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g031\OneDrive\바탕 화면\정산표\정산표\"/>
    </mc:Choice>
  </mc:AlternateContent>
  <xr:revisionPtr revIDLastSave="0" documentId="13_ncr:1_{7CE2CD05-90FF-4BFB-A2F4-D63DBF630CE3}" xr6:coauthVersionLast="47" xr6:coauthVersionMax="47" xr10:uidLastSave="{00000000-0000-0000-0000-000000000000}"/>
  <bookViews>
    <workbookView xWindow="-120" yWindow="-120" windowWidth="29040" windowHeight="15840" tabRatio="693" activeTab="2" xr2:uid="{00000000-000D-0000-FFFF-FFFF00000000}"/>
  </bookViews>
  <sheets>
    <sheet name="기준가격대장(결산후)" sheetId="43" r:id="rId1"/>
    <sheet name="통합기준가격대장(결산후)" sheetId="19" r:id="rId2"/>
    <sheet name="C1_정산표" sheetId="1" r:id="rId3"/>
    <sheet name="C2_자산부채평가" sheetId="49" r:id="rId4"/>
    <sheet name="C3_수익" sheetId="82" r:id="rId5"/>
    <sheet name="평가액검증(주식)" sheetId="74" r:id="rId6"/>
    <sheet name="KRS정보시스템_주식" sheetId="73" r:id="rId7"/>
    <sheet name="평가액검증(수익증권)" sheetId="77" r:id="rId8"/>
    <sheet name="KRX정보시스템_ETF" sheetId="75" state="hidden" r:id="rId9"/>
    <sheet name="평가액검증(선물)" sheetId="76" r:id="rId10"/>
    <sheet name="KRX정보시스템_코스피200" sheetId="78" state="hidden" r:id="rId11"/>
    <sheet name="C4_수수료비용 등" sheetId="64" r:id="rId12"/>
    <sheet name="미지급해지금" sheetId="67" state="hidden" r:id="rId13"/>
    <sheet name="주식미수입금" sheetId="65" state="hidden" r:id="rId14"/>
    <sheet name="주식미지급금" sheetId="66" state="hidden" r:id="rId15"/>
    <sheet name="C5_F.N" sheetId="2" r:id="rId16"/>
    <sheet name="재무제표검증" sheetId="80" state="hidden" r:id="rId17"/>
    <sheet name="PBC---&gt;&gt;&gt;" sheetId="5" r:id="rId18"/>
    <sheet name="국내유동명세" sheetId="47" r:id="rId19"/>
    <sheet name="외화위탁증거금" sheetId="62" state="hidden" r:id="rId20"/>
    <sheet name="담보내역" sheetId="79" r:id="rId21"/>
    <sheet name="채권명세" sheetId="55" r:id="rId22"/>
    <sheet name="국내주식명세" sheetId="46" r:id="rId23"/>
    <sheet name="수익증권명세" sheetId="52" r:id="rId24"/>
    <sheet name="선물명세" sheetId="48" r:id="rId25"/>
    <sheet name="보수분배내역" sheetId="81" r:id="rId26"/>
    <sheet name="일별자산내역" sheetId="71" r:id="rId27"/>
    <sheet name="ETF보수 추가자료" sheetId="70" r:id="rId28"/>
    <sheet name="일별순자산" sheetId="69" state="hidden" r:id="rId29"/>
    <sheet name="설정해지내역" sheetId="68" r:id="rId30"/>
    <sheet name="전기국내유동명세" sheetId="51" state="hidden" r:id="rId31"/>
    <sheet name="당기옵션명세" sheetId="57" state="hidden" r:id="rId32"/>
    <sheet name="펀드별명세" sheetId="60" r:id="rId33"/>
    <sheet name="신주인수권" sheetId="61" state="hidden" r:id="rId34"/>
    <sheet name="전기국내주식명세" sheetId="50" state="hidden" r:id="rId35"/>
    <sheet name="전기수익증권명세" sheetId="53" state="hidden" r:id="rId36"/>
    <sheet name="전기채권명세" sheetId="56" state="hidden" r:id="rId37"/>
    <sheet name="전기옵션명세" sheetId="59" state="hidden" r:id="rId38"/>
    <sheet name="전기선물명세" sheetId="58" state="hidden" r:id="rId39"/>
    <sheet name="가중평균좌수" sheetId="16" r:id="rId40"/>
  </sheets>
  <definedNames>
    <definedName name="_xlnm._FilterDatabase" localSheetId="2" hidden="1">'C1_정산표'!$B$6:$O$147</definedName>
    <definedName name="_xlnm._FilterDatabase" localSheetId="3" hidden="1">'C2_자산부채평가'!$A$12:$G$33</definedName>
    <definedName name="_xlnm._FilterDatabase" localSheetId="4" hidden="1">'C3_수익'!$I$13:$J$380</definedName>
    <definedName name="_xlnm._FilterDatabase" localSheetId="15" hidden="1">'C5_F.N'!$C$68:$H$521</definedName>
    <definedName name="_xlnm._FilterDatabase" localSheetId="6" hidden="1">KRS정보시스템_주식!$A$1:$N$2691</definedName>
    <definedName name="_xlnm._FilterDatabase" localSheetId="8" hidden="1">KRX정보시스템_ETF!$A$1:$R$667</definedName>
    <definedName name="_xlnm._FilterDatabase" localSheetId="22" hidden="1">국내주식명세!$A$2:$K$207</definedName>
    <definedName name="_xlnm._FilterDatabase" localSheetId="0" hidden="1">'기준가격대장(결산후)'!$A$3:$J$92</definedName>
    <definedName name="_xlnm._FilterDatabase" localSheetId="20" hidden="1">담보내역!$A$9:$AB$9</definedName>
    <definedName name="_xlnm._FilterDatabase" localSheetId="31" hidden="1">당기옵션명세!$A$3:$U$199</definedName>
    <definedName name="_xlnm._FilterDatabase" localSheetId="25" hidden="1">보수분배내역!$A$1:$G$13890</definedName>
    <definedName name="_xlnm._FilterDatabase" localSheetId="28" hidden="1">일별순자산!$A$1:$C$25676</definedName>
    <definedName name="_xlnm._FilterDatabase" localSheetId="34" hidden="1">전기국내주식명세!$A$2:$M$179</definedName>
    <definedName name="_xlnm._FilterDatabase" localSheetId="36" hidden="1">전기채권명세!$A$2:$AN$70</definedName>
    <definedName name="_xlnm._FilterDatabase" localSheetId="21" hidden="1">채권명세!$A$2:$AN$82</definedName>
    <definedName name="_xlnm._FilterDatabase" localSheetId="1" hidden="1">'통합기준가격대장(결산후)'!$B$5:$I$408</definedName>
    <definedName name="_xlnm._FilterDatabase" localSheetId="32" hidden="1">펀드별명세!$A$2:$V$394</definedName>
    <definedName name="_xlnm._FilterDatabase" localSheetId="9" hidden="1">'평가액검증(선물)'!$A$13:$M$28</definedName>
    <definedName name="_xlnm._FilterDatabase" localSheetId="5" hidden="1">'평가액검증(주식)'!$A$11:$J$218</definedName>
    <definedName name="_xlnm.Print_Area" localSheetId="3">'C2_자산부채평가'!$A$1:$J$441</definedName>
  </definedNames>
  <calcPr calcId="191029"/>
  <pivotCaches>
    <pivotCache cacheId="3" r:id="rId4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" i="82" l="1"/>
  <c r="N1225" i="2" l="1"/>
  <c r="O1225" i="2"/>
  <c r="O1226" i="2" s="1"/>
  <c r="O1227" i="2" s="1"/>
  <c r="P1225" i="2"/>
  <c r="P1226" i="2" s="1"/>
  <c r="P1227" i="2" s="1"/>
  <c r="N1226" i="2"/>
  <c r="N1227" i="2" s="1"/>
  <c r="M1227" i="2"/>
  <c r="M1232" i="2"/>
  <c r="M1225" i="2"/>
  <c r="M1226" i="2" s="1"/>
  <c r="M1231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186" i="2"/>
  <c r="AF12" i="79"/>
  <c r="C24" i="82"/>
  <c r="G24" i="82"/>
  <c r="I24" i="82" s="1"/>
  <c r="H25" i="82"/>
  <c r="B25" i="82"/>
  <c r="B24" i="82"/>
  <c r="G23" i="82"/>
  <c r="I23" i="82" s="1"/>
  <c r="B23" i="82"/>
  <c r="I22" i="82"/>
  <c r="B22" i="82"/>
  <c r="G21" i="82"/>
  <c r="I21" i="82" s="1"/>
  <c r="B21" i="82"/>
  <c r="I20" i="82"/>
  <c r="G20" i="82"/>
  <c r="B20" i="82"/>
  <c r="H19" i="82"/>
  <c r="E19" i="82"/>
  <c r="F19" i="82" s="1"/>
  <c r="C19" i="82"/>
  <c r="B19" i="82"/>
  <c r="G18" i="82"/>
  <c r="B18" i="82"/>
  <c r="H17" i="82"/>
  <c r="H26" i="82" s="1"/>
  <c r="F17" i="82"/>
  <c r="C17" i="82"/>
  <c r="G17" i="82" s="1"/>
  <c r="B17" i="82"/>
  <c r="G2" i="82"/>
  <c r="A2" i="82"/>
  <c r="A1" i="82"/>
  <c r="L269" i="19"/>
  <c r="I17" i="82" l="1"/>
  <c r="G19" i="82"/>
  <c r="I19" i="82" s="1"/>
  <c r="J19" i="82" s="1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F70" i="2"/>
  <c r="E70" i="2"/>
  <c r="C344" i="19"/>
  <c r="G344" i="19"/>
  <c r="F121" i="1"/>
  <c r="J156" i="1"/>
  <c r="I156" i="1"/>
  <c r="H156" i="1"/>
  <c r="G156" i="1"/>
  <c r="I40" i="70"/>
  <c r="G26" i="82" l="1"/>
  <c r="I26" i="82"/>
  <c r="J26" i="82" s="1"/>
  <c r="D13" i="82" s="1"/>
  <c r="F18" i="2"/>
  <c r="F12" i="2"/>
  <c r="F13" i="2"/>
  <c r="C370" i="49"/>
  <c r="D370" i="49"/>
  <c r="E370" i="49"/>
  <c r="F370" i="49"/>
  <c r="G370" i="49"/>
  <c r="H370" i="49"/>
  <c r="I370" i="49"/>
  <c r="C371" i="49"/>
  <c r="D371" i="49"/>
  <c r="E371" i="49"/>
  <c r="F371" i="49"/>
  <c r="G371" i="49"/>
  <c r="H371" i="49"/>
  <c r="I371" i="49"/>
  <c r="C91" i="49"/>
  <c r="D91" i="49"/>
  <c r="E91" i="49"/>
  <c r="F91" i="49"/>
  <c r="G91" i="49"/>
  <c r="H91" i="49"/>
  <c r="I91" i="49"/>
  <c r="J91" i="49"/>
  <c r="D45" i="49"/>
  <c r="C307" i="49"/>
  <c r="D307" i="49"/>
  <c r="E307" i="49"/>
  <c r="F307" i="49"/>
  <c r="C305" i="49"/>
  <c r="D305" i="49"/>
  <c r="E305" i="49"/>
  <c r="F305" i="49"/>
  <c r="C306" i="49"/>
  <c r="D306" i="49"/>
  <c r="E306" i="49"/>
  <c r="F306" i="49"/>
  <c r="L3" i="46" l="1"/>
  <c r="L167" i="46"/>
  <c r="C101" i="49"/>
  <c r="D101" i="49"/>
  <c r="E101" i="49"/>
  <c r="F101" i="49"/>
  <c r="C45" i="49"/>
  <c r="D438" i="49"/>
  <c r="C438" i="49"/>
  <c r="E438" i="49"/>
  <c r="L277" i="2" l="1"/>
  <c r="L278" i="2"/>
  <c r="L279" i="2"/>
  <c r="L280" i="2"/>
  <c r="L281" i="2"/>
  <c r="L325" i="2"/>
  <c r="L326" i="2"/>
  <c r="L328" i="2"/>
  <c r="L330" i="2"/>
  <c r="L331" i="2"/>
  <c r="L332" i="2"/>
  <c r="L334" i="2"/>
  <c r="L339" i="2"/>
  <c r="L340" i="2"/>
  <c r="L341" i="2"/>
  <c r="L342" i="2"/>
  <c r="L343" i="2"/>
  <c r="L345" i="2"/>
  <c r="L352" i="2"/>
  <c r="L353" i="2"/>
  <c r="L355" i="2"/>
  <c r="L356" i="2"/>
  <c r="L357" i="2"/>
  <c r="L358" i="2"/>
  <c r="L359" i="2"/>
  <c r="L360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400" i="2"/>
  <c r="L401" i="2"/>
  <c r="L403" i="2"/>
  <c r="L404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J7" i="77" l="1"/>
  <c r="N1141" i="2" l="1"/>
  <c r="O1153" i="2"/>
  <c r="M1153" i="2"/>
  <c r="N1142" i="2" l="1"/>
  <c r="O838" i="2"/>
  <c r="O839" i="2"/>
  <c r="O840" i="2"/>
  <c r="O841" i="2"/>
  <c r="O837" i="2"/>
  <c r="C1191" i="2"/>
  <c r="D1191" i="2"/>
  <c r="C1192" i="2"/>
  <c r="D1192" i="2"/>
  <c r="C1193" i="2"/>
  <c r="D1193" i="2"/>
  <c r="C1194" i="2"/>
  <c r="D1194" i="2"/>
  <c r="C1195" i="2"/>
  <c r="D1195" i="2"/>
  <c r="C1196" i="2"/>
  <c r="D1196" i="2"/>
  <c r="C1197" i="2"/>
  <c r="D1197" i="2"/>
  <c r="C1198" i="2"/>
  <c r="D1198" i="2"/>
  <c r="C1199" i="2"/>
  <c r="D1199" i="2"/>
  <c r="C1200" i="2"/>
  <c r="D1200" i="2"/>
  <c r="C1201" i="2"/>
  <c r="D1201" i="2"/>
  <c r="C1202" i="2"/>
  <c r="D1202" i="2"/>
  <c r="C1203" i="2"/>
  <c r="D1203" i="2"/>
  <c r="C1204" i="2"/>
  <c r="D1204" i="2"/>
  <c r="J12" i="52"/>
  <c r="R1187" i="2"/>
  <c r="R1188" i="2"/>
  <c r="R1189" i="2"/>
  <c r="R1190" i="2"/>
  <c r="E1191" i="2"/>
  <c r="R1192" i="2"/>
  <c r="R1193" i="2"/>
  <c r="R1194" i="2"/>
  <c r="R1195" i="2"/>
  <c r="R1196" i="2"/>
  <c r="E1197" i="2"/>
  <c r="E1198" i="2"/>
  <c r="R1199" i="2"/>
  <c r="E1200" i="2"/>
  <c r="R1201" i="2"/>
  <c r="R1202" i="2"/>
  <c r="R1203" i="2"/>
  <c r="R1204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186" i="2"/>
  <c r="R1186" i="2"/>
  <c r="L841" i="2"/>
  <c r="C841" i="2" s="1"/>
  <c r="M841" i="2"/>
  <c r="D841" i="2" s="1"/>
  <c r="N841" i="2"/>
  <c r="E841" i="2" s="1"/>
  <c r="F841" i="2"/>
  <c r="P841" i="2"/>
  <c r="G841" i="2" s="1"/>
  <c r="R841" i="2"/>
  <c r="I841" i="2" s="1"/>
  <c r="J841" i="2"/>
  <c r="E134" i="80"/>
  <c r="E124" i="80"/>
  <c r="D145" i="80"/>
  <c r="D117" i="80"/>
  <c r="D118" i="80"/>
  <c r="D138" i="80"/>
  <c r="D130" i="80"/>
  <c r="D122" i="80"/>
  <c r="M1100" i="2"/>
  <c r="R1197" i="2" l="1"/>
  <c r="R1200" i="2"/>
  <c r="S1200" i="2" s="1"/>
  <c r="F1200" i="2" s="1"/>
  <c r="R1191" i="2"/>
  <c r="S1191" i="2" s="1"/>
  <c r="F1191" i="2" s="1"/>
  <c r="S1202" i="2"/>
  <c r="F1202" i="2" s="1"/>
  <c r="S1194" i="2"/>
  <c r="F1194" i="2" s="1"/>
  <c r="S1190" i="2"/>
  <c r="R1198" i="2"/>
  <c r="S1198" i="2" s="1"/>
  <c r="F1198" i="2" s="1"/>
  <c r="S1201" i="2"/>
  <c r="F1201" i="2" s="1"/>
  <c r="S1193" i="2"/>
  <c r="F1193" i="2" s="1"/>
  <c r="S1189" i="2"/>
  <c r="S1204" i="2"/>
  <c r="F1204" i="2" s="1"/>
  <c r="S1196" i="2"/>
  <c r="F1196" i="2" s="1"/>
  <c r="S1192" i="2"/>
  <c r="F1192" i="2" s="1"/>
  <c r="S1188" i="2"/>
  <c r="S1197" i="2"/>
  <c r="F1197" i="2" s="1"/>
  <c r="S1199" i="2"/>
  <c r="F1199" i="2" s="1"/>
  <c r="S1195" i="2"/>
  <c r="F1195" i="2" s="1"/>
  <c r="E1204" i="2"/>
  <c r="E1203" i="2"/>
  <c r="E1202" i="2"/>
  <c r="E1201" i="2"/>
  <c r="E1199" i="2"/>
  <c r="E1196" i="2"/>
  <c r="E1195" i="2"/>
  <c r="E1194" i="2"/>
  <c r="E1193" i="2"/>
  <c r="E1192" i="2"/>
  <c r="S1203" i="2"/>
  <c r="F1203" i="2" s="1"/>
  <c r="S1187" i="2"/>
  <c r="Q841" i="2"/>
  <c r="H841" i="2" s="1"/>
  <c r="A23" i="64"/>
  <c r="B23" i="64"/>
  <c r="A24" i="64"/>
  <c r="B24" i="64"/>
  <c r="A25" i="64"/>
  <c r="B25" i="64"/>
  <c r="A26" i="64"/>
  <c r="B26" i="64"/>
  <c r="A27" i="64"/>
  <c r="B27" i="64"/>
  <c r="A28" i="64"/>
  <c r="B28" i="64"/>
  <c r="A29" i="64"/>
  <c r="B29" i="64"/>
  <c r="A30" i="64"/>
  <c r="B30" i="64"/>
  <c r="A31" i="64"/>
  <c r="B31" i="64"/>
  <c r="A32" i="64"/>
  <c r="B32" i="64"/>
  <c r="A33" i="64"/>
  <c r="B33" i="64"/>
  <c r="A34" i="64"/>
  <c r="B34" i="64"/>
  <c r="A35" i="64"/>
  <c r="B35" i="64"/>
  <c r="A36" i="64"/>
  <c r="B36" i="64"/>
  <c r="A37" i="64"/>
  <c r="B37" i="64"/>
  <c r="A38" i="64"/>
  <c r="B38" i="64"/>
  <c r="A39" i="64"/>
  <c r="B39" i="64"/>
  <c r="A40" i="64"/>
  <c r="B40" i="64"/>
  <c r="A41" i="64"/>
  <c r="B41" i="64"/>
  <c r="A42" i="64"/>
  <c r="B42" i="64"/>
  <c r="A43" i="64"/>
  <c r="B43" i="64"/>
  <c r="A44" i="64"/>
  <c r="B44" i="64"/>
  <c r="A45" i="64"/>
  <c r="B45" i="64"/>
  <c r="A46" i="64"/>
  <c r="B46" i="64"/>
  <c r="A47" i="64"/>
  <c r="B47" i="64"/>
  <c r="A48" i="64"/>
  <c r="B48" i="64"/>
  <c r="A49" i="64"/>
  <c r="B49" i="64"/>
  <c r="A50" i="64"/>
  <c r="B50" i="64"/>
  <c r="A51" i="64"/>
  <c r="B51" i="64"/>
  <c r="A52" i="64"/>
  <c r="B52" i="64"/>
  <c r="A53" i="64"/>
  <c r="B53" i="64"/>
  <c r="A54" i="64"/>
  <c r="B54" i="64"/>
  <c r="A55" i="64"/>
  <c r="B55" i="64"/>
  <c r="A56" i="64"/>
  <c r="B56" i="64"/>
  <c r="A57" i="64"/>
  <c r="B57" i="64"/>
  <c r="A58" i="64"/>
  <c r="B58" i="64"/>
  <c r="A59" i="64"/>
  <c r="B59" i="64"/>
  <c r="A60" i="64"/>
  <c r="B60" i="64"/>
  <c r="A61" i="64"/>
  <c r="B61" i="64"/>
  <c r="A62" i="64"/>
  <c r="B62" i="64"/>
  <c r="A63" i="64"/>
  <c r="B63" i="64"/>
  <c r="A64" i="64"/>
  <c r="B64" i="64"/>
  <c r="A65" i="64"/>
  <c r="B65" i="64"/>
  <c r="A66" i="64"/>
  <c r="B66" i="64"/>
  <c r="A67" i="64"/>
  <c r="B67" i="64"/>
  <c r="A68" i="64"/>
  <c r="B68" i="64"/>
  <c r="A69" i="64"/>
  <c r="B69" i="64"/>
  <c r="A70" i="64"/>
  <c r="B70" i="64"/>
  <c r="A71" i="64"/>
  <c r="B71" i="64"/>
  <c r="A72" i="64"/>
  <c r="B72" i="64"/>
  <c r="A73" i="64"/>
  <c r="B73" i="64"/>
  <c r="A74" i="64"/>
  <c r="B74" i="64"/>
  <c r="A75" i="64"/>
  <c r="B75" i="64"/>
  <c r="A76" i="64"/>
  <c r="B76" i="64"/>
  <c r="A77" i="64"/>
  <c r="B77" i="64"/>
  <c r="A78" i="64"/>
  <c r="B78" i="64"/>
  <c r="A79" i="64"/>
  <c r="B79" i="64"/>
  <c r="A80" i="64"/>
  <c r="B80" i="64"/>
  <c r="A81" i="64"/>
  <c r="B81" i="64"/>
  <c r="A82" i="64"/>
  <c r="B82" i="64"/>
  <c r="A83" i="64"/>
  <c r="B83" i="64"/>
  <c r="A84" i="64"/>
  <c r="B84" i="64"/>
  <c r="A85" i="64"/>
  <c r="B85" i="64"/>
  <c r="A86" i="64"/>
  <c r="B86" i="64"/>
  <c r="A87" i="64"/>
  <c r="B87" i="64"/>
  <c r="A88" i="64"/>
  <c r="B88" i="64"/>
  <c r="A89" i="64"/>
  <c r="B89" i="64"/>
  <c r="A90" i="64"/>
  <c r="B90" i="64"/>
  <c r="A91" i="64"/>
  <c r="B91" i="64"/>
  <c r="A92" i="64"/>
  <c r="B92" i="64"/>
  <c r="A93" i="64"/>
  <c r="B93" i="64"/>
  <c r="A94" i="64"/>
  <c r="B94" i="64"/>
  <c r="A95" i="64"/>
  <c r="B95" i="64"/>
  <c r="A96" i="64"/>
  <c r="B96" i="64"/>
  <c r="A97" i="64"/>
  <c r="B97" i="64"/>
  <c r="A98" i="64"/>
  <c r="B98" i="64"/>
  <c r="A99" i="64"/>
  <c r="B99" i="64"/>
  <c r="A100" i="64"/>
  <c r="B100" i="64"/>
  <c r="A101" i="64"/>
  <c r="B101" i="64"/>
  <c r="A102" i="64"/>
  <c r="B102" i="64"/>
  <c r="A103" i="64"/>
  <c r="B103" i="64"/>
  <c r="A104" i="64"/>
  <c r="B104" i="64"/>
  <c r="A105" i="64"/>
  <c r="B105" i="64"/>
  <c r="A106" i="64"/>
  <c r="B106" i="64"/>
  <c r="A107" i="64"/>
  <c r="B107" i="64"/>
  <c r="A108" i="64"/>
  <c r="B108" i="64"/>
  <c r="A109" i="64"/>
  <c r="B109" i="64"/>
  <c r="A110" i="64"/>
  <c r="B110" i="64"/>
  <c r="A111" i="64"/>
  <c r="B111" i="64"/>
  <c r="A112" i="64"/>
  <c r="B112" i="64"/>
  <c r="A113" i="64"/>
  <c r="B113" i="64"/>
  <c r="A114" i="64"/>
  <c r="B114" i="64"/>
  <c r="A115" i="64"/>
  <c r="B115" i="64"/>
  <c r="A116" i="64"/>
  <c r="B116" i="64"/>
  <c r="A117" i="64"/>
  <c r="B117" i="64"/>
  <c r="A118" i="64"/>
  <c r="B118" i="64"/>
  <c r="A119" i="64"/>
  <c r="B119" i="64"/>
  <c r="A120" i="64"/>
  <c r="B120" i="64"/>
  <c r="A121" i="64"/>
  <c r="B121" i="64"/>
  <c r="A122" i="64"/>
  <c r="B122" i="64"/>
  <c r="A123" i="64"/>
  <c r="B123" i="64"/>
  <c r="A124" i="64"/>
  <c r="B124" i="64"/>
  <c r="A125" i="64"/>
  <c r="B125" i="64"/>
  <c r="A126" i="64"/>
  <c r="B126" i="64"/>
  <c r="A127" i="64"/>
  <c r="B127" i="64"/>
  <c r="A128" i="64"/>
  <c r="B128" i="64"/>
  <c r="A129" i="64"/>
  <c r="B129" i="64"/>
  <c r="A130" i="64"/>
  <c r="B130" i="64"/>
  <c r="A131" i="64"/>
  <c r="B131" i="64"/>
  <c r="A132" i="64"/>
  <c r="B132" i="64"/>
  <c r="A133" i="64"/>
  <c r="B133" i="64"/>
  <c r="A134" i="64"/>
  <c r="B134" i="64"/>
  <c r="A135" i="64"/>
  <c r="B135" i="64"/>
  <c r="A136" i="64"/>
  <c r="B136" i="64"/>
  <c r="A137" i="64"/>
  <c r="B137" i="64"/>
  <c r="A138" i="64"/>
  <c r="B138" i="64"/>
  <c r="A139" i="64"/>
  <c r="B139" i="64"/>
  <c r="A140" i="64"/>
  <c r="B140" i="64"/>
  <c r="A141" i="64"/>
  <c r="B141" i="64"/>
  <c r="A142" i="64"/>
  <c r="B142" i="64"/>
  <c r="A143" i="64"/>
  <c r="B143" i="64"/>
  <c r="A144" i="64"/>
  <c r="B144" i="64"/>
  <c r="A145" i="64"/>
  <c r="B145" i="64"/>
  <c r="A146" i="64"/>
  <c r="B146" i="64"/>
  <c r="A147" i="64"/>
  <c r="B147" i="64"/>
  <c r="A148" i="64"/>
  <c r="B148" i="64"/>
  <c r="A149" i="64"/>
  <c r="B149" i="64"/>
  <c r="A150" i="64"/>
  <c r="B150" i="64"/>
  <c r="A151" i="64"/>
  <c r="B151" i="64"/>
  <c r="A152" i="64"/>
  <c r="B152" i="64"/>
  <c r="A153" i="64"/>
  <c r="B153" i="64"/>
  <c r="A154" i="64"/>
  <c r="B154" i="64"/>
  <c r="A155" i="64"/>
  <c r="B155" i="64"/>
  <c r="A156" i="64"/>
  <c r="B156" i="64"/>
  <c r="A157" i="64"/>
  <c r="B157" i="64"/>
  <c r="A158" i="64"/>
  <c r="B158" i="64"/>
  <c r="A159" i="64"/>
  <c r="B159" i="64"/>
  <c r="A160" i="64"/>
  <c r="B160" i="64"/>
  <c r="A161" i="64"/>
  <c r="B161" i="64"/>
  <c r="A162" i="64"/>
  <c r="B162" i="64"/>
  <c r="A163" i="64"/>
  <c r="B163" i="64"/>
  <c r="A164" i="64"/>
  <c r="B164" i="64"/>
  <c r="A165" i="64"/>
  <c r="B165" i="64"/>
  <c r="A166" i="64"/>
  <c r="B166" i="64"/>
  <c r="A167" i="64"/>
  <c r="B167" i="64"/>
  <c r="A168" i="64"/>
  <c r="B168" i="64"/>
  <c r="A169" i="64"/>
  <c r="B169" i="64"/>
  <c r="A170" i="64"/>
  <c r="B170" i="64"/>
  <c r="A171" i="64"/>
  <c r="B171" i="64"/>
  <c r="A172" i="64"/>
  <c r="B172" i="64"/>
  <c r="A173" i="64"/>
  <c r="B173" i="64"/>
  <c r="A174" i="64"/>
  <c r="B174" i="64"/>
  <c r="A175" i="64"/>
  <c r="B175" i="64"/>
  <c r="A176" i="64"/>
  <c r="B176" i="64"/>
  <c r="A177" i="64"/>
  <c r="B177" i="64"/>
  <c r="A178" i="64"/>
  <c r="B178" i="64"/>
  <c r="A179" i="64"/>
  <c r="B179" i="64"/>
  <c r="A180" i="64"/>
  <c r="B180" i="64"/>
  <c r="A181" i="64"/>
  <c r="B181" i="64"/>
  <c r="A182" i="64"/>
  <c r="B182" i="64"/>
  <c r="A183" i="64"/>
  <c r="B183" i="64"/>
  <c r="A184" i="64"/>
  <c r="B184" i="64"/>
  <c r="A185" i="64"/>
  <c r="B185" i="64"/>
  <c r="A186" i="64"/>
  <c r="B186" i="64"/>
  <c r="A187" i="64"/>
  <c r="B187" i="64"/>
  <c r="A188" i="64"/>
  <c r="B188" i="64"/>
  <c r="A189" i="64"/>
  <c r="B189" i="64"/>
  <c r="A190" i="64"/>
  <c r="B190" i="64"/>
  <c r="A191" i="64"/>
  <c r="B191" i="64"/>
  <c r="A192" i="64"/>
  <c r="B192" i="64"/>
  <c r="A193" i="64"/>
  <c r="B193" i="64"/>
  <c r="A194" i="64"/>
  <c r="B194" i="64"/>
  <c r="A195" i="64"/>
  <c r="B195" i="64"/>
  <c r="A196" i="64"/>
  <c r="B196" i="64"/>
  <c r="A197" i="64"/>
  <c r="B197" i="64"/>
  <c r="A198" i="64"/>
  <c r="B198" i="64"/>
  <c r="A199" i="64"/>
  <c r="B199" i="64"/>
  <c r="A200" i="64"/>
  <c r="B200" i="64"/>
  <c r="A201" i="64"/>
  <c r="B201" i="64"/>
  <c r="A202" i="64"/>
  <c r="B202" i="64"/>
  <c r="A203" i="64"/>
  <c r="B203" i="64"/>
  <c r="A204" i="64"/>
  <c r="B204" i="64"/>
  <c r="A205" i="64"/>
  <c r="B205" i="64"/>
  <c r="A206" i="64"/>
  <c r="B206" i="64"/>
  <c r="A207" i="64"/>
  <c r="B207" i="64"/>
  <c r="A208" i="64"/>
  <c r="B208" i="64"/>
  <c r="A209" i="64"/>
  <c r="B209" i="64"/>
  <c r="A210" i="64"/>
  <c r="B210" i="64"/>
  <c r="A211" i="64"/>
  <c r="B211" i="64"/>
  <c r="A212" i="64"/>
  <c r="B212" i="64"/>
  <c r="A213" i="64"/>
  <c r="B213" i="64"/>
  <c r="A214" i="64"/>
  <c r="B214" i="64"/>
  <c r="A215" i="64"/>
  <c r="B215" i="64"/>
  <c r="A216" i="64"/>
  <c r="B216" i="64"/>
  <c r="A217" i="64"/>
  <c r="B217" i="64"/>
  <c r="A218" i="64"/>
  <c r="B218" i="64"/>
  <c r="A219" i="64"/>
  <c r="B219" i="64"/>
  <c r="A220" i="64"/>
  <c r="B220" i="64"/>
  <c r="A221" i="64"/>
  <c r="B221" i="64"/>
  <c r="A222" i="64"/>
  <c r="B222" i="64"/>
  <c r="A223" i="64"/>
  <c r="B223" i="64"/>
  <c r="A224" i="64"/>
  <c r="B224" i="64"/>
  <c r="A225" i="64"/>
  <c r="B225" i="64"/>
  <c r="A226" i="64"/>
  <c r="B226" i="64"/>
  <c r="A227" i="64"/>
  <c r="B227" i="64"/>
  <c r="A228" i="64"/>
  <c r="B228" i="64"/>
  <c r="A229" i="64"/>
  <c r="B229" i="64"/>
  <c r="A230" i="64"/>
  <c r="B230" i="64"/>
  <c r="A231" i="64"/>
  <c r="B231" i="64"/>
  <c r="A232" i="64"/>
  <c r="B232" i="64"/>
  <c r="A233" i="64"/>
  <c r="B233" i="64"/>
  <c r="A234" i="64"/>
  <c r="B234" i="64"/>
  <c r="A235" i="64"/>
  <c r="B235" i="64"/>
  <c r="A236" i="64"/>
  <c r="B236" i="64"/>
  <c r="A237" i="64"/>
  <c r="B237" i="64"/>
  <c r="A238" i="64"/>
  <c r="B238" i="64"/>
  <c r="A239" i="64"/>
  <c r="B239" i="64"/>
  <c r="A240" i="64"/>
  <c r="B240" i="64"/>
  <c r="A241" i="64"/>
  <c r="B241" i="64"/>
  <c r="A242" i="64"/>
  <c r="B242" i="64"/>
  <c r="A243" i="64"/>
  <c r="B243" i="64"/>
  <c r="A244" i="64"/>
  <c r="B244" i="64"/>
  <c r="A245" i="64"/>
  <c r="B245" i="64"/>
  <c r="A246" i="64"/>
  <c r="B246" i="64"/>
  <c r="A247" i="64"/>
  <c r="B247" i="64"/>
  <c r="A248" i="64"/>
  <c r="B248" i="64"/>
  <c r="A249" i="64"/>
  <c r="B249" i="64"/>
  <c r="A250" i="64"/>
  <c r="B250" i="64"/>
  <c r="A251" i="64"/>
  <c r="B251" i="64"/>
  <c r="A252" i="64"/>
  <c r="B252" i="64"/>
  <c r="A253" i="64"/>
  <c r="B253" i="64"/>
  <c r="A254" i="64"/>
  <c r="B254" i="64"/>
  <c r="A255" i="64"/>
  <c r="B255" i="64"/>
  <c r="A256" i="64"/>
  <c r="B256" i="64"/>
  <c r="A257" i="64"/>
  <c r="B257" i="64"/>
  <c r="A258" i="64"/>
  <c r="B258" i="64"/>
  <c r="A259" i="64"/>
  <c r="B259" i="64"/>
  <c r="A260" i="64"/>
  <c r="B260" i="64"/>
  <c r="A261" i="64"/>
  <c r="B261" i="64"/>
  <c r="A262" i="64"/>
  <c r="B262" i="64"/>
  <c r="A263" i="64"/>
  <c r="B263" i="64"/>
  <c r="A264" i="64"/>
  <c r="B264" i="64"/>
  <c r="A265" i="64"/>
  <c r="B265" i="64"/>
  <c r="A266" i="64"/>
  <c r="B266" i="64"/>
  <c r="A267" i="64"/>
  <c r="B267" i="64"/>
  <c r="A268" i="64"/>
  <c r="B268" i="64"/>
  <c r="A269" i="64"/>
  <c r="B269" i="64"/>
  <c r="A270" i="64"/>
  <c r="B270" i="64"/>
  <c r="A271" i="64"/>
  <c r="B271" i="64"/>
  <c r="A272" i="64"/>
  <c r="B272" i="64"/>
  <c r="A273" i="64"/>
  <c r="B273" i="64"/>
  <c r="A274" i="64"/>
  <c r="B274" i="64"/>
  <c r="A275" i="64"/>
  <c r="B275" i="64"/>
  <c r="A276" i="64"/>
  <c r="B276" i="64"/>
  <c r="A277" i="64"/>
  <c r="B277" i="64"/>
  <c r="A278" i="64"/>
  <c r="B278" i="64"/>
  <c r="A279" i="64"/>
  <c r="B279" i="64"/>
  <c r="A280" i="64"/>
  <c r="B280" i="64"/>
  <c r="A281" i="64"/>
  <c r="B281" i="64"/>
  <c r="A282" i="64"/>
  <c r="B282" i="64"/>
  <c r="A283" i="64"/>
  <c r="B283" i="64"/>
  <c r="A284" i="64"/>
  <c r="B284" i="64"/>
  <c r="A285" i="64"/>
  <c r="B285" i="64"/>
  <c r="A286" i="64"/>
  <c r="B286" i="64"/>
  <c r="A287" i="64"/>
  <c r="B287" i="64"/>
  <c r="A288" i="64"/>
  <c r="B288" i="64"/>
  <c r="A289" i="64"/>
  <c r="B289" i="64"/>
  <c r="A290" i="64"/>
  <c r="B290" i="64"/>
  <c r="A291" i="64"/>
  <c r="B291" i="64"/>
  <c r="A292" i="64"/>
  <c r="B292" i="64"/>
  <c r="A293" i="64"/>
  <c r="B293" i="64"/>
  <c r="A294" i="64"/>
  <c r="B294" i="64"/>
  <c r="A295" i="64"/>
  <c r="B295" i="64"/>
  <c r="A296" i="64"/>
  <c r="B296" i="64"/>
  <c r="A297" i="64"/>
  <c r="B297" i="64"/>
  <c r="A298" i="64"/>
  <c r="B298" i="64"/>
  <c r="A299" i="64"/>
  <c r="B299" i="64"/>
  <c r="A300" i="64"/>
  <c r="B300" i="64"/>
  <c r="A301" i="64"/>
  <c r="B301" i="64"/>
  <c r="A302" i="64"/>
  <c r="B302" i="64"/>
  <c r="A303" i="64"/>
  <c r="B303" i="64"/>
  <c r="A304" i="64"/>
  <c r="B304" i="64"/>
  <c r="A305" i="64"/>
  <c r="B305" i="64"/>
  <c r="A306" i="64"/>
  <c r="B306" i="64"/>
  <c r="A307" i="64"/>
  <c r="B307" i="64"/>
  <c r="A308" i="64"/>
  <c r="B308" i="64"/>
  <c r="A309" i="64"/>
  <c r="B309" i="64"/>
  <c r="A310" i="64"/>
  <c r="B310" i="64"/>
  <c r="A311" i="64"/>
  <c r="B311" i="64"/>
  <c r="A312" i="64"/>
  <c r="B312" i="64"/>
  <c r="A313" i="64"/>
  <c r="B313" i="64"/>
  <c r="A314" i="64"/>
  <c r="B314" i="64"/>
  <c r="A315" i="64"/>
  <c r="B315" i="64"/>
  <c r="A316" i="64"/>
  <c r="B316" i="64"/>
  <c r="A317" i="64"/>
  <c r="B317" i="64"/>
  <c r="A318" i="64"/>
  <c r="B318" i="64"/>
  <c r="A319" i="64"/>
  <c r="B319" i="64"/>
  <c r="A320" i="64"/>
  <c r="B320" i="64"/>
  <c r="A321" i="64"/>
  <c r="B321" i="64"/>
  <c r="A322" i="64"/>
  <c r="B322" i="64"/>
  <c r="A323" i="64"/>
  <c r="B323" i="64"/>
  <c r="A324" i="64"/>
  <c r="B324" i="64"/>
  <c r="A325" i="64"/>
  <c r="B325" i="64"/>
  <c r="A326" i="64"/>
  <c r="B326" i="64"/>
  <c r="A327" i="64"/>
  <c r="B327" i="64"/>
  <c r="A328" i="64"/>
  <c r="B328" i="64"/>
  <c r="A329" i="64"/>
  <c r="B329" i="64"/>
  <c r="A330" i="64"/>
  <c r="B330" i="64"/>
  <c r="A331" i="64"/>
  <c r="B331" i="64"/>
  <c r="A332" i="64"/>
  <c r="B332" i="64"/>
  <c r="A333" i="64"/>
  <c r="B333" i="64"/>
  <c r="A334" i="64"/>
  <c r="B334" i="64"/>
  <c r="A335" i="64"/>
  <c r="B335" i="64"/>
  <c r="A336" i="64"/>
  <c r="B336" i="64"/>
  <c r="A337" i="64"/>
  <c r="B337" i="64"/>
  <c r="A338" i="64"/>
  <c r="B338" i="64"/>
  <c r="A339" i="64"/>
  <c r="B339" i="64"/>
  <c r="A340" i="64"/>
  <c r="B340" i="64"/>
  <c r="A341" i="64"/>
  <c r="B341" i="64"/>
  <c r="A342" i="64"/>
  <c r="B342" i="64"/>
  <c r="A343" i="64"/>
  <c r="B343" i="64"/>
  <c r="A344" i="64"/>
  <c r="B344" i="64"/>
  <c r="A345" i="64"/>
  <c r="B345" i="64"/>
  <c r="A346" i="64"/>
  <c r="B346" i="64"/>
  <c r="A347" i="64"/>
  <c r="B347" i="64"/>
  <c r="A348" i="64"/>
  <c r="B348" i="64"/>
  <c r="A349" i="64"/>
  <c r="B349" i="64"/>
  <c r="A350" i="64"/>
  <c r="B350" i="64"/>
  <c r="A351" i="64"/>
  <c r="B351" i="64"/>
  <c r="A352" i="64"/>
  <c r="B352" i="64"/>
  <c r="A353" i="64"/>
  <c r="B353" i="64"/>
  <c r="A354" i="64"/>
  <c r="B354" i="64"/>
  <c r="A355" i="64"/>
  <c r="B355" i="64"/>
  <c r="A356" i="64"/>
  <c r="B356" i="64"/>
  <c r="A357" i="64"/>
  <c r="B357" i="64"/>
  <c r="A358" i="64"/>
  <c r="B358" i="64"/>
  <c r="A359" i="64"/>
  <c r="B359" i="64"/>
  <c r="A360" i="64"/>
  <c r="B360" i="64"/>
  <c r="A361" i="64"/>
  <c r="B361" i="64"/>
  <c r="A362" i="64"/>
  <c r="B362" i="64"/>
  <c r="A363" i="64"/>
  <c r="B363" i="64"/>
  <c r="A364" i="64"/>
  <c r="B364" i="64"/>
  <c r="A365" i="64"/>
  <c r="B365" i="64"/>
  <c r="A366" i="64"/>
  <c r="B366" i="64"/>
  <c r="A367" i="64"/>
  <c r="B367" i="64"/>
  <c r="A368" i="64"/>
  <c r="B368" i="64"/>
  <c r="A369" i="64"/>
  <c r="B369" i="64"/>
  <c r="A370" i="64"/>
  <c r="B370" i="64"/>
  <c r="A371" i="64"/>
  <c r="B371" i="64"/>
  <c r="A372" i="64"/>
  <c r="B372" i="64"/>
  <c r="A373" i="64"/>
  <c r="B373" i="64"/>
  <c r="A374" i="64"/>
  <c r="B374" i="64"/>
  <c r="A375" i="64"/>
  <c r="B375" i="64"/>
  <c r="A376" i="64"/>
  <c r="B376" i="64"/>
  <c r="A377" i="64"/>
  <c r="B377" i="64"/>
  <c r="A378" i="64"/>
  <c r="B378" i="64"/>
  <c r="A379" i="64"/>
  <c r="B379" i="64"/>
  <c r="A380" i="64"/>
  <c r="B380" i="64"/>
  <c r="A381" i="64"/>
  <c r="B381" i="64"/>
  <c r="A382" i="64"/>
  <c r="B382" i="64"/>
  <c r="A383" i="64"/>
  <c r="B383" i="64"/>
  <c r="A384" i="64"/>
  <c r="B384" i="64"/>
  <c r="A385" i="64"/>
  <c r="B385" i="64"/>
  <c r="A386" i="64"/>
  <c r="B386" i="64"/>
  <c r="B22" i="64"/>
  <c r="A22" i="64"/>
  <c r="B15" i="76"/>
  <c r="B16" i="76"/>
  <c r="B17" i="76"/>
  <c r="B18" i="76"/>
  <c r="B14" i="76"/>
  <c r="C16" i="76"/>
  <c r="D15" i="76"/>
  <c r="C15" i="76" s="1"/>
  <c r="E15" i="76"/>
  <c r="F15" i="76"/>
  <c r="G15" i="76"/>
  <c r="H15" i="76"/>
  <c r="I15" i="76"/>
  <c r="J15" i="76"/>
  <c r="K15" i="76"/>
  <c r="L15" i="76"/>
  <c r="M15" i="76"/>
  <c r="D16" i="76"/>
  <c r="E16" i="76"/>
  <c r="F16" i="76"/>
  <c r="G16" i="76"/>
  <c r="H16" i="76"/>
  <c r="I16" i="76"/>
  <c r="J16" i="76"/>
  <c r="K16" i="76"/>
  <c r="L16" i="76"/>
  <c r="M16" i="76"/>
  <c r="D17" i="76"/>
  <c r="C17" i="76" s="1"/>
  <c r="E17" i="76"/>
  <c r="F17" i="76"/>
  <c r="G17" i="76"/>
  <c r="H17" i="76"/>
  <c r="I17" i="76"/>
  <c r="J17" i="76"/>
  <c r="K17" i="76"/>
  <c r="L17" i="76"/>
  <c r="M17" i="76"/>
  <c r="D18" i="76"/>
  <c r="C18" i="76" s="1"/>
  <c r="E18" i="76"/>
  <c r="F18" i="76"/>
  <c r="G18" i="76"/>
  <c r="H18" i="76"/>
  <c r="I18" i="76"/>
  <c r="J18" i="76"/>
  <c r="K18" i="76"/>
  <c r="L18" i="76"/>
  <c r="M18" i="76"/>
  <c r="D19" i="76"/>
  <c r="E19" i="76"/>
  <c r="F19" i="76"/>
  <c r="G19" i="76"/>
  <c r="H19" i="76"/>
  <c r="I19" i="76"/>
  <c r="J19" i="76"/>
  <c r="K19" i="76"/>
  <c r="L19" i="76"/>
  <c r="M19" i="76"/>
  <c r="D20" i="76"/>
  <c r="E20" i="76"/>
  <c r="F20" i="76"/>
  <c r="G20" i="76"/>
  <c r="H20" i="76"/>
  <c r="I20" i="76"/>
  <c r="J20" i="76"/>
  <c r="K20" i="76"/>
  <c r="L20" i="76"/>
  <c r="M20" i="76"/>
  <c r="C382" i="49"/>
  <c r="L351" i="2" s="1"/>
  <c r="D382" i="49"/>
  <c r="E382" i="49"/>
  <c r="F382" i="49"/>
  <c r="G382" i="49"/>
  <c r="H382" i="49"/>
  <c r="I382" i="49"/>
  <c r="J382" i="49"/>
  <c r="C381" i="49"/>
  <c r="L350" i="2" s="1"/>
  <c r="D381" i="49"/>
  <c r="E381" i="49"/>
  <c r="F381" i="49"/>
  <c r="G381" i="49"/>
  <c r="H381" i="49"/>
  <c r="I381" i="49"/>
  <c r="J381" i="49"/>
  <c r="C49" i="49"/>
  <c r="D49" i="49"/>
  <c r="C50" i="49"/>
  <c r="D50" i="49"/>
  <c r="H132" i="1"/>
  <c r="H136" i="1" s="1"/>
  <c r="I132" i="1"/>
  <c r="G132" i="1"/>
  <c r="G136" i="1" s="1"/>
  <c r="B387" i="64" l="1"/>
  <c r="S1186" i="2"/>
  <c r="N954" i="2"/>
  <c r="E954" i="2" s="1"/>
  <c r="F838" i="2"/>
  <c r="F839" i="2"/>
  <c r="F840" i="2"/>
  <c r="O954" i="2"/>
  <c r="D433" i="49"/>
  <c r="C433" i="49"/>
  <c r="L402" i="2" s="1"/>
  <c r="G2" i="2"/>
  <c r="M14" i="76"/>
  <c r="L14" i="76"/>
  <c r="K14" i="76"/>
  <c r="J14" i="76"/>
  <c r="I14" i="76"/>
  <c r="H14" i="76"/>
  <c r="G14" i="76"/>
  <c r="F14" i="76"/>
  <c r="E14" i="76"/>
  <c r="D14" i="76"/>
  <c r="C14" i="76" s="1"/>
  <c r="F7" i="77"/>
  <c r="H7" i="77"/>
  <c r="G7" i="77"/>
  <c r="E7" i="77"/>
  <c r="D7" i="77"/>
  <c r="B7" i="77"/>
  <c r="C7" i="77"/>
  <c r="A7" i="77"/>
  <c r="B2" i="74"/>
  <c r="B2" i="77"/>
  <c r="G13" i="74"/>
  <c r="G14" i="74"/>
  <c r="G15" i="74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F13" i="74"/>
  <c r="F14" i="74"/>
  <c r="F15" i="74"/>
  <c r="F16" i="74"/>
  <c r="F17" i="74"/>
  <c r="F18" i="74"/>
  <c r="F19" i="74"/>
  <c r="F20" i="74"/>
  <c r="F21" i="74"/>
  <c r="F22" i="74"/>
  <c r="F23" i="74"/>
  <c r="F24" i="74"/>
  <c r="F25" i="74"/>
  <c r="F26" i="74"/>
  <c r="F27" i="74"/>
  <c r="F28" i="74"/>
  <c r="F29" i="74"/>
  <c r="F30" i="74"/>
  <c r="F31" i="74"/>
  <c r="F32" i="74"/>
  <c r="F33" i="74"/>
  <c r="F34" i="74"/>
  <c r="F35" i="74"/>
  <c r="F36" i="74"/>
  <c r="F37" i="74"/>
  <c r="F38" i="74"/>
  <c r="F39" i="74"/>
  <c r="F40" i="74"/>
  <c r="F41" i="74"/>
  <c r="F42" i="74"/>
  <c r="F43" i="74"/>
  <c r="F44" i="74"/>
  <c r="F45" i="74"/>
  <c r="F46" i="74"/>
  <c r="F47" i="74"/>
  <c r="F48" i="74"/>
  <c r="F49" i="74"/>
  <c r="F50" i="74"/>
  <c r="F51" i="74"/>
  <c r="F52" i="74"/>
  <c r="F53" i="74"/>
  <c r="F54" i="74"/>
  <c r="F55" i="74"/>
  <c r="F56" i="74"/>
  <c r="F57" i="74"/>
  <c r="F58" i="74"/>
  <c r="F59" i="74"/>
  <c r="F60" i="74"/>
  <c r="F61" i="74"/>
  <c r="F62" i="74"/>
  <c r="F63" i="74"/>
  <c r="F64" i="74"/>
  <c r="F65" i="74"/>
  <c r="F66" i="74"/>
  <c r="F67" i="74"/>
  <c r="F68" i="74"/>
  <c r="F69" i="74"/>
  <c r="F70" i="74"/>
  <c r="F71" i="74"/>
  <c r="F72" i="74"/>
  <c r="F73" i="74"/>
  <c r="F74" i="74"/>
  <c r="F75" i="74"/>
  <c r="F76" i="74"/>
  <c r="F77" i="74"/>
  <c r="F78" i="74"/>
  <c r="F79" i="74"/>
  <c r="F80" i="74"/>
  <c r="F81" i="74"/>
  <c r="F82" i="74"/>
  <c r="F83" i="74"/>
  <c r="F84" i="74"/>
  <c r="F85" i="74"/>
  <c r="F86" i="74"/>
  <c r="F87" i="74"/>
  <c r="F88" i="74"/>
  <c r="F89" i="74"/>
  <c r="F90" i="74"/>
  <c r="F91" i="74"/>
  <c r="F92" i="74"/>
  <c r="F93" i="74"/>
  <c r="F94" i="74"/>
  <c r="F95" i="74"/>
  <c r="F96" i="74"/>
  <c r="F97" i="74"/>
  <c r="F98" i="74"/>
  <c r="F99" i="74"/>
  <c r="F100" i="74"/>
  <c r="F101" i="74"/>
  <c r="F102" i="74"/>
  <c r="F103" i="74"/>
  <c r="F104" i="74"/>
  <c r="F105" i="74"/>
  <c r="F106" i="74"/>
  <c r="F107" i="74"/>
  <c r="F108" i="74"/>
  <c r="F109" i="74"/>
  <c r="F110" i="74"/>
  <c r="F111" i="74"/>
  <c r="F112" i="74"/>
  <c r="F113" i="74"/>
  <c r="F114" i="74"/>
  <c r="F115" i="74"/>
  <c r="F116" i="74"/>
  <c r="F117" i="74"/>
  <c r="F118" i="74"/>
  <c r="F119" i="74"/>
  <c r="F120" i="74"/>
  <c r="F121" i="74"/>
  <c r="F122" i="74"/>
  <c r="F123" i="74"/>
  <c r="F124" i="74"/>
  <c r="F125" i="74"/>
  <c r="F126" i="74"/>
  <c r="F127" i="74"/>
  <c r="F128" i="74"/>
  <c r="F129" i="74"/>
  <c r="F130" i="74"/>
  <c r="F131" i="74"/>
  <c r="F132" i="74"/>
  <c r="F133" i="74"/>
  <c r="F134" i="74"/>
  <c r="F135" i="74"/>
  <c r="F136" i="74"/>
  <c r="F137" i="74"/>
  <c r="F138" i="74"/>
  <c r="F139" i="74"/>
  <c r="F140" i="74"/>
  <c r="F141" i="74"/>
  <c r="F142" i="74"/>
  <c r="F143" i="74"/>
  <c r="F144" i="74"/>
  <c r="F145" i="74"/>
  <c r="F146" i="74"/>
  <c r="F147" i="74"/>
  <c r="F148" i="74"/>
  <c r="F149" i="74"/>
  <c r="F150" i="74"/>
  <c r="F151" i="74"/>
  <c r="F152" i="74"/>
  <c r="F153" i="74"/>
  <c r="F154" i="74"/>
  <c r="F155" i="74"/>
  <c r="F156" i="74"/>
  <c r="F157" i="74"/>
  <c r="F158" i="74"/>
  <c r="F159" i="74"/>
  <c r="F160" i="74"/>
  <c r="F161" i="74"/>
  <c r="F162" i="74"/>
  <c r="F163" i="74"/>
  <c r="F164" i="74"/>
  <c r="F165" i="74"/>
  <c r="F166" i="74"/>
  <c r="F167" i="74"/>
  <c r="F168" i="74"/>
  <c r="F169" i="74"/>
  <c r="F170" i="74"/>
  <c r="F171" i="74"/>
  <c r="F172" i="74"/>
  <c r="F173" i="74"/>
  <c r="F174" i="74"/>
  <c r="F175" i="74"/>
  <c r="F176" i="74"/>
  <c r="F177" i="74"/>
  <c r="F178" i="74"/>
  <c r="F179" i="74"/>
  <c r="F180" i="74"/>
  <c r="F181" i="74"/>
  <c r="F182" i="74"/>
  <c r="F183" i="74"/>
  <c r="F184" i="74"/>
  <c r="F185" i="74"/>
  <c r="F186" i="74"/>
  <c r="F187" i="74"/>
  <c r="F188" i="74"/>
  <c r="F189" i="74"/>
  <c r="F190" i="74"/>
  <c r="F191" i="74"/>
  <c r="F192" i="74"/>
  <c r="F193" i="74"/>
  <c r="F194" i="74"/>
  <c r="F195" i="74"/>
  <c r="F196" i="74"/>
  <c r="F197" i="74"/>
  <c r="F198" i="74"/>
  <c r="F199" i="74"/>
  <c r="F200" i="74"/>
  <c r="F201" i="74"/>
  <c r="F202" i="74"/>
  <c r="F203" i="74"/>
  <c r="F204" i="74"/>
  <c r="F205" i="74"/>
  <c r="F206" i="74"/>
  <c r="F207" i="74"/>
  <c r="F208" i="74"/>
  <c r="F209" i="74"/>
  <c r="F210" i="74"/>
  <c r="F211" i="74"/>
  <c r="F212" i="74"/>
  <c r="F213" i="74"/>
  <c r="F214" i="74"/>
  <c r="F215" i="74"/>
  <c r="E13" i="74"/>
  <c r="E14" i="74"/>
  <c r="E15" i="74"/>
  <c r="E16" i="74"/>
  <c r="E17" i="74"/>
  <c r="E18" i="74"/>
  <c r="E19" i="74"/>
  <c r="E20" i="74"/>
  <c r="E21" i="74"/>
  <c r="E22" i="74"/>
  <c r="E23" i="74"/>
  <c r="E24" i="74"/>
  <c r="E25" i="74"/>
  <c r="E26" i="74"/>
  <c r="E27" i="74"/>
  <c r="E28" i="74"/>
  <c r="E29" i="74"/>
  <c r="E30" i="74"/>
  <c r="E31" i="74"/>
  <c r="E32" i="74"/>
  <c r="E33" i="74"/>
  <c r="E34" i="74"/>
  <c r="E35" i="74"/>
  <c r="E36" i="74"/>
  <c r="E37" i="74"/>
  <c r="E38" i="74"/>
  <c r="E39" i="74"/>
  <c r="E40" i="74"/>
  <c r="E41" i="74"/>
  <c r="E42" i="74"/>
  <c r="E43" i="74"/>
  <c r="E44" i="74"/>
  <c r="E45" i="74"/>
  <c r="E46" i="74"/>
  <c r="E47" i="74"/>
  <c r="E48" i="74"/>
  <c r="E49" i="74"/>
  <c r="E50" i="74"/>
  <c r="E51" i="74"/>
  <c r="E52" i="74"/>
  <c r="E53" i="74"/>
  <c r="E54" i="74"/>
  <c r="E55" i="74"/>
  <c r="E56" i="74"/>
  <c r="E57" i="74"/>
  <c r="E58" i="74"/>
  <c r="E59" i="74"/>
  <c r="E60" i="74"/>
  <c r="E61" i="74"/>
  <c r="E62" i="74"/>
  <c r="E63" i="74"/>
  <c r="E64" i="74"/>
  <c r="E65" i="74"/>
  <c r="E66" i="74"/>
  <c r="E67" i="74"/>
  <c r="E68" i="74"/>
  <c r="E69" i="74"/>
  <c r="E70" i="74"/>
  <c r="E71" i="74"/>
  <c r="E72" i="74"/>
  <c r="E73" i="74"/>
  <c r="E74" i="74"/>
  <c r="E75" i="74"/>
  <c r="E76" i="74"/>
  <c r="E77" i="74"/>
  <c r="E78" i="74"/>
  <c r="E79" i="74"/>
  <c r="E80" i="74"/>
  <c r="E81" i="74"/>
  <c r="E82" i="74"/>
  <c r="E83" i="74"/>
  <c r="E84" i="74"/>
  <c r="E85" i="74"/>
  <c r="E86" i="74"/>
  <c r="E87" i="74"/>
  <c r="E88" i="74"/>
  <c r="E89" i="74"/>
  <c r="E90" i="74"/>
  <c r="E91" i="74"/>
  <c r="E92" i="74"/>
  <c r="E93" i="74"/>
  <c r="E94" i="74"/>
  <c r="E95" i="74"/>
  <c r="E96" i="74"/>
  <c r="E97" i="74"/>
  <c r="E98" i="74"/>
  <c r="E99" i="74"/>
  <c r="E100" i="74"/>
  <c r="E101" i="74"/>
  <c r="E102" i="74"/>
  <c r="E103" i="74"/>
  <c r="E104" i="74"/>
  <c r="E105" i="74"/>
  <c r="E106" i="74"/>
  <c r="E107" i="74"/>
  <c r="E108" i="74"/>
  <c r="E109" i="74"/>
  <c r="E110" i="74"/>
  <c r="E111" i="74"/>
  <c r="E112" i="74"/>
  <c r="E113" i="74"/>
  <c r="E114" i="74"/>
  <c r="E115" i="74"/>
  <c r="E116" i="74"/>
  <c r="E117" i="74"/>
  <c r="E118" i="74"/>
  <c r="E119" i="74"/>
  <c r="E120" i="74"/>
  <c r="E121" i="74"/>
  <c r="E122" i="74"/>
  <c r="E123" i="74"/>
  <c r="E124" i="74"/>
  <c r="E125" i="74"/>
  <c r="E126" i="74"/>
  <c r="E127" i="74"/>
  <c r="E128" i="74"/>
  <c r="E129" i="74"/>
  <c r="E130" i="74"/>
  <c r="E131" i="74"/>
  <c r="E132" i="74"/>
  <c r="E133" i="74"/>
  <c r="E134" i="74"/>
  <c r="E135" i="74"/>
  <c r="E136" i="74"/>
  <c r="E137" i="74"/>
  <c r="E138" i="74"/>
  <c r="E139" i="74"/>
  <c r="E140" i="74"/>
  <c r="E141" i="74"/>
  <c r="E142" i="74"/>
  <c r="E143" i="74"/>
  <c r="E144" i="74"/>
  <c r="E145" i="74"/>
  <c r="E146" i="74"/>
  <c r="E147" i="74"/>
  <c r="E148" i="74"/>
  <c r="E149" i="74"/>
  <c r="E150" i="74"/>
  <c r="E151" i="74"/>
  <c r="E152" i="74"/>
  <c r="E153" i="74"/>
  <c r="E154" i="74"/>
  <c r="E155" i="74"/>
  <c r="E156" i="74"/>
  <c r="E157" i="74"/>
  <c r="E158" i="74"/>
  <c r="E159" i="74"/>
  <c r="E160" i="74"/>
  <c r="E161" i="74"/>
  <c r="E162" i="74"/>
  <c r="E163" i="74"/>
  <c r="E164" i="74"/>
  <c r="E165" i="74"/>
  <c r="E166" i="74"/>
  <c r="E167" i="74"/>
  <c r="E168" i="74"/>
  <c r="E169" i="74"/>
  <c r="E170" i="74"/>
  <c r="E171" i="74"/>
  <c r="E172" i="74"/>
  <c r="E173" i="74"/>
  <c r="E174" i="74"/>
  <c r="E175" i="74"/>
  <c r="E176" i="74"/>
  <c r="E177" i="74"/>
  <c r="E178" i="74"/>
  <c r="E179" i="74"/>
  <c r="E180" i="74"/>
  <c r="E181" i="74"/>
  <c r="E182" i="74"/>
  <c r="E183" i="74"/>
  <c r="E184" i="74"/>
  <c r="E185" i="74"/>
  <c r="E186" i="74"/>
  <c r="E187" i="74"/>
  <c r="E188" i="74"/>
  <c r="E189" i="74"/>
  <c r="E190" i="74"/>
  <c r="E191" i="74"/>
  <c r="E192" i="74"/>
  <c r="E193" i="74"/>
  <c r="E194" i="74"/>
  <c r="E195" i="74"/>
  <c r="E196" i="74"/>
  <c r="E197" i="74"/>
  <c r="E198" i="74"/>
  <c r="E199" i="74"/>
  <c r="E200" i="74"/>
  <c r="E201" i="74"/>
  <c r="E202" i="74"/>
  <c r="E203" i="74"/>
  <c r="E204" i="74"/>
  <c r="E205" i="74"/>
  <c r="E206" i="74"/>
  <c r="E207" i="74"/>
  <c r="E208" i="74"/>
  <c r="E209" i="74"/>
  <c r="E210" i="74"/>
  <c r="E211" i="74"/>
  <c r="E212" i="74"/>
  <c r="E213" i="74"/>
  <c r="E214" i="74"/>
  <c r="E215" i="74"/>
  <c r="D13" i="74"/>
  <c r="D14" i="74"/>
  <c r="D15" i="74"/>
  <c r="D16" i="74"/>
  <c r="D17" i="74"/>
  <c r="H17" i="74" s="1"/>
  <c r="D18" i="74"/>
  <c r="D19" i="74"/>
  <c r="D20" i="74"/>
  <c r="D21" i="74"/>
  <c r="D22" i="74"/>
  <c r="D23" i="74"/>
  <c r="D24" i="74"/>
  <c r="D25" i="74"/>
  <c r="D26" i="74"/>
  <c r="H26" i="74" s="1"/>
  <c r="D27" i="74"/>
  <c r="D28" i="74"/>
  <c r="D29" i="74"/>
  <c r="D30" i="74"/>
  <c r="D31" i="74"/>
  <c r="H31" i="74" s="1"/>
  <c r="D32" i="74"/>
  <c r="D33" i="74"/>
  <c r="H33" i="74" s="1"/>
  <c r="D34" i="74"/>
  <c r="D35" i="74"/>
  <c r="D36" i="74"/>
  <c r="D37" i="74"/>
  <c r="D38" i="74"/>
  <c r="D39" i="74"/>
  <c r="D40" i="74"/>
  <c r="D41" i="74"/>
  <c r="D42" i="74"/>
  <c r="D43" i="74"/>
  <c r="D44" i="74"/>
  <c r="D45" i="74"/>
  <c r="D46" i="74"/>
  <c r="D47" i="74"/>
  <c r="D48" i="74"/>
  <c r="D49" i="74"/>
  <c r="H49" i="74" s="1"/>
  <c r="D50" i="74"/>
  <c r="D51" i="74"/>
  <c r="D52" i="74"/>
  <c r="D53" i="74"/>
  <c r="D54" i="74"/>
  <c r="D55" i="74"/>
  <c r="D56" i="74"/>
  <c r="D57" i="74"/>
  <c r="D58" i="74"/>
  <c r="D59" i="74"/>
  <c r="D60" i="74"/>
  <c r="D61" i="74"/>
  <c r="D62" i="74"/>
  <c r="D63" i="74"/>
  <c r="D64" i="74"/>
  <c r="D65" i="74"/>
  <c r="H65" i="74" s="1"/>
  <c r="D66" i="74"/>
  <c r="D67" i="74"/>
  <c r="D68" i="74"/>
  <c r="D69" i="74"/>
  <c r="D70" i="74"/>
  <c r="D71" i="74"/>
  <c r="D72" i="74"/>
  <c r="D73" i="74"/>
  <c r="D74" i="74"/>
  <c r="H74" i="74" s="1"/>
  <c r="D75" i="74"/>
  <c r="D76" i="74"/>
  <c r="D77" i="74"/>
  <c r="D78" i="74"/>
  <c r="D79" i="74"/>
  <c r="D80" i="74"/>
  <c r="D81" i="74"/>
  <c r="H81" i="74" s="1"/>
  <c r="D82" i="74"/>
  <c r="D83" i="74"/>
  <c r="D84" i="74"/>
  <c r="D85" i="74"/>
  <c r="D86" i="74"/>
  <c r="D87" i="74"/>
  <c r="D88" i="74"/>
  <c r="D89" i="74"/>
  <c r="D90" i="74"/>
  <c r="D91" i="74"/>
  <c r="D92" i="74"/>
  <c r="D93" i="74"/>
  <c r="D94" i="74"/>
  <c r="D95" i="74"/>
  <c r="D96" i="74"/>
  <c r="D97" i="74"/>
  <c r="D98" i="74"/>
  <c r="D99" i="74"/>
  <c r="D100" i="74"/>
  <c r="D101" i="74"/>
  <c r="D102" i="74"/>
  <c r="D103" i="74"/>
  <c r="D104" i="74"/>
  <c r="D105" i="74"/>
  <c r="D106" i="74"/>
  <c r="D107" i="74"/>
  <c r="D108" i="74"/>
  <c r="D109" i="74"/>
  <c r="D110" i="74"/>
  <c r="D111" i="74"/>
  <c r="D112" i="74"/>
  <c r="D113" i="74"/>
  <c r="D114" i="74"/>
  <c r="D115" i="74"/>
  <c r="D116" i="74"/>
  <c r="D117" i="74"/>
  <c r="D118" i="74"/>
  <c r="D119" i="74"/>
  <c r="D120" i="74"/>
  <c r="D121" i="74"/>
  <c r="D122" i="74"/>
  <c r="H122" i="74" s="1"/>
  <c r="D123" i="74"/>
  <c r="D124" i="74"/>
  <c r="D125" i="74"/>
  <c r="D126" i="74"/>
  <c r="D127" i="74"/>
  <c r="D128" i="74"/>
  <c r="D129" i="74"/>
  <c r="D130" i="74"/>
  <c r="D131" i="74"/>
  <c r="D132" i="74"/>
  <c r="D133" i="74"/>
  <c r="D134" i="74"/>
  <c r="D135" i="74"/>
  <c r="D136" i="74"/>
  <c r="D137" i="74"/>
  <c r="D138" i="74"/>
  <c r="D139" i="74"/>
  <c r="D140" i="74"/>
  <c r="D141" i="74"/>
  <c r="D142" i="74"/>
  <c r="D143" i="74"/>
  <c r="D144" i="74"/>
  <c r="D145" i="74"/>
  <c r="H145" i="74" s="1"/>
  <c r="D146" i="74"/>
  <c r="D147" i="74"/>
  <c r="D148" i="74"/>
  <c r="D149" i="74"/>
  <c r="D150" i="74"/>
  <c r="D151" i="74"/>
  <c r="D152" i="74"/>
  <c r="D153" i="74"/>
  <c r="D154" i="74"/>
  <c r="D155" i="74"/>
  <c r="D156" i="74"/>
  <c r="D157" i="74"/>
  <c r="D158" i="74"/>
  <c r="D159" i="74"/>
  <c r="D160" i="74"/>
  <c r="D161" i="74"/>
  <c r="D162" i="74"/>
  <c r="D163" i="74"/>
  <c r="D164" i="74"/>
  <c r="D165" i="74"/>
  <c r="D166" i="74"/>
  <c r="D167" i="74"/>
  <c r="D168" i="74"/>
  <c r="D169" i="74"/>
  <c r="D170" i="74"/>
  <c r="D171" i="74"/>
  <c r="D172" i="74"/>
  <c r="D173" i="74"/>
  <c r="D174" i="74"/>
  <c r="D175" i="74"/>
  <c r="D176" i="74"/>
  <c r="D177" i="74"/>
  <c r="D178" i="74"/>
  <c r="D179" i="74"/>
  <c r="D180" i="74"/>
  <c r="D181" i="74"/>
  <c r="D182" i="74"/>
  <c r="D183" i="74"/>
  <c r="D184" i="74"/>
  <c r="D185" i="74"/>
  <c r="D186" i="74"/>
  <c r="D187" i="74"/>
  <c r="D188" i="74"/>
  <c r="D189" i="74"/>
  <c r="D190" i="74"/>
  <c r="D191" i="74"/>
  <c r="D192" i="74"/>
  <c r="D193" i="74"/>
  <c r="H193" i="74" s="1"/>
  <c r="D194" i="74"/>
  <c r="D195" i="74"/>
  <c r="D196" i="74"/>
  <c r="D197" i="74"/>
  <c r="D198" i="74"/>
  <c r="D199" i="74"/>
  <c r="D200" i="74"/>
  <c r="D201" i="74"/>
  <c r="D202" i="74"/>
  <c r="D203" i="74"/>
  <c r="D204" i="74"/>
  <c r="D205" i="74"/>
  <c r="D206" i="74"/>
  <c r="D207" i="74"/>
  <c r="D208" i="74"/>
  <c r="D209" i="74"/>
  <c r="H209" i="74" s="1"/>
  <c r="D210" i="74"/>
  <c r="D211" i="74"/>
  <c r="D212" i="74"/>
  <c r="D213" i="74"/>
  <c r="D214" i="74"/>
  <c r="D215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B13" i="74"/>
  <c r="I13" i="74" s="1"/>
  <c r="B14" i="74"/>
  <c r="B15" i="74"/>
  <c r="I15" i="74" s="1"/>
  <c r="B16" i="74"/>
  <c r="I16" i="74" s="1"/>
  <c r="B17" i="74"/>
  <c r="I17" i="74" s="1"/>
  <c r="B18" i="74"/>
  <c r="B19" i="74"/>
  <c r="I19" i="74" s="1"/>
  <c r="B20" i="74"/>
  <c r="I20" i="74" s="1"/>
  <c r="B21" i="74"/>
  <c r="I21" i="74" s="1"/>
  <c r="B22" i="74"/>
  <c r="B23" i="74"/>
  <c r="I23" i="74" s="1"/>
  <c r="B24" i="74"/>
  <c r="I24" i="74" s="1"/>
  <c r="B25" i="74"/>
  <c r="I25" i="74" s="1"/>
  <c r="B26" i="74"/>
  <c r="B27" i="74"/>
  <c r="I27" i="74" s="1"/>
  <c r="B28" i="74"/>
  <c r="I28" i="74" s="1"/>
  <c r="B29" i="74"/>
  <c r="I29" i="74" s="1"/>
  <c r="B30" i="74"/>
  <c r="B31" i="74"/>
  <c r="I31" i="74" s="1"/>
  <c r="B32" i="74"/>
  <c r="I32" i="74" s="1"/>
  <c r="B33" i="74"/>
  <c r="I33" i="74" s="1"/>
  <c r="B34" i="74"/>
  <c r="B35" i="74"/>
  <c r="I35" i="74" s="1"/>
  <c r="B36" i="74"/>
  <c r="I36" i="74" s="1"/>
  <c r="B37" i="74"/>
  <c r="I37" i="74" s="1"/>
  <c r="B38" i="74"/>
  <c r="B39" i="74"/>
  <c r="I39" i="74" s="1"/>
  <c r="B40" i="74"/>
  <c r="I40" i="74" s="1"/>
  <c r="B41" i="74"/>
  <c r="I41" i="74" s="1"/>
  <c r="B42" i="74"/>
  <c r="B43" i="74"/>
  <c r="B44" i="74"/>
  <c r="I44" i="74" s="1"/>
  <c r="B45" i="74"/>
  <c r="I45" i="74" s="1"/>
  <c r="B46" i="74"/>
  <c r="B47" i="74"/>
  <c r="B48" i="74"/>
  <c r="I48" i="74" s="1"/>
  <c r="B49" i="74"/>
  <c r="B50" i="74"/>
  <c r="B51" i="74"/>
  <c r="I51" i="74" s="1"/>
  <c r="B52" i="74"/>
  <c r="I52" i="74" s="1"/>
  <c r="B53" i="74"/>
  <c r="I53" i="74" s="1"/>
  <c r="B54" i="74"/>
  <c r="B55" i="74"/>
  <c r="I55" i="74" s="1"/>
  <c r="B56" i="74"/>
  <c r="I56" i="74" s="1"/>
  <c r="B57" i="74"/>
  <c r="I57" i="74" s="1"/>
  <c r="B58" i="74"/>
  <c r="B59" i="74"/>
  <c r="I59" i="74" s="1"/>
  <c r="B60" i="74"/>
  <c r="I60" i="74" s="1"/>
  <c r="B61" i="74"/>
  <c r="I61" i="74" s="1"/>
  <c r="B62" i="74"/>
  <c r="B63" i="74"/>
  <c r="I63" i="74" s="1"/>
  <c r="B64" i="74"/>
  <c r="I64" i="74" s="1"/>
  <c r="B65" i="74"/>
  <c r="B66" i="74"/>
  <c r="I66" i="74" s="1"/>
  <c r="B67" i="74"/>
  <c r="I67" i="74" s="1"/>
  <c r="B68" i="74"/>
  <c r="I68" i="74" s="1"/>
  <c r="B69" i="74"/>
  <c r="I69" i="74" s="1"/>
  <c r="B70" i="74"/>
  <c r="B71" i="74"/>
  <c r="I71" i="74" s="1"/>
  <c r="B72" i="74"/>
  <c r="I72" i="74" s="1"/>
  <c r="B73" i="74"/>
  <c r="I73" i="74" s="1"/>
  <c r="B74" i="74"/>
  <c r="B75" i="74"/>
  <c r="I75" i="74" s="1"/>
  <c r="B76" i="74"/>
  <c r="I76" i="74" s="1"/>
  <c r="B77" i="74"/>
  <c r="I77" i="74" s="1"/>
  <c r="B78" i="74"/>
  <c r="B79" i="74"/>
  <c r="B80" i="74"/>
  <c r="I80" i="74" s="1"/>
  <c r="B81" i="74"/>
  <c r="B82" i="74"/>
  <c r="I82" i="74" s="1"/>
  <c r="B83" i="74"/>
  <c r="I83" i="74" s="1"/>
  <c r="B84" i="74"/>
  <c r="I84" i="74" s="1"/>
  <c r="B85" i="74"/>
  <c r="I85" i="74" s="1"/>
  <c r="B86" i="74"/>
  <c r="I86" i="74" s="1"/>
  <c r="B87" i="74"/>
  <c r="I87" i="74" s="1"/>
  <c r="B88" i="74"/>
  <c r="I88" i="74" s="1"/>
  <c r="B89" i="74"/>
  <c r="I89" i="74" s="1"/>
  <c r="B90" i="74"/>
  <c r="B91" i="74"/>
  <c r="I91" i="74" s="1"/>
  <c r="B92" i="74"/>
  <c r="I92" i="74" s="1"/>
  <c r="B93" i="74"/>
  <c r="I93" i="74" s="1"/>
  <c r="B94" i="74"/>
  <c r="B95" i="74"/>
  <c r="B96" i="74"/>
  <c r="I96" i="74" s="1"/>
  <c r="B97" i="74"/>
  <c r="I97" i="74" s="1"/>
  <c r="B98" i="74"/>
  <c r="B99" i="74"/>
  <c r="I99" i="74" s="1"/>
  <c r="B100" i="74"/>
  <c r="I100" i="74" s="1"/>
  <c r="B101" i="74"/>
  <c r="B102" i="74"/>
  <c r="I102" i="74" s="1"/>
  <c r="B103" i="74"/>
  <c r="I103" i="74" s="1"/>
  <c r="B104" i="74"/>
  <c r="I104" i="74" s="1"/>
  <c r="B105" i="74"/>
  <c r="I105" i="74" s="1"/>
  <c r="B106" i="74"/>
  <c r="B107" i="74"/>
  <c r="B108" i="74"/>
  <c r="B109" i="74"/>
  <c r="I109" i="74" s="1"/>
  <c r="B110" i="74"/>
  <c r="B111" i="74"/>
  <c r="B112" i="74"/>
  <c r="I112" i="74" s="1"/>
  <c r="B113" i="74"/>
  <c r="I113" i="74" s="1"/>
  <c r="B114" i="74"/>
  <c r="I114" i="74" s="1"/>
  <c r="B115" i="74"/>
  <c r="I115" i="74" s="1"/>
  <c r="B116" i="74"/>
  <c r="I116" i="74" s="1"/>
  <c r="B117" i="74"/>
  <c r="I117" i="74" s="1"/>
  <c r="B118" i="74"/>
  <c r="B119" i="74"/>
  <c r="I119" i="74" s="1"/>
  <c r="B120" i="74"/>
  <c r="I120" i="74" s="1"/>
  <c r="B121" i="74"/>
  <c r="I121" i="74" s="1"/>
  <c r="B122" i="74"/>
  <c r="B123" i="74"/>
  <c r="I123" i="74" s="1"/>
  <c r="B124" i="74"/>
  <c r="I124" i="74" s="1"/>
  <c r="B125" i="74"/>
  <c r="B126" i="74"/>
  <c r="B127" i="74"/>
  <c r="I127" i="74" s="1"/>
  <c r="B128" i="74"/>
  <c r="I128" i="74" s="1"/>
  <c r="B129" i="74"/>
  <c r="I129" i="74" s="1"/>
  <c r="B130" i="74"/>
  <c r="B131" i="74"/>
  <c r="I131" i="74" s="1"/>
  <c r="B132" i="74"/>
  <c r="I132" i="74" s="1"/>
  <c r="B133" i="74"/>
  <c r="I133" i="74" s="1"/>
  <c r="B134" i="74"/>
  <c r="B135" i="74"/>
  <c r="I135" i="74" s="1"/>
  <c r="B136" i="74"/>
  <c r="I136" i="74" s="1"/>
  <c r="B137" i="74"/>
  <c r="I137" i="74" s="1"/>
  <c r="B138" i="74"/>
  <c r="B139" i="74"/>
  <c r="I139" i="74" s="1"/>
  <c r="B140" i="74"/>
  <c r="I140" i="74" s="1"/>
  <c r="B141" i="74"/>
  <c r="B142" i="74"/>
  <c r="I142" i="74" s="1"/>
  <c r="B143" i="74"/>
  <c r="I143" i="74" s="1"/>
  <c r="B144" i="74"/>
  <c r="I144" i="74" s="1"/>
  <c r="B145" i="74"/>
  <c r="I145" i="74" s="1"/>
  <c r="B146" i="74"/>
  <c r="I146" i="74" s="1"/>
  <c r="B147" i="74"/>
  <c r="I147" i="74" s="1"/>
  <c r="B148" i="74"/>
  <c r="I148" i="74" s="1"/>
  <c r="B149" i="74"/>
  <c r="I149" i="74" s="1"/>
  <c r="B150" i="74"/>
  <c r="B151" i="74"/>
  <c r="I151" i="74" s="1"/>
  <c r="B152" i="74"/>
  <c r="I152" i="74" s="1"/>
  <c r="B153" i="74"/>
  <c r="B154" i="74"/>
  <c r="B155" i="74"/>
  <c r="I155" i="74" s="1"/>
  <c r="B156" i="74"/>
  <c r="I156" i="74" s="1"/>
  <c r="B157" i="74"/>
  <c r="I157" i="74" s="1"/>
  <c r="B158" i="74"/>
  <c r="I158" i="74" s="1"/>
  <c r="B159" i="74"/>
  <c r="I159" i="74" s="1"/>
  <c r="B160" i="74"/>
  <c r="I160" i="74" s="1"/>
  <c r="B161" i="74"/>
  <c r="I161" i="74" s="1"/>
  <c r="B162" i="74"/>
  <c r="B163" i="74"/>
  <c r="I163" i="74" s="1"/>
  <c r="B164" i="74"/>
  <c r="I164" i="74" s="1"/>
  <c r="B165" i="74"/>
  <c r="B166" i="74"/>
  <c r="I166" i="74" s="1"/>
  <c r="B167" i="74"/>
  <c r="I167" i="74" s="1"/>
  <c r="B168" i="74"/>
  <c r="I168" i="74" s="1"/>
  <c r="B169" i="74"/>
  <c r="I169" i="74" s="1"/>
  <c r="B170" i="74"/>
  <c r="I170" i="74" s="1"/>
  <c r="B171" i="74"/>
  <c r="I171" i="74" s="1"/>
  <c r="B172" i="74"/>
  <c r="I172" i="74" s="1"/>
  <c r="B173" i="74"/>
  <c r="B174" i="74"/>
  <c r="I174" i="74" s="1"/>
  <c r="B175" i="74"/>
  <c r="I175" i="74" s="1"/>
  <c r="B176" i="74"/>
  <c r="I176" i="74" s="1"/>
  <c r="B177" i="74"/>
  <c r="I177" i="74" s="1"/>
  <c r="B178" i="74"/>
  <c r="B179" i="74"/>
  <c r="I179" i="74" s="1"/>
  <c r="B180" i="74"/>
  <c r="I180" i="74" s="1"/>
  <c r="B181" i="74"/>
  <c r="I181" i="74" s="1"/>
  <c r="B182" i="74"/>
  <c r="B183" i="74"/>
  <c r="I183" i="74" s="1"/>
  <c r="B184" i="74"/>
  <c r="I184" i="74" s="1"/>
  <c r="B185" i="74"/>
  <c r="I185" i="74" s="1"/>
  <c r="B186" i="74"/>
  <c r="B187" i="74"/>
  <c r="I187" i="74" s="1"/>
  <c r="B188" i="74"/>
  <c r="I188" i="74" s="1"/>
  <c r="B189" i="74"/>
  <c r="I189" i="74" s="1"/>
  <c r="B190" i="74"/>
  <c r="I190" i="74" s="1"/>
  <c r="B191" i="74"/>
  <c r="I191" i="74" s="1"/>
  <c r="B192" i="74"/>
  <c r="I192" i="74" s="1"/>
  <c r="B193" i="74"/>
  <c r="I193" i="74" s="1"/>
  <c r="B194" i="74"/>
  <c r="B195" i="74"/>
  <c r="I195" i="74" s="1"/>
  <c r="B196" i="74"/>
  <c r="I196" i="74" s="1"/>
  <c r="B197" i="74"/>
  <c r="I197" i="74" s="1"/>
  <c r="B198" i="74"/>
  <c r="B199" i="74"/>
  <c r="I199" i="74" s="1"/>
  <c r="B200" i="74"/>
  <c r="I200" i="74" s="1"/>
  <c r="B201" i="74"/>
  <c r="I201" i="74" s="1"/>
  <c r="B202" i="74"/>
  <c r="B203" i="74"/>
  <c r="I203" i="74" s="1"/>
  <c r="B204" i="74"/>
  <c r="I204" i="74" s="1"/>
  <c r="B205" i="74"/>
  <c r="B206" i="74"/>
  <c r="I206" i="74" s="1"/>
  <c r="B207" i="74"/>
  <c r="I207" i="74" s="1"/>
  <c r="B208" i="74"/>
  <c r="I208" i="74" s="1"/>
  <c r="B209" i="74"/>
  <c r="I209" i="74" s="1"/>
  <c r="B210" i="74"/>
  <c r="I210" i="74" s="1"/>
  <c r="B211" i="74"/>
  <c r="I211" i="74" s="1"/>
  <c r="B212" i="74"/>
  <c r="I212" i="74" s="1"/>
  <c r="B213" i="74"/>
  <c r="B214" i="74"/>
  <c r="I214" i="74" s="1"/>
  <c r="B215" i="74"/>
  <c r="I215" i="74" s="1"/>
  <c r="A13" i="74"/>
  <c r="A14" i="74"/>
  <c r="A15" i="74"/>
  <c r="A16" i="74"/>
  <c r="A17" i="74"/>
  <c r="A18" i="74"/>
  <c r="A19" i="74"/>
  <c r="A20" i="74"/>
  <c r="A21" i="74"/>
  <c r="A22" i="74"/>
  <c r="A23" i="74"/>
  <c r="A24" i="74"/>
  <c r="A25" i="74"/>
  <c r="A26" i="74"/>
  <c r="A27" i="74"/>
  <c r="A28" i="74"/>
  <c r="A29" i="74"/>
  <c r="A30" i="74"/>
  <c r="A31" i="74"/>
  <c r="A32" i="74"/>
  <c r="A33" i="74"/>
  <c r="A34" i="74"/>
  <c r="A35" i="74"/>
  <c r="A36" i="74"/>
  <c r="A37" i="74"/>
  <c r="A38" i="74"/>
  <c r="A39" i="74"/>
  <c r="A40" i="74"/>
  <c r="A41" i="74"/>
  <c r="A42" i="74"/>
  <c r="A43" i="74"/>
  <c r="A44" i="74"/>
  <c r="A45" i="74"/>
  <c r="A46" i="74"/>
  <c r="A47" i="74"/>
  <c r="A48" i="74"/>
  <c r="A49" i="74"/>
  <c r="A50" i="74"/>
  <c r="A51" i="74"/>
  <c r="A52" i="74"/>
  <c r="A53" i="74"/>
  <c r="A54" i="74"/>
  <c r="A55" i="74"/>
  <c r="A56" i="74"/>
  <c r="A57" i="74"/>
  <c r="A58" i="74"/>
  <c r="A59" i="74"/>
  <c r="A60" i="74"/>
  <c r="A61" i="74"/>
  <c r="A62" i="74"/>
  <c r="A63" i="74"/>
  <c r="A64" i="74"/>
  <c r="A65" i="74"/>
  <c r="A66" i="74"/>
  <c r="A67" i="74"/>
  <c r="A68" i="74"/>
  <c r="A69" i="74"/>
  <c r="A70" i="74"/>
  <c r="A71" i="74"/>
  <c r="A72" i="74"/>
  <c r="A73" i="74"/>
  <c r="A74" i="74"/>
  <c r="A75" i="74"/>
  <c r="A76" i="74"/>
  <c r="A77" i="74"/>
  <c r="A78" i="74"/>
  <c r="A79" i="74"/>
  <c r="A80" i="74"/>
  <c r="A81" i="74"/>
  <c r="A82" i="74"/>
  <c r="A83" i="74"/>
  <c r="A84" i="74"/>
  <c r="A85" i="74"/>
  <c r="A86" i="74"/>
  <c r="A87" i="74"/>
  <c r="A88" i="74"/>
  <c r="A89" i="74"/>
  <c r="A90" i="74"/>
  <c r="A91" i="74"/>
  <c r="A92" i="74"/>
  <c r="A93" i="74"/>
  <c r="A94" i="74"/>
  <c r="A95" i="74"/>
  <c r="A96" i="74"/>
  <c r="A97" i="74"/>
  <c r="A98" i="74"/>
  <c r="A99" i="74"/>
  <c r="A100" i="74"/>
  <c r="A101" i="74"/>
  <c r="A102" i="74"/>
  <c r="A103" i="74"/>
  <c r="A104" i="74"/>
  <c r="A105" i="74"/>
  <c r="A106" i="74"/>
  <c r="A107" i="74"/>
  <c r="A108" i="74"/>
  <c r="A109" i="74"/>
  <c r="A110" i="74"/>
  <c r="A111" i="74"/>
  <c r="A112" i="74"/>
  <c r="A113" i="74"/>
  <c r="A114" i="74"/>
  <c r="A115" i="74"/>
  <c r="A116" i="74"/>
  <c r="A117" i="74"/>
  <c r="A118" i="74"/>
  <c r="A119" i="74"/>
  <c r="A120" i="74"/>
  <c r="A121" i="74"/>
  <c r="A122" i="74"/>
  <c r="A123" i="74"/>
  <c r="A124" i="74"/>
  <c r="A125" i="74"/>
  <c r="A126" i="74"/>
  <c r="A127" i="74"/>
  <c r="A128" i="74"/>
  <c r="A129" i="74"/>
  <c r="A130" i="74"/>
  <c r="A131" i="74"/>
  <c r="A132" i="74"/>
  <c r="A133" i="74"/>
  <c r="A134" i="74"/>
  <c r="A135" i="74"/>
  <c r="A136" i="74"/>
  <c r="A137" i="74"/>
  <c r="A138" i="74"/>
  <c r="A139" i="74"/>
  <c r="A140" i="74"/>
  <c r="A141" i="74"/>
  <c r="A142" i="74"/>
  <c r="A143" i="74"/>
  <c r="A144" i="74"/>
  <c r="A145" i="74"/>
  <c r="A146" i="74"/>
  <c r="A147" i="74"/>
  <c r="A148" i="74"/>
  <c r="A149" i="74"/>
  <c r="A150" i="74"/>
  <c r="A151" i="74"/>
  <c r="A152" i="74"/>
  <c r="A153" i="74"/>
  <c r="A154" i="74"/>
  <c r="A155" i="74"/>
  <c r="A156" i="74"/>
  <c r="A157" i="74"/>
  <c r="A158" i="74"/>
  <c r="A159" i="74"/>
  <c r="A160" i="74"/>
  <c r="A161" i="74"/>
  <c r="A162" i="74"/>
  <c r="A163" i="74"/>
  <c r="A164" i="74"/>
  <c r="A165" i="74"/>
  <c r="A166" i="74"/>
  <c r="A167" i="74"/>
  <c r="A168" i="74"/>
  <c r="A169" i="74"/>
  <c r="A170" i="74"/>
  <c r="A171" i="74"/>
  <c r="A172" i="74"/>
  <c r="A173" i="74"/>
  <c r="A174" i="74"/>
  <c r="A175" i="74"/>
  <c r="A176" i="74"/>
  <c r="A177" i="74"/>
  <c r="A178" i="74"/>
  <c r="A179" i="74"/>
  <c r="A180" i="74"/>
  <c r="A181" i="74"/>
  <c r="A182" i="74"/>
  <c r="A183" i="74"/>
  <c r="A184" i="74"/>
  <c r="A185" i="74"/>
  <c r="A186" i="74"/>
  <c r="A187" i="74"/>
  <c r="A188" i="74"/>
  <c r="A189" i="74"/>
  <c r="A190" i="74"/>
  <c r="A191" i="74"/>
  <c r="A192" i="74"/>
  <c r="A193" i="74"/>
  <c r="A194" i="74"/>
  <c r="A195" i="74"/>
  <c r="A196" i="74"/>
  <c r="A197" i="74"/>
  <c r="A198" i="74"/>
  <c r="A199" i="74"/>
  <c r="A200" i="74"/>
  <c r="A201" i="74"/>
  <c r="A202" i="74"/>
  <c r="A203" i="74"/>
  <c r="A204" i="74"/>
  <c r="A205" i="74"/>
  <c r="A206" i="74"/>
  <c r="A207" i="74"/>
  <c r="A208" i="74"/>
  <c r="A209" i="74"/>
  <c r="A210" i="74"/>
  <c r="A211" i="74"/>
  <c r="A212" i="74"/>
  <c r="A213" i="74"/>
  <c r="A214" i="74"/>
  <c r="A215" i="74"/>
  <c r="G12" i="74"/>
  <c r="F12" i="74"/>
  <c r="E12" i="74"/>
  <c r="D12" i="74"/>
  <c r="C12" i="74"/>
  <c r="B12" i="74"/>
  <c r="I12" i="74" s="1"/>
  <c r="A12" i="74"/>
  <c r="H14" i="74"/>
  <c r="H18" i="74"/>
  <c r="H22" i="74"/>
  <c r="H23" i="74"/>
  <c r="H30" i="74"/>
  <c r="H34" i="74"/>
  <c r="H35" i="74"/>
  <c r="H46" i="74"/>
  <c r="H50" i="74"/>
  <c r="H53" i="74"/>
  <c r="H58" i="74"/>
  <c r="H62" i="74"/>
  <c r="H70" i="74"/>
  <c r="H75" i="74"/>
  <c r="H78" i="74"/>
  <c r="H86" i="74"/>
  <c r="H90" i="74"/>
  <c r="H101" i="74"/>
  <c r="H102" i="74"/>
  <c r="H104" i="74"/>
  <c r="H114" i="74"/>
  <c r="H118" i="74"/>
  <c r="H119" i="74"/>
  <c r="H130" i="74"/>
  <c r="H134" i="74"/>
  <c r="H141" i="74"/>
  <c r="H146" i="74"/>
  <c r="H154" i="74"/>
  <c r="H157" i="74"/>
  <c r="H161" i="74"/>
  <c r="H162" i="74"/>
  <c r="H166" i="74"/>
  <c r="H177" i="74"/>
  <c r="H178" i="74"/>
  <c r="H182" i="74"/>
  <c r="H194" i="74"/>
  <c r="H197" i="74"/>
  <c r="H198" i="74"/>
  <c r="H214" i="74"/>
  <c r="H210" i="74" l="1"/>
  <c r="H186" i="74"/>
  <c r="H170" i="74"/>
  <c r="H158" i="74"/>
  <c r="H142" i="74"/>
  <c r="H126" i="74"/>
  <c r="H110" i="74"/>
  <c r="H94" i="74"/>
  <c r="H54" i="74"/>
  <c r="H42" i="74"/>
  <c r="H202" i="74"/>
  <c r="H190" i="74"/>
  <c r="H150" i="74"/>
  <c r="H138" i="74"/>
  <c r="H106" i="74"/>
  <c r="H98" i="74"/>
  <c r="H82" i="74"/>
  <c r="H66" i="74"/>
  <c r="H38" i="74"/>
  <c r="I202" i="74"/>
  <c r="J202" i="74" s="1"/>
  <c r="I198" i="74"/>
  <c r="J198" i="74" s="1"/>
  <c r="I194" i="74"/>
  <c r="J194" i="74" s="1"/>
  <c r="I186" i="74"/>
  <c r="J186" i="74" s="1"/>
  <c r="I182" i="74"/>
  <c r="J182" i="74" s="1"/>
  <c r="I178" i="74"/>
  <c r="J178" i="74" s="1"/>
  <c r="I162" i="74"/>
  <c r="J162" i="74" s="1"/>
  <c r="I154" i="74"/>
  <c r="J154" i="74" s="1"/>
  <c r="I150" i="74"/>
  <c r="J150" i="74" s="1"/>
  <c r="I138" i="74"/>
  <c r="J138" i="74" s="1"/>
  <c r="I134" i="74"/>
  <c r="J134" i="74" s="1"/>
  <c r="I130" i="74"/>
  <c r="J130" i="74" s="1"/>
  <c r="I126" i="74"/>
  <c r="J126" i="74" s="1"/>
  <c r="I122" i="74"/>
  <c r="J122" i="74" s="1"/>
  <c r="I118" i="74"/>
  <c r="J118" i="74" s="1"/>
  <c r="I110" i="74"/>
  <c r="J110" i="74" s="1"/>
  <c r="I106" i="74"/>
  <c r="J106" i="74" s="1"/>
  <c r="I98" i="74"/>
  <c r="J98" i="74" s="1"/>
  <c r="I94" i="74"/>
  <c r="J94" i="74" s="1"/>
  <c r="I90" i="74"/>
  <c r="J90" i="74" s="1"/>
  <c r="I78" i="74"/>
  <c r="J78" i="74" s="1"/>
  <c r="I74" i="74"/>
  <c r="J74" i="74" s="1"/>
  <c r="I70" i="74"/>
  <c r="J70" i="74" s="1"/>
  <c r="I62" i="74"/>
  <c r="J62" i="74" s="1"/>
  <c r="I58" i="74"/>
  <c r="J58" i="74" s="1"/>
  <c r="I54" i="74"/>
  <c r="J54" i="74" s="1"/>
  <c r="I50" i="74"/>
  <c r="J50" i="74" s="1"/>
  <c r="I46" i="74"/>
  <c r="J46" i="74" s="1"/>
  <c r="I42" i="74"/>
  <c r="J42" i="74" s="1"/>
  <c r="I38" i="74"/>
  <c r="J38" i="74" s="1"/>
  <c r="I34" i="74"/>
  <c r="J34" i="74" s="1"/>
  <c r="I30" i="74"/>
  <c r="J30" i="74" s="1"/>
  <c r="I26" i="74"/>
  <c r="J26" i="74" s="1"/>
  <c r="I22" i="74"/>
  <c r="J22" i="74" s="1"/>
  <c r="I18" i="74"/>
  <c r="J18" i="74" s="1"/>
  <c r="I14" i="74"/>
  <c r="J14" i="74" s="1"/>
  <c r="I213" i="74"/>
  <c r="J213" i="74" s="1"/>
  <c r="I205" i="74"/>
  <c r="J205" i="74" s="1"/>
  <c r="I173" i="74"/>
  <c r="J173" i="74" s="1"/>
  <c r="I165" i="74"/>
  <c r="J165" i="74" s="1"/>
  <c r="I153" i="74"/>
  <c r="J153" i="74" s="1"/>
  <c r="I141" i="74"/>
  <c r="J141" i="74" s="1"/>
  <c r="I125" i="74"/>
  <c r="J125" i="74" s="1"/>
  <c r="I101" i="74"/>
  <c r="J101" i="74" s="1"/>
  <c r="I81" i="74"/>
  <c r="J81" i="74" s="1"/>
  <c r="I65" i="74"/>
  <c r="J65" i="74" s="1"/>
  <c r="I49" i="74"/>
  <c r="J49" i="74" s="1"/>
  <c r="I111" i="74"/>
  <c r="J111" i="74" s="1"/>
  <c r="I107" i="74"/>
  <c r="J107" i="74" s="1"/>
  <c r="I95" i="74"/>
  <c r="J95" i="74" s="1"/>
  <c r="I79" i="74"/>
  <c r="J79" i="74" s="1"/>
  <c r="I47" i="74"/>
  <c r="J47" i="74" s="1"/>
  <c r="H205" i="74"/>
  <c r="H189" i="74"/>
  <c r="H173" i="74"/>
  <c r="H125" i="74"/>
  <c r="H109" i="74"/>
  <c r="H93" i="74"/>
  <c r="H77" i="74"/>
  <c r="H61" i="74"/>
  <c r="H45" i="74"/>
  <c r="H29" i="74"/>
  <c r="H13" i="74"/>
  <c r="H201" i="74"/>
  <c r="H185" i="74"/>
  <c r="H169" i="74"/>
  <c r="H153" i="74"/>
  <c r="H199" i="74"/>
  <c r="H183" i="74"/>
  <c r="H167" i="74"/>
  <c r="H151" i="74"/>
  <c r="H135" i="74"/>
  <c r="H103" i="74"/>
  <c r="J66" i="74"/>
  <c r="H206" i="74"/>
  <c r="H174" i="74"/>
  <c r="H215" i="74"/>
  <c r="J174" i="74"/>
  <c r="H123" i="74"/>
  <c r="H59" i="74"/>
  <c r="H27" i="74"/>
  <c r="H207" i="74"/>
  <c r="H191" i="74"/>
  <c r="H175" i="74"/>
  <c r="H159" i="74"/>
  <c r="H111" i="74"/>
  <c r="H63" i="74"/>
  <c r="H15" i="74"/>
  <c r="J170" i="74"/>
  <c r="H137" i="74"/>
  <c r="H121" i="74"/>
  <c r="H105" i="74"/>
  <c r="H89" i="74"/>
  <c r="H73" i="74"/>
  <c r="H57" i="74"/>
  <c r="H41" i="74"/>
  <c r="H25" i="74"/>
  <c r="H200" i="74"/>
  <c r="H213" i="74"/>
  <c r="H181" i="74"/>
  <c r="H165" i="74"/>
  <c r="H149" i="74"/>
  <c r="H133" i="74"/>
  <c r="H117" i="74"/>
  <c r="H85" i="74"/>
  <c r="H69" i="74"/>
  <c r="H37" i="74"/>
  <c r="H21" i="74"/>
  <c r="J80" i="74"/>
  <c r="H87" i="74"/>
  <c r="H71" i="74"/>
  <c r="H55" i="74"/>
  <c r="H39" i="74"/>
  <c r="H211" i="74"/>
  <c r="H195" i="74"/>
  <c r="H179" i="74"/>
  <c r="H163" i="74"/>
  <c r="H131" i="74"/>
  <c r="H99" i="74"/>
  <c r="H67" i="74"/>
  <c r="J206" i="74"/>
  <c r="J190" i="74"/>
  <c r="J158" i="74"/>
  <c r="J142" i="74"/>
  <c r="J203" i="74"/>
  <c r="J187" i="74"/>
  <c r="J171" i="74"/>
  <c r="J155" i="74"/>
  <c r="J139" i="74"/>
  <c r="J91" i="74"/>
  <c r="J75" i="74"/>
  <c r="J147" i="74"/>
  <c r="J51" i="74"/>
  <c r="J19" i="74"/>
  <c r="J210" i="74"/>
  <c r="J146" i="74"/>
  <c r="J114" i="74"/>
  <c r="J82" i="74"/>
  <c r="J201" i="74"/>
  <c r="J185" i="74"/>
  <c r="J137" i="74"/>
  <c r="J105" i="74"/>
  <c r="J197" i="74"/>
  <c r="J181" i="74"/>
  <c r="J149" i="74"/>
  <c r="J133" i="74"/>
  <c r="J117" i="74"/>
  <c r="J85" i="74"/>
  <c r="J69" i="74"/>
  <c r="J53" i="74"/>
  <c r="J37" i="74"/>
  <c r="J21" i="74"/>
  <c r="J115" i="74"/>
  <c r="J177" i="74"/>
  <c r="J161" i="74"/>
  <c r="J129" i="74"/>
  <c r="J113" i="74"/>
  <c r="J97" i="74"/>
  <c r="J169" i="74"/>
  <c r="J121" i="74"/>
  <c r="J89" i="74"/>
  <c r="J73" i="74"/>
  <c r="J57" i="74"/>
  <c r="J41" i="74"/>
  <c r="J25" i="74"/>
  <c r="J207" i="74"/>
  <c r="J191" i="74"/>
  <c r="J159" i="74"/>
  <c r="J143" i="74"/>
  <c r="J119" i="74"/>
  <c r="J214" i="74"/>
  <c r="J166" i="74"/>
  <c r="J102" i="74"/>
  <c r="J86" i="74"/>
  <c r="J157" i="74"/>
  <c r="J109" i="74"/>
  <c r="J93" i="74"/>
  <c r="J77" i="74"/>
  <c r="J13" i="74"/>
  <c r="J193" i="74"/>
  <c r="J189" i="74"/>
  <c r="H203" i="74"/>
  <c r="H171" i="74"/>
  <c r="H155" i="74"/>
  <c r="H139" i="74"/>
  <c r="H107" i="74"/>
  <c r="H91" i="74"/>
  <c r="H43" i="74"/>
  <c r="J199" i="74"/>
  <c r="H187" i="74"/>
  <c r="H97" i="74"/>
  <c r="J215" i="74"/>
  <c r="H113" i="74"/>
  <c r="J61" i="74"/>
  <c r="H84" i="74"/>
  <c r="J71" i="74"/>
  <c r="J33" i="74"/>
  <c r="J151" i="74"/>
  <c r="J76" i="74"/>
  <c r="J60" i="74"/>
  <c r="J44" i="74"/>
  <c r="J28" i="74"/>
  <c r="H129" i="74"/>
  <c r="J45" i="74"/>
  <c r="J31" i="74"/>
  <c r="J100" i="74"/>
  <c r="J84" i="74"/>
  <c r="J68" i="74"/>
  <c r="J52" i="74"/>
  <c r="J36" i="74"/>
  <c r="J20" i="74"/>
  <c r="J167" i="74"/>
  <c r="J17" i="74"/>
  <c r="J209" i="74"/>
  <c r="J145" i="74"/>
  <c r="J88" i="74"/>
  <c r="J40" i="74"/>
  <c r="J24" i="74"/>
  <c r="J29" i="74"/>
  <c r="J64" i="74"/>
  <c r="J48" i="74"/>
  <c r="J16" i="74"/>
  <c r="H143" i="74"/>
  <c r="H127" i="74"/>
  <c r="H95" i="74"/>
  <c r="H79" i="74"/>
  <c r="H47" i="74"/>
  <c r="J87" i="74"/>
  <c r="H147" i="74"/>
  <c r="H115" i="74"/>
  <c r="H83" i="74"/>
  <c r="H51" i="74"/>
  <c r="H19" i="74"/>
  <c r="J83" i="74"/>
  <c r="J103" i="74"/>
  <c r="J183" i="74"/>
  <c r="J39" i="74"/>
  <c r="J208" i="74"/>
  <c r="J200" i="74"/>
  <c r="J184" i="74"/>
  <c r="J180" i="74"/>
  <c r="J164" i="74"/>
  <c r="J160" i="74"/>
  <c r="J144" i="74"/>
  <c r="J136" i="74"/>
  <c r="J112" i="74"/>
  <c r="J104" i="74"/>
  <c r="J212" i="74"/>
  <c r="J192" i="74"/>
  <c r="J168" i="74"/>
  <c r="J152" i="74"/>
  <c r="J120" i="74"/>
  <c r="J96" i="74"/>
  <c r="J211" i="74"/>
  <c r="J195" i="74"/>
  <c r="J179" i="74"/>
  <c r="J163" i="74"/>
  <c r="J131" i="74"/>
  <c r="J123" i="74"/>
  <c r="J99" i="74"/>
  <c r="J67" i="74"/>
  <c r="J63" i="74"/>
  <c r="J35" i="74"/>
  <c r="J27" i="74"/>
  <c r="H212" i="74"/>
  <c r="H204" i="74"/>
  <c r="H196" i="74"/>
  <c r="H192" i="74"/>
  <c r="H188" i="74"/>
  <c r="H176" i="74"/>
  <c r="H168" i="74"/>
  <c r="H152" i="74"/>
  <c r="H148" i="74"/>
  <c r="H140" i="74"/>
  <c r="H132" i="74"/>
  <c r="H128" i="74"/>
  <c r="H120" i="74"/>
  <c r="H116" i="74"/>
  <c r="H108" i="74"/>
  <c r="H100" i="74"/>
  <c r="H96" i="74"/>
  <c r="H92" i="74"/>
  <c r="H88" i="74"/>
  <c r="H80" i="74"/>
  <c r="H72" i="74"/>
  <c r="H64" i="74"/>
  <c r="H60" i="74"/>
  <c r="H56" i="74"/>
  <c r="H52" i="74"/>
  <c r="H48" i="74"/>
  <c r="H40" i="74"/>
  <c r="H36" i="74"/>
  <c r="H32" i="74"/>
  <c r="H20" i="74"/>
  <c r="H16" i="74"/>
  <c r="H180" i="74"/>
  <c r="H172" i="74"/>
  <c r="H160" i="74"/>
  <c r="H156" i="74"/>
  <c r="H136" i="74"/>
  <c r="H124" i="74"/>
  <c r="H76" i="74"/>
  <c r="H68" i="74"/>
  <c r="H44" i="74"/>
  <c r="H28" i="74"/>
  <c r="H24" i="74"/>
  <c r="J132" i="74"/>
  <c r="J135" i="74"/>
  <c r="J127" i="74"/>
  <c r="J43" i="74"/>
  <c r="J175" i="74"/>
  <c r="J72" i="74"/>
  <c r="J59" i="74"/>
  <c r="J55" i="74"/>
  <c r="J32" i="74"/>
  <c r="J23" i="74"/>
  <c r="J15" i="74"/>
  <c r="H208" i="74"/>
  <c r="J204" i="74"/>
  <c r="J196" i="74"/>
  <c r="H184" i="74"/>
  <c r="J176" i="74"/>
  <c r="H164" i="74"/>
  <c r="H144" i="74"/>
  <c r="J140" i="74"/>
  <c r="J128" i="74"/>
  <c r="H112" i="74"/>
  <c r="J108" i="74"/>
  <c r="J188" i="74"/>
  <c r="J148" i="74"/>
  <c r="J116" i="74"/>
  <c r="J92" i="74"/>
  <c r="J56" i="74"/>
  <c r="J172" i="74"/>
  <c r="J156" i="74"/>
  <c r="J124" i="74"/>
  <c r="H12" i="74"/>
  <c r="J12" i="74"/>
  <c r="E367" i="49" l="1"/>
  <c r="E368" i="49"/>
  <c r="E369" i="49"/>
  <c r="E366" i="49"/>
  <c r="D367" i="49"/>
  <c r="D368" i="49"/>
  <c r="D369" i="49"/>
  <c r="D366" i="49"/>
  <c r="C367" i="49"/>
  <c r="L336" i="2" s="1"/>
  <c r="C368" i="49"/>
  <c r="L337" i="2" s="1"/>
  <c r="C369" i="49"/>
  <c r="L338" i="2" s="1"/>
  <c r="C366" i="49"/>
  <c r="L335" i="2" s="1"/>
  <c r="L205" i="46"/>
  <c r="L204" i="46"/>
  <c r="L203" i="46"/>
  <c r="L202" i="46"/>
  <c r="L201" i="46"/>
  <c r="L200" i="46"/>
  <c r="L199" i="46"/>
  <c r="L198" i="46"/>
  <c r="L197" i="46"/>
  <c r="L196" i="46"/>
  <c r="L195" i="46"/>
  <c r="L194" i="46"/>
  <c r="L193" i="46"/>
  <c r="L192" i="46"/>
  <c r="L191" i="46"/>
  <c r="L190" i="46"/>
  <c r="L189" i="46"/>
  <c r="L188" i="46"/>
  <c r="L187" i="46"/>
  <c r="L186" i="46"/>
  <c r="L185" i="46"/>
  <c r="L184" i="46"/>
  <c r="L183" i="46"/>
  <c r="L182" i="46"/>
  <c r="L181" i="46"/>
  <c r="L180" i="46"/>
  <c r="L179" i="46"/>
  <c r="L178" i="46"/>
  <c r="L177" i="46"/>
  <c r="L176" i="46"/>
  <c r="L175" i="46"/>
  <c r="L174" i="46"/>
  <c r="L173" i="46"/>
  <c r="L172" i="46"/>
  <c r="L171" i="46"/>
  <c r="L170" i="46"/>
  <c r="L169" i="46"/>
  <c r="L168" i="46"/>
  <c r="L166" i="46"/>
  <c r="L165" i="46"/>
  <c r="L164" i="46"/>
  <c r="L163" i="46"/>
  <c r="L162" i="46"/>
  <c r="L161" i="46"/>
  <c r="L160" i="46"/>
  <c r="L159" i="46"/>
  <c r="L158" i="46"/>
  <c r="L157" i="46"/>
  <c r="L156" i="46"/>
  <c r="L155" i="46"/>
  <c r="L154" i="46"/>
  <c r="L153" i="46"/>
  <c r="L152" i="46"/>
  <c r="L151" i="46"/>
  <c r="L150" i="46"/>
  <c r="L149" i="46"/>
  <c r="L148" i="46"/>
  <c r="L147" i="46"/>
  <c r="L146" i="46"/>
  <c r="L145" i="46"/>
  <c r="L144" i="46"/>
  <c r="L143" i="46"/>
  <c r="L142" i="46"/>
  <c r="L141" i="46"/>
  <c r="L140" i="46"/>
  <c r="L139" i="46"/>
  <c r="L138" i="46"/>
  <c r="L137" i="46"/>
  <c r="L136" i="46"/>
  <c r="L135" i="46"/>
  <c r="L134" i="46"/>
  <c r="L133" i="46"/>
  <c r="L132" i="46"/>
  <c r="L131" i="46"/>
  <c r="L130" i="46"/>
  <c r="L129" i="46"/>
  <c r="L128" i="46"/>
  <c r="L127" i="46"/>
  <c r="L126" i="46"/>
  <c r="L125" i="46"/>
  <c r="L124" i="46"/>
  <c r="L123" i="46"/>
  <c r="L122" i="46"/>
  <c r="L121" i="46"/>
  <c r="L120" i="46"/>
  <c r="L119" i="46"/>
  <c r="L118" i="46"/>
  <c r="L117" i="46"/>
  <c r="L116" i="46"/>
  <c r="L115" i="46"/>
  <c r="L114" i="46"/>
  <c r="L113" i="46"/>
  <c r="L112" i="46"/>
  <c r="L111" i="46"/>
  <c r="L110" i="46"/>
  <c r="L109" i="46"/>
  <c r="L108" i="46"/>
  <c r="L107" i="46"/>
  <c r="L106" i="46"/>
  <c r="L105" i="46"/>
  <c r="L104" i="46"/>
  <c r="L103" i="46"/>
  <c r="L102" i="46"/>
  <c r="L101" i="46"/>
  <c r="L100" i="46"/>
  <c r="L99" i="46"/>
  <c r="L98" i="46"/>
  <c r="L97" i="46"/>
  <c r="L96" i="46"/>
  <c r="L95" i="46"/>
  <c r="L94" i="46"/>
  <c r="L93" i="46"/>
  <c r="L92" i="46"/>
  <c r="L91" i="46"/>
  <c r="L90" i="46"/>
  <c r="L89" i="46"/>
  <c r="L88" i="46"/>
  <c r="L87" i="46"/>
  <c r="L86" i="46"/>
  <c r="L85" i="46"/>
  <c r="L84" i="46"/>
  <c r="L83" i="46"/>
  <c r="L82" i="46"/>
  <c r="L81" i="46"/>
  <c r="L80" i="46"/>
  <c r="L79" i="46"/>
  <c r="L78" i="46"/>
  <c r="L77" i="46"/>
  <c r="L76" i="46"/>
  <c r="L75" i="46"/>
  <c r="L74" i="46"/>
  <c r="L73" i="46"/>
  <c r="L72" i="46"/>
  <c r="L71" i="46"/>
  <c r="L70" i="46"/>
  <c r="L69" i="46"/>
  <c r="L68" i="46"/>
  <c r="L67" i="46"/>
  <c r="L66" i="46"/>
  <c r="L65" i="46"/>
  <c r="L64" i="46"/>
  <c r="L63" i="46"/>
  <c r="L62" i="46"/>
  <c r="L61" i="46"/>
  <c r="L60" i="46"/>
  <c r="L59" i="46"/>
  <c r="L58" i="46"/>
  <c r="L57" i="46"/>
  <c r="L56" i="46"/>
  <c r="L55" i="46"/>
  <c r="L54" i="46"/>
  <c r="L53" i="46"/>
  <c r="L52" i="46"/>
  <c r="L51" i="46"/>
  <c r="L50" i="46"/>
  <c r="L49" i="46"/>
  <c r="L48" i="46"/>
  <c r="L47" i="46"/>
  <c r="L46" i="46"/>
  <c r="L45" i="46"/>
  <c r="L44" i="46"/>
  <c r="L43" i="46"/>
  <c r="L42" i="46"/>
  <c r="L41" i="46"/>
  <c r="L40" i="46"/>
  <c r="L39" i="46"/>
  <c r="L38" i="46"/>
  <c r="L37" i="46"/>
  <c r="L36" i="46"/>
  <c r="L35" i="46"/>
  <c r="L34" i="46"/>
  <c r="L33" i="46"/>
  <c r="L32" i="46"/>
  <c r="L31" i="46"/>
  <c r="L30" i="46"/>
  <c r="L29" i="46"/>
  <c r="L28" i="46"/>
  <c r="L27" i="46"/>
  <c r="L26" i="46"/>
  <c r="L25" i="46"/>
  <c r="L24" i="46"/>
  <c r="L23" i="46"/>
  <c r="L22" i="46"/>
  <c r="L21" i="46"/>
  <c r="L20" i="46"/>
  <c r="L19" i="46"/>
  <c r="L18" i="46"/>
  <c r="L17" i="46"/>
  <c r="L16" i="46"/>
  <c r="L15" i="46"/>
  <c r="L14" i="46"/>
  <c r="L13" i="46"/>
  <c r="L12" i="46"/>
  <c r="L11" i="46"/>
  <c r="L10" i="46"/>
  <c r="L9" i="46"/>
  <c r="L8" i="46"/>
  <c r="L7" i="46"/>
  <c r="L6" i="46"/>
  <c r="L5" i="46"/>
  <c r="L4" i="46"/>
  <c r="E102" i="49"/>
  <c r="E103" i="49"/>
  <c r="E104" i="49"/>
  <c r="E105" i="49"/>
  <c r="E106" i="49"/>
  <c r="E107" i="49"/>
  <c r="E108" i="49"/>
  <c r="E109" i="49"/>
  <c r="E110" i="49"/>
  <c r="E111" i="49"/>
  <c r="E112" i="49"/>
  <c r="E113" i="49"/>
  <c r="E114" i="49"/>
  <c r="E115" i="49"/>
  <c r="E116" i="49"/>
  <c r="E117" i="49"/>
  <c r="E118" i="49"/>
  <c r="E119" i="49"/>
  <c r="E120" i="49"/>
  <c r="E121" i="49"/>
  <c r="E122" i="49"/>
  <c r="E123" i="49"/>
  <c r="E124" i="49"/>
  <c r="E125" i="49"/>
  <c r="E126" i="49"/>
  <c r="E127" i="49"/>
  <c r="E128" i="49"/>
  <c r="E129" i="49"/>
  <c r="E130" i="49"/>
  <c r="E131" i="49"/>
  <c r="E132" i="49"/>
  <c r="E133" i="49"/>
  <c r="E134" i="49"/>
  <c r="E135" i="49"/>
  <c r="E136" i="49"/>
  <c r="E137" i="49"/>
  <c r="E138" i="49"/>
  <c r="E139" i="49"/>
  <c r="E140" i="49"/>
  <c r="E141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160" i="49"/>
  <c r="E161" i="49"/>
  <c r="E162" i="49"/>
  <c r="E163" i="49"/>
  <c r="E164" i="49"/>
  <c r="E165" i="49"/>
  <c r="E166" i="49"/>
  <c r="E167" i="49"/>
  <c r="E168" i="49"/>
  <c r="E169" i="49"/>
  <c r="E170" i="49"/>
  <c r="E171" i="49"/>
  <c r="E172" i="49"/>
  <c r="E173" i="49"/>
  <c r="E174" i="49"/>
  <c r="E175" i="49"/>
  <c r="E176" i="49"/>
  <c r="E177" i="49"/>
  <c r="E178" i="49"/>
  <c r="E179" i="49"/>
  <c r="E180" i="49"/>
  <c r="E181" i="49"/>
  <c r="E182" i="49"/>
  <c r="E183" i="49"/>
  <c r="E184" i="49"/>
  <c r="E185" i="49"/>
  <c r="E186" i="49"/>
  <c r="E187" i="49"/>
  <c r="E188" i="49"/>
  <c r="E189" i="49"/>
  <c r="E190" i="49"/>
  <c r="E191" i="49"/>
  <c r="E192" i="49"/>
  <c r="E193" i="49"/>
  <c r="E194" i="49"/>
  <c r="E195" i="49"/>
  <c r="E196" i="49"/>
  <c r="E197" i="49"/>
  <c r="E198" i="49"/>
  <c r="E199" i="49"/>
  <c r="E200" i="49"/>
  <c r="E201" i="49"/>
  <c r="E202" i="49"/>
  <c r="E203" i="49"/>
  <c r="E204" i="49"/>
  <c r="E205" i="49"/>
  <c r="E206" i="49"/>
  <c r="E207" i="49"/>
  <c r="E208" i="49"/>
  <c r="E209" i="49"/>
  <c r="E210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238" i="49"/>
  <c r="E239" i="49"/>
  <c r="E240" i="49"/>
  <c r="E241" i="49"/>
  <c r="E242" i="49"/>
  <c r="E243" i="49"/>
  <c r="E244" i="49"/>
  <c r="E245" i="49"/>
  <c r="E246" i="49"/>
  <c r="E247" i="49"/>
  <c r="E248" i="49"/>
  <c r="E249" i="49"/>
  <c r="E250" i="49"/>
  <c r="E251" i="49"/>
  <c r="E252" i="49"/>
  <c r="E253" i="49"/>
  <c r="E254" i="49"/>
  <c r="E255" i="49"/>
  <c r="E256" i="49"/>
  <c r="E257" i="49"/>
  <c r="E258" i="49"/>
  <c r="E259" i="49"/>
  <c r="E260" i="49"/>
  <c r="E261" i="49"/>
  <c r="E262" i="49"/>
  <c r="E263" i="49"/>
  <c r="E264" i="49"/>
  <c r="E265" i="49"/>
  <c r="E266" i="49"/>
  <c r="E267" i="49"/>
  <c r="E268" i="49"/>
  <c r="E269" i="49"/>
  <c r="E270" i="49"/>
  <c r="E271" i="49"/>
  <c r="E272" i="49"/>
  <c r="E273" i="49"/>
  <c r="E274" i="49"/>
  <c r="E275" i="49"/>
  <c r="E276" i="49"/>
  <c r="E277" i="49"/>
  <c r="E278" i="49"/>
  <c r="E279" i="49"/>
  <c r="E280" i="49"/>
  <c r="E281" i="49"/>
  <c r="E282" i="49"/>
  <c r="E283" i="49"/>
  <c r="E284" i="49"/>
  <c r="E285" i="49"/>
  <c r="E286" i="49"/>
  <c r="E287" i="49"/>
  <c r="E288" i="49"/>
  <c r="E289" i="49"/>
  <c r="E290" i="49"/>
  <c r="E291" i="49"/>
  <c r="E292" i="49"/>
  <c r="E293" i="49"/>
  <c r="E294" i="49"/>
  <c r="E295" i="49"/>
  <c r="E296" i="49"/>
  <c r="E297" i="49"/>
  <c r="E298" i="49"/>
  <c r="E299" i="49"/>
  <c r="E300" i="49"/>
  <c r="E301" i="49"/>
  <c r="E302" i="49"/>
  <c r="E303" i="49"/>
  <c r="E304" i="49"/>
  <c r="N275" i="2"/>
  <c r="E275" i="2" s="1"/>
  <c r="N276" i="2"/>
  <c r="N70" i="2"/>
  <c r="D140" i="49"/>
  <c r="D141" i="49"/>
  <c r="D142" i="49"/>
  <c r="D143" i="49"/>
  <c r="D144" i="49"/>
  <c r="D145" i="49"/>
  <c r="D146" i="49"/>
  <c r="D147" i="49"/>
  <c r="D148" i="49"/>
  <c r="D149" i="49"/>
  <c r="D150" i="49"/>
  <c r="D151" i="49"/>
  <c r="D126" i="49"/>
  <c r="D127" i="49"/>
  <c r="D128" i="49"/>
  <c r="D129" i="49"/>
  <c r="D130" i="49"/>
  <c r="D131" i="49"/>
  <c r="D132" i="49"/>
  <c r="D133" i="49"/>
  <c r="D134" i="49"/>
  <c r="D135" i="49"/>
  <c r="D136" i="49"/>
  <c r="D137" i="49"/>
  <c r="D138" i="49"/>
  <c r="D139" i="49"/>
  <c r="D111" i="49"/>
  <c r="D112" i="49"/>
  <c r="D113" i="49"/>
  <c r="D114" i="49"/>
  <c r="D115" i="49"/>
  <c r="D116" i="49"/>
  <c r="D117" i="49"/>
  <c r="D118" i="49"/>
  <c r="D119" i="49"/>
  <c r="D120" i="49"/>
  <c r="D121" i="49"/>
  <c r="D122" i="49"/>
  <c r="D123" i="49"/>
  <c r="D124" i="49"/>
  <c r="D125" i="49"/>
  <c r="D104" i="49"/>
  <c r="D105" i="49"/>
  <c r="D106" i="49"/>
  <c r="D107" i="49"/>
  <c r="D108" i="49"/>
  <c r="D109" i="49"/>
  <c r="D110" i="49"/>
  <c r="D103" i="49"/>
  <c r="D102" i="49"/>
  <c r="M70" i="2"/>
  <c r="D70" i="2" s="1"/>
  <c r="F102" i="49"/>
  <c r="F103" i="49"/>
  <c r="F104" i="49"/>
  <c r="F105" i="49"/>
  <c r="F106" i="49"/>
  <c r="F107" i="49"/>
  <c r="F108" i="49"/>
  <c r="F109" i="49"/>
  <c r="F110" i="49"/>
  <c r="F111" i="49"/>
  <c r="F112" i="49"/>
  <c r="F113" i="49"/>
  <c r="F114" i="49"/>
  <c r="F115" i="49"/>
  <c r="F116" i="49"/>
  <c r="F117" i="49"/>
  <c r="F118" i="49"/>
  <c r="F119" i="49"/>
  <c r="F120" i="49"/>
  <c r="F121" i="49"/>
  <c r="F122" i="49"/>
  <c r="F123" i="49"/>
  <c r="F124" i="49"/>
  <c r="F125" i="49"/>
  <c r="F126" i="49"/>
  <c r="F127" i="49"/>
  <c r="F128" i="49"/>
  <c r="F129" i="49"/>
  <c r="F130" i="49"/>
  <c r="F131" i="49"/>
  <c r="F132" i="49"/>
  <c r="F133" i="49"/>
  <c r="F134" i="49"/>
  <c r="F135" i="49"/>
  <c r="F136" i="49"/>
  <c r="F137" i="49"/>
  <c r="F138" i="49"/>
  <c r="F139" i="49"/>
  <c r="F140" i="49"/>
  <c r="F141" i="49"/>
  <c r="F142" i="49"/>
  <c r="F143" i="49"/>
  <c r="F144" i="49"/>
  <c r="F145" i="49"/>
  <c r="F146" i="49"/>
  <c r="F147" i="49"/>
  <c r="F148" i="49"/>
  <c r="F149" i="49"/>
  <c r="F150" i="49"/>
  <c r="F151" i="49"/>
  <c r="F152" i="49"/>
  <c r="F153" i="49"/>
  <c r="F154" i="49"/>
  <c r="F155" i="49"/>
  <c r="F156" i="49"/>
  <c r="F157" i="49"/>
  <c r="F158" i="49"/>
  <c r="F159" i="49"/>
  <c r="F160" i="49"/>
  <c r="F161" i="49"/>
  <c r="F162" i="49"/>
  <c r="F163" i="49"/>
  <c r="F164" i="49"/>
  <c r="F165" i="49"/>
  <c r="F166" i="49"/>
  <c r="F167" i="49"/>
  <c r="F168" i="49"/>
  <c r="F169" i="49"/>
  <c r="F170" i="49"/>
  <c r="F171" i="49"/>
  <c r="F172" i="49"/>
  <c r="F173" i="49"/>
  <c r="F174" i="49"/>
  <c r="F175" i="49"/>
  <c r="F176" i="49"/>
  <c r="F177" i="49"/>
  <c r="F178" i="49"/>
  <c r="F179" i="49"/>
  <c r="F180" i="49"/>
  <c r="F181" i="49"/>
  <c r="F182" i="49"/>
  <c r="F183" i="49"/>
  <c r="F184" i="49"/>
  <c r="F185" i="49"/>
  <c r="F186" i="49"/>
  <c r="F187" i="49"/>
  <c r="F188" i="49"/>
  <c r="F189" i="49"/>
  <c r="F190" i="49"/>
  <c r="F191" i="49"/>
  <c r="F192" i="49"/>
  <c r="F193" i="49"/>
  <c r="F194" i="49"/>
  <c r="F195" i="49"/>
  <c r="F196" i="49"/>
  <c r="F197" i="49"/>
  <c r="F198" i="49"/>
  <c r="F199" i="49"/>
  <c r="F200" i="49"/>
  <c r="F201" i="49"/>
  <c r="F202" i="49"/>
  <c r="F203" i="49"/>
  <c r="F204" i="49"/>
  <c r="F205" i="49"/>
  <c r="F206" i="49"/>
  <c r="F207" i="49"/>
  <c r="F208" i="49"/>
  <c r="F209" i="49"/>
  <c r="F210" i="49"/>
  <c r="F211" i="49"/>
  <c r="F212" i="49"/>
  <c r="F213" i="49"/>
  <c r="F214" i="49"/>
  <c r="F215" i="49"/>
  <c r="F216" i="49"/>
  <c r="F217" i="49"/>
  <c r="F218" i="49"/>
  <c r="F219" i="49"/>
  <c r="F220" i="49"/>
  <c r="F221" i="49"/>
  <c r="F222" i="49"/>
  <c r="F223" i="49"/>
  <c r="F224" i="49"/>
  <c r="F225" i="49"/>
  <c r="F226" i="49"/>
  <c r="F227" i="49"/>
  <c r="F228" i="49"/>
  <c r="F229" i="49"/>
  <c r="F230" i="49"/>
  <c r="F231" i="49"/>
  <c r="F232" i="49"/>
  <c r="F233" i="49"/>
  <c r="F234" i="49"/>
  <c r="F235" i="49"/>
  <c r="F236" i="49"/>
  <c r="F237" i="49"/>
  <c r="F238" i="49"/>
  <c r="F239" i="49"/>
  <c r="F240" i="49"/>
  <c r="F241" i="49"/>
  <c r="F242" i="49"/>
  <c r="F243" i="49"/>
  <c r="F244" i="49"/>
  <c r="F245" i="49"/>
  <c r="F246" i="49"/>
  <c r="F247" i="49"/>
  <c r="F248" i="49"/>
  <c r="F249" i="49"/>
  <c r="F250" i="49"/>
  <c r="F251" i="49"/>
  <c r="F252" i="49"/>
  <c r="F253" i="49"/>
  <c r="F254" i="49"/>
  <c r="F255" i="49"/>
  <c r="F256" i="49"/>
  <c r="F257" i="49"/>
  <c r="F258" i="49"/>
  <c r="F259" i="49"/>
  <c r="F260" i="49"/>
  <c r="F261" i="49"/>
  <c r="F262" i="49"/>
  <c r="F263" i="49"/>
  <c r="F264" i="49"/>
  <c r="F265" i="49"/>
  <c r="F266" i="49"/>
  <c r="F267" i="49"/>
  <c r="F268" i="49"/>
  <c r="F269" i="49"/>
  <c r="F270" i="49"/>
  <c r="F271" i="49"/>
  <c r="F272" i="49"/>
  <c r="F273" i="49"/>
  <c r="F274" i="49"/>
  <c r="F275" i="49"/>
  <c r="F276" i="49"/>
  <c r="F277" i="49"/>
  <c r="F278" i="49"/>
  <c r="F279" i="49"/>
  <c r="F280" i="49"/>
  <c r="F281" i="49"/>
  <c r="F282" i="49"/>
  <c r="F283" i="49"/>
  <c r="F284" i="49"/>
  <c r="F285" i="49"/>
  <c r="F286" i="49"/>
  <c r="F287" i="49"/>
  <c r="F288" i="49"/>
  <c r="F289" i="49"/>
  <c r="F290" i="49"/>
  <c r="F291" i="49"/>
  <c r="F292" i="49"/>
  <c r="F293" i="49"/>
  <c r="F294" i="49"/>
  <c r="F295" i="49"/>
  <c r="F296" i="49"/>
  <c r="F297" i="49"/>
  <c r="F298" i="49"/>
  <c r="F299" i="49"/>
  <c r="F300" i="49"/>
  <c r="F301" i="49"/>
  <c r="F302" i="49"/>
  <c r="F303" i="49"/>
  <c r="F304" i="49"/>
  <c r="O275" i="2"/>
  <c r="F275" i="2" s="1"/>
  <c r="O276" i="2"/>
  <c r="F308" i="49"/>
  <c r="O70" i="2"/>
  <c r="D152" i="49"/>
  <c r="D153" i="49"/>
  <c r="D154" i="49"/>
  <c r="D155" i="49"/>
  <c r="D156" i="49"/>
  <c r="D157" i="49"/>
  <c r="D158" i="49"/>
  <c r="D159" i="49"/>
  <c r="D160" i="49"/>
  <c r="D161" i="49"/>
  <c r="D162" i="49"/>
  <c r="D163" i="49"/>
  <c r="D164" i="49"/>
  <c r="D165" i="49"/>
  <c r="D166" i="49"/>
  <c r="D167" i="49"/>
  <c r="D168" i="49"/>
  <c r="D169" i="49"/>
  <c r="D170" i="49"/>
  <c r="D171" i="49"/>
  <c r="D172" i="49"/>
  <c r="D173" i="49"/>
  <c r="D174" i="49"/>
  <c r="D175" i="49"/>
  <c r="D176" i="49"/>
  <c r="D177" i="49"/>
  <c r="D178" i="49"/>
  <c r="D179" i="49"/>
  <c r="D180" i="49"/>
  <c r="D181" i="49"/>
  <c r="D182" i="49"/>
  <c r="D183" i="49"/>
  <c r="D184" i="49"/>
  <c r="D185" i="49"/>
  <c r="D186" i="49"/>
  <c r="D187" i="49"/>
  <c r="D188" i="49"/>
  <c r="D189" i="49"/>
  <c r="D190" i="49"/>
  <c r="D191" i="49"/>
  <c r="D192" i="49"/>
  <c r="D193" i="49"/>
  <c r="D194" i="49"/>
  <c r="D195" i="49"/>
  <c r="D196" i="49"/>
  <c r="D197" i="49"/>
  <c r="D198" i="49"/>
  <c r="D199" i="49"/>
  <c r="D200" i="49"/>
  <c r="D201" i="49"/>
  <c r="D202" i="49"/>
  <c r="D203" i="49"/>
  <c r="D204" i="49"/>
  <c r="D205" i="49"/>
  <c r="D206" i="49"/>
  <c r="D207" i="49"/>
  <c r="D208" i="49"/>
  <c r="D209" i="49"/>
  <c r="D210" i="49"/>
  <c r="D211" i="49"/>
  <c r="D212" i="49"/>
  <c r="D213" i="49"/>
  <c r="D214" i="49"/>
  <c r="D215" i="49"/>
  <c r="D216" i="49"/>
  <c r="D217" i="49"/>
  <c r="D218" i="49"/>
  <c r="D219" i="49"/>
  <c r="D220" i="49"/>
  <c r="D221" i="49"/>
  <c r="D222" i="49"/>
  <c r="D223" i="49"/>
  <c r="D224" i="49"/>
  <c r="D225" i="49"/>
  <c r="D226" i="49"/>
  <c r="D227" i="49"/>
  <c r="D228" i="49"/>
  <c r="D229" i="49"/>
  <c r="D230" i="49"/>
  <c r="D231" i="49"/>
  <c r="D232" i="49"/>
  <c r="D233" i="49"/>
  <c r="D234" i="49"/>
  <c r="D235" i="49"/>
  <c r="D236" i="49"/>
  <c r="D237" i="49"/>
  <c r="D238" i="49"/>
  <c r="D239" i="49"/>
  <c r="D240" i="49"/>
  <c r="D241" i="49"/>
  <c r="D242" i="49"/>
  <c r="D243" i="49"/>
  <c r="D244" i="49"/>
  <c r="D245" i="49"/>
  <c r="D246" i="49"/>
  <c r="D247" i="49"/>
  <c r="D248" i="49"/>
  <c r="D249" i="49"/>
  <c r="D250" i="49"/>
  <c r="D251" i="49"/>
  <c r="D252" i="49"/>
  <c r="D253" i="49"/>
  <c r="D254" i="49"/>
  <c r="D255" i="49"/>
  <c r="D256" i="49"/>
  <c r="D257" i="49"/>
  <c r="D258" i="49"/>
  <c r="D259" i="49"/>
  <c r="D260" i="49"/>
  <c r="D261" i="49"/>
  <c r="D262" i="49"/>
  <c r="D263" i="49"/>
  <c r="D264" i="49"/>
  <c r="D265" i="49"/>
  <c r="D266" i="49"/>
  <c r="D267" i="49"/>
  <c r="D268" i="49"/>
  <c r="D269" i="49"/>
  <c r="D270" i="49"/>
  <c r="D271" i="49"/>
  <c r="D272" i="49"/>
  <c r="D273" i="49"/>
  <c r="D274" i="49"/>
  <c r="D275" i="49"/>
  <c r="D276" i="49"/>
  <c r="D277" i="49"/>
  <c r="D278" i="49"/>
  <c r="D279" i="49"/>
  <c r="D280" i="49"/>
  <c r="D281" i="49"/>
  <c r="D282" i="49"/>
  <c r="D283" i="49"/>
  <c r="D284" i="49"/>
  <c r="D285" i="49"/>
  <c r="D286" i="49"/>
  <c r="D287" i="49"/>
  <c r="D288" i="49"/>
  <c r="D289" i="49"/>
  <c r="D290" i="49"/>
  <c r="D291" i="49"/>
  <c r="D292" i="49"/>
  <c r="D293" i="49"/>
  <c r="D294" i="49"/>
  <c r="D295" i="49"/>
  <c r="D296" i="49"/>
  <c r="D297" i="49"/>
  <c r="D298" i="49"/>
  <c r="D299" i="49"/>
  <c r="D300" i="49"/>
  <c r="D301" i="49"/>
  <c r="D302" i="49"/>
  <c r="D303" i="49"/>
  <c r="D304" i="49"/>
  <c r="M275" i="2"/>
  <c r="D275" i="2" s="1"/>
  <c r="M276" i="2"/>
  <c r="C102" i="49"/>
  <c r="C103" i="49"/>
  <c r="C104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0" i="49"/>
  <c r="C151" i="49"/>
  <c r="C152" i="49"/>
  <c r="C153" i="49"/>
  <c r="C154" i="49"/>
  <c r="C155" i="49"/>
  <c r="C156" i="49"/>
  <c r="C157" i="49"/>
  <c r="C158" i="49"/>
  <c r="C159" i="49"/>
  <c r="C160" i="49"/>
  <c r="C161" i="49"/>
  <c r="C162" i="49"/>
  <c r="C163" i="49"/>
  <c r="C164" i="49"/>
  <c r="C165" i="49"/>
  <c r="C166" i="49"/>
  <c r="C167" i="49"/>
  <c r="C168" i="49"/>
  <c r="C169" i="49"/>
  <c r="C170" i="49"/>
  <c r="C171" i="49"/>
  <c r="C172" i="49"/>
  <c r="C173" i="49"/>
  <c r="C174" i="49"/>
  <c r="C175" i="49"/>
  <c r="C176" i="49"/>
  <c r="C177" i="49"/>
  <c r="C178" i="49"/>
  <c r="C179" i="49"/>
  <c r="C180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3" i="49"/>
  <c r="C194" i="49"/>
  <c r="C195" i="49"/>
  <c r="C196" i="49"/>
  <c r="C197" i="49"/>
  <c r="C198" i="49"/>
  <c r="C199" i="49"/>
  <c r="C200" i="49"/>
  <c r="C201" i="49"/>
  <c r="C202" i="49"/>
  <c r="C203" i="49"/>
  <c r="C204" i="49"/>
  <c r="C205" i="49"/>
  <c r="C206" i="49"/>
  <c r="C207" i="49"/>
  <c r="C208" i="49"/>
  <c r="C209" i="49"/>
  <c r="C210" i="49"/>
  <c r="C211" i="49"/>
  <c r="C212" i="49"/>
  <c r="C213" i="49"/>
  <c r="C214" i="49"/>
  <c r="C215" i="49"/>
  <c r="C216" i="49"/>
  <c r="C217" i="49"/>
  <c r="C218" i="49"/>
  <c r="C219" i="49"/>
  <c r="C220" i="49"/>
  <c r="C221" i="49"/>
  <c r="C222" i="49"/>
  <c r="C223" i="49"/>
  <c r="C224" i="49"/>
  <c r="C225" i="49"/>
  <c r="C226" i="49"/>
  <c r="C227" i="49"/>
  <c r="C228" i="49"/>
  <c r="C229" i="49"/>
  <c r="C230" i="49"/>
  <c r="C231" i="49"/>
  <c r="C232" i="49"/>
  <c r="C233" i="49"/>
  <c r="C234" i="49"/>
  <c r="C235" i="49"/>
  <c r="C236" i="49"/>
  <c r="C237" i="49"/>
  <c r="C238" i="49"/>
  <c r="C239" i="49"/>
  <c r="C240" i="49"/>
  <c r="C241" i="49"/>
  <c r="C242" i="49"/>
  <c r="C243" i="49"/>
  <c r="C244" i="49"/>
  <c r="C245" i="49"/>
  <c r="C246" i="49"/>
  <c r="C247" i="49"/>
  <c r="C248" i="49"/>
  <c r="C249" i="49"/>
  <c r="C250" i="49"/>
  <c r="C251" i="49"/>
  <c r="C252" i="49"/>
  <c r="C253" i="49"/>
  <c r="C254" i="49"/>
  <c r="C255" i="49"/>
  <c r="C256" i="49"/>
  <c r="C257" i="49"/>
  <c r="C258" i="49"/>
  <c r="C259" i="49"/>
  <c r="C260" i="49"/>
  <c r="C261" i="49"/>
  <c r="C262" i="49"/>
  <c r="C263" i="49"/>
  <c r="C264" i="49"/>
  <c r="C265" i="49"/>
  <c r="C266" i="49"/>
  <c r="C267" i="49"/>
  <c r="C268" i="49"/>
  <c r="C269" i="49"/>
  <c r="C270" i="49"/>
  <c r="C271" i="49"/>
  <c r="C272" i="49"/>
  <c r="C273" i="49"/>
  <c r="C274" i="49"/>
  <c r="C275" i="49"/>
  <c r="C276" i="49"/>
  <c r="C277" i="49"/>
  <c r="C278" i="49"/>
  <c r="C279" i="49"/>
  <c r="C280" i="49"/>
  <c r="C281" i="49"/>
  <c r="C282" i="49"/>
  <c r="C283" i="49"/>
  <c r="C284" i="49"/>
  <c r="C285" i="49"/>
  <c r="C286" i="49"/>
  <c r="C287" i="49"/>
  <c r="C288" i="49"/>
  <c r="C289" i="49"/>
  <c r="C290" i="49"/>
  <c r="C291" i="49"/>
  <c r="C292" i="49"/>
  <c r="C293" i="49"/>
  <c r="C294" i="49"/>
  <c r="C295" i="49"/>
  <c r="C296" i="49"/>
  <c r="C297" i="49"/>
  <c r="C298" i="49"/>
  <c r="C299" i="49"/>
  <c r="C300" i="49"/>
  <c r="C301" i="49"/>
  <c r="C302" i="49"/>
  <c r="C303" i="49"/>
  <c r="C304" i="49"/>
  <c r="L275" i="2"/>
  <c r="C275" i="2" s="1"/>
  <c r="L276" i="2"/>
  <c r="L70" i="2"/>
  <c r="C70" i="2" s="1"/>
  <c r="D46" i="49"/>
  <c r="D47" i="49"/>
  <c r="D48" i="49"/>
  <c r="C46" i="49"/>
  <c r="C47" i="49"/>
  <c r="C48" i="49"/>
  <c r="G70" i="2" l="1"/>
  <c r="P70" i="2"/>
  <c r="P276" i="2"/>
  <c r="P275" i="2"/>
  <c r="G275" i="2"/>
  <c r="F309" i="49"/>
  <c r="E25" i="49" s="1"/>
  <c r="H169" i="1" l="1"/>
  <c r="I136" i="1" l="1"/>
  <c r="H2" i="64"/>
  <c r="M2" i="76"/>
  <c r="H2" i="77"/>
  <c r="H2" i="74"/>
  <c r="H2" i="49"/>
  <c r="B401" i="19"/>
  <c r="C401" i="19"/>
  <c r="D401" i="19"/>
  <c r="B402" i="19"/>
  <c r="C402" i="19"/>
  <c r="D402" i="19"/>
  <c r="B403" i="19"/>
  <c r="C403" i="19"/>
  <c r="D403" i="19"/>
  <c r="B404" i="19"/>
  <c r="C404" i="19"/>
  <c r="D404" i="19"/>
  <c r="B405" i="19"/>
  <c r="C405" i="19"/>
  <c r="D405" i="19"/>
  <c r="B406" i="19"/>
  <c r="C406" i="19"/>
  <c r="D406" i="19"/>
  <c r="H401" i="19"/>
  <c r="I401" i="19"/>
  <c r="H402" i="19"/>
  <c r="I402" i="19"/>
  <c r="H403" i="19"/>
  <c r="I403" i="19"/>
  <c r="H404" i="19"/>
  <c r="I404" i="19"/>
  <c r="H405" i="19"/>
  <c r="I405" i="19"/>
  <c r="H406" i="19"/>
  <c r="I406" i="19"/>
  <c r="G401" i="19"/>
  <c r="G402" i="19"/>
  <c r="G403" i="19"/>
  <c r="G404" i="19"/>
  <c r="G405" i="19"/>
  <c r="G406" i="19"/>
  <c r="G102" i="80"/>
  <c r="G103" i="80"/>
  <c r="G104" i="80"/>
  <c r="G105" i="80"/>
  <c r="G106" i="80"/>
  <c r="G101" i="80"/>
  <c r="F107" i="80"/>
  <c r="F108" i="80" s="1"/>
  <c r="E107" i="80"/>
  <c r="E108" i="80" s="1"/>
  <c r="F98" i="80"/>
  <c r="F99" i="80" s="1"/>
  <c r="E98" i="80"/>
  <c r="E99" i="80" s="1"/>
  <c r="J75" i="80"/>
  <c r="I66" i="80"/>
  <c r="K66" i="80" s="1"/>
  <c r="I57" i="80"/>
  <c r="K57" i="80" s="1"/>
  <c r="I53" i="80"/>
  <c r="K53" i="80" s="1"/>
  <c r="J52" i="80"/>
  <c r="K52" i="80" s="1"/>
  <c r="J42" i="80"/>
  <c r="K42" i="80" s="1"/>
  <c r="I13" i="80"/>
  <c r="K13" i="80" s="1"/>
  <c r="I10" i="80"/>
  <c r="J27" i="80"/>
  <c r="J25" i="80"/>
  <c r="K25" i="80" s="1"/>
  <c r="J17" i="80"/>
  <c r="K17" i="80" s="1"/>
  <c r="G97" i="80"/>
  <c r="G96" i="80"/>
  <c r="G95" i="80"/>
  <c r="G94" i="80"/>
  <c r="G93" i="80"/>
  <c r="G92" i="80"/>
  <c r="J838" i="2"/>
  <c r="J839" i="2"/>
  <c r="J840" i="2"/>
  <c r="J837" i="2"/>
  <c r="M838" i="2"/>
  <c r="D838" i="2" s="1"/>
  <c r="M839" i="2"/>
  <c r="D839" i="2" s="1"/>
  <c r="M840" i="2"/>
  <c r="D840" i="2" s="1"/>
  <c r="M837" i="2"/>
  <c r="D837" i="2" s="1"/>
  <c r="E641" i="2"/>
  <c r="E642" i="2"/>
  <c r="E643" i="2"/>
  <c r="E644" i="2"/>
  <c r="E645" i="2"/>
  <c r="E646" i="2"/>
  <c r="E647" i="2"/>
  <c r="E648" i="2"/>
  <c r="E649" i="2"/>
  <c r="E650" i="2"/>
  <c r="E651" i="2"/>
  <c r="F1187" i="2"/>
  <c r="F1188" i="2"/>
  <c r="F1189" i="2"/>
  <c r="F1190" i="2"/>
  <c r="O1186" i="2"/>
  <c r="E1190" i="2"/>
  <c r="D1190" i="2"/>
  <c r="C1190" i="2"/>
  <c r="E1189" i="2"/>
  <c r="D1189" i="2"/>
  <c r="C1189" i="2"/>
  <c r="E1188" i="2"/>
  <c r="D1188" i="2"/>
  <c r="C1188" i="2"/>
  <c r="E1187" i="2"/>
  <c r="D1187" i="2"/>
  <c r="C1187" i="2"/>
  <c r="F970" i="2"/>
  <c r="O970" i="2"/>
  <c r="E1016" i="2"/>
  <c r="E1017" i="2"/>
  <c r="E1018" i="2"/>
  <c r="E1015" i="2"/>
  <c r="D1005" i="2"/>
  <c r="D1006" i="2"/>
  <c r="D1007" i="2"/>
  <c r="D1004" i="2"/>
  <c r="M1016" i="2"/>
  <c r="D1016" i="2" s="1"/>
  <c r="M1017" i="2"/>
  <c r="D1017" i="2" s="1"/>
  <c r="M1018" i="2"/>
  <c r="D1018" i="2" s="1"/>
  <c r="M1015" i="2"/>
  <c r="D1015" i="2" s="1"/>
  <c r="F1214" i="2"/>
  <c r="E1214" i="2"/>
  <c r="D1214" i="2"/>
  <c r="C1214" i="2"/>
  <c r="C1186" i="2"/>
  <c r="C1182" i="2"/>
  <c r="C1180" i="2"/>
  <c r="G98" i="80" l="1"/>
  <c r="G99" i="80" s="1"/>
  <c r="G107" i="80"/>
  <c r="G108" i="80" s="1"/>
  <c r="J32" i="80"/>
  <c r="J43" i="80" s="1"/>
  <c r="K43" i="80" s="1"/>
  <c r="J9" i="80"/>
  <c r="K9" i="80" s="1"/>
  <c r="J82" i="80"/>
  <c r="K82" i="80" s="1"/>
  <c r="K75" i="80"/>
  <c r="K10" i="80"/>
  <c r="K27" i="80"/>
  <c r="J23" i="80"/>
  <c r="K23" i="80" s="1"/>
  <c r="K32" i="80" l="1"/>
  <c r="E277" i="2" l="1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P838" i="2"/>
  <c r="G838" i="2" s="1"/>
  <c r="P839" i="2"/>
  <c r="G839" i="2" s="1"/>
  <c r="P840" i="2"/>
  <c r="G840" i="2" s="1"/>
  <c r="P837" i="2"/>
  <c r="R838" i="2"/>
  <c r="I838" i="2" s="1"/>
  <c r="R839" i="2"/>
  <c r="I839" i="2" s="1"/>
  <c r="R840" i="2"/>
  <c r="I840" i="2" s="1"/>
  <c r="R837" i="2"/>
  <c r="I837" i="2" s="1"/>
  <c r="F837" i="2"/>
  <c r="N837" i="2"/>
  <c r="E837" i="2" s="1"/>
  <c r="N838" i="2"/>
  <c r="E838" i="2" s="1"/>
  <c r="N839" i="2"/>
  <c r="E839" i="2" s="1"/>
  <c r="N840" i="2"/>
  <c r="E840" i="2" s="1"/>
  <c r="L838" i="2"/>
  <c r="L839" i="2"/>
  <c r="L840" i="2"/>
  <c r="L837" i="2"/>
  <c r="N15" i="76"/>
  <c r="N16" i="76"/>
  <c r="N17" i="76"/>
  <c r="O15" i="76"/>
  <c r="P15" i="76" s="1"/>
  <c r="O16" i="76"/>
  <c r="P16" i="76" s="1"/>
  <c r="O17" i="76"/>
  <c r="P17" i="76" s="1"/>
  <c r="N14" i="76"/>
  <c r="O14" i="76"/>
  <c r="K7" i="77"/>
  <c r="I7" i="77"/>
  <c r="I842" i="2" l="1"/>
  <c r="Q839" i="2"/>
  <c r="H839" i="2" s="1"/>
  <c r="Q837" i="2"/>
  <c r="H837" i="2" s="1"/>
  <c r="Q840" i="2"/>
  <c r="H840" i="2" s="1"/>
  <c r="Q838" i="2"/>
  <c r="H838" i="2" s="1"/>
  <c r="F842" i="2"/>
  <c r="H842" i="2" l="1"/>
  <c r="P29" i="76" l="1"/>
  <c r="P14" i="76"/>
  <c r="H9" i="74" l="1"/>
  <c r="J9" i="74"/>
  <c r="B60" i="1" l="1"/>
  <c r="B368" i="69" l="1"/>
  <c r="L954" i="2" l="1"/>
  <c r="N955" i="2"/>
  <c r="E955" i="2" s="1"/>
  <c r="F360" i="49"/>
  <c r="E360" i="49"/>
  <c r="D360" i="49"/>
  <c r="C360" i="49"/>
  <c r="L329" i="2" s="1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L71" i="2"/>
  <c r="M71" i="2"/>
  <c r="D71" i="2" s="1"/>
  <c r="L72" i="2"/>
  <c r="M72" i="2"/>
  <c r="D72" i="2" s="1"/>
  <c r="L73" i="2"/>
  <c r="M73" i="2"/>
  <c r="D73" i="2" s="1"/>
  <c r="L74" i="2"/>
  <c r="M74" i="2"/>
  <c r="D74" i="2" s="1"/>
  <c r="L75" i="2"/>
  <c r="M75" i="2"/>
  <c r="D75" i="2" s="1"/>
  <c r="L76" i="2"/>
  <c r="M76" i="2"/>
  <c r="D76" i="2" s="1"/>
  <c r="L77" i="2"/>
  <c r="M77" i="2"/>
  <c r="D77" i="2" s="1"/>
  <c r="L78" i="2"/>
  <c r="M78" i="2"/>
  <c r="D78" i="2" s="1"/>
  <c r="L79" i="2"/>
  <c r="M79" i="2"/>
  <c r="D79" i="2" s="1"/>
  <c r="L80" i="2"/>
  <c r="M80" i="2"/>
  <c r="D80" i="2" s="1"/>
  <c r="L81" i="2"/>
  <c r="M81" i="2"/>
  <c r="D81" i="2" s="1"/>
  <c r="L82" i="2"/>
  <c r="M82" i="2"/>
  <c r="D82" i="2" s="1"/>
  <c r="L83" i="2"/>
  <c r="M83" i="2"/>
  <c r="D83" i="2" s="1"/>
  <c r="L84" i="2"/>
  <c r="M84" i="2"/>
  <c r="D84" i="2" s="1"/>
  <c r="L85" i="2"/>
  <c r="M85" i="2"/>
  <c r="D85" i="2" s="1"/>
  <c r="L86" i="2"/>
  <c r="M86" i="2"/>
  <c r="D86" i="2" s="1"/>
  <c r="L87" i="2"/>
  <c r="M87" i="2"/>
  <c r="D87" i="2" s="1"/>
  <c r="L88" i="2"/>
  <c r="M88" i="2"/>
  <c r="D88" i="2" s="1"/>
  <c r="L89" i="2"/>
  <c r="M89" i="2"/>
  <c r="D89" i="2" s="1"/>
  <c r="L90" i="2"/>
  <c r="M90" i="2"/>
  <c r="D90" i="2" s="1"/>
  <c r="L91" i="2"/>
  <c r="M91" i="2"/>
  <c r="D91" i="2" s="1"/>
  <c r="L92" i="2"/>
  <c r="M92" i="2"/>
  <c r="D92" i="2" s="1"/>
  <c r="L93" i="2"/>
  <c r="M93" i="2"/>
  <c r="D93" i="2" s="1"/>
  <c r="L94" i="2"/>
  <c r="M94" i="2"/>
  <c r="D94" i="2" s="1"/>
  <c r="L95" i="2"/>
  <c r="M95" i="2"/>
  <c r="D95" i="2" s="1"/>
  <c r="L96" i="2"/>
  <c r="M96" i="2"/>
  <c r="D96" i="2" s="1"/>
  <c r="L97" i="2"/>
  <c r="M97" i="2"/>
  <c r="D97" i="2" s="1"/>
  <c r="L98" i="2"/>
  <c r="M98" i="2"/>
  <c r="D98" i="2" s="1"/>
  <c r="L99" i="2"/>
  <c r="M99" i="2"/>
  <c r="D99" i="2" s="1"/>
  <c r="L100" i="2"/>
  <c r="M100" i="2"/>
  <c r="D100" i="2" s="1"/>
  <c r="L101" i="2"/>
  <c r="M101" i="2"/>
  <c r="D101" i="2" s="1"/>
  <c r="L102" i="2"/>
  <c r="M102" i="2"/>
  <c r="D102" i="2" s="1"/>
  <c r="L103" i="2"/>
  <c r="M103" i="2"/>
  <c r="D103" i="2" s="1"/>
  <c r="L104" i="2"/>
  <c r="M104" i="2"/>
  <c r="D104" i="2" s="1"/>
  <c r="L105" i="2"/>
  <c r="M105" i="2"/>
  <c r="D105" i="2" s="1"/>
  <c r="L106" i="2"/>
  <c r="M106" i="2"/>
  <c r="D106" i="2" s="1"/>
  <c r="L107" i="2"/>
  <c r="C107" i="2" s="1"/>
  <c r="M107" i="2"/>
  <c r="D107" i="2" s="1"/>
  <c r="L108" i="2"/>
  <c r="C108" i="2" s="1"/>
  <c r="M108" i="2"/>
  <c r="D108" i="2" s="1"/>
  <c r="L109" i="2"/>
  <c r="C109" i="2" s="1"/>
  <c r="M109" i="2"/>
  <c r="D109" i="2" s="1"/>
  <c r="L110" i="2"/>
  <c r="C110" i="2" s="1"/>
  <c r="M110" i="2"/>
  <c r="D110" i="2" s="1"/>
  <c r="L111" i="2"/>
  <c r="C111" i="2" s="1"/>
  <c r="M111" i="2"/>
  <c r="D111" i="2" s="1"/>
  <c r="L112" i="2"/>
  <c r="C112" i="2" s="1"/>
  <c r="M112" i="2"/>
  <c r="D112" i="2" s="1"/>
  <c r="L113" i="2"/>
  <c r="C113" i="2" s="1"/>
  <c r="M113" i="2"/>
  <c r="D113" i="2" s="1"/>
  <c r="L114" i="2"/>
  <c r="C114" i="2" s="1"/>
  <c r="M114" i="2"/>
  <c r="D114" i="2" s="1"/>
  <c r="L115" i="2"/>
  <c r="C115" i="2" s="1"/>
  <c r="M115" i="2"/>
  <c r="D115" i="2" s="1"/>
  <c r="L116" i="2"/>
  <c r="C116" i="2" s="1"/>
  <c r="M116" i="2"/>
  <c r="D116" i="2" s="1"/>
  <c r="L117" i="2"/>
  <c r="C117" i="2" s="1"/>
  <c r="M117" i="2"/>
  <c r="D117" i="2" s="1"/>
  <c r="L118" i="2"/>
  <c r="C118" i="2" s="1"/>
  <c r="M118" i="2"/>
  <c r="D118" i="2" s="1"/>
  <c r="L119" i="2"/>
  <c r="C119" i="2" s="1"/>
  <c r="M119" i="2"/>
  <c r="D119" i="2" s="1"/>
  <c r="L120" i="2"/>
  <c r="C120" i="2" s="1"/>
  <c r="M120" i="2"/>
  <c r="D120" i="2" s="1"/>
  <c r="L121" i="2"/>
  <c r="C121" i="2" s="1"/>
  <c r="M121" i="2"/>
  <c r="D121" i="2" s="1"/>
  <c r="L122" i="2"/>
  <c r="C122" i="2" s="1"/>
  <c r="M122" i="2"/>
  <c r="D122" i="2" s="1"/>
  <c r="L123" i="2"/>
  <c r="C123" i="2" s="1"/>
  <c r="M123" i="2"/>
  <c r="D123" i="2" s="1"/>
  <c r="L124" i="2"/>
  <c r="C124" i="2" s="1"/>
  <c r="M124" i="2"/>
  <c r="D124" i="2" s="1"/>
  <c r="L125" i="2"/>
  <c r="C125" i="2" s="1"/>
  <c r="M125" i="2"/>
  <c r="D125" i="2" s="1"/>
  <c r="L126" i="2"/>
  <c r="C126" i="2" s="1"/>
  <c r="M126" i="2"/>
  <c r="D126" i="2" s="1"/>
  <c r="L127" i="2"/>
  <c r="C127" i="2" s="1"/>
  <c r="M127" i="2"/>
  <c r="D127" i="2" s="1"/>
  <c r="L128" i="2"/>
  <c r="C128" i="2" s="1"/>
  <c r="M128" i="2"/>
  <c r="D128" i="2" s="1"/>
  <c r="L129" i="2"/>
  <c r="C129" i="2" s="1"/>
  <c r="M129" i="2"/>
  <c r="D129" i="2" s="1"/>
  <c r="L130" i="2"/>
  <c r="C130" i="2" s="1"/>
  <c r="M130" i="2"/>
  <c r="D130" i="2" s="1"/>
  <c r="L131" i="2"/>
  <c r="C131" i="2" s="1"/>
  <c r="M131" i="2"/>
  <c r="D131" i="2" s="1"/>
  <c r="L132" i="2"/>
  <c r="C132" i="2" s="1"/>
  <c r="M132" i="2"/>
  <c r="D132" i="2" s="1"/>
  <c r="L133" i="2"/>
  <c r="C133" i="2" s="1"/>
  <c r="M133" i="2"/>
  <c r="D133" i="2" s="1"/>
  <c r="L134" i="2"/>
  <c r="C134" i="2" s="1"/>
  <c r="M134" i="2"/>
  <c r="D134" i="2" s="1"/>
  <c r="L135" i="2"/>
  <c r="C135" i="2" s="1"/>
  <c r="M135" i="2"/>
  <c r="D135" i="2" s="1"/>
  <c r="L136" i="2"/>
  <c r="C136" i="2" s="1"/>
  <c r="M136" i="2"/>
  <c r="D136" i="2" s="1"/>
  <c r="L137" i="2"/>
  <c r="C137" i="2" s="1"/>
  <c r="M137" i="2"/>
  <c r="D137" i="2" s="1"/>
  <c r="L138" i="2"/>
  <c r="C138" i="2" s="1"/>
  <c r="M138" i="2"/>
  <c r="D138" i="2" s="1"/>
  <c r="L139" i="2"/>
  <c r="C139" i="2" s="1"/>
  <c r="M139" i="2"/>
  <c r="D139" i="2" s="1"/>
  <c r="L140" i="2"/>
  <c r="C140" i="2" s="1"/>
  <c r="M140" i="2"/>
  <c r="D140" i="2" s="1"/>
  <c r="L141" i="2"/>
  <c r="C141" i="2" s="1"/>
  <c r="M141" i="2"/>
  <c r="D141" i="2" s="1"/>
  <c r="L142" i="2"/>
  <c r="M142" i="2"/>
  <c r="D142" i="2" s="1"/>
  <c r="L143" i="2"/>
  <c r="M143" i="2"/>
  <c r="D143" i="2" s="1"/>
  <c r="L144" i="2"/>
  <c r="M144" i="2"/>
  <c r="D144" i="2" s="1"/>
  <c r="L145" i="2"/>
  <c r="M145" i="2"/>
  <c r="D145" i="2" s="1"/>
  <c r="L146" i="2"/>
  <c r="M146" i="2"/>
  <c r="D146" i="2" s="1"/>
  <c r="L147" i="2"/>
  <c r="M147" i="2"/>
  <c r="D147" i="2" s="1"/>
  <c r="L148" i="2"/>
  <c r="M148" i="2"/>
  <c r="D148" i="2" s="1"/>
  <c r="L149" i="2"/>
  <c r="M149" i="2"/>
  <c r="D149" i="2" s="1"/>
  <c r="L150" i="2"/>
  <c r="M150" i="2"/>
  <c r="D150" i="2" s="1"/>
  <c r="L151" i="2"/>
  <c r="M151" i="2"/>
  <c r="D151" i="2" s="1"/>
  <c r="L152" i="2"/>
  <c r="C152" i="2" s="1"/>
  <c r="M152" i="2"/>
  <c r="D152" i="2" s="1"/>
  <c r="L153" i="2"/>
  <c r="C153" i="2" s="1"/>
  <c r="M153" i="2"/>
  <c r="D153" i="2" s="1"/>
  <c r="L154" i="2"/>
  <c r="C154" i="2" s="1"/>
  <c r="M154" i="2"/>
  <c r="D154" i="2" s="1"/>
  <c r="L155" i="2"/>
  <c r="C155" i="2" s="1"/>
  <c r="M155" i="2"/>
  <c r="D155" i="2" s="1"/>
  <c r="L156" i="2"/>
  <c r="C156" i="2" s="1"/>
  <c r="M156" i="2"/>
  <c r="D156" i="2" s="1"/>
  <c r="L157" i="2"/>
  <c r="C157" i="2" s="1"/>
  <c r="M157" i="2"/>
  <c r="D157" i="2" s="1"/>
  <c r="L158" i="2"/>
  <c r="C158" i="2" s="1"/>
  <c r="M158" i="2"/>
  <c r="D158" i="2" s="1"/>
  <c r="L159" i="2"/>
  <c r="C159" i="2" s="1"/>
  <c r="M159" i="2"/>
  <c r="D159" i="2" s="1"/>
  <c r="L160" i="2"/>
  <c r="C160" i="2" s="1"/>
  <c r="M160" i="2"/>
  <c r="D160" i="2" s="1"/>
  <c r="L161" i="2"/>
  <c r="C161" i="2" s="1"/>
  <c r="M161" i="2"/>
  <c r="D161" i="2" s="1"/>
  <c r="L162" i="2"/>
  <c r="C162" i="2" s="1"/>
  <c r="M162" i="2"/>
  <c r="D162" i="2" s="1"/>
  <c r="L163" i="2"/>
  <c r="C163" i="2" s="1"/>
  <c r="M163" i="2"/>
  <c r="D163" i="2" s="1"/>
  <c r="L164" i="2"/>
  <c r="C164" i="2" s="1"/>
  <c r="M164" i="2"/>
  <c r="D164" i="2" s="1"/>
  <c r="L165" i="2"/>
  <c r="C165" i="2" s="1"/>
  <c r="M165" i="2"/>
  <c r="D165" i="2" s="1"/>
  <c r="L166" i="2"/>
  <c r="C166" i="2" s="1"/>
  <c r="M166" i="2"/>
  <c r="D166" i="2" s="1"/>
  <c r="L167" i="2"/>
  <c r="C167" i="2" s="1"/>
  <c r="M167" i="2"/>
  <c r="D167" i="2" s="1"/>
  <c r="L168" i="2"/>
  <c r="C168" i="2" s="1"/>
  <c r="M168" i="2"/>
  <c r="D168" i="2" s="1"/>
  <c r="L169" i="2"/>
  <c r="C169" i="2" s="1"/>
  <c r="M169" i="2"/>
  <c r="D169" i="2" s="1"/>
  <c r="L170" i="2"/>
  <c r="C170" i="2" s="1"/>
  <c r="M170" i="2"/>
  <c r="D170" i="2" s="1"/>
  <c r="L171" i="2"/>
  <c r="C171" i="2" s="1"/>
  <c r="M171" i="2"/>
  <c r="D171" i="2" s="1"/>
  <c r="L172" i="2"/>
  <c r="C172" i="2" s="1"/>
  <c r="M172" i="2"/>
  <c r="D172" i="2" s="1"/>
  <c r="L173" i="2"/>
  <c r="C173" i="2" s="1"/>
  <c r="M173" i="2"/>
  <c r="D173" i="2" s="1"/>
  <c r="L174" i="2"/>
  <c r="C174" i="2" s="1"/>
  <c r="M174" i="2"/>
  <c r="D174" i="2" s="1"/>
  <c r="L175" i="2"/>
  <c r="C175" i="2" s="1"/>
  <c r="M175" i="2"/>
  <c r="D175" i="2" s="1"/>
  <c r="L176" i="2"/>
  <c r="C176" i="2" s="1"/>
  <c r="M176" i="2"/>
  <c r="D176" i="2" s="1"/>
  <c r="L177" i="2"/>
  <c r="C177" i="2" s="1"/>
  <c r="M177" i="2"/>
  <c r="D177" i="2" s="1"/>
  <c r="L178" i="2"/>
  <c r="C178" i="2" s="1"/>
  <c r="M178" i="2"/>
  <c r="D178" i="2" s="1"/>
  <c r="L179" i="2"/>
  <c r="C179" i="2" s="1"/>
  <c r="M179" i="2"/>
  <c r="D179" i="2" s="1"/>
  <c r="L180" i="2"/>
  <c r="C180" i="2" s="1"/>
  <c r="M180" i="2"/>
  <c r="D180" i="2" s="1"/>
  <c r="L181" i="2"/>
  <c r="C181" i="2" s="1"/>
  <c r="M181" i="2"/>
  <c r="D181" i="2" s="1"/>
  <c r="L182" i="2"/>
  <c r="C182" i="2" s="1"/>
  <c r="M182" i="2"/>
  <c r="D182" i="2" s="1"/>
  <c r="L183" i="2"/>
  <c r="C183" i="2" s="1"/>
  <c r="M183" i="2"/>
  <c r="D183" i="2" s="1"/>
  <c r="L184" i="2"/>
  <c r="C184" i="2" s="1"/>
  <c r="M184" i="2"/>
  <c r="D184" i="2" s="1"/>
  <c r="L185" i="2"/>
  <c r="C185" i="2" s="1"/>
  <c r="M185" i="2"/>
  <c r="D185" i="2" s="1"/>
  <c r="L186" i="2"/>
  <c r="C186" i="2" s="1"/>
  <c r="M186" i="2"/>
  <c r="D186" i="2" s="1"/>
  <c r="L187" i="2"/>
  <c r="C187" i="2" s="1"/>
  <c r="M187" i="2"/>
  <c r="D187" i="2" s="1"/>
  <c r="L188" i="2"/>
  <c r="C188" i="2" s="1"/>
  <c r="M188" i="2"/>
  <c r="D188" i="2" s="1"/>
  <c r="L189" i="2"/>
  <c r="C189" i="2" s="1"/>
  <c r="M189" i="2"/>
  <c r="D189" i="2" s="1"/>
  <c r="L190" i="2"/>
  <c r="C190" i="2" s="1"/>
  <c r="M190" i="2"/>
  <c r="D190" i="2" s="1"/>
  <c r="L191" i="2"/>
  <c r="C191" i="2" s="1"/>
  <c r="M191" i="2"/>
  <c r="D191" i="2" s="1"/>
  <c r="L192" i="2"/>
  <c r="C192" i="2" s="1"/>
  <c r="M192" i="2"/>
  <c r="D192" i="2" s="1"/>
  <c r="L193" i="2"/>
  <c r="C193" i="2" s="1"/>
  <c r="M193" i="2"/>
  <c r="D193" i="2" s="1"/>
  <c r="L194" i="2"/>
  <c r="C194" i="2" s="1"/>
  <c r="M194" i="2"/>
  <c r="D194" i="2" s="1"/>
  <c r="L195" i="2"/>
  <c r="C195" i="2" s="1"/>
  <c r="M195" i="2"/>
  <c r="D195" i="2" s="1"/>
  <c r="L196" i="2"/>
  <c r="C196" i="2" s="1"/>
  <c r="M196" i="2"/>
  <c r="D196" i="2" s="1"/>
  <c r="L197" i="2"/>
  <c r="C197" i="2" s="1"/>
  <c r="M197" i="2"/>
  <c r="D197" i="2" s="1"/>
  <c r="L198" i="2"/>
  <c r="C198" i="2" s="1"/>
  <c r="M198" i="2"/>
  <c r="D198" i="2" s="1"/>
  <c r="L199" i="2"/>
  <c r="C199" i="2" s="1"/>
  <c r="M199" i="2"/>
  <c r="D199" i="2" s="1"/>
  <c r="L200" i="2"/>
  <c r="C200" i="2" s="1"/>
  <c r="M200" i="2"/>
  <c r="D200" i="2" s="1"/>
  <c r="L201" i="2"/>
  <c r="C201" i="2" s="1"/>
  <c r="M201" i="2"/>
  <c r="D201" i="2" s="1"/>
  <c r="L202" i="2"/>
  <c r="C202" i="2" s="1"/>
  <c r="M202" i="2"/>
  <c r="D202" i="2" s="1"/>
  <c r="L203" i="2"/>
  <c r="C203" i="2" s="1"/>
  <c r="M203" i="2"/>
  <c r="D203" i="2" s="1"/>
  <c r="L204" i="2"/>
  <c r="C204" i="2" s="1"/>
  <c r="M204" i="2"/>
  <c r="D204" i="2" s="1"/>
  <c r="L205" i="2"/>
  <c r="C205" i="2" s="1"/>
  <c r="M205" i="2"/>
  <c r="D205" i="2" s="1"/>
  <c r="L206" i="2"/>
  <c r="C206" i="2" s="1"/>
  <c r="M206" i="2"/>
  <c r="D206" i="2" s="1"/>
  <c r="L207" i="2"/>
  <c r="C207" i="2" s="1"/>
  <c r="M207" i="2"/>
  <c r="D207" i="2" s="1"/>
  <c r="L208" i="2"/>
  <c r="C208" i="2" s="1"/>
  <c r="M208" i="2"/>
  <c r="D208" i="2" s="1"/>
  <c r="L209" i="2"/>
  <c r="C209" i="2" s="1"/>
  <c r="M209" i="2"/>
  <c r="D209" i="2" s="1"/>
  <c r="L210" i="2"/>
  <c r="C210" i="2" s="1"/>
  <c r="M210" i="2"/>
  <c r="D210" i="2" s="1"/>
  <c r="L211" i="2"/>
  <c r="C211" i="2" s="1"/>
  <c r="M211" i="2"/>
  <c r="D211" i="2" s="1"/>
  <c r="L212" i="2"/>
  <c r="C212" i="2" s="1"/>
  <c r="M212" i="2"/>
  <c r="D212" i="2" s="1"/>
  <c r="L213" i="2"/>
  <c r="C213" i="2" s="1"/>
  <c r="M213" i="2"/>
  <c r="D213" i="2" s="1"/>
  <c r="L214" i="2"/>
  <c r="C214" i="2" s="1"/>
  <c r="M214" i="2"/>
  <c r="D214" i="2" s="1"/>
  <c r="L215" i="2"/>
  <c r="C215" i="2" s="1"/>
  <c r="M215" i="2"/>
  <c r="D215" i="2" s="1"/>
  <c r="L216" i="2"/>
  <c r="C216" i="2" s="1"/>
  <c r="M216" i="2"/>
  <c r="D216" i="2" s="1"/>
  <c r="L217" i="2"/>
  <c r="C217" i="2" s="1"/>
  <c r="M217" i="2"/>
  <c r="D217" i="2" s="1"/>
  <c r="L218" i="2"/>
  <c r="C218" i="2" s="1"/>
  <c r="M218" i="2"/>
  <c r="D218" i="2" s="1"/>
  <c r="L219" i="2"/>
  <c r="C219" i="2" s="1"/>
  <c r="M219" i="2"/>
  <c r="D219" i="2" s="1"/>
  <c r="L220" i="2"/>
  <c r="C220" i="2" s="1"/>
  <c r="M220" i="2"/>
  <c r="D220" i="2" s="1"/>
  <c r="L221" i="2"/>
  <c r="C221" i="2" s="1"/>
  <c r="M221" i="2"/>
  <c r="D221" i="2" s="1"/>
  <c r="L222" i="2"/>
  <c r="C222" i="2" s="1"/>
  <c r="M222" i="2"/>
  <c r="D222" i="2" s="1"/>
  <c r="L223" i="2"/>
  <c r="C223" i="2" s="1"/>
  <c r="M223" i="2"/>
  <c r="D223" i="2" s="1"/>
  <c r="L224" i="2"/>
  <c r="C224" i="2" s="1"/>
  <c r="M224" i="2"/>
  <c r="D224" i="2" s="1"/>
  <c r="L225" i="2"/>
  <c r="C225" i="2" s="1"/>
  <c r="M225" i="2"/>
  <c r="D225" i="2" s="1"/>
  <c r="L226" i="2"/>
  <c r="C226" i="2" s="1"/>
  <c r="M226" i="2"/>
  <c r="D226" i="2" s="1"/>
  <c r="L227" i="2"/>
  <c r="C227" i="2" s="1"/>
  <c r="M227" i="2"/>
  <c r="D227" i="2" s="1"/>
  <c r="L228" i="2"/>
  <c r="C228" i="2" s="1"/>
  <c r="M228" i="2"/>
  <c r="D228" i="2" s="1"/>
  <c r="L229" i="2"/>
  <c r="C229" i="2" s="1"/>
  <c r="M229" i="2"/>
  <c r="D229" i="2" s="1"/>
  <c r="L230" i="2"/>
  <c r="C230" i="2" s="1"/>
  <c r="M230" i="2"/>
  <c r="D230" i="2" s="1"/>
  <c r="L231" i="2"/>
  <c r="C231" i="2" s="1"/>
  <c r="M231" i="2"/>
  <c r="D231" i="2" s="1"/>
  <c r="L232" i="2"/>
  <c r="C232" i="2" s="1"/>
  <c r="M232" i="2"/>
  <c r="D232" i="2" s="1"/>
  <c r="L233" i="2"/>
  <c r="C233" i="2" s="1"/>
  <c r="M233" i="2"/>
  <c r="D233" i="2" s="1"/>
  <c r="L234" i="2"/>
  <c r="C234" i="2" s="1"/>
  <c r="M234" i="2"/>
  <c r="D234" i="2" s="1"/>
  <c r="L235" i="2"/>
  <c r="C235" i="2" s="1"/>
  <c r="M235" i="2"/>
  <c r="D235" i="2" s="1"/>
  <c r="L236" i="2"/>
  <c r="C236" i="2" s="1"/>
  <c r="M236" i="2"/>
  <c r="D236" i="2" s="1"/>
  <c r="L237" i="2"/>
  <c r="C237" i="2" s="1"/>
  <c r="M237" i="2"/>
  <c r="D237" i="2" s="1"/>
  <c r="L238" i="2"/>
  <c r="C238" i="2" s="1"/>
  <c r="M238" i="2"/>
  <c r="D238" i="2" s="1"/>
  <c r="L239" i="2"/>
  <c r="C239" i="2" s="1"/>
  <c r="M239" i="2"/>
  <c r="D239" i="2" s="1"/>
  <c r="L240" i="2"/>
  <c r="C240" i="2" s="1"/>
  <c r="M240" i="2"/>
  <c r="D240" i="2" s="1"/>
  <c r="L241" i="2"/>
  <c r="C241" i="2" s="1"/>
  <c r="M241" i="2"/>
  <c r="D241" i="2" s="1"/>
  <c r="L242" i="2"/>
  <c r="C242" i="2" s="1"/>
  <c r="M242" i="2"/>
  <c r="D242" i="2" s="1"/>
  <c r="L243" i="2"/>
  <c r="C243" i="2" s="1"/>
  <c r="M243" i="2"/>
  <c r="D243" i="2" s="1"/>
  <c r="L244" i="2"/>
  <c r="C244" i="2" s="1"/>
  <c r="M244" i="2"/>
  <c r="D244" i="2" s="1"/>
  <c r="L245" i="2"/>
  <c r="C245" i="2" s="1"/>
  <c r="M245" i="2"/>
  <c r="D245" i="2" s="1"/>
  <c r="L246" i="2"/>
  <c r="C246" i="2" s="1"/>
  <c r="M246" i="2"/>
  <c r="D246" i="2" s="1"/>
  <c r="L247" i="2"/>
  <c r="C247" i="2" s="1"/>
  <c r="M247" i="2"/>
  <c r="D247" i="2" s="1"/>
  <c r="L248" i="2"/>
  <c r="C248" i="2" s="1"/>
  <c r="M248" i="2"/>
  <c r="D248" i="2" s="1"/>
  <c r="L249" i="2"/>
  <c r="C249" i="2" s="1"/>
  <c r="M249" i="2"/>
  <c r="D249" i="2" s="1"/>
  <c r="L250" i="2"/>
  <c r="C250" i="2" s="1"/>
  <c r="M250" i="2"/>
  <c r="D250" i="2" s="1"/>
  <c r="L251" i="2"/>
  <c r="C251" i="2" s="1"/>
  <c r="M251" i="2"/>
  <c r="D251" i="2" s="1"/>
  <c r="L252" i="2"/>
  <c r="C252" i="2" s="1"/>
  <c r="M252" i="2"/>
  <c r="D252" i="2" s="1"/>
  <c r="L253" i="2"/>
  <c r="C253" i="2" s="1"/>
  <c r="M253" i="2"/>
  <c r="D253" i="2" s="1"/>
  <c r="L254" i="2"/>
  <c r="C254" i="2" s="1"/>
  <c r="M254" i="2"/>
  <c r="D254" i="2" s="1"/>
  <c r="L255" i="2"/>
  <c r="C255" i="2" s="1"/>
  <c r="M255" i="2"/>
  <c r="D255" i="2" s="1"/>
  <c r="L256" i="2"/>
  <c r="C256" i="2" s="1"/>
  <c r="M256" i="2"/>
  <c r="D256" i="2" s="1"/>
  <c r="L257" i="2"/>
  <c r="C257" i="2" s="1"/>
  <c r="M257" i="2"/>
  <c r="D257" i="2" s="1"/>
  <c r="L258" i="2"/>
  <c r="C258" i="2" s="1"/>
  <c r="M258" i="2"/>
  <c r="D258" i="2" s="1"/>
  <c r="L259" i="2"/>
  <c r="C259" i="2" s="1"/>
  <c r="M259" i="2"/>
  <c r="D259" i="2" s="1"/>
  <c r="L260" i="2"/>
  <c r="C260" i="2" s="1"/>
  <c r="M260" i="2"/>
  <c r="D260" i="2" s="1"/>
  <c r="L261" i="2"/>
  <c r="C261" i="2" s="1"/>
  <c r="M261" i="2"/>
  <c r="D261" i="2" s="1"/>
  <c r="L262" i="2"/>
  <c r="C262" i="2" s="1"/>
  <c r="M262" i="2"/>
  <c r="D262" i="2" s="1"/>
  <c r="L263" i="2"/>
  <c r="C263" i="2" s="1"/>
  <c r="M263" i="2"/>
  <c r="D263" i="2" s="1"/>
  <c r="L264" i="2"/>
  <c r="C264" i="2" s="1"/>
  <c r="M264" i="2"/>
  <c r="D264" i="2" s="1"/>
  <c r="L265" i="2"/>
  <c r="C265" i="2" s="1"/>
  <c r="M265" i="2"/>
  <c r="D265" i="2" s="1"/>
  <c r="L266" i="2"/>
  <c r="C266" i="2" s="1"/>
  <c r="M266" i="2"/>
  <c r="D266" i="2" s="1"/>
  <c r="L267" i="2"/>
  <c r="C267" i="2" s="1"/>
  <c r="M267" i="2"/>
  <c r="D267" i="2" s="1"/>
  <c r="L268" i="2"/>
  <c r="C268" i="2" s="1"/>
  <c r="M268" i="2"/>
  <c r="D268" i="2" s="1"/>
  <c r="L269" i="2"/>
  <c r="C269" i="2" s="1"/>
  <c r="M269" i="2"/>
  <c r="D269" i="2" s="1"/>
  <c r="L270" i="2"/>
  <c r="C270" i="2" s="1"/>
  <c r="M270" i="2"/>
  <c r="D270" i="2" s="1"/>
  <c r="L271" i="2"/>
  <c r="C271" i="2" s="1"/>
  <c r="M271" i="2"/>
  <c r="D271" i="2" s="1"/>
  <c r="L272" i="2"/>
  <c r="C272" i="2" s="1"/>
  <c r="M272" i="2"/>
  <c r="D272" i="2" s="1"/>
  <c r="L273" i="2"/>
  <c r="C273" i="2" s="1"/>
  <c r="M273" i="2"/>
  <c r="D273" i="2" s="1"/>
  <c r="L274" i="2"/>
  <c r="C274" i="2" s="1"/>
  <c r="M274" i="2"/>
  <c r="D274" i="2" s="1"/>
  <c r="G234" i="2" l="1"/>
  <c r="G273" i="2"/>
  <c r="G271" i="2"/>
  <c r="G263" i="2"/>
  <c r="G255" i="2"/>
  <c r="G247" i="2"/>
  <c r="G239" i="2"/>
  <c r="G231" i="2"/>
  <c r="G223" i="2"/>
  <c r="G215" i="2"/>
  <c r="G207" i="2"/>
  <c r="G199" i="2"/>
  <c r="G191" i="2"/>
  <c r="G183" i="2"/>
  <c r="G175" i="2"/>
  <c r="G167" i="2"/>
  <c r="G159" i="2"/>
  <c r="G151" i="2"/>
  <c r="G143" i="2"/>
  <c r="G135" i="2"/>
  <c r="G127" i="2"/>
  <c r="G119" i="2"/>
  <c r="G111" i="2"/>
  <c r="G103" i="2"/>
  <c r="G95" i="2"/>
  <c r="G87" i="2"/>
  <c r="G79" i="2"/>
  <c r="G71" i="2"/>
  <c r="G270" i="2"/>
  <c r="G262" i="2"/>
  <c r="G254" i="2"/>
  <c r="G246" i="2"/>
  <c r="G238" i="2"/>
  <c r="G230" i="2"/>
  <c r="G222" i="2"/>
  <c r="G214" i="2"/>
  <c r="G206" i="2"/>
  <c r="G198" i="2"/>
  <c r="G190" i="2"/>
  <c r="G182" i="2"/>
  <c r="G174" i="2"/>
  <c r="G166" i="2"/>
  <c r="G158" i="2"/>
  <c r="G150" i="2"/>
  <c r="G142" i="2"/>
  <c r="G134" i="2"/>
  <c r="G126" i="2"/>
  <c r="G118" i="2"/>
  <c r="G110" i="2"/>
  <c r="G102" i="2"/>
  <c r="G94" i="2"/>
  <c r="G86" i="2"/>
  <c r="G78" i="2"/>
  <c r="G269" i="2"/>
  <c r="G261" i="2"/>
  <c r="G253" i="2"/>
  <c r="G245" i="2"/>
  <c r="G237" i="2"/>
  <c r="G229" i="2"/>
  <c r="G221" i="2"/>
  <c r="G213" i="2"/>
  <c r="G205" i="2"/>
  <c r="G197" i="2"/>
  <c r="G189" i="2"/>
  <c r="G181" i="2"/>
  <c r="G173" i="2"/>
  <c r="G165" i="2"/>
  <c r="G157" i="2"/>
  <c r="G149" i="2"/>
  <c r="G133" i="2"/>
  <c r="G125" i="2"/>
  <c r="G117" i="2"/>
  <c r="G109" i="2"/>
  <c r="G101" i="2"/>
  <c r="G85" i="2"/>
  <c r="G141" i="2"/>
  <c r="G93" i="2"/>
  <c r="G77" i="2"/>
  <c r="G268" i="2"/>
  <c r="G260" i="2"/>
  <c r="G252" i="2"/>
  <c r="G244" i="2"/>
  <c r="G236" i="2"/>
  <c r="G228" i="2"/>
  <c r="G220" i="2"/>
  <c r="G212" i="2"/>
  <c r="G204" i="2"/>
  <c r="G196" i="2"/>
  <c r="G188" i="2"/>
  <c r="G180" i="2"/>
  <c r="G172" i="2"/>
  <c r="G164" i="2"/>
  <c r="G156" i="2"/>
  <c r="G148" i="2"/>
  <c r="G140" i="2"/>
  <c r="G132" i="2"/>
  <c r="G124" i="2"/>
  <c r="G116" i="2"/>
  <c r="G108" i="2"/>
  <c r="G100" i="2"/>
  <c r="G92" i="2"/>
  <c r="G84" i="2"/>
  <c r="G76" i="2"/>
  <c r="G267" i="2"/>
  <c r="G259" i="2"/>
  <c r="G251" i="2"/>
  <c r="G243" i="2"/>
  <c r="G235" i="2"/>
  <c r="G227" i="2"/>
  <c r="G219" i="2"/>
  <c r="G211" i="2"/>
  <c r="G203" i="2"/>
  <c r="G195" i="2"/>
  <c r="G187" i="2"/>
  <c r="G179" i="2"/>
  <c r="G171" i="2"/>
  <c r="G163" i="2"/>
  <c r="G155" i="2"/>
  <c r="G147" i="2"/>
  <c r="G139" i="2"/>
  <c r="G131" i="2"/>
  <c r="G123" i="2"/>
  <c r="G115" i="2"/>
  <c r="G107" i="2"/>
  <c r="G99" i="2"/>
  <c r="G91" i="2"/>
  <c r="G83" i="2"/>
  <c r="G75" i="2"/>
  <c r="G266" i="2"/>
  <c r="G258" i="2"/>
  <c r="G250" i="2"/>
  <c r="G242" i="2"/>
  <c r="G226" i="2"/>
  <c r="G218" i="2"/>
  <c r="G210" i="2"/>
  <c r="G202" i="2"/>
  <c r="G194" i="2"/>
  <c r="G186" i="2"/>
  <c r="G178" i="2"/>
  <c r="G170" i="2"/>
  <c r="G162" i="2"/>
  <c r="G154" i="2"/>
  <c r="G138" i="2"/>
  <c r="G122" i="2"/>
  <c r="G106" i="2"/>
  <c r="G90" i="2"/>
  <c r="G74" i="2"/>
  <c r="G146" i="2"/>
  <c r="G130" i="2"/>
  <c r="G114" i="2"/>
  <c r="G98" i="2"/>
  <c r="G82" i="2"/>
  <c r="G265" i="2"/>
  <c r="G257" i="2"/>
  <c r="G249" i="2"/>
  <c r="G241" i="2"/>
  <c r="G233" i="2"/>
  <c r="G225" i="2"/>
  <c r="G217" i="2"/>
  <c r="G209" i="2"/>
  <c r="G201" i="2"/>
  <c r="G193" i="2"/>
  <c r="G185" i="2"/>
  <c r="G177" i="2"/>
  <c r="G169" i="2"/>
  <c r="G161" i="2"/>
  <c r="G153" i="2"/>
  <c r="G145" i="2"/>
  <c r="G137" i="2"/>
  <c r="G129" i="2"/>
  <c r="G121" i="2"/>
  <c r="G113" i="2"/>
  <c r="G105" i="2"/>
  <c r="G97" i="2"/>
  <c r="G89" i="2"/>
  <c r="G81" i="2"/>
  <c r="G73" i="2"/>
  <c r="G272" i="2"/>
  <c r="G264" i="2"/>
  <c r="G256" i="2"/>
  <c r="G248" i="2"/>
  <c r="G240" i="2"/>
  <c r="G232" i="2"/>
  <c r="G224" i="2"/>
  <c r="G216" i="2"/>
  <c r="G208" i="2"/>
  <c r="G200" i="2"/>
  <c r="G192" i="2"/>
  <c r="G184" i="2"/>
  <c r="G176" i="2"/>
  <c r="G168" i="2"/>
  <c r="G160" i="2"/>
  <c r="G152" i="2"/>
  <c r="G144" i="2"/>
  <c r="G136" i="2"/>
  <c r="G128" i="2"/>
  <c r="G120" i="2"/>
  <c r="G112" i="2"/>
  <c r="G104" i="2"/>
  <c r="G96" i="2"/>
  <c r="G88" i="2"/>
  <c r="G80" i="2"/>
  <c r="G72" i="2"/>
  <c r="L955" i="2"/>
  <c r="O955" i="2"/>
  <c r="O958" i="2" s="1"/>
  <c r="P261" i="2"/>
  <c r="P237" i="2"/>
  <c r="P221" i="2"/>
  <c r="P197" i="2"/>
  <c r="P177" i="2"/>
  <c r="P220" i="2"/>
  <c r="P208" i="2"/>
  <c r="P200" i="2"/>
  <c r="P188" i="2"/>
  <c r="P176" i="2"/>
  <c r="P168" i="2"/>
  <c r="P160" i="2"/>
  <c r="P152" i="2"/>
  <c r="P116" i="2"/>
  <c r="P104" i="2"/>
  <c r="P92" i="2"/>
  <c r="P72" i="2"/>
  <c r="P172" i="2"/>
  <c r="P156" i="2"/>
  <c r="P132" i="2"/>
  <c r="P108" i="2"/>
  <c r="P271" i="2"/>
  <c r="P267" i="2"/>
  <c r="P263" i="2"/>
  <c r="P259" i="2"/>
  <c r="P255" i="2"/>
  <c r="P251" i="2"/>
  <c r="P247" i="2"/>
  <c r="P243" i="2"/>
  <c r="P239" i="2"/>
  <c r="P235" i="2"/>
  <c r="P231" i="2"/>
  <c r="P227" i="2"/>
  <c r="P223" i="2"/>
  <c r="P219" i="2"/>
  <c r="P215" i="2"/>
  <c r="P211" i="2"/>
  <c r="P207" i="2"/>
  <c r="P203" i="2"/>
  <c r="P199" i="2"/>
  <c r="P195" i="2"/>
  <c r="P191" i="2"/>
  <c r="P187" i="2"/>
  <c r="P183" i="2"/>
  <c r="P179" i="2"/>
  <c r="P175" i="2"/>
  <c r="P171" i="2"/>
  <c r="P167" i="2"/>
  <c r="P163" i="2"/>
  <c r="P159" i="2"/>
  <c r="P155" i="2"/>
  <c r="P151" i="2"/>
  <c r="P147" i="2"/>
  <c r="P143" i="2"/>
  <c r="P139" i="2"/>
  <c r="P135" i="2"/>
  <c r="P131" i="2"/>
  <c r="P127" i="2"/>
  <c r="P123" i="2"/>
  <c r="P119" i="2"/>
  <c r="P115" i="2"/>
  <c r="P111" i="2"/>
  <c r="P107" i="2"/>
  <c r="P103" i="2"/>
  <c r="P99" i="2"/>
  <c r="P95" i="2"/>
  <c r="P91" i="2"/>
  <c r="P87" i="2"/>
  <c r="P83" i="2"/>
  <c r="P79" i="2"/>
  <c r="P75" i="2"/>
  <c r="P71" i="2"/>
  <c r="P272" i="2"/>
  <c r="P264" i="2"/>
  <c r="P256" i="2"/>
  <c r="P252" i="2"/>
  <c r="P244" i="2"/>
  <c r="P236" i="2"/>
  <c r="P228" i="2"/>
  <c r="P204" i="2"/>
  <c r="P192" i="2"/>
  <c r="P184" i="2"/>
  <c r="P180" i="2"/>
  <c r="P144" i="2"/>
  <c r="P96" i="2"/>
  <c r="P88" i="2"/>
  <c r="P80" i="2"/>
  <c r="P76" i="2"/>
  <c r="P212" i="2"/>
  <c r="P164" i="2"/>
  <c r="P148" i="2"/>
  <c r="P124" i="2"/>
  <c r="P268" i="2"/>
  <c r="P260" i="2"/>
  <c r="P248" i="2"/>
  <c r="P240" i="2"/>
  <c r="P232" i="2"/>
  <c r="P224" i="2"/>
  <c r="P216" i="2"/>
  <c r="P196" i="2"/>
  <c r="P140" i="2"/>
  <c r="P136" i="2"/>
  <c r="P128" i="2"/>
  <c r="P120" i="2"/>
  <c r="P112" i="2"/>
  <c r="P100" i="2"/>
  <c r="P84" i="2"/>
  <c r="P274" i="2"/>
  <c r="P270" i="2"/>
  <c r="P266" i="2"/>
  <c r="P262" i="2"/>
  <c r="P258" i="2"/>
  <c r="P254" i="2"/>
  <c r="P250" i="2"/>
  <c r="P242" i="2"/>
  <c r="P238" i="2"/>
  <c r="P234" i="2"/>
  <c r="P230" i="2"/>
  <c r="P226" i="2"/>
  <c r="P222" i="2"/>
  <c r="P218" i="2"/>
  <c r="P214" i="2"/>
  <c r="P210" i="2"/>
  <c r="P202" i="2"/>
  <c r="P198" i="2"/>
  <c r="P194" i="2"/>
  <c r="P190" i="2"/>
  <c r="P186" i="2"/>
  <c r="P182" i="2"/>
  <c r="P178" i="2"/>
  <c r="P170" i="2"/>
  <c r="P162" i="2"/>
  <c r="P158" i="2"/>
  <c r="P154" i="2"/>
  <c r="P150" i="2"/>
  <c r="P146" i="2"/>
  <c r="P142" i="2"/>
  <c r="P138" i="2"/>
  <c r="P134" i="2"/>
  <c r="P130" i="2"/>
  <c r="P126" i="2"/>
  <c r="P122" i="2"/>
  <c r="P118" i="2"/>
  <c r="P114" i="2"/>
  <c r="P110" i="2"/>
  <c r="P106" i="2"/>
  <c r="P102" i="2"/>
  <c r="P98" i="2"/>
  <c r="P94" i="2"/>
  <c r="P90" i="2"/>
  <c r="P86" i="2"/>
  <c r="P82" i="2"/>
  <c r="P78" i="2"/>
  <c r="P74" i="2"/>
  <c r="P246" i="2"/>
  <c r="P206" i="2"/>
  <c r="P174" i="2"/>
  <c r="P166" i="2"/>
  <c r="P273" i="2"/>
  <c r="P269" i="2"/>
  <c r="P265" i="2"/>
  <c r="P257" i="2"/>
  <c r="P253" i="2"/>
  <c r="P249" i="2"/>
  <c r="P245" i="2"/>
  <c r="P241" i="2"/>
  <c r="P233" i="2"/>
  <c r="P229" i="2"/>
  <c r="P225" i="2"/>
  <c r="P217" i="2"/>
  <c r="P213" i="2"/>
  <c r="P209" i="2"/>
  <c r="P205" i="2"/>
  <c r="P201" i="2"/>
  <c r="P193" i="2"/>
  <c r="P189" i="2"/>
  <c r="P185" i="2"/>
  <c r="P181" i="2"/>
  <c r="P173" i="2"/>
  <c r="P169" i="2"/>
  <c r="P165" i="2"/>
  <c r="P161" i="2"/>
  <c r="P157" i="2"/>
  <c r="P153" i="2"/>
  <c r="P149" i="2"/>
  <c r="P145" i="2"/>
  <c r="P141" i="2"/>
  <c r="P137" i="2"/>
  <c r="P133" i="2"/>
  <c r="P129" i="2"/>
  <c r="P125" i="2"/>
  <c r="P121" i="2"/>
  <c r="P117" i="2"/>
  <c r="P113" i="2"/>
  <c r="P109" i="2"/>
  <c r="P105" i="2"/>
  <c r="P101" i="2"/>
  <c r="P97" i="2"/>
  <c r="P93" i="2"/>
  <c r="P89" i="2"/>
  <c r="P85" i="2"/>
  <c r="P81" i="2"/>
  <c r="P77" i="2"/>
  <c r="P73" i="2"/>
  <c r="G274" i="2" l="1"/>
  <c r="M954" i="2"/>
  <c r="G108" i="1" l="1"/>
  <c r="J68" i="1"/>
  <c r="F134" i="1" s="1"/>
  <c r="I293" i="19" l="1"/>
  <c r="H293" i="19"/>
  <c r="G293" i="19"/>
  <c r="D293" i="19"/>
  <c r="C293" i="19"/>
  <c r="B293" i="19"/>
  <c r="N1125" i="2" l="1"/>
  <c r="R835" i="2" l="1"/>
  <c r="P835" i="2"/>
  <c r="O835" i="2"/>
  <c r="Q835" i="2" l="1"/>
  <c r="O886" i="2"/>
  <c r="P886" i="2"/>
  <c r="Q886" i="2"/>
  <c r="U367" i="69" l="1"/>
  <c r="F60" i="1" l="1"/>
  <c r="F133" i="1"/>
  <c r="R836" i="2" l="1"/>
  <c r="R842" i="2"/>
  <c r="Q842" i="2"/>
  <c r="O836" i="2" l="1"/>
  <c r="P836" i="2"/>
  <c r="R843" i="2"/>
  <c r="I836" i="2" l="1"/>
  <c r="I843" i="2" s="1"/>
  <c r="H836" i="2"/>
  <c r="H843" i="2" s="1"/>
  <c r="Q836" i="2"/>
  <c r="Q843" i="2" s="1"/>
  <c r="A1" i="2" l="1"/>
  <c r="A1" i="64"/>
  <c r="A1" i="49"/>
  <c r="A2" i="2"/>
  <c r="A2" i="64"/>
  <c r="A2" i="49"/>
  <c r="F21" i="64" l="1"/>
  <c r="E21" i="64"/>
  <c r="D21" i="64"/>
  <c r="C21" i="64"/>
  <c r="D359" i="64" l="1"/>
  <c r="D337" i="64"/>
  <c r="D313" i="64"/>
  <c r="D291" i="64"/>
  <c r="D377" i="64"/>
  <c r="D353" i="64"/>
  <c r="D329" i="64"/>
  <c r="D305" i="64"/>
  <c r="D285" i="64"/>
  <c r="D368" i="64"/>
  <c r="D350" i="64"/>
  <c r="D334" i="64"/>
  <c r="D316" i="64"/>
  <c r="D298" i="64"/>
  <c r="D280" i="64"/>
  <c r="D361" i="64"/>
  <c r="D333" i="64"/>
  <c r="D309" i="64"/>
  <c r="D265" i="64"/>
  <c r="D378" i="64"/>
  <c r="D362" i="64"/>
  <c r="D348" i="64"/>
  <c r="D332" i="64"/>
  <c r="D318" i="64"/>
  <c r="D304" i="64"/>
  <c r="D290" i="64"/>
  <c r="D188" i="64"/>
  <c r="D184" i="64"/>
  <c r="D182" i="64"/>
  <c r="D166" i="64"/>
  <c r="D150" i="64"/>
  <c r="D373" i="64"/>
  <c r="D351" i="64"/>
  <c r="D331" i="64"/>
  <c r="D307" i="64"/>
  <c r="D287" i="64"/>
  <c r="D369" i="64"/>
  <c r="D347" i="64"/>
  <c r="D323" i="64"/>
  <c r="D299" i="64"/>
  <c r="D380" i="64"/>
  <c r="D364" i="64"/>
  <c r="D346" i="64"/>
  <c r="D330" i="64"/>
  <c r="D312" i="64"/>
  <c r="D294" i="64"/>
  <c r="D379" i="64"/>
  <c r="D355" i="64"/>
  <c r="D327" i="64"/>
  <c r="D303" i="64"/>
  <c r="D374" i="64"/>
  <c r="D360" i="64"/>
  <c r="D344" i="64"/>
  <c r="D328" i="64"/>
  <c r="D314" i="64"/>
  <c r="D300" i="64"/>
  <c r="D286" i="64"/>
  <c r="D371" i="64"/>
  <c r="D345" i="64"/>
  <c r="D325" i="64"/>
  <c r="D301" i="64"/>
  <c r="D281" i="64"/>
  <c r="D363" i="64"/>
  <c r="D341" i="64"/>
  <c r="D317" i="64"/>
  <c r="D293" i="64"/>
  <c r="D376" i="64"/>
  <c r="D358" i="64"/>
  <c r="D342" i="64"/>
  <c r="D324" i="64"/>
  <c r="D308" i="64"/>
  <c r="D288" i="64"/>
  <c r="D375" i="64"/>
  <c r="D349" i="64"/>
  <c r="D321" i="64"/>
  <c r="D295" i="64"/>
  <c r="D370" i="64"/>
  <c r="D356" i="64"/>
  <c r="D340" i="64"/>
  <c r="D326" i="64"/>
  <c r="D310" i="64"/>
  <c r="D296" i="64"/>
  <c r="D282" i="64"/>
  <c r="D174" i="64"/>
  <c r="D158" i="64"/>
  <c r="D142" i="64"/>
  <c r="D130" i="64"/>
  <c r="D365" i="64"/>
  <c r="D277" i="64"/>
  <c r="D335" i="64"/>
  <c r="D338" i="64"/>
  <c r="D315" i="64"/>
  <c r="D366" i="64"/>
  <c r="D306" i="64"/>
  <c r="D256" i="64"/>
  <c r="D240" i="64"/>
  <c r="D224" i="64"/>
  <c r="D210" i="64"/>
  <c r="D194" i="64"/>
  <c r="D178" i="64"/>
  <c r="D146" i="64"/>
  <c r="D134" i="64"/>
  <c r="D126" i="64"/>
  <c r="D118" i="64"/>
  <c r="D110" i="64"/>
  <c r="D84" i="64"/>
  <c r="D80" i="64"/>
  <c r="D76" i="64"/>
  <c r="D72" i="64"/>
  <c r="D68" i="64"/>
  <c r="D64" i="64"/>
  <c r="D60" i="64"/>
  <c r="D56" i="64"/>
  <c r="D52" i="64"/>
  <c r="D48" i="64"/>
  <c r="D44" i="64"/>
  <c r="D32" i="64"/>
  <c r="D28" i="64"/>
  <c r="D24" i="64"/>
  <c r="D270" i="64"/>
  <c r="D255" i="64"/>
  <c r="D247" i="64"/>
  <c r="D239" i="64"/>
  <c r="D231" i="64"/>
  <c r="D339" i="64"/>
  <c r="D311" i="64"/>
  <c r="D320" i="64"/>
  <c r="D283" i="64"/>
  <c r="D352" i="64"/>
  <c r="D292" i="64"/>
  <c r="D252" i="64"/>
  <c r="D236" i="64"/>
  <c r="D222" i="64"/>
  <c r="D206" i="64"/>
  <c r="D190" i="64"/>
  <c r="D154" i="64"/>
  <c r="D90" i="64"/>
  <c r="D38" i="64"/>
  <c r="D34" i="64"/>
  <c r="D279" i="64"/>
  <c r="D275" i="64"/>
  <c r="D271" i="64"/>
  <c r="D267" i="64"/>
  <c r="D263" i="64"/>
  <c r="D257" i="64"/>
  <c r="D249" i="64"/>
  <c r="D241" i="64"/>
  <c r="D233" i="64"/>
  <c r="D319" i="64"/>
  <c r="D289" i="64"/>
  <c r="D302" i="64"/>
  <c r="D232" i="64"/>
  <c r="D202" i="64"/>
  <c r="D162" i="64"/>
  <c r="D122" i="64"/>
  <c r="D102" i="64"/>
  <c r="D251" i="64"/>
  <c r="D235" i="64"/>
  <c r="D223" i="64"/>
  <c r="D111" i="64"/>
  <c r="D109" i="64"/>
  <c r="D105" i="64"/>
  <c r="D101" i="64"/>
  <c r="D97" i="64"/>
  <c r="D93" i="64"/>
  <c r="D89" i="64"/>
  <c r="D85" i="64"/>
  <c r="D81" i="64"/>
  <c r="D77" i="64"/>
  <c r="D73" i="64"/>
  <c r="D71" i="64"/>
  <c r="D67" i="64"/>
  <c r="D63" i="64"/>
  <c r="D59" i="64"/>
  <c r="D55" i="64"/>
  <c r="D51" i="64"/>
  <c r="D23" i="64"/>
  <c r="D383" i="64"/>
  <c r="D297" i="64"/>
  <c r="D284" i="64"/>
  <c r="D260" i="64"/>
  <c r="D228" i="64"/>
  <c r="D198" i="64"/>
  <c r="D138" i="64"/>
  <c r="D261" i="64"/>
  <c r="D245" i="64"/>
  <c r="D229" i="64"/>
  <c r="D225" i="64"/>
  <c r="D133" i="64"/>
  <c r="D131" i="64"/>
  <c r="D127" i="64"/>
  <c r="D125" i="64"/>
  <c r="D123" i="64"/>
  <c r="D121" i="64"/>
  <c r="D119" i="64"/>
  <c r="D117" i="64"/>
  <c r="D115" i="64"/>
  <c r="D113" i="64"/>
  <c r="D107" i="64"/>
  <c r="D103" i="64"/>
  <c r="D99" i="64"/>
  <c r="D95" i="64"/>
  <c r="D91" i="64"/>
  <c r="D87" i="64"/>
  <c r="D83" i="64"/>
  <c r="D79" i="64"/>
  <c r="D75" i="64"/>
  <c r="D386" i="64"/>
  <c r="D382" i="64"/>
  <c r="D273" i="64"/>
  <c r="D266" i="64"/>
  <c r="D372" i="64"/>
  <c r="D367" i="64"/>
  <c r="D336" i="64"/>
  <c r="D248" i="64"/>
  <c r="D218" i="64"/>
  <c r="D114" i="64"/>
  <c r="D106" i="64"/>
  <c r="D98" i="64"/>
  <c r="D259" i="64"/>
  <c r="D243" i="64"/>
  <c r="D219" i="64"/>
  <c r="D217" i="64"/>
  <c r="D215" i="64"/>
  <c r="D213" i="64"/>
  <c r="D211" i="64"/>
  <c r="D209" i="64"/>
  <c r="D207" i="64"/>
  <c r="D205" i="64"/>
  <c r="D203" i="64"/>
  <c r="D201" i="64"/>
  <c r="D199" i="64"/>
  <c r="D197" i="64"/>
  <c r="D195" i="64"/>
  <c r="D193" i="64"/>
  <c r="D191" i="64"/>
  <c r="D189" i="64"/>
  <c r="D187" i="64"/>
  <c r="D185" i="64"/>
  <c r="D183" i="64"/>
  <c r="D181" i="64"/>
  <c r="D179" i="64"/>
  <c r="D177" i="64"/>
  <c r="D175" i="64"/>
  <c r="D173" i="64"/>
  <c r="D171" i="64"/>
  <c r="D169" i="64"/>
  <c r="D167" i="64"/>
  <c r="D165" i="64"/>
  <c r="D163" i="64"/>
  <c r="D161" i="64"/>
  <c r="D159" i="64"/>
  <c r="D157" i="64"/>
  <c r="D155" i="64"/>
  <c r="D153" i="64"/>
  <c r="D151" i="64"/>
  <c r="D149" i="64"/>
  <c r="D147" i="64"/>
  <c r="D145" i="64"/>
  <c r="D143" i="64"/>
  <c r="D141" i="64"/>
  <c r="D139" i="64"/>
  <c r="D137" i="64"/>
  <c r="D135" i="64"/>
  <c r="D129" i="64"/>
  <c r="D49" i="64"/>
  <c r="D45" i="64"/>
  <c r="D41" i="64"/>
  <c r="D37" i="64"/>
  <c r="D33" i="64"/>
  <c r="D29" i="64"/>
  <c r="D25" i="64"/>
  <c r="D385" i="64"/>
  <c r="D381" i="64"/>
  <c r="D264" i="64"/>
  <c r="D357" i="64"/>
  <c r="D322" i="64"/>
  <c r="D69" i="64"/>
  <c r="D61" i="64"/>
  <c r="D53" i="64"/>
  <c r="D384" i="64"/>
  <c r="D94" i="64"/>
  <c r="D258" i="64"/>
  <c r="D250" i="64"/>
  <c r="D242" i="64"/>
  <c r="D234" i="64"/>
  <c r="D226" i="64"/>
  <c r="D216" i="64"/>
  <c r="D208" i="64"/>
  <c r="D200" i="64"/>
  <c r="D192" i="64"/>
  <c r="D86" i="64"/>
  <c r="D82" i="64"/>
  <c r="D78" i="64"/>
  <c r="D74" i="64"/>
  <c r="D70" i="64"/>
  <c r="D66" i="64"/>
  <c r="D62" i="64"/>
  <c r="D58" i="64"/>
  <c r="D54" i="64"/>
  <c r="D50" i="64"/>
  <c r="D46" i="64"/>
  <c r="D42" i="64"/>
  <c r="D30" i="64"/>
  <c r="D65" i="64"/>
  <c r="D246" i="64"/>
  <c r="D230" i="64"/>
  <c r="D212" i="64"/>
  <c r="D196" i="64"/>
  <c r="D180" i="64"/>
  <c r="D168" i="64"/>
  <c r="D160" i="64"/>
  <c r="D152" i="64"/>
  <c r="D140" i="64"/>
  <c r="D124" i="64"/>
  <c r="D116" i="64"/>
  <c r="D354" i="64"/>
  <c r="D170" i="64"/>
  <c r="D237" i="64"/>
  <c r="D221" i="64"/>
  <c r="D43" i="64"/>
  <c r="D35" i="64"/>
  <c r="D27" i="64"/>
  <c r="D132" i="64"/>
  <c r="D272" i="64"/>
  <c r="D278" i="64"/>
  <c r="D343" i="64"/>
  <c r="D244" i="64"/>
  <c r="D274" i="64"/>
  <c r="D253" i="64"/>
  <c r="D57" i="64"/>
  <c r="D262" i="64"/>
  <c r="D254" i="64"/>
  <c r="D238" i="64"/>
  <c r="D220" i="64"/>
  <c r="D204" i="64"/>
  <c r="D176" i="64"/>
  <c r="D172" i="64"/>
  <c r="D164" i="64"/>
  <c r="D156" i="64"/>
  <c r="D148" i="64"/>
  <c r="D144" i="64"/>
  <c r="D136" i="64"/>
  <c r="D128" i="64"/>
  <c r="D120" i="64"/>
  <c r="D112" i="64"/>
  <c r="D47" i="64"/>
  <c r="D268" i="64"/>
  <c r="D269" i="64"/>
  <c r="D214" i="64"/>
  <c r="D276" i="64"/>
  <c r="D96" i="64"/>
  <c r="D36" i="64"/>
  <c r="D39" i="64"/>
  <c r="D108" i="64"/>
  <c r="D100" i="64"/>
  <c r="D92" i="64"/>
  <c r="D40" i="64"/>
  <c r="D227" i="64"/>
  <c r="D31" i="64"/>
  <c r="D186" i="64"/>
  <c r="D104" i="64"/>
  <c r="D88" i="64"/>
  <c r="D26" i="64"/>
  <c r="C381" i="64"/>
  <c r="C384" i="64"/>
  <c r="C385" i="64"/>
  <c r="C274" i="64"/>
  <c r="C287" i="64"/>
  <c r="C303" i="64"/>
  <c r="C335" i="64"/>
  <c r="C339" i="64"/>
  <c r="C359" i="64"/>
  <c r="C295" i="64"/>
  <c r="C363" i="64"/>
  <c r="C299" i="64"/>
  <c r="C268" i="64"/>
  <c r="C260" i="64"/>
  <c r="C252" i="64"/>
  <c r="C244" i="64"/>
  <c r="C236" i="64"/>
  <c r="C228" i="64"/>
  <c r="C222" i="64"/>
  <c r="C214" i="64"/>
  <c r="C206" i="64"/>
  <c r="C198" i="64"/>
  <c r="C190" i="64"/>
  <c r="C170" i="64"/>
  <c r="C154" i="64"/>
  <c r="C138" i="64"/>
  <c r="C134" i="64"/>
  <c r="C367" i="64"/>
  <c r="C270" i="64"/>
  <c r="C386" i="64"/>
  <c r="C351" i="64"/>
  <c r="C371" i="64"/>
  <c r="C307" i="64"/>
  <c r="C327" i="64"/>
  <c r="C331" i="64"/>
  <c r="C264" i="64"/>
  <c r="C256" i="64"/>
  <c r="C248" i="64"/>
  <c r="C240" i="64"/>
  <c r="C232" i="64"/>
  <c r="C224" i="64"/>
  <c r="C218" i="64"/>
  <c r="C210" i="64"/>
  <c r="C202" i="64"/>
  <c r="C194" i="64"/>
  <c r="C178" i="64"/>
  <c r="C162" i="64"/>
  <c r="C146" i="64"/>
  <c r="C126" i="64"/>
  <c r="C122" i="64"/>
  <c r="C118" i="64"/>
  <c r="C114" i="64"/>
  <c r="C110" i="64"/>
  <c r="C266" i="64"/>
  <c r="C323" i="64"/>
  <c r="C343" i="64"/>
  <c r="C283" i="64"/>
  <c r="C184" i="64"/>
  <c r="C166" i="64"/>
  <c r="C90" i="64"/>
  <c r="C38" i="64"/>
  <c r="C34" i="64"/>
  <c r="C279" i="64"/>
  <c r="C275" i="64"/>
  <c r="C271" i="64"/>
  <c r="C267" i="64"/>
  <c r="C263" i="64"/>
  <c r="C257" i="64"/>
  <c r="C249" i="64"/>
  <c r="C241" i="64"/>
  <c r="C233" i="64"/>
  <c r="C225" i="64"/>
  <c r="C355" i="64"/>
  <c r="C375" i="64"/>
  <c r="C315" i="64"/>
  <c r="C174" i="64"/>
  <c r="C142" i="64"/>
  <c r="C106" i="64"/>
  <c r="C102" i="64"/>
  <c r="C98" i="64"/>
  <c r="C94" i="64"/>
  <c r="C366" i="64"/>
  <c r="C350" i="64"/>
  <c r="C338" i="64"/>
  <c r="C322" i="64"/>
  <c r="C306" i="64"/>
  <c r="C286" i="64"/>
  <c r="C259" i="64"/>
  <c r="C251" i="64"/>
  <c r="C243" i="64"/>
  <c r="C235" i="64"/>
  <c r="C278" i="64"/>
  <c r="C347" i="64"/>
  <c r="C182" i="64"/>
  <c r="C277" i="64"/>
  <c r="C269" i="64"/>
  <c r="C261" i="64"/>
  <c r="C245" i="64"/>
  <c r="C229" i="64"/>
  <c r="C127" i="64"/>
  <c r="C125" i="64"/>
  <c r="C123" i="64"/>
  <c r="C121" i="64"/>
  <c r="C119" i="64"/>
  <c r="C117" i="64"/>
  <c r="C115" i="64"/>
  <c r="C113" i="64"/>
  <c r="C107" i="64"/>
  <c r="C103" i="64"/>
  <c r="C99" i="64"/>
  <c r="C95" i="64"/>
  <c r="C91" i="64"/>
  <c r="C87" i="64"/>
  <c r="C83" i="64"/>
  <c r="C79" i="64"/>
  <c r="C75" i="64"/>
  <c r="C49" i="64"/>
  <c r="C45" i="64"/>
  <c r="C41" i="64"/>
  <c r="C37" i="64"/>
  <c r="C33" i="64"/>
  <c r="C29" i="64"/>
  <c r="C25" i="64"/>
  <c r="C368" i="64"/>
  <c r="C352" i="64"/>
  <c r="C336" i="64"/>
  <c r="C320" i="64"/>
  <c r="C304" i="64"/>
  <c r="C288" i="64"/>
  <c r="C382" i="64"/>
  <c r="C291" i="64"/>
  <c r="C311" i="64"/>
  <c r="C158" i="64"/>
  <c r="C80" i="64"/>
  <c r="C72" i="64"/>
  <c r="C64" i="64"/>
  <c r="C56" i="64"/>
  <c r="C48" i="64"/>
  <c r="C32" i="64"/>
  <c r="C24" i="64"/>
  <c r="C358" i="64"/>
  <c r="C330" i="64"/>
  <c r="C298" i="64"/>
  <c r="C255" i="64"/>
  <c r="C239" i="64"/>
  <c r="C219" i="64"/>
  <c r="C217" i="64"/>
  <c r="C215" i="64"/>
  <c r="C213" i="64"/>
  <c r="C211" i="64"/>
  <c r="C209" i="64"/>
  <c r="C207" i="64"/>
  <c r="C205" i="64"/>
  <c r="C203" i="64"/>
  <c r="C201" i="64"/>
  <c r="C199" i="64"/>
  <c r="C197" i="64"/>
  <c r="C195" i="64"/>
  <c r="C193" i="64"/>
  <c r="C191" i="64"/>
  <c r="C189" i="64"/>
  <c r="C187" i="64"/>
  <c r="C185" i="64"/>
  <c r="C183" i="64"/>
  <c r="C181" i="64"/>
  <c r="C179" i="64"/>
  <c r="C177" i="64"/>
  <c r="C175" i="64"/>
  <c r="C173" i="64"/>
  <c r="C171" i="64"/>
  <c r="C169" i="64"/>
  <c r="C167" i="64"/>
  <c r="C165" i="64"/>
  <c r="C163" i="64"/>
  <c r="C161" i="64"/>
  <c r="C159" i="64"/>
  <c r="C157" i="64"/>
  <c r="C155" i="64"/>
  <c r="C153" i="64"/>
  <c r="C151" i="64"/>
  <c r="C149" i="64"/>
  <c r="C147" i="64"/>
  <c r="C145" i="64"/>
  <c r="C143" i="64"/>
  <c r="C141" i="64"/>
  <c r="C139" i="64"/>
  <c r="C137" i="64"/>
  <c r="C135" i="64"/>
  <c r="C129" i="64"/>
  <c r="C69" i="64"/>
  <c r="C65" i="64"/>
  <c r="C61" i="64"/>
  <c r="C57" i="64"/>
  <c r="C53" i="64"/>
  <c r="C372" i="64"/>
  <c r="C356" i="64"/>
  <c r="C340" i="64"/>
  <c r="C324" i="64"/>
  <c r="C308" i="64"/>
  <c r="C292" i="64"/>
  <c r="C383" i="64"/>
  <c r="C319" i="64"/>
  <c r="C188" i="64"/>
  <c r="C150" i="64"/>
  <c r="C130" i="64"/>
  <c r="C273" i="64"/>
  <c r="C265" i="64"/>
  <c r="C253" i="64"/>
  <c r="C237" i="64"/>
  <c r="C227" i="64"/>
  <c r="C221" i="64"/>
  <c r="C131" i="64"/>
  <c r="C105" i="64"/>
  <c r="C101" i="64"/>
  <c r="C97" i="64"/>
  <c r="C93" i="64"/>
  <c r="C89" i="64"/>
  <c r="C85" i="64"/>
  <c r="C81" i="64"/>
  <c r="C77" i="64"/>
  <c r="C47" i="64"/>
  <c r="C43" i="64"/>
  <c r="C39" i="64"/>
  <c r="C35" i="64"/>
  <c r="C31" i="64"/>
  <c r="C27" i="64"/>
  <c r="C376" i="64"/>
  <c r="C360" i="64"/>
  <c r="C344" i="64"/>
  <c r="C328" i="64"/>
  <c r="C312" i="64"/>
  <c r="C296" i="64"/>
  <c r="C280" i="64"/>
  <c r="C379" i="64"/>
  <c r="C76" i="64"/>
  <c r="C44" i="64"/>
  <c r="C342" i="64"/>
  <c r="C223" i="64"/>
  <c r="C109" i="64"/>
  <c r="C364" i="64"/>
  <c r="C300" i="64"/>
  <c r="C132" i="64"/>
  <c r="C378" i="64"/>
  <c r="C362" i="64"/>
  <c r="C346" i="64"/>
  <c r="C326" i="64"/>
  <c r="C310" i="64"/>
  <c r="C294" i="64"/>
  <c r="C282" i="64"/>
  <c r="C365" i="64"/>
  <c r="C349" i="64"/>
  <c r="C333" i="64"/>
  <c r="C317" i="64"/>
  <c r="C301" i="64"/>
  <c r="C285" i="64"/>
  <c r="C332" i="64"/>
  <c r="C68" i="64"/>
  <c r="C314" i="64"/>
  <c r="C133" i="64"/>
  <c r="C67" i="64"/>
  <c r="C59" i="64"/>
  <c r="C51" i="64"/>
  <c r="C380" i="64"/>
  <c r="C316" i="64"/>
  <c r="C276" i="64"/>
  <c r="C262" i="64"/>
  <c r="C254" i="64"/>
  <c r="C246" i="64"/>
  <c r="C238" i="64"/>
  <c r="C230" i="64"/>
  <c r="C220" i="64"/>
  <c r="C212" i="64"/>
  <c r="C204" i="64"/>
  <c r="C196" i="64"/>
  <c r="C180" i="64"/>
  <c r="C176" i="64"/>
  <c r="C172" i="64"/>
  <c r="C168" i="64"/>
  <c r="C164" i="64"/>
  <c r="C160" i="64"/>
  <c r="C156" i="64"/>
  <c r="C152" i="64"/>
  <c r="C148" i="64"/>
  <c r="C144" i="64"/>
  <c r="C140" i="64"/>
  <c r="C136" i="64"/>
  <c r="C128" i="64"/>
  <c r="C124" i="64"/>
  <c r="C120" i="64"/>
  <c r="C116" i="64"/>
  <c r="C112" i="64"/>
  <c r="C108" i="64"/>
  <c r="C369" i="64"/>
  <c r="C353" i="64"/>
  <c r="C337" i="64"/>
  <c r="C321" i="64"/>
  <c r="C305" i="64"/>
  <c r="C289" i="64"/>
  <c r="C73" i="64"/>
  <c r="C60" i="64"/>
  <c r="C28" i="64"/>
  <c r="C231" i="64"/>
  <c r="C186" i="64"/>
  <c r="C104" i="64"/>
  <c r="C84" i="64"/>
  <c r="C111" i="64"/>
  <c r="C284" i="64"/>
  <c r="C272" i="64"/>
  <c r="C234" i="64"/>
  <c r="C200" i="64"/>
  <c r="C100" i="64"/>
  <c r="C92" i="64"/>
  <c r="C40" i="64"/>
  <c r="C354" i="64"/>
  <c r="C318" i="64"/>
  <c r="C290" i="64"/>
  <c r="C357" i="64"/>
  <c r="C325" i="64"/>
  <c r="C293" i="64"/>
  <c r="C26" i="64"/>
  <c r="C334" i="64"/>
  <c r="C302" i="64"/>
  <c r="C373" i="64"/>
  <c r="C23" i="64"/>
  <c r="C242" i="64"/>
  <c r="C82" i="64"/>
  <c r="C66" i="64"/>
  <c r="C50" i="64"/>
  <c r="C361" i="64"/>
  <c r="C52" i="64"/>
  <c r="C247" i="64"/>
  <c r="C71" i="64"/>
  <c r="C348" i="64"/>
  <c r="C258" i="64"/>
  <c r="C226" i="64"/>
  <c r="C192" i="64"/>
  <c r="C86" i="64"/>
  <c r="C78" i="64"/>
  <c r="C70" i="64"/>
  <c r="C62" i="64"/>
  <c r="C54" i="64"/>
  <c r="C46" i="64"/>
  <c r="C30" i="64"/>
  <c r="C377" i="64"/>
  <c r="C345" i="64"/>
  <c r="C313" i="64"/>
  <c r="C281" i="64"/>
  <c r="C374" i="64"/>
  <c r="C309" i="64"/>
  <c r="C329" i="64"/>
  <c r="C63" i="64"/>
  <c r="C250" i="64"/>
  <c r="C216" i="64"/>
  <c r="C96" i="64"/>
  <c r="C88" i="64"/>
  <c r="C36" i="64"/>
  <c r="C370" i="64"/>
  <c r="C341" i="64"/>
  <c r="C55" i="64"/>
  <c r="C208" i="64"/>
  <c r="C74" i="64"/>
  <c r="C58" i="64"/>
  <c r="C42" i="64"/>
  <c r="C297" i="64"/>
  <c r="E273" i="64"/>
  <c r="E263" i="64"/>
  <c r="E246" i="64"/>
  <c r="E238" i="64"/>
  <c r="E381" i="64"/>
  <c r="E359" i="64"/>
  <c r="E295" i="64"/>
  <c r="E379" i="64"/>
  <c r="E315" i="64"/>
  <c r="E383" i="64"/>
  <c r="E319" i="64"/>
  <c r="E178" i="64"/>
  <c r="E162" i="64"/>
  <c r="E146" i="64"/>
  <c r="E130" i="64"/>
  <c r="E126" i="64"/>
  <c r="E122" i="64"/>
  <c r="E118" i="64"/>
  <c r="E114" i="64"/>
  <c r="E279" i="64"/>
  <c r="E230" i="64"/>
  <c r="E262" i="64"/>
  <c r="E226" i="64"/>
  <c r="E371" i="64"/>
  <c r="E275" i="64"/>
  <c r="E129" i="64"/>
  <c r="E212" i="64"/>
  <c r="E254" i="64"/>
  <c r="E220" i="64"/>
  <c r="E339" i="64"/>
  <c r="E291" i="64"/>
  <c r="E327" i="64"/>
  <c r="E347" i="64"/>
  <c r="E283" i="64"/>
  <c r="E351" i="64"/>
  <c r="E287" i="64"/>
  <c r="E170" i="64"/>
  <c r="E154" i="64"/>
  <c r="E138" i="64"/>
  <c r="E204" i="64"/>
  <c r="E299" i="64"/>
  <c r="E367" i="64"/>
  <c r="E158" i="64"/>
  <c r="E106" i="64"/>
  <c r="E102" i="64"/>
  <c r="E98" i="64"/>
  <c r="E94" i="64"/>
  <c r="E270" i="64"/>
  <c r="E368" i="64"/>
  <c r="E336" i="64"/>
  <c r="E300" i="64"/>
  <c r="E244" i="64"/>
  <c r="E261" i="64"/>
  <c r="E253" i="64"/>
  <c r="E245" i="64"/>
  <c r="E237" i="64"/>
  <c r="E229" i="64"/>
  <c r="E51" i="64"/>
  <c r="E196" i="64"/>
  <c r="E323" i="64"/>
  <c r="E355" i="64"/>
  <c r="E311" i="64"/>
  <c r="E331" i="64"/>
  <c r="E268" i="64"/>
  <c r="E184" i="64"/>
  <c r="E166" i="64"/>
  <c r="E134" i="64"/>
  <c r="E110" i="64"/>
  <c r="E84" i="64"/>
  <c r="E80" i="64"/>
  <c r="E76" i="64"/>
  <c r="E72" i="64"/>
  <c r="E68" i="64"/>
  <c r="E64" i="64"/>
  <c r="E60" i="64"/>
  <c r="E56" i="64"/>
  <c r="E52" i="64"/>
  <c r="E48" i="64"/>
  <c r="E44" i="64"/>
  <c r="E32" i="64"/>
  <c r="E28" i="64"/>
  <c r="E24" i="64"/>
  <c r="E360" i="64"/>
  <c r="E328" i="64"/>
  <c r="E292" i="64"/>
  <c r="E255" i="64"/>
  <c r="E247" i="64"/>
  <c r="E239" i="64"/>
  <c r="E231" i="64"/>
  <c r="E385" i="64"/>
  <c r="E264" i="64"/>
  <c r="E142" i="64"/>
  <c r="E386" i="64"/>
  <c r="E316" i="64"/>
  <c r="E260" i="64"/>
  <c r="E257" i="64"/>
  <c r="E241" i="64"/>
  <c r="E227" i="64"/>
  <c r="E221" i="64"/>
  <c r="E133" i="64"/>
  <c r="E69" i="64"/>
  <c r="E65" i="64"/>
  <c r="E61" i="64"/>
  <c r="E57" i="64"/>
  <c r="E53" i="64"/>
  <c r="E47" i="64"/>
  <c r="E43" i="64"/>
  <c r="E39" i="64"/>
  <c r="E35" i="64"/>
  <c r="E31" i="64"/>
  <c r="E27" i="64"/>
  <c r="E373" i="64"/>
  <c r="E357" i="64"/>
  <c r="E341" i="64"/>
  <c r="E325" i="64"/>
  <c r="E309" i="64"/>
  <c r="E293" i="64"/>
  <c r="E242" i="64"/>
  <c r="E375" i="64"/>
  <c r="E335" i="64"/>
  <c r="E182" i="64"/>
  <c r="E90" i="64"/>
  <c r="E38" i="64"/>
  <c r="E376" i="64"/>
  <c r="E308" i="64"/>
  <c r="E251" i="64"/>
  <c r="E235" i="64"/>
  <c r="E223" i="64"/>
  <c r="E111" i="64"/>
  <c r="E109" i="64"/>
  <c r="E105" i="64"/>
  <c r="E101" i="64"/>
  <c r="E97" i="64"/>
  <c r="E93" i="64"/>
  <c r="E89" i="64"/>
  <c r="E85" i="64"/>
  <c r="E81" i="64"/>
  <c r="E77" i="64"/>
  <c r="E73" i="64"/>
  <c r="E71" i="64"/>
  <c r="E67" i="64"/>
  <c r="E63" i="64"/>
  <c r="E59" i="64"/>
  <c r="E55" i="64"/>
  <c r="E23" i="64"/>
  <c r="E377" i="64"/>
  <c r="E361" i="64"/>
  <c r="E345" i="64"/>
  <c r="E329" i="64"/>
  <c r="E313" i="64"/>
  <c r="E297" i="64"/>
  <c r="E281" i="64"/>
  <c r="E222" i="64"/>
  <c r="E343" i="64"/>
  <c r="E363" i="64"/>
  <c r="E277" i="64"/>
  <c r="E303" i="64"/>
  <c r="E174" i="64"/>
  <c r="E352" i="64"/>
  <c r="E284" i="64"/>
  <c r="E249" i="64"/>
  <c r="E233" i="64"/>
  <c r="E225" i="64"/>
  <c r="E127" i="64"/>
  <c r="E125" i="64"/>
  <c r="E123" i="64"/>
  <c r="E121" i="64"/>
  <c r="E119" i="64"/>
  <c r="E117" i="64"/>
  <c r="E115" i="64"/>
  <c r="E113" i="64"/>
  <c r="E107" i="64"/>
  <c r="E103" i="64"/>
  <c r="E99" i="64"/>
  <c r="E95" i="64"/>
  <c r="E91" i="64"/>
  <c r="E87" i="64"/>
  <c r="E83" i="64"/>
  <c r="E79" i="64"/>
  <c r="E75" i="64"/>
  <c r="E365" i="64"/>
  <c r="E349" i="64"/>
  <c r="E333" i="64"/>
  <c r="E317" i="64"/>
  <c r="E301" i="64"/>
  <c r="E285" i="64"/>
  <c r="E271" i="64"/>
  <c r="E188" i="64"/>
  <c r="E340" i="64"/>
  <c r="E243" i="64"/>
  <c r="E215" i="64"/>
  <c r="E207" i="64"/>
  <c r="E199" i="64"/>
  <c r="E191" i="64"/>
  <c r="E183" i="64"/>
  <c r="E175" i="64"/>
  <c r="E167" i="64"/>
  <c r="E159" i="64"/>
  <c r="E151" i="64"/>
  <c r="E143" i="64"/>
  <c r="E135" i="64"/>
  <c r="E45" i="64"/>
  <c r="E37" i="64"/>
  <c r="E29" i="64"/>
  <c r="E321" i="64"/>
  <c r="E278" i="64"/>
  <c r="E272" i="64"/>
  <c r="E186" i="64"/>
  <c r="E104" i="64"/>
  <c r="E100" i="64"/>
  <c r="E96" i="64"/>
  <c r="E92" i="64"/>
  <c r="E88" i="64"/>
  <c r="E40" i="64"/>
  <c r="E36" i="64"/>
  <c r="E192" i="64"/>
  <c r="E380" i="64"/>
  <c r="E348" i="64"/>
  <c r="E320" i="64"/>
  <c r="E288" i="64"/>
  <c r="E208" i="64"/>
  <c r="E370" i="64"/>
  <c r="E354" i="64"/>
  <c r="E338" i="64"/>
  <c r="E322" i="64"/>
  <c r="E306" i="64"/>
  <c r="E290" i="64"/>
  <c r="E265" i="64"/>
  <c r="E256" i="64"/>
  <c r="E224" i="64"/>
  <c r="E210" i="64"/>
  <c r="E194" i="64"/>
  <c r="E187" i="64"/>
  <c r="E163" i="64"/>
  <c r="E147" i="64"/>
  <c r="E131" i="64"/>
  <c r="E49" i="64"/>
  <c r="E33" i="64"/>
  <c r="E289" i="64"/>
  <c r="E276" i="64"/>
  <c r="E132" i="64"/>
  <c r="E307" i="64"/>
  <c r="E34" i="64"/>
  <c r="E259" i="64"/>
  <c r="E213" i="64"/>
  <c r="E205" i="64"/>
  <c r="E197" i="64"/>
  <c r="E189" i="64"/>
  <c r="E181" i="64"/>
  <c r="E173" i="64"/>
  <c r="E165" i="64"/>
  <c r="E157" i="64"/>
  <c r="E149" i="64"/>
  <c r="E141" i="64"/>
  <c r="E337" i="64"/>
  <c r="E269" i="64"/>
  <c r="E26" i="64"/>
  <c r="E250" i="64"/>
  <c r="E372" i="64"/>
  <c r="E344" i="64"/>
  <c r="E312" i="64"/>
  <c r="E280" i="64"/>
  <c r="E252" i="64"/>
  <c r="E228" i="64"/>
  <c r="E200" i="64"/>
  <c r="E374" i="64"/>
  <c r="E358" i="64"/>
  <c r="E342" i="64"/>
  <c r="E326" i="64"/>
  <c r="E310" i="64"/>
  <c r="E294" i="64"/>
  <c r="E232" i="64"/>
  <c r="E206" i="64"/>
  <c r="E150" i="64"/>
  <c r="E219" i="64"/>
  <c r="E211" i="64"/>
  <c r="E203" i="64"/>
  <c r="E195" i="64"/>
  <c r="E179" i="64"/>
  <c r="E171" i="64"/>
  <c r="E155" i="64"/>
  <c r="E139" i="64"/>
  <c r="E41" i="64"/>
  <c r="E25" i="64"/>
  <c r="E353" i="64"/>
  <c r="E209" i="64"/>
  <c r="E177" i="64"/>
  <c r="E145" i="64"/>
  <c r="E369" i="64"/>
  <c r="E176" i="64"/>
  <c r="E160" i="64"/>
  <c r="E144" i="64"/>
  <c r="E128" i="64"/>
  <c r="E112" i="64"/>
  <c r="E86" i="64"/>
  <c r="E78" i="64"/>
  <c r="E70" i="64"/>
  <c r="E62" i="64"/>
  <c r="E54" i="64"/>
  <c r="E46" i="64"/>
  <c r="E30" i="64"/>
  <c r="E384" i="64"/>
  <c r="E332" i="64"/>
  <c r="E378" i="64"/>
  <c r="E346" i="64"/>
  <c r="E314" i="64"/>
  <c r="E282" i="64"/>
  <c r="E202" i="64"/>
  <c r="E66" i="64"/>
  <c r="E42" i="64"/>
  <c r="E330" i="64"/>
  <c r="E298" i="64"/>
  <c r="E240" i="64"/>
  <c r="E185" i="64"/>
  <c r="E305" i="64"/>
  <c r="E180" i="64"/>
  <c r="E148" i="64"/>
  <c r="E116" i="64"/>
  <c r="E356" i="64"/>
  <c r="E236" i="64"/>
  <c r="E286" i="64"/>
  <c r="E201" i="64"/>
  <c r="E169" i="64"/>
  <c r="E137" i="64"/>
  <c r="E172" i="64"/>
  <c r="E156" i="64"/>
  <c r="E140" i="64"/>
  <c r="E124" i="64"/>
  <c r="E234" i="64"/>
  <c r="E382" i="64"/>
  <c r="E324" i="64"/>
  <c r="E266" i="64"/>
  <c r="E216" i="64"/>
  <c r="E366" i="64"/>
  <c r="E334" i="64"/>
  <c r="E302" i="64"/>
  <c r="E267" i="64"/>
  <c r="E248" i="64"/>
  <c r="E198" i="64"/>
  <c r="E304" i="64"/>
  <c r="E218" i="64"/>
  <c r="E217" i="64"/>
  <c r="E274" i="64"/>
  <c r="E193" i="64"/>
  <c r="E161" i="64"/>
  <c r="E168" i="64"/>
  <c r="E152" i="64"/>
  <c r="E136" i="64"/>
  <c r="E120" i="64"/>
  <c r="E108" i="64"/>
  <c r="E82" i="64"/>
  <c r="E74" i="64"/>
  <c r="E58" i="64"/>
  <c r="E50" i="64"/>
  <c r="E364" i="64"/>
  <c r="E190" i="64"/>
  <c r="E362" i="64"/>
  <c r="E153" i="64"/>
  <c r="E164" i="64"/>
  <c r="E258" i="64"/>
  <c r="E296" i="64"/>
  <c r="E350" i="64"/>
  <c r="E318" i="64"/>
  <c r="E214" i="64"/>
  <c r="F231" i="64"/>
  <c r="F233" i="64"/>
  <c r="F186" i="64"/>
  <c r="F297" i="64"/>
  <c r="F281" i="64"/>
  <c r="F317" i="64"/>
  <c r="F337" i="64"/>
  <c r="F341" i="64"/>
  <c r="F257" i="64"/>
  <c r="F223" i="64"/>
  <c r="F255" i="64"/>
  <c r="F225" i="64"/>
  <c r="F276" i="64"/>
  <c r="F381" i="64"/>
  <c r="F385" i="64"/>
  <c r="F275" i="64"/>
  <c r="F313" i="64"/>
  <c r="F247" i="64"/>
  <c r="F113" i="64"/>
  <c r="F249" i="64"/>
  <c r="F345" i="64"/>
  <c r="F361" i="64"/>
  <c r="F377" i="64"/>
  <c r="F349" i="64"/>
  <c r="F285" i="64"/>
  <c r="F369" i="64"/>
  <c r="F305" i="64"/>
  <c r="F373" i="64"/>
  <c r="F309" i="64"/>
  <c r="F190" i="64"/>
  <c r="F188" i="64"/>
  <c r="F184" i="64"/>
  <c r="F241" i="64"/>
  <c r="F329" i="64"/>
  <c r="F365" i="64"/>
  <c r="F383" i="64"/>
  <c r="F325" i="64"/>
  <c r="F368" i="64"/>
  <c r="F352" i="64"/>
  <c r="F340" i="64"/>
  <c r="F324" i="64"/>
  <c r="F308" i="64"/>
  <c r="F288" i="64"/>
  <c r="F220" i="64"/>
  <c r="F178" i="64"/>
  <c r="F239" i="64"/>
  <c r="F289" i="64"/>
  <c r="F357" i="64"/>
  <c r="F126" i="64"/>
  <c r="F118" i="64"/>
  <c r="F268" i="64"/>
  <c r="F212" i="64"/>
  <c r="F146" i="64"/>
  <c r="F264" i="64"/>
  <c r="F238" i="64"/>
  <c r="F301" i="64"/>
  <c r="F321" i="64"/>
  <c r="F110" i="64"/>
  <c r="F90" i="64"/>
  <c r="F80" i="64"/>
  <c r="F72" i="64"/>
  <c r="F64" i="64"/>
  <c r="F56" i="64"/>
  <c r="F48" i="64"/>
  <c r="F38" i="64"/>
  <c r="F32" i="64"/>
  <c r="F24" i="64"/>
  <c r="F360" i="64"/>
  <c r="F332" i="64"/>
  <c r="F300" i="64"/>
  <c r="F260" i="64"/>
  <c r="F219" i="64"/>
  <c r="F217" i="64"/>
  <c r="F215" i="64"/>
  <c r="F213" i="64"/>
  <c r="F211" i="64"/>
  <c r="F209" i="64"/>
  <c r="F207" i="64"/>
  <c r="F205" i="64"/>
  <c r="F203" i="64"/>
  <c r="F201" i="64"/>
  <c r="F199" i="64"/>
  <c r="F197" i="64"/>
  <c r="F195" i="64"/>
  <c r="F193" i="64"/>
  <c r="F191" i="64"/>
  <c r="F189" i="64"/>
  <c r="F187" i="64"/>
  <c r="F185" i="64"/>
  <c r="F183" i="64"/>
  <c r="F181" i="64"/>
  <c r="F179" i="64"/>
  <c r="F177" i="64"/>
  <c r="F175" i="64"/>
  <c r="F173" i="64"/>
  <c r="F171" i="64"/>
  <c r="F169" i="64"/>
  <c r="F167" i="64"/>
  <c r="F165" i="64"/>
  <c r="F163" i="64"/>
  <c r="F161" i="64"/>
  <c r="F159" i="64"/>
  <c r="F157" i="64"/>
  <c r="F155" i="64"/>
  <c r="F153" i="64"/>
  <c r="F151" i="64"/>
  <c r="F149" i="64"/>
  <c r="F147" i="64"/>
  <c r="F145" i="64"/>
  <c r="F143" i="64"/>
  <c r="F141" i="64"/>
  <c r="F139" i="64"/>
  <c r="F137" i="64"/>
  <c r="F135" i="64"/>
  <c r="F131" i="64"/>
  <c r="F378" i="64"/>
  <c r="F362" i="64"/>
  <c r="F346" i="64"/>
  <c r="F330" i="64"/>
  <c r="F314" i="64"/>
  <c r="F298" i="64"/>
  <c r="F282" i="64"/>
  <c r="F274" i="64"/>
  <c r="F267" i="64"/>
  <c r="F256" i="64"/>
  <c r="F240" i="64"/>
  <c r="F224" i="64"/>
  <c r="F210" i="64"/>
  <c r="F194" i="64"/>
  <c r="F271" i="64"/>
  <c r="F122" i="64"/>
  <c r="F106" i="64"/>
  <c r="F98" i="64"/>
  <c r="F236" i="64"/>
  <c r="F254" i="64"/>
  <c r="F277" i="64"/>
  <c r="F269" i="64"/>
  <c r="F49" i="64"/>
  <c r="F47" i="64"/>
  <c r="F45" i="64"/>
  <c r="F43" i="64"/>
  <c r="F41" i="64"/>
  <c r="F39" i="64"/>
  <c r="F37" i="64"/>
  <c r="F35" i="64"/>
  <c r="F33" i="64"/>
  <c r="F31" i="64"/>
  <c r="F29" i="64"/>
  <c r="F27" i="64"/>
  <c r="F25" i="64"/>
  <c r="F366" i="64"/>
  <c r="F350" i="64"/>
  <c r="F334" i="64"/>
  <c r="F318" i="64"/>
  <c r="F302" i="64"/>
  <c r="F286" i="64"/>
  <c r="F251" i="64"/>
  <c r="F235" i="64"/>
  <c r="F206" i="64"/>
  <c r="F84" i="64"/>
  <c r="F76" i="64"/>
  <c r="F68" i="64"/>
  <c r="F60" i="64"/>
  <c r="F52" i="64"/>
  <c r="F44" i="64"/>
  <c r="F34" i="64"/>
  <c r="F28" i="64"/>
  <c r="F376" i="64"/>
  <c r="F344" i="64"/>
  <c r="F316" i="64"/>
  <c r="F280" i="64"/>
  <c r="F204" i="64"/>
  <c r="F174" i="64"/>
  <c r="F133" i="64"/>
  <c r="F111" i="64"/>
  <c r="F109" i="64"/>
  <c r="F71" i="64"/>
  <c r="F69" i="64"/>
  <c r="F67" i="64"/>
  <c r="F65" i="64"/>
  <c r="F63" i="64"/>
  <c r="F61" i="64"/>
  <c r="F59" i="64"/>
  <c r="F57" i="64"/>
  <c r="F55" i="64"/>
  <c r="F53" i="64"/>
  <c r="F51" i="64"/>
  <c r="F23" i="64"/>
  <c r="F370" i="64"/>
  <c r="F354" i="64"/>
  <c r="F338" i="64"/>
  <c r="F322" i="64"/>
  <c r="F306" i="64"/>
  <c r="F290" i="64"/>
  <c r="F248" i="64"/>
  <c r="F232" i="64"/>
  <c r="F114" i="64"/>
  <c r="F265" i="64"/>
  <c r="F127" i="64"/>
  <c r="F119" i="64"/>
  <c r="F101" i="64"/>
  <c r="F93" i="64"/>
  <c r="F85" i="64"/>
  <c r="F77" i="64"/>
  <c r="F342" i="64"/>
  <c r="F227" i="64"/>
  <c r="F198" i="64"/>
  <c r="F180" i="64"/>
  <c r="F176" i="64"/>
  <c r="F172" i="64"/>
  <c r="F168" i="64"/>
  <c r="F164" i="64"/>
  <c r="F160" i="64"/>
  <c r="F156" i="64"/>
  <c r="F152" i="64"/>
  <c r="F148" i="64"/>
  <c r="F144" i="64"/>
  <c r="F140" i="64"/>
  <c r="F136" i="64"/>
  <c r="F128" i="64"/>
  <c r="F124" i="64"/>
  <c r="F120" i="64"/>
  <c r="F116" i="64"/>
  <c r="F112" i="64"/>
  <c r="F108" i="64"/>
  <c r="F26" i="64"/>
  <c r="F386" i="64"/>
  <c r="F252" i="64"/>
  <c r="F228" i="64"/>
  <c r="F262" i="64"/>
  <c r="F230" i="64"/>
  <c r="F375" i="64"/>
  <c r="F359" i="64"/>
  <c r="F343" i="64"/>
  <c r="F327" i="64"/>
  <c r="F311" i="64"/>
  <c r="F295" i="64"/>
  <c r="F279" i="64"/>
  <c r="F272" i="64"/>
  <c r="F245" i="64"/>
  <c r="F234" i="64"/>
  <c r="F134" i="64"/>
  <c r="F333" i="64"/>
  <c r="F115" i="64"/>
  <c r="F97" i="64"/>
  <c r="F81" i="64"/>
  <c r="F374" i="64"/>
  <c r="F214" i="64"/>
  <c r="F293" i="64"/>
  <c r="F102" i="64"/>
  <c r="F278" i="64"/>
  <c r="F125" i="64"/>
  <c r="F117" i="64"/>
  <c r="F107" i="64"/>
  <c r="F99" i="64"/>
  <c r="F91" i="64"/>
  <c r="F83" i="64"/>
  <c r="F75" i="64"/>
  <c r="F358" i="64"/>
  <c r="F294" i="64"/>
  <c r="F218" i="64"/>
  <c r="F170" i="64"/>
  <c r="F192" i="64"/>
  <c r="F104" i="64"/>
  <c r="F100" i="64"/>
  <c r="F96" i="64"/>
  <c r="F92" i="64"/>
  <c r="F88" i="64"/>
  <c r="F86" i="64"/>
  <c r="F82" i="64"/>
  <c r="F78" i="64"/>
  <c r="F74" i="64"/>
  <c r="F70" i="64"/>
  <c r="F66" i="64"/>
  <c r="F62" i="64"/>
  <c r="F58" i="64"/>
  <c r="F54" i="64"/>
  <c r="F50" i="64"/>
  <c r="F46" i="64"/>
  <c r="F42" i="64"/>
  <c r="F40" i="64"/>
  <c r="F36" i="64"/>
  <c r="F30" i="64"/>
  <c r="F384" i="64"/>
  <c r="F372" i="64"/>
  <c r="F356" i="64"/>
  <c r="F336" i="64"/>
  <c r="F320" i="64"/>
  <c r="F304" i="64"/>
  <c r="F292" i="64"/>
  <c r="F216" i="64"/>
  <c r="F162" i="64"/>
  <c r="F379" i="64"/>
  <c r="F363" i="64"/>
  <c r="F347" i="64"/>
  <c r="F331" i="64"/>
  <c r="F315" i="64"/>
  <c r="F299" i="64"/>
  <c r="F283" i="64"/>
  <c r="F270" i="64"/>
  <c r="F263" i="64"/>
  <c r="F253" i="64"/>
  <c r="F242" i="64"/>
  <c r="F221" i="64"/>
  <c r="F182" i="64"/>
  <c r="F94" i="64"/>
  <c r="F142" i="64"/>
  <c r="F123" i="64"/>
  <c r="F105" i="64"/>
  <c r="F89" i="64"/>
  <c r="F73" i="64"/>
  <c r="F310" i="64"/>
  <c r="F259" i="64"/>
  <c r="F154" i="64"/>
  <c r="F273" i="64"/>
  <c r="F79" i="64"/>
  <c r="F382" i="64"/>
  <c r="F244" i="64"/>
  <c r="F222" i="64"/>
  <c r="F367" i="64"/>
  <c r="F335" i="64"/>
  <c r="F303" i="64"/>
  <c r="F250" i="64"/>
  <c r="F229" i="64"/>
  <c r="F208" i="64"/>
  <c r="F246" i="64"/>
  <c r="F351" i="64"/>
  <c r="F130" i="64"/>
  <c r="F87" i="64"/>
  <c r="F364" i="64"/>
  <c r="F296" i="64"/>
  <c r="F339" i="64"/>
  <c r="F307" i="64"/>
  <c r="F237" i="64"/>
  <c r="F353" i="64"/>
  <c r="F103" i="64"/>
  <c r="F243" i="64"/>
  <c r="F380" i="64"/>
  <c r="F348" i="64"/>
  <c r="F312" i="64"/>
  <c r="F284" i="64"/>
  <c r="F355" i="64"/>
  <c r="F323" i="64"/>
  <c r="F291" i="64"/>
  <c r="F226" i="64"/>
  <c r="F200" i="64"/>
  <c r="F150" i="64"/>
  <c r="F129" i="64"/>
  <c r="F95" i="64"/>
  <c r="F326" i="64"/>
  <c r="F202" i="64"/>
  <c r="F266" i="64"/>
  <c r="F319" i="64"/>
  <c r="F287" i="64"/>
  <c r="F261" i="64"/>
  <c r="F166" i="64"/>
  <c r="F196" i="64"/>
  <c r="F121" i="64"/>
  <c r="F138" i="64"/>
  <c r="F132" i="64"/>
  <c r="F328" i="64"/>
  <c r="F158" i="64"/>
  <c r="F371" i="64"/>
  <c r="F258" i="64"/>
  <c r="D22" i="64"/>
  <c r="E22" i="64"/>
  <c r="F22" i="64"/>
  <c r="C22" i="64"/>
  <c r="G360" i="49"/>
  <c r="C387" i="64" l="1"/>
  <c r="E387" i="64"/>
  <c r="D387" i="64"/>
  <c r="F387" i="64"/>
  <c r="B407" i="19"/>
  <c r="C407" i="19"/>
  <c r="D407" i="19"/>
  <c r="B408" i="19"/>
  <c r="C408" i="19"/>
  <c r="D408" i="19"/>
  <c r="G407" i="19"/>
  <c r="H407" i="19"/>
  <c r="I407" i="19"/>
  <c r="G408" i="19"/>
  <c r="H408" i="19"/>
  <c r="I408" i="19"/>
  <c r="B376" i="19"/>
  <c r="C376" i="19"/>
  <c r="D376" i="19"/>
  <c r="B377" i="19"/>
  <c r="C377" i="19"/>
  <c r="D377" i="19"/>
  <c r="G376" i="19"/>
  <c r="H376" i="19"/>
  <c r="I376" i="19"/>
  <c r="C321" i="49" l="1"/>
  <c r="L290" i="2" s="1"/>
  <c r="D321" i="49"/>
  <c r="E321" i="49"/>
  <c r="F321" i="49"/>
  <c r="C322" i="49"/>
  <c r="L291" i="2" s="1"/>
  <c r="D322" i="49"/>
  <c r="E322" i="49"/>
  <c r="F322" i="49"/>
  <c r="C323" i="49"/>
  <c r="L292" i="2" s="1"/>
  <c r="D323" i="49"/>
  <c r="E323" i="49"/>
  <c r="F323" i="49"/>
  <c r="C324" i="49"/>
  <c r="L293" i="2" s="1"/>
  <c r="D324" i="49"/>
  <c r="E324" i="49"/>
  <c r="F324" i="49"/>
  <c r="C325" i="49"/>
  <c r="L294" i="2" s="1"/>
  <c r="D325" i="49"/>
  <c r="E325" i="49"/>
  <c r="F325" i="49"/>
  <c r="C326" i="49"/>
  <c r="L295" i="2" s="1"/>
  <c r="D326" i="49"/>
  <c r="E326" i="49"/>
  <c r="F326" i="49"/>
  <c r="C327" i="49"/>
  <c r="L296" i="2" s="1"/>
  <c r="D327" i="49"/>
  <c r="E327" i="49"/>
  <c r="F327" i="49"/>
  <c r="C328" i="49"/>
  <c r="L297" i="2" s="1"/>
  <c r="D328" i="49"/>
  <c r="E328" i="49"/>
  <c r="F328" i="49"/>
  <c r="C329" i="49"/>
  <c r="L298" i="2" s="1"/>
  <c r="D329" i="49"/>
  <c r="E329" i="49"/>
  <c r="F329" i="49"/>
  <c r="C330" i="49"/>
  <c r="L299" i="2" s="1"/>
  <c r="D330" i="49"/>
  <c r="E330" i="49"/>
  <c r="F330" i="49"/>
  <c r="C331" i="49"/>
  <c r="L300" i="2" s="1"/>
  <c r="D331" i="49"/>
  <c r="E331" i="49"/>
  <c r="F331" i="49"/>
  <c r="C332" i="49"/>
  <c r="L301" i="2" s="1"/>
  <c r="D332" i="49"/>
  <c r="E332" i="49"/>
  <c r="F332" i="49"/>
  <c r="C333" i="49"/>
  <c r="L302" i="2" s="1"/>
  <c r="D333" i="49"/>
  <c r="E333" i="49"/>
  <c r="F333" i="49"/>
  <c r="C334" i="49"/>
  <c r="L303" i="2" s="1"/>
  <c r="D334" i="49"/>
  <c r="E334" i="49"/>
  <c r="F334" i="49"/>
  <c r="C335" i="49"/>
  <c r="L304" i="2" s="1"/>
  <c r="D335" i="49"/>
  <c r="E335" i="49"/>
  <c r="F335" i="49"/>
  <c r="C314" i="49"/>
  <c r="L283" i="2" s="1"/>
  <c r="D314" i="49"/>
  <c r="E314" i="49"/>
  <c r="F314" i="49"/>
  <c r="C315" i="49"/>
  <c r="L284" i="2" s="1"/>
  <c r="D315" i="49"/>
  <c r="E315" i="49"/>
  <c r="F315" i="49"/>
  <c r="C316" i="49"/>
  <c r="L285" i="2" s="1"/>
  <c r="D316" i="49"/>
  <c r="E316" i="49"/>
  <c r="F316" i="49"/>
  <c r="C317" i="49"/>
  <c r="L286" i="2" s="1"/>
  <c r="D317" i="49"/>
  <c r="E317" i="49"/>
  <c r="F317" i="49"/>
  <c r="C318" i="49"/>
  <c r="L287" i="2" s="1"/>
  <c r="D318" i="49"/>
  <c r="E318" i="49"/>
  <c r="F318" i="49"/>
  <c r="C319" i="49"/>
  <c r="L288" i="2" s="1"/>
  <c r="D319" i="49"/>
  <c r="E319" i="49"/>
  <c r="F319" i="49"/>
  <c r="C320" i="49"/>
  <c r="L289" i="2" s="1"/>
  <c r="D320" i="49"/>
  <c r="E320" i="49"/>
  <c r="F320" i="49"/>
  <c r="C336" i="49"/>
  <c r="L305" i="2" s="1"/>
  <c r="D336" i="49"/>
  <c r="E336" i="49"/>
  <c r="F336" i="49"/>
  <c r="C337" i="49"/>
  <c r="L306" i="2" s="1"/>
  <c r="D337" i="49"/>
  <c r="E337" i="49"/>
  <c r="F337" i="49"/>
  <c r="C338" i="49"/>
  <c r="L307" i="2" s="1"/>
  <c r="D338" i="49"/>
  <c r="E338" i="49"/>
  <c r="F338" i="49"/>
  <c r="C339" i="49"/>
  <c r="L308" i="2" s="1"/>
  <c r="D339" i="49"/>
  <c r="E339" i="49"/>
  <c r="F339" i="49"/>
  <c r="C340" i="49"/>
  <c r="L309" i="2" s="1"/>
  <c r="D340" i="49"/>
  <c r="E340" i="49"/>
  <c r="F340" i="49"/>
  <c r="C341" i="49"/>
  <c r="L310" i="2" s="1"/>
  <c r="D341" i="49"/>
  <c r="E341" i="49"/>
  <c r="F341" i="49"/>
  <c r="C342" i="49"/>
  <c r="L311" i="2" s="1"/>
  <c r="D342" i="49"/>
  <c r="E342" i="49"/>
  <c r="F342" i="49"/>
  <c r="C343" i="49"/>
  <c r="L312" i="2" s="1"/>
  <c r="D343" i="49"/>
  <c r="E343" i="49"/>
  <c r="F343" i="49"/>
  <c r="C344" i="49"/>
  <c r="L313" i="2" s="1"/>
  <c r="D344" i="49"/>
  <c r="E344" i="49"/>
  <c r="F344" i="49"/>
  <c r="C345" i="49"/>
  <c r="L314" i="2" s="1"/>
  <c r="D345" i="49"/>
  <c r="E345" i="49"/>
  <c r="F345" i="49"/>
  <c r="C346" i="49"/>
  <c r="L315" i="2" s="1"/>
  <c r="D346" i="49"/>
  <c r="E346" i="49"/>
  <c r="F346" i="49"/>
  <c r="C347" i="49"/>
  <c r="L316" i="2" s="1"/>
  <c r="D347" i="49"/>
  <c r="E347" i="49"/>
  <c r="F347" i="49"/>
  <c r="C348" i="49"/>
  <c r="L317" i="2" s="1"/>
  <c r="D348" i="49"/>
  <c r="E348" i="49"/>
  <c r="F348" i="49"/>
  <c r="C349" i="49"/>
  <c r="L318" i="2" s="1"/>
  <c r="D349" i="49"/>
  <c r="E349" i="49"/>
  <c r="F349" i="49"/>
  <c r="C350" i="49"/>
  <c r="L319" i="2" s="1"/>
  <c r="D350" i="49"/>
  <c r="E350" i="49"/>
  <c r="F350" i="49"/>
  <c r="C351" i="49"/>
  <c r="L320" i="2" s="1"/>
  <c r="D351" i="49"/>
  <c r="E351" i="49"/>
  <c r="F351" i="49"/>
  <c r="C352" i="49"/>
  <c r="L321" i="2" s="1"/>
  <c r="D352" i="49"/>
  <c r="E352" i="49"/>
  <c r="F352" i="49"/>
  <c r="C353" i="49"/>
  <c r="L322" i="2" s="1"/>
  <c r="D353" i="49"/>
  <c r="E353" i="49"/>
  <c r="F353" i="49"/>
  <c r="C354" i="49"/>
  <c r="L323" i="2" s="1"/>
  <c r="D354" i="49"/>
  <c r="E354" i="49"/>
  <c r="F354" i="49"/>
  <c r="C355" i="49"/>
  <c r="L324" i="2" s="1"/>
  <c r="D355" i="49"/>
  <c r="E355" i="49"/>
  <c r="F355" i="49"/>
  <c r="F313" i="49"/>
  <c r="E313" i="49"/>
  <c r="D313" i="49"/>
  <c r="C313" i="49"/>
  <c r="L282" i="2" s="1"/>
  <c r="F753" i="2" l="1"/>
  <c r="E10" i="64" l="1"/>
  <c r="E12" i="64"/>
  <c r="E11" i="64"/>
  <c r="E9" i="64"/>
  <c r="E13" i="64" l="1"/>
  <c r="G270" i="19" l="1"/>
  <c r="H270" i="19"/>
  <c r="I270" i="19"/>
  <c r="B270" i="19"/>
  <c r="C270" i="19"/>
  <c r="D270" i="19"/>
  <c r="G264" i="19"/>
  <c r="H264" i="19"/>
  <c r="I264" i="19"/>
  <c r="B264" i="19"/>
  <c r="C264" i="19"/>
  <c r="D264" i="19"/>
  <c r="G218" i="19"/>
  <c r="H218" i="19"/>
  <c r="I218" i="19"/>
  <c r="B218" i="19"/>
  <c r="C218" i="19"/>
  <c r="D218" i="19"/>
  <c r="G87" i="19"/>
  <c r="H87" i="19"/>
  <c r="I87" i="19"/>
  <c r="B87" i="19"/>
  <c r="C87" i="19"/>
  <c r="D87" i="19"/>
  <c r="J396" i="49" l="1"/>
  <c r="J397" i="49"/>
  <c r="J398" i="49"/>
  <c r="J399" i="49"/>
  <c r="J400" i="49"/>
  <c r="J401" i="49"/>
  <c r="J402" i="49"/>
  <c r="J403" i="49"/>
  <c r="J404" i="49"/>
  <c r="J405" i="49"/>
  <c r="J406" i="49"/>
  <c r="J407" i="49"/>
  <c r="J408" i="49"/>
  <c r="J409" i="49"/>
  <c r="J410" i="49"/>
  <c r="J411" i="49"/>
  <c r="J412" i="49"/>
  <c r="J413" i="49"/>
  <c r="J414" i="49"/>
  <c r="J415" i="49"/>
  <c r="J416" i="49"/>
  <c r="J417" i="49"/>
  <c r="J418" i="49"/>
  <c r="J419" i="49"/>
  <c r="J420" i="49"/>
  <c r="J421" i="49"/>
  <c r="J422" i="49"/>
  <c r="J423" i="49"/>
  <c r="J424" i="49"/>
  <c r="J395" i="49"/>
  <c r="I395" i="49"/>
  <c r="I396" i="49"/>
  <c r="I397" i="49"/>
  <c r="I398" i="49"/>
  <c r="I399" i="49"/>
  <c r="I400" i="49"/>
  <c r="I401" i="49"/>
  <c r="I402" i="49"/>
  <c r="I403" i="49"/>
  <c r="I404" i="49"/>
  <c r="I405" i="49"/>
  <c r="I406" i="49"/>
  <c r="I407" i="49"/>
  <c r="I408" i="49"/>
  <c r="I409" i="49"/>
  <c r="I410" i="49"/>
  <c r="I411" i="49"/>
  <c r="I412" i="49"/>
  <c r="I413" i="49"/>
  <c r="I414" i="49"/>
  <c r="I415" i="49"/>
  <c r="I416" i="49"/>
  <c r="I417" i="49"/>
  <c r="I418" i="49"/>
  <c r="I419" i="49"/>
  <c r="I420" i="49"/>
  <c r="I421" i="49"/>
  <c r="I422" i="49"/>
  <c r="I423" i="49"/>
  <c r="I424" i="49"/>
  <c r="F428" i="49"/>
  <c r="J378" i="49"/>
  <c r="J379" i="49"/>
  <c r="J380" i="49"/>
  <c r="J377" i="49"/>
  <c r="I785" i="2" l="1"/>
  <c r="C908" i="2" l="1"/>
  <c r="D908" i="2"/>
  <c r="E908" i="2"/>
  <c r="F908" i="2"/>
  <c r="G908" i="2"/>
  <c r="H908" i="2"/>
  <c r="C909" i="2"/>
  <c r="D909" i="2"/>
  <c r="E909" i="2"/>
  <c r="F909" i="2"/>
  <c r="G909" i="2"/>
  <c r="H909" i="2"/>
  <c r="C910" i="2"/>
  <c r="D910" i="2"/>
  <c r="E910" i="2"/>
  <c r="F910" i="2"/>
  <c r="G910" i="2"/>
  <c r="H910" i="2"/>
  <c r="C911" i="2"/>
  <c r="D911" i="2"/>
  <c r="E911" i="2"/>
  <c r="F911" i="2"/>
  <c r="G911" i="2"/>
  <c r="H911" i="2"/>
  <c r="C912" i="2"/>
  <c r="D912" i="2"/>
  <c r="E912" i="2"/>
  <c r="F912" i="2"/>
  <c r="G912" i="2"/>
  <c r="H912" i="2"/>
  <c r="C913" i="2"/>
  <c r="D913" i="2"/>
  <c r="E913" i="2"/>
  <c r="F913" i="2"/>
  <c r="G913" i="2"/>
  <c r="H913" i="2"/>
  <c r="C914" i="2"/>
  <c r="D914" i="2"/>
  <c r="E914" i="2"/>
  <c r="F914" i="2"/>
  <c r="G914" i="2"/>
  <c r="H914" i="2"/>
  <c r="C915" i="2"/>
  <c r="D915" i="2"/>
  <c r="E915" i="2"/>
  <c r="F915" i="2"/>
  <c r="G915" i="2"/>
  <c r="H915" i="2"/>
  <c r="C895" i="2"/>
  <c r="D895" i="2"/>
  <c r="E895" i="2"/>
  <c r="F895" i="2"/>
  <c r="G895" i="2"/>
  <c r="H895" i="2"/>
  <c r="C896" i="2"/>
  <c r="D896" i="2"/>
  <c r="E896" i="2"/>
  <c r="F896" i="2"/>
  <c r="G896" i="2"/>
  <c r="H896" i="2"/>
  <c r="C897" i="2"/>
  <c r="D897" i="2"/>
  <c r="E897" i="2"/>
  <c r="F897" i="2"/>
  <c r="G897" i="2"/>
  <c r="H897" i="2"/>
  <c r="C898" i="2"/>
  <c r="D898" i="2"/>
  <c r="E898" i="2"/>
  <c r="F898" i="2"/>
  <c r="G898" i="2"/>
  <c r="H898" i="2"/>
  <c r="C899" i="2"/>
  <c r="D899" i="2"/>
  <c r="E899" i="2"/>
  <c r="F899" i="2"/>
  <c r="G899" i="2"/>
  <c r="H899" i="2"/>
  <c r="C900" i="2"/>
  <c r="D900" i="2"/>
  <c r="E900" i="2"/>
  <c r="F900" i="2"/>
  <c r="G900" i="2"/>
  <c r="H900" i="2"/>
  <c r="C901" i="2"/>
  <c r="D901" i="2"/>
  <c r="E901" i="2"/>
  <c r="F901" i="2"/>
  <c r="G901" i="2"/>
  <c r="H901" i="2"/>
  <c r="C902" i="2"/>
  <c r="D902" i="2"/>
  <c r="E902" i="2"/>
  <c r="F902" i="2"/>
  <c r="G902" i="2"/>
  <c r="H902" i="2"/>
  <c r="E774" i="2" l="1"/>
  <c r="E723" i="2"/>
  <c r="C48" i="2"/>
  <c r="C49" i="2"/>
  <c r="C50" i="2"/>
  <c r="C51" i="2"/>
  <c r="R1069" i="2"/>
  <c r="F754" i="2" l="1"/>
  <c r="F755" i="2"/>
  <c r="F756" i="2"/>
  <c r="F757" i="2"/>
  <c r="F758" i="2"/>
  <c r="F759" i="2"/>
  <c r="F760" i="2"/>
  <c r="E754" i="2"/>
  <c r="E755" i="2"/>
  <c r="E756" i="2"/>
  <c r="E757" i="2"/>
  <c r="E758" i="2"/>
  <c r="E759" i="2"/>
  <c r="E760" i="2"/>
  <c r="D754" i="2"/>
  <c r="D755" i="2"/>
  <c r="D756" i="2"/>
  <c r="D757" i="2"/>
  <c r="D758" i="2"/>
  <c r="D759" i="2"/>
  <c r="D760" i="2"/>
  <c r="D761" i="2"/>
  <c r="D762" i="2"/>
  <c r="C754" i="2"/>
  <c r="C755" i="2"/>
  <c r="C756" i="2"/>
  <c r="C757" i="2"/>
  <c r="C758" i="2"/>
  <c r="C759" i="2"/>
  <c r="C760" i="2"/>
  <c r="C761" i="2"/>
  <c r="C762" i="2"/>
  <c r="F659" i="2"/>
  <c r="F658" i="2"/>
  <c r="F596" i="2"/>
  <c r="L558" i="2"/>
  <c r="C558" i="2" s="1"/>
  <c r="M558" i="2"/>
  <c r="D558" i="2" s="1"/>
  <c r="N558" i="2"/>
  <c r="O558" i="2"/>
  <c r="L559" i="2"/>
  <c r="C559" i="2" s="1"/>
  <c r="M559" i="2"/>
  <c r="D559" i="2" s="1"/>
  <c r="N559" i="2"/>
  <c r="O559" i="2"/>
  <c r="L560" i="2"/>
  <c r="C560" i="2" s="1"/>
  <c r="M560" i="2"/>
  <c r="D560" i="2" s="1"/>
  <c r="N560" i="2"/>
  <c r="O560" i="2"/>
  <c r="L561" i="2"/>
  <c r="C561" i="2" s="1"/>
  <c r="M561" i="2"/>
  <c r="D561" i="2" s="1"/>
  <c r="N561" i="2"/>
  <c r="O561" i="2"/>
  <c r="L562" i="2"/>
  <c r="C562" i="2" s="1"/>
  <c r="M562" i="2"/>
  <c r="D562" i="2" s="1"/>
  <c r="N562" i="2"/>
  <c r="O562" i="2"/>
  <c r="L563" i="2"/>
  <c r="C563" i="2" s="1"/>
  <c r="M563" i="2"/>
  <c r="D563" i="2" s="1"/>
  <c r="N563" i="2"/>
  <c r="O563" i="2"/>
  <c r="L564" i="2"/>
  <c r="C564" i="2" s="1"/>
  <c r="M564" i="2"/>
  <c r="D564" i="2" s="1"/>
  <c r="N564" i="2"/>
  <c r="O564" i="2"/>
  <c r="L555" i="2"/>
  <c r="C555" i="2" s="1"/>
  <c r="M555" i="2"/>
  <c r="D555" i="2" s="1"/>
  <c r="N555" i="2"/>
  <c r="O555" i="2"/>
  <c r="L556" i="2"/>
  <c r="C556" i="2" s="1"/>
  <c r="M556" i="2"/>
  <c r="D556" i="2" s="1"/>
  <c r="N556" i="2"/>
  <c r="O556" i="2"/>
  <c r="L557" i="2"/>
  <c r="C557" i="2" s="1"/>
  <c r="M557" i="2"/>
  <c r="D557" i="2" s="1"/>
  <c r="N557" i="2"/>
  <c r="O557" i="2"/>
  <c r="L544" i="2"/>
  <c r="C544" i="2" s="1"/>
  <c r="M544" i="2"/>
  <c r="D544" i="2" s="1"/>
  <c r="N544" i="2"/>
  <c r="E544" i="2" s="1"/>
  <c r="O544" i="2"/>
  <c r="F544" i="2" s="1"/>
  <c r="L545" i="2"/>
  <c r="C545" i="2" s="1"/>
  <c r="M545" i="2"/>
  <c r="D545" i="2" s="1"/>
  <c r="N545" i="2"/>
  <c r="E545" i="2" s="1"/>
  <c r="O545" i="2"/>
  <c r="L546" i="2"/>
  <c r="C546" i="2" s="1"/>
  <c r="M546" i="2"/>
  <c r="D546" i="2" s="1"/>
  <c r="N546" i="2"/>
  <c r="E546" i="2" s="1"/>
  <c r="O546" i="2"/>
  <c r="F546" i="2" s="1"/>
  <c r="L547" i="2"/>
  <c r="C547" i="2" s="1"/>
  <c r="M547" i="2"/>
  <c r="D547" i="2" s="1"/>
  <c r="N547" i="2"/>
  <c r="E547" i="2" s="1"/>
  <c r="O547" i="2"/>
  <c r="L548" i="2"/>
  <c r="C548" i="2" s="1"/>
  <c r="M548" i="2"/>
  <c r="D548" i="2" s="1"/>
  <c r="N548" i="2"/>
  <c r="E548" i="2" s="1"/>
  <c r="O548" i="2"/>
  <c r="F548" i="2" s="1"/>
  <c r="L549" i="2"/>
  <c r="C549" i="2" s="1"/>
  <c r="M549" i="2"/>
  <c r="D549" i="2" s="1"/>
  <c r="N549" i="2"/>
  <c r="O549" i="2"/>
  <c r="L550" i="2"/>
  <c r="C550" i="2" s="1"/>
  <c r="M550" i="2"/>
  <c r="D550" i="2" s="1"/>
  <c r="N550" i="2"/>
  <c r="O550" i="2"/>
  <c r="L551" i="2"/>
  <c r="C551" i="2" s="1"/>
  <c r="M551" i="2"/>
  <c r="D551" i="2" s="1"/>
  <c r="N551" i="2"/>
  <c r="O551" i="2"/>
  <c r="L552" i="2"/>
  <c r="C552" i="2" s="1"/>
  <c r="M552" i="2"/>
  <c r="D552" i="2" s="1"/>
  <c r="N552" i="2"/>
  <c r="O552" i="2"/>
  <c r="L553" i="2"/>
  <c r="C553" i="2" s="1"/>
  <c r="M553" i="2"/>
  <c r="D553" i="2" s="1"/>
  <c r="N553" i="2"/>
  <c r="O553" i="2"/>
  <c r="L554" i="2"/>
  <c r="C554" i="2" s="1"/>
  <c r="M554" i="2"/>
  <c r="D554" i="2" s="1"/>
  <c r="N554" i="2"/>
  <c r="O554" i="2"/>
  <c r="D277" i="2"/>
  <c r="D278" i="2"/>
  <c r="F278" i="2"/>
  <c r="D279" i="2"/>
  <c r="D280" i="2"/>
  <c r="D281" i="2"/>
  <c r="D282" i="2"/>
  <c r="F282" i="2"/>
  <c r="D283" i="2"/>
  <c r="D284" i="2"/>
  <c r="D285" i="2"/>
  <c r="D286" i="2"/>
  <c r="F286" i="2"/>
  <c r="D287" i="2"/>
  <c r="F287" i="2"/>
  <c r="D288" i="2"/>
  <c r="D289" i="2"/>
  <c r="D290" i="2"/>
  <c r="F290" i="2"/>
  <c r="D291" i="2"/>
  <c r="D292" i="2"/>
  <c r="F292" i="2"/>
  <c r="D293" i="2"/>
  <c r="D294" i="2"/>
  <c r="F294" i="2"/>
  <c r="D295" i="2"/>
  <c r="D296" i="2"/>
  <c r="D297" i="2"/>
  <c r="D298" i="2"/>
  <c r="F298" i="2"/>
  <c r="D299" i="2"/>
  <c r="D300" i="2"/>
  <c r="D301" i="2"/>
  <c r="D302" i="2"/>
  <c r="F302" i="2"/>
  <c r="D303" i="2"/>
  <c r="F303" i="2"/>
  <c r="D304" i="2"/>
  <c r="D305" i="2"/>
  <c r="D306" i="2"/>
  <c r="D307" i="2"/>
  <c r="D308" i="2"/>
  <c r="F308" i="2"/>
  <c r="D309" i="2"/>
  <c r="D310" i="2"/>
  <c r="D311" i="2"/>
  <c r="D312" i="2"/>
  <c r="D313" i="2"/>
  <c r="D314" i="2"/>
  <c r="F314" i="2"/>
  <c r="D315" i="2"/>
  <c r="D316" i="2"/>
  <c r="D317" i="2"/>
  <c r="D318" i="2"/>
  <c r="D319" i="2"/>
  <c r="F319" i="2"/>
  <c r="D320" i="2"/>
  <c r="D321" i="2"/>
  <c r="D322" i="2"/>
  <c r="D323" i="2"/>
  <c r="D324" i="2"/>
  <c r="F324" i="2"/>
  <c r="D325" i="2"/>
  <c r="D326" i="2"/>
  <c r="D327" i="2"/>
  <c r="D328" i="2"/>
  <c r="D329" i="2"/>
  <c r="D330" i="2"/>
  <c r="F330" i="2"/>
  <c r="D331" i="2"/>
  <c r="D332" i="2"/>
  <c r="D333" i="2"/>
  <c r="D334" i="2"/>
  <c r="D335" i="2"/>
  <c r="F335" i="2"/>
  <c r="D336" i="2"/>
  <c r="D337" i="2"/>
  <c r="D338" i="2"/>
  <c r="D339" i="2"/>
  <c r="D340" i="2"/>
  <c r="F340" i="2"/>
  <c r="D341" i="2"/>
  <c r="D342" i="2"/>
  <c r="D343" i="2"/>
  <c r="D344" i="2"/>
  <c r="D345" i="2"/>
  <c r="D346" i="2"/>
  <c r="F346" i="2"/>
  <c r="D347" i="2"/>
  <c r="D348" i="2"/>
  <c r="D349" i="2"/>
  <c r="D350" i="2"/>
  <c r="D351" i="2"/>
  <c r="F351" i="2"/>
  <c r="D352" i="2"/>
  <c r="D353" i="2"/>
  <c r="D354" i="2"/>
  <c r="F354" i="2"/>
  <c r="D355" i="2"/>
  <c r="D356" i="2"/>
  <c r="F356" i="2"/>
  <c r="D357" i="2"/>
  <c r="D358" i="2"/>
  <c r="D359" i="2"/>
  <c r="F359" i="2"/>
  <c r="D360" i="2"/>
  <c r="D361" i="2"/>
  <c r="D362" i="2"/>
  <c r="F362" i="2"/>
  <c r="D363" i="2"/>
  <c r="D364" i="2"/>
  <c r="F364" i="2"/>
  <c r="D365" i="2"/>
  <c r="D366" i="2"/>
  <c r="D367" i="2"/>
  <c r="F367" i="2"/>
  <c r="D368" i="2"/>
  <c r="D369" i="2"/>
  <c r="D370" i="2"/>
  <c r="F370" i="2"/>
  <c r="D371" i="2"/>
  <c r="D372" i="2"/>
  <c r="F372" i="2"/>
  <c r="D373" i="2"/>
  <c r="D374" i="2"/>
  <c r="D375" i="2"/>
  <c r="F375" i="2"/>
  <c r="D376" i="2"/>
  <c r="D377" i="2"/>
  <c r="D378" i="2"/>
  <c r="F378" i="2"/>
  <c r="D379" i="2"/>
  <c r="D380" i="2"/>
  <c r="F380" i="2"/>
  <c r="D381" i="2"/>
  <c r="D382" i="2"/>
  <c r="D383" i="2"/>
  <c r="F383" i="2"/>
  <c r="D384" i="2"/>
  <c r="D385" i="2"/>
  <c r="D386" i="2"/>
  <c r="F386" i="2"/>
  <c r="D387" i="2"/>
  <c r="D388" i="2"/>
  <c r="F388" i="2"/>
  <c r="D389" i="2"/>
  <c r="D390" i="2"/>
  <c r="D391" i="2"/>
  <c r="F391" i="2"/>
  <c r="D392" i="2"/>
  <c r="D393" i="2"/>
  <c r="D394" i="2"/>
  <c r="D395" i="2"/>
  <c r="D396" i="2"/>
  <c r="F396" i="2"/>
  <c r="D397" i="2"/>
  <c r="D398" i="2"/>
  <c r="D399" i="2"/>
  <c r="F399" i="2"/>
  <c r="D400" i="2"/>
  <c r="D401" i="2"/>
  <c r="D402" i="2"/>
  <c r="F402" i="2"/>
  <c r="D403" i="2"/>
  <c r="D404" i="2"/>
  <c r="F404" i="2"/>
  <c r="D405" i="2"/>
  <c r="D406" i="2"/>
  <c r="D407" i="2"/>
  <c r="F407" i="2"/>
  <c r="D408" i="2"/>
  <c r="D409" i="2"/>
  <c r="D410" i="2"/>
  <c r="F410" i="2"/>
  <c r="D411" i="2"/>
  <c r="D412" i="2"/>
  <c r="F412" i="2"/>
  <c r="D413" i="2"/>
  <c r="D414" i="2"/>
  <c r="D415" i="2"/>
  <c r="F415" i="2"/>
  <c r="D416" i="2"/>
  <c r="D417" i="2"/>
  <c r="D418" i="2"/>
  <c r="F418" i="2"/>
  <c r="D419" i="2"/>
  <c r="D420" i="2"/>
  <c r="F420" i="2"/>
  <c r="D421" i="2"/>
  <c r="D422" i="2"/>
  <c r="D423" i="2"/>
  <c r="F423" i="2"/>
  <c r="D424" i="2"/>
  <c r="D425" i="2"/>
  <c r="D426" i="2"/>
  <c r="F426" i="2"/>
  <c r="D427" i="2"/>
  <c r="D428" i="2"/>
  <c r="F428" i="2"/>
  <c r="D429" i="2"/>
  <c r="D430" i="2"/>
  <c r="D431" i="2"/>
  <c r="F431" i="2"/>
  <c r="D432" i="2"/>
  <c r="D433" i="2"/>
  <c r="D434" i="2"/>
  <c r="F434" i="2"/>
  <c r="D435" i="2"/>
  <c r="F435" i="2"/>
  <c r="D436" i="2"/>
  <c r="F436" i="2"/>
  <c r="D437" i="2"/>
  <c r="D438" i="2"/>
  <c r="D439" i="2"/>
  <c r="D440" i="2"/>
  <c r="F440" i="2"/>
  <c r="D441" i="2"/>
  <c r="D442" i="2"/>
  <c r="F442" i="2"/>
  <c r="D443" i="2"/>
  <c r="D444" i="2"/>
  <c r="F444" i="2"/>
  <c r="D445" i="2"/>
  <c r="D446" i="2"/>
  <c r="F446" i="2"/>
  <c r="D447" i="2"/>
  <c r="F447" i="2"/>
  <c r="D448" i="2"/>
  <c r="D449" i="2"/>
  <c r="D450" i="2"/>
  <c r="F450" i="2"/>
  <c r="D451" i="2"/>
  <c r="F451" i="2"/>
  <c r="D452" i="2"/>
  <c r="F452" i="2"/>
  <c r="D453" i="2"/>
  <c r="D454" i="2"/>
  <c r="D455" i="2"/>
  <c r="F455" i="2"/>
  <c r="D456" i="2"/>
  <c r="F456" i="2"/>
  <c r="D457" i="2"/>
  <c r="D458" i="2"/>
  <c r="F458" i="2"/>
  <c r="D459" i="2"/>
  <c r="D460" i="2"/>
  <c r="F460" i="2"/>
  <c r="D461" i="2"/>
  <c r="D462" i="2"/>
  <c r="F462" i="2"/>
  <c r="D463" i="2"/>
  <c r="F463" i="2"/>
  <c r="D464" i="2"/>
  <c r="D465" i="2"/>
  <c r="D466" i="2"/>
  <c r="F466" i="2"/>
  <c r="D467" i="2"/>
  <c r="F467" i="2"/>
  <c r="D468" i="2"/>
  <c r="F468" i="2"/>
  <c r="D469" i="2"/>
  <c r="D470" i="2"/>
  <c r="F470" i="2"/>
  <c r="D471" i="2"/>
  <c r="F471" i="2"/>
  <c r="D472" i="2"/>
  <c r="F472" i="2"/>
  <c r="D473" i="2"/>
  <c r="D474" i="2"/>
  <c r="F474" i="2"/>
  <c r="D475" i="2"/>
  <c r="D476" i="2"/>
  <c r="D477" i="2"/>
  <c r="D478" i="2"/>
  <c r="F478" i="2"/>
  <c r="D479" i="2"/>
  <c r="F479" i="2"/>
  <c r="D480" i="2"/>
  <c r="D481" i="2"/>
  <c r="D482" i="2"/>
  <c r="F482" i="2"/>
  <c r="D483" i="2"/>
  <c r="F483" i="2"/>
  <c r="D484" i="2"/>
  <c r="F484" i="2"/>
  <c r="D485" i="2"/>
  <c r="D486" i="2"/>
  <c r="D487" i="2"/>
  <c r="F487" i="2"/>
  <c r="D488" i="2"/>
  <c r="F488" i="2"/>
  <c r="D489" i="2"/>
  <c r="D490" i="2"/>
  <c r="F490" i="2"/>
  <c r="D491" i="2"/>
  <c r="D492" i="2"/>
  <c r="F492" i="2"/>
  <c r="D493" i="2"/>
  <c r="D494" i="2"/>
  <c r="F494" i="2"/>
  <c r="D495" i="2"/>
  <c r="D496" i="2"/>
  <c r="D497" i="2"/>
  <c r="D498" i="2"/>
  <c r="F498" i="2"/>
  <c r="D499" i="2"/>
  <c r="F499" i="2"/>
  <c r="D500" i="2"/>
  <c r="F500" i="2"/>
  <c r="D501" i="2"/>
  <c r="D502" i="2"/>
  <c r="D503" i="2"/>
  <c r="F503" i="2"/>
  <c r="D504" i="2"/>
  <c r="F504" i="2"/>
  <c r="D505" i="2"/>
  <c r="D506" i="2"/>
  <c r="F506" i="2"/>
  <c r="D507" i="2"/>
  <c r="D508" i="2"/>
  <c r="D509" i="2"/>
  <c r="D510" i="2"/>
  <c r="F510" i="2"/>
  <c r="D511" i="2"/>
  <c r="F511" i="2"/>
  <c r="D512" i="2"/>
  <c r="D513" i="2"/>
  <c r="D514" i="2"/>
  <c r="F514" i="2"/>
  <c r="D515" i="2"/>
  <c r="F515" i="2"/>
  <c r="D516" i="2"/>
  <c r="F516" i="2"/>
  <c r="D517" i="2"/>
  <c r="D518" i="2"/>
  <c r="D519" i="2"/>
  <c r="F519" i="2"/>
  <c r="D520" i="2"/>
  <c r="F520" i="2"/>
  <c r="D521" i="2"/>
  <c r="C515" i="2"/>
  <c r="C516" i="2"/>
  <c r="C517" i="2"/>
  <c r="C518" i="2"/>
  <c r="C519" i="2"/>
  <c r="C520" i="2"/>
  <c r="C521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490" i="2"/>
  <c r="C491" i="2"/>
  <c r="C492" i="2"/>
  <c r="C493" i="2"/>
  <c r="C494" i="2"/>
  <c r="C495" i="2"/>
  <c r="C496" i="2"/>
  <c r="C497" i="2"/>
  <c r="C498" i="2"/>
  <c r="C499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68" i="2"/>
  <c r="C469" i="2"/>
  <c r="C470" i="2"/>
  <c r="C471" i="2"/>
  <c r="C472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03" i="2"/>
  <c r="C404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42" i="2"/>
  <c r="C143" i="2"/>
  <c r="C144" i="2"/>
  <c r="C145" i="2"/>
  <c r="C146" i="2"/>
  <c r="C147" i="2"/>
  <c r="C148" i="2"/>
  <c r="C149" i="2"/>
  <c r="C150" i="2"/>
  <c r="C151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8" i="2"/>
  <c r="C329" i="2"/>
  <c r="C330" i="2"/>
  <c r="C331" i="2"/>
  <c r="C332" i="2"/>
  <c r="C334" i="2"/>
  <c r="C335" i="2"/>
  <c r="C336" i="2"/>
  <c r="C337" i="2"/>
  <c r="C338" i="2"/>
  <c r="C339" i="2"/>
  <c r="C340" i="2"/>
  <c r="C341" i="2"/>
  <c r="C342" i="2"/>
  <c r="C343" i="2"/>
  <c r="C345" i="2"/>
  <c r="C350" i="2"/>
  <c r="C351" i="2"/>
  <c r="C352" i="2"/>
  <c r="C353" i="2"/>
  <c r="C355" i="2"/>
  <c r="C356" i="2"/>
  <c r="C357" i="2"/>
  <c r="C358" i="2"/>
  <c r="C359" i="2"/>
  <c r="C360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400" i="2"/>
  <c r="C401" i="2"/>
  <c r="C402" i="2"/>
  <c r="F23" i="2"/>
  <c r="D23" i="2"/>
  <c r="G756" i="2" l="1"/>
  <c r="G758" i="2"/>
  <c r="G757" i="2"/>
  <c r="G762" i="2"/>
  <c r="G755" i="2"/>
  <c r="G754" i="2"/>
  <c r="G761" i="2"/>
  <c r="G760" i="2"/>
  <c r="G759" i="2"/>
  <c r="P549" i="2"/>
  <c r="P545" i="2"/>
  <c r="P561" i="2"/>
  <c r="F545" i="2"/>
  <c r="G545" i="2" s="1"/>
  <c r="P554" i="2"/>
  <c r="P552" i="2"/>
  <c r="P551" i="2"/>
  <c r="P550" i="2"/>
  <c r="P548" i="2"/>
  <c r="P547" i="2"/>
  <c r="P546" i="2"/>
  <c r="P544" i="2"/>
  <c r="P556" i="2"/>
  <c r="P555" i="2"/>
  <c r="P564" i="2"/>
  <c r="P563" i="2"/>
  <c r="P562" i="2"/>
  <c r="P560" i="2"/>
  <c r="P559" i="2"/>
  <c r="P558" i="2"/>
  <c r="F547" i="2"/>
  <c r="G547" i="2" s="1"/>
  <c r="P557" i="2"/>
  <c r="G548" i="2"/>
  <c r="P553" i="2"/>
  <c r="G544" i="2"/>
  <c r="G546" i="2"/>
  <c r="G484" i="2"/>
  <c r="G460" i="2"/>
  <c r="G440" i="2"/>
  <c r="N523" i="2"/>
  <c r="G506" i="2"/>
  <c r="G503" i="2"/>
  <c r="G490" i="2"/>
  <c r="G423" i="2"/>
  <c r="O523" i="2"/>
  <c r="F508" i="2"/>
  <c r="G508" i="2" s="1"/>
  <c r="F430" i="2"/>
  <c r="G430" i="2" s="1"/>
  <c r="F445" i="2"/>
  <c r="G445" i="2" s="1"/>
  <c r="F424" i="2"/>
  <c r="G424" i="2" s="1"/>
  <c r="G514" i="2"/>
  <c r="G510" i="2"/>
  <c r="G498" i="2"/>
  <c r="G494" i="2"/>
  <c r="G482" i="2"/>
  <c r="G478" i="2"/>
  <c r="G474" i="2"/>
  <c r="G470" i="2"/>
  <c r="G466" i="2"/>
  <c r="G462" i="2"/>
  <c r="G458" i="2"/>
  <c r="G450" i="2"/>
  <c r="G446" i="2"/>
  <c r="G442" i="2"/>
  <c r="G434" i="2"/>
  <c r="G426" i="2"/>
  <c r="G418" i="2"/>
  <c r="G410" i="2"/>
  <c r="G402" i="2"/>
  <c r="G386" i="2"/>
  <c r="G378" i="2"/>
  <c r="G370" i="2"/>
  <c r="G362" i="2"/>
  <c r="G354" i="2"/>
  <c r="G346" i="2"/>
  <c r="G330" i="2"/>
  <c r="G314" i="2"/>
  <c r="G302" i="2"/>
  <c r="G298" i="2"/>
  <c r="G294" i="2"/>
  <c r="G282" i="2"/>
  <c r="G278" i="2"/>
  <c r="G444" i="2"/>
  <c r="G319" i="2"/>
  <c r="G511" i="2"/>
  <c r="F491" i="2"/>
  <c r="G479" i="2"/>
  <c r="G451" i="2"/>
  <c r="G447" i="2"/>
  <c r="G431" i="2"/>
  <c r="G415" i="2"/>
  <c r="F403" i="2"/>
  <c r="F363" i="2"/>
  <c r="F355" i="2"/>
  <c r="F347" i="2"/>
  <c r="G335" i="2"/>
  <c r="F331" i="2"/>
  <c r="F323" i="2"/>
  <c r="F311" i="2"/>
  <c r="F307" i="2"/>
  <c r="F299" i="2"/>
  <c r="F291" i="2"/>
  <c r="G287" i="2"/>
  <c r="G286" i="2"/>
  <c r="F283" i="2"/>
  <c r="F279" i="2"/>
  <c r="F518" i="2"/>
  <c r="F486" i="2"/>
  <c r="G486" i="2" s="1"/>
  <c r="F438" i="2"/>
  <c r="G438" i="2" s="1"/>
  <c r="F422" i="2"/>
  <c r="G422" i="2" s="1"/>
  <c r="F414" i="2"/>
  <c r="G414" i="2" s="1"/>
  <c r="F406" i="2"/>
  <c r="F398" i="2"/>
  <c r="G398" i="2" s="1"/>
  <c r="F390" i="2"/>
  <c r="G390" i="2" s="1"/>
  <c r="F382" i="2"/>
  <c r="G382" i="2" s="1"/>
  <c r="F374" i="2"/>
  <c r="G374" i="2" s="1"/>
  <c r="F366" i="2"/>
  <c r="F358" i="2"/>
  <c r="F350" i="2"/>
  <c r="F342" i="2"/>
  <c r="F338" i="2"/>
  <c r="F334" i="2"/>
  <c r="G334" i="2" s="1"/>
  <c r="F326" i="2"/>
  <c r="G326" i="2" s="1"/>
  <c r="F322" i="2"/>
  <c r="G322" i="2" s="1"/>
  <c r="F318" i="2"/>
  <c r="G318" i="2" s="1"/>
  <c r="F310" i="2"/>
  <c r="G310" i="2" s="1"/>
  <c r="F306" i="2"/>
  <c r="G306" i="2" s="1"/>
  <c r="F509" i="2"/>
  <c r="F495" i="2"/>
  <c r="F476" i="2"/>
  <c r="G471" i="2"/>
  <c r="F394" i="2"/>
  <c r="G519" i="2"/>
  <c r="F507" i="2"/>
  <c r="G499" i="2"/>
  <c r="F475" i="2"/>
  <c r="G463" i="2"/>
  <c r="F443" i="2"/>
  <c r="G435" i="2"/>
  <c r="F411" i="2"/>
  <c r="G407" i="2"/>
  <c r="G399" i="2"/>
  <c r="F395" i="2"/>
  <c r="F387" i="2"/>
  <c r="G383" i="2"/>
  <c r="F379" i="2"/>
  <c r="G375" i="2"/>
  <c r="F371" i="2"/>
  <c r="G351" i="2"/>
  <c r="F343" i="2"/>
  <c r="F339" i="2"/>
  <c r="F327" i="2"/>
  <c r="F315" i="2"/>
  <c r="F295" i="2"/>
  <c r="G290" i="2"/>
  <c r="G520" i="2"/>
  <c r="F512" i="2"/>
  <c r="G504" i="2"/>
  <c r="G500" i="2"/>
  <c r="G492" i="2"/>
  <c r="G488" i="2"/>
  <c r="F480" i="2"/>
  <c r="G472" i="2"/>
  <c r="G468" i="2"/>
  <c r="G456" i="2"/>
  <c r="G452" i="2"/>
  <c r="F448" i="2"/>
  <c r="G436" i="2"/>
  <c r="F432" i="2"/>
  <c r="G428" i="2"/>
  <c r="G420" i="2"/>
  <c r="F416" i="2"/>
  <c r="G412" i="2"/>
  <c r="F408" i="2"/>
  <c r="G404" i="2"/>
  <c r="F400" i="2"/>
  <c r="G396" i="2"/>
  <c r="F392" i="2"/>
  <c r="G388" i="2"/>
  <c r="F384" i="2"/>
  <c r="G380" i="2"/>
  <c r="F376" i="2"/>
  <c r="G372" i="2"/>
  <c r="G364" i="2"/>
  <c r="F360" i="2"/>
  <c r="G356" i="2"/>
  <c r="F352" i="2"/>
  <c r="F348" i="2"/>
  <c r="F344" i="2"/>
  <c r="G340" i="2"/>
  <c r="F336" i="2"/>
  <c r="F332" i="2"/>
  <c r="F328" i="2"/>
  <c r="G324" i="2"/>
  <c r="F320" i="2"/>
  <c r="F316" i="2"/>
  <c r="F312" i="2"/>
  <c r="G308" i="2"/>
  <c r="F304" i="2"/>
  <c r="F300" i="2"/>
  <c r="F296" i="2"/>
  <c r="G292" i="2"/>
  <c r="F288" i="2"/>
  <c r="F284" i="2"/>
  <c r="F280" i="2"/>
  <c r="G516" i="2"/>
  <c r="F502" i="2"/>
  <c r="G483" i="2"/>
  <c r="F464" i="2"/>
  <c r="F459" i="2"/>
  <c r="F454" i="2"/>
  <c r="G454" i="2" s="1"/>
  <c r="F439" i="2"/>
  <c r="F368" i="2"/>
  <c r="F289" i="2"/>
  <c r="G487" i="2"/>
  <c r="G467" i="2"/>
  <c r="G455" i="2"/>
  <c r="F427" i="2"/>
  <c r="F419" i="2"/>
  <c r="G391" i="2"/>
  <c r="G367" i="2"/>
  <c r="G359" i="2"/>
  <c r="G303" i="2"/>
  <c r="F521" i="2"/>
  <c r="F517" i="2"/>
  <c r="F513" i="2"/>
  <c r="F505" i="2"/>
  <c r="F501" i="2"/>
  <c r="F497" i="2"/>
  <c r="F493" i="2"/>
  <c r="F489" i="2"/>
  <c r="F485" i="2"/>
  <c r="F481" i="2"/>
  <c r="F473" i="2"/>
  <c r="F469" i="2"/>
  <c r="F465" i="2"/>
  <c r="F461" i="2"/>
  <c r="F457" i="2"/>
  <c r="F453" i="2"/>
  <c r="F449" i="2"/>
  <c r="F441" i="2"/>
  <c r="F437" i="2"/>
  <c r="F433" i="2"/>
  <c r="F429" i="2"/>
  <c r="F425" i="2"/>
  <c r="F421" i="2"/>
  <c r="F417" i="2"/>
  <c r="F413" i="2"/>
  <c r="F409" i="2"/>
  <c r="F405" i="2"/>
  <c r="F401" i="2"/>
  <c r="F397" i="2"/>
  <c r="F393" i="2"/>
  <c r="F385" i="2"/>
  <c r="F381" i="2"/>
  <c r="F377" i="2"/>
  <c r="F373" i="2"/>
  <c r="F369" i="2"/>
  <c r="F365" i="2"/>
  <c r="F361" i="2"/>
  <c r="F357" i="2"/>
  <c r="F353" i="2"/>
  <c r="F349" i="2"/>
  <c r="F345" i="2"/>
  <c r="F341" i="2"/>
  <c r="F337" i="2"/>
  <c r="F333" i="2"/>
  <c r="F329" i="2"/>
  <c r="F325" i="2"/>
  <c r="F321" i="2"/>
  <c r="F317" i="2"/>
  <c r="F313" i="2"/>
  <c r="F309" i="2"/>
  <c r="F305" i="2"/>
  <c r="F301" i="2"/>
  <c r="F297" i="2"/>
  <c r="F293" i="2"/>
  <c r="F285" i="2"/>
  <c r="F281" i="2"/>
  <c r="F277" i="2"/>
  <c r="G515" i="2"/>
  <c r="F496" i="2"/>
  <c r="F477" i="2"/>
  <c r="F389" i="2"/>
  <c r="E428" i="49"/>
  <c r="I367" i="49"/>
  <c r="I368" i="49"/>
  <c r="I369" i="49"/>
  <c r="I366" i="49"/>
  <c r="H367" i="49"/>
  <c r="H368" i="49"/>
  <c r="H369" i="49"/>
  <c r="H366" i="49"/>
  <c r="G367" i="49"/>
  <c r="G368" i="49"/>
  <c r="G369" i="49"/>
  <c r="G366" i="49"/>
  <c r="F367" i="49"/>
  <c r="F368" i="49"/>
  <c r="F369" i="49"/>
  <c r="F366" i="49"/>
  <c r="I378" i="49"/>
  <c r="I379" i="49"/>
  <c r="I380" i="49"/>
  <c r="I377" i="49"/>
  <c r="H378" i="49"/>
  <c r="H379" i="49"/>
  <c r="H380" i="49"/>
  <c r="H377" i="49"/>
  <c r="G378" i="49"/>
  <c r="G379" i="49"/>
  <c r="G380" i="49"/>
  <c r="G377" i="49"/>
  <c r="F378" i="49"/>
  <c r="F379" i="49"/>
  <c r="F380" i="49"/>
  <c r="F377" i="49"/>
  <c r="E378" i="49"/>
  <c r="E379" i="49"/>
  <c r="E380" i="49"/>
  <c r="E377" i="49"/>
  <c r="D378" i="49"/>
  <c r="D379" i="49"/>
  <c r="D380" i="49"/>
  <c r="D377" i="49"/>
  <c r="C378" i="49"/>
  <c r="L347" i="2" s="1"/>
  <c r="C347" i="2" s="1"/>
  <c r="C379" i="49"/>
  <c r="L348" i="2" s="1"/>
  <c r="C348" i="2" s="1"/>
  <c r="C380" i="49"/>
  <c r="L349" i="2" s="1"/>
  <c r="C349" i="2" s="1"/>
  <c r="C377" i="49"/>
  <c r="L346" i="2" s="1"/>
  <c r="C346" i="2" s="1"/>
  <c r="O752" i="2"/>
  <c r="E753" i="2"/>
  <c r="G753" i="2" s="1"/>
  <c r="N752" i="2"/>
  <c r="M752" i="2"/>
  <c r="L752" i="2"/>
  <c r="F356" i="49"/>
  <c r="O623" i="2"/>
  <c r="N623" i="2"/>
  <c r="M623" i="2"/>
  <c r="Q623" i="2"/>
  <c r="R623" i="2" s="1"/>
  <c r="L623" i="2"/>
  <c r="N50" i="2"/>
  <c r="E50" i="2" s="1"/>
  <c r="N51" i="2"/>
  <c r="E51" i="2" s="1"/>
  <c r="N49" i="2"/>
  <c r="E49" i="2" s="1"/>
  <c r="O50" i="2"/>
  <c r="O51" i="2"/>
  <c r="O49" i="2"/>
  <c r="P50" i="2"/>
  <c r="G50" i="2" s="1"/>
  <c r="P51" i="2"/>
  <c r="G51" i="2" s="1"/>
  <c r="P49" i="2"/>
  <c r="G49" i="2" s="1"/>
  <c r="M50" i="2"/>
  <c r="D50" i="2" s="1"/>
  <c r="M51" i="2"/>
  <c r="D51" i="2" s="1"/>
  <c r="M49" i="2"/>
  <c r="D49" i="2" s="1"/>
  <c r="O16" i="2"/>
  <c r="F16" i="2" s="1"/>
  <c r="O17" i="2"/>
  <c r="F17" i="2" s="1"/>
  <c r="O18" i="2"/>
  <c r="O19" i="2"/>
  <c r="F19" i="2" s="1"/>
  <c r="O20" i="2"/>
  <c r="F20" i="2" s="1"/>
  <c r="D51" i="49"/>
  <c r="O21" i="2" s="1"/>
  <c r="F21" i="2" s="1"/>
  <c r="D52" i="49"/>
  <c r="O22" i="2" s="1"/>
  <c r="F22" i="2" s="1"/>
  <c r="O15" i="2"/>
  <c r="F15" i="2" s="1"/>
  <c r="M16" i="2"/>
  <c r="D16" i="2" s="1"/>
  <c r="M17" i="2"/>
  <c r="D17" i="2" s="1"/>
  <c r="M18" i="2"/>
  <c r="D18" i="2" s="1"/>
  <c r="M19" i="2"/>
  <c r="D19" i="2" s="1"/>
  <c r="M20" i="2"/>
  <c r="D20" i="2" s="1"/>
  <c r="C51" i="49"/>
  <c r="M21" i="2" s="1"/>
  <c r="D21" i="2" s="1"/>
  <c r="C52" i="49"/>
  <c r="M22" i="2" s="1"/>
  <c r="D22" i="2" s="1"/>
  <c r="M15" i="2"/>
  <c r="D15" i="2" s="1"/>
  <c r="G267" i="19"/>
  <c r="H267" i="19"/>
  <c r="I267" i="19"/>
  <c r="B267" i="19"/>
  <c r="C267" i="19"/>
  <c r="D267" i="19"/>
  <c r="C753" i="2" l="1"/>
  <c r="D753" i="2"/>
  <c r="R49" i="2"/>
  <c r="F49" i="2"/>
  <c r="R51" i="2"/>
  <c r="F51" i="2"/>
  <c r="R50" i="2"/>
  <c r="F50" i="2"/>
  <c r="G477" i="2"/>
  <c r="G277" i="2"/>
  <c r="G285" i="2"/>
  <c r="G297" i="2"/>
  <c r="G305" i="2"/>
  <c r="G313" i="2"/>
  <c r="G321" i="2"/>
  <c r="G329" i="2"/>
  <c r="G345" i="2"/>
  <c r="G353" i="2"/>
  <c r="G361" i="2"/>
  <c r="G377" i="2"/>
  <c r="G385" i="2"/>
  <c r="G397" i="2"/>
  <c r="G449" i="2"/>
  <c r="G465" i="2"/>
  <c r="G473" i="2"/>
  <c r="G513" i="2"/>
  <c r="G521" i="2"/>
  <c r="G419" i="2"/>
  <c r="G289" i="2"/>
  <c r="G459" i="2"/>
  <c r="G432" i="2"/>
  <c r="G339" i="2"/>
  <c r="G443" i="2"/>
  <c r="G495" i="2"/>
  <c r="G283" i="2"/>
  <c r="G299" i="2"/>
  <c r="G311" i="2"/>
  <c r="G347" i="2"/>
  <c r="G389" i="2"/>
  <c r="G325" i="2"/>
  <c r="G357" i="2"/>
  <c r="G381" i="2"/>
  <c r="G393" i="2"/>
  <c r="G401" i="2"/>
  <c r="G417" i="2"/>
  <c r="G441" i="2"/>
  <c r="G453" i="2"/>
  <c r="G461" i="2"/>
  <c r="G469" i="2"/>
  <c r="G517" i="2"/>
  <c r="G368" i="2"/>
  <c r="G464" i="2"/>
  <c r="G284" i="2"/>
  <c r="G300" i="2"/>
  <c r="G316" i="2"/>
  <c r="G332" i="2"/>
  <c r="G348" i="2"/>
  <c r="G376" i="2"/>
  <c r="G448" i="2"/>
  <c r="G480" i="2"/>
  <c r="G512" i="2"/>
  <c r="G327" i="2"/>
  <c r="G371" i="2"/>
  <c r="G395" i="2"/>
  <c r="G475" i="2"/>
  <c r="G509" i="2"/>
  <c r="G279" i="2"/>
  <c r="G338" i="2"/>
  <c r="G350" i="2"/>
  <c r="G363" i="2"/>
  <c r="G358" i="2"/>
  <c r="G281" i="2"/>
  <c r="G293" i="2"/>
  <c r="G301" i="2"/>
  <c r="G309" i="2"/>
  <c r="G317" i="2"/>
  <c r="G333" i="2"/>
  <c r="G341" i="2"/>
  <c r="G349" i="2"/>
  <c r="G365" i="2"/>
  <c r="G373" i="2"/>
  <c r="G409" i="2"/>
  <c r="G425" i="2"/>
  <c r="G433" i="2"/>
  <c r="G481" i="2"/>
  <c r="G489" i="2"/>
  <c r="G497" i="2"/>
  <c r="G505" i="2"/>
  <c r="G427" i="2"/>
  <c r="G439" i="2"/>
  <c r="G384" i="2"/>
  <c r="G392" i="2"/>
  <c r="G400" i="2"/>
  <c r="G408" i="2"/>
  <c r="G416" i="2"/>
  <c r="G295" i="2"/>
  <c r="G315" i="2"/>
  <c r="G343" i="2"/>
  <c r="G379" i="2"/>
  <c r="G387" i="2"/>
  <c r="G507" i="2"/>
  <c r="G291" i="2"/>
  <c r="G307" i="2"/>
  <c r="G331" i="2"/>
  <c r="G342" i="2"/>
  <c r="G366" i="2"/>
  <c r="G403" i="2"/>
  <c r="G491" i="2"/>
  <c r="G518" i="2"/>
  <c r="G496" i="2"/>
  <c r="G337" i="2"/>
  <c r="G369" i="2"/>
  <c r="G405" i="2"/>
  <c r="G413" i="2"/>
  <c r="G421" i="2"/>
  <c r="G429" i="2"/>
  <c r="G437" i="2"/>
  <c r="G457" i="2"/>
  <c r="G485" i="2"/>
  <c r="G493" i="2"/>
  <c r="G501" i="2"/>
  <c r="G280" i="2"/>
  <c r="G288" i="2"/>
  <c r="G296" i="2"/>
  <c r="G304" i="2"/>
  <c r="G312" i="2"/>
  <c r="G320" i="2"/>
  <c r="G328" i="2"/>
  <c r="G336" i="2"/>
  <c r="G344" i="2"/>
  <c r="G352" i="2"/>
  <c r="G360" i="2"/>
  <c r="G411" i="2"/>
  <c r="G476" i="2"/>
  <c r="G323" i="2"/>
  <c r="G355" i="2"/>
  <c r="G394" i="2"/>
  <c r="G406" i="2"/>
  <c r="G502" i="2"/>
  <c r="F362" i="49"/>
  <c r="F74" i="49"/>
  <c r="E18" i="49" s="1"/>
  <c r="D54" i="49"/>
  <c r="L1043" i="2" l="1"/>
  <c r="O48" i="2" l="1"/>
  <c r="F48" i="2" s="1"/>
  <c r="O47" i="2"/>
  <c r="N48" i="2"/>
  <c r="E48" i="2" s="1"/>
  <c r="N47" i="2"/>
  <c r="P48" i="2"/>
  <c r="G48" i="2" s="1"/>
  <c r="P47" i="2"/>
  <c r="M48" i="2"/>
  <c r="D48" i="2" s="1"/>
  <c r="M47" i="2"/>
  <c r="N53" i="2" l="1"/>
  <c r="L1030" i="2" l="1"/>
  <c r="L1031" i="2"/>
  <c r="L1032" i="2"/>
  <c r="I169" i="1" l="1"/>
  <c r="G169" i="1"/>
  <c r="B324" i="19"/>
  <c r="C324" i="19"/>
  <c r="D324" i="19"/>
  <c r="G324" i="19"/>
  <c r="H324" i="19"/>
  <c r="I324" i="19"/>
  <c r="G81" i="19"/>
  <c r="H81" i="19"/>
  <c r="I81" i="19"/>
  <c r="B81" i="19"/>
  <c r="C81" i="19"/>
  <c r="D81" i="19"/>
  <c r="G30" i="19"/>
  <c r="H30" i="19"/>
  <c r="I30" i="19"/>
  <c r="B30" i="19"/>
  <c r="C30" i="19"/>
  <c r="D30" i="19"/>
  <c r="O842" i="2" l="1"/>
  <c r="O843" i="2" l="1"/>
  <c r="L940" i="2"/>
  <c r="O940" i="2"/>
  <c r="N940" i="2"/>
  <c r="M940" i="2"/>
  <c r="D38" i="49"/>
  <c r="P12" i="2" s="1"/>
  <c r="G254" i="19"/>
  <c r="H254" i="19"/>
  <c r="I254" i="19"/>
  <c r="B254" i="19"/>
  <c r="C254" i="19"/>
  <c r="D254" i="19"/>
  <c r="B255" i="19"/>
  <c r="C255" i="19"/>
  <c r="D255" i="19"/>
  <c r="G210" i="19"/>
  <c r="H210" i="19"/>
  <c r="I210" i="19"/>
  <c r="G211" i="19"/>
  <c r="H211" i="19"/>
  <c r="I211" i="19"/>
  <c r="B210" i="19"/>
  <c r="C210" i="19"/>
  <c r="D210" i="19"/>
  <c r="B211" i="19"/>
  <c r="C211" i="19"/>
  <c r="D211" i="19"/>
  <c r="B212" i="19"/>
  <c r="C212" i="19"/>
  <c r="D212" i="19"/>
  <c r="G119" i="19"/>
  <c r="H119" i="19"/>
  <c r="I119" i="19"/>
  <c r="G120" i="19"/>
  <c r="H120" i="19"/>
  <c r="I120" i="19"/>
  <c r="G121" i="19"/>
  <c r="H121" i="19"/>
  <c r="I121" i="19"/>
  <c r="G138" i="19"/>
  <c r="H138" i="19"/>
  <c r="I138" i="19"/>
  <c r="G139" i="19"/>
  <c r="H139" i="19"/>
  <c r="I139" i="19"/>
  <c r="B138" i="19"/>
  <c r="C138" i="19"/>
  <c r="D138" i="19"/>
  <c r="B139" i="19"/>
  <c r="C139" i="19"/>
  <c r="D139" i="19"/>
  <c r="B119" i="19"/>
  <c r="C119" i="19"/>
  <c r="D119" i="19"/>
  <c r="B120" i="19"/>
  <c r="C120" i="19"/>
  <c r="D120" i="19"/>
  <c r="F35" i="2" l="1"/>
  <c r="F589" i="2"/>
  <c r="E589" i="2"/>
  <c r="D589" i="2"/>
  <c r="C589" i="2"/>
  <c r="F588" i="2"/>
  <c r="E588" i="2"/>
  <c r="D588" i="2"/>
  <c r="C588" i="2"/>
  <c r="F587" i="2"/>
  <c r="E587" i="2"/>
  <c r="D587" i="2"/>
  <c r="C587" i="2"/>
  <c r="F586" i="2"/>
  <c r="E586" i="2"/>
  <c r="D586" i="2"/>
  <c r="C586" i="2"/>
  <c r="F585" i="2"/>
  <c r="E585" i="2"/>
  <c r="D585" i="2"/>
  <c r="C585" i="2"/>
  <c r="F584" i="2"/>
  <c r="E584" i="2"/>
  <c r="D584" i="2"/>
  <c r="C584" i="2"/>
  <c r="F583" i="2"/>
  <c r="E583" i="2"/>
  <c r="D583" i="2"/>
  <c r="C583" i="2"/>
  <c r="F582" i="2"/>
  <c r="E582" i="2"/>
  <c r="D582" i="2"/>
  <c r="C582" i="2"/>
  <c r="F581" i="2"/>
  <c r="E581" i="2"/>
  <c r="D581" i="2"/>
  <c r="C581" i="2"/>
  <c r="F580" i="2"/>
  <c r="E580" i="2"/>
  <c r="D580" i="2"/>
  <c r="C580" i="2"/>
  <c r="F579" i="2"/>
  <c r="E579" i="2"/>
  <c r="D579" i="2"/>
  <c r="C579" i="2"/>
  <c r="F608" i="2"/>
  <c r="E608" i="2"/>
  <c r="D608" i="2"/>
  <c r="C608" i="2"/>
  <c r="F607" i="2"/>
  <c r="E607" i="2"/>
  <c r="D607" i="2"/>
  <c r="C607" i="2"/>
  <c r="F606" i="2"/>
  <c r="E606" i="2"/>
  <c r="D606" i="2"/>
  <c r="C606" i="2"/>
  <c r="F605" i="2"/>
  <c r="E605" i="2"/>
  <c r="D605" i="2"/>
  <c r="C605" i="2"/>
  <c r="F604" i="2"/>
  <c r="E604" i="2"/>
  <c r="D604" i="2"/>
  <c r="C604" i="2"/>
  <c r="F603" i="2"/>
  <c r="E603" i="2"/>
  <c r="D603" i="2"/>
  <c r="C603" i="2"/>
  <c r="F602" i="2"/>
  <c r="E602" i="2"/>
  <c r="D602" i="2"/>
  <c r="C602" i="2"/>
  <c r="F601" i="2"/>
  <c r="E601" i="2"/>
  <c r="D601" i="2"/>
  <c r="C601" i="2"/>
  <c r="F600" i="2"/>
  <c r="E600" i="2"/>
  <c r="D600" i="2"/>
  <c r="C600" i="2"/>
  <c r="F599" i="2"/>
  <c r="E599" i="2"/>
  <c r="D599" i="2"/>
  <c r="C599" i="2"/>
  <c r="F598" i="2"/>
  <c r="E598" i="2"/>
  <c r="D598" i="2"/>
  <c r="C598" i="2"/>
  <c r="F597" i="2"/>
  <c r="E597" i="2"/>
  <c r="D597" i="2"/>
  <c r="C597" i="2"/>
  <c r="E596" i="2"/>
  <c r="D596" i="2"/>
  <c r="C596" i="2"/>
  <c r="F595" i="2"/>
  <c r="E595" i="2"/>
  <c r="D595" i="2"/>
  <c r="C595" i="2"/>
  <c r="F594" i="2"/>
  <c r="E594" i="2"/>
  <c r="D594" i="2"/>
  <c r="C594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89" i="2"/>
  <c r="P588" i="2"/>
  <c r="P587" i="2"/>
  <c r="P586" i="2"/>
  <c r="P585" i="2"/>
  <c r="P584" i="2"/>
  <c r="P583" i="2"/>
  <c r="P582" i="2"/>
  <c r="P581" i="2"/>
  <c r="P580" i="2"/>
  <c r="P579" i="2"/>
  <c r="G597" i="2" l="1"/>
  <c r="G596" i="2"/>
  <c r="G584" i="2"/>
  <c r="G586" i="2"/>
  <c r="G588" i="2"/>
  <c r="G599" i="2"/>
  <c r="G601" i="2"/>
  <c r="G603" i="2"/>
  <c r="G604" i="2"/>
  <c r="G582" i="2"/>
  <c r="G580" i="2"/>
  <c r="G595" i="2"/>
  <c r="G605" i="2"/>
  <c r="G607" i="2"/>
  <c r="G598" i="2"/>
  <c r="G600" i="2"/>
  <c r="G602" i="2"/>
  <c r="G606" i="2"/>
  <c r="G594" i="2"/>
  <c r="G579" i="2"/>
  <c r="G581" i="2"/>
  <c r="G583" i="2"/>
  <c r="G585" i="2"/>
  <c r="G587" i="2"/>
  <c r="G589" i="2"/>
  <c r="G608" i="2"/>
  <c r="C838" i="2" l="1"/>
  <c r="F645" i="2"/>
  <c r="F725" i="2"/>
  <c r="E725" i="2"/>
  <c r="F724" i="2"/>
  <c r="E724" i="2"/>
  <c r="H696" i="2"/>
  <c r="F696" i="2"/>
  <c r="E696" i="2"/>
  <c r="D696" i="2"/>
  <c r="C696" i="2"/>
  <c r="H695" i="2"/>
  <c r="F695" i="2"/>
  <c r="E695" i="2"/>
  <c r="D695" i="2"/>
  <c r="C695" i="2"/>
  <c r="H694" i="2"/>
  <c r="F694" i="2"/>
  <c r="E694" i="2"/>
  <c r="D694" i="2"/>
  <c r="C694" i="2"/>
  <c r="H693" i="2"/>
  <c r="F693" i="2"/>
  <c r="E693" i="2"/>
  <c r="D693" i="2"/>
  <c r="C693" i="2"/>
  <c r="H692" i="2"/>
  <c r="F692" i="2"/>
  <c r="E692" i="2"/>
  <c r="D692" i="2"/>
  <c r="C692" i="2"/>
  <c r="H691" i="2"/>
  <c r="F691" i="2"/>
  <c r="E691" i="2"/>
  <c r="D691" i="2"/>
  <c r="C691" i="2"/>
  <c r="H690" i="2"/>
  <c r="F690" i="2"/>
  <c r="E690" i="2"/>
  <c r="D690" i="2"/>
  <c r="C690" i="2"/>
  <c r="H689" i="2"/>
  <c r="F689" i="2"/>
  <c r="E689" i="2"/>
  <c r="D689" i="2"/>
  <c r="C689" i="2"/>
  <c r="R696" i="2"/>
  <c r="R695" i="2"/>
  <c r="R694" i="2"/>
  <c r="R693" i="2"/>
  <c r="R692" i="2"/>
  <c r="R691" i="2"/>
  <c r="R690" i="2"/>
  <c r="R689" i="2"/>
  <c r="P696" i="2"/>
  <c r="P695" i="2"/>
  <c r="P694" i="2"/>
  <c r="P693" i="2"/>
  <c r="P692" i="2"/>
  <c r="P691" i="2"/>
  <c r="P690" i="2"/>
  <c r="P689" i="2"/>
  <c r="R634" i="2"/>
  <c r="R633" i="2"/>
  <c r="R632" i="2"/>
  <c r="R631" i="2"/>
  <c r="R630" i="2"/>
  <c r="R629" i="2"/>
  <c r="P634" i="2"/>
  <c r="P633" i="2"/>
  <c r="P632" i="2"/>
  <c r="P631" i="2"/>
  <c r="P630" i="2"/>
  <c r="P629" i="2"/>
  <c r="R59" i="2"/>
  <c r="G59" i="2"/>
  <c r="F59" i="2"/>
  <c r="E59" i="2"/>
  <c r="D59" i="2"/>
  <c r="C59" i="2"/>
  <c r="C36" i="2"/>
  <c r="C35" i="2"/>
  <c r="C33" i="2"/>
  <c r="C32" i="2"/>
  <c r="C31" i="2"/>
  <c r="C24" i="2"/>
  <c r="C15" i="2"/>
  <c r="C13" i="2"/>
  <c r="G691" i="2" l="1"/>
  <c r="G693" i="2"/>
  <c r="G694" i="2"/>
  <c r="G689" i="2"/>
  <c r="G696" i="2"/>
  <c r="G692" i="2"/>
  <c r="G695" i="2"/>
  <c r="G690" i="2"/>
  <c r="D228" i="19" l="1"/>
  <c r="C228" i="19"/>
  <c r="B228" i="19"/>
  <c r="I228" i="19"/>
  <c r="H228" i="19"/>
  <c r="G228" i="19"/>
  <c r="E1111" i="2" l="1"/>
  <c r="F24" i="2"/>
  <c r="P944" i="2" l="1"/>
  <c r="F944" i="2" s="1"/>
  <c r="P940" i="2"/>
  <c r="F940" i="2" s="1"/>
  <c r="G60" i="2" l="1"/>
  <c r="F60" i="2"/>
  <c r="E60" i="2"/>
  <c r="D60" i="2"/>
  <c r="C60" i="2"/>
  <c r="C58" i="2"/>
  <c r="C47" i="2"/>
  <c r="R48" i="2"/>
  <c r="F80" i="49" l="1"/>
  <c r="E19" i="49" s="1"/>
  <c r="F86" i="49"/>
  <c r="E20" i="49" s="1"/>
  <c r="O61" i="1"/>
  <c r="E31" i="49" l="1"/>
  <c r="E390" i="49"/>
  <c r="E30" i="49" s="1"/>
  <c r="F36" i="2" l="1"/>
  <c r="H927" i="2" l="1"/>
  <c r="G927" i="2"/>
  <c r="F927" i="2"/>
  <c r="E927" i="2"/>
  <c r="D927" i="2"/>
  <c r="C927" i="2"/>
  <c r="H928" i="2"/>
  <c r="G928" i="2"/>
  <c r="F928" i="2"/>
  <c r="E928" i="2"/>
  <c r="D928" i="2"/>
  <c r="C928" i="2"/>
  <c r="H926" i="2"/>
  <c r="G926" i="2"/>
  <c r="F926" i="2"/>
  <c r="E926" i="2"/>
  <c r="D926" i="2"/>
  <c r="C926" i="2"/>
  <c r="H925" i="2"/>
  <c r="G925" i="2"/>
  <c r="F925" i="2"/>
  <c r="E925" i="2"/>
  <c r="D925" i="2"/>
  <c r="C925" i="2"/>
  <c r="H923" i="2"/>
  <c r="G923" i="2"/>
  <c r="F923" i="2"/>
  <c r="E923" i="2"/>
  <c r="D923" i="2"/>
  <c r="C923" i="2"/>
  <c r="H922" i="2"/>
  <c r="G922" i="2"/>
  <c r="F922" i="2"/>
  <c r="E922" i="2"/>
  <c r="D922" i="2"/>
  <c r="C922" i="2"/>
  <c r="H921" i="2"/>
  <c r="G921" i="2"/>
  <c r="F921" i="2"/>
  <c r="E921" i="2"/>
  <c r="D921" i="2"/>
  <c r="C921" i="2"/>
  <c r="H920" i="2"/>
  <c r="G920" i="2"/>
  <c r="F920" i="2"/>
  <c r="E920" i="2"/>
  <c r="D920" i="2"/>
  <c r="C920" i="2"/>
  <c r="C919" i="2"/>
  <c r="H884" i="2"/>
  <c r="G884" i="2"/>
  <c r="F884" i="2"/>
  <c r="E884" i="2"/>
  <c r="D884" i="2"/>
  <c r="C884" i="2"/>
  <c r="H883" i="2"/>
  <c r="G883" i="2"/>
  <c r="F883" i="2"/>
  <c r="E883" i="2"/>
  <c r="D883" i="2"/>
  <c r="C883" i="2"/>
  <c r="H882" i="2"/>
  <c r="G882" i="2"/>
  <c r="F882" i="2"/>
  <c r="E882" i="2"/>
  <c r="D882" i="2"/>
  <c r="C882" i="2"/>
  <c r="H881" i="2"/>
  <c r="G881" i="2"/>
  <c r="F881" i="2"/>
  <c r="E881" i="2"/>
  <c r="D881" i="2"/>
  <c r="C881" i="2"/>
  <c r="C880" i="2"/>
  <c r="H890" i="2"/>
  <c r="G890" i="2"/>
  <c r="F890" i="2"/>
  <c r="E890" i="2"/>
  <c r="D890" i="2"/>
  <c r="C890" i="2"/>
  <c r="H889" i="2"/>
  <c r="G889" i="2"/>
  <c r="F889" i="2"/>
  <c r="E889" i="2"/>
  <c r="D889" i="2"/>
  <c r="C889" i="2"/>
  <c r="H888" i="2"/>
  <c r="G888" i="2"/>
  <c r="F888" i="2"/>
  <c r="E888" i="2"/>
  <c r="D888" i="2"/>
  <c r="C888" i="2"/>
  <c r="H887" i="2"/>
  <c r="G887" i="2"/>
  <c r="F887" i="2"/>
  <c r="E887" i="2"/>
  <c r="D887" i="2"/>
  <c r="C887" i="2"/>
  <c r="H904" i="2"/>
  <c r="G904" i="2"/>
  <c r="F904" i="2"/>
  <c r="E904" i="2"/>
  <c r="D904" i="2"/>
  <c r="C904" i="2"/>
  <c r="H903" i="2"/>
  <c r="G903" i="2"/>
  <c r="F903" i="2"/>
  <c r="E903" i="2"/>
  <c r="D903" i="2"/>
  <c r="C903" i="2"/>
  <c r="H894" i="2"/>
  <c r="G894" i="2"/>
  <c r="F894" i="2"/>
  <c r="E894" i="2"/>
  <c r="D894" i="2"/>
  <c r="C894" i="2"/>
  <c r="C893" i="2"/>
  <c r="H916" i="2"/>
  <c r="G916" i="2"/>
  <c r="F916" i="2"/>
  <c r="E916" i="2"/>
  <c r="D916" i="2"/>
  <c r="C916" i="2"/>
  <c r="H907" i="2"/>
  <c r="G907" i="2"/>
  <c r="F907" i="2"/>
  <c r="E907" i="2"/>
  <c r="D907" i="2"/>
  <c r="C907" i="2"/>
  <c r="H906" i="2"/>
  <c r="G906" i="2"/>
  <c r="F906" i="2"/>
  <c r="E906" i="2"/>
  <c r="D906" i="2"/>
  <c r="C906" i="2"/>
  <c r="H865" i="2"/>
  <c r="G865" i="2"/>
  <c r="F865" i="2"/>
  <c r="E865" i="2"/>
  <c r="D865" i="2"/>
  <c r="C865" i="2"/>
  <c r="H864" i="2"/>
  <c r="G864" i="2"/>
  <c r="F864" i="2"/>
  <c r="E864" i="2"/>
  <c r="D864" i="2"/>
  <c r="C864" i="2"/>
  <c r="H863" i="2"/>
  <c r="G863" i="2"/>
  <c r="F863" i="2"/>
  <c r="E863" i="2"/>
  <c r="D863" i="2"/>
  <c r="C863" i="2"/>
  <c r="H862" i="2"/>
  <c r="G862" i="2"/>
  <c r="F862" i="2"/>
  <c r="E862" i="2"/>
  <c r="D862" i="2"/>
  <c r="C862" i="2"/>
  <c r="H860" i="2"/>
  <c r="G860" i="2"/>
  <c r="F860" i="2"/>
  <c r="E860" i="2"/>
  <c r="D860" i="2"/>
  <c r="C860" i="2"/>
  <c r="H859" i="2"/>
  <c r="G859" i="2"/>
  <c r="F859" i="2"/>
  <c r="E859" i="2"/>
  <c r="D859" i="2"/>
  <c r="C859" i="2"/>
  <c r="H858" i="2"/>
  <c r="G858" i="2"/>
  <c r="F858" i="2"/>
  <c r="E858" i="2"/>
  <c r="D858" i="2"/>
  <c r="C858" i="2"/>
  <c r="H857" i="2"/>
  <c r="G857" i="2"/>
  <c r="F857" i="2"/>
  <c r="E857" i="2"/>
  <c r="D857" i="2"/>
  <c r="C857" i="2"/>
  <c r="C856" i="2"/>
  <c r="H853" i="2"/>
  <c r="G853" i="2"/>
  <c r="F853" i="2"/>
  <c r="E853" i="2"/>
  <c r="D853" i="2"/>
  <c r="C853" i="2"/>
  <c r="H852" i="2"/>
  <c r="G852" i="2"/>
  <c r="F852" i="2"/>
  <c r="E852" i="2"/>
  <c r="D852" i="2"/>
  <c r="C852" i="2"/>
  <c r="H851" i="2"/>
  <c r="G851" i="2"/>
  <c r="F851" i="2"/>
  <c r="E851" i="2"/>
  <c r="D851" i="2"/>
  <c r="C851" i="2"/>
  <c r="H850" i="2"/>
  <c r="G850" i="2"/>
  <c r="F850" i="2"/>
  <c r="E850" i="2"/>
  <c r="D850" i="2"/>
  <c r="C850" i="2"/>
  <c r="H848" i="2"/>
  <c r="G848" i="2"/>
  <c r="F848" i="2"/>
  <c r="E848" i="2"/>
  <c r="D848" i="2"/>
  <c r="C848" i="2"/>
  <c r="H847" i="2"/>
  <c r="G847" i="2"/>
  <c r="F847" i="2"/>
  <c r="E847" i="2"/>
  <c r="D847" i="2"/>
  <c r="C847" i="2"/>
  <c r="H846" i="2"/>
  <c r="G846" i="2"/>
  <c r="F846" i="2"/>
  <c r="E846" i="2"/>
  <c r="D846" i="2"/>
  <c r="C846" i="2"/>
  <c r="H845" i="2"/>
  <c r="G845" i="2"/>
  <c r="F845" i="2"/>
  <c r="E845" i="2"/>
  <c r="D845" i="2"/>
  <c r="C845" i="2"/>
  <c r="C844" i="2"/>
  <c r="C840" i="2"/>
  <c r="C839" i="2"/>
  <c r="G837" i="2"/>
  <c r="C837" i="2"/>
  <c r="D831" i="2"/>
  <c r="D830" i="2"/>
  <c r="D828" i="2"/>
  <c r="D827" i="2"/>
  <c r="Q929" i="2"/>
  <c r="P929" i="2"/>
  <c r="O929" i="2"/>
  <c r="Q924" i="2"/>
  <c r="P924" i="2"/>
  <c r="O924" i="2"/>
  <c r="Q917" i="2"/>
  <c r="P917" i="2"/>
  <c r="O917" i="2"/>
  <c r="P905" i="2"/>
  <c r="O905" i="2"/>
  <c r="Q891" i="2"/>
  <c r="P891" i="2"/>
  <c r="O891" i="2"/>
  <c r="R866" i="2"/>
  <c r="Q866" i="2"/>
  <c r="P866" i="2"/>
  <c r="R861" i="2"/>
  <c r="Q861" i="2"/>
  <c r="P861" i="2"/>
  <c r="R854" i="2"/>
  <c r="Q854" i="2"/>
  <c r="P854" i="2"/>
  <c r="R849" i="2"/>
  <c r="Q849" i="2"/>
  <c r="P849" i="2"/>
  <c r="N992" i="2"/>
  <c r="D991" i="2"/>
  <c r="G991" i="2"/>
  <c r="F991" i="2"/>
  <c r="E991" i="2"/>
  <c r="C991" i="2"/>
  <c r="G990" i="2"/>
  <c r="F990" i="2"/>
  <c r="E990" i="2"/>
  <c r="D990" i="2"/>
  <c r="C990" i="2"/>
  <c r="G989" i="2"/>
  <c r="F989" i="2"/>
  <c r="E989" i="2"/>
  <c r="D989" i="2"/>
  <c r="C989" i="2"/>
  <c r="G983" i="2"/>
  <c r="F983" i="2"/>
  <c r="E983" i="2"/>
  <c r="D983" i="2"/>
  <c r="C983" i="2"/>
  <c r="G982" i="2"/>
  <c r="F982" i="2"/>
  <c r="E982" i="2"/>
  <c r="D982" i="2"/>
  <c r="C982" i="2"/>
  <c r="G981" i="2"/>
  <c r="F981" i="2"/>
  <c r="E981" i="2"/>
  <c r="D981" i="2"/>
  <c r="C981" i="2"/>
  <c r="F955" i="2"/>
  <c r="D955" i="2"/>
  <c r="C955" i="2"/>
  <c r="F954" i="2"/>
  <c r="D954" i="2"/>
  <c r="C954" i="2"/>
  <c r="E1113" i="2"/>
  <c r="E1110" i="2"/>
  <c r="M1032" i="2"/>
  <c r="F775" i="2"/>
  <c r="E775" i="2"/>
  <c r="D775" i="2"/>
  <c r="C775" i="2"/>
  <c r="F774" i="2"/>
  <c r="D774" i="2"/>
  <c r="C774" i="2"/>
  <c r="M992" i="2"/>
  <c r="N984" i="2"/>
  <c r="M984" i="2"/>
  <c r="F729" i="2"/>
  <c r="E729" i="2"/>
  <c r="F728" i="2"/>
  <c r="E728" i="2"/>
  <c r="F727" i="2"/>
  <c r="E727" i="2"/>
  <c r="F665" i="2"/>
  <c r="E665" i="2"/>
  <c r="F664" i="2"/>
  <c r="E664" i="2"/>
  <c r="F578" i="2"/>
  <c r="E578" i="2"/>
  <c r="D578" i="2"/>
  <c r="C578" i="2"/>
  <c r="F577" i="2"/>
  <c r="E577" i="2"/>
  <c r="D577" i="2"/>
  <c r="C577" i="2"/>
  <c r="Q611" i="2"/>
  <c r="P578" i="2"/>
  <c r="P577" i="2"/>
  <c r="G36" i="2"/>
  <c r="E36" i="2"/>
  <c r="D36" i="2"/>
  <c r="O14" i="2"/>
  <c r="E434" i="49"/>
  <c r="G836" i="2" l="1"/>
  <c r="E32" i="49"/>
  <c r="F924" i="2"/>
  <c r="P930" i="2"/>
  <c r="E992" i="2"/>
  <c r="E993" i="2" s="1"/>
  <c r="H917" i="2"/>
  <c r="F905" i="2"/>
  <c r="G891" i="2"/>
  <c r="F886" i="2"/>
  <c r="G886" i="2"/>
  <c r="H886" i="2"/>
  <c r="G924" i="2"/>
  <c r="H924" i="2"/>
  <c r="F917" i="2"/>
  <c r="F929" i="2"/>
  <c r="G842" i="2"/>
  <c r="F891" i="2"/>
  <c r="H929" i="2"/>
  <c r="G917" i="2"/>
  <c r="H891" i="2"/>
  <c r="G929" i="2"/>
  <c r="H905" i="2"/>
  <c r="G905" i="2"/>
  <c r="F854" i="2"/>
  <c r="H866" i="2"/>
  <c r="Q905" i="2"/>
  <c r="J836" i="2"/>
  <c r="H861" i="2"/>
  <c r="Q855" i="2"/>
  <c r="P892" i="2"/>
  <c r="F849" i="2"/>
  <c r="G866" i="2"/>
  <c r="F861" i="2"/>
  <c r="G854" i="2"/>
  <c r="H854" i="2"/>
  <c r="G861" i="2"/>
  <c r="D842" i="2"/>
  <c r="D836" i="2"/>
  <c r="G849" i="2"/>
  <c r="H849" i="2"/>
  <c r="J842" i="2"/>
  <c r="F866" i="2"/>
  <c r="O918" i="2"/>
  <c r="O930" i="2"/>
  <c r="Q892" i="2"/>
  <c r="P918" i="2"/>
  <c r="O892" i="2"/>
  <c r="Q930" i="2"/>
  <c r="P867" i="2"/>
  <c r="Q867" i="2"/>
  <c r="R867" i="2"/>
  <c r="P855" i="2"/>
  <c r="R855" i="2"/>
  <c r="D992" i="2"/>
  <c r="F958" i="2"/>
  <c r="F959" i="2" s="1"/>
  <c r="E984" i="2"/>
  <c r="E985" i="2" s="1"/>
  <c r="D984" i="2"/>
  <c r="E1112" i="2"/>
  <c r="G774" i="2"/>
  <c r="G775" i="2"/>
  <c r="G664" i="2"/>
  <c r="G665" i="2"/>
  <c r="G578" i="2"/>
  <c r="G577" i="2"/>
  <c r="F918" i="2" l="1"/>
  <c r="F892" i="2"/>
  <c r="H918" i="2"/>
  <c r="H930" i="2"/>
  <c r="F930" i="2"/>
  <c r="F855" i="2"/>
  <c r="G918" i="2"/>
  <c r="G843" i="2"/>
  <c r="G892" i="2"/>
  <c r="G930" i="2"/>
  <c r="H892" i="2"/>
  <c r="H867" i="2"/>
  <c r="Q918" i="2"/>
  <c r="H855" i="2"/>
  <c r="J843" i="2"/>
  <c r="G855" i="2"/>
  <c r="D843" i="2"/>
  <c r="G867" i="2"/>
  <c r="F867" i="2"/>
  <c r="D266" i="19" l="1"/>
  <c r="C266" i="19"/>
  <c r="B266" i="19"/>
  <c r="I266" i="19"/>
  <c r="H266" i="19"/>
  <c r="G266" i="19"/>
  <c r="H268" i="19"/>
  <c r="D361" i="19"/>
  <c r="C361" i="19"/>
  <c r="B361" i="19"/>
  <c r="I361" i="19"/>
  <c r="H361" i="19"/>
  <c r="G361" i="19"/>
  <c r="D323" i="19"/>
  <c r="C323" i="19"/>
  <c r="B323" i="19"/>
  <c r="I323" i="19"/>
  <c r="H323" i="19"/>
  <c r="G323" i="19"/>
  <c r="D301" i="19"/>
  <c r="C301" i="19"/>
  <c r="B301" i="19"/>
  <c r="I301" i="19"/>
  <c r="H301" i="19"/>
  <c r="G301" i="19"/>
  <c r="I250" i="19"/>
  <c r="H250" i="19"/>
  <c r="G250" i="19"/>
  <c r="D250" i="19"/>
  <c r="C250" i="19"/>
  <c r="B250" i="19"/>
  <c r="D195" i="19"/>
  <c r="C195" i="19"/>
  <c r="B195" i="19"/>
  <c r="I195" i="19"/>
  <c r="H195" i="19"/>
  <c r="G195" i="19"/>
  <c r="D165" i="19"/>
  <c r="C165" i="19"/>
  <c r="B165" i="19"/>
  <c r="I165" i="19"/>
  <c r="H165" i="19"/>
  <c r="G165" i="19"/>
  <c r="D311" i="19"/>
  <c r="C311" i="19"/>
  <c r="B311" i="19"/>
  <c r="I311" i="19"/>
  <c r="H311" i="19"/>
  <c r="G311" i="19"/>
  <c r="D205" i="19"/>
  <c r="C205" i="19"/>
  <c r="B205" i="19"/>
  <c r="I205" i="19"/>
  <c r="H205" i="19"/>
  <c r="G205" i="19"/>
  <c r="D118" i="19"/>
  <c r="C118" i="19"/>
  <c r="B118" i="19"/>
  <c r="I118" i="19"/>
  <c r="H118" i="19"/>
  <c r="G118" i="19"/>
  <c r="I94" i="19"/>
  <c r="H94" i="19"/>
  <c r="G94" i="19"/>
  <c r="D94" i="19"/>
  <c r="C94" i="19"/>
  <c r="B94" i="19"/>
  <c r="D107" i="19" l="1"/>
  <c r="C107" i="19"/>
  <c r="B107" i="19"/>
  <c r="I107" i="19"/>
  <c r="H107" i="19"/>
  <c r="G107" i="19"/>
  <c r="I98" i="19"/>
  <c r="C45" i="1" s="1"/>
  <c r="H98" i="19"/>
  <c r="G98" i="19"/>
  <c r="D98" i="19"/>
  <c r="C98" i="19"/>
  <c r="B98" i="19"/>
  <c r="I44" i="19"/>
  <c r="H44" i="19"/>
  <c r="G44" i="19"/>
  <c r="D44" i="19"/>
  <c r="C44" i="19"/>
  <c r="B44" i="19"/>
  <c r="F590" i="2" l="1"/>
  <c r="E590" i="2"/>
  <c r="D590" i="2"/>
  <c r="C590" i="2"/>
  <c r="C524" i="2"/>
  <c r="G590" i="2" l="1"/>
  <c r="E1053" i="2" l="1"/>
  <c r="D1053" i="2"/>
  <c r="C1053" i="2"/>
  <c r="E1052" i="2"/>
  <c r="D1052" i="2"/>
  <c r="C1052" i="2"/>
  <c r="E1051" i="2"/>
  <c r="D1051" i="2"/>
  <c r="C1051" i="2"/>
  <c r="E1050" i="2"/>
  <c r="D1050" i="2"/>
  <c r="C1050" i="2"/>
  <c r="E1049" i="2"/>
  <c r="D1049" i="2"/>
  <c r="C1049" i="2"/>
  <c r="E1048" i="2"/>
  <c r="D1048" i="2"/>
  <c r="C1048" i="2"/>
  <c r="N1024" i="2" l="1"/>
  <c r="N1032" i="2"/>
  <c r="E1032" i="2" s="1"/>
  <c r="D1032" i="2"/>
  <c r="N1031" i="2"/>
  <c r="E1031" i="2" s="1"/>
  <c r="M1031" i="2"/>
  <c r="D1031" i="2" s="1"/>
  <c r="N1030" i="2"/>
  <c r="E1030" i="2" s="1"/>
  <c r="M1030" i="2"/>
  <c r="D1030" i="2" s="1"/>
  <c r="N1029" i="2"/>
  <c r="E1029" i="2" s="1"/>
  <c r="M1029" i="2"/>
  <c r="D1029" i="2" s="1"/>
  <c r="N1028" i="2"/>
  <c r="N1027" i="2"/>
  <c r="N1026" i="2"/>
  <c r="L1086" i="2"/>
  <c r="L1085" i="2"/>
  <c r="L1084" i="2"/>
  <c r="L1083" i="2"/>
  <c r="Q1088" i="2"/>
  <c r="O1088" i="2" s="1"/>
  <c r="Q1087" i="2"/>
  <c r="P1087" i="2" s="1"/>
  <c r="Q1086" i="2"/>
  <c r="O1086" i="2" s="1"/>
  <c r="Q1085" i="2"/>
  <c r="P1085" i="2" s="1"/>
  <c r="Q1084" i="2"/>
  <c r="O1084" i="2" s="1"/>
  <c r="Q1083" i="2"/>
  <c r="P1083" i="2" s="1"/>
  <c r="P1084" i="2" l="1"/>
  <c r="C1030" i="2"/>
  <c r="C1031" i="2"/>
  <c r="C1032" i="2"/>
  <c r="P1088" i="2"/>
  <c r="L1029" i="2"/>
  <c r="C1029" i="2" s="1"/>
  <c r="P1086" i="2"/>
  <c r="O1085" i="2"/>
  <c r="O1083" i="2"/>
  <c r="O1087" i="2"/>
  <c r="Q765" i="2"/>
  <c r="P593" i="2"/>
  <c r="N610" i="2"/>
  <c r="N591" i="2"/>
  <c r="P576" i="2"/>
  <c r="E567" i="2"/>
  <c r="N611" i="2" l="1"/>
  <c r="O567" i="2"/>
  <c r="F567" i="2"/>
  <c r="P777" i="2"/>
  <c r="N567" i="2"/>
  <c r="N568" i="2" s="1"/>
  <c r="P610" i="2"/>
  <c r="O591" i="2"/>
  <c r="O610" i="2"/>
  <c r="R571" i="2"/>
  <c r="P523" i="2" l="1"/>
  <c r="R570" i="2"/>
  <c r="S571" i="2" s="1"/>
  <c r="O568" i="2"/>
  <c r="G567" i="2"/>
  <c r="O611" i="2"/>
  <c r="P591" i="2"/>
  <c r="P611" i="2" s="1"/>
  <c r="R613" i="2"/>
  <c r="R614" i="2"/>
  <c r="Q613" i="2"/>
  <c r="P567" i="2"/>
  <c r="P568" i="2" l="1"/>
  <c r="H729" i="2" l="1"/>
  <c r="D729" i="2"/>
  <c r="C729" i="2"/>
  <c r="H728" i="2"/>
  <c r="D728" i="2"/>
  <c r="C728" i="2"/>
  <c r="H727" i="2"/>
  <c r="G727" i="2"/>
  <c r="D727" i="2"/>
  <c r="C727" i="2"/>
  <c r="H726" i="2"/>
  <c r="F726" i="2"/>
  <c r="E726" i="2"/>
  <c r="D726" i="2"/>
  <c r="C726" i="2"/>
  <c r="H725" i="2"/>
  <c r="D725" i="2"/>
  <c r="C725" i="2"/>
  <c r="H724" i="2"/>
  <c r="D724" i="2"/>
  <c r="C724" i="2"/>
  <c r="H723" i="2"/>
  <c r="F723" i="2"/>
  <c r="D723" i="2"/>
  <c r="C723" i="2"/>
  <c r="H722" i="2"/>
  <c r="F722" i="2"/>
  <c r="E722" i="2"/>
  <c r="D722" i="2"/>
  <c r="C722" i="2"/>
  <c r="H721" i="2"/>
  <c r="F721" i="2"/>
  <c r="E721" i="2"/>
  <c r="D721" i="2"/>
  <c r="C721" i="2"/>
  <c r="H720" i="2"/>
  <c r="F720" i="2"/>
  <c r="E720" i="2"/>
  <c r="D720" i="2"/>
  <c r="C720" i="2"/>
  <c r="C719" i="2"/>
  <c r="H715" i="2"/>
  <c r="F715" i="2"/>
  <c r="E715" i="2"/>
  <c r="D715" i="2"/>
  <c r="C715" i="2"/>
  <c r="H714" i="2"/>
  <c r="F714" i="2"/>
  <c r="E714" i="2"/>
  <c r="D714" i="2"/>
  <c r="C714" i="2"/>
  <c r="H713" i="2"/>
  <c r="F713" i="2"/>
  <c r="E713" i="2"/>
  <c r="D713" i="2"/>
  <c r="C713" i="2"/>
  <c r="H712" i="2"/>
  <c r="F712" i="2"/>
  <c r="E712" i="2"/>
  <c r="D712" i="2"/>
  <c r="C712" i="2"/>
  <c r="H711" i="2"/>
  <c r="F711" i="2"/>
  <c r="E711" i="2"/>
  <c r="D711" i="2"/>
  <c r="C711" i="2"/>
  <c r="H710" i="2"/>
  <c r="F710" i="2"/>
  <c r="E710" i="2"/>
  <c r="D710" i="2"/>
  <c r="C710" i="2"/>
  <c r="H709" i="2"/>
  <c r="F709" i="2"/>
  <c r="E709" i="2"/>
  <c r="D709" i="2"/>
  <c r="C709" i="2"/>
  <c r="H708" i="2"/>
  <c r="F708" i="2"/>
  <c r="E708" i="2"/>
  <c r="D708" i="2"/>
  <c r="C708" i="2"/>
  <c r="H707" i="2"/>
  <c r="F707" i="2"/>
  <c r="E707" i="2"/>
  <c r="D707" i="2"/>
  <c r="C707" i="2"/>
  <c r="H706" i="2"/>
  <c r="F706" i="2"/>
  <c r="E706" i="2"/>
  <c r="D706" i="2"/>
  <c r="C706" i="2"/>
  <c r="H705" i="2"/>
  <c r="F705" i="2"/>
  <c r="E705" i="2"/>
  <c r="D705" i="2"/>
  <c r="C705" i="2"/>
  <c r="H704" i="2"/>
  <c r="F704" i="2"/>
  <c r="E704" i="2"/>
  <c r="D704" i="2"/>
  <c r="C704" i="2"/>
  <c r="H703" i="2"/>
  <c r="F703" i="2"/>
  <c r="E703" i="2"/>
  <c r="D703" i="2"/>
  <c r="C703" i="2"/>
  <c r="C702" i="2"/>
  <c r="H698" i="2"/>
  <c r="F698" i="2"/>
  <c r="E698" i="2"/>
  <c r="D698" i="2"/>
  <c r="H697" i="2"/>
  <c r="F697" i="2"/>
  <c r="E697" i="2"/>
  <c r="D697" i="2"/>
  <c r="H688" i="2"/>
  <c r="F688" i="2"/>
  <c r="E688" i="2"/>
  <c r="D688" i="2"/>
  <c r="H687" i="2"/>
  <c r="F687" i="2"/>
  <c r="E687" i="2"/>
  <c r="D687" i="2"/>
  <c r="C698" i="2"/>
  <c r="C697" i="2"/>
  <c r="C688" i="2"/>
  <c r="C687" i="2"/>
  <c r="C686" i="2"/>
  <c r="G687" i="2" l="1"/>
  <c r="G720" i="2"/>
  <c r="G707" i="2"/>
  <c r="G726" i="2"/>
  <c r="G698" i="2"/>
  <c r="G705" i="2"/>
  <c r="G715" i="2"/>
  <c r="G724" i="2"/>
  <c r="G688" i="2"/>
  <c r="G709" i="2"/>
  <c r="G713" i="2"/>
  <c r="G722" i="2"/>
  <c r="G697" i="2"/>
  <c r="G703" i="2"/>
  <c r="G711" i="2"/>
  <c r="G723" i="2"/>
  <c r="G721" i="2"/>
  <c r="G728" i="2"/>
  <c r="G725" i="2"/>
  <c r="G704" i="2"/>
  <c r="G710" i="2"/>
  <c r="G708" i="2"/>
  <c r="G714" i="2"/>
  <c r="G706" i="2"/>
  <c r="G712" i="2"/>
  <c r="G729" i="2"/>
  <c r="R710" i="2"/>
  <c r="R709" i="2"/>
  <c r="R708" i="2"/>
  <c r="R707" i="2"/>
  <c r="R706" i="2"/>
  <c r="P710" i="2"/>
  <c r="P709" i="2"/>
  <c r="P708" i="2"/>
  <c r="P707" i="2"/>
  <c r="P706" i="2"/>
  <c r="H651" i="2"/>
  <c r="F651" i="2"/>
  <c r="D651" i="2"/>
  <c r="C651" i="2"/>
  <c r="P651" i="2"/>
  <c r="R635" i="2"/>
  <c r="P636" i="2"/>
  <c r="P635" i="2"/>
  <c r="G651" i="2" l="1"/>
  <c r="E1114" i="2" l="1"/>
  <c r="N1025" i="2"/>
  <c r="Q1007" i="2"/>
  <c r="Q1006" i="2"/>
  <c r="Q1005" i="2"/>
  <c r="Q1004" i="2"/>
  <c r="H1004" i="2" s="1"/>
  <c r="H719" i="2"/>
  <c r="F719" i="2"/>
  <c r="E719" i="2"/>
  <c r="D719" i="2"/>
  <c r="H702" i="2"/>
  <c r="F702" i="2"/>
  <c r="E702" i="2"/>
  <c r="D702" i="2"/>
  <c r="H686" i="2"/>
  <c r="F686" i="2"/>
  <c r="E686" i="2"/>
  <c r="D686" i="2"/>
  <c r="G718" i="2"/>
  <c r="P729" i="2"/>
  <c r="P728" i="2"/>
  <c r="P727" i="2"/>
  <c r="R730" i="2"/>
  <c r="O730" i="2"/>
  <c r="N730" i="2"/>
  <c r="M730" i="2"/>
  <c r="R729" i="2"/>
  <c r="R728" i="2"/>
  <c r="R727" i="2"/>
  <c r="R726" i="2"/>
  <c r="P726" i="2"/>
  <c r="R725" i="2"/>
  <c r="P725" i="2"/>
  <c r="R724" i="2"/>
  <c r="P724" i="2"/>
  <c r="R723" i="2"/>
  <c r="P723" i="2"/>
  <c r="R722" i="2"/>
  <c r="P722" i="2"/>
  <c r="R721" i="2"/>
  <c r="P721" i="2"/>
  <c r="R720" i="2"/>
  <c r="P720" i="2"/>
  <c r="R719" i="2"/>
  <c r="P719" i="2"/>
  <c r="R718" i="2"/>
  <c r="P718" i="2"/>
  <c r="O716" i="2"/>
  <c r="N716" i="2"/>
  <c r="M716" i="2"/>
  <c r="R715" i="2"/>
  <c r="P715" i="2"/>
  <c r="R714" i="2"/>
  <c r="P714" i="2"/>
  <c r="R713" i="2"/>
  <c r="P713" i="2"/>
  <c r="R712" i="2"/>
  <c r="P712" i="2"/>
  <c r="R711" i="2"/>
  <c r="P711" i="2"/>
  <c r="R705" i="2"/>
  <c r="P705" i="2"/>
  <c r="R704" i="2"/>
  <c r="P704" i="2"/>
  <c r="R703" i="2"/>
  <c r="P703" i="2"/>
  <c r="R702" i="2"/>
  <c r="P702" i="2"/>
  <c r="O699" i="2"/>
  <c r="N699" i="2"/>
  <c r="M699" i="2"/>
  <c r="R698" i="2"/>
  <c r="P698" i="2"/>
  <c r="R697" i="2"/>
  <c r="P697" i="2"/>
  <c r="R688" i="2"/>
  <c r="P688" i="2"/>
  <c r="R687" i="2"/>
  <c r="P687" i="2"/>
  <c r="R686" i="2"/>
  <c r="P686" i="2"/>
  <c r="AN70" i="56"/>
  <c r="AM70" i="56"/>
  <c r="AN69" i="56"/>
  <c r="AM69" i="56"/>
  <c r="AN68" i="56"/>
  <c r="AM68" i="56"/>
  <c r="AN67" i="56"/>
  <c r="AM67" i="56"/>
  <c r="AN66" i="56"/>
  <c r="AM66" i="56"/>
  <c r="AN65" i="56"/>
  <c r="AM65" i="56"/>
  <c r="AN64" i="56"/>
  <c r="AM64" i="56"/>
  <c r="AN63" i="56"/>
  <c r="AM63" i="56"/>
  <c r="AN62" i="56"/>
  <c r="AM62" i="56"/>
  <c r="AN61" i="56"/>
  <c r="AM61" i="56"/>
  <c r="AN60" i="56"/>
  <c r="AM60" i="56"/>
  <c r="AN59" i="56"/>
  <c r="AM59" i="56"/>
  <c r="AN58" i="56"/>
  <c r="AM58" i="56"/>
  <c r="AN57" i="56"/>
  <c r="AM57" i="56"/>
  <c r="AN56" i="56"/>
  <c r="AM56" i="56"/>
  <c r="AN55" i="56"/>
  <c r="AM55" i="56"/>
  <c r="AN54" i="56"/>
  <c r="AM54" i="56"/>
  <c r="AN53" i="56"/>
  <c r="AM53" i="56"/>
  <c r="AN52" i="56"/>
  <c r="AM52" i="56"/>
  <c r="AN51" i="56"/>
  <c r="AM51" i="56"/>
  <c r="AN50" i="56"/>
  <c r="AM50" i="56"/>
  <c r="AN49" i="56"/>
  <c r="AM49" i="56"/>
  <c r="AN48" i="56"/>
  <c r="AM48" i="56"/>
  <c r="AN47" i="56"/>
  <c r="AM47" i="56"/>
  <c r="AN46" i="56"/>
  <c r="AM46" i="56"/>
  <c r="AN45" i="56"/>
  <c r="AM45" i="56"/>
  <c r="AN44" i="56"/>
  <c r="AM44" i="56"/>
  <c r="AN43" i="56"/>
  <c r="AM43" i="56"/>
  <c r="AN42" i="56"/>
  <c r="AM42" i="56"/>
  <c r="AN41" i="56"/>
  <c r="AM41" i="56"/>
  <c r="AN40" i="56"/>
  <c r="AM40" i="56"/>
  <c r="AN39" i="56"/>
  <c r="AM39" i="56"/>
  <c r="AN38" i="56"/>
  <c r="AM38" i="56"/>
  <c r="H650" i="2"/>
  <c r="F650" i="2"/>
  <c r="D650" i="2"/>
  <c r="C650" i="2"/>
  <c r="R650" i="2"/>
  <c r="P650" i="2"/>
  <c r="C637" i="2"/>
  <c r="M637" i="2"/>
  <c r="C652" i="2"/>
  <c r="M652" i="2"/>
  <c r="O666" i="2"/>
  <c r="N666" i="2"/>
  <c r="M666" i="2"/>
  <c r="C654" i="2"/>
  <c r="C639" i="2"/>
  <c r="C622" i="2"/>
  <c r="H666" i="2"/>
  <c r="H665" i="2"/>
  <c r="D665" i="2"/>
  <c r="C665" i="2"/>
  <c r="H664" i="2"/>
  <c r="D664" i="2"/>
  <c r="C664" i="2"/>
  <c r="H663" i="2"/>
  <c r="F663" i="2"/>
  <c r="E663" i="2"/>
  <c r="D663" i="2"/>
  <c r="C663" i="2"/>
  <c r="H662" i="2"/>
  <c r="F662" i="2"/>
  <c r="E662" i="2"/>
  <c r="D662" i="2"/>
  <c r="C662" i="2"/>
  <c r="H661" i="2"/>
  <c r="F661" i="2"/>
  <c r="E661" i="2"/>
  <c r="D661" i="2"/>
  <c r="C661" i="2"/>
  <c r="H660" i="2"/>
  <c r="F660" i="2"/>
  <c r="E660" i="2"/>
  <c r="D660" i="2"/>
  <c r="C660" i="2"/>
  <c r="H659" i="2"/>
  <c r="E659" i="2"/>
  <c r="D659" i="2"/>
  <c r="C659" i="2"/>
  <c r="H658" i="2"/>
  <c r="E658" i="2"/>
  <c r="D658" i="2"/>
  <c r="C658" i="2"/>
  <c r="H657" i="2"/>
  <c r="F657" i="2"/>
  <c r="E657" i="2"/>
  <c r="D657" i="2"/>
  <c r="C657" i="2"/>
  <c r="H656" i="2"/>
  <c r="F656" i="2"/>
  <c r="E656" i="2"/>
  <c r="D656" i="2"/>
  <c r="C656" i="2"/>
  <c r="H655" i="2"/>
  <c r="F655" i="2"/>
  <c r="E655" i="2"/>
  <c r="D655" i="2"/>
  <c r="C655" i="2"/>
  <c r="H654" i="2"/>
  <c r="F654" i="2"/>
  <c r="E654" i="2"/>
  <c r="D654" i="2"/>
  <c r="H649" i="2"/>
  <c r="F649" i="2"/>
  <c r="D649" i="2"/>
  <c r="C649" i="2"/>
  <c r="H648" i="2"/>
  <c r="F648" i="2"/>
  <c r="D648" i="2"/>
  <c r="C648" i="2"/>
  <c r="H647" i="2"/>
  <c r="F647" i="2"/>
  <c r="D647" i="2"/>
  <c r="C647" i="2"/>
  <c r="H646" i="2"/>
  <c r="F646" i="2"/>
  <c r="D646" i="2"/>
  <c r="C646" i="2"/>
  <c r="H645" i="2"/>
  <c r="D645" i="2"/>
  <c r="C645" i="2"/>
  <c r="H644" i="2"/>
  <c r="D644" i="2"/>
  <c r="C644" i="2"/>
  <c r="H643" i="2"/>
  <c r="D643" i="2"/>
  <c r="C643" i="2"/>
  <c r="H642" i="2"/>
  <c r="D642" i="2"/>
  <c r="C642" i="2"/>
  <c r="H641" i="2"/>
  <c r="D641" i="2"/>
  <c r="C641" i="2"/>
  <c r="H640" i="2"/>
  <c r="D640" i="2"/>
  <c r="C640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49" i="2"/>
  <c r="R648" i="2"/>
  <c r="R647" i="2"/>
  <c r="R646" i="2"/>
  <c r="R645" i="2"/>
  <c r="R644" i="2"/>
  <c r="R643" i="2"/>
  <c r="R642" i="2"/>
  <c r="R641" i="2"/>
  <c r="R640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49" i="2"/>
  <c r="P648" i="2"/>
  <c r="P647" i="2"/>
  <c r="P646" i="2"/>
  <c r="E699" i="2" l="1"/>
  <c r="E716" i="2"/>
  <c r="G702" i="2"/>
  <c r="D716" i="2"/>
  <c r="E730" i="2"/>
  <c r="Q733" i="2"/>
  <c r="D699" i="2"/>
  <c r="G719" i="2"/>
  <c r="Q1008" i="2"/>
  <c r="F730" i="2"/>
  <c r="F699" i="2"/>
  <c r="F716" i="2"/>
  <c r="D730" i="2"/>
  <c r="G686" i="2"/>
  <c r="E666" i="2"/>
  <c r="P699" i="2"/>
  <c r="O731" i="2"/>
  <c r="O733" i="2" s="1"/>
  <c r="G650" i="2"/>
  <c r="P716" i="2"/>
  <c r="P730" i="2"/>
  <c r="M731" i="2"/>
  <c r="N731" i="2"/>
  <c r="D652" i="2"/>
  <c r="D666" i="2"/>
  <c r="F666" i="2"/>
  <c r="M667" i="2"/>
  <c r="P666" i="2"/>
  <c r="G654" i="2"/>
  <c r="G646" i="2"/>
  <c r="G659" i="2"/>
  <c r="G658" i="2"/>
  <c r="G661" i="2"/>
  <c r="G648" i="2"/>
  <c r="G655" i="2"/>
  <c r="G656" i="2"/>
  <c r="G649" i="2"/>
  <c r="G657" i="2"/>
  <c r="G662" i="2"/>
  <c r="G663" i="2"/>
  <c r="G647" i="2"/>
  <c r="G660" i="2"/>
  <c r="G645" i="2"/>
  <c r="E731" i="2" l="1"/>
  <c r="E733" i="2" s="1"/>
  <c r="D731" i="2"/>
  <c r="D732" i="2" s="1"/>
  <c r="F731" i="2"/>
  <c r="F733" i="2" s="1"/>
  <c r="G699" i="2"/>
  <c r="G716" i="2"/>
  <c r="G730" i="2"/>
  <c r="O732" i="2"/>
  <c r="P731" i="2"/>
  <c r="G666" i="2"/>
  <c r="D400" i="19"/>
  <c r="C400" i="19"/>
  <c r="B400" i="19"/>
  <c r="D399" i="19"/>
  <c r="C399" i="19"/>
  <c r="B399" i="19"/>
  <c r="D398" i="19"/>
  <c r="C398" i="19"/>
  <c r="B398" i="19"/>
  <c r="D397" i="19"/>
  <c r="C397" i="19"/>
  <c r="B397" i="19"/>
  <c r="D396" i="19"/>
  <c r="C396" i="19"/>
  <c r="B396" i="19"/>
  <c r="D395" i="19"/>
  <c r="C395" i="19"/>
  <c r="B395" i="19"/>
  <c r="D394" i="19"/>
  <c r="C394" i="19"/>
  <c r="B394" i="19"/>
  <c r="D393" i="19"/>
  <c r="C393" i="19"/>
  <c r="B393" i="19"/>
  <c r="D392" i="19"/>
  <c r="C392" i="19"/>
  <c r="B392" i="19"/>
  <c r="D391" i="19"/>
  <c r="C391" i="19"/>
  <c r="B391" i="19"/>
  <c r="D390" i="19"/>
  <c r="C390" i="19"/>
  <c r="B390" i="19"/>
  <c r="D389" i="19"/>
  <c r="C389" i="19"/>
  <c r="B389" i="19"/>
  <c r="D388" i="19"/>
  <c r="C388" i="19"/>
  <c r="B388" i="19"/>
  <c r="D387" i="19"/>
  <c r="C387" i="19"/>
  <c r="B387" i="19"/>
  <c r="D386" i="19"/>
  <c r="C386" i="19"/>
  <c r="B386" i="19"/>
  <c r="D385" i="19"/>
  <c r="C385" i="19"/>
  <c r="B385" i="19"/>
  <c r="D384" i="19"/>
  <c r="C384" i="19"/>
  <c r="B384" i="19"/>
  <c r="D383" i="19"/>
  <c r="C383" i="19"/>
  <c r="B383" i="19"/>
  <c r="D382" i="19"/>
  <c r="C382" i="19"/>
  <c r="B382" i="19"/>
  <c r="D381" i="19"/>
  <c r="C381" i="19"/>
  <c r="B381" i="19"/>
  <c r="D380" i="19"/>
  <c r="C380" i="19"/>
  <c r="B380" i="19"/>
  <c r="D379" i="19"/>
  <c r="C379" i="19"/>
  <c r="B379" i="19"/>
  <c r="D378" i="19"/>
  <c r="C378" i="19"/>
  <c r="B378" i="19"/>
  <c r="D375" i="19"/>
  <c r="C375" i="19"/>
  <c r="B375" i="19"/>
  <c r="D374" i="19"/>
  <c r="C374" i="19"/>
  <c r="B374" i="19"/>
  <c r="D373" i="19"/>
  <c r="C373" i="19"/>
  <c r="B373" i="19"/>
  <c r="D372" i="19"/>
  <c r="C372" i="19"/>
  <c r="B372" i="19"/>
  <c r="D371" i="19"/>
  <c r="C371" i="19"/>
  <c r="B371" i="19"/>
  <c r="D370" i="19"/>
  <c r="C370" i="19"/>
  <c r="B370" i="19"/>
  <c r="D369" i="19"/>
  <c r="C369" i="19"/>
  <c r="B369" i="19"/>
  <c r="D368" i="19"/>
  <c r="C368" i="19"/>
  <c r="B368" i="19"/>
  <c r="D367" i="19"/>
  <c r="C367" i="19"/>
  <c r="B367" i="19"/>
  <c r="D366" i="19"/>
  <c r="C366" i="19"/>
  <c r="B366" i="19"/>
  <c r="D365" i="19"/>
  <c r="C365" i="19"/>
  <c r="B365" i="19"/>
  <c r="D364" i="19"/>
  <c r="C364" i="19"/>
  <c r="B364" i="19"/>
  <c r="D363" i="19"/>
  <c r="C363" i="19"/>
  <c r="B363" i="19"/>
  <c r="D362" i="19"/>
  <c r="C362" i="19"/>
  <c r="B362" i="19"/>
  <c r="D360" i="19"/>
  <c r="C360" i="19"/>
  <c r="B360" i="19"/>
  <c r="D358" i="19"/>
  <c r="C358" i="19"/>
  <c r="B358" i="19"/>
  <c r="D357" i="19"/>
  <c r="C357" i="19"/>
  <c r="B357" i="19"/>
  <c r="D356" i="19"/>
  <c r="C356" i="19"/>
  <c r="B356" i="19"/>
  <c r="D355" i="19"/>
  <c r="C355" i="19"/>
  <c r="B355" i="19"/>
  <c r="D354" i="19"/>
  <c r="C354" i="19"/>
  <c r="B354" i="19"/>
  <c r="D353" i="19"/>
  <c r="C353" i="19"/>
  <c r="B353" i="19"/>
  <c r="D352" i="19"/>
  <c r="C352" i="19"/>
  <c r="B352" i="19"/>
  <c r="D351" i="19"/>
  <c r="C351" i="19"/>
  <c r="B351" i="19"/>
  <c r="D350" i="19"/>
  <c r="C350" i="19"/>
  <c r="B350" i="19"/>
  <c r="D349" i="19"/>
  <c r="C349" i="19"/>
  <c r="B349" i="19"/>
  <c r="D348" i="19"/>
  <c r="C348" i="19"/>
  <c r="B348" i="19"/>
  <c r="D347" i="19"/>
  <c r="C347" i="19"/>
  <c r="B347" i="19"/>
  <c r="D346" i="19"/>
  <c r="C346" i="19"/>
  <c r="B346" i="19"/>
  <c r="D345" i="19"/>
  <c r="C345" i="19"/>
  <c r="B345" i="19"/>
  <c r="D344" i="19"/>
  <c r="B344" i="19"/>
  <c r="D343" i="19"/>
  <c r="C343" i="19"/>
  <c r="B343" i="19"/>
  <c r="D342" i="19"/>
  <c r="C342" i="19"/>
  <c r="B342" i="19"/>
  <c r="D341" i="19"/>
  <c r="C341" i="19"/>
  <c r="B341" i="19"/>
  <c r="D340" i="19"/>
  <c r="C340" i="19"/>
  <c r="B340" i="19"/>
  <c r="D339" i="19"/>
  <c r="C339" i="19"/>
  <c r="B339" i="19"/>
  <c r="D338" i="19"/>
  <c r="C338" i="19"/>
  <c r="B338" i="19"/>
  <c r="D337" i="19"/>
  <c r="C337" i="19"/>
  <c r="B337" i="19"/>
  <c r="D336" i="19"/>
  <c r="C336" i="19"/>
  <c r="B336" i="19"/>
  <c r="D335" i="19"/>
  <c r="C335" i="19"/>
  <c r="B335" i="19"/>
  <c r="D333" i="19"/>
  <c r="C333" i="19"/>
  <c r="B333" i="19"/>
  <c r="D332" i="19"/>
  <c r="C332" i="19"/>
  <c r="B332" i="19"/>
  <c r="D331" i="19"/>
  <c r="C331" i="19"/>
  <c r="B331" i="19"/>
  <c r="D330" i="19"/>
  <c r="C330" i="19"/>
  <c r="B330" i="19"/>
  <c r="D329" i="19"/>
  <c r="C329" i="19"/>
  <c r="B329" i="19"/>
  <c r="D328" i="19"/>
  <c r="C328" i="19"/>
  <c r="B328" i="19"/>
  <c r="D327" i="19"/>
  <c r="C327" i="19"/>
  <c r="B327" i="19"/>
  <c r="D326" i="19"/>
  <c r="C326" i="19"/>
  <c r="B326" i="19"/>
  <c r="D325" i="19"/>
  <c r="C325" i="19"/>
  <c r="B325" i="19"/>
  <c r="D322" i="19"/>
  <c r="C322" i="19"/>
  <c r="B322" i="19"/>
  <c r="D321" i="19"/>
  <c r="C321" i="19"/>
  <c r="B321" i="19"/>
  <c r="D320" i="19"/>
  <c r="C320" i="19"/>
  <c r="B320" i="19"/>
  <c r="D319" i="19"/>
  <c r="C319" i="19"/>
  <c r="B319" i="19"/>
  <c r="D318" i="19"/>
  <c r="C318" i="19"/>
  <c r="B318" i="19"/>
  <c r="D317" i="19"/>
  <c r="C317" i="19"/>
  <c r="B317" i="19"/>
  <c r="D316" i="19"/>
  <c r="C316" i="19"/>
  <c r="B316" i="19"/>
  <c r="D315" i="19"/>
  <c r="C315" i="19"/>
  <c r="B315" i="19"/>
  <c r="D314" i="19"/>
  <c r="C314" i="19"/>
  <c r="B314" i="19"/>
  <c r="D313" i="19"/>
  <c r="C313" i="19"/>
  <c r="B313" i="19"/>
  <c r="D312" i="19"/>
  <c r="C312" i="19"/>
  <c r="B312" i="19"/>
  <c r="D310" i="19"/>
  <c r="C310" i="19"/>
  <c r="B310" i="19"/>
  <c r="D309" i="19"/>
  <c r="C309" i="19"/>
  <c r="B309" i="19"/>
  <c r="D308" i="19"/>
  <c r="C308" i="19"/>
  <c r="B308" i="19"/>
  <c r="D307" i="19"/>
  <c r="C307" i="19"/>
  <c r="B307" i="19"/>
  <c r="D306" i="19"/>
  <c r="C306" i="19"/>
  <c r="B306" i="19"/>
  <c r="D305" i="19"/>
  <c r="C305" i="19"/>
  <c r="B305" i="19"/>
  <c r="D304" i="19"/>
  <c r="C304" i="19"/>
  <c r="B304" i="19"/>
  <c r="D303" i="19"/>
  <c r="C303" i="19"/>
  <c r="B303" i="19"/>
  <c r="D302" i="19"/>
  <c r="C302" i="19"/>
  <c r="B302" i="19"/>
  <c r="D300" i="19"/>
  <c r="C300" i="19"/>
  <c r="B300" i="19"/>
  <c r="D299" i="19"/>
  <c r="C299" i="19"/>
  <c r="B299" i="19"/>
  <c r="D298" i="19"/>
  <c r="C298" i="19"/>
  <c r="B298" i="19"/>
  <c r="D297" i="19"/>
  <c r="C297" i="19"/>
  <c r="B297" i="19"/>
  <c r="D296" i="19"/>
  <c r="C296" i="19"/>
  <c r="B296" i="19"/>
  <c r="D295" i="19"/>
  <c r="C295" i="19"/>
  <c r="B295" i="19"/>
  <c r="D294" i="19"/>
  <c r="C294" i="19"/>
  <c r="B294" i="19"/>
  <c r="D292" i="19"/>
  <c r="C292" i="19"/>
  <c r="B292" i="19"/>
  <c r="D291" i="19"/>
  <c r="C291" i="19"/>
  <c r="B291" i="19"/>
  <c r="D290" i="19"/>
  <c r="C290" i="19"/>
  <c r="B290" i="19"/>
  <c r="D289" i="19"/>
  <c r="C289" i="19"/>
  <c r="B289" i="19"/>
  <c r="D288" i="19"/>
  <c r="C288" i="19"/>
  <c r="B288" i="19"/>
  <c r="D287" i="19"/>
  <c r="C287" i="19"/>
  <c r="B287" i="19"/>
  <c r="D286" i="19"/>
  <c r="C286" i="19"/>
  <c r="B286" i="19"/>
  <c r="D285" i="19"/>
  <c r="C285" i="19"/>
  <c r="B285" i="19"/>
  <c r="D284" i="19"/>
  <c r="C284" i="19"/>
  <c r="B284" i="19"/>
  <c r="D283" i="19"/>
  <c r="C283" i="19"/>
  <c r="B283" i="19"/>
  <c r="D282" i="19"/>
  <c r="C282" i="19"/>
  <c r="B282" i="19"/>
  <c r="D281" i="19"/>
  <c r="C281" i="19"/>
  <c r="B281" i="19"/>
  <c r="D280" i="19"/>
  <c r="C280" i="19"/>
  <c r="B280" i="19"/>
  <c r="D279" i="19"/>
  <c r="C279" i="19"/>
  <c r="B279" i="19"/>
  <c r="D278" i="19"/>
  <c r="C278" i="19"/>
  <c r="B278" i="19"/>
  <c r="D277" i="19"/>
  <c r="C277" i="19"/>
  <c r="B277" i="19"/>
  <c r="D276" i="19"/>
  <c r="C276" i="19"/>
  <c r="B276" i="19"/>
  <c r="D275" i="19"/>
  <c r="C275" i="19"/>
  <c r="B275" i="19"/>
  <c r="D274" i="19"/>
  <c r="C274" i="19"/>
  <c r="B274" i="19"/>
  <c r="D273" i="19"/>
  <c r="C273" i="19"/>
  <c r="B273" i="19"/>
  <c r="D272" i="19"/>
  <c r="C272" i="19"/>
  <c r="B272" i="19"/>
  <c r="D271" i="19"/>
  <c r="C271" i="19"/>
  <c r="B271" i="19"/>
  <c r="D269" i="19"/>
  <c r="C269" i="19"/>
  <c r="B269" i="19"/>
  <c r="D268" i="19"/>
  <c r="C268" i="19"/>
  <c r="B268" i="19"/>
  <c r="D265" i="19"/>
  <c r="C265" i="19"/>
  <c r="B265" i="19"/>
  <c r="D263" i="19"/>
  <c r="C263" i="19"/>
  <c r="B263" i="19"/>
  <c r="D262" i="19"/>
  <c r="C262" i="19"/>
  <c r="B262" i="19"/>
  <c r="D261" i="19"/>
  <c r="C261" i="19"/>
  <c r="B261" i="19"/>
  <c r="D260" i="19"/>
  <c r="C260" i="19"/>
  <c r="B260" i="19"/>
  <c r="D259" i="19"/>
  <c r="C259" i="19"/>
  <c r="B259" i="19"/>
  <c r="D258" i="19"/>
  <c r="C258" i="19"/>
  <c r="B258" i="19"/>
  <c r="D257" i="19"/>
  <c r="C257" i="19"/>
  <c r="B257" i="19"/>
  <c r="D253" i="19"/>
  <c r="C253" i="19"/>
  <c r="B253" i="19"/>
  <c r="D252" i="19"/>
  <c r="C252" i="19"/>
  <c r="B252" i="19"/>
  <c r="D251" i="19"/>
  <c r="C251" i="19"/>
  <c r="B251" i="19"/>
  <c r="D249" i="19"/>
  <c r="C249" i="19"/>
  <c r="B249" i="19"/>
  <c r="D248" i="19"/>
  <c r="C248" i="19"/>
  <c r="B248" i="19"/>
  <c r="D247" i="19"/>
  <c r="C247" i="19"/>
  <c r="B247" i="19"/>
  <c r="D246" i="19"/>
  <c r="C246" i="19"/>
  <c r="B246" i="19"/>
  <c r="D245" i="19"/>
  <c r="C245" i="19"/>
  <c r="B245" i="19"/>
  <c r="D244" i="19"/>
  <c r="C244" i="19"/>
  <c r="B244" i="19"/>
  <c r="D243" i="19"/>
  <c r="C243" i="19"/>
  <c r="B243" i="19"/>
  <c r="D242" i="19"/>
  <c r="C242" i="19"/>
  <c r="B242" i="19"/>
  <c r="D241" i="19"/>
  <c r="C241" i="19"/>
  <c r="B241" i="19"/>
  <c r="D240" i="19"/>
  <c r="C240" i="19"/>
  <c r="B240" i="19"/>
  <c r="D239" i="19"/>
  <c r="C239" i="19"/>
  <c r="B239" i="19"/>
  <c r="D238" i="19"/>
  <c r="C238" i="19"/>
  <c r="B238" i="19"/>
  <c r="D237" i="19"/>
  <c r="C237" i="19"/>
  <c r="B237" i="19"/>
  <c r="D236" i="19"/>
  <c r="C236" i="19"/>
  <c r="B236" i="19"/>
  <c r="D235" i="19"/>
  <c r="C235" i="19"/>
  <c r="B235" i="19"/>
  <c r="D234" i="19"/>
  <c r="C234" i="19"/>
  <c r="B234" i="19"/>
  <c r="D233" i="19"/>
  <c r="C233" i="19"/>
  <c r="B233" i="19"/>
  <c r="D232" i="19"/>
  <c r="C232" i="19"/>
  <c r="B232" i="19"/>
  <c r="D231" i="19"/>
  <c r="C231" i="19"/>
  <c r="B231" i="19"/>
  <c r="D230" i="19"/>
  <c r="C230" i="19"/>
  <c r="B230" i="19"/>
  <c r="D229" i="19"/>
  <c r="C229" i="19"/>
  <c r="B229" i="19"/>
  <c r="D227" i="19"/>
  <c r="C227" i="19"/>
  <c r="B227" i="19"/>
  <c r="D226" i="19"/>
  <c r="C226" i="19"/>
  <c r="B226" i="19"/>
  <c r="D225" i="19"/>
  <c r="C225" i="19"/>
  <c r="B225" i="19"/>
  <c r="D224" i="19"/>
  <c r="C224" i="19"/>
  <c r="B224" i="19"/>
  <c r="D223" i="19"/>
  <c r="C223" i="19"/>
  <c r="B223" i="19"/>
  <c r="D222" i="19"/>
  <c r="C222" i="19"/>
  <c r="B222" i="19"/>
  <c r="D221" i="19"/>
  <c r="C221" i="19"/>
  <c r="B221" i="19"/>
  <c r="D220" i="19"/>
  <c r="C220" i="19"/>
  <c r="B220" i="19"/>
  <c r="D219" i="19"/>
  <c r="C219" i="19"/>
  <c r="B219" i="19"/>
  <c r="D217" i="19"/>
  <c r="C217" i="19"/>
  <c r="B217" i="19"/>
  <c r="D216" i="19"/>
  <c r="C216" i="19"/>
  <c r="B216" i="19"/>
  <c r="D215" i="19"/>
  <c r="C215" i="19"/>
  <c r="B215" i="19"/>
  <c r="D214" i="19"/>
  <c r="C214" i="19"/>
  <c r="B214" i="19"/>
  <c r="D213" i="19"/>
  <c r="C213" i="19"/>
  <c r="B213" i="19"/>
  <c r="D209" i="19"/>
  <c r="C209" i="19"/>
  <c r="B209" i="19"/>
  <c r="D208" i="19"/>
  <c r="C100" i="1" s="1"/>
  <c r="C208" i="19"/>
  <c r="B208" i="19"/>
  <c r="D207" i="19"/>
  <c r="C207" i="19"/>
  <c r="B207" i="19"/>
  <c r="D206" i="19"/>
  <c r="C206" i="19"/>
  <c r="B206" i="19"/>
  <c r="D204" i="19"/>
  <c r="C104" i="1" s="1"/>
  <c r="C204" i="19"/>
  <c r="B204" i="19"/>
  <c r="D203" i="19"/>
  <c r="C203" i="19"/>
  <c r="B203" i="19"/>
  <c r="D202" i="19"/>
  <c r="C202" i="19"/>
  <c r="B202" i="19"/>
  <c r="D201" i="19"/>
  <c r="C201" i="19"/>
  <c r="B201" i="19"/>
  <c r="D200" i="19"/>
  <c r="C200" i="19"/>
  <c r="B200" i="19"/>
  <c r="D199" i="19"/>
  <c r="C199" i="19"/>
  <c r="B199" i="19"/>
  <c r="D198" i="19"/>
  <c r="C198" i="19"/>
  <c r="B198" i="19"/>
  <c r="D197" i="19"/>
  <c r="C197" i="19"/>
  <c r="B197" i="19"/>
  <c r="D196" i="19"/>
  <c r="C196" i="19"/>
  <c r="B196" i="19"/>
  <c r="D194" i="19"/>
  <c r="C194" i="19"/>
  <c r="B194" i="19"/>
  <c r="D193" i="19"/>
  <c r="C193" i="19"/>
  <c r="B193" i="19"/>
  <c r="D192" i="19"/>
  <c r="C192" i="19"/>
  <c r="B192" i="19"/>
  <c r="D191" i="19"/>
  <c r="C191" i="19"/>
  <c r="B191" i="19"/>
  <c r="D190" i="19"/>
  <c r="C190" i="19"/>
  <c r="B190" i="19"/>
  <c r="D189" i="19"/>
  <c r="C189" i="19"/>
  <c r="B189" i="19"/>
  <c r="D188" i="19"/>
  <c r="C188" i="19"/>
  <c r="B188" i="19"/>
  <c r="D187" i="19"/>
  <c r="C187" i="19"/>
  <c r="B187" i="19"/>
  <c r="D186" i="19"/>
  <c r="C186" i="19"/>
  <c r="B186" i="19"/>
  <c r="D185" i="19"/>
  <c r="C185" i="19"/>
  <c r="B185" i="19"/>
  <c r="D184" i="19"/>
  <c r="C184" i="19"/>
  <c r="B184" i="19"/>
  <c r="D183" i="19"/>
  <c r="C183" i="19"/>
  <c r="B183" i="19"/>
  <c r="D182" i="19"/>
  <c r="C182" i="19"/>
  <c r="B182" i="19"/>
  <c r="D181" i="19"/>
  <c r="C181" i="19"/>
  <c r="B181" i="19"/>
  <c r="D180" i="19"/>
  <c r="C180" i="19"/>
  <c r="B180" i="19"/>
  <c r="D179" i="19"/>
  <c r="C179" i="19"/>
  <c r="B179" i="19"/>
  <c r="D178" i="19"/>
  <c r="C178" i="19"/>
  <c r="B178" i="19"/>
  <c r="D177" i="19"/>
  <c r="C177" i="19"/>
  <c r="B177" i="19"/>
  <c r="D176" i="19"/>
  <c r="C176" i="19"/>
  <c r="B176" i="19"/>
  <c r="D175" i="19"/>
  <c r="C175" i="19"/>
  <c r="B175" i="19"/>
  <c r="D174" i="19"/>
  <c r="C174" i="19"/>
  <c r="B174" i="19"/>
  <c r="D173" i="19"/>
  <c r="C173" i="19"/>
  <c r="B173" i="19"/>
  <c r="D172" i="19"/>
  <c r="C172" i="19"/>
  <c r="B172" i="19"/>
  <c r="D171" i="19"/>
  <c r="C171" i="19"/>
  <c r="B171" i="19"/>
  <c r="D170" i="19"/>
  <c r="C170" i="19"/>
  <c r="B170" i="19"/>
  <c r="D169" i="19"/>
  <c r="C169" i="19"/>
  <c r="B169" i="19"/>
  <c r="D168" i="19"/>
  <c r="C168" i="19"/>
  <c r="B168" i="19"/>
  <c r="D167" i="19"/>
  <c r="C167" i="19"/>
  <c r="B167" i="19"/>
  <c r="D166" i="19"/>
  <c r="C103" i="1" s="1"/>
  <c r="C166" i="19"/>
  <c r="B166" i="19"/>
  <c r="D164" i="19"/>
  <c r="C164" i="19"/>
  <c r="B164" i="19"/>
  <c r="D163" i="19"/>
  <c r="C163" i="19"/>
  <c r="B163" i="19"/>
  <c r="D162" i="19"/>
  <c r="C162" i="19"/>
  <c r="B162" i="19"/>
  <c r="D161" i="19"/>
  <c r="C161" i="19"/>
  <c r="B161" i="19"/>
  <c r="D160" i="19"/>
  <c r="C160" i="19"/>
  <c r="B160" i="19"/>
  <c r="D159" i="19"/>
  <c r="C159" i="19"/>
  <c r="B159" i="19"/>
  <c r="D158" i="19"/>
  <c r="C158" i="19"/>
  <c r="B158" i="19"/>
  <c r="D157" i="19"/>
  <c r="C157" i="19"/>
  <c r="B157" i="19"/>
  <c r="D156" i="19"/>
  <c r="C156" i="19"/>
  <c r="B156" i="19"/>
  <c r="D155" i="19"/>
  <c r="C155" i="19"/>
  <c r="B155" i="19"/>
  <c r="D154" i="19"/>
  <c r="C154" i="19"/>
  <c r="B154" i="19"/>
  <c r="D153" i="19"/>
  <c r="C153" i="19"/>
  <c r="B153" i="19"/>
  <c r="D152" i="19"/>
  <c r="C152" i="19"/>
  <c r="B152" i="19"/>
  <c r="D151" i="19"/>
  <c r="C151" i="19"/>
  <c r="B151" i="19"/>
  <c r="D150" i="19"/>
  <c r="C150" i="19"/>
  <c r="B150" i="19"/>
  <c r="D149" i="19"/>
  <c r="C149" i="19"/>
  <c r="B149" i="19"/>
  <c r="D148" i="19"/>
  <c r="C148" i="19"/>
  <c r="B148" i="19"/>
  <c r="D147" i="19"/>
  <c r="C147" i="19"/>
  <c r="B147" i="19"/>
  <c r="D146" i="19"/>
  <c r="C146" i="19"/>
  <c r="B146" i="19"/>
  <c r="D145" i="19"/>
  <c r="C145" i="19"/>
  <c r="B145" i="19"/>
  <c r="D144" i="19"/>
  <c r="C144" i="19"/>
  <c r="B144" i="19"/>
  <c r="D143" i="19"/>
  <c r="C143" i="19"/>
  <c r="B143" i="19"/>
  <c r="D142" i="19"/>
  <c r="C142" i="19"/>
  <c r="B142" i="19"/>
  <c r="D141" i="19"/>
  <c r="C141" i="19"/>
  <c r="B141" i="19"/>
  <c r="D140" i="19"/>
  <c r="C140" i="19"/>
  <c r="B140" i="19"/>
  <c r="D137" i="19"/>
  <c r="C137" i="19"/>
  <c r="B137" i="19"/>
  <c r="D136" i="19"/>
  <c r="C136" i="19"/>
  <c r="B136" i="19"/>
  <c r="D135" i="19"/>
  <c r="C135" i="19"/>
  <c r="B135" i="19"/>
  <c r="D134" i="19"/>
  <c r="C134" i="19"/>
  <c r="B134" i="19"/>
  <c r="D133" i="19"/>
  <c r="C133" i="19"/>
  <c r="B133" i="19"/>
  <c r="D132" i="19"/>
  <c r="C132" i="19"/>
  <c r="B132" i="19"/>
  <c r="D131" i="19"/>
  <c r="C131" i="19"/>
  <c r="B131" i="19"/>
  <c r="D130" i="19"/>
  <c r="C130" i="19"/>
  <c r="B130" i="19"/>
  <c r="D129" i="19"/>
  <c r="C129" i="19"/>
  <c r="B129" i="19"/>
  <c r="D128" i="19"/>
  <c r="C128" i="19"/>
  <c r="B128" i="19"/>
  <c r="D127" i="19"/>
  <c r="C127" i="19"/>
  <c r="B127" i="19"/>
  <c r="D126" i="19"/>
  <c r="C126" i="19"/>
  <c r="B126" i="19"/>
  <c r="D125" i="19"/>
  <c r="C125" i="19"/>
  <c r="B125" i="19"/>
  <c r="D124" i="19"/>
  <c r="C124" i="19"/>
  <c r="B124" i="19"/>
  <c r="D123" i="19"/>
  <c r="C123" i="19"/>
  <c r="B123" i="19"/>
  <c r="D122" i="19"/>
  <c r="C122" i="19"/>
  <c r="B122" i="19"/>
  <c r="D121" i="19"/>
  <c r="C121" i="19"/>
  <c r="B121" i="19"/>
  <c r="D117" i="19"/>
  <c r="C117" i="19"/>
  <c r="B117" i="19"/>
  <c r="D116" i="19"/>
  <c r="C116" i="19"/>
  <c r="B116" i="19"/>
  <c r="D115" i="19"/>
  <c r="C115" i="19"/>
  <c r="B115" i="19"/>
  <c r="D114" i="19"/>
  <c r="C114" i="19"/>
  <c r="B114" i="19"/>
  <c r="D113" i="19"/>
  <c r="C113" i="19"/>
  <c r="B113" i="19"/>
  <c r="D112" i="19"/>
  <c r="C112" i="19"/>
  <c r="B112" i="19"/>
  <c r="D111" i="19"/>
  <c r="C111" i="19"/>
  <c r="B111" i="19"/>
  <c r="D110" i="19"/>
  <c r="C110" i="19"/>
  <c r="B110" i="19"/>
  <c r="D109" i="19"/>
  <c r="C109" i="19"/>
  <c r="B109" i="19"/>
  <c r="D108" i="19"/>
  <c r="C108" i="19"/>
  <c r="B108" i="19"/>
  <c r="D106" i="19"/>
  <c r="C106" i="19"/>
  <c r="B106" i="19"/>
  <c r="D105" i="19"/>
  <c r="C105" i="19"/>
  <c r="B105" i="19"/>
  <c r="D104" i="19"/>
  <c r="C104" i="19"/>
  <c r="B104" i="19"/>
  <c r="D103" i="19"/>
  <c r="C103" i="19"/>
  <c r="B103" i="19"/>
  <c r="D102" i="19"/>
  <c r="C102" i="19"/>
  <c r="B102" i="19"/>
  <c r="D101" i="19"/>
  <c r="C101" i="19"/>
  <c r="B101" i="19"/>
  <c r="D100" i="19"/>
  <c r="C100" i="19"/>
  <c r="B100" i="19"/>
  <c r="D99" i="19"/>
  <c r="C99" i="19"/>
  <c r="B99" i="19"/>
  <c r="D97" i="19"/>
  <c r="C97" i="19"/>
  <c r="B97" i="19"/>
  <c r="D96" i="19"/>
  <c r="C96" i="19"/>
  <c r="B96" i="19"/>
  <c r="D95" i="19"/>
  <c r="C95" i="19"/>
  <c r="B95" i="19"/>
  <c r="D93" i="19"/>
  <c r="C93" i="19"/>
  <c r="B93" i="19"/>
  <c r="D92" i="19"/>
  <c r="C92" i="19"/>
  <c r="B92" i="19"/>
  <c r="D91" i="19"/>
  <c r="C91" i="19"/>
  <c r="B91" i="19"/>
  <c r="D90" i="19"/>
  <c r="C90" i="19"/>
  <c r="B90" i="19"/>
  <c r="D89" i="19"/>
  <c r="C89" i="19"/>
  <c r="B89" i="19"/>
  <c r="D88" i="19"/>
  <c r="C88" i="19"/>
  <c r="B88" i="19"/>
  <c r="D86" i="19"/>
  <c r="C86" i="19"/>
  <c r="B86" i="19"/>
  <c r="D85" i="19"/>
  <c r="C85" i="19"/>
  <c r="B85" i="19"/>
  <c r="D84" i="19"/>
  <c r="C84" i="19"/>
  <c r="B84" i="19"/>
  <c r="D83" i="19"/>
  <c r="C83" i="19"/>
  <c r="B83" i="19"/>
  <c r="D82" i="19"/>
  <c r="C82" i="19"/>
  <c r="B82" i="19"/>
  <c r="D80" i="19"/>
  <c r="C80" i="19"/>
  <c r="B80" i="19"/>
  <c r="D79" i="19"/>
  <c r="C79" i="19"/>
  <c r="B79" i="19"/>
  <c r="D78" i="19"/>
  <c r="C78" i="19"/>
  <c r="B78" i="19"/>
  <c r="D77" i="19"/>
  <c r="C77" i="19"/>
  <c r="B77" i="19"/>
  <c r="D76" i="19"/>
  <c r="C76" i="19"/>
  <c r="B76" i="19"/>
  <c r="D75" i="19"/>
  <c r="C75" i="19"/>
  <c r="B75" i="19"/>
  <c r="D74" i="19"/>
  <c r="C74" i="19"/>
  <c r="B74" i="19"/>
  <c r="D73" i="19"/>
  <c r="C73" i="19"/>
  <c r="B73" i="19"/>
  <c r="D72" i="19"/>
  <c r="C72" i="19"/>
  <c r="B72" i="19"/>
  <c r="D71" i="19"/>
  <c r="C71" i="19"/>
  <c r="B71" i="19"/>
  <c r="D70" i="19"/>
  <c r="C70" i="19"/>
  <c r="B70" i="19"/>
  <c r="D69" i="19"/>
  <c r="C69" i="19"/>
  <c r="B69" i="19"/>
  <c r="D68" i="19"/>
  <c r="C68" i="19"/>
  <c r="B68" i="19"/>
  <c r="D67" i="19"/>
  <c r="C67" i="19"/>
  <c r="B67" i="19"/>
  <c r="D66" i="19"/>
  <c r="C66" i="19"/>
  <c r="B66" i="19"/>
  <c r="D65" i="19"/>
  <c r="C65" i="19"/>
  <c r="B65" i="19"/>
  <c r="D64" i="19"/>
  <c r="C64" i="19"/>
  <c r="B64" i="19"/>
  <c r="D63" i="19"/>
  <c r="C63" i="19"/>
  <c r="B63" i="19"/>
  <c r="D62" i="19"/>
  <c r="C62" i="19"/>
  <c r="B62" i="19"/>
  <c r="D61" i="19"/>
  <c r="C61" i="19"/>
  <c r="B61" i="19"/>
  <c r="D60" i="19"/>
  <c r="C60" i="19"/>
  <c r="B60" i="19"/>
  <c r="D59" i="19"/>
  <c r="C59" i="19"/>
  <c r="B59" i="19"/>
  <c r="D58" i="19"/>
  <c r="C58" i="19"/>
  <c r="B58" i="19"/>
  <c r="D57" i="19"/>
  <c r="C57" i="19"/>
  <c r="B57" i="19"/>
  <c r="D56" i="19"/>
  <c r="C56" i="19"/>
  <c r="B56" i="19"/>
  <c r="D55" i="19"/>
  <c r="C55" i="19"/>
  <c r="B55" i="19"/>
  <c r="D54" i="19"/>
  <c r="C54" i="19"/>
  <c r="B54" i="19"/>
  <c r="D53" i="19"/>
  <c r="C53" i="19"/>
  <c r="B53" i="19"/>
  <c r="D52" i="19"/>
  <c r="C52" i="19"/>
  <c r="B52" i="19"/>
  <c r="D51" i="19"/>
  <c r="C51" i="19"/>
  <c r="B51" i="19"/>
  <c r="D50" i="19"/>
  <c r="C50" i="19"/>
  <c r="B50" i="19"/>
  <c r="D49" i="19"/>
  <c r="C49" i="19"/>
  <c r="B49" i="19"/>
  <c r="D48" i="19"/>
  <c r="C48" i="19"/>
  <c r="B48" i="19"/>
  <c r="D47" i="19"/>
  <c r="C47" i="19"/>
  <c r="B47" i="19"/>
  <c r="D46" i="19"/>
  <c r="C46" i="19"/>
  <c r="B46" i="19"/>
  <c r="D45" i="19"/>
  <c r="C45" i="19"/>
  <c r="B45" i="19"/>
  <c r="D43" i="19"/>
  <c r="C43" i="19"/>
  <c r="B43" i="19"/>
  <c r="C33" i="1" s="1"/>
  <c r="D42" i="19"/>
  <c r="C42" i="19"/>
  <c r="B42" i="19"/>
  <c r="D41" i="19"/>
  <c r="C41" i="19"/>
  <c r="B41" i="19"/>
  <c r="D40" i="19"/>
  <c r="C40" i="19"/>
  <c r="B40" i="19"/>
  <c r="D39" i="19"/>
  <c r="C39" i="19"/>
  <c r="B39" i="19"/>
  <c r="D38" i="19"/>
  <c r="C38" i="19"/>
  <c r="B38" i="19"/>
  <c r="D37" i="19"/>
  <c r="C37" i="19"/>
  <c r="B37" i="19"/>
  <c r="D36" i="19"/>
  <c r="C36" i="19"/>
  <c r="B36" i="19"/>
  <c r="D35" i="19"/>
  <c r="C35" i="19"/>
  <c r="B35" i="19"/>
  <c r="D34" i="19"/>
  <c r="C34" i="19"/>
  <c r="B34" i="19"/>
  <c r="D33" i="19"/>
  <c r="C33" i="19"/>
  <c r="B33" i="19"/>
  <c r="D32" i="19"/>
  <c r="C32" i="19"/>
  <c r="B32" i="19"/>
  <c r="D31" i="19"/>
  <c r="C31" i="19"/>
  <c r="B31" i="19"/>
  <c r="D29" i="19"/>
  <c r="C29" i="19"/>
  <c r="B29" i="19"/>
  <c r="D28" i="19"/>
  <c r="C28" i="19"/>
  <c r="B28" i="19"/>
  <c r="D27" i="19"/>
  <c r="C27" i="19"/>
  <c r="B27" i="19"/>
  <c r="D26" i="19"/>
  <c r="C26" i="19"/>
  <c r="B26" i="19"/>
  <c r="D25" i="19"/>
  <c r="C25" i="19"/>
  <c r="B25" i="19"/>
  <c r="D24" i="19"/>
  <c r="C24" i="19"/>
  <c r="B24" i="19"/>
  <c r="D23" i="19"/>
  <c r="C23" i="19"/>
  <c r="B23" i="19"/>
  <c r="D22" i="19"/>
  <c r="C22" i="19"/>
  <c r="B22" i="19"/>
  <c r="D21" i="19"/>
  <c r="C21" i="19"/>
  <c r="B21" i="19"/>
  <c r="D20" i="19"/>
  <c r="C20" i="19"/>
  <c r="B20" i="19"/>
  <c r="D19" i="19"/>
  <c r="C19" i="19"/>
  <c r="B19" i="19"/>
  <c r="D18" i="19"/>
  <c r="C18" i="19"/>
  <c r="B18" i="19"/>
  <c r="D17" i="19"/>
  <c r="C17" i="19"/>
  <c r="B17" i="19"/>
  <c r="D16" i="19"/>
  <c r="C16" i="19"/>
  <c r="B16" i="19"/>
  <c r="D15" i="19"/>
  <c r="C15" i="19"/>
  <c r="B15" i="19"/>
  <c r="D14" i="19"/>
  <c r="C14" i="19"/>
  <c r="B14" i="19"/>
  <c r="D25" i="49" s="1"/>
  <c r="D13" i="19"/>
  <c r="C13" i="19"/>
  <c r="B13" i="19"/>
  <c r="D12" i="19"/>
  <c r="C12" i="19"/>
  <c r="B12" i="19"/>
  <c r="D11" i="19"/>
  <c r="C11" i="19"/>
  <c r="B11" i="19"/>
  <c r="D10" i="19"/>
  <c r="C10" i="19"/>
  <c r="B10" i="19"/>
  <c r="D9" i="19"/>
  <c r="C9" i="19"/>
  <c r="B9" i="19"/>
  <c r="D8" i="19"/>
  <c r="C8" i="19"/>
  <c r="B8" i="19"/>
  <c r="D7" i="19"/>
  <c r="C7" i="19"/>
  <c r="B7" i="19"/>
  <c r="D6" i="19"/>
  <c r="C6" i="19"/>
  <c r="B6" i="19"/>
  <c r="I400" i="19"/>
  <c r="H400" i="19"/>
  <c r="G400" i="19"/>
  <c r="I399" i="19"/>
  <c r="H399" i="19"/>
  <c r="G399" i="19"/>
  <c r="I398" i="19"/>
  <c r="H398" i="19"/>
  <c r="G398" i="19"/>
  <c r="I397" i="19"/>
  <c r="H397" i="19"/>
  <c r="G397" i="19"/>
  <c r="I396" i="19"/>
  <c r="H396" i="19"/>
  <c r="G396" i="19"/>
  <c r="I395" i="19"/>
  <c r="H395" i="19"/>
  <c r="G395" i="19"/>
  <c r="I394" i="19"/>
  <c r="H394" i="19"/>
  <c r="G394" i="19"/>
  <c r="I393" i="19"/>
  <c r="H393" i="19"/>
  <c r="G393" i="19"/>
  <c r="I392" i="19"/>
  <c r="H392" i="19"/>
  <c r="G392" i="19"/>
  <c r="I391" i="19"/>
  <c r="H391" i="19"/>
  <c r="G391" i="19"/>
  <c r="I390" i="19"/>
  <c r="H390" i="19"/>
  <c r="G390" i="19"/>
  <c r="I389" i="19"/>
  <c r="H389" i="19"/>
  <c r="G389" i="19"/>
  <c r="I388" i="19"/>
  <c r="H388" i="19"/>
  <c r="G388" i="19"/>
  <c r="I387" i="19"/>
  <c r="H387" i="19"/>
  <c r="G387" i="19"/>
  <c r="I386" i="19"/>
  <c r="H386" i="19"/>
  <c r="G386" i="19"/>
  <c r="I385" i="19"/>
  <c r="H385" i="19"/>
  <c r="G385" i="19"/>
  <c r="I384" i="19"/>
  <c r="H384" i="19"/>
  <c r="G384" i="19"/>
  <c r="I383" i="19"/>
  <c r="H383" i="19"/>
  <c r="G383" i="19"/>
  <c r="I382" i="19"/>
  <c r="H382" i="19"/>
  <c r="G382" i="19"/>
  <c r="I381" i="19"/>
  <c r="H381" i="19"/>
  <c r="G381" i="19"/>
  <c r="I380" i="19"/>
  <c r="H380" i="19"/>
  <c r="G380" i="19"/>
  <c r="I379" i="19"/>
  <c r="H379" i="19"/>
  <c r="G379" i="19"/>
  <c r="I378" i="19"/>
  <c r="H378" i="19"/>
  <c r="G378" i="19"/>
  <c r="I377" i="19"/>
  <c r="H377" i="19"/>
  <c r="G377" i="19"/>
  <c r="I375" i="19"/>
  <c r="H375" i="19"/>
  <c r="G375" i="19"/>
  <c r="I374" i="19"/>
  <c r="H374" i="19"/>
  <c r="G374" i="19"/>
  <c r="I373" i="19"/>
  <c r="H373" i="19"/>
  <c r="G373" i="19"/>
  <c r="I372" i="19"/>
  <c r="H372" i="19"/>
  <c r="G372" i="19"/>
  <c r="I371" i="19"/>
  <c r="H371" i="19"/>
  <c r="G371" i="19"/>
  <c r="I370" i="19"/>
  <c r="H370" i="19"/>
  <c r="G370" i="19"/>
  <c r="I369" i="19"/>
  <c r="H369" i="19"/>
  <c r="G369" i="19"/>
  <c r="I368" i="19"/>
  <c r="H368" i="19"/>
  <c r="G368" i="19"/>
  <c r="I367" i="19"/>
  <c r="H367" i="19"/>
  <c r="G367" i="19"/>
  <c r="I366" i="19"/>
  <c r="H366" i="19"/>
  <c r="G366" i="19"/>
  <c r="I365" i="19"/>
  <c r="H365" i="19"/>
  <c r="G365" i="19"/>
  <c r="I364" i="19"/>
  <c r="H364" i="19"/>
  <c r="G364" i="19"/>
  <c r="I363" i="19"/>
  <c r="H363" i="19"/>
  <c r="G363" i="19"/>
  <c r="I362" i="19"/>
  <c r="H362" i="19"/>
  <c r="G362" i="19"/>
  <c r="I360" i="19"/>
  <c r="H360" i="19"/>
  <c r="G360" i="19"/>
  <c r="I358" i="19"/>
  <c r="H358" i="19"/>
  <c r="G358" i="19"/>
  <c r="I357" i="19"/>
  <c r="H357" i="19"/>
  <c r="G357" i="19"/>
  <c r="I356" i="19"/>
  <c r="H356" i="19"/>
  <c r="G356" i="19"/>
  <c r="I355" i="19"/>
  <c r="H355" i="19"/>
  <c r="G355" i="19"/>
  <c r="I354" i="19"/>
  <c r="H354" i="19"/>
  <c r="G354" i="19"/>
  <c r="I353" i="19"/>
  <c r="H353" i="19"/>
  <c r="G353" i="19"/>
  <c r="I352" i="19"/>
  <c r="H352" i="19"/>
  <c r="G352" i="19"/>
  <c r="I351" i="19"/>
  <c r="H351" i="19"/>
  <c r="G351" i="19"/>
  <c r="I350" i="19"/>
  <c r="H350" i="19"/>
  <c r="G350" i="19"/>
  <c r="I349" i="19"/>
  <c r="H349" i="19"/>
  <c r="G349" i="19"/>
  <c r="I348" i="19"/>
  <c r="H348" i="19"/>
  <c r="G348" i="19"/>
  <c r="I347" i="19"/>
  <c r="H347" i="19"/>
  <c r="G347" i="19"/>
  <c r="I346" i="19"/>
  <c r="H346" i="19"/>
  <c r="G346" i="19"/>
  <c r="I345" i="19"/>
  <c r="H345" i="19"/>
  <c r="G345" i="19"/>
  <c r="I344" i="19"/>
  <c r="H344" i="19"/>
  <c r="I343" i="19"/>
  <c r="H343" i="19"/>
  <c r="G343" i="19"/>
  <c r="I342" i="19"/>
  <c r="H342" i="19"/>
  <c r="G342" i="19"/>
  <c r="I341" i="19"/>
  <c r="H341" i="19"/>
  <c r="G341" i="19"/>
  <c r="I340" i="19"/>
  <c r="H340" i="19"/>
  <c r="G340" i="19"/>
  <c r="I339" i="19"/>
  <c r="H339" i="19"/>
  <c r="G339" i="19"/>
  <c r="I338" i="19"/>
  <c r="H338" i="19"/>
  <c r="G338" i="19"/>
  <c r="I337" i="19"/>
  <c r="H337" i="19"/>
  <c r="G337" i="19"/>
  <c r="I336" i="19"/>
  <c r="H336" i="19"/>
  <c r="G336" i="19"/>
  <c r="I335" i="19"/>
  <c r="H335" i="19"/>
  <c r="G335" i="19"/>
  <c r="I333" i="19"/>
  <c r="H333" i="19"/>
  <c r="G333" i="19"/>
  <c r="I332" i="19"/>
  <c r="H332" i="19"/>
  <c r="G332" i="19"/>
  <c r="I331" i="19"/>
  <c r="H331" i="19"/>
  <c r="G331" i="19"/>
  <c r="I330" i="19"/>
  <c r="H330" i="19"/>
  <c r="G330" i="19"/>
  <c r="I329" i="19"/>
  <c r="H329" i="19"/>
  <c r="G329" i="19"/>
  <c r="I328" i="19"/>
  <c r="H328" i="19"/>
  <c r="G328" i="19"/>
  <c r="I327" i="19"/>
  <c r="H327" i="19"/>
  <c r="G327" i="19"/>
  <c r="I326" i="19"/>
  <c r="H326" i="19"/>
  <c r="G326" i="19"/>
  <c r="I325" i="19"/>
  <c r="H325" i="19"/>
  <c r="G325" i="19"/>
  <c r="I322" i="19"/>
  <c r="H322" i="19"/>
  <c r="G322" i="19"/>
  <c r="I321" i="19"/>
  <c r="H321" i="19"/>
  <c r="G321" i="19"/>
  <c r="I320" i="19"/>
  <c r="H320" i="19"/>
  <c r="G320" i="19"/>
  <c r="I319" i="19"/>
  <c r="H319" i="19"/>
  <c r="G319" i="19"/>
  <c r="I318" i="19"/>
  <c r="H318" i="19"/>
  <c r="G318" i="19"/>
  <c r="I317" i="19"/>
  <c r="H317" i="19"/>
  <c r="G317" i="19"/>
  <c r="I316" i="19"/>
  <c r="H316" i="19"/>
  <c r="G316" i="19"/>
  <c r="I315" i="19"/>
  <c r="H315" i="19"/>
  <c r="G315" i="19"/>
  <c r="I314" i="19"/>
  <c r="H314" i="19"/>
  <c r="G314" i="19"/>
  <c r="I313" i="19"/>
  <c r="H313" i="19"/>
  <c r="G313" i="19"/>
  <c r="I312" i="19"/>
  <c r="H312" i="19"/>
  <c r="G312" i="19"/>
  <c r="I310" i="19"/>
  <c r="H310" i="19"/>
  <c r="G310" i="19"/>
  <c r="C84" i="1" s="1"/>
  <c r="G84" i="1" s="1"/>
  <c r="I309" i="19"/>
  <c r="H309" i="19"/>
  <c r="G309" i="19"/>
  <c r="I308" i="19"/>
  <c r="H308" i="19"/>
  <c r="G308" i="19"/>
  <c r="I307" i="19"/>
  <c r="H307" i="19"/>
  <c r="G307" i="19"/>
  <c r="I306" i="19"/>
  <c r="H306" i="19"/>
  <c r="G306" i="19"/>
  <c r="I305" i="19"/>
  <c r="H305" i="19"/>
  <c r="G305" i="19"/>
  <c r="I304" i="19"/>
  <c r="H304" i="19"/>
  <c r="G304" i="19"/>
  <c r="I303" i="19"/>
  <c r="H303" i="19"/>
  <c r="G303" i="19"/>
  <c r="I302" i="19"/>
  <c r="H302" i="19"/>
  <c r="G302" i="19"/>
  <c r="I300" i="19"/>
  <c r="H300" i="19"/>
  <c r="G300" i="19"/>
  <c r="I299" i="19"/>
  <c r="H299" i="19"/>
  <c r="G299" i="19"/>
  <c r="I298" i="19"/>
  <c r="H298" i="19"/>
  <c r="G298" i="19"/>
  <c r="I297" i="19"/>
  <c r="H297" i="19"/>
  <c r="G297" i="19"/>
  <c r="I296" i="19"/>
  <c r="H296" i="19"/>
  <c r="G296" i="19"/>
  <c r="I295" i="19"/>
  <c r="H295" i="19"/>
  <c r="G295" i="19"/>
  <c r="I294" i="19"/>
  <c r="H294" i="19"/>
  <c r="G294" i="19"/>
  <c r="I292" i="19"/>
  <c r="H292" i="19"/>
  <c r="G292" i="19"/>
  <c r="I291" i="19"/>
  <c r="H291" i="19"/>
  <c r="G291" i="19"/>
  <c r="I290" i="19"/>
  <c r="H290" i="19"/>
  <c r="G290" i="19"/>
  <c r="I289" i="19"/>
  <c r="H289" i="19"/>
  <c r="G289" i="19"/>
  <c r="I288" i="19"/>
  <c r="H288" i="19"/>
  <c r="G288" i="19"/>
  <c r="I287" i="19"/>
  <c r="H287" i="19"/>
  <c r="G287" i="19"/>
  <c r="I286" i="19"/>
  <c r="H286" i="19"/>
  <c r="G286" i="19"/>
  <c r="I285" i="19"/>
  <c r="H285" i="19"/>
  <c r="G285" i="19"/>
  <c r="I284" i="19"/>
  <c r="H284" i="19"/>
  <c r="G284" i="19"/>
  <c r="I283" i="19"/>
  <c r="H283" i="19"/>
  <c r="G283" i="19"/>
  <c r="I282" i="19"/>
  <c r="H282" i="19"/>
  <c r="G282" i="19"/>
  <c r="I281" i="19"/>
  <c r="H281" i="19"/>
  <c r="G281" i="19"/>
  <c r="I280" i="19"/>
  <c r="H280" i="19"/>
  <c r="G280" i="19"/>
  <c r="I279" i="19"/>
  <c r="H279" i="19"/>
  <c r="G279" i="19"/>
  <c r="I278" i="19"/>
  <c r="H278" i="19"/>
  <c r="G278" i="19"/>
  <c r="I277" i="19"/>
  <c r="H277" i="19"/>
  <c r="G277" i="19"/>
  <c r="I276" i="19"/>
  <c r="H276" i="19"/>
  <c r="G276" i="19"/>
  <c r="I275" i="19"/>
  <c r="H275" i="19"/>
  <c r="G275" i="19"/>
  <c r="I274" i="19"/>
  <c r="H274" i="19"/>
  <c r="G274" i="19"/>
  <c r="I273" i="19"/>
  <c r="H273" i="19"/>
  <c r="G273" i="19"/>
  <c r="I272" i="19"/>
  <c r="H272" i="19"/>
  <c r="G272" i="19"/>
  <c r="I271" i="19"/>
  <c r="H271" i="19"/>
  <c r="G271" i="19"/>
  <c r="C83" i="1" s="1"/>
  <c r="I269" i="19"/>
  <c r="H269" i="19"/>
  <c r="G269" i="19"/>
  <c r="I268" i="19"/>
  <c r="G268" i="19"/>
  <c r="I265" i="19"/>
  <c r="H265" i="19"/>
  <c r="G265" i="19"/>
  <c r="I263" i="19"/>
  <c r="H263" i="19"/>
  <c r="G263" i="19"/>
  <c r="I159" i="19"/>
  <c r="H159" i="19"/>
  <c r="G159" i="19"/>
  <c r="I158" i="19"/>
  <c r="H158" i="19"/>
  <c r="G158" i="19"/>
  <c r="I157" i="19"/>
  <c r="H157" i="19"/>
  <c r="G157" i="19"/>
  <c r="I156" i="19"/>
  <c r="H156" i="19"/>
  <c r="G156" i="19"/>
  <c r="I155" i="19"/>
  <c r="H155" i="19"/>
  <c r="G155" i="19"/>
  <c r="I154" i="19"/>
  <c r="H154" i="19"/>
  <c r="G154" i="19"/>
  <c r="I153" i="19"/>
  <c r="H153" i="19"/>
  <c r="G153" i="19"/>
  <c r="I152" i="19"/>
  <c r="H152" i="19"/>
  <c r="G152" i="19"/>
  <c r="I151" i="19"/>
  <c r="H151" i="19"/>
  <c r="G151" i="19"/>
  <c r="I150" i="19"/>
  <c r="H150" i="19"/>
  <c r="G150" i="19"/>
  <c r="I149" i="19"/>
  <c r="H149" i="19"/>
  <c r="G149" i="19"/>
  <c r="I148" i="19"/>
  <c r="H148" i="19"/>
  <c r="G148" i="19"/>
  <c r="I147" i="19"/>
  <c r="H147" i="19"/>
  <c r="G147" i="19"/>
  <c r="I146" i="19"/>
  <c r="H146" i="19"/>
  <c r="G146" i="19"/>
  <c r="I145" i="19"/>
  <c r="H145" i="19"/>
  <c r="G145" i="19"/>
  <c r="I144" i="19"/>
  <c r="H144" i="19"/>
  <c r="G144" i="19"/>
  <c r="I143" i="19"/>
  <c r="H143" i="19"/>
  <c r="G143" i="19"/>
  <c r="I142" i="19"/>
  <c r="H142" i="19"/>
  <c r="G142" i="19"/>
  <c r="I141" i="19"/>
  <c r="H141" i="19"/>
  <c r="G141" i="19"/>
  <c r="I140" i="19"/>
  <c r="H140" i="19"/>
  <c r="G140" i="19"/>
  <c r="I137" i="19"/>
  <c r="H137" i="19"/>
  <c r="G137" i="19"/>
  <c r="I136" i="19"/>
  <c r="H136" i="19"/>
  <c r="G136" i="19"/>
  <c r="I135" i="19"/>
  <c r="H135" i="19"/>
  <c r="G135" i="19"/>
  <c r="I134" i="19"/>
  <c r="H134" i="19"/>
  <c r="G134" i="19"/>
  <c r="I133" i="19"/>
  <c r="H133" i="19"/>
  <c r="G133" i="19"/>
  <c r="I132" i="19"/>
  <c r="H132" i="19"/>
  <c r="G132" i="19"/>
  <c r="I131" i="19"/>
  <c r="H131" i="19"/>
  <c r="G131" i="19"/>
  <c r="I130" i="19"/>
  <c r="H130" i="19"/>
  <c r="G130" i="19"/>
  <c r="I129" i="19"/>
  <c r="H129" i="19"/>
  <c r="G129" i="19"/>
  <c r="I128" i="19"/>
  <c r="H128" i="19"/>
  <c r="G128" i="19"/>
  <c r="I127" i="19"/>
  <c r="H127" i="19"/>
  <c r="G127" i="19"/>
  <c r="I126" i="19"/>
  <c r="H126" i="19"/>
  <c r="G126" i="19"/>
  <c r="I125" i="19"/>
  <c r="H125" i="19"/>
  <c r="G125" i="19"/>
  <c r="I124" i="19"/>
  <c r="H124" i="19"/>
  <c r="G124" i="19"/>
  <c r="I123" i="19"/>
  <c r="H123" i="19"/>
  <c r="G123" i="19"/>
  <c r="I122" i="19"/>
  <c r="H122" i="19"/>
  <c r="G122" i="19"/>
  <c r="I117" i="19"/>
  <c r="H117" i="19"/>
  <c r="G117" i="19"/>
  <c r="I116" i="19"/>
  <c r="H116" i="19"/>
  <c r="G116" i="19"/>
  <c r="I115" i="19"/>
  <c r="H115" i="19"/>
  <c r="G115" i="19"/>
  <c r="I114" i="19"/>
  <c r="H114" i="19"/>
  <c r="G114" i="19"/>
  <c r="I113" i="19"/>
  <c r="H113" i="19"/>
  <c r="G113" i="19"/>
  <c r="I112" i="19"/>
  <c r="H112" i="19"/>
  <c r="G112" i="19"/>
  <c r="I111" i="19"/>
  <c r="H111" i="19"/>
  <c r="G111" i="19"/>
  <c r="I110" i="19"/>
  <c r="H110" i="19"/>
  <c r="G110" i="19"/>
  <c r="I109" i="19"/>
  <c r="H109" i="19"/>
  <c r="G109" i="19"/>
  <c r="I108" i="19"/>
  <c r="H108" i="19"/>
  <c r="G108" i="19"/>
  <c r="I106" i="19"/>
  <c r="C48" i="1" s="1"/>
  <c r="H106" i="19"/>
  <c r="G106" i="19"/>
  <c r="I105" i="19"/>
  <c r="H105" i="19"/>
  <c r="G105" i="19"/>
  <c r="I104" i="19"/>
  <c r="H104" i="19"/>
  <c r="G104" i="19"/>
  <c r="I103" i="19"/>
  <c r="H103" i="19"/>
  <c r="G103" i="19"/>
  <c r="I102" i="19"/>
  <c r="H102" i="19"/>
  <c r="G102" i="19"/>
  <c r="I101" i="19"/>
  <c r="H101" i="19"/>
  <c r="G101" i="19"/>
  <c r="I100" i="19"/>
  <c r="H100" i="19"/>
  <c r="G100" i="19"/>
  <c r="I99" i="19"/>
  <c r="H99" i="19"/>
  <c r="G99" i="19"/>
  <c r="I97" i="19"/>
  <c r="H97" i="19"/>
  <c r="G97" i="19"/>
  <c r="I96" i="19"/>
  <c r="H96" i="19"/>
  <c r="G96" i="19"/>
  <c r="I95" i="19"/>
  <c r="H95" i="19"/>
  <c r="G95" i="19"/>
  <c r="I93" i="19"/>
  <c r="H93" i="19"/>
  <c r="G93" i="19"/>
  <c r="I92" i="19"/>
  <c r="H92" i="19"/>
  <c r="G92" i="19"/>
  <c r="I91" i="19"/>
  <c r="H91" i="19"/>
  <c r="G91" i="19"/>
  <c r="I90" i="19"/>
  <c r="H90" i="19"/>
  <c r="G90" i="19"/>
  <c r="I89" i="19"/>
  <c r="H89" i="19"/>
  <c r="G89" i="19"/>
  <c r="I88" i="19"/>
  <c r="H88" i="19"/>
  <c r="G88" i="19"/>
  <c r="I86" i="19"/>
  <c r="H86" i="19"/>
  <c r="G86" i="19"/>
  <c r="I85" i="19"/>
  <c r="H85" i="19"/>
  <c r="G85" i="19"/>
  <c r="I84" i="19"/>
  <c r="H84" i="19"/>
  <c r="G84" i="19"/>
  <c r="I83" i="19"/>
  <c r="H83" i="19"/>
  <c r="G83" i="19"/>
  <c r="I82" i="19"/>
  <c r="H82" i="19"/>
  <c r="G82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73" i="19"/>
  <c r="H73" i="19"/>
  <c r="G73" i="19"/>
  <c r="I72" i="19"/>
  <c r="H72" i="19"/>
  <c r="G72" i="19"/>
  <c r="I71" i="19"/>
  <c r="H71" i="19"/>
  <c r="G71" i="19"/>
  <c r="I70" i="19"/>
  <c r="H70" i="19"/>
  <c r="G70" i="19"/>
  <c r="I69" i="19"/>
  <c r="H69" i="19"/>
  <c r="G69" i="19"/>
  <c r="I68" i="19"/>
  <c r="H68" i="19"/>
  <c r="G68" i="19"/>
  <c r="I67" i="19"/>
  <c r="H67" i="19"/>
  <c r="G67" i="19"/>
  <c r="I66" i="19"/>
  <c r="H66" i="19"/>
  <c r="G66" i="19"/>
  <c r="I65" i="19"/>
  <c r="H65" i="19"/>
  <c r="G65" i="19"/>
  <c r="I64" i="19"/>
  <c r="H64" i="19"/>
  <c r="G64" i="19"/>
  <c r="I63" i="19"/>
  <c r="H63" i="19"/>
  <c r="G63" i="19"/>
  <c r="I62" i="19"/>
  <c r="H62" i="19"/>
  <c r="G62" i="19"/>
  <c r="I61" i="19"/>
  <c r="H61" i="19"/>
  <c r="G61" i="19"/>
  <c r="I60" i="19"/>
  <c r="H60" i="19"/>
  <c r="G60" i="19"/>
  <c r="I59" i="19"/>
  <c r="H59" i="19"/>
  <c r="G59" i="19"/>
  <c r="I58" i="19"/>
  <c r="H58" i="19"/>
  <c r="G58" i="19"/>
  <c r="I57" i="19"/>
  <c r="H57" i="19"/>
  <c r="G57" i="19"/>
  <c r="I56" i="19"/>
  <c r="H56" i="19"/>
  <c r="G56" i="19"/>
  <c r="I55" i="19"/>
  <c r="H55" i="19"/>
  <c r="G55" i="19"/>
  <c r="I54" i="19"/>
  <c r="H54" i="19"/>
  <c r="G54" i="19"/>
  <c r="I53" i="19"/>
  <c r="H53" i="19"/>
  <c r="G53" i="19"/>
  <c r="I52" i="19"/>
  <c r="H52" i="19"/>
  <c r="G5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3" i="19"/>
  <c r="H43" i="19"/>
  <c r="G43" i="19"/>
  <c r="I42" i="19"/>
  <c r="H42" i="19"/>
  <c r="G42" i="19"/>
  <c r="I41" i="19"/>
  <c r="H41" i="19"/>
  <c r="G41" i="19"/>
  <c r="I40" i="19"/>
  <c r="H40" i="19"/>
  <c r="G40" i="19"/>
  <c r="I39" i="19"/>
  <c r="H39" i="19"/>
  <c r="G39" i="19"/>
  <c r="I38" i="19"/>
  <c r="H38" i="19"/>
  <c r="G38" i="19"/>
  <c r="I37" i="19"/>
  <c r="H37" i="19"/>
  <c r="G37" i="19"/>
  <c r="I36" i="19"/>
  <c r="H36" i="19"/>
  <c r="G36" i="19"/>
  <c r="I35" i="19"/>
  <c r="H35" i="19"/>
  <c r="G35" i="19"/>
  <c r="I34" i="19"/>
  <c r="H34" i="19"/>
  <c r="G34" i="19"/>
  <c r="I33" i="19"/>
  <c r="H33" i="19"/>
  <c r="G33" i="19"/>
  <c r="I32" i="19"/>
  <c r="H32" i="19"/>
  <c r="G32" i="19"/>
  <c r="I31" i="19"/>
  <c r="H31" i="19"/>
  <c r="G31" i="19"/>
  <c r="I29" i="19"/>
  <c r="H29" i="19"/>
  <c r="G29" i="19"/>
  <c r="I28" i="19"/>
  <c r="H28" i="19"/>
  <c r="G28" i="19"/>
  <c r="I27" i="19"/>
  <c r="H27" i="19"/>
  <c r="G27" i="19"/>
  <c r="I26" i="19"/>
  <c r="H26" i="19"/>
  <c r="G26" i="19"/>
  <c r="I25" i="19"/>
  <c r="H25" i="19"/>
  <c r="G25" i="19"/>
  <c r="I24" i="19"/>
  <c r="H24" i="19"/>
  <c r="G24" i="19"/>
  <c r="I23" i="19"/>
  <c r="H23" i="19"/>
  <c r="G23" i="19"/>
  <c r="I22" i="19"/>
  <c r="H22" i="19"/>
  <c r="G2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I13" i="19"/>
  <c r="H13" i="19"/>
  <c r="G13" i="19"/>
  <c r="I12" i="19"/>
  <c r="H12" i="19"/>
  <c r="G12" i="19"/>
  <c r="I11" i="19"/>
  <c r="H11" i="19"/>
  <c r="G11" i="19"/>
  <c r="I10" i="19"/>
  <c r="H10" i="19"/>
  <c r="G10" i="19"/>
  <c r="I9" i="19"/>
  <c r="H9" i="19"/>
  <c r="G9" i="19"/>
  <c r="I8" i="19"/>
  <c r="H8" i="19"/>
  <c r="G8" i="19"/>
  <c r="I7" i="19"/>
  <c r="H7" i="19"/>
  <c r="G7" i="19"/>
  <c r="I6" i="19"/>
  <c r="H6" i="19"/>
  <c r="G6" i="19"/>
  <c r="I255" i="19"/>
  <c r="H255" i="19"/>
  <c r="G255" i="19"/>
  <c r="I253" i="19"/>
  <c r="H253" i="19"/>
  <c r="G253" i="19"/>
  <c r="I252" i="19"/>
  <c r="H252" i="19"/>
  <c r="G252" i="19"/>
  <c r="I251" i="19"/>
  <c r="H251" i="19"/>
  <c r="G251" i="19"/>
  <c r="I249" i="19"/>
  <c r="H249" i="19"/>
  <c r="G249" i="19"/>
  <c r="I248" i="19"/>
  <c r="H248" i="19"/>
  <c r="G248" i="19"/>
  <c r="I247" i="19"/>
  <c r="H247" i="19"/>
  <c r="G247" i="19"/>
  <c r="I246" i="19"/>
  <c r="H246" i="19"/>
  <c r="G246" i="19"/>
  <c r="I245" i="19"/>
  <c r="H245" i="19"/>
  <c r="G245" i="19"/>
  <c r="I244" i="19"/>
  <c r="H244" i="19"/>
  <c r="G244" i="19"/>
  <c r="I243" i="19"/>
  <c r="H243" i="19"/>
  <c r="G243" i="19"/>
  <c r="I242" i="19"/>
  <c r="H242" i="19"/>
  <c r="G242" i="19"/>
  <c r="I241" i="19"/>
  <c r="H241" i="19"/>
  <c r="G241" i="19"/>
  <c r="I240" i="19"/>
  <c r="H240" i="19"/>
  <c r="G240" i="19"/>
  <c r="I239" i="19"/>
  <c r="H239" i="19"/>
  <c r="G239" i="19"/>
  <c r="I238" i="19"/>
  <c r="H238" i="19"/>
  <c r="G238" i="19"/>
  <c r="I237" i="19"/>
  <c r="H237" i="19"/>
  <c r="G237" i="19"/>
  <c r="I236" i="19"/>
  <c r="H236" i="19"/>
  <c r="G236" i="19"/>
  <c r="I235" i="19"/>
  <c r="H235" i="19"/>
  <c r="G235" i="19"/>
  <c r="I234" i="19"/>
  <c r="H234" i="19"/>
  <c r="G234" i="19"/>
  <c r="I233" i="19"/>
  <c r="H233" i="19"/>
  <c r="G233" i="19"/>
  <c r="I232" i="19"/>
  <c r="H232" i="19"/>
  <c r="G232" i="19"/>
  <c r="I231" i="19"/>
  <c r="H231" i="19"/>
  <c r="G231" i="19"/>
  <c r="I230" i="19"/>
  <c r="H230" i="19"/>
  <c r="G230" i="19"/>
  <c r="I229" i="19"/>
  <c r="H229" i="19"/>
  <c r="G229" i="19"/>
  <c r="I227" i="19"/>
  <c r="H227" i="19"/>
  <c r="G227" i="19"/>
  <c r="I226" i="19"/>
  <c r="H226" i="19"/>
  <c r="G226" i="19"/>
  <c r="I225" i="19"/>
  <c r="H225" i="19"/>
  <c r="G225" i="19"/>
  <c r="I224" i="19"/>
  <c r="H224" i="19"/>
  <c r="G224" i="19"/>
  <c r="I223" i="19"/>
  <c r="H223" i="19"/>
  <c r="G223" i="19"/>
  <c r="I222" i="19"/>
  <c r="H222" i="19"/>
  <c r="G222" i="19"/>
  <c r="I221" i="19"/>
  <c r="H221" i="19"/>
  <c r="G221" i="19"/>
  <c r="I220" i="19"/>
  <c r="H220" i="19"/>
  <c r="G220" i="19"/>
  <c r="I219" i="19"/>
  <c r="H219" i="19"/>
  <c r="G219" i="19"/>
  <c r="I217" i="19"/>
  <c r="H217" i="19"/>
  <c r="G217" i="19"/>
  <c r="I216" i="19"/>
  <c r="H216" i="19"/>
  <c r="G216" i="19"/>
  <c r="I215" i="19"/>
  <c r="H215" i="19"/>
  <c r="G215" i="19"/>
  <c r="I214" i="19"/>
  <c r="H214" i="19"/>
  <c r="G214" i="19"/>
  <c r="I213" i="19"/>
  <c r="H213" i="19"/>
  <c r="G213" i="19"/>
  <c r="I212" i="19"/>
  <c r="H212" i="19"/>
  <c r="G212" i="19"/>
  <c r="I209" i="19"/>
  <c r="H209" i="19"/>
  <c r="G209" i="19"/>
  <c r="I208" i="19"/>
  <c r="H208" i="19"/>
  <c r="G208" i="19"/>
  <c r="I207" i="19"/>
  <c r="H207" i="19"/>
  <c r="G207" i="19"/>
  <c r="I206" i="19"/>
  <c r="H206" i="19"/>
  <c r="G206" i="19"/>
  <c r="I204" i="19"/>
  <c r="H204" i="19"/>
  <c r="G204" i="19"/>
  <c r="I203" i="19"/>
  <c r="H203" i="19"/>
  <c r="G203" i="19"/>
  <c r="I202" i="19"/>
  <c r="H202" i="19"/>
  <c r="G202" i="19"/>
  <c r="I201" i="19"/>
  <c r="H201" i="19"/>
  <c r="G201" i="19"/>
  <c r="I200" i="19"/>
  <c r="H200" i="19"/>
  <c r="G200" i="19"/>
  <c r="I199" i="19"/>
  <c r="H199" i="19"/>
  <c r="G199" i="19"/>
  <c r="I198" i="19"/>
  <c r="H198" i="19"/>
  <c r="G198" i="19"/>
  <c r="I197" i="19"/>
  <c r="H197" i="19"/>
  <c r="G197" i="19"/>
  <c r="I196" i="19"/>
  <c r="H196" i="19"/>
  <c r="G196" i="19"/>
  <c r="I194" i="19"/>
  <c r="H194" i="19"/>
  <c r="G194" i="19"/>
  <c r="I193" i="19"/>
  <c r="H193" i="19"/>
  <c r="G193" i="19"/>
  <c r="I192" i="19"/>
  <c r="H192" i="19"/>
  <c r="G192" i="19"/>
  <c r="I191" i="19"/>
  <c r="H191" i="19"/>
  <c r="G191" i="19"/>
  <c r="I190" i="19"/>
  <c r="H190" i="19"/>
  <c r="G190" i="19"/>
  <c r="I189" i="19"/>
  <c r="H189" i="19"/>
  <c r="G189" i="19"/>
  <c r="I188" i="19"/>
  <c r="H188" i="19"/>
  <c r="G188" i="19"/>
  <c r="I187" i="19"/>
  <c r="H187" i="19"/>
  <c r="G187" i="19"/>
  <c r="I186" i="19"/>
  <c r="H186" i="19"/>
  <c r="G186" i="19"/>
  <c r="I185" i="19"/>
  <c r="H185" i="19"/>
  <c r="G185" i="19"/>
  <c r="I184" i="19"/>
  <c r="H184" i="19"/>
  <c r="G184" i="19"/>
  <c r="I183" i="19"/>
  <c r="H183" i="19"/>
  <c r="G183" i="19"/>
  <c r="I182" i="19"/>
  <c r="H182" i="19"/>
  <c r="G182" i="19"/>
  <c r="I181" i="19"/>
  <c r="H181" i="19"/>
  <c r="G181" i="19"/>
  <c r="I180" i="19"/>
  <c r="H180" i="19"/>
  <c r="G180" i="19"/>
  <c r="I179" i="19"/>
  <c r="H179" i="19"/>
  <c r="G179" i="19"/>
  <c r="I178" i="19"/>
  <c r="H178" i="19"/>
  <c r="G178" i="19"/>
  <c r="I177" i="19"/>
  <c r="H177" i="19"/>
  <c r="G177" i="19"/>
  <c r="I176" i="19"/>
  <c r="H176" i="19"/>
  <c r="G176" i="19"/>
  <c r="I175" i="19"/>
  <c r="H175" i="19"/>
  <c r="G175" i="19"/>
  <c r="I174" i="19"/>
  <c r="H174" i="19"/>
  <c r="G174" i="19"/>
  <c r="I173" i="19"/>
  <c r="H173" i="19"/>
  <c r="G173" i="19"/>
  <c r="I172" i="19"/>
  <c r="H172" i="19"/>
  <c r="G172" i="19"/>
  <c r="I171" i="19"/>
  <c r="H171" i="19"/>
  <c r="G171" i="19"/>
  <c r="I170" i="19"/>
  <c r="H170" i="19"/>
  <c r="G170" i="19"/>
  <c r="I169" i="19"/>
  <c r="H169" i="19"/>
  <c r="G169" i="19"/>
  <c r="I168" i="19"/>
  <c r="H168" i="19"/>
  <c r="G168" i="19"/>
  <c r="I167" i="19"/>
  <c r="H167" i="19"/>
  <c r="G167" i="19"/>
  <c r="I166" i="19"/>
  <c r="H166" i="19"/>
  <c r="G166" i="19"/>
  <c r="I164" i="19"/>
  <c r="H164" i="19"/>
  <c r="G164" i="19"/>
  <c r="I163" i="19"/>
  <c r="H163" i="19"/>
  <c r="G163" i="19"/>
  <c r="I162" i="19"/>
  <c r="H162" i="19"/>
  <c r="G162" i="19"/>
  <c r="I161" i="19"/>
  <c r="H161" i="19"/>
  <c r="G161" i="19"/>
  <c r="I160" i="19"/>
  <c r="H160" i="19"/>
  <c r="G160" i="19"/>
  <c r="D256" i="19"/>
  <c r="C256" i="19"/>
  <c r="B256" i="19"/>
  <c r="I262" i="19"/>
  <c r="H262" i="19"/>
  <c r="G262" i="19"/>
  <c r="I261" i="19"/>
  <c r="H261" i="19"/>
  <c r="G261" i="19"/>
  <c r="I260" i="19"/>
  <c r="H260" i="19"/>
  <c r="G260" i="19"/>
  <c r="I259" i="19"/>
  <c r="H259" i="19"/>
  <c r="G259" i="19"/>
  <c r="I258" i="19"/>
  <c r="H258" i="19"/>
  <c r="G258" i="19"/>
  <c r="I257" i="19"/>
  <c r="H257" i="19"/>
  <c r="G257" i="19"/>
  <c r="I256" i="19"/>
  <c r="H256" i="19"/>
  <c r="G256" i="19"/>
  <c r="C41" i="1" l="1"/>
  <c r="C23" i="1"/>
  <c r="C115" i="1"/>
  <c r="C82" i="1"/>
  <c r="D100" i="1"/>
  <c r="C86" i="1"/>
  <c r="C77" i="1"/>
  <c r="C54" i="1"/>
  <c r="K291" i="19"/>
  <c r="L163" i="19"/>
  <c r="L268" i="19"/>
  <c r="C116" i="1"/>
  <c r="C89" i="1"/>
  <c r="C81" i="1"/>
  <c r="G81" i="1" s="1"/>
  <c r="D58" i="80" s="1"/>
  <c r="L263" i="19"/>
  <c r="E3" i="19"/>
  <c r="M263" i="19"/>
  <c r="K292" i="19"/>
  <c r="M1043" i="2"/>
  <c r="Q1062" i="2" s="1"/>
  <c r="M1024" i="2"/>
  <c r="L92" i="19"/>
  <c r="C22" i="1"/>
  <c r="C88" i="1"/>
  <c r="C90" i="1"/>
  <c r="D33" i="1"/>
  <c r="C36" i="1"/>
  <c r="E732" i="2"/>
  <c r="F732" i="2"/>
  <c r="G731" i="2"/>
  <c r="G732" i="2" s="1"/>
  <c r="E1078" i="2" l="1"/>
  <c r="C1078" i="2"/>
  <c r="N945" i="2"/>
  <c r="E944" i="2"/>
  <c r="E940" i="2"/>
  <c r="D944" i="2"/>
  <c r="C944" i="2"/>
  <c r="D940" i="2"/>
  <c r="C940" i="2"/>
  <c r="E1089" i="2" l="1"/>
  <c r="T836" i="2"/>
  <c r="P842" i="2"/>
  <c r="P843" i="2" l="1"/>
  <c r="S836" i="2"/>
  <c r="T842" i="2"/>
  <c r="S842" i="2"/>
  <c r="T843" i="2" l="1"/>
  <c r="S843" i="2"/>
  <c r="R628" i="2"/>
  <c r="R627" i="2"/>
  <c r="R626" i="2"/>
  <c r="R625" i="2"/>
  <c r="I373" i="49" l="1"/>
  <c r="E441" i="49"/>
  <c r="E33" i="49" s="1"/>
  <c r="E28" i="49" l="1"/>
  <c r="I383" i="49"/>
  <c r="E29" i="49" s="1"/>
  <c r="AN37" i="56" l="1"/>
  <c r="AM37" i="56"/>
  <c r="AN36" i="56"/>
  <c r="AM36" i="56"/>
  <c r="AN35" i="56"/>
  <c r="AM35" i="56"/>
  <c r="AN34" i="56"/>
  <c r="AM34" i="56"/>
  <c r="AN33" i="56"/>
  <c r="AM33" i="56"/>
  <c r="AN32" i="56"/>
  <c r="AM32" i="56"/>
  <c r="AN31" i="56"/>
  <c r="AM31" i="56"/>
  <c r="AN30" i="56"/>
  <c r="AM30" i="56"/>
  <c r="AN26" i="56"/>
  <c r="AM26" i="56"/>
  <c r="AN25" i="56"/>
  <c r="AM25" i="56"/>
  <c r="AN24" i="56"/>
  <c r="AM24" i="56"/>
  <c r="AN29" i="56"/>
  <c r="AM29" i="56"/>
  <c r="AN28" i="56"/>
  <c r="AM28" i="56"/>
  <c r="AN11" i="56"/>
  <c r="AM11" i="56"/>
  <c r="AN17" i="56"/>
  <c r="AM17" i="56"/>
  <c r="AN10" i="56"/>
  <c r="AM10" i="56"/>
  <c r="AN9" i="56"/>
  <c r="AM9" i="56"/>
  <c r="AN8" i="56"/>
  <c r="AM8" i="56"/>
  <c r="AN27" i="56"/>
  <c r="AM27" i="56"/>
  <c r="AN23" i="56"/>
  <c r="AM23" i="56"/>
  <c r="AN22" i="56"/>
  <c r="AM22" i="56"/>
  <c r="AN7" i="56"/>
  <c r="AM7" i="56"/>
  <c r="AN21" i="56"/>
  <c r="AM21" i="56"/>
  <c r="AN6" i="56"/>
  <c r="AM6" i="56"/>
  <c r="AN5" i="56"/>
  <c r="AM5" i="56"/>
  <c r="AN16" i="56"/>
  <c r="AM16" i="56"/>
  <c r="AN4" i="56"/>
  <c r="AM4" i="56"/>
  <c r="AN20" i="56"/>
  <c r="AM20" i="56"/>
  <c r="AN15" i="56"/>
  <c r="AM15" i="56"/>
  <c r="AN3" i="56"/>
  <c r="AM3" i="56"/>
  <c r="AN14" i="56"/>
  <c r="AM14" i="56"/>
  <c r="AN19" i="56"/>
  <c r="AM19" i="56"/>
  <c r="AN18" i="56"/>
  <c r="AM18" i="56"/>
  <c r="AN13" i="56"/>
  <c r="AM13" i="56"/>
  <c r="AN12" i="56"/>
  <c r="AM12" i="56"/>
  <c r="O637" i="2"/>
  <c r="N637" i="2"/>
  <c r="E21" i="49"/>
  <c r="F643" i="2" l="1"/>
  <c r="G643" i="2" s="1"/>
  <c r="F641" i="2"/>
  <c r="G641" i="2" s="1"/>
  <c r="N652" i="2"/>
  <c r="E640" i="2"/>
  <c r="F642" i="2"/>
  <c r="G642" i="2" s="1"/>
  <c r="O652" i="2"/>
  <c r="O667" i="2" s="1"/>
  <c r="F640" i="2"/>
  <c r="F644" i="2"/>
  <c r="G644" i="2" s="1"/>
  <c r="E24" i="49"/>
  <c r="E23" i="49"/>
  <c r="E22" i="49"/>
  <c r="AN1" i="56"/>
  <c r="AM1" i="56"/>
  <c r="N667" i="2" l="1"/>
  <c r="E652" i="2"/>
  <c r="G640" i="2"/>
  <c r="G652" i="2" s="1"/>
  <c r="F652" i="2"/>
  <c r="P652" i="2"/>
  <c r="N1089" i="2"/>
  <c r="Q1066" i="2"/>
  <c r="Q1065" i="2"/>
  <c r="Q1064" i="2"/>
  <c r="Q1063" i="2"/>
  <c r="Q1082" i="2"/>
  <c r="Q1081" i="2"/>
  <c r="Q1080" i="2"/>
  <c r="Q1079" i="2"/>
  <c r="Q1078" i="2"/>
  <c r="N765" i="2"/>
  <c r="O765" i="2"/>
  <c r="N1090" i="2" l="1"/>
  <c r="P1079" i="2"/>
  <c r="P1080" i="2"/>
  <c r="O1081" i="2"/>
  <c r="P1078" i="2"/>
  <c r="H1078" i="2"/>
  <c r="P1082" i="2"/>
  <c r="O1089" i="2"/>
  <c r="F1089" i="2" s="1"/>
  <c r="P1081" i="2"/>
  <c r="P1089" i="2"/>
  <c r="G1089" i="2" s="1"/>
  <c r="O1079" i="2"/>
  <c r="O1078" i="2"/>
  <c r="O1080" i="2"/>
  <c r="O1082" i="2"/>
  <c r="P752" i="2"/>
  <c r="Q768" i="2" l="1"/>
  <c r="Q767" i="2"/>
  <c r="P765" i="2"/>
  <c r="H1089" i="2"/>
  <c r="H38" i="49"/>
  <c r="G38" i="49"/>
  <c r="F38" i="49"/>
  <c r="E38" i="49"/>
  <c r="J95" i="49"/>
  <c r="E60" i="49"/>
  <c r="E16" i="49" s="1"/>
  <c r="F16" i="49" s="1"/>
  <c r="E15" i="49"/>
  <c r="F41" i="49" l="1"/>
  <c r="E13" i="49" s="1"/>
  <c r="O12" i="2"/>
  <c r="E26" i="49"/>
  <c r="E27" i="49"/>
  <c r="E66" i="49"/>
  <c r="C68" i="49" s="1"/>
  <c r="C76" i="49" l="1"/>
  <c r="C82" i="49" s="1"/>
  <c r="C89" i="49" s="1"/>
  <c r="C97" i="49" s="1"/>
  <c r="C358" i="49" s="1"/>
  <c r="E17" i="49"/>
  <c r="E34" i="49" s="1"/>
  <c r="C364" i="49" l="1"/>
  <c r="L327" i="2"/>
  <c r="C327" i="2" s="1"/>
  <c r="C610" i="2"/>
  <c r="F609" i="2"/>
  <c r="E609" i="2"/>
  <c r="D609" i="2"/>
  <c r="C609" i="2"/>
  <c r="F593" i="2"/>
  <c r="E593" i="2"/>
  <c r="D593" i="2"/>
  <c r="C593" i="2"/>
  <c r="C592" i="2"/>
  <c r="D591" i="2"/>
  <c r="C591" i="2"/>
  <c r="C375" i="49" l="1"/>
  <c r="L333" i="2"/>
  <c r="C333" i="2" s="1"/>
  <c r="E610" i="2"/>
  <c r="F610" i="2"/>
  <c r="G593" i="2"/>
  <c r="G609" i="2"/>
  <c r="E752" i="2"/>
  <c r="E765" i="2" s="1"/>
  <c r="C430" i="49" l="1"/>
  <c r="L344" i="2"/>
  <c r="C344" i="2" s="1"/>
  <c r="C385" i="49"/>
  <c r="G610" i="2"/>
  <c r="E25" i="1"/>
  <c r="C392" i="49" l="1"/>
  <c r="L361" i="2" s="1"/>
  <c r="C361" i="2" s="1"/>
  <c r="L354" i="2"/>
  <c r="C354" i="2" s="1"/>
  <c r="C436" i="49"/>
  <c r="L405" i="2" s="1"/>
  <c r="C405" i="2" s="1"/>
  <c r="L399" i="2"/>
  <c r="C399" i="2" s="1"/>
  <c r="F776" i="2"/>
  <c r="F25" i="2" l="1"/>
  <c r="L1016" i="2" l="1"/>
  <c r="C1016" i="2" s="1"/>
  <c r="C1005" i="2"/>
  <c r="H1005" i="2"/>
  <c r="F773" i="2" l="1"/>
  <c r="F772" i="2"/>
  <c r="E773" i="2"/>
  <c r="E772" i="2"/>
  <c r="D776" i="2"/>
  <c r="D773" i="2"/>
  <c r="D772" i="2"/>
  <c r="C776" i="2"/>
  <c r="C773" i="2"/>
  <c r="C772" i="2"/>
  <c r="E776" i="2"/>
  <c r="G47" i="2"/>
  <c r="D47" i="2"/>
  <c r="E47" i="2"/>
  <c r="F576" i="2"/>
  <c r="E576" i="2"/>
  <c r="D576" i="2"/>
  <c r="C576" i="2"/>
  <c r="F591" i="2" l="1"/>
  <c r="F611" i="2" s="1"/>
  <c r="F777" i="2"/>
  <c r="E591" i="2"/>
  <c r="E611" i="2" s="1"/>
  <c r="E777" i="2"/>
  <c r="F47" i="2"/>
  <c r="R47" i="2"/>
  <c r="G773" i="2"/>
  <c r="G776" i="2"/>
  <c r="G772" i="2"/>
  <c r="G576" i="2"/>
  <c r="G115" i="1"/>
  <c r="D24" i="49"/>
  <c r="F24" i="49" s="1"/>
  <c r="D23" i="49"/>
  <c r="F23" i="49" s="1"/>
  <c r="D22" i="49"/>
  <c r="F22" i="49" s="1"/>
  <c r="D21" i="49"/>
  <c r="F21" i="49" s="1"/>
  <c r="D26" i="49"/>
  <c r="F26" i="49" s="1"/>
  <c r="F25" i="49"/>
  <c r="D80" i="80" l="1"/>
  <c r="A307" i="49"/>
  <c r="A306" i="49"/>
  <c r="A301" i="49"/>
  <c r="A293" i="49"/>
  <c r="A285" i="49"/>
  <c r="A277" i="49"/>
  <c r="A269" i="49"/>
  <c r="A261" i="49"/>
  <c r="A253" i="49"/>
  <c r="A304" i="49"/>
  <c r="A296" i="49"/>
  <c r="A288" i="49"/>
  <c r="A280" i="49"/>
  <c r="A272" i="49"/>
  <c r="A264" i="49"/>
  <c r="A256" i="49"/>
  <c r="A249" i="49"/>
  <c r="A282" i="49"/>
  <c r="A299" i="49"/>
  <c r="A291" i="49"/>
  <c r="A283" i="49"/>
  <c r="A275" i="49"/>
  <c r="A267" i="49"/>
  <c r="A259" i="49"/>
  <c r="A252" i="49"/>
  <c r="A274" i="49"/>
  <c r="A302" i="49"/>
  <c r="A294" i="49"/>
  <c r="A286" i="49"/>
  <c r="A278" i="49"/>
  <c r="A270" i="49"/>
  <c r="A262" i="49"/>
  <c r="A254" i="49"/>
  <c r="A305" i="49"/>
  <c r="A297" i="49"/>
  <c r="A289" i="49"/>
  <c r="A281" i="49"/>
  <c r="A273" i="49"/>
  <c r="A265" i="49"/>
  <c r="A257" i="49"/>
  <c r="A250" i="49"/>
  <c r="A298" i="49"/>
  <c r="A290" i="49"/>
  <c r="A266" i="49"/>
  <c r="A258" i="49"/>
  <c r="A300" i="49"/>
  <c r="A292" i="49"/>
  <c r="A284" i="49"/>
  <c r="A276" i="49"/>
  <c r="A268" i="49"/>
  <c r="A260" i="49"/>
  <c r="A303" i="49"/>
  <c r="A295" i="49"/>
  <c r="A287" i="49"/>
  <c r="A279" i="49"/>
  <c r="A271" i="49"/>
  <c r="A263" i="49"/>
  <c r="A255" i="49"/>
  <c r="A248" i="49"/>
  <c r="A251" i="49"/>
  <c r="A243" i="49"/>
  <c r="A235" i="49"/>
  <c r="A227" i="49"/>
  <c r="A219" i="49"/>
  <c r="A211" i="49"/>
  <c r="A203" i="49"/>
  <c r="A246" i="49"/>
  <c r="A238" i="49"/>
  <c r="A230" i="49"/>
  <c r="A222" i="49"/>
  <c r="A214" i="49"/>
  <c r="A206" i="49"/>
  <c r="A216" i="49"/>
  <c r="A241" i="49"/>
  <c r="A233" i="49"/>
  <c r="A225" i="49"/>
  <c r="A217" i="49"/>
  <c r="A209" i="49"/>
  <c r="A201" i="49"/>
  <c r="A232" i="49"/>
  <c r="A208" i="49"/>
  <c r="A244" i="49"/>
  <c r="A236" i="49"/>
  <c r="A228" i="49"/>
  <c r="A220" i="49"/>
  <c r="A212" i="49"/>
  <c r="A204" i="49"/>
  <c r="A247" i="49"/>
  <c r="A239" i="49"/>
  <c r="A231" i="49"/>
  <c r="A223" i="49"/>
  <c r="A215" i="49"/>
  <c r="A207" i="49"/>
  <c r="A199" i="49"/>
  <c r="A240" i="49"/>
  <c r="A224" i="49"/>
  <c r="A242" i="49"/>
  <c r="A234" i="49"/>
  <c r="A226" i="49"/>
  <c r="A218" i="49"/>
  <c r="A210" i="49"/>
  <c r="A202" i="49"/>
  <c r="A200" i="49"/>
  <c r="A245" i="49"/>
  <c r="A237" i="49"/>
  <c r="A229" i="49"/>
  <c r="A221" i="49"/>
  <c r="A213" i="49"/>
  <c r="A205" i="49"/>
  <c r="A194" i="49"/>
  <c r="A186" i="49"/>
  <c r="A178" i="49"/>
  <c r="A170" i="49"/>
  <c r="A162" i="49"/>
  <c r="A154" i="49"/>
  <c r="A183" i="49"/>
  <c r="A175" i="49"/>
  <c r="A151" i="49"/>
  <c r="A197" i="49"/>
  <c r="A189" i="49"/>
  <c r="A181" i="49"/>
  <c r="A173" i="49"/>
  <c r="A165" i="49"/>
  <c r="A157" i="49"/>
  <c r="A167" i="49"/>
  <c r="A192" i="49"/>
  <c r="A184" i="49"/>
  <c r="A176" i="49"/>
  <c r="A168" i="49"/>
  <c r="A160" i="49"/>
  <c r="A152" i="49"/>
  <c r="A195" i="49"/>
  <c r="A187" i="49"/>
  <c r="A179" i="49"/>
  <c r="A171" i="49"/>
  <c r="A163" i="49"/>
  <c r="A155" i="49"/>
  <c r="A191" i="49"/>
  <c r="A198" i="49"/>
  <c r="A190" i="49"/>
  <c r="A182" i="49"/>
  <c r="A174" i="49"/>
  <c r="A166" i="49"/>
  <c r="A158" i="49"/>
  <c r="A150" i="49"/>
  <c r="A193" i="49"/>
  <c r="A185" i="49"/>
  <c r="A177" i="49"/>
  <c r="A169" i="49"/>
  <c r="A161" i="49"/>
  <c r="A153" i="49"/>
  <c r="A159" i="49"/>
  <c r="A196" i="49"/>
  <c r="A188" i="49"/>
  <c r="A180" i="49"/>
  <c r="A172" i="49"/>
  <c r="A164" i="49"/>
  <c r="A156" i="49"/>
  <c r="A145" i="49"/>
  <c r="A137" i="49"/>
  <c r="A129" i="49"/>
  <c r="A126" i="49"/>
  <c r="A148" i="49"/>
  <c r="A140" i="49"/>
  <c r="A132" i="49"/>
  <c r="A142" i="49"/>
  <c r="A134" i="49"/>
  <c r="A143" i="49"/>
  <c r="A135" i="49"/>
  <c r="A127" i="49"/>
  <c r="A146" i="49"/>
  <c r="A138" i="49"/>
  <c r="A130" i="49"/>
  <c r="A149" i="49"/>
  <c r="A141" i="49"/>
  <c r="A133" i="49"/>
  <c r="A144" i="49"/>
  <c r="A136" i="49"/>
  <c r="A128" i="49"/>
  <c r="A147" i="49"/>
  <c r="A139" i="49"/>
  <c r="A131" i="49"/>
  <c r="A121" i="49"/>
  <c r="A113" i="49"/>
  <c r="A105" i="49"/>
  <c r="A110" i="49"/>
  <c r="A124" i="49"/>
  <c r="A116" i="49"/>
  <c r="A108" i="49"/>
  <c r="A119" i="49"/>
  <c r="A111" i="49"/>
  <c r="A122" i="49"/>
  <c r="A114" i="49"/>
  <c r="A106" i="49"/>
  <c r="A118" i="49"/>
  <c r="A125" i="49"/>
  <c r="A117" i="49"/>
  <c r="A109" i="49"/>
  <c r="A120" i="49"/>
  <c r="A112" i="49"/>
  <c r="A123" i="49"/>
  <c r="A115" i="49"/>
  <c r="A107" i="49"/>
  <c r="A308" i="49"/>
  <c r="A317" i="49"/>
  <c r="A321" i="49"/>
  <c r="A325" i="49"/>
  <c r="A329" i="49"/>
  <c r="A333" i="49"/>
  <c r="A337" i="49"/>
  <c r="A341" i="49"/>
  <c r="A345" i="49"/>
  <c r="A349" i="49"/>
  <c r="A353" i="49"/>
  <c r="A314" i="49"/>
  <c r="A318" i="49"/>
  <c r="A322" i="49"/>
  <c r="A326" i="49"/>
  <c r="A330" i="49"/>
  <c r="A334" i="49"/>
  <c r="A338" i="49"/>
  <c r="A342" i="49"/>
  <c r="A346" i="49"/>
  <c r="A350" i="49"/>
  <c r="A315" i="49"/>
  <c r="A319" i="49"/>
  <c r="A323" i="49"/>
  <c r="A327" i="49"/>
  <c r="A331" i="49"/>
  <c r="A335" i="49"/>
  <c r="A339" i="49"/>
  <c r="A343" i="49"/>
  <c r="A347" i="49"/>
  <c r="A351" i="49"/>
  <c r="A316" i="49"/>
  <c r="A320" i="49"/>
  <c r="A324" i="49"/>
  <c r="A328" i="49"/>
  <c r="A332" i="49"/>
  <c r="A336" i="49"/>
  <c r="A340" i="49"/>
  <c r="A344" i="49"/>
  <c r="A348" i="49"/>
  <c r="A352" i="49"/>
  <c r="A354" i="49"/>
  <c r="A355" i="49"/>
  <c r="A311" i="49"/>
  <c r="A312" i="49"/>
  <c r="A313" i="49"/>
  <c r="A356" i="49"/>
  <c r="A309" i="49"/>
  <c r="H586" i="2"/>
  <c r="H582" i="2"/>
  <c r="H580" i="2"/>
  <c r="H588" i="2"/>
  <c r="H584" i="2"/>
  <c r="H589" i="2"/>
  <c r="H579" i="2"/>
  <c r="H585" i="2"/>
  <c r="H583" i="2"/>
  <c r="H587" i="2"/>
  <c r="H581" i="2"/>
  <c r="H594" i="2"/>
  <c r="H605" i="2"/>
  <c r="H607" i="2"/>
  <c r="H600" i="2"/>
  <c r="H603" i="2"/>
  <c r="H596" i="2"/>
  <c r="H598" i="2"/>
  <c r="H595" i="2"/>
  <c r="H601" i="2"/>
  <c r="H606" i="2"/>
  <c r="H597" i="2"/>
  <c r="H599" i="2"/>
  <c r="H602" i="2"/>
  <c r="H608" i="2"/>
  <c r="H604" i="2"/>
  <c r="A104" i="49"/>
  <c r="A103" i="49"/>
  <c r="A102" i="49"/>
  <c r="H578" i="2"/>
  <c r="H577" i="2"/>
  <c r="G591" i="2"/>
  <c r="G611" i="2" s="1"/>
  <c r="G777" i="2"/>
  <c r="A101" i="49"/>
  <c r="A99" i="49"/>
  <c r="A100" i="49"/>
  <c r="C87" i="1"/>
  <c r="G25" i="49"/>
  <c r="G21" i="49"/>
  <c r="C101" i="1"/>
  <c r="L162" i="19"/>
  <c r="H140" i="1"/>
  <c r="I140" i="1" s="1"/>
  <c r="H141" i="1"/>
  <c r="I141" i="1" s="1"/>
  <c r="C3" i="19"/>
  <c r="E2" i="19"/>
  <c r="G2" i="19"/>
  <c r="C2" i="19"/>
  <c r="M160" i="19"/>
  <c r="M92" i="19"/>
  <c r="M7" i="19"/>
  <c r="L7" i="19"/>
  <c r="H1007" i="2"/>
  <c r="H1006" i="2"/>
  <c r="A93" i="49" l="1"/>
  <c r="A92" i="49"/>
  <c r="A95" i="49"/>
  <c r="A94" i="49"/>
  <c r="A97" i="49"/>
  <c r="A89" i="49"/>
  <c r="A91" i="49"/>
  <c r="A90" i="49"/>
  <c r="H1111" i="2" l="1"/>
  <c r="H1110" i="2"/>
  <c r="E1115" i="2" l="1"/>
  <c r="H1113" i="2"/>
  <c r="L1026" i="2" l="1"/>
  <c r="L1027" i="2"/>
  <c r="L1024" i="2"/>
  <c r="L1028" i="2"/>
  <c r="L1025" i="2"/>
  <c r="H1112" i="2"/>
  <c r="C1054" i="2"/>
  <c r="D1054" i="2"/>
  <c r="E1054" i="2"/>
  <c r="C1055" i="2"/>
  <c r="D1055" i="2"/>
  <c r="E1055" i="2"/>
  <c r="P625" i="2" l="1"/>
  <c r="P627" i="2"/>
  <c r="P628" i="2"/>
  <c r="P626" i="2"/>
  <c r="Q777" i="2" l="1"/>
  <c r="N777" i="2"/>
  <c r="F771" i="2"/>
  <c r="E771" i="2"/>
  <c r="C770" i="2"/>
  <c r="C782" i="2"/>
  <c r="C750" i="2"/>
  <c r="F684" i="2"/>
  <c r="C742" i="2"/>
  <c r="D741" i="2"/>
  <c r="G741" i="2"/>
  <c r="C741" i="2"/>
  <c r="F741" i="2"/>
  <c r="E740" i="2"/>
  <c r="F740" i="2"/>
  <c r="G740" i="2"/>
  <c r="C740" i="2"/>
  <c r="D739" i="2"/>
  <c r="G739" i="2"/>
  <c r="F739" i="2"/>
  <c r="C739" i="2"/>
  <c r="E738" i="2"/>
  <c r="O742" i="2"/>
  <c r="O743" i="2" s="1"/>
  <c r="G738" i="2"/>
  <c r="C738" i="2"/>
  <c r="F737" i="2"/>
  <c r="E737" i="2"/>
  <c r="G684" i="2"/>
  <c r="E684" i="2"/>
  <c r="C682" i="2"/>
  <c r="C619" i="2"/>
  <c r="C573" i="2"/>
  <c r="C56" i="2"/>
  <c r="C45" i="2"/>
  <c r="C67" i="2"/>
  <c r="C575" i="2"/>
  <c r="G574" i="2"/>
  <c r="F574" i="2"/>
  <c r="E574" i="2"/>
  <c r="R60" i="2"/>
  <c r="R58" i="2"/>
  <c r="N61" i="2"/>
  <c r="G58" i="2"/>
  <c r="D58" i="2"/>
  <c r="C29" i="2"/>
  <c r="C10" i="2"/>
  <c r="E37" i="2"/>
  <c r="C37" i="2"/>
  <c r="O37" i="2"/>
  <c r="D35" i="2"/>
  <c r="G35" i="2"/>
  <c r="E34" i="2"/>
  <c r="C34" i="2"/>
  <c r="G33" i="2"/>
  <c r="F33" i="2"/>
  <c r="E33" i="2"/>
  <c r="D33" i="2"/>
  <c r="F32" i="2"/>
  <c r="G32" i="2"/>
  <c r="D32" i="2"/>
  <c r="G31" i="2"/>
  <c r="E31" i="2"/>
  <c r="D31" i="2"/>
  <c r="E778" i="2" l="1"/>
  <c r="O777" i="2"/>
  <c r="D740" i="2"/>
  <c r="F738" i="2"/>
  <c r="F742" i="2" s="1"/>
  <c r="F743" i="2" s="1"/>
  <c r="E741" i="2"/>
  <c r="E739" i="2"/>
  <c r="D738" i="2"/>
  <c r="O612" i="2"/>
  <c r="E58" i="2"/>
  <c r="E61" i="2" s="1"/>
  <c r="E62" i="2" s="1"/>
  <c r="F58" i="2"/>
  <c r="E32" i="2"/>
  <c r="E35" i="2"/>
  <c r="F34" i="2"/>
  <c r="F37" i="2"/>
  <c r="F31" i="2"/>
  <c r="O34" i="2"/>
  <c r="O38" i="2" s="1"/>
  <c r="O39" i="2" l="1"/>
  <c r="O40" i="2"/>
  <c r="H590" i="2"/>
  <c r="F613" i="2"/>
  <c r="E613" i="2"/>
  <c r="H609" i="2"/>
  <c r="H593" i="2"/>
  <c r="P779" i="2"/>
  <c r="H576" i="2"/>
  <c r="Q780" i="2"/>
  <c r="Q779" i="2"/>
  <c r="F778" i="2"/>
  <c r="E612" i="2"/>
  <c r="F612" i="2"/>
  <c r="F38" i="2"/>
  <c r="F39" i="2" s="1"/>
  <c r="H610" i="2" l="1"/>
  <c r="H591" i="2"/>
  <c r="H611" i="2"/>
  <c r="G613" i="2"/>
  <c r="G612" i="2"/>
  <c r="F39" i="1" l="1"/>
  <c r="F10" i="1"/>
  <c r="B66" i="1" l="1"/>
  <c r="B65" i="1"/>
  <c r="B61" i="1"/>
  <c r="B109" i="1"/>
  <c r="B94" i="1"/>
  <c r="B80" i="1"/>
  <c r="B76" i="1"/>
  <c r="B56" i="1" l="1"/>
  <c r="B55" i="1"/>
  <c r="B45" i="1"/>
  <c r="B44" i="1"/>
  <c r="B39" i="1"/>
  <c r="B38" i="1"/>
  <c r="B37" i="1"/>
  <c r="B29" i="1"/>
  <c r="B28" i="1"/>
  <c r="B10" i="1"/>
  <c r="B9" i="1"/>
  <c r="G45" i="1"/>
  <c r="D31" i="49" s="1"/>
  <c r="F31" i="49" s="1"/>
  <c r="G20" i="1"/>
  <c r="A426" i="49" l="1"/>
  <c r="A395" i="49"/>
  <c r="A399" i="49"/>
  <c r="A403" i="49"/>
  <c r="A407" i="49"/>
  <c r="A411" i="49"/>
  <c r="A415" i="49"/>
  <c r="A419" i="49"/>
  <c r="A423" i="49"/>
  <c r="A405" i="49"/>
  <c r="A396" i="49"/>
  <c r="A400" i="49"/>
  <c r="A404" i="49"/>
  <c r="A408" i="49"/>
  <c r="A412" i="49"/>
  <c r="A416" i="49"/>
  <c r="A420" i="49"/>
  <c r="A424" i="49"/>
  <c r="A397" i="49"/>
  <c r="A409" i="49"/>
  <c r="A421" i="49"/>
  <c r="A425" i="49"/>
  <c r="A398" i="49"/>
  <c r="A402" i="49"/>
  <c r="A406" i="49"/>
  <c r="A410" i="49"/>
  <c r="A414" i="49"/>
  <c r="A418" i="49"/>
  <c r="A422" i="49"/>
  <c r="A401" i="49"/>
  <c r="A413" i="49"/>
  <c r="A417" i="49"/>
  <c r="E20" i="1"/>
  <c r="D20" i="49"/>
  <c r="F20" i="49" s="1"/>
  <c r="A393" i="49"/>
  <c r="A394" i="49"/>
  <c r="A392" i="49"/>
  <c r="A428" i="49"/>
  <c r="A427" i="49"/>
  <c r="E45" i="1"/>
  <c r="C679" i="2"/>
  <c r="G678" i="2"/>
  <c r="G677" i="2"/>
  <c r="G676" i="2"/>
  <c r="G675" i="2"/>
  <c r="G674" i="2"/>
  <c r="F678" i="2"/>
  <c r="F677" i="2"/>
  <c r="F676" i="2"/>
  <c r="F675" i="2"/>
  <c r="C674" i="2"/>
  <c r="C675" i="2"/>
  <c r="C676" i="2"/>
  <c r="C677" i="2"/>
  <c r="C678" i="2"/>
  <c r="E673" i="2"/>
  <c r="F673" i="2"/>
  <c r="H623" i="2"/>
  <c r="A86" i="49" l="1"/>
  <c r="A85" i="49"/>
  <c r="A83" i="49"/>
  <c r="A84" i="49"/>
  <c r="A82" i="49"/>
  <c r="E678" i="2"/>
  <c r="E674" i="2"/>
  <c r="E675" i="2"/>
  <c r="D676" i="2"/>
  <c r="E676" i="2"/>
  <c r="E677" i="2"/>
  <c r="D674" i="2"/>
  <c r="D675" i="2"/>
  <c r="D677" i="2"/>
  <c r="O679" i="2"/>
  <c r="D678" i="2"/>
  <c r="F674" i="2"/>
  <c r="F679" i="2" s="1"/>
  <c r="P623" i="2"/>
  <c r="P637" i="2" l="1"/>
  <c r="P667" i="2" s="1"/>
  <c r="R734" i="2"/>
  <c r="R733" i="2"/>
  <c r="R670" i="2"/>
  <c r="R669" i="2"/>
  <c r="E25" i="2" l="1"/>
  <c r="C25" i="2"/>
  <c r="E24" i="2"/>
  <c r="E15" i="2"/>
  <c r="D24" i="2"/>
  <c r="G24" i="2"/>
  <c r="C1059" i="2"/>
  <c r="C1040" i="2"/>
  <c r="C748" i="2"/>
  <c r="C1001" i="2"/>
  <c r="O25" i="2" l="1"/>
  <c r="H1008" i="2"/>
  <c r="C102" i="1" l="1"/>
  <c r="E1047" i="2"/>
  <c r="E1046" i="2"/>
  <c r="E1045" i="2"/>
  <c r="E1044" i="2"/>
  <c r="E1042" i="2"/>
  <c r="D1042" i="2"/>
  <c r="G621" i="2" l="1"/>
  <c r="G68" i="2"/>
  <c r="C1143" i="2" l="1"/>
  <c r="C1141" i="2"/>
  <c r="G90" i="1"/>
  <c r="G89" i="1"/>
  <c r="C85" i="1"/>
  <c r="G85" i="1" s="1"/>
  <c r="C93" i="1"/>
  <c r="G88" i="1"/>
  <c r="C114" i="1"/>
  <c r="G114" i="1" s="1"/>
  <c r="C107" i="1"/>
  <c r="G107" i="1" s="1"/>
  <c r="G102" i="1"/>
  <c r="D65" i="80" l="1"/>
  <c r="G101" i="1"/>
  <c r="D72" i="80" l="1"/>
  <c r="C99" i="1"/>
  <c r="G99" i="1" s="1"/>
  <c r="C106" i="1"/>
  <c r="G106" i="1" s="1"/>
  <c r="G104" i="1"/>
  <c r="D74" i="80" s="1"/>
  <c r="G103" i="1"/>
  <c r="D73" i="80" l="1"/>
  <c r="D69" i="80"/>
  <c r="C98" i="1"/>
  <c r="G29" i="1"/>
  <c r="C79" i="1"/>
  <c r="C97" i="1"/>
  <c r="G54" i="1"/>
  <c r="C53" i="1"/>
  <c r="G53" i="1" s="1"/>
  <c r="E53" i="1" s="1"/>
  <c r="E54" i="1" l="1"/>
  <c r="D31" i="80"/>
  <c r="E29" i="1"/>
  <c r="D30" i="49"/>
  <c r="F30" i="49" s="1"/>
  <c r="C34" i="1"/>
  <c r="C35" i="1"/>
  <c r="A390" i="49" l="1"/>
  <c r="A386" i="49"/>
  <c r="A389" i="49"/>
  <c r="A387" i="49"/>
  <c r="A385" i="49"/>
  <c r="A388" i="49"/>
  <c r="C12" i="1" l="1"/>
  <c r="D13" i="49" s="1"/>
  <c r="C14" i="1"/>
  <c r="F13" i="49" l="1"/>
  <c r="C30" i="1"/>
  <c r="G30" i="1" l="1"/>
  <c r="E30" i="1" s="1"/>
  <c r="C15" i="1" l="1"/>
  <c r="D15" i="49" s="1"/>
  <c r="C32" i="1"/>
  <c r="F15" i="49" l="1"/>
  <c r="C47" i="1"/>
  <c r="G15" i="49" l="1"/>
  <c r="C51" i="1"/>
  <c r="G51" i="1" s="1"/>
  <c r="E51" i="1" s="1"/>
  <c r="A46" i="49" l="1"/>
  <c r="A47" i="49"/>
  <c r="A52" i="49"/>
  <c r="A48" i="49"/>
  <c r="A49" i="49"/>
  <c r="A50" i="49"/>
  <c r="A45" i="49"/>
  <c r="A51" i="49"/>
  <c r="A44" i="49"/>
  <c r="A58" i="49"/>
  <c r="A60" i="49"/>
  <c r="A59" i="49"/>
  <c r="A57" i="49"/>
  <c r="A56" i="49"/>
  <c r="A54" i="49"/>
  <c r="A53" i="49"/>
  <c r="A43" i="49"/>
  <c r="C50" i="1"/>
  <c r="G50" i="1" s="1"/>
  <c r="E50" i="1" l="1"/>
  <c r="D28" i="80"/>
  <c r="C40" i="1"/>
  <c r="O959" i="2" l="1"/>
  <c r="D26" i="80"/>
  <c r="E25" i="80" s="1"/>
  <c r="F25" i="80" s="1"/>
  <c r="D32" i="49"/>
  <c r="F32" i="49" s="1"/>
  <c r="N985" i="2"/>
  <c r="N996" i="2"/>
  <c r="D13" i="2"/>
  <c r="G15" i="2"/>
  <c r="G13" i="2"/>
  <c r="E14" i="2"/>
  <c r="C14" i="2"/>
  <c r="A430" i="49" l="1"/>
  <c r="A431" i="49"/>
  <c r="A432" i="49"/>
  <c r="A433" i="49"/>
  <c r="A434" i="49"/>
  <c r="O26" i="2"/>
  <c r="G70" i="1"/>
  <c r="H142" i="1" s="1"/>
  <c r="I142" i="1" l="1"/>
  <c r="E142" i="1" s="1"/>
  <c r="Q568" i="2" l="1"/>
  <c r="P1177" i="2"/>
  <c r="O1177" i="2"/>
  <c r="N1177" i="2"/>
  <c r="M1177" i="2"/>
  <c r="E1100" i="2" l="1"/>
  <c r="L1018" i="2" l="1"/>
  <c r="L1017" i="2"/>
  <c r="L1015" i="2"/>
  <c r="F14" i="2" l="1"/>
  <c r="E13" i="2"/>
  <c r="G33" i="1" l="1"/>
  <c r="D21" i="80" l="1"/>
  <c r="U843" i="2"/>
  <c r="E33" i="1"/>
  <c r="D28" i="49"/>
  <c r="F28" i="49" s="1"/>
  <c r="C26" i="1"/>
  <c r="G26" i="1" s="1"/>
  <c r="E26" i="1" s="1"/>
  <c r="G48" i="1"/>
  <c r="D30" i="80" s="1"/>
  <c r="C42" i="1"/>
  <c r="C39" i="1" s="1"/>
  <c r="A365" i="49" l="1"/>
  <c r="A366" i="49"/>
  <c r="A364" i="49"/>
  <c r="A368" i="49"/>
  <c r="A370" i="49"/>
  <c r="A369" i="49"/>
  <c r="A367" i="49"/>
  <c r="A371" i="49"/>
  <c r="E48" i="1"/>
  <c r="D29" i="49"/>
  <c r="F29" i="49" s="1"/>
  <c r="A372" i="49"/>
  <c r="R624" i="2"/>
  <c r="A379" i="49" l="1"/>
  <c r="A378" i="49"/>
  <c r="A380" i="49"/>
  <c r="A381" i="49"/>
  <c r="A382" i="49"/>
  <c r="A375" i="49"/>
  <c r="A376" i="49"/>
  <c r="A377" i="49"/>
  <c r="G14" i="1" l="1"/>
  <c r="E14" i="1" l="1"/>
  <c r="C24" i="1"/>
  <c r="D27" i="49" s="1"/>
  <c r="F27" i="49" s="1"/>
  <c r="A358" i="49" l="1"/>
  <c r="A361" i="49"/>
  <c r="A359" i="49"/>
  <c r="A360" i="49"/>
  <c r="C96" i="1"/>
  <c r="C95" i="1"/>
  <c r="L160" i="19"/>
  <c r="C21" i="1" l="1"/>
  <c r="O569" i="2"/>
  <c r="D1028" i="2"/>
  <c r="D1047" i="2"/>
  <c r="C1047" i="2"/>
  <c r="D1046" i="2"/>
  <c r="C1046" i="2"/>
  <c r="E1028" i="2"/>
  <c r="C1028" i="2"/>
  <c r="E1027" i="2"/>
  <c r="C1027" i="2"/>
  <c r="E1026" i="2"/>
  <c r="C1026" i="2"/>
  <c r="P1163" i="2" l="1"/>
  <c r="O1163" i="2"/>
  <c r="N1163" i="2"/>
  <c r="M1163" i="2"/>
  <c r="E131" i="1" l="1"/>
  <c r="E130" i="1"/>
  <c r="E128" i="1"/>
  <c r="E127" i="1"/>
  <c r="F1139" i="2" l="1"/>
  <c r="H1139" i="2" s="1"/>
  <c r="E1125" i="2"/>
  <c r="D1146" i="2" l="1"/>
  <c r="D1145" i="2"/>
  <c r="D1144" i="2"/>
  <c r="D1143" i="2"/>
  <c r="D1142" i="2"/>
  <c r="D1141" i="2"/>
  <c r="D1140" i="2"/>
  <c r="D1139" i="2"/>
  <c r="O621" i="2"/>
  <c r="F621" i="2" s="1"/>
  <c r="N621" i="2"/>
  <c r="E621" i="2" s="1"/>
  <c r="F68" i="2"/>
  <c r="E68" i="2"/>
  <c r="E751" i="2" l="1"/>
  <c r="F751" i="2"/>
  <c r="C18" i="1"/>
  <c r="D18" i="49" s="1"/>
  <c r="F18" i="49" s="1"/>
  <c r="A72" i="49" l="1"/>
  <c r="A70" i="49"/>
  <c r="A71" i="49"/>
  <c r="A74" i="49"/>
  <c r="A69" i="49"/>
  <c r="A68" i="49"/>
  <c r="A73" i="49"/>
  <c r="N1034" i="2"/>
  <c r="N1035" i="2" s="1"/>
  <c r="C78" i="1" l="1"/>
  <c r="E140" i="1" l="1"/>
  <c r="E141" i="1" l="1"/>
  <c r="C1025" i="2" l="1"/>
  <c r="C1024" i="2"/>
  <c r="C1062" i="2" l="1"/>
  <c r="D1045" i="2"/>
  <c r="D1044" i="2"/>
  <c r="C1045" i="2"/>
  <c r="C1044" i="2"/>
  <c r="C1043" i="2"/>
  <c r="C1000" i="2"/>
  <c r="C746" i="2"/>
  <c r="F623" i="2"/>
  <c r="F637" i="2" s="1"/>
  <c r="F667" i="2" s="1"/>
  <c r="E623" i="2"/>
  <c r="E637" i="2" s="1"/>
  <c r="E667" i="2" s="1"/>
  <c r="D623" i="2"/>
  <c r="D637" i="2" s="1"/>
  <c r="D667" i="2" s="1"/>
  <c r="C623" i="2"/>
  <c r="C617" i="2"/>
  <c r="C616" i="2"/>
  <c r="C64" i="2"/>
  <c r="C7" i="2"/>
  <c r="E53" i="2"/>
  <c r="E54" i="2" s="1"/>
  <c r="C42" i="2"/>
  <c r="G623" i="2" l="1"/>
  <c r="G637" i="2" s="1"/>
  <c r="G667" i="2" s="1"/>
  <c r="D668" i="2"/>
  <c r="F668" i="2" l="1"/>
  <c r="F669" i="2"/>
  <c r="E668" i="2"/>
  <c r="E669" i="2"/>
  <c r="G668" i="2"/>
  <c r="C91" i="1" l="1"/>
  <c r="G91" i="1" s="1"/>
  <c r="C105" i="1"/>
  <c r="G105" i="1" s="1"/>
  <c r="E1025" i="2"/>
  <c r="E1024" i="2"/>
  <c r="E1034" i="2" l="1"/>
  <c r="O668" i="2"/>
  <c r="L147" i="19"/>
  <c r="E523" i="2"/>
  <c r="C69" i="2"/>
  <c r="F523" i="2" l="1"/>
  <c r="F568" i="2" s="1"/>
  <c r="E568" i="2"/>
  <c r="G523" i="2"/>
  <c r="G40" i="1"/>
  <c r="H234" i="2" l="1"/>
  <c r="H225" i="2"/>
  <c r="H205" i="2"/>
  <c r="H70" i="2"/>
  <c r="I70" i="2"/>
  <c r="H273" i="2"/>
  <c r="H274" i="2"/>
  <c r="H275" i="2"/>
  <c r="I271" i="2"/>
  <c r="I207" i="2"/>
  <c r="I143" i="2"/>
  <c r="I79" i="2"/>
  <c r="I230" i="2"/>
  <c r="I166" i="2"/>
  <c r="I102" i="2"/>
  <c r="I245" i="2"/>
  <c r="I117" i="2"/>
  <c r="I188" i="2"/>
  <c r="I132" i="2"/>
  <c r="I267" i="2"/>
  <c r="I203" i="2"/>
  <c r="I75" i="2"/>
  <c r="I217" i="2"/>
  <c r="I168" i="2"/>
  <c r="I104" i="2"/>
  <c r="I201" i="2"/>
  <c r="I216" i="2"/>
  <c r="H79" i="2"/>
  <c r="I181" i="2"/>
  <c r="I252" i="2"/>
  <c r="I259" i="2"/>
  <c r="I195" i="2"/>
  <c r="I131" i="2"/>
  <c r="I138" i="2"/>
  <c r="I81" i="2"/>
  <c r="I265" i="2"/>
  <c r="I88" i="2"/>
  <c r="H148" i="2"/>
  <c r="I89" i="2"/>
  <c r="I263" i="2"/>
  <c r="I135" i="2"/>
  <c r="I222" i="2"/>
  <c r="I158" i="2"/>
  <c r="H94" i="2"/>
  <c r="I237" i="2"/>
  <c r="I109" i="2"/>
  <c r="I124" i="2"/>
  <c r="I266" i="2"/>
  <c r="I202" i="2"/>
  <c r="I130" i="2"/>
  <c r="I209" i="2"/>
  <c r="I145" i="2"/>
  <c r="I224" i="2"/>
  <c r="I160" i="2"/>
  <c r="I96" i="2"/>
  <c r="I194" i="2"/>
  <c r="I120" i="2"/>
  <c r="I83" i="2"/>
  <c r="I199" i="2"/>
  <c r="I214" i="2"/>
  <c r="I173" i="2"/>
  <c r="I244" i="2"/>
  <c r="I180" i="2"/>
  <c r="I116" i="2"/>
  <c r="I137" i="2"/>
  <c r="I152" i="2"/>
  <c r="I80" i="2"/>
  <c r="I192" i="2"/>
  <c r="H110" i="2"/>
  <c r="I76" i="2"/>
  <c r="I255" i="2"/>
  <c r="I191" i="2"/>
  <c r="I127" i="2"/>
  <c r="I71" i="2"/>
  <c r="I150" i="2"/>
  <c r="I94" i="2"/>
  <c r="I229" i="2"/>
  <c r="I101" i="2"/>
  <c r="I251" i="2"/>
  <c r="I187" i="2"/>
  <c r="I123" i="2"/>
  <c r="I258" i="2"/>
  <c r="I122" i="2"/>
  <c r="I73" i="2"/>
  <c r="I268" i="2"/>
  <c r="I165" i="2"/>
  <c r="I93" i="2"/>
  <c r="I236" i="2"/>
  <c r="I172" i="2"/>
  <c r="I179" i="2"/>
  <c r="I115" i="2"/>
  <c r="I114" i="2"/>
  <c r="I257" i="2"/>
  <c r="I272" i="2"/>
  <c r="I144" i="2"/>
  <c r="I92" i="2"/>
  <c r="I270" i="2"/>
  <c r="I206" i="2"/>
  <c r="I142" i="2"/>
  <c r="I86" i="2"/>
  <c r="I221" i="2"/>
  <c r="I164" i="2"/>
  <c r="I108" i="2"/>
  <c r="I243" i="2"/>
  <c r="I250" i="2"/>
  <c r="I186" i="2"/>
  <c r="I193" i="2"/>
  <c r="I129" i="2"/>
  <c r="I208" i="2"/>
  <c r="I90" i="2"/>
  <c r="I82" i="2"/>
  <c r="I146" i="2"/>
  <c r="I247" i="2"/>
  <c r="I183" i="2"/>
  <c r="I119" i="2"/>
  <c r="I134" i="2"/>
  <c r="I213" i="2"/>
  <c r="I157" i="2"/>
  <c r="I85" i="2"/>
  <c r="I228" i="2"/>
  <c r="I107" i="2"/>
  <c r="I242" i="2"/>
  <c r="I178" i="2"/>
  <c r="I106" i="2"/>
  <c r="I264" i="2"/>
  <c r="I234" i="2"/>
  <c r="I113" i="2"/>
  <c r="I128" i="2"/>
  <c r="I162" i="2"/>
  <c r="I153" i="2"/>
  <c r="I239" i="2"/>
  <c r="I175" i="2"/>
  <c r="I111" i="2"/>
  <c r="I262" i="2"/>
  <c r="I198" i="2"/>
  <c r="I78" i="2"/>
  <c r="I77" i="2"/>
  <c r="I100" i="2"/>
  <c r="I235" i="2"/>
  <c r="I171" i="2"/>
  <c r="I98" i="2"/>
  <c r="I249" i="2"/>
  <c r="I185" i="2"/>
  <c r="I121" i="2"/>
  <c r="I200" i="2"/>
  <c r="I136" i="2"/>
  <c r="I72" i="2"/>
  <c r="I163" i="2"/>
  <c r="I177" i="2"/>
  <c r="I184" i="2"/>
  <c r="I74" i="2"/>
  <c r="I149" i="2"/>
  <c r="I220" i="2"/>
  <c r="I156" i="2"/>
  <c r="I227" i="2"/>
  <c r="I99" i="2"/>
  <c r="I241" i="2"/>
  <c r="I256" i="2"/>
  <c r="I226" i="2"/>
  <c r="I210" i="2"/>
  <c r="I231" i="2"/>
  <c r="I254" i="2"/>
  <c r="I190" i="2"/>
  <c r="I126" i="2"/>
  <c r="I269" i="2"/>
  <c r="I141" i="2"/>
  <c r="I170" i="2"/>
  <c r="I204" i="2"/>
  <c r="I167" i="2"/>
  <c r="I103" i="2"/>
  <c r="I246" i="2"/>
  <c r="I182" i="2"/>
  <c r="I205" i="2"/>
  <c r="I212" i="2"/>
  <c r="I148" i="2"/>
  <c r="I84" i="2"/>
  <c r="I147" i="2"/>
  <c r="I223" i="2"/>
  <c r="I159" i="2"/>
  <c r="I95" i="2"/>
  <c r="I118" i="2"/>
  <c r="I261" i="2"/>
  <c r="I197" i="2"/>
  <c r="I133" i="2"/>
  <c r="I219" i="2"/>
  <c r="I155" i="2"/>
  <c r="I91" i="2"/>
  <c r="I233" i="2"/>
  <c r="I169" i="2"/>
  <c r="I105" i="2"/>
  <c r="I248" i="2"/>
  <c r="I211" i="2"/>
  <c r="I238" i="2"/>
  <c r="I174" i="2"/>
  <c r="I253" i="2"/>
  <c r="I125" i="2"/>
  <c r="I260" i="2"/>
  <c r="I196" i="2"/>
  <c r="I140" i="2"/>
  <c r="I218" i="2"/>
  <c r="I154" i="2"/>
  <c r="I225" i="2"/>
  <c r="I161" i="2"/>
  <c r="I97" i="2"/>
  <c r="I240" i="2"/>
  <c r="I176" i="2"/>
  <c r="I112" i="2"/>
  <c r="I215" i="2"/>
  <c r="I151" i="2"/>
  <c r="I87" i="2"/>
  <c r="I110" i="2"/>
  <c r="I189" i="2"/>
  <c r="I139" i="2"/>
  <c r="I232" i="2"/>
  <c r="H175" i="2"/>
  <c r="H271" i="2"/>
  <c r="H92" i="2"/>
  <c r="H204" i="2"/>
  <c r="H105" i="2"/>
  <c r="H217" i="2"/>
  <c r="H265" i="2"/>
  <c r="H178" i="2"/>
  <c r="H207" i="2"/>
  <c r="H236" i="2"/>
  <c r="H169" i="2"/>
  <c r="H201" i="2"/>
  <c r="H77" i="2"/>
  <c r="H93" i="2"/>
  <c r="H109" i="2"/>
  <c r="H125" i="2"/>
  <c r="H141" i="2"/>
  <c r="H263" i="2"/>
  <c r="H260" i="2"/>
  <c r="H270" i="2"/>
  <c r="H171" i="2"/>
  <c r="H242" i="2"/>
  <c r="H95" i="2"/>
  <c r="H188" i="2"/>
  <c r="H86" i="2"/>
  <c r="H262" i="2"/>
  <c r="H138" i="2"/>
  <c r="H154" i="2"/>
  <c r="H266" i="2"/>
  <c r="H219" i="2"/>
  <c r="H185" i="2"/>
  <c r="H71" i="2"/>
  <c r="H87" i="2"/>
  <c r="H103" i="2"/>
  <c r="H119" i="2"/>
  <c r="H135" i="2"/>
  <c r="H151" i="2"/>
  <c r="H167" i="2"/>
  <c r="H183" i="2"/>
  <c r="H199" i="2"/>
  <c r="H215" i="2"/>
  <c r="H231" i="2"/>
  <c r="H247" i="2"/>
  <c r="H187" i="2"/>
  <c r="H235" i="2"/>
  <c r="H251" i="2"/>
  <c r="H216" i="2"/>
  <c r="H248" i="2"/>
  <c r="H239" i="2"/>
  <c r="H268" i="2"/>
  <c r="H249" i="2"/>
  <c r="H134" i="2"/>
  <c r="H166" i="2"/>
  <c r="H84" i="2"/>
  <c r="H100" i="2"/>
  <c r="H116" i="2"/>
  <c r="H132" i="2"/>
  <c r="H164" i="2"/>
  <c r="H180" i="2"/>
  <c r="H196" i="2"/>
  <c r="H212" i="2"/>
  <c r="H228" i="2"/>
  <c r="H244" i="2"/>
  <c r="H232" i="2"/>
  <c r="H140" i="2"/>
  <c r="H220" i="2"/>
  <c r="H252" i="2"/>
  <c r="H73" i="2"/>
  <c r="H230" i="2"/>
  <c r="H139" i="2"/>
  <c r="H127" i="2"/>
  <c r="H159" i="2"/>
  <c r="H255" i="2"/>
  <c r="H124" i="2"/>
  <c r="H156" i="2"/>
  <c r="H89" i="2"/>
  <c r="H198" i="2"/>
  <c r="H246" i="2"/>
  <c r="H78" i="2"/>
  <c r="H126" i="2"/>
  <c r="H142" i="2"/>
  <c r="H158" i="2"/>
  <c r="H174" i="2"/>
  <c r="H190" i="2"/>
  <c r="H264" i="2"/>
  <c r="H213" i="2"/>
  <c r="H245" i="2"/>
  <c r="H226" i="2"/>
  <c r="H223" i="2"/>
  <c r="H233" i="2"/>
  <c r="H75" i="2"/>
  <c r="H91" i="2"/>
  <c r="H107" i="2"/>
  <c r="H123" i="2"/>
  <c r="H155" i="2"/>
  <c r="H203" i="2"/>
  <c r="H267" i="2"/>
  <c r="H108" i="2"/>
  <c r="H172" i="2"/>
  <c r="H214" i="2"/>
  <c r="H72" i="2"/>
  <c r="H88" i="2"/>
  <c r="H104" i="2"/>
  <c r="H120" i="2"/>
  <c r="H136" i="2"/>
  <c r="H152" i="2"/>
  <c r="H168" i="2"/>
  <c r="H184" i="2"/>
  <c r="H200" i="2"/>
  <c r="H194" i="2"/>
  <c r="H210" i="2"/>
  <c r="H191" i="2"/>
  <c r="H102" i="2"/>
  <c r="H118" i="2"/>
  <c r="H150" i="2"/>
  <c r="H182" i="2"/>
  <c r="H165" i="2"/>
  <c r="H181" i="2"/>
  <c r="H197" i="2"/>
  <c r="H229" i="2"/>
  <c r="H261" i="2"/>
  <c r="H258" i="2"/>
  <c r="H111" i="2"/>
  <c r="H143" i="2"/>
  <c r="H137" i="2"/>
  <c r="H82" i="2"/>
  <c r="H98" i="2"/>
  <c r="H114" i="2"/>
  <c r="H130" i="2"/>
  <c r="H146" i="2"/>
  <c r="H162" i="2"/>
  <c r="H76" i="2"/>
  <c r="H121" i="2"/>
  <c r="H153" i="2"/>
  <c r="H195" i="2"/>
  <c r="H133" i="2"/>
  <c r="H113" i="2"/>
  <c r="H189" i="2"/>
  <c r="H163" i="2"/>
  <c r="H117" i="2"/>
  <c r="H97" i="2"/>
  <c r="H173" i="2"/>
  <c r="H106" i="2"/>
  <c r="H101" i="2"/>
  <c r="H81" i="2"/>
  <c r="H157" i="2"/>
  <c r="H227" i="2"/>
  <c r="H85" i="2"/>
  <c r="H250" i="2"/>
  <c r="H272" i="2"/>
  <c r="H83" i="2"/>
  <c r="H254" i="2"/>
  <c r="H256" i="2"/>
  <c r="H257" i="2"/>
  <c r="H238" i="2"/>
  <c r="H218" i="2"/>
  <c r="H240" i="2"/>
  <c r="H161" i="2"/>
  <c r="H243" i="2"/>
  <c r="H222" i="2"/>
  <c r="H202" i="2"/>
  <c r="H224" i="2"/>
  <c r="H99" i="2"/>
  <c r="H131" i="2"/>
  <c r="H206" i="2"/>
  <c r="H186" i="2"/>
  <c r="H208" i="2"/>
  <c r="H90" i="2"/>
  <c r="H241" i="2"/>
  <c r="H170" i="2"/>
  <c r="H192" i="2"/>
  <c r="H237" i="2"/>
  <c r="H147" i="2"/>
  <c r="H122" i="2"/>
  <c r="H176" i="2"/>
  <c r="H115" i="2"/>
  <c r="H209" i="2"/>
  <c r="H74" i="2"/>
  <c r="H160" i="2"/>
  <c r="H211" i="2"/>
  <c r="H193" i="2"/>
  <c r="H269" i="2"/>
  <c r="H144" i="2"/>
  <c r="H179" i="2"/>
  <c r="H177" i="2"/>
  <c r="H253" i="2"/>
  <c r="H128" i="2"/>
  <c r="H112" i="2"/>
  <c r="H259" i="2"/>
  <c r="H145" i="2"/>
  <c r="H221" i="2"/>
  <c r="H96" i="2"/>
  <c r="H149" i="2"/>
  <c r="H129" i="2"/>
  <c r="H80" i="2"/>
  <c r="E570" i="2"/>
  <c r="E569" i="2"/>
  <c r="H521" i="2"/>
  <c r="H277" i="2"/>
  <c r="H281" i="2"/>
  <c r="H285" i="2"/>
  <c r="H289" i="2"/>
  <c r="H293" i="2"/>
  <c r="H297" i="2"/>
  <c r="H301" i="2"/>
  <c r="H305" i="2"/>
  <c r="H309" i="2"/>
  <c r="H313" i="2"/>
  <c r="H317" i="2"/>
  <c r="H321" i="2"/>
  <c r="H325" i="2"/>
  <c r="H329" i="2"/>
  <c r="H333" i="2"/>
  <c r="H337" i="2"/>
  <c r="H341" i="2"/>
  <c r="H345" i="2"/>
  <c r="H349" i="2"/>
  <c r="H353" i="2"/>
  <c r="H357" i="2"/>
  <c r="H361" i="2"/>
  <c r="H365" i="2"/>
  <c r="H369" i="2"/>
  <c r="H373" i="2"/>
  <c r="H377" i="2"/>
  <c r="H381" i="2"/>
  <c r="H385" i="2"/>
  <c r="H389" i="2"/>
  <c r="H393" i="2"/>
  <c r="H397" i="2"/>
  <c r="H401" i="2"/>
  <c r="H405" i="2"/>
  <c r="H409" i="2"/>
  <c r="H413" i="2"/>
  <c r="H417" i="2"/>
  <c r="H421" i="2"/>
  <c r="H425" i="2"/>
  <c r="H429" i="2"/>
  <c r="H433" i="2"/>
  <c r="H437" i="2"/>
  <c r="H441" i="2"/>
  <c r="H445" i="2"/>
  <c r="H449" i="2"/>
  <c r="H453" i="2"/>
  <c r="H457" i="2"/>
  <c r="H461" i="2"/>
  <c r="H465" i="2"/>
  <c r="H469" i="2"/>
  <c r="H473" i="2"/>
  <c r="H477" i="2"/>
  <c r="H481" i="2"/>
  <c r="H485" i="2"/>
  <c r="H489" i="2"/>
  <c r="H493" i="2"/>
  <c r="H497" i="2"/>
  <c r="H501" i="2"/>
  <c r="H505" i="2"/>
  <c r="H509" i="2"/>
  <c r="H513" i="2"/>
  <c r="H517" i="2"/>
  <c r="H282" i="2"/>
  <c r="H290" i="2"/>
  <c r="H298" i="2"/>
  <c r="H306" i="2"/>
  <c r="H564" i="2"/>
  <c r="H280" i="2"/>
  <c r="H284" i="2"/>
  <c r="H288" i="2"/>
  <c r="H292" i="2"/>
  <c r="H296" i="2"/>
  <c r="H300" i="2"/>
  <c r="H304" i="2"/>
  <c r="H308" i="2"/>
  <c r="H312" i="2"/>
  <c r="H316" i="2"/>
  <c r="H320" i="2"/>
  <c r="H324" i="2"/>
  <c r="H328" i="2"/>
  <c r="H332" i="2"/>
  <c r="H336" i="2"/>
  <c r="H340" i="2"/>
  <c r="H344" i="2"/>
  <c r="H348" i="2"/>
  <c r="H352" i="2"/>
  <c r="H356" i="2"/>
  <c r="H360" i="2"/>
  <c r="H364" i="2"/>
  <c r="H368" i="2"/>
  <c r="H372" i="2"/>
  <c r="H376" i="2"/>
  <c r="H380" i="2"/>
  <c r="H384" i="2"/>
  <c r="H388" i="2"/>
  <c r="H392" i="2"/>
  <c r="H396" i="2"/>
  <c r="H400" i="2"/>
  <c r="H404" i="2"/>
  <c r="H408" i="2"/>
  <c r="H412" i="2"/>
  <c r="H416" i="2"/>
  <c r="H420" i="2"/>
  <c r="H424" i="2"/>
  <c r="H428" i="2"/>
  <c r="H432" i="2"/>
  <c r="H436" i="2"/>
  <c r="H440" i="2"/>
  <c r="H444" i="2"/>
  <c r="H448" i="2"/>
  <c r="H452" i="2"/>
  <c r="H456" i="2"/>
  <c r="H460" i="2"/>
  <c r="H464" i="2"/>
  <c r="H468" i="2"/>
  <c r="H472" i="2"/>
  <c r="H476" i="2"/>
  <c r="H480" i="2"/>
  <c r="H484" i="2"/>
  <c r="H488" i="2"/>
  <c r="H492" i="2"/>
  <c r="H496" i="2"/>
  <c r="H500" i="2"/>
  <c r="H504" i="2"/>
  <c r="H508" i="2"/>
  <c r="H512" i="2"/>
  <c r="H516" i="2"/>
  <c r="H520" i="2"/>
  <c r="H278" i="2"/>
  <c r="H286" i="2"/>
  <c r="H294" i="2"/>
  <c r="H302" i="2"/>
  <c r="H310" i="2"/>
  <c r="H283" i="2"/>
  <c r="H299" i="2"/>
  <c r="H314" i="2"/>
  <c r="H322" i="2"/>
  <c r="H330" i="2"/>
  <c r="H338" i="2"/>
  <c r="H346" i="2"/>
  <c r="H354" i="2"/>
  <c r="H362" i="2"/>
  <c r="H370" i="2"/>
  <c r="H378" i="2"/>
  <c r="H386" i="2"/>
  <c r="H394" i="2"/>
  <c r="H402" i="2"/>
  <c r="H410" i="2"/>
  <c r="H418" i="2"/>
  <c r="H426" i="2"/>
  <c r="H434" i="2"/>
  <c r="H442" i="2"/>
  <c r="H450" i="2"/>
  <c r="H458" i="2"/>
  <c r="H466" i="2"/>
  <c r="H474" i="2"/>
  <c r="H482" i="2"/>
  <c r="H490" i="2"/>
  <c r="H498" i="2"/>
  <c r="H506" i="2"/>
  <c r="H514" i="2"/>
  <c r="H287" i="2"/>
  <c r="H315" i="2"/>
  <c r="H339" i="2"/>
  <c r="H371" i="2"/>
  <c r="H403" i="2"/>
  <c r="H427" i="2"/>
  <c r="H451" i="2"/>
  <c r="H475" i="2"/>
  <c r="H499" i="2"/>
  <c r="H291" i="2"/>
  <c r="H307" i="2"/>
  <c r="H318" i="2"/>
  <c r="H326" i="2"/>
  <c r="H334" i="2"/>
  <c r="H342" i="2"/>
  <c r="H350" i="2"/>
  <c r="H358" i="2"/>
  <c r="H366" i="2"/>
  <c r="H374" i="2"/>
  <c r="H382" i="2"/>
  <c r="H390" i="2"/>
  <c r="H398" i="2"/>
  <c r="H406" i="2"/>
  <c r="H414" i="2"/>
  <c r="H422" i="2"/>
  <c r="H430" i="2"/>
  <c r="H438" i="2"/>
  <c r="H446" i="2"/>
  <c r="H454" i="2"/>
  <c r="H462" i="2"/>
  <c r="H470" i="2"/>
  <c r="H478" i="2"/>
  <c r="H486" i="2"/>
  <c r="H494" i="2"/>
  <c r="H502" i="2"/>
  <c r="H510" i="2"/>
  <c r="H518" i="2"/>
  <c r="H303" i="2"/>
  <c r="H331" i="2"/>
  <c r="H355" i="2"/>
  <c r="H379" i="2"/>
  <c r="H395" i="2"/>
  <c r="H419" i="2"/>
  <c r="H443" i="2"/>
  <c r="H467" i="2"/>
  <c r="H491" i="2"/>
  <c r="H515" i="2"/>
  <c r="H279" i="2"/>
  <c r="H295" i="2"/>
  <c r="H311" i="2"/>
  <c r="H319" i="2"/>
  <c r="H327" i="2"/>
  <c r="H335" i="2"/>
  <c r="H343" i="2"/>
  <c r="H351" i="2"/>
  <c r="H359" i="2"/>
  <c r="H367" i="2"/>
  <c r="H375" i="2"/>
  <c r="H383" i="2"/>
  <c r="H391" i="2"/>
  <c r="H399" i="2"/>
  <c r="H407" i="2"/>
  <c r="H415" i="2"/>
  <c r="H423" i="2"/>
  <c r="H431" i="2"/>
  <c r="H439" i="2"/>
  <c r="H447" i="2"/>
  <c r="H455" i="2"/>
  <c r="H463" i="2"/>
  <c r="H471" i="2"/>
  <c r="H479" i="2"/>
  <c r="H487" i="2"/>
  <c r="H495" i="2"/>
  <c r="H503" i="2"/>
  <c r="H511" i="2"/>
  <c r="H519" i="2"/>
  <c r="H323" i="2"/>
  <c r="H347" i="2"/>
  <c r="H363" i="2"/>
  <c r="H387" i="2"/>
  <c r="H411" i="2"/>
  <c r="H435" i="2"/>
  <c r="H459" i="2"/>
  <c r="H483" i="2"/>
  <c r="H507" i="2"/>
  <c r="H556" i="2"/>
  <c r="H560" i="2"/>
  <c r="H547" i="2"/>
  <c r="H551" i="2"/>
  <c r="H555" i="2"/>
  <c r="H559" i="2"/>
  <c r="H563" i="2"/>
  <c r="H544" i="2"/>
  <c r="H548" i="2"/>
  <c r="H552" i="2"/>
  <c r="H545" i="2"/>
  <c r="H557" i="2"/>
  <c r="H554" i="2"/>
  <c r="H550" i="2"/>
  <c r="H562" i="2"/>
  <c r="H553" i="2"/>
  <c r="H549" i="2"/>
  <c r="H561" i="2"/>
  <c r="H546" i="2"/>
  <c r="H558" i="2"/>
  <c r="G568" i="2"/>
  <c r="I568" i="2" s="1"/>
  <c r="D33" i="49"/>
  <c r="F33" i="49" s="1"/>
  <c r="N941" i="2"/>
  <c r="L40" i="1"/>
  <c r="E40" i="1"/>
  <c r="E12" i="2"/>
  <c r="F26" i="2"/>
  <c r="F27" i="2" s="1"/>
  <c r="G12" i="2"/>
  <c r="L165" i="19"/>
  <c r="H523" i="2" l="1"/>
  <c r="H567" i="2"/>
  <c r="A438" i="49"/>
  <c r="A440" i="49"/>
  <c r="A439" i="49"/>
  <c r="A436" i="49"/>
  <c r="A437" i="49"/>
  <c r="F570" i="2"/>
  <c r="G569" i="2"/>
  <c r="G570" i="2"/>
  <c r="F569" i="2"/>
  <c r="F752" i="2"/>
  <c r="F765" i="2" s="1"/>
  <c r="D752" i="2"/>
  <c r="C752" i="2"/>
  <c r="C1095" i="2"/>
  <c r="C1118" i="2"/>
  <c r="C1104" i="2"/>
  <c r="C1134" i="2"/>
  <c r="H568" i="2" l="1"/>
  <c r="E766" i="2"/>
  <c r="E767" i="2"/>
  <c r="G752" i="2"/>
  <c r="G765" i="2" s="1"/>
  <c r="F767" i="2"/>
  <c r="G766" i="2" l="1"/>
  <c r="F766" i="2"/>
  <c r="G767" i="2" l="1"/>
  <c r="D1100" i="2"/>
  <c r="E1142" i="2" l="1"/>
  <c r="F1144" i="2" l="1"/>
  <c r="F1143" i="2"/>
  <c r="N1144" i="2"/>
  <c r="E1144" i="2" s="1"/>
  <c r="N1143" i="2"/>
  <c r="E1143" i="2" s="1"/>
  <c r="G28" i="1" l="1"/>
  <c r="E28" i="1" s="1"/>
  <c r="G27" i="1"/>
  <c r="G18" i="1"/>
  <c r="E18" i="1" s="1"/>
  <c r="E85" i="1" l="1"/>
  <c r="D60" i="80"/>
  <c r="L27" i="1"/>
  <c r="F27" i="1" s="1"/>
  <c r="B27" i="1" s="1"/>
  <c r="E27" i="1"/>
  <c r="G93" i="1"/>
  <c r="G96" i="1"/>
  <c r="C49" i="1"/>
  <c r="G49" i="1" s="1"/>
  <c r="E49" i="1" s="1"/>
  <c r="C52" i="1"/>
  <c r="G52" i="1" s="1"/>
  <c r="G24" i="1"/>
  <c r="G36" i="1"/>
  <c r="G44" i="1"/>
  <c r="E44" i="1" s="1"/>
  <c r="E36" i="1" l="1"/>
  <c r="D22" i="80"/>
  <c r="Q571" i="2"/>
  <c r="D68" i="80"/>
  <c r="O766" i="2"/>
  <c r="D15" i="80"/>
  <c r="E24" i="1"/>
  <c r="L30" i="1"/>
  <c r="F30" i="1" s="1"/>
  <c r="B30" i="1" s="1"/>
  <c r="H143" i="1"/>
  <c r="E52" i="1"/>
  <c r="G98" i="1"/>
  <c r="Q670" i="2" s="1"/>
  <c r="D63" i="80"/>
  <c r="G22" i="1"/>
  <c r="G21" i="1" s="1"/>
  <c r="G97" i="1"/>
  <c r="M1111" i="2"/>
  <c r="D1111" i="2" s="1"/>
  <c r="G43" i="1"/>
  <c r="G34" i="1"/>
  <c r="C58" i="1"/>
  <c r="G83" i="1"/>
  <c r="G35" i="1"/>
  <c r="G87" i="1"/>
  <c r="E22" i="1" l="1"/>
  <c r="D14" i="80"/>
  <c r="D71" i="80"/>
  <c r="D64" i="80"/>
  <c r="E35" i="1"/>
  <c r="D18" i="80"/>
  <c r="E34" i="1"/>
  <c r="D19" i="80"/>
  <c r="E83" i="1"/>
  <c r="D62" i="80"/>
  <c r="E43" i="1"/>
  <c r="G42" i="1"/>
  <c r="H39" i="1" s="1"/>
  <c r="E84" i="1"/>
  <c r="Q669" i="2"/>
  <c r="H58" i="1"/>
  <c r="E35" i="80" s="1"/>
  <c r="L43" i="1"/>
  <c r="F43" i="1" s="1"/>
  <c r="B43" i="1" s="1"/>
  <c r="D1043" i="2"/>
  <c r="D1056" i="2" s="1"/>
  <c r="M1056" i="2"/>
  <c r="M1057" i="2" s="1"/>
  <c r="H1062" i="2"/>
  <c r="H1073" i="2" s="1"/>
  <c r="Q1073" i="2"/>
  <c r="G95" i="1"/>
  <c r="E81" i="1"/>
  <c r="D67" i="80" l="1"/>
  <c r="E42" i="1"/>
  <c r="L1145" i="2"/>
  <c r="C1145" i="2" s="1"/>
  <c r="L1139" i="2"/>
  <c r="C1139" i="2" s="1"/>
  <c r="C1020" i="2"/>
  <c r="F1140" i="2"/>
  <c r="D12" i="2" l="1"/>
  <c r="C12" i="2"/>
  <c r="G47" i="1"/>
  <c r="E47" i="1" l="1"/>
  <c r="D29" i="80"/>
  <c r="E27" i="80" s="1"/>
  <c r="N58" i="1"/>
  <c r="O1006" i="2" s="1"/>
  <c r="F1006" i="2" s="1"/>
  <c r="N56" i="1"/>
  <c r="N57" i="1"/>
  <c r="O1005" i="2" s="1"/>
  <c r="F1005" i="2" s="1"/>
  <c r="N59" i="1"/>
  <c r="O1007" i="2" s="1"/>
  <c r="N1145" i="2" s="1"/>
  <c r="C57" i="1"/>
  <c r="B59" i="1" s="1"/>
  <c r="M1110" i="2"/>
  <c r="C92" i="1"/>
  <c r="C17" i="1"/>
  <c r="D17" i="49" s="1"/>
  <c r="C13" i="1"/>
  <c r="C112" i="1"/>
  <c r="G112" i="1" s="1"/>
  <c r="D78" i="80" s="1"/>
  <c r="C110" i="1"/>
  <c r="C111" i="1"/>
  <c r="G111" i="1" s="1"/>
  <c r="C113" i="1"/>
  <c r="G113" i="1" s="1"/>
  <c r="D79" i="80" s="1"/>
  <c r="F59" i="1" l="1"/>
  <c r="F145" i="1"/>
  <c r="D1110" i="2"/>
  <c r="D1112" i="2" s="1"/>
  <c r="D10" i="64"/>
  <c r="F10" i="64" s="1"/>
  <c r="G10" i="64" s="1"/>
  <c r="D77" i="80"/>
  <c r="E32" i="80"/>
  <c r="F32" i="80" s="1"/>
  <c r="F27" i="80"/>
  <c r="S1069" i="2"/>
  <c r="S1070" i="2" s="1"/>
  <c r="D12" i="64"/>
  <c r="F12" i="64" s="1"/>
  <c r="G12" i="64" s="1"/>
  <c r="D11" i="64"/>
  <c r="F11" i="64" s="1"/>
  <c r="G11" i="64" s="1"/>
  <c r="G13" i="1"/>
  <c r="D14" i="49"/>
  <c r="F14" i="49" s="1"/>
  <c r="G13" i="49" s="1"/>
  <c r="F17" i="49"/>
  <c r="M1112" i="2"/>
  <c r="N1005" i="2"/>
  <c r="E1005" i="2" s="1"/>
  <c r="G92" i="1"/>
  <c r="C109" i="1"/>
  <c r="O1004" i="2"/>
  <c r="F1004" i="2" s="1"/>
  <c r="C19" i="1"/>
  <c r="G19" i="1" s="1"/>
  <c r="N61" i="1"/>
  <c r="C31" i="1"/>
  <c r="F1146" i="2"/>
  <c r="F1145" i="2"/>
  <c r="H1145" i="2" s="1"/>
  <c r="F1142" i="2"/>
  <c r="F1141" i="2"/>
  <c r="D1114" i="2" l="1"/>
  <c r="E13" i="1"/>
  <c r="S1063" i="2"/>
  <c r="S1065" i="2"/>
  <c r="S1066" i="2"/>
  <c r="S1064" i="2"/>
  <c r="S1062" i="2"/>
  <c r="A41" i="49"/>
  <c r="A39" i="49"/>
  <c r="A37" i="49"/>
  <c r="A38" i="49"/>
  <c r="A36" i="49"/>
  <c r="A40" i="49"/>
  <c r="E19" i="1"/>
  <c r="D19" i="49"/>
  <c r="A64" i="49"/>
  <c r="A62" i="49"/>
  <c r="A66" i="49"/>
  <c r="A65" i="49"/>
  <c r="A63" i="49"/>
  <c r="C16" i="1"/>
  <c r="G16" i="1" s="1"/>
  <c r="N54" i="2" s="1"/>
  <c r="I143" i="1"/>
  <c r="E143" i="1" s="1"/>
  <c r="N1139" i="2"/>
  <c r="E1139" i="2" s="1"/>
  <c r="E23" i="1" l="1"/>
  <c r="D16" i="80"/>
  <c r="D13" i="80" s="1"/>
  <c r="F13" i="80" s="1"/>
  <c r="G1139" i="2"/>
  <c r="F19" i="49"/>
  <c r="D34" i="49"/>
  <c r="F680" i="2"/>
  <c r="O680" i="2"/>
  <c r="E1145" i="2"/>
  <c r="E1141" i="2"/>
  <c r="C1113" i="2"/>
  <c r="C1112" i="2"/>
  <c r="C1111" i="2"/>
  <c r="C1110" i="2"/>
  <c r="C1018" i="2"/>
  <c r="C1017" i="2"/>
  <c r="C1015" i="2"/>
  <c r="C1007" i="2"/>
  <c r="C1006" i="2"/>
  <c r="C1004" i="2"/>
  <c r="H149" i="1"/>
  <c r="N1006" i="2"/>
  <c r="E1006" i="2" s="1"/>
  <c r="N1007" i="2"/>
  <c r="A77" i="49" l="1"/>
  <c r="A78" i="49"/>
  <c r="A79" i="49"/>
  <c r="A76" i="49"/>
  <c r="A80" i="49"/>
  <c r="F34" i="49"/>
  <c r="N1146" i="2"/>
  <c r="E1146" i="2" s="1"/>
  <c r="G17" i="1" l="1"/>
  <c r="E17" i="1" s="1"/>
  <c r="G116" i="1" l="1"/>
  <c r="D81" i="80" s="1"/>
  <c r="G110" i="1"/>
  <c r="D76" i="80" s="1"/>
  <c r="E75" i="80" s="1"/>
  <c r="F75" i="80" s="1"/>
  <c r="G79" i="1"/>
  <c r="E79" i="1" l="1"/>
  <c r="D56" i="80"/>
  <c r="D9" i="64"/>
  <c r="F9" i="64" s="1"/>
  <c r="G9" i="64" s="1"/>
  <c r="E1007" i="2"/>
  <c r="G1146" i="2" s="1"/>
  <c r="H109" i="1"/>
  <c r="N1004" i="2"/>
  <c r="E1004" i="2" s="1"/>
  <c r="G78" i="1"/>
  <c r="G77" i="1"/>
  <c r="D54" i="80" s="1"/>
  <c r="F1007" i="2"/>
  <c r="G1145" i="2" s="1"/>
  <c r="E78" i="1" l="1"/>
  <c r="D55" i="80"/>
  <c r="D53" i="80" s="1"/>
  <c r="D13" i="64"/>
  <c r="F13" i="64" s="1"/>
  <c r="G13" i="64" s="1"/>
  <c r="D6" i="64" s="1"/>
  <c r="E77" i="1"/>
  <c r="E1008" i="2"/>
  <c r="N1140" i="2"/>
  <c r="E1140" i="2" s="1"/>
  <c r="N1008" i="2"/>
  <c r="O1008" i="2"/>
  <c r="G76" i="1"/>
  <c r="H46" i="1"/>
  <c r="F53" i="80" l="1"/>
  <c r="G1140" i="2"/>
  <c r="E1009" i="2"/>
  <c r="F1008" i="2"/>
  <c r="F1009" i="2" s="1"/>
  <c r="C46" i="1"/>
  <c r="H55" i="1" l="1"/>
  <c r="G15" i="1"/>
  <c r="D12" i="80" s="1"/>
  <c r="G12" i="1"/>
  <c r="D11" i="80" s="1"/>
  <c r="G32" i="1"/>
  <c r="M1123" i="2" l="1"/>
  <c r="D10" i="80"/>
  <c r="F10" i="80" s="1"/>
  <c r="E32" i="1"/>
  <c r="D20" i="80"/>
  <c r="E17" i="80" s="1"/>
  <c r="F17" i="80" s="1"/>
  <c r="E9" i="80"/>
  <c r="E12" i="1"/>
  <c r="L12" i="1"/>
  <c r="L13" i="1" s="1"/>
  <c r="L14" i="1" s="1"/>
  <c r="L15" i="1" s="1"/>
  <c r="E15" i="1"/>
  <c r="C55" i="1"/>
  <c r="D55" i="1" s="1"/>
  <c r="H31" i="1"/>
  <c r="H57" i="1"/>
  <c r="G149" i="1"/>
  <c r="C11" i="1"/>
  <c r="C10" i="1" s="1"/>
  <c r="C76" i="1"/>
  <c r="M1125" i="2" l="1"/>
  <c r="D1125" i="2" s="1"/>
  <c r="E34" i="80"/>
  <c r="E42" i="80" s="1"/>
  <c r="F9" i="80"/>
  <c r="E23" i="80"/>
  <c r="F23" i="80" s="1"/>
  <c r="D1123" i="2"/>
  <c r="G11" i="1"/>
  <c r="H10" i="1" s="1"/>
  <c r="H37" i="1" s="1"/>
  <c r="F42" i="80" l="1"/>
  <c r="E43" i="80"/>
  <c r="F43" i="80" s="1"/>
  <c r="O27" i="2"/>
  <c r="L11" i="1"/>
  <c r="L16" i="1" s="1"/>
  <c r="C37" i="1"/>
  <c r="D37" i="1" s="1"/>
  <c r="M1122" i="2" l="1"/>
  <c r="H65" i="1"/>
  <c r="B388" i="64" l="1"/>
  <c r="H66" i="1"/>
  <c r="H68" i="1"/>
  <c r="B62" i="1" s="1"/>
  <c r="F146" i="1" s="1"/>
  <c r="M1124" i="2"/>
  <c r="D1122" i="2"/>
  <c r="M1126" i="2" l="1"/>
  <c r="M1129" i="2" s="1"/>
  <c r="M1127" i="2"/>
  <c r="D1127" i="2" s="1"/>
  <c r="F62" i="1"/>
  <c r="G69" i="1"/>
  <c r="D1124" i="2"/>
  <c r="C65" i="1"/>
  <c r="D65" i="1" s="1"/>
  <c r="D1126" i="2" l="1"/>
  <c r="I149" i="1"/>
  <c r="C66" i="1"/>
  <c r="C67" i="1" s="1"/>
  <c r="G82" i="1" l="1"/>
  <c r="D59" i="80" l="1"/>
  <c r="Q570" i="2"/>
  <c r="D79" i="1"/>
  <c r="E82" i="1"/>
  <c r="L17" i="1" l="1"/>
  <c r="L18" i="1" s="1"/>
  <c r="L19" i="1" s="1"/>
  <c r="E16" i="1"/>
  <c r="F17" i="1" l="1"/>
  <c r="B17" i="1" s="1"/>
  <c r="N62" i="2"/>
  <c r="L20" i="1"/>
  <c r="F20" i="1" s="1"/>
  <c r="B20" i="1" s="1"/>
  <c r="F19" i="1"/>
  <c r="B19" i="1" s="1"/>
  <c r="F18" i="1"/>
  <c r="B18" i="1" s="1"/>
  <c r="F12" i="1"/>
  <c r="B12" i="1" s="1"/>
  <c r="E11" i="1" l="1"/>
  <c r="F15" i="1"/>
  <c r="B15" i="1" s="1"/>
  <c r="K11" i="1"/>
  <c r="K16" i="1" s="1"/>
  <c r="O778" i="2"/>
  <c r="L22" i="1"/>
  <c r="E21" i="1"/>
  <c r="F14" i="1" l="1"/>
  <c r="B14" i="1" s="1"/>
  <c r="L21" i="1"/>
  <c r="F21" i="1" s="1"/>
  <c r="B21" i="1" s="1"/>
  <c r="F13" i="1"/>
  <c r="B13" i="1" s="1"/>
  <c r="F16" i="1"/>
  <c r="B16" i="1" s="1"/>
  <c r="K22" i="1"/>
  <c r="F11" i="1"/>
  <c r="B11" i="1" s="1"/>
  <c r="E10" i="1"/>
  <c r="L23" i="1"/>
  <c r="K82" i="1" l="1"/>
  <c r="K25" i="1"/>
  <c r="L26" i="1"/>
  <c r="F22" i="1"/>
  <c r="B22" i="1" s="1"/>
  <c r="K23" i="1"/>
  <c r="K84" i="1" s="1"/>
  <c r="K96" i="1"/>
  <c r="L24" i="1"/>
  <c r="L31" i="1"/>
  <c r="F31" i="1" s="1"/>
  <c r="B31" i="1" s="1"/>
  <c r="K24" i="1" l="1"/>
  <c r="F23" i="1"/>
  <c r="B23" i="1" s="1"/>
  <c r="K98" i="1"/>
  <c r="L32" i="1"/>
  <c r="F32" i="1" s="1"/>
  <c r="B32" i="1" s="1"/>
  <c r="F24" i="1" l="1"/>
  <c r="B24" i="1" s="1"/>
  <c r="F25" i="1"/>
  <c r="E31" i="1"/>
  <c r="K86" i="1"/>
  <c r="K100" i="1"/>
  <c r="L33" i="1"/>
  <c r="N1122" i="2" l="1"/>
  <c r="E1122" i="2" s="1"/>
  <c r="L34" i="1"/>
  <c r="L35" i="1" s="1"/>
  <c r="F34" i="1" l="1"/>
  <c r="B34" i="1" s="1"/>
  <c r="L36" i="1"/>
  <c r="F36" i="1" s="1"/>
  <c r="B36" i="1" s="1"/>
  <c r="F35" i="1"/>
  <c r="B35" i="1" s="1"/>
  <c r="K48" i="1"/>
  <c r="K33" i="1"/>
  <c r="F33" i="1" s="1"/>
  <c r="B33" i="1" s="1"/>
  <c r="E1043" i="2"/>
  <c r="E1056" i="2" s="1"/>
  <c r="K26" i="1"/>
  <c r="F26" i="1" s="1"/>
  <c r="B26" i="1" s="1"/>
  <c r="K42" i="1"/>
  <c r="L47" i="1"/>
  <c r="E46" i="1" l="1"/>
  <c r="N1056" i="2"/>
  <c r="N1057" i="2" s="1"/>
  <c r="K88" i="1"/>
  <c r="K102" i="1"/>
  <c r="K40" i="1"/>
  <c r="F47" i="1"/>
  <c r="B47" i="1" s="1"/>
  <c r="L48" i="1"/>
  <c r="F48" i="1" l="1"/>
  <c r="B48" i="1" s="1"/>
  <c r="L49" i="1"/>
  <c r="F40" i="1"/>
  <c r="B40" i="1" s="1"/>
  <c r="F49" i="1" l="1"/>
  <c r="B49" i="1" s="1"/>
  <c r="L50" i="1"/>
  <c r="L51" i="1" l="1"/>
  <c r="L52" i="1" l="1"/>
  <c r="L53" i="1" l="1"/>
  <c r="L54" i="1" l="1"/>
  <c r="F54" i="1" s="1"/>
  <c r="B54" i="1" s="1"/>
  <c r="L58" i="1" l="1"/>
  <c r="F58" i="1" s="1"/>
  <c r="B58" i="1" s="1"/>
  <c r="B63" i="1" l="1"/>
  <c r="F63" i="1" s="1"/>
  <c r="L77" i="1"/>
  <c r="L78" i="1" s="1"/>
  <c r="E76" i="1"/>
  <c r="F78" i="1" l="1"/>
  <c r="B78" i="1" s="1"/>
  <c r="L79" i="1"/>
  <c r="F79" i="1" s="1"/>
  <c r="B79" i="1" s="1"/>
  <c r="F77" i="1"/>
  <c r="B77" i="1" s="1"/>
  <c r="L81" i="1"/>
  <c r="F81" i="1" s="1"/>
  <c r="B81" i="1" s="1"/>
  <c r="L82" i="1" l="1"/>
  <c r="L83" i="1" l="1"/>
  <c r="F82" i="1"/>
  <c r="B82" i="1" s="1"/>
  <c r="L84" i="1" l="1"/>
  <c r="F83" i="1"/>
  <c r="B83" i="1" s="1"/>
  <c r="F84" i="1" l="1"/>
  <c r="B84" i="1" s="1"/>
  <c r="L85" i="1"/>
  <c r="F85" i="1" l="1"/>
  <c r="B85" i="1" s="1"/>
  <c r="E109" i="1" l="1"/>
  <c r="N1099" i="2" l="1"/>
  <c r="N1102" i="2" s="1"/>
  <c r="E1099" i="2" l="1"/>
  <c r="L129" i="1"/>
  <c r="E129" i="1" l="1"/>
  <c r="J169" i="1" l="1"/>
  <c r="G170" i="1" l="1"/>
  <c r="G171" i="1" s="1"/>
  <c r="G137" i="1" s="1"/>
  <c r="I137" i="1" s="1"/>
  <c r="I170" i="1"/>
  <c r="I171" i="1" s="1"/>
  <c r="G138" i="1" s="1"/>
  <c r="E137" i="1" l="1"/>
  <c r="I138" i="1" l="1"/>
  <c r="E138" i="1" l="1"/>
  <c r="D1025" i="2"/>
  <c r="D1027" i="2" l="1"/>
  <c r="N1073" i="2"/>
  <c r="N1074" i="2" s="1"/>
  <c r="D1026" i="2"/>
  <c r="P1073" i="2" l="1"/>
  <c r="O1073" i="2"/>
  <c r="E1073" i="2"/>
  <c r="D1024" i="2"/>
  <c r="D1034" i="2" s="1"/>
  <c r="M1034" i="2"/>
  <c r="M1035" i="2" s="1"/>
  <c r="N1101" i="2" l="1"/>
  <c r="N1116" i="2" s="1"/>
  <c r="E1101" i="2" l="1"/>
  <c r="L46" i="1"/>
  <c r="F46" i="1" s="1"/>
  <c r="B46" i="1" s="1"/>
  <c r="K41" i="1"/>
  <c r="K50" i="1" s="1"/>
  <c r="L41" i="1"/>
  <c r="L42" i="1" s="1"/>
  <c r="F42" i="1" s="1"/>
  <c r="B42" i="1" s="1"/>
  <c r="O996" i="2"/>
  <c r="E41" i="1"/>
  <c r="N993" i="2"/>
  <c r="E39" i="1" l="1"/>
  <c r="K112" i="1"/>
  <c r="F41" i="1"/>
  <c r="B41" i="1" s="1"/>
  <c r="K51" i="1"/>
  <c r="K114" i="1" l="1"/>
  <c r="F51" i="1"/>
  <c r="B51" i="1" s="1"/>
  <c r="K52" i="1"/>
  <c r="N1123" i="2"/>
  <c r="I69" i="1" l="1"/>
  <c r="I70" i="1"/>
  <c r="N1124" i="2"/>
  <c r="E1123" i="2"/>
  <c r="K142" i="1"/>
  <c r="F142" i="1" s="1"/>
  <c r="K132" i="1"/>
  <c r="F52" i="1"/>
  <c r="B52" i="1" s="1"/>
  <c r="K143" i="1"/>
  <c r="F143" i="1" s="1"/>
  <c r="K53" i="1"/>
  <c r="N1127" i="2" l="1"/>
  <c r="E1127" i="2" s="1"/>
  <c r="E1124" i="2"/>
  <c r="N1126" i="2"/>
  <c r="F53" i="1"/>
  <c r="B53" i="1" s="1"/>
  <c r="K57" i="1"/>
  <c r="N1129" i="2" l="1"/>
  <c r="E1126" i="2"/>
  <c r="K64" i="1"/>
  <c r="K118" i="1"/>
  <c r="F57" i="1"/>
  <c r="B57" i="1" s="1"/>
  <c r="K117" i="1" l="1"/>
  <c r="K135" i="1"/>
  <c r="F135" i="1" s="1"/>
  <c r="F64" i="1"/>
  <c r="B64" i="1" s="1"/>
  <c r="K147" i="1"/>
  <c r="F147" i="1" s="1"/>
  <c r="K129" i="1" l="1"/>
  <c r="K139" i="1"/>
  <c r="K110" i="1"/>
  <c r="F50" i="1"/>
  <c r="B50" i="1" s="1"/>
  <c r="K111" i="1"/>
  <c r="K113" i="1"/>
  <c r="F1186" i="2" l="1"/>
  <c r="D1186" i="2"/>
  <c r="E1186" i="2" l="1"/>
  <c r="G146" i="1" l="1"/>
  <c r="Q1022" i="2"/>
  <c r="G1022" i="2"/>
  <c r="H1022" i="2" s="1"/>
  <c r="G151" i="1" l="1"/>
  <c r="G1021" i="2"/>
  <c r="Q1021" i="2"/>
  <c r="H1021" i="2" l="1"/>
  <c r="C1022" i="2" s="1"/>
  <c r="F1027" i="2" s="1"/>
  <c r="C1021" i="2"/>
  <c r="F1026" i="2" s="1"/>
  <c r="C80" i="1"/>
  <c r="G100" i="1"/>
  <c r="D70" i="80" s="1"/>
  <c r="D66" i="80" s="1"/>
  <c r="F66" i="80" s="1"/>
  <c r="G86" i="1"/>
  <c r="D61" i="80" s="1"/>
  <c r="D57" i="80" s="1"/>
  <c r="C94" i="1"/>
  <c r="C75" i="1" l="1"/>
  <c r="E52" i="80"/>
  <c r="F57" i="80"/>
  <c r="E86" i="1"/>
  <c r="P767" i="2"/>
  <c r="P768" i="2"/>
  <c r="G94" i="1"/>
  <c r="G80" i="1"/>
  <c r="L86" i="1"/>
  <c r="C117" i="1" l="1"/>
  <c r="C118" i="1" s="1"/>
  <c r="H118" i="1" s="1"/>
  <c r="H75" i="1"/>
  <c r="C120" i="1"/>
  <c r="H146" i="1"/>
  <c r="F86" i="1"/>
  <c r="B86" i="1" s="1"/>
  <c r="E80" i="1"/>
  <c r="E82" i="80"/>
  <c r="F82" i="80" s="1"/>
  <c r="F52" i="80"/>
  <c r="C121" i="1" l="1"/>
  <c r="E83" i="80"/>
  <c r="L139" i="1"/>
  <c r="F139" i="1" s="1"/>
  <c r="I139" i="1"/>
  <c r="I146" i="1" s="1"/>
  <c r="I151" i="1" s="1"/>
  <c r="L125" i="1"/>
  <c r="H125" i="1" s="1"/>
  <c r="H152" i="1"/>
  <c r="H151" i="1"/>
  <c r="L118" i="1"/>
  <c r="F118" i="1" s="1"/>
  <c r="B118" i="1" s="1"/>
  <c r="M1101" i="2"/>
  <c r="E118" i="1"/>
  <c r="L75" i="1"/>
  <c r="F75" i="1" s="1"/>
  <c r="B75" i="1" s="1"/>
  <c r="H117" i="1"/>
  <c r="E75" i="1"/>
  <c r="E139" i="1" l="1"/>
  <c r="D1101" i="2"/>
  <c r="M1099" i="2"/>
  <c r="L117" i="1"/>
  <c r="F117" i="1" s="1"/>
  <c r="B117" i="1" s="1"/>
  <c r="E117" i="1"/>
  <c r="M1113" i="2"/>
  <c r="D1113" i="2" s="1"/>
  <c r="D1115" i="2" s="1"/>
  <c r="M1102" i="2" l="1"/>
  <c r="M1116" i="2" s="1"/>
  <c r="D1099" i="2"/>
  <c r="E107" i="1" l="1"/>
  <c r="E106" i="1"/>
  <c r="E92" i="1"/>
  <c r="E91" i="1"/>
  <c r="E105" i="1"/>
  <c r="E90" i="1"/>
  <c r="E104" i="1"/>
  <c r="E103" i="1"/>
  <c r="E102" i="1"/>
  <c r="E101" i="1"/>
  <c r="E94" i="1"/>
  <c r="L110" i="1"/>
  <c r="L111" i="1" s="1"/>
  <c r="E114" i="1"/>
  <c r="E115" i="1"/>
  <c r="E99" i="1"/>
  <c r="E97" i="1"/>
  <c r="E116" i="1"/>
  <c r="E113" i="1"/>
  <c r="P1007" i="2"/>
  <c r="G1007" i="2" s="1"/>
  <c r="H1146" i="2" s="1"/>
  <c r="E93" i="1"/>
  <c r="E100" i="1"/>
  <c r="P780" i="2"/>
  <c r="E112" i="1"/>
  <c r="P1006" i="2"/>
  <c r="G1006" i="2" s="1"/>
  <c r="E111" i="1"/>
  <c r="P1005" i="2"/>
  <c r="G1005" i="2" s="1"/>
  <c r="E110" i="1"/>
  <c r="P1004" i="2"/>
  <c r="G1004" i="2" s="1"/>
  <c r="E98" i="1"/>
  <c r="Q734" i="2"/>
  <c r="E96" i="1"/>
  <c r="Q614" i="2"/>
  <c r="E108" i="1"/>
  <c r="E95" i="1"/>
  <c r="L95" i="1"/>
  <c r="L96" i="1" s="1"/>
  <c r="F95" i="1" l="1"/>
  <c r="B95" i="1" s="1"/>
  <c r="F110" i="1"/>
  <c r="B110" i="1" s="1"/>
  <c r="F111" i="1"/>
  <c r="B111" i="1" s="1"/>
  <c r="L112" i="1"/>
  <c r="L113" i="1" s="1"/>
  <c r="F113" i="1" s="1"/>
  <c r="B113" i="1" s="1"/>
  <c r="P1008" i="2"/>
  <c r="G1008" i="2"/>
  <c r="L97" i="1"/>
  <c r="F96" i="1"/>
  <c r="B96" i="1" s="1"/>
  <c r="H1140" i="2"/>
  <c r="F112" i="1"/>
  <c r="B112" i="1" s="1"/>
  <c r="L114" i="1" l="1"/>
  <c r="L98" i="1"/>
  <c r="F97" i="1"/>
  <c r="B97" i="1" s="1"/>
  <c r="F114" i="1"/>
  <c r="B114" i="1" s="1"/>
  <c r="L115" i="1"/>
  <c r="F115" i="1" l="1"/>
  <c r="B115" i="1" s="1"/>
  <c r="L116" i="1"/>
  <c r="F116" i="1" s="1"/>
  <c r="B116" i="1" s="1"/>
  <c r="F98" i="1"/>
  <c r="B98" i="1" s="1"/>
  <c r="L99" i="1"/>
  <c r="F99" i="1" l="1"/>
  <c r="B99" i="1" s="1"/>
  <c r="L100" i="1"/>
  <c r="F100" i="1" l="1"/>
  <c r="B100" i="1" s="1"/>
  <c r="L101" i="1"/>
  <c r="F101" i="1" l="1"/>
  <c r="B101" i="1" s="1"/>
  <c r="L102" i="1"/>
  <c r="F102" i="1" l="1"/>
  <c r="B102" i="1" s="1"/>
  <c r="L103" i="1"/>
  <c r="F103" i="1" l="1"/>
  <c r="B103" i="1" s="1"/>
  <c r="L104" i="1"/>
  <c r="F104" i="1" l="1"/>
  <c r="B104" i="1" s="1"/>
  <c r="L105" i="1"/>
  <c r="F105" i="1" l="1"/>
  <c r="B105" i="1" s="1"/>
  <c r="L106" i="1"/>
  <c r="F106" i="1" l="1"/>
  <c r="B106" i="1" s="1"/>
  <c r="L107" i="1"/>
  <c r="F107" i="1" l="1"/>
  <c r="B107" i="1" s="1"/>
  <c r="L108" i="1"/>
  <c r="F108" i="1" s="1"/>
  <c r="E89" i="1"/>
  <c r="E88" i="1"/>
  <c r="E87" i="1"/>
  <c r="L87" i="1"/>
  <c r="F87" i="1" s="1"/>
  <c r="B87" i="1" s="1"/>
  <c r="L88" i="1" l="1"/>
  <c r="F88" i="1" l="1"/>
  <c r="B88" i="1" s="1"/>
  <c r="L89" i="1"/>
  <c r="L90" i="1" l="1"/>
  <c r="F89" i="1"/>
  <c r="B89" i="1" s="1"/>
  <c r="F90" i="1" l="1"/>
  <c r="B90" i="1" s="1"/>
  <c r="L91" i="1"/>
  <c r="F91" i="1" l="1"/>
  <c r="B91" i="1" s="1"/>
  <c r="L92" i="1"/>
  <c r="F92" i="1" l="1"/>
  <c r="B92" i="1" s="1"/>
  <c r="L93" i="1"/>
  <c r="F93" i="1" s="1"/>
  <c r="B9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이동호</author>
  </authors>
  <commentList>
    <comment ref="D4" authorId="0" shapeId="0" xr:uid="{7FCF7E50-2F04-4DFE-AEE7-B4403B4357C9}">
      <text>
        <r>
          <rPr>
            <b/>
            <sz val="9"/>
            <color indexed="81"/>
            <rFont val="돋움"/>
            <family val="3"/>
            <charset val="129"/>
          </rPr>
          <t>김동균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통합기준가격대장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결산후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왼쪽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차입채권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매도유가증권을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상계하지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놔뒀고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오른쪽</t>
        </r>
        <r>
          <rPr>
            <sz val="9"/>
            <color indexed="81"/>
            <rFont val="Tahoma"/>
            <family val="2"/>
          </rPr>
          <t xml:space="preserve"> B/S </t>
        </r>
        <r>
          <rPr>
            <sz val="9"/>
            <color indexed="81"/>
            <rFont val="돋움"/>
            <family val="3"/>
            <charset val="129"/>
          </rPr>
          <t>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고쳐놨음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왼쪽을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바뀜</t>
        </r>
        <r>
          <rPr>
            <sz val="9"/>
            <color indexed="81"/>
            <rFont val="Tahoma"/>
            <family val="2"/>
          </rPr>
          <t>)</t>
        </r>
      </text>
    </comment>
    <comment ref="G23" authorId="0" shapeId="0" xr:uid="{421C96B6-8375-43F7-AF24-BC7EF15BEFCC}">
      <text>
        <r>
          <rPr>
            <sz val="9"/>
            <color indexed="81"/>
            <rFont val="돋움"/>
            <family val="3"/>
            <charset val="129"/>
          </rPr>
          <t>김동균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원래는</t>
        </r>
        <r>
          <rPr>
            <sz val="9"/>
            <color indexed="81"/>
            <rFont val="Tahoma"/>
            <family val="2"/>
          </rPr>
          <t xml:space="preserve"> =c23</t>
        </r>
      </text>
    </comment>
    <comment ref="G41" authorId="0" shapeId="0" xr:uid="{554051E7-772E-4CC8-A778-61F700E4D74A}">
      <text>
        <r>
          <rPr>
            <b/>
            <sz val="9"/>
            <color indexed="81"/>
            <rFont val="돋움"/>
            <family val="3"/>
            <charset val="129"/>
          </rPr>
          <t>김동균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원래는</t>
        </r>
        <r>
          <rPr>
            <sz val="9"/>
            <color indexed="81"/>
            <rFont val="Tahoma"/>
            <family val="2"/>
          </rPr>
          <t xml:space="preserve"> C41
</t>
        </r>
      </text>
    </comment>
    <comment ref="H66" authorId="0" shapeId="0" xr:uid="{C7076063-A6C7-4C53-A8FE-022C6ECBC2E0}">
      <text>
        <r>
          <rPr>
            <b/>
            <sz val="9"/>
            <color indexed="81"/>
            <rFont val="돋움"/>
            <family val="3"/>
            <charset val="129"/>
          </rPr>
          <t>김동균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원래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수식은</t>
        </r>
        <r>
          <rPr>
            <b/>
            <sz val="9"/>
            <color indexed="81"/>
            <rFont val="Tahoma"/>
            <family val="2"/>
          </rPr>
          <t xml:space="preserve"> 
h55+h65</t>
        </r>
      </text>
    </comment>
    <comment ref="C82" authorId="0" shapeId="0" xr:uid="{99C29CD1-A64C-4BCC-8F7C-0E6B4CB23DB5}">
      <text>
        <r>
          <rPr>
            <b/>
            <sz val="9"/>
            <color indexed="81"/>
            <rFont val="돋움"/>
            <family val="3"/>
            <charset val="129"/>
          </rPr>
          <t>김동균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오류수정으로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채무증권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평가손실</t>
        </r>
        <r>
          <rPr>
            <b/>
            <sz val="9"/>
            <color indexed="81"/>
            <rFont val="Tahoma"/>
            <family val="2"/>
          </rPr>
          <t xml:space="preserve"> (2)</t>
        </r>
        <r>
          <rPr>
            <b/>
            <sz val="9"/>
            <color indexed="81"/>
            <rFont val="돋움"/>
            <family val="3"/>
            <charset val="129"/>
          </rPr>
          <t>만큼을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지분증권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평가이익에서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차감했음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3" authorId="0" shapeId="0" xr:uid="{C2EBDE12-D1F3-495A-8C64-8D2698D96109}">
      <text>
        <r>
          <rPr>
            <b/>
            <sz val="9"/>
            <color indexed="81"/>
            <rFont val="돋움"/>
            <family val="3"/>
            <charset val="129"/>
          </rPr>
          <t>김동균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차입채권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매도유가증권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상계해야되서</t>
        </r>
        <r>
          <rPr>
            <sz val="9"/>
            <color indexed="81"/>
            <rFont val="Tahoma"/>
            <family val="2"/>
          </rPr>
          <t xml:space="preserve"> 831,695 </t>
        </r>
        <r>
          <rPr>
            <sz val="9"/>
            <color indexed="81"/>
            <rFont val="돋움"/>
            <family val="3"/>
            <charset val="129"/>
          </rPr>
          <t>취소</t>
        </r>
      </text>
    </comment>
    <comment ref="H139" authorId="0" shapeId="0" xr:uid="{294A405A-7B42-4195-AA36-087EF0A87AA6}">
      <text>
        <r>
          <rPr>
            <sz val="9"/>
            <color indexed="81"/>
            <rFont val="돋움"/>
            <family val="3"/>
            <charset val="129"/>
          </rPr>
          <t>김동균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원래는</t>
        </r>
        <r>
          <rPr>
            <sz val="9"/>
            <color indexed="81"/>
            <rFont val="Tahoma"/>
            <family val="2"/>
          </rPr>
          <t xml:space="preserve"> =C117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이동호</author>
  </authors>
  <commentList>
    <comment ref="E434" authorId="0" shapeId="0" xr:uid="{57ABB1A9-2F54-4DEC-A9A7-25D67B7868DF}">
      <text>
        <r>
          <rPr>
            <sz val="9"/>
            <color indexed="81"/>
            <rFont val="돋움"/>
            <family val="3"/>
            <charset val="129"/>
          </rPr>
          <t>김동균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원래는</t>
        </r>
        <r>
          <rPr>
            <sz val="9"/>
            <color indexed="81"/>
            <rFont val="Tahoma"/>
            <family val="2"/>
          </rPr>
          <t xml:space="preserve"> =J91
</t>
        </r>
        <r>
          <rPr>
            <sz val="9"/>
            <color indexed="81"/>
            <rFont val="돋움"/>
            <family val="3"/>
            <charset val="129"/>
          </rPr>
          <t>매도유가증권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없앴음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김동균</author>
  </authors>
  <commentList>
    <comment ref="I17" authorId="0" shapeId="0" xr:uid="{04D4BDD2-31E2-4899-926A-589CD6ED6B68}">
      <text>
        <r>
          <rPr>
            <b/>
            <sz val="9"/>
            <color indexed="81"/>
            <rFont val="돋움"/>
            <family val="3"/>
            <charset val="129"/>
          </rPr>
          <t>김동균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액면이자를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사용했는지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Jason-junyoung Kim</author>
    <author>이동호</author>
  </authors>
  <commentList>
    <comment ref="O12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취득원가를 넣어야 미수이자포함해서 시가가 된다</t>
        </r>
      </text>
    </comment>
    <comment ref="O31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취득원가를 넣어야 미수이자포함해서 시가가 된다</t>
        </r>
      </text>
    </comment>
    <comment ref="S791" authorId="1" shapeId="0" xr:uid="{03FEBF69-918F-466D-9B3A-8A128B79C37B}">
      <text>
        <r>
          <rPr>
            <b/>
            <sz val="9"/>
            <color indexed="81"/>
            <rFont val="Tahoma"/>
            <family val="2"/>
          </rPr>
          <t>Jason-junyoung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기타부채로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미지급파생수수료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O959" authorId="2" shapeId="0" xr:uid="{5C6BAF27-5EFD-42A3-B29F-F79ED20A20D4}">
      <text>
        <r>
          <rPr>
            <b/>
            <sz val="9"/>
            <color indexed="81"/>
            <rFont val="돋움"/>
            <family val="3"/>
            <charset val="129"/>
          </rPr>
          <t>김동균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매도유가증권</t>
        </r>
        <r>
          <rPr>
            <b/>
            <sz val="9"/>
            <color indexed="81"/>
            <rFont val="Tahoma"/>
            <family val="2"/>
          </rPr>
          <t xml:space="preserve"> 0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<sst xmlns="http://schemas.openxmlformats.org/spreadsheetml/2006/main" count="63911" uniqueCount="10455">
  <si>
    <t>미지급해지금</t>
  </si>
  <si>
    <t>콜론</t>
  </si>
  <si>
    <t>통화스왑</t>
  </si>
  <si>
    <t>외화선물</t>
  </si>
  <si>
    <t>종목</t>
  </si>
  <si>
    <t>예금</t>
  </si>
  <si>
    <t>당일잔액</t>
  </si>
  <si>
    <t>당일증감액</t>
  </si>
  <si>
    <t>전일잔액</t>
  </si>
  <si>
    <t>코드</t>
  </si>
  <si>
    <t>계정명</t>
  </si>
  <si>
    <t>자산합계</t>
  </si>
  <si>
    <t>외화예금</t>
  </si>
  <si>
    <t>외화주식</t>
  </si>
  <si>
    <t>위탁증거금</t>
  </si>
  <si>
    <t>외화파생위탁증거금</t>
  </si>
  <si>
    <t>예금미수이자</t>
  </si>
  <si>
    <t>콜미수이자</t>
  </si>
  <si>
    <t>외국납부선납원천세</t>
  </si>
  <si>
    <t>외화주식평가손익조정</t>
  </si>
  <si>
    <t>통화스왑평가손익조정</t>
  </si>
  <si>
    <t>외화선물평가손익조정</t>
  </si>
  <si>
    <t>외화환산손익조정</t>
  </si>
  <si>
    <t>부채합계</t>
  </si>
  <si>
    <t>미지급스왑평가수수료</t>
  </si>
  <si>
    <t>미지급펀드결제수수료</t>
  </si>
  <si>
    <t>미지급콜중개수수료</t>
  </si>
  <si>
    <t>미지급해외거래비용</t>
  </si>
  <si>
    <t>미지급회계감사비</t>
  </si>
  <si>
    <t>미지급지수사용료</t>
  </si>
  <si>
    <t>미지급해외보관보수(과세)</t>
  </si>
  <si>
    <t>원본합계</t>
  </si>
  <si>
    <t>원본액</t>
  </si>
  <si>
    <t>이월이익잉여금(과세)</t>
  </si>
  <si>
    <t>이월이익잉여금2(비과세)</t>
  </si>
  <si>
    <t>설정조정금(과세)</t>
  </si>
  <si>
    <t>설정조정금2(비과세)</t>
  </si>
  <si>
    <t>해지조정금(과세)</t>
  </si>
  <si>
    <t>해지조정금2(비과세)</t>
  </si>
  <si>
    <t>비용합계</t>
  </si>
  <si>
    <t>외화주식처분손실(과세)</t>
  </si>
  <si>
    <t>달러선물처분손실(과세)</t>
  </si>
  <si>
    <t>외화선물처분손실(과세)</t>
  </si>
  <si>
    <t>달러선물정산손실(과세)</t>
  </si>
  <si>
    <t>통화스왑처분손실(과세)</t>
  </si>
  <si>
    <t>외환차손(과세)</t>
  </si>
  <si>
    <t>외화주식평가손실(과세)</t>
  </si>
  <si>
    <t>통화스왑평가손실(과세)</t>
  </si>
  <si>
    <t>외화환산손실(과세)</t>
  </si>
  <si>
    <t>달러선물수수료(과세)</t>
  </si>
  <si>
    <t>외화선물수수료(과세)</t>
  </si>
  <si>
    <t>스왑평가수수료(과세)</t>
  </si>
  <si>
    <t>펀드결제수수료(과세)</t>
  </si>
  <si>
    <t>콜중개수수료(과세)</t>
  </si>
  <si>
    <t>해외거래비용(과세)</t>
  </si>
  <si>
    <t>회계감사비(과세)</t>
  </si>
  <si>
    <t>외화제세비용(과세)</t>
  </si>
  <si>
    <t>기타비용(과세)</t>
  </si>
  <si>
    <t>지수사용료(과세)</t>
  </si>
  <si>
    <t>해외보관보수(과세)</t>
  </si>
  <si>
    <t>수익합계</t>
  </si>
  <si>
    <t>외화주식처분이익(과세)</t>
  </si>
  <si>
    <t>달러선물처분이익(과세)</t>
  </si>
  <si>
    <t>외화선물처분이익(과세)</t>
  </si>
  <si>
    <t>달러선물정산이익(과세)</t>
  </si>
  <si>
    <t>통화스왑처분이익(과세)</t>
  </si>
  <si>
    <t>외환차익(과세)</t>
  </si>
  <si>
    <t>외화주식평가이익(과세)</t>
  </si>
  <si>
    <t>외화환산이익(과세)</t>
  </si>
  <si>
    <t>예금수입이자(과세)</t>
  </si>
  <si>
    <t>콜수입이자(과세)</t>
  </si>
  <si>
    <t>위탁증거금수입이자(과세)</t>
  </si>
  <si>
    <t>환매수수료환입(과세)</t>
  </si>
  <si>
    <t>기타이익(과세)</t>
  </si>
  <si>
    <t>해외보관보수환입(과세)</t>
  </si>
  <si>
    <t>해외거래비용환입(과세)</t>
  </si>
  <si>
    <t>총합계</t>
  </si>
  <si>
    <t>신탁재산순자산총액</t>
  </si>
  <si>
    <t>좌수</t>
  </si>
  <si>
    <t>투자자산순자산가치</t>
  </si>
  <si>
    <t>투자자산과세가격</t>
  </si>
  <si>
    <t>보수계산전순자산적수</t>
  </si>
  <si>
    <t>보수계산전순자산</t>
  </si>
  <si>
    <t>해외보수적수</t>
  </si>
  <si>
    <t>변경전 해외보수적수</t>
  </si>
  <si>
    <t>예금적수</t>
  </si>
  <si>
    <t>은대이율</t>
  </si>
  <si>
    <t>변경전 예금적수</t>
  </si>
  <si>
    <t>운용수익금</t>
  </si>
  <si>
    <t>적립기준금액</t>
  </si>
  <si>
    <t>성과보수</t>
  </si>
  <si>
    <t>채권등의 금액</t>
  </si>
  <si>
    <t>총자산액</t>
  </si>
  <si>
    <t>채권등의 적수</t>
  </si>
  <si>
    <t>총자산액 적수</t>
  </si>
  <si>
    <t>채권등의 편입비율</t>
  </si>
  <si>
    <t>소득의구분</t>
  </si>
  <si>
    <t>과세자산순자산총액2</t>
  </si>
  <si>
    <t>투자자산과세가격2</t>
  </si>
  <si>
    <t>외화주식평가손익SAVE</t>
  </si>
  <si>
    <t>수익증권평가손익SAVE</t>
  </si>
  <si>
    <t>외화순자산</t>
  </si>
  <si>
    <t>외화좌수</t>
  </si>
  <si>
    <t>외화기준가</t>
  </si>
  <si>
    <t>외화CAPITALS</t>
  </si>
  <si>
    <t>외화과세순자산</t>
  </si>
  <si>
    <t>외화과세기준가</t>
  </si>
  <si>
    <t>외화과세순자산2</t>
  </si>
  <si>
    <t>외화과세기준가2</t>
  </si>
  <si>
    <t>누적기준가</t>
  </si>
  <si>
    <t>투자자산순자산총액</t>
  </si>
  <si>
    <t>과세자산순자산총액</t>
  </si>
  <si>
    <t>변경전 은대이자</t>
  </si>
  <si>
    <t>추가설정</t>
  </si>
  <si>
    <t>추가설정금액</t>
  </si>
  <si>
    <t>일부해지</t>
  </si>
  <si>
    <t>일부해지금액</t>
  </si>
  <si>
    <t>미지급수탁보수(과세)</t>
  </si>
  <si>
    <t>미지급운용보수(과세)</t>
  </si>
  <si>
    <t>미지급판매보수(과세)</t>
  </si>
  <si>
    <t>미지급사무수탁보수(과세)</t>
  </si>
  <si>
    <t>수탁보수(과세)</t>
  </si>
  <si>
    <t>운용보수(과세)</t>
  </si>
  <si>
    <t>판매보수(과세)</t>
  </si>
  <si>
    <t>사무수탁보수(과세)</t>
  </si>
  <si>
    <t>어음수입이자(과세)</t>
  </si>
  <si>
    <t>외국납부세액평가손실(과세)</t>
  </si>
  <si>
    <t>달러선물미지급금</t>
  </si>
  <si>
    <t>외국납부세액손익조정</t>
  </si>
  <si>
    <t>지급처</t>
  </si>
  <si>
    <t>합계</t>
  </si>
  <si>
    <t>당기</t>
  </si>
  <si>
    <t>전기</t>
  </si>
  <si>
    <t>가중평균유통좌수(㉡)</t>
  </si>
  <si>
    <t>1,000좌당 당기순이익(㉠÷㉡×1,000)</t>
  </si>
  <si>
    <t>재무상태표자산</t>
  </si>
  <si>
    <t>재무상태표부채</t>
  </si>
  <si>
    <t>수익증권총좌수</t>
  </si>
  <si>
    <t>1,000좌당 수익증권기준가격</t>
  </si>
  <si>
    <t>구분</t>
  </si>
  <si>
    <t>외화예금수입이자(과세)</t>
  </si>
  <si>
    <t>선급지수사용료</t>
  </si>
  <si>
    <t>예수금</t>
  </si>
  <si>
    <t>외화선물정산손실(과세)</t>
  </si>
  <si>
    <t>지수사용료상각(과세)</t>
  </si>
  <si>
    <t>REPO중개수수료(과세)</t>
  </si>
  <si>
    <t>REPO수입이자(과세)</t>
  </si>
  <si>
    <t>종류</t>
  </si>
  <si>
    <t>좌</t>
  </si>
  <si>
    <t>&lt;천원단위&gt;</t>
  </si>
  <si>
    <t>&lt;원단위&gt;</t>
  </si>
  <si>
    <t>금융기관</t>
  </si>
  <si>
    <t>원화금액</t>
  </si>
  <si>
    <t>이자율</t>
  </si>
  <si>
    <t>금액</t>
  </si>
  <si>
    <t>보수</t>
  </si>
  <si>
    <t>보수미지급금</t>
  </si>
  <si>
    <t xml:space="preserve">(3)  투자신탁은 신탁약관 제39조에 의거 다음의 보수율에 투자신탁재산의 순자산총액의 평균잔액(매일의 투자신탁 순자산총액을 보수계산기간의 초일부터 보수계산당일까지 누적하여 합한 금액을 보수계산기간의 일수로 나눈 금액)을 곱한 금액을 투자신탁보수로 지급하고 있습니다. </t>
  </si>
  <si>
    <t xml:space="preserve">	지급처</t>
  </si>
  <si>
    <t xml:space="preserve">	보수율</t>
  </si>
  <si>
    <t>당기 및 전기의 1,000좌당 순이익의 산출내역은 다음과 같습니다. (단위 : 원)</t>
  </si>
  <si>
    <t>당기순이익(손실)(㉠)</t>
  </si>
  <si>
    <t>당기말 및 전기말 현재 수익증권 기준가격의 계산내역은 다음과 같습니다. (단위 : 원)</t>
  </si>
  <si>
    <t>당기 및 전기 중 당기순이익(손실) 대비 과세대상 소득 내역은 다음과 같습니다. (단위: 천원)</t>
  </si>
  <si>
    <t>당기 및 전기 중 당기순이익(손실) 대비 과세대상 소득 내역은 다음과 같습니다. (단위: 원)</t>
  </si>
  <si>
    <t>과세대상수익</t>
  </si>
  <si>
    <t>과세대상비용</t>
  </si>
  <si>
    <t>당기 및 전기 중 집합투자업자와 그 특수관계자와의 거래내용은 다음과 같습니다. (단위: 천원)</t>
  </si>
  <si>
    <t>당기 및 전기 중 집합투자업자와 그 특수관계자와의 거래내용은 다음과 같습니다. (단위: 원)</t>
  </si>
  <si>
    <t>정기예금</t>
  </si>
  <si>
    <t>국채</t>
  </si>
  <si>
    <t>특수채</t>
  </si>
  <si>
    <t>통안채</t>
  </si>
  <si>
    <t>회사채</t>
  </si>
  <si>
    <t>국채선물미수입금</t>
  </si>
  <si>
    <t>채권미수이자</t>
  </si>
  <si>
    <t>어음미수이자</t>
  </si>
  <si>
    <t>정기예금미수이자</t>
  </si>
  <si>
    <t>채권기경과이자</t>
  </si>
  <si>
    <t>채권평가손익조정</t>
  </si>
  <si>
    <t>유동평가손익조정</t>
  </si>
  <si>
    <t>국채선물미지급금</t>
  </si>
  <si>
    <t>미지급이익분배금</t>
  </si>
  <si>
    <t>미지급국채선물수수료</t>
  </si>
  <si>
    <t>미지급채권평가수수료</t>
  </si>
  <si>
    <t>미지급REPO중개수수료</t>
  </si>
  <si>
    <t>채권처분손실(과세)</t>
  </si>
  <si>
    <t>국채선물처분손실(과세)</t>
  </si>
  <si>
    <t>국채선물정산손실(과세)</t>
  </si>
  <si>
    <t>채권평가손실(과세)</t>
  </si>
  <si>
    <t>채권상환손실(과세)</t>
  </si>
  <si>
    <t>CP상환손실(과세)</t>
  </si>
  <si>
    <t>매도REPO지급이자(과세)</t>
  </si>
  <si>
    <t>국채선물수수료(과세)</t>
  </si>
  <si>
    <t>채권평가수수료(과세)</t>
  </si>
  <si>
    <t>대차중개수수료(과세)</t>
  </si>
  <si>
    <t>채권처분이익(과세)</t>
  </si>
  <si>
    <t>국채선물처분이익(과세)</t>
  </si>
  <si>
    <t>국채선물정산이익(과세)</t>
  </si>
  <si>
    <t>채권평가이익(과세)</t>
  </si>
  <si>
    <t>CP평가이익(과세)</t>
  </si>
  <si>
    <t>채권상환이익(과세)</t>
  </si>
  <si>
    <t>채권수입이자(과세)</t>
  </si>
  <si>
    <t>정기예금수입이자(과세)</t>
  </si>
  <si>
    <t>대차거래수입수수료(과세)</t>
  </si>
  <si>
    <t>&lt;C.E&gt;</t>
    <phoneticPr fontId="15" type="noConversion"/>
  </si>
  <si>
    <t>과세대상소득</t>
  </si>
  <si>
    <t>과세</t>
    <phoneticPr fontId="15" type="noConversion"/>
  </si>
  <si>
    <t>비과세</t>
    <phoneticPr fontId="15" type="noConversion"/>
  </si>
  <si>
    <t>상장주식</t>
  </si>
  <si>
    <t>상장펀드</t>
  </si>
  <si>
    <t>주식미수입금</t>
  </si>
  <si>
    <t>외화주식미수입금</t>
  </si>
  <si>
    <t>주식미수배당금</t>
  </si>
  <si>
    <t>외화주식미수배당금</t>
  </si>
  <si>
    <t>주식평가손익조정</t>
  </si>
  <si>
    <t>상장펀드평가손익조정</t>
  </si>
  <si>
    <t>주식미지급금</t>
  </si>
  <si>
    <t>미지급해외세무자문비용</t>
  </si>
  <si>
    <t>미지급발행분담금</t>
  </si>
  <si>
    <t>이월이익잉여금(비과세)</t>
  </si>
  <si>
    <t>설정조정금(비과세)</t>
  </si>
  <si>
    <t>해지조정금(비과세)</t>
  </si>
  <si>
    <t>상장주식처분손실(비과세)</t>
  </si>
  <si>
    <t>상장펀드처분손실(과세)</t>
  </si>
  <si>
    <t>상장펀드처분손실(비과세)</t>
  </si>
  <si>
    <t>상장주식평가손실(비과세)</t>
  </si>
  <si>
    <t>해외세무자문비용(과세)</t>
  </si>
  <si>
    <t>발행분담금(과세)</t>
  </si>
  <si>
    <t>상장주식처분이익(비과세)</t>
  </si>
  <si>
    <t>코스닥주식처분이익(비과세)</t>
  </si>
  <si>
    <t>상장주식평가이익(비과세)</t>
  </si>
  <si>
    <t>상장펀드평가이익(과세)</t>
  </si>
  <si>
    <t>상장펀드평가이익(비과세)</t>
  </si>
  <si>
    <t>통화스왑평가이익(과세)</t>
  </si>
  <si>
    <t>주식수입배당금(과세)</t>
  </si>
  <si>
    <t>상장펀드수입배당금(과세)</t>
  </si>
  <si>
    <t>해외세무자문비용환입(과세)</t>
  </si>
  <si>
    <t>증권거래세환입(비과세)</t>
  </si>
  <si>
    <t>설립비용예치이자(과세)</t>
  </si>
  <si>
    <t>미지급</t>
    <phoneticPr fontId="15" type="noConversion"/>
  </si>
  <si>
    <t>보수</t>
    <phoneticPr fontId="15" type="noConversion"/>
  </si>
  <si>
    <t>증권</t>
    <phoneticPr fontId="15" type="noConversion"/>
  </si>
  <si>
    <t>생명</t>
    <phoneticPr fontId="15" type="noConversion"/>
  </si>
  <si>
    <t>모펀드수익증권</t>
  </si>
  <si>
    <t>수익증권미수입금</t>
  </si>
  <si>
    <t>수익증권평가손익조정</t>
  </si>
  <si>
    <t>수익증권처분손실(과세)</t>
  </si>
  <si>
    <t>수익증권처분손실(비과세)</t>
  </si>
  <si>
    <t>수익증권처분손실2(비과세)</t>
  </si>
  <si>
    <t>수익증권평가손실(과세)</t>
  </si>
  <si>
    <t>수익증권평가손실2(비과세)</t>
  </si>
  <si>
    <t>수익증권처분이익(과세)</t>
  </si>
  <si>
    <t>수익증권처분이익(비과세)</t>
  </si>
  <si>
    <t>수익증권처분이익2(비과세)</t>
  </si>
  <si>
    <t>수익증권평가이익(비과세)</t>
  </si>
  <si>
    <t>달러선물미수입금</t>
  </si>
  <si>
    <t>상장펀드평가손실(과세)</t>
  </si>
  <si>
    <t>상장펀드평가손실(비과세)</t>
  </si>
  <si>
    <t>외화선물정산이익(과세)</t>
  </si>
  <si>
    <t>수익증권미수배당금</t>
  </si>
  <si>
    <t>미지급해지보수</t>
  </si>
  <si>
    <t>수익증권평가손실(비과세)</t>
  </si>
  <si>
    <t>수익증권평가이익(과세)</t>
  </si>
  <si>
    <t>수익증권수입배당금(과세)</t>
  </si>
  <si>
    <t>합계</t>
    <phoneticPr fontId="15" type="noConversion"/>
  </si>
  <si>
    <t>외국미지급세액</t>
  </si>
  <si>
    <t>상장펀드처분이익(과세)</t>
  </si>
  <si>
    <t>상장펀드처분손실2(비과세)</t>
  </si>
  <si>
    <t>외화금액</t>
    <phoneticPr fontId="15" type="noConversion"/>
  </si>
  <si>
    <t>자산검증</t>
    <phoneticPr fontId="15" type="noConversion"/>
  </si>
  <si>
    <t>부채검증</t>
    <phoneticPr fontId="15" type="noConversion"/>
  </si>
  <si>
    <t>자본검증</t>
    <phoneticPr fontId="15" type="noConversion"/>
  </si>
  <si>
    <t>비용검증</t>
    <phoneticPr fontId="15" type="noConversion"/>
  </si>
  <si>
    <t>NI</t>
    <phoneticPr fontId="15" type="noConversion"/>
  </si>
  <si>
    <t>수익검증</t>
    <phoneticPr fontId="15" type="noConversion"/>
  </si>
  <si>
    <t>지방채</t>
  </si>
  <si>
    <t>매도REPO</t>
  </si>
  <si>
    <t>매도REPO미지급이자</t>
  </si>
  <si>
    <t>만기</t>
  </si>
  <si>
    <t>연이자율</t>
  </si>
  <si>
    <t>1.  현금및예치금</t>
    <phoneticPr fontId="15" type="noConversion"/>
  </si>
  <si>
    <t>1. 대출채권</t>
    <phoneticPr fontId="15" type="noConversion"/>
  </si>
  <si>
    <t>만기일</t>
    <phoneticPr fontId="15" type="noConversion"/>
  </si>
  <si>
    <t>합계</t>
    <phoneticPr fontId="15" type="noConversion"/>
  </si>
  <si>
    <t>액면금액</t>
    <phoneticPr fontId="15" type="noConversion"/>
  </si>
  <si>
    <t>1. 수익증권</t>
    <phoneticPr fontId="15" type="noConversion"/>
  </si>
  <si>
    <t>1. 이익분배금</t>
    <phoneticPr fontId="15" type="noConversion"/>
  </si>
  <si>
    <t>이익배당</t>
  </si>
  <si>
    <t>1. 원본</t>
    <phoneticPr fontId="15" type="noConversion"/>
  </si>
  <si>
    <t>1. 수익증권 기준가격</t>
    <phoneticPr fontId="15" type="noConversion"/>
  </si>
  <si>
    <t>채권미수입금</t>
  </si>
  <si>
    <t>기타미수입금</t>
  </si>
  <si>
    <t>유동미지급금</t>
  </si>
  <si>
    <t>유동처분손실(과세)</t>
  </si>
  <si>
    <t>당기</t>
    <phoneticPr fontId="15" type="noConversion"/>
  </si>
  <si>
    <t>전기</t>
    <phoneticPr fontId="15" type="noConversion"/>
  </si>
  <si>
    <t>외화예금미수이자</t>
  </si>
  <si>
    <t>외화유동미지급금</t>
  </si>
  <si>
    <t>외화주식배당액(과세)</t>
  </si>
  <si>
    <t>금융채</t>
  </si>
  <si>
    <t>외화상품선물</t>
  </si>
  <si>
    <t>외화상품선물처분손실(과세)</t>
  </si>
  <si>
    <t>외화상품선물정산손실(과세)</t>
  </si>
  <si>
    <t>상장펀드처분이익(비과세)</t>
  </si>
  <si>
    <t>외화상품선물처분이익(과세)</t>
  </si>
  <si>
    <t>외화상품선물정산이익(과세)</t>
  </si>
  <si>
    <t>대차거래미수입금</t>
  </si>
  <si>
    <t>미지급대차중개수수료</t>
  </si>
  <si>
    <t>당기</t>
    <phoneticPr fontId="15" type="noConversion"/>
  </si>
  <si>
    <t>전기</t>
    <phoneticPr fontId="15" type="noConversion"/>
  </si>
  <si>
    <t>합계</t>
    <phoneticPr fontId="15" type="noConversion"/>
  </si>
  <si>
    <t>아래 표 완성해야함</t>
    <phoneticPr fontId="15" type="noConversion"/>
  </si>
  <si>
    <t>판매보수내역 자료 확인</t>
    <phoneticPr fontId="15" type="noConversion"/>
  </si>
  <si>
    <t>REPO미수이자</t>
  </si>
  <si>
    <t>REPO</t>
  </si>
  <si>
    <t>외화주식미지급금</t>
  </si>
  <si>
    <r>
      <t xml:space="preserve">&lt;&lt;FALSE </t>
    </r>
    <r>
      <rPr>
        <sz val="8"/>
        <color theme="1"/>
        <rFont val="돋움"/>
        <family val="3"/>
        <charset val="129"/>
      </rPr>
      <t>나오면</t>
    </r>
    <r>
      <rPr>
        <sz val="8"/>
        <color theme="1"/>
        <rFont val="Arial"/>
        <family val="2"/>
        <charset val="129"/>
      </rPr>
      <t xml:space="preserve"> </t>
    </r>
    <r>
      <rPr>
        <sz val="8"/>
        <color theme="1"/>
        <rFont val="돋움"/>
        <family val="3"/>
        <charset val="129"/>
      </rPr>
      <t>조서에</t>
    </r>
    <r>
      <rPr>
        <sz val="8"/>
        <color theme="1"/>
        <rFont val="Arial"/>
        <family val="2"/>
        <charset val="129"/>
      </rPr>
      <t xml:space="preserve"> </t>
    </r>
    <r>
      <rPr>
        <sz val="8"/>
        <color theme="1"/>
        <rFont val="돋움"/>
        <family val="3"/>
        <charset val="129"/>
      </rPr>
      <t>없는</t>
    </r>
    <r>
      <rPr>
        <sz val="8"/>
        <color theme="1"/>
        <rFont val="Arial"/>
        <family val="2"/>
        <charset val="129"/>
      </rPr>
      <t xml:space="preserve"> </t>
    </r>
    <r>
      <rPr>
        <sz val="8"/>
        <color theme="1"/>
        <rFont val="돋움"/>
        <family val="3"/>
        <charset val="129"/>
      </rPr>
      <t>계정이</t>
    </r>
    <r>
      <rPr>
        <sz val="8"/>
        <color theme="1"/>
        <rFont val="Arial"/>
        <family val="2"/>
        <charset val="129"/>
      </rPr>
      <t xml:space="preserve"> </t>
    </r>
    <r>
      <rPr>
        <sz val="8"/>
        <color theme="1"/>
        <rFont val="돋움"/>
        <family val="3"/>
        <charset val="129"/>
      </rPr>
      <t>해당펀드</t>
    </r>
    <r>
      <rPr>
        <sz val="8"/>
        <color theme="1"/>
        <rFont val="Arial"/>
        <family val="2"/>
        <charset val="129"/>
      </rPr>
      <t xml:space="preserve"> </t>
    </r>
    <r>
      <rPr>
        <sz val="8"/>
        <color theme="1"/>
        <rFont val="돋움"/>
        <family val="3"/>
        <charset val="129"/>
      </rPr>
      <t>기준가격대장에</t>
    </r>
    <r>
      <rPr>
        <sz val="8"/>
        <color theme="1"/>
        <rFont val="Arial"/>
        <family val="2"/>
        <charset val="129"/>
      </rPr>
      <t xml:space="preserve"> </t>
    </r>
    <r>
      <rPr>
        <sz val="8"/>
        <color theme="1"/>
        <rFont val="돋움"/>
        <family val="3"/>
        <charset val="129"/>
      </rPr>
      <t>있으므로</t>
    </r>
    <r>
      <rPr>
        <sz val="8"/>
        <color theme="1"/>
        <rFont val="Arial"/>
        <family val="2"/>
        <charset val="129"/>
      </rPr>
      <t xml:space="preserve"> </t>
    </r>
    <r>
      <rPr>
        <sz val="8"/>
        <color theme="1"/>
        <rFont val="돋움"/>
        <family val="3"/>
        <charset val="129"/>
      </rPr>
      <t>추가해야함</t>
    </r>
    <phoneticPr fontId="15" type="noConversion"/>
  </si>
  <si>
    <t>결산전 장부금액</t>
    <phoneticPr fontId="15" type="noConversion"/>
  </si>
  <si>
    <t>결산후 장부금액</t>
    <phoneticPr fontId="15" type="noConversion"/>
  </si>
  <si>
    <t>미지급집합투자업자보수</t>
    <phoneticPr fontId="15" type="noConversion"/>
  </si>
  <si>
    <t>집합투자보수</t>
    <phoneticPr fontId="15" type="noConversion"/>
  </si>
  <si>
    <t>미지급판매회사보수</t>
    <phoneticPr fontId="15" type="noConversion"/>
  </si>
  <si>
    <t>판매보수</t>
    <phoneticPr fontId="15" type="noConversion"/>
  </si>
  <si>
    <t>미지급사무관리회사보수</t>
    <phoneticPr fontId="15" type="noConversion"/>
  </si>
  <si>
    <t>사무관리보수</t>
    <phoneticPr fontId="15" type="noConversion"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</si>
  <si>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</si>
  <si>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</si>
  <si>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</si>
  <si>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</si>
  <si>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</si>
  <si>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</si>
  <si>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</si>
  <si>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</si>
  <si>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차변</t>
  </si>
  <si>
    <t>대변</t>
  </si>
  <si>
    <t>합계수식걸려있음</t>
    <phoneticPr fontId="15" type="noConversion"/>
  </si>
  <si>
    <t>합계</t>
    <phoneticPr fontId="15" type="noConversion"/>
  </si>
  <si>
    <t>원단위</t>
    <phoneticPr fontId="15" type="noConversion"/>
  </si>
  <si>
    <t>천원단위</t>
    <phoneticPr fontId="15" type="noConversion"/>
  </si>
  <si>
    <t>전기 가중평균유통좌수 채우기</t>
    <phoneticPr fontId="15" type="noConversion"/>
  </si>
  <si>
    <t>평가손익</t>
  </si>
  <si>
    <t>평가손익</t>
    <phoneticPr fontId="15" type="noConversion"/>
  </si>
  <si>
    <t>당기순이익(손실)</t>
    <phoneticPr fontId="15" type="noConversion"/>
  </si>
  <si>
    <t>미지급운용사후원기금(과세)</t>
  </si>
  <si>
    <t>미지급판매사후원기금(과세)</t>
  </si>
  <si>
    <t>운용사후원기금(과세)</t>
  </si>
  <si>
    <t>판매사후원기금(과세)</t>
  </si>
  <si>
    <r>
      <t xml:space="preserve">VLOOKUP </t>
    </r>
    <r>
      <rPr>
        <sz val="10"/>
        <color theme="1"/>
        <rFont val="돋움"/>
        <family val="3"/>
        <charset val="129"/>
      </rPr>
      <t>참조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절대값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잘걸기</t>
    </r>
    <phoneticPr fontId="15" type="noConversion"/>
  </si>
  <si>
    <t>수익증권수입배당금(비과세)</t>
  </si>
  <si>
    <t>기지급분배금(과세)</t>
  </si>
  <si>
    <t>기지급분배금(비과세)</t>
  </si>
  <si>
    <t>외화채권미수이자</t>
  </si>
  <si>
    <t>외화채권기경과이자</t>
  </si>
  <si>
    <t>외화채권미수입금</t>
  </si>
  <si>
    <t>외화유동미수입금</t>
  </si>
  <si>
    <t>외화채권</t>
  </si>
  <si>
    <t>수익증권</t>
  </si>
  <si>
    <t>미지급외화채권</t>
  </si>
  <si>
    <t>외화채권미지급금</t>
  </si>
  <si>
    <t>차입외화채권기경과이자</t>
  </si>
  <si>
    <t>외화채권처분손실(과세)</t>
  </si>
  <si>
    <t>외화채권평가손실(과세)</t>
  </si>
  <si>
    <t>차입외화채권평가손실(과세)</t>
  </si>
  <si>
    <t>외화채권상환손실(과세)</t>
  </si>
  <si>
    <t>외화수익증권처분손실(과세)</t>
  </si>
  <si>
    <t>외화옵션처분손실(과세)</t>
  </si>
  <si>
    <t>외화옵션수수료(과세)</t>
  </si>
  <si>
    <t>외화채권처분이익(과세)</t>
  </si>
  <si>
    <t>외화채권평가이익(과세)</t>
  </si>
  <si>
    <t>외화채권상환이익(과세)</t>
  </si>
  <si>
    <t>외화채권수입이자(과세)</t>
  </si>
  <si>
    <t>CP상환이익(과세)</t>
  </si>
  <si>
    <t>외화채권평가손익조정</t>
  </si>
  <si>
    <t>외화수익증권평가손익조정</t>
  </si>
  <si>
    <t>유동미수입금</t>
  </si>
  <si>
    <t>CD</t>
  </si>
  <si>
    <t>CP처분손실(과세)</t>
  </si>
  <si>
    <t>CD처분손실(과세)</t>
  </si>
  <si>
    <t>CD상환손실(과세)</t>
  </si>
  <si>
    <t>CP처분이익(과세)</t>
  </si>
  <si>
    <t>CD처분이익(과세)</t>
  </si>
  <si>
    <t>CD상환이익(과세)</t>
  </si>
  <si>
    <t>잡이익(과세)</t>
  </si>
  <si>
    <t>정산표대사</t>
    <phoneticPr fontId="15" type="noConversion"/>
  </si>
  <si>
    <t>단수검증</t>
    <phoneticPr fontId="15" type="noConversion"/>
  </si>
  <si>
    <t>구성비</t>
    <phoneticPr fontId="15" type="noConversion"/>
  </si>
  <si>
    <t>외화금액</t>
    <phoneticPr fontId="15" type="noConversion"/>
  </si>
  <si>
    <t>1. 파생상품</t>
    <phoneticPr fontId="15" type="noConversion"/>
  </si>
  <si>
    <t xml:space="preserve">	지급처</t>
    <phoneticPr fontId="15" type="noConversion"/>
  </si>
  <si>
    <t>배당형태</t>
    <phoneticPr fontId="15" type="noConversion"/>
  </si>
  <si>
    <t>천좌당배당금</t>
    <phoneticPr fontId="15" type="noConversion"/>
  </si>
  <si>
    <t>배당률</t>
    <phoneticPr fontId="15" type="noConversion"/>
  </si>
  <si>
    <t>배당예정액</t>
    <phoneticPr fontId="15" type="noConversion"/>
  </si>
  <si>
    <t>배당형태</t>
    <phoneticPr fontId="15" type="noConversion"/>
  </si>
  <si>
    <t>천좌당배당금</t>
    <phoneticPr fontId="15" type="noConversion"/>
  </si>
  <si>
    <t>배당률</t>
    <phoneticPr fontId="15" type="noConversion"/>
  </si>
  <si>
    <t>배당예정액</t>
    <phoneticPr fontId="15" type="noConversion"/>
  </si>
  <si>
    <t>전기</t>
    <phoneticPr fontId="15" type="noConversion"/>
  </si>
  <si>
    <t>당기</t>
    <phoneticPr fontId="15" type="noConversion"/>
  </si>
  <si>
    <t>전기</t>
    <phoneticPr fontId="15" type="noConversion"/>
  </si>
  <si>
    <t>당기</t>
    <phoneticPr fontId="15" type="noConversion"/>
  </si>
  <si>
    <t>당기</t>
    <phoneticPr fontId="15" type="noConversion"/>
  </si>
  <si>
    <t>전기</t>
    <phoneticPr fontId="15" type="noConversion"/>
  </si>
  <si>
    <t>당기</t>
    <phoneticPr fontId="15" type="noConversion"/>
  </si>
  <si>
    <t>전기</t>
    <phoneticPr fontId="15" type="noConversion"/>
  </si>
  <si>
    <t>과목</t>
    <phoneticPr fontId="15" type="noConversion"/>
  </si>
  <si>
    <t>당기</t>
    <phoneticPr fontId="15" type="noConversion"/>
  </si>
  <si>
    <t>전기</t>
    <phoneticPr fontId="15" type="noConversion"/>
  </si>
  <si>
    <t>과목</t>
    <phoneticPr fontId="15" type="noConversion"/>
  </si>
  <si>
    <t>과목</t>
    <phoneticPr fontId="15" type="noConversion"/>
  </si>
  <si>
    <t>금액</t>
    <phoneticPr fontId="15" type="noConversion"/>
  </si>
  <si>
    <t>당기</t>
    <phoneticPr fontId="15" type="noConversion"/>
  </si>
  <si>
    <t>전기</t>
    <phoneticPr fontId="15" type="noConversion"/>
  </si>
  <si>
    <t>거래처</t>
    <phoneticPr fontId="15" type="noConversion"/>
  </si>
  <si>
    <t>계정과목</t>
    <phoneticPr fontId="15" type="noConversion"/>
  </si>
  <si>
    <t>당기</t>
    <phoneticPr fontId="15" type="noConversion"/>
  </si>
  <si>
    <t>전기</t>
    <phoneticPr fontId="15" type="noConversion"/>
  </si>
  <si>
    <t>거래처</t>
    <phoneticPr fontId="15" type="noConversion"/>
  </si>
  <si>
    <t>계정과목</t>
    <phoneticPr fontId="15" type="noConversion"/>
  </si>
  <si>
    <t>차대검증</t>
    <phoneticPr fontId="15" type="noConversion"/>
  </si>
  <si>
    <t>순이익대사</t>
    <phoneticPr fontId="15" type="noConversion"/>
  </si>
  <si>
    <t>B/S 대사</t>
    <phoneticPr fontId="15" type="noConversion"/>
  </si>
  <si>
    <t>조정금 대사</t>
    <phoneticPr fontId="15" type="noConversion"/>
  </si>
  <si>
    <t>기지급분배금</t>
    <phoneticPr fontId="15" type="noConversion"/>
  </si>
  <si>
    <t>운용 미지급</t>
    <phoneticPr fontId="15" type="noConversion"/>
  </si>
  <si>
    <t>판매 미지급</t>
    <phoneticPr fontId="15" type="noConversion"/>
  </si>
  <si>
    <t>수탁 미지급</t>
    <phoneticPr fontId="15" type="noConversion"/>
  </si>
  <si>
    <t>사무관리 미지급</t>
    <phoneticPr fontId="15" type="noConversion"/>
  </si>
  <si>
    <t>보수미지급금검증</t>
    <phoneticPr fontId="15" type="noConversion"/>
  </si>
  <si>
    <t xml:space="preserve"> 외화수익증권 </t>
  </si>
  <si>
    <t xml:space="preserve"> 상장펀드미지급금 </t>
  </si>
  <si>
    <t xml:space="preserve"> 코스닥주식처분손실(비과세) </t>
  </si>
  <si>
    <t xml:space="preserve"> 코스닥주식평가손실(비과세) </t>
  </si>
  <si>
    <t xml:space="preserve"> 외화수익증권평가손실(과세) </t>
  </si>
  <si>
    <t xml:space="preserve"> 코스닥주식평가이익(비과세) </t>
  </si>
  <si>
    <t xml:space="preserve"> 외화수익증권평가이익(과세) </t>
  </si>
  <si>
    <t xml:space="preserve"> 외화수익증권수입배당금(과세) </t>
  </si>
  <si>
    <t xml:space="preserve"> 단주대금수령액(과세) </t>
  </si>
  <si>
    <t>평가이익검증</t>
    <phoneticPr fontId="15" type="noConversion"/>
  </si>
  <si>
    <t>평가손실검증</t>
    <phoneticPr fontId="15" type="noConversion"/>
  </si>
  <si>
    <t>외화상품선물미지급금</t>
  </si>
  <si>
    <t>자산운용회사</t>
    <phoneticPr fontId="15" type="noConversion"/>
  </si>
  <si>
    <t>판매회사</t>
    <phoneticPr fontId="15" type="noConversion"/>
  </si>
  <si>
    <t>수탁회사</t>
    <phoneticPr fontId="15" type="noConversion"/>
  </si>
  <si>
    <t>사무관리회사</t>
    <phoneticPr fontId="15" type="noConversion"/>
  </si>
  <si>
    <t xml:space="preserve">당기말 및 전기말 현재 투자신탁의 발행좌수는 각각 xxx좌 및 xxx좌이며, </t>
    <phoneticPr fontId="15" type="noConversion"/>
  </si>
  <si>
    <t>외화환산손익</t>
    <phoneticPr fontId="15" type="noConversion"/>
  </si>
  <si>
    <t>자펀드7</t>
    <phoneticPr fontId="15" type="noConversion"/>
  </si>
  <si>
    <t>외화예금 소계</t>
    <phoneticPr fontId="15" type="noConversion"/>
  </si>
  <si>
    <t>CP/전단채</t>
  </si>
  <si>
    <t>외화옵션매수</t>
  </si>
  <si>
    <t>외화주식Warrant</t>
  </si>
  <si>
    <t>현금담보증거금</t>
  </si>
  <si>
    <t>상장펀드미수입금</t>
  </si>
  <si>
    <t>선물미수입금</t>
  </si>
  <si>
    <t>대차거래미수입금(외화)</t>
  </si>
  <si>
    <t>상장펀드미수배당금</t>
  </si>
  <si>
    <t>현금담보증거금미수이자</t>
  </si>
  <si>
    <t>차입채권평가손익조정</t>
  </si>
  <si>
    <t>차입상장펀드평가손익조정</t>
  </si>
  <si>
    <t>외화옵션평가손익조정</t>
  </si>
  <si>
    <t>외화주식WRT평가손익조정</t>
  </si>
  <si>
    <t>통화스왑평가손익조정(전기)</t>
  </si>
  <si>
    <t>선물평가손익조정(해외)</t>
  </si>
  <si>
    <t>선물평가손익조정(해외-전기)</t>
  </si>
  <si>
    <t>미지급채권</t>
  </si>
  <si>
    <t>미지급상장펀드증권</t>
  </si>
  <si>
    <t>채권미지급금</t>
  </si>
  <si>
    <t>선물미지급금</t>
  </si>
  <si>
    <t>대차거래미지급금</t>
  </si>
  <si>
    <t>기타미지급금</t>
  </si>
  <si>
    <t>미지급주식납입금</t>
  </si>
  <si>
    <t>미지급분배금</t>
  </si>
  <si>
    <t>차입채권미지급이자</t>
  </si>
  <si>
    <t>차입채권기경과이자</t>
  </si>
  <si>
    <t>차입채권매매손실(과세)</t>
  </si>
  <si>
    <t>기타유동처분손실(과세)</t>
  </si>
  <si>
    <t>차입상장펀드처분손실(과세)</t>
  </si>
  <si>
    <t>금리선물처분손실(과세)</t>
  </si>
  <si>
    <t>통화선물처분손실(과세)</t>
  </si>
  <si>
    <t>금리선물정산손실(과세)</t>
  </si>
  <si>
    <t>통화선물정산손실(과세)</t>
  </si>
  <si>
    <t>차입채권평가손실(과세)</t>
  </si>
  <si>
    <t>차입상장펀드평가손실(비과세)</t>
  </si>
  <si>
    <t>상장펀드평가손실2(비과세)</t>
  </si>
  <si>
    <t>외화옵션평가손실(과세)</t>
  </si>
  <si>
    <t>차입채권상환손실(과세)</t>
  </si>
  <si>
    <t>차입주식배당금비용(과세)</t>
  </si>
  <si>
    <t>차입채권지급이자(과세)</t>
  </si>
  <si>
    <t>파생매매수수료(과세)</t>
  </si>
  <si>
    <t>대차거래지급수수료(과세)</t>
  </si>
  <si>
    <t>기타비용(비과세)</t>
  </si>
  <si>
    <t>차입채권매매이익(과세)</t>
  </si>
  <si>
    <t>차입상장펀드처분이익(비과세)</t>
  </si>
  <si>
    <t>상장펀드처분이익2(비과세)</t>
  </si>
  <si>
    <t>외화수익증권처분이익(과세)</t>
  </si>
  <si>
    <t>금리선물처분이익(과세)</t>
  </si>
  <si>
    <t>통화선물처분이익(과세)</t>
  </si>
  <si>
    <t>금리선물정산이익(과세)</t>
  </si>
  <si>
    <t>통화선물정산이익(과세)</t>
  </si>
  <si>
    <t>외화옵션처분이익(과세)</t>
  </si>
  <si>
    <t>외화주식WRT처분이익(과세)</t>
  </si>
  <si>
    <t>차입채권평가이익(과세)</t>
  </si>
  <si>
    <t>차입상장펀드평가이익(과세)</t>
  </si>
  <si>
    <t>수익증권평가이익2(비과세)</t>
  </si>
  <si>
    <t>외화주식WRT평가이익(과세)</t>
  </si>
  <si>
    <t>차입채권상환이익(과세)</t>
  </si>
  <si>
    <t>수익증권수입배당금2(비과세)</t>
  </si>
  <si>
    <t>주식배당액(과세)</t>
  </si>
  <si>
    <t>현금담보증거금수입이자(과세)</t>
  </si>
  <si>
    <t>외화대차수입수수료(과세)</t>
  </si>
  <si>
    <t>자산</t>
  </si>
  <si>
    <t>자산 총계</t>
  </si>
  <si>
    <t>부채</t>
  </si>
  <si>
    <t>부채 총계</t>
  </si>
  <si>
    <t>자본</t>
  </si>
  <si>
    <t>자본 총계</t>
  </si>
  <si>
    <t>부채 및 자본 총계</t>
  </si>
  <si>
    <t xml:space="preserve">(2)  보수산출기간 및 인출일
투자신탁보수의 계산기간은 투자신탁의 최초설정일로부터 매 3개월간으로 하며 보수계산기간 중 투자신탁보수를
매일 재무상태표상에 계상하고 보수계산기간의 종료시, 투자신탁의 일부해지 또는 전부해지시에 자산운용회사의
지시에 따라 수탁회사가 투자신탁 재산에서 인출하고 있습니다.
</t>
    <phoneticPr fontId="15" type="noConversion"/>
  </si>
  <si>
    <t>종류</t>
    <phoneticPr fontId="15" type="noConversion"/>
  </si>
  <si>
    <t>종류</t>
    <phoneticPr fontId="15" type="noConversion"/>
  </si>
  <si>
    <t>당기말</t>
    <phoneticPr fontId="15" type="noConversion"/>
  </si>
  <si>
    <t>전기말</t>
    <phoneticPr fontId="15" type="noConversion"/>
  </si>
  <si>
    <t>당기말</t>
    <phoneticPr fontId="15" type="noConversion"/>
  </si>
  <si>
    <t>전기말</t>
    <phoneticPr fontId="15" type="noConversion"/>
  </si>
  <si>
    <t>순자산총액</t>
  </si>
  <si>
    <t>과세순자산총액</t>
  </si>
  <si>
    <t>기준가</t>
  </si>
  <si>
    <t>과표기준가</t>
  </si>
  <si>
    <t>과세순자산총액2</t>
  </si>
  <si>
    <t>과표기준가2</t>
  </si>
  <si>
    <t>당기말 및 전기말 현재 현금및예치금의 내역은 다음과 같습니다. (원화단위: 원)</t>
    <phoneticPr fontId="15" type="noConversion"/>
  </si>
  <si>
    <t>당기말 및 전기말 현재 현금및예치금의 내역은 다음과 같습니다. (원화단위: 천원)</t>
    <phoneticPr fontId="15" type="noConversion"/>
  </si>
  <si>
    <t>당기말 및 전기말 현재 대출채권의 내역은 다음과 같습니다. (원화단위: 원)</t>
    <phoneticPr fontId="15" type="noConversion"/>
  </si>
  <si>
    <t>당기말 및 전기말 현재 대출채권의 내역은 다음과 같습니다. (원화단위: 천원)</t>
    <phoneticPr fontId="15" type="noConversion"/>
  </si>
  <si>
    <t>당기말 및 전기말 현재 지분증권의 내역은 다음과 같습니다</t>
    <phoneticPr fontId="15" type="noConversion"/>
  </si>
  <si>
    <t>(1) 당기말 및 전기말 현재 투자신탁의 미지급이익분배금은 다음과 같습니다.</t>
    <phoneticPr fontId="15" type="noConversion"/>
  </si>
  <si>
    <t>(2) 당기말 및 전기말 현재 종류별 배당금의 산출내용은 다음과 같습니다.</t>
    <phoneticPr fontId="15" type="noConversion"/>
  </si>
  <si>
    <t>1좌당 발행가액은 1원으로 원본은 각각 xxx천원 및 xxx천원이며 종류별 발행좌수는 다음과 같습니다.</t>
    <phoneticPr fontId="15" type="noConversion"/>
  </si>
  <si>
    <t xml:space="preserve">종목명        </t>
  </si>
  <si>
    <t xml:space="preserve">발행률        </t>
  </si>
  <si>
    <t xml:space="preserve">수량          </t>
  </si>
  <si>
    <t xml:space="preserve">취득원가      </t>
  </si>
  <si>
    <t xml:space="preserve">장부가평가액  </t>
  </si>
  <si>
    <t xml:space="preserve">시가평가금액  </t>
  </si>
  <si>
    <t>[KRW] 예금</t>
  </si>
  <si>
    <t xml:space="preserve">종목명          </t>
  </si>
  <si>
    <t>증거금 소계</t>
    <phoneticPr fontId="29" type="noConversion"/>
  </si>
  <si>
    <t>가. 원화채무증권</t>
    <phoneticPr fontId="29" type="noConversion"/>
  </si>
  <si>
    <t>나. 외화채무증권</t>
    <phoneticPr fontId="29" type="noConversion"/>
  </si>
  <si>
    <t>외화금액</t>
    <phoneticPr fontId="29" type="noConversion"/>
  </si>
  <si>
    <t>장부금액</t>
    <phoneticPr fontId="29" type="noConversion"/>
  </si>
  <si>
    <t>합계</t>
    <phoneticPr fontId="29" type="noConversion"/>
  </si>
  <si>
    <t>종목통화</t>
    <phoneticPr fontId="15" type="noConversion"/>
  </si>
  <si>
    <t>&lt;당기말&gt;</t>
    <phoneticPr fontId="29" type="noConversion"/>
  </si>
  <si>
    <t>&lt;전기말&gt;</t>
    <phoneticPr fontId="29" type="noConversion"/>
  </si>
  <si>
    <t>옵션매도</t>
  </si>
  <si>
    <t>주석 번호(자동)</t>
    <phoneticPr fontId="15" type="noConversion"/>
  </si>
  <si>
    <t>Ⅰ</t>
  </si>
  <si>
    <t>과목순서(자동)</t>
    <phoneticPr fontId="15" type="noConversion"/>
  </si>
  <si>
    <t>&lt;당기말&gt;</t>
    <phoneticPr fontId="29" type="noConversion"/>
  </si>
  <si>
    <t>&lt;전기말&gt;</t>
    <phoneticPr fontId="29" type="noConversion"/>
  </si>
  <si>
    <t>&lt;당기말&gt;</t>
    <phoneticPr fontId="29" type="noConversion"/>
  </si>
  <si>
    <t>&lt;당기말&gt;</t>
    <phoneticPr fontId="29" type="noConversion"/>
  </si>
  <si>
    <t>&lt;전기말&gt;</t>
    <phoneticPr fontId="29" type="noConversion"/>
  </si>
  <si>
    <t>&lt;전기말&gt;</t>
    <phoneticPr fontId="29" type="noConversion"/>
  </si>
  <si>
    <t>&lt;당기말&gt;</t>
    <phoneticPr fontId="29" type="noConversion"/>
  </si>
  <si>
    <t>액면금액</t>
  </si>
  <si>
    <t>결산전 장부금액</t>
  </si>
  <si>
    <t>결산후 장부금액</t>
  </si>
  <si>
    <t>과세순자산(전용계좌)</t>
  </si>
  <si>
    <t>과표기준가(전용계좌)</t>
  </si>
  <si>
    <t>평가매매잉여금(과세1)</t>
  </si>
  <si>
    <t>평가매매조정금(과세1)</t>
  </si>
  <si>
    <t>외화주식관련손익</t>
  </si>
  <si>
    <t>과세2계정합계</t>
  </si>
  <si>
    <t>정기예금 소계</t>
    <phoneticPr fontId="15" type="noConversion"/>
  </si>
  <si>
    <t>코스닥주식</t>
  </si>
  <si>
    <t>상장펀드수입배당금(비과세)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</si>
  <si>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</si>
  <si>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</si>
  <si>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</si>
  <si>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</si>
  <si>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</si>
  <si>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</si>
  <si>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</si>
  <si>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</si>
  <si>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</si>
  <si>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</si>
  <si>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</si>
  <si>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</si>
  <si>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</si>
  <si>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</si>
  <si>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</si>
  <si>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</si>
  <si>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</si>
  <si>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</si>
  <si>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</si>
  <si>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</si>
  <si>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</si>
  <si>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</si>
  <si>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</si>
  <si>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</si>
  <si>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</si>
  <si>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</si>
  <si>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</si>
  <si>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</si>
  <si>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</si>
  <si>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</si>
  <si>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</si>
  <si>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</si>
  <si>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 xml:space="preserve">종목코드      </t>
  </si>
  <si>
    <t xml:space="preserve">표준코드      </t>
  </si>
  <si>
    <t xml:space="preserve">유동종류      </t>
  </si>
  <si>
    <t xml:space="preserve">시장률        </t>
  </si>
  <si>
    <t xml:space="preserve">매입율        </t>
  </si>
  <si>
    <t xml:space="preserve">선후급        </t>
  </si>
  <si>
    <t xml:space="preserve">이자          </t>
  </si>
  <si>
    <t xml:space="preserve">과세          </t>
  </si>
  <si>
    <t xml:space="preserve">대용/대차수량 </t>
  </si>
  <si>
    <t xml:space="preserve">만기금액      </t>
  </si>
  <si>
    <t xml:space="preserve">발행일        </t>
  </si>
  <si>
    <t xml:space="preserve">만기일        </t>
  </si>
  <si>
    <t xml:space="preserve">매입일        </t>
  </si>
  <si>
    <t xml:space="preserve">상환손익      </t>
  </si>
  <si>
    <t xml:space="preserve">총경과/총일수 </t>
  </si>
  <si>
    <t xml:space="preserve">기경과이자    </t>
  </si>
  <si>
    <t xml:space="preserve">선수이자      </t>
  </si>
  <si>
    <t xml:space="preserve">이자계산      </t>
  </si>
  <si>
    <t xml:space="preserve">미수이자      </t>
  </si>
  <si>
    <t xml:space="preserve">선납원천세    </t>
  </si>
  <si>
    <t xml:space="preserve">미지급원천세  </t>
  </si>
  <si>
    <t xml:space="preserve">예수원천세    </t>
  </si>
  <si>
    <t xml:space="preserve">대조원천세    </t>
  </si>
  <si>
    <t xml:space="preserve">평가손익      </t>
  </si>
  <si>
    <t xml:space="preserve">단가          </t>
  </si>
  <si>
    <t xml:space="preserve">미지급비용    </t>
  </si>
  <si>
    <t xml:space="preserve">중개기관      </t>
  </si>
  <si>
    <t xml:space="preserve">repo담보채권  </t>
  </si>
  <si>
    <t xml:space="preserve">repo담보수량  </t>
  </si>
  <si>
    <t>결산전취득원가</t>
  </si>
  <si>
    <t>결산전평가금액</t>
  </si>
  <si>
    <t>결산전평가손익</t>
  </si>
  <si>
    <t xml:space="preserve">원화미수입금  </t>
  </si>
  <si>
    <t xml:space="preserve">원화미지급금  </t>
  </si>
  <si>
    <t xml:space="preserve">종목            </t>
  </si>
  <si>
    <t xml:space="preserve">상품구분        </t>
  </si>
  <si>
    <t xml:space="preserve">수량            </t>
  </si>
  <si>
    <t xml:space="preserve">취득가액        </t>
  </si>
  <si>
    <t xml:space="preserve">종가            </t>
  </si>
  <si>
    <t xml:space="preserve">평가금액        </t>
  </si>
  <si>
    <t xml:space="preserve">평가손익        </t>
  </si>
  <si>
    <t xml:space="preserve">미수입금        </t>
  </si>
  <si>
    <t xml:space="preserve">미지급금        </t>
  </si>
  <si>
    <t xml:space="preserve">결산전취득가액  </t>
  </si>
  <si>
    <t xml:space="preserve">결산전평가금액  </t>
  </si>
  <si>
    <t>코넥스주식</t>
  </si>
  <si>
    <t>코넥스주식평가이익(비과세)</t>
  </si>
  <si>
    <t>부채검증</t>
  </si>
  <si>
    <r>
      <rPr>
        <sz val="10"/>
        <color theme="1"/>
        <rFont val="돋움"/>
        <family val="3"/>
        <charset val="129"/>
      </rPr>
      <t>코스닥주식</t>
    </r>
    <r>
      <rPr>
        <sz val="10"/>
        <color theme="1"/>
        <rFont val="Arial"/>
        <family val="2"/>
        <charset val="129"/>
      </rPr>
      <t xml:space="preserve"> </t>
    </r>
    <phoneticPr fontId="15" type="noConversion"/>
  </si>
  <si>
    <t>공시</t>
  </si>
  <si>
    <t>공시</t>
    <phoneticPr fontId="15" type="noConversion"/>
  </si>
  <si>
    <t>공시여부</t>
    <phoneticPr fontId="15" type="noConversion"/>
  </si>
  <si>
    <t>.</t>
    <phoneticPr fontId="15" type="noConversion"/>
  </si>
  <si>
    <t>.</t>
    <phoneticPr fontId="15" type="noConversion"/>
  </si>
  <si>
    <t>.</t>
    <phoneticPr fontId="15" type="noConversion"/>
  </si>
  <si>
    <t>O</t>
  </si>
  <si>
    <t>주식선물처분손실(비과세)</t>
  </si>
  <si>
    <t>주식선물정산손실(비과세)</t>
  </si>
  <si>
    <t>신주인수권처분손실(비과세)</t>
  </si>
  <si>
    <t>파생매매수수료(비과세)</t>
  </si>
  <si>
    <t>주식선물처분이익(비과세)</t>
  </si>
  <si>
    <t>주식선물정산이익(비과세)</t>
  </si>
  <si>
    <t>(3) 기타유가증권 (주석6)</t>
    <phoneticPr fontId="15" type="noConversion"/>
  </si>
  <si>
    <t>작성여부</t>
    <phoneticPr fontId="29" type="noConversion"/>
  </si>
  <si>
    <t>O</t>
    <phoneticPr fontId="29" type="noConversion"/>
  </si>
  <si>
    <t>투자신탁은 신탁약관 제39조에 의거 투자신탁보수를 부과하지 아니한다.</t>
    <phoneticPr fontId="29" type="noConversion"/>
  </si>
  <si>
    <t xml:space="preserve">매매처        </t>
  </si>
  <si>
    <t xml:space="preserve">매매처명      </t>
  </si>
  <si>
    <t xml:space="preserve">종목          </t>
  </si>
  <si>
    <t xml:space="preserve">포지션        </t>
  </si>
  <si>
    <t xml:space="preserve">계약수        </t>
  </si>
  <si>
    <t xml:space="preserve">정산가        </t>
  </si>
  <si>
    <t xml:space="preserve">평가금액      </t>
  </si>
  <si>
    <t xml:space="preserve">취득가액      </t>
  </si>
  <si>
    <t xml:space="preserve">정산손익      </t>
  </si>
  <si>
    <t xml:space="preserve">미수입금      </t>
  </si>
  <si>
    <t xml:space="preserve">미지급금      </t>
  </si>
  <si>
    <t>결산전취득가액</t>
  </si>
  <si>
    <t xml:space="preserve">결산손익      </t>
  </si>
  <si>
    <t>다트입력용 날짜</t>
    <phoneticPr fontId="15" type="noConversion"/>
  </si>
  <si>
    <t>1. 지분증권</t>
    <phoneticPr fontId="15" type="noConversion"/>
  </si>
  <si>
    <t>당기말 및 전기말 현재 지분증권의 내역은 다음과 같습니다</t>
    <phoneticPr fontId="15" type="noConversion"/>
  </si>
  <si>
    <t>1. 채무증권</t>
    <phoneticPr fontId="15" type="noConversion"/>
  </si>
  <si>
    <t>당기말 및 전기말 현재 채무증권의 내역은 다음과 같습니다</t>
    <phoneticPr fontId="15" type="noConversion"/>
  </si>
  <si>
    <t>&lt;---- 외화채권 없을 시에만</t>
    <phoneticPr fontId="29" type="noConversion"/>
  </si>
  <si>
    <t>당기말 및 전기말 현재 수익증권의 내역은 다음과 같습니다.</t>
    <phoneticPr fontId="15" type="noConversion"/>
  </si>
  <si>
    <r>
      <t>좌수</t>
    </r>
    <r>
      <rPr>
        <sz val="10"/>
        <rFont val="맑은 고딕"/>
        <family val="3"/>
        <charset val="129"/>
        <scheme val="major"/>
      </rPr>
      <t>(좌)</t>
    </r>
  </si>
  <si>
    <t>당기말 및 전기말 현재 파생상품의 내역은 다음과 같습니다.</t>
    <phoneticPr fontId="15" type="noConversion"/>
  </si>
  <si>
    <t>1. 보수</t>
    <phoneticPr fontId="15" type="noConversion"/>
  </si>
  <si>
    <t>(1) 당기와 전기 중 투자신탁보수의 내용은 다음과 같습니다.</t>
    <phoneticPr fontId="15" type="noConversion"/>
  </si>
  <si>
    <t xml:space="preserve">(3)  투자신탁은 신탁약관 제39조에 의거 다음의 보수율에 투자신탁재산의 순자산총액의 평균잔액(매일의 투자신탁 순자산총액을 보수계산기간의 초일부터 보수계산당일까지 누적하여 합한 금액을 보수계산기간의 일수로 나눈 금액)을 곱한 금액을 매 3개월마다 투자신탁보수로 지급하고 있습니다. </t>
    <phoneticPr fontId="15" type="noConversion"/>
  </si>
  <si>
    <t>약관 확인</t>
    <phoneticPr fontId="15" type="noConversion"/>
  </si>
  <si>
    <t>(1) 주석은 자펀드가 있을시에만 작성할 것</t>
    <phoneticPr fontId="15" type="noConversion"/>
  </si>
  <si>
    <t>1. 당기순이익(손실) 대비 과세대상 소득</t>
    <phoneticPr fontId="15" type="noConversion"/>
  </si>
  <si>
    <t>1. 집합투자업자와 그 특수관계자와의 거래</t>
    <phoneticPr fontId="15" type="noConversion"/>
  </si>
  <si>
    <t>&lt;당기&gt;</t>
    <phoneticPr fontId="15" type="noConversion"/>
  </si>
  <si>
    <t>자펀드1</t>
    <phoneticPr fontId="15" type="noConversion"/>
  </si>
  <si>
    <t>자펀드2</t>
    <phoneticPr fontId="15" type="noConversion"/>
  </si>
  <si>
    <t>자펀드3</t>
    <phoneticPr fontId="15" type="noConversion"/>
  </si>
  <si>
    <r>
      <t>자펀드4</t>
    </r>
    <r>
      <rPr>
        <sz val="11"/>
        <color theme="1"/>
        <rFont val="맑은 고딕"/>
        <family val="2"/>
        <scheme val="minor"/>
      </rPr>
      <t/>
    </r>
  </si>
  <si>
    <r>
      <t>자펀드5</t>
    </r>
    <r>
      <rPr>
        <sz val="11"/>
        <color theme="1"/>
        <rFont val="맑은 고딕"/>
        <family val="2"/>
        <scheme val="minor"/>
      </rPr>
      <t/>
    </r>
  </si>
  <si>
    <r>
      <t>자펀드6</t>
    </r>
    <r>
      <rPr>
        <sz val="11"/>
        <color theme="1"/>
        <rFont val="맑은 고딕"/>
        <family val="2"/>
        <scheme val="minor"/>
      </rPr>
      <t/>
    </r>
  </si>
  <si>
    <r>
      <t>자펀드7</t>
    </r>
    <r>
      <rPr>
        <sz val="11"/>
        <color theme="1"/>
        <rFont val="맑은 고딕"/>
        <family val="2"/>
        <scheme val="minor"/>
      </rPr>
      <t/>
    </r>
  </si>
  <si>
    <r>
      <t>자펀드8</t>
    </r>
    <r>
      <rPr>
        <sz val="11"/>
        <color theme="1"/>
        <rFont val="맑은 고딕"/>
        <family val="2"/>
        <scheme val="minor"/>
      </rPr>
      <t/>
    </r>
  </si>
  <si>
    <r>
      <t>자펀드9</t>
    </r>
    <r>
      <rPr>
        <sz val="11"/>
        <color theme="1"/>
        <rFont val="맑은 고딕"/>
        <family val="2"/>
        <scheme val="minor"/>
      </rPr>
      <t/>
    </r>
  </si>
  <si>
    <t>&lt;전기&gt;</t>
    <phoneticPr fontId="15" type="noConversion"/>
  </si>
  <si>
    <t>구 분</t>
  </si>
  <si>
    <t>B/S</t>
  </si>
  <si>
    <t>명세서</t>
  </si>
  <si>
    <t>차액</t>
  </si>
  <si>
    <t>수익증권</t>
    <phoneticPr fontId="15" type="noConversion"/>
  </si>
  <si>
    <t>합 계</t>
  </si>
  <si>
    <t>1. 예금</t>
  </si>
  <si>
    <t>1-1. 위탁증거금</t>
    <phoneticPr fontId="29" type="noConversion"/>
  </si>
  <si>
    <t xml:space="preserve">매매처명    </t>
  </si>
  <si>
    <t xml:space="preserve">원화증거금  </t>
  </si>
  <si>
    <t>1-2. 현금담보증거금</t>
    <phoneticPr fontId="29" type="noConversion"/>
  </si>
  <si>
    <t>2. 콜론</t>
  </si>
  <si>
    <t>장부가액</t>
  </si>
  <si>
    <t>중개기관</t>
  </si>
  <si>
    <t xml:space="preserve">발행률            </t>
  </si>
  <si>
    <t xml:space="preserve">액면              </t>
  </si>
  <si>
    <t>결산전장부금액</t>
    <phoneticPr fontId="29" type="noConversion"/>
  </si>
  <si>
    <t>결산후장부금액</t>
    <phoneticPr fontId="29" type="noConversion"/>
  </si>
  <si>
    <t xml:space="preserve">만기일            </t>
  </si>
  <si>
    <t>결산전장부가액</t>
  </si>
  <si>
    <t>결산후장부가액</t>
  </si>
  <si>
    <t>(2) 코스닥주식</t>
    <phoneticPr fontId="15" type="noConversion"/>
  </si>
  <si>
    <t>O</t>
    <phoneticPr fontId="29" type="noConversion"/>
  </si>
  <si>
    <t xml:space="preserve">종목코드         </t>
  </si>
  <si>
    <t xml:space="preserve">표준코드         </t>
  </si>
  <si>
    <t xml:space="preserve">종목명           </t>
  </si>
  <si>
    <t xml:space="preserve">상품구분         </t>
  </si>
  <si>
    <t xml:space="preserve">발행기관         </t>
  </si>
  <si>
    <t xml:space="preserve">매입일           </t>
  </si>
  <si>
    <t xml:space="preserve">좌수             </t>
  </si>
  <si>
    <t xml:space="preserve">대용/대차        </t>
  </si>
  <si>
    <t xml:space="preserve">기준가격         </t>
  </si>
  <si>
    <t xml:space="preserve">평가금액         </t>
  </si>
  <si>
    <t xml:space="preserve">취득가액         </t>
  </si>
  <si>
    <t xml:space="preserve">평가손익         </t>
  </si>
  <si>
    <t xml:space="preserve">과세가격1        </t>
  </si>
  <si>
    <t xml:space="preserve">과세평가금액1    </t>
  </si>
  <si>
    <t xml:space="preserve">과세취득가액1    </t>
  </si>
  <si>
    <t xml:space="preserve">과세평가손익1    </t>
  </si>
  <si>
    <t xml:space="preserve">비과세손익1      </t>
  </si>
  <si>
    <t xml:space="preserve">과세가격2        </t>
  </si>
  <si>
    <t xml:space="preserve">과세평가금액2    </t>
  </si>
  <si>
    <t xml:space="preserve">과세취득가액2    </t>
  </si>
  <si>
    <t xml:space="preserve">과세평가손익2    </t>
  </si>
  <si>
    <t xml:space="preserve">비과세손익2      </t>
  </si>
  <si>
    <t xml:space="preserve">결산전취득가     </t>
  </si>
  <si>
    <t xml:space="preserve">결산전과세취득가 </t>
  </si>
  <si>
    <t>결산전과세취득가2</t>
  </si>
  <si>
    <t xml:space="preserve">미수입금         </t>
  </si>
  <si>
    <t xml:space="preserve">미지급금         </t>
  </si>
  <si>
    <t xml:space="preserve">해외자산비과세가격    </t>
  </si>
  <si>
    <t>해외자산비과세평가금액</t>
  </si>
  <si>
    <t>해외자산비과세취득가액</t>
  </si>
  <si>
    <t>해외자산비과세평가손익</t>
  </si>
  <si>
    <t>결산전해외자산비과세취득가</t>
  </si>
  <si>
    <t>총좌수(좌)</t>
    <phoneticPr fontId="15" type="noConversion"/>
  </si>
  <si>
    <t>채권선도처분이익(과세)</t>
  </si>
  <si>
    <t xml:space="preserve">종목코드          </t>
  </si>
  <si>
    <t xml:space="preserve">표준코드          </t>
  </si>
  <si>
    <t xml:space="preserve">종목명            </t>
  </si>
  <si>
    <t xml:space="preserve">종류              </t>
  </si>
  <si>
    <t xml:space="preserve">코스콤대분류      </t>
  </si>
  <si>
    <t xml:space="preserve">할인률            </t>
  </si>
  <si>
    <t xml:space="preserve">할증률            </t>
  </si>
  <si>
    <t xml:space="preserve">시장률            </t>
  </si>
  <si>
    <t xml:space="preserve">반영률            </t>
  </si>
  <si>
    <t xml:space="preserve">매입률            </t>
  </si>
  <si>
    <t>대용/대차/선도매도</t>
  </si>
  <si>
    <t xml:space="preserve">발행일            </t>
  </si>
  <si>
    <t xml:space="preserve">매입일            </t>
  </si>
  <si>
    <t xml:space="preserve">취득원가          </t>
  </si>
  <si>
    <t xml:space="preserve">장부가평가액      </t>
  </si>
  <si>
    <t xml:space="preserve">시가평가금액      </t>
  </si>
  <si>
    <t xml:space="preserve">상환손익          </t>
  </si>
  <si>
    <t xml:space="preserve">총경과/총일수     </t>
  </si>
  <si>
    <t xml:space="preserve">기경과이자        </t>
  </si>
  <si>
    <t xml:space="preserve">선수이자          </t>
  </si>
  <si>
    <t xml:space="preserve">선후급            </t>
  </si>
  <si>
    <t xml:space="preserve">경과/구간         </t>
  </si>
  <si>
    <t xml:space="preserve">미수이자          </t>
  </si>
  <si>
    <t xml:space="preserve">선납원천세        </t>
  </si>
  <si>
    <t xml:space="preserve">미지급원천세      </t>
  </si>
  <si>
    <t xml:space="preserve">예수원천세        </t>
  </si>
  <si>
    <t xml:space="preserve">대조원천세        </t>
  </si>
  <si>
    <t xml:space="preserve">평가손익          </t>
  </si>
  <si>
    <t xml:space="preserve">단가              </t>
  </si>
  <si>
    <t xml:space="preserve">신용등급          </t>
  </si>
  <si>
    <t xml:space="preserve">미수입금          </t>
  </si>
  <si>
    <t xml:space="preserve">미지급금          </t>
  </si>
  <si>
    <t xml:space="preserve">결산전취득원가    </t>
  </si>
  <si>
    <t>결산전시가평가금액</t>
  </si>
  <si>
    <t>결산전</t>
  </si>
  <si>
    <t>결산후</t>
  </si>
  <si>
    <t xml:space="preserve">미지급금     </t>
  </si>
  <si>
    <t>종류</t>
    <phoneticPr fontId="15" type="noConversion"/>
  </si>
  <si>
    <t>&lt;당기말&gt;</t>
  </si>
  <si>
    <t>미결제약정금액</t>
  </si>
  <si>
    <t>국채선물(자산) 소계</t>
  </si>
  <si>
    <t>국채선물(부채) 소계</t>
  </si>
  <si>
    <t>&lt;전기말&gt;</t>
  </si>
  <si>
    <t>평가금액</t>
  </si>
  <si>
    <t>수량</t>
  </si>
  <si>
    <t>수량</t>
    <phoneticPr fontId="29" type="noConversion"/>
  </si>
  <si>
    <t>구분</t>
    <phoneticPr fontId="29" type="noConversion"/>
  </si>
  <si>
    <t>평가금액</t>
    <phoneticPr fontId="29" type="noConversion"/>
  </si>
  <si>
    <r>
      <t>총좌수</t>
    </r>
    <r>
      <rPr>
        <sz val="10"/>
        <color theme="1"/>
        <rFont val="맑은 고딕"/>
        <family val="3"/>
        <charset val="129"/>
        <scheme val="major"/>
      </rPr>
      <t>(좌)</t>
    </r>
    <phoneticPr fontId="15" type="noConversion"/>
  </si>
  <si>
    <t>당기말 및 전기말 현재 환매조건부매도의 내역은 다음과 같습니다</t>
  </si>
  <si>
    <t>만기일</t>
  </si>
  <si>
    <t>1. 환매조건부매도</t>
  </si>
  <si>
    <t>1. 환매조건부매도</t>
    <phoneticPr fontId="29" type="noConversion"/>
  </si>
  <si>
    <t>배당형태</t>
  </si>
  <si>
    <t>총좌수(좌)</t>
  </si>
  <si>
    <t>천좌당배당금</t>
  </si>
  <si>
    <t>배당률</t>
  </si>
  <si>
    <t>배당예정액</t>
  </si>
  <si>
    <t>전기보고서숫자 넣어야함</t>
    <phoneticPr fontId="15" type="noConversion"/>
  </si>
  <si>
    <t>&lt;공고용 BS&gt;</t>
    <phoneticPr fontId="16" type="noConversion"/>
  </si>
  <si>
    <r>
      <rPr>
        <b/>
        <sz val="10"/>
        <color theme="0"/>
        <rFont val="맑은 고딕"/>
        <family val="3"/>
        <charset val="129"/>
        <scheme val="major"/>
      </rPr>
      <t>과목</t>
    </r>
    <phoneticPr fontId="15" type="noConversion"/>
  </si>
  <si>
    <r>
      <rPr>
        <b/>
        <sz val="10"/>
        <color theme="0"/>
        <rFont val="맑은 고딕"/>
        <family val="3"/>
        <charset val="129"/>
        <scheme val="major"/>
      </rPr>
      <t>제 X (당)기</t>
    </r>
    <phoneticPr fontId="15" type="noConversion"/>
  </si>
  <si>
    <t>제 X (전)기</t>
    <phoneticPr fontId="15" type="noConversion"/>
  </si>
  <si>
    <t>&lt;공고용 IS&gt;</t>
    <phoneticPr fontId="16" type="noConversion"/>
  </si>
  <si>
    <t>1. 투자수익</t>
    <phoneticPr fontId="15" type="noConversion"/>
  </si>
  <si>
    <t>2. 매매이익과 평가이익</t>
  </si>
  <si>
    <t>3. 매매손실과 평가손실</t>
  </si>
  <si>
    <t>Ⅱ. 운용비용</t>
  </si>
  <si>
    <t>(주석xx달기)</t>
    <phoneticPr fontId="15" type="noConversion"/>
  </si>
  <si>
    <r>
      <rPr>
        <b/>
        <sz val="10"/>
        <color theme="0"/>
        <rFont val="맑은 고딕"/>
        <family val="3"/>
        <charset val="129"/>
        <scheme val="major"/>
      </rPr>
      <t>구분</t>
    </r>
    <phoneticPr fontId="15" type="noConversion"/>
  </si>
  <si>
    <r>
      <rPr>
        <b/>
        <sz val="10"/>
        <color theme="0"/>
        <rFont val="맑은 고딕"/>
        <family val="3"/>
        <charset val="129"/>
        <scheme val="major"/>
      </rPr>
      <t>원본</t>
    </r>
    <phoneticPr fontId="15" type="noConversion"/>
  </si>
  <si>
    <r>
      <rPr>
        <b/>
        <sz val="10"/>
        <color theme="0"/>
        <rFont val="맑은 고딕"/>
        <family val="3"/>
        <charset val="129"/>
        <scheme val="major"/>
      </rPr>
      <t>총계</t>
    </r>
    <phoneticPr fontId="15" type="noConversion"/>
  </si>
  <si>
    <t>전기 다트보고서보고 채워넣을 것</t>
    <phoneticPr fontId="15" type="noConversion"/>
  </si>
  <si>
    <t>추가모집</t>
  </si>
  <si>
    <t>해지환급액</t>
  </si>
  <si>
    <t>해지조정금</t>
  </si>
  <si>
    <t>설정조정금</t>
  </si>
  <si>
    <t>&lt;당기&gt;</t>
    <phoneticPr fontId="15" type="noConversion"/>
  </si>
  <si>
    <t xml:space="preserve">모든 자펀드 설정해지내역 합계액 </t>
    <phoneticPr fontId="15" type="noConversion"/>
  </si>
  <si>
    <t>자펀드1</t>
    <phoneticPr fontId="15" type="noConversion"/>
  </si>
  <si>
    <t>자펀드2</t>
    <phoneticPr fontId="15" type="noConversion"/>
  </si>
  <si>
    <r>
      <t>자펀드3</t>
    </r>
    <r>
      <rPr>
        <sz val="11"/>
        <color theme="1"/>
        <rFont val="맑은 고딕"/>
        <family val="2"/>
        <charset val="129"/>
        <scheme val="minor"/>
      </rPr>
      <t/>
    </r>
  </si>
  <si>
    <r>
      <t>자펀드4</t>
    </r>
    <r>
      <rPr>
        <sz val="11"/>
        <color theme="1"/>
        <rFont val="맑은 고딕"/>
        <family val="2"/>
        <charset val="129"/>
        <scheme val="minor"/>
      </rPr>
      <t/>
    </r>
  </si>
  <si>
    <t>자펀드5</t>
    <phoneticPr fontId="15" type="noConversion"/>
  </si>
  <si>
    <t>자펀드6</t>
    <phoneticPr fontId="15" type="noConversion"/>
  </si>
  <si>
    <t>미지급파생수수료</t>
  </si>
  <si>
    <t xml:space="preserve">기준일 </t>
  </si>
  <si>
    <t xml:space="preserve">좌수   </t>
  </si>
  <si>
    <t>&lt;국공채&gt;</t>
  </si>
  <si>
    <t>&lt;국공채&gt;</t>
    <phoneticPr fontId="29" type="noConversion"/>
  </si>
  <si>
    <t>&lt;회사채&gt;</t>
  </si>
  <si>
    <t>&lt;회사채&gt;</t>
    <phoneticPr fontId="29" type="noConversion"/>
  </si>
  <si>
    <t>&lt;특수채&gt;</t>
  </si>
  <si>
    <t>소계</t>
  </si>
  <si>
    <t>소계</t>
    <phoneticPr fontId="29" type="noConversion"/>
  </si>
  <si>
    <t>1. 매도유가증권</t>
  </si>
  <si>
    <t>1. 매도유가증권</t>
    <phoneticPr fontId="29" type="noConversion"/>
  </si>
  <si>
    <t>신탁계약 제18조에 따라 차입하여 대차거래한 채무증권으로써 당기말 및 전기말 현재 매도유가증권의 내역은 다음과 같습니다.</t>
  </si>
  <si>
    <t>신탁계약 제18조에 따라 차입하여 대차거래한 채무증권으로써 당기말 및 전기말 현재 매도유가증권의 내역은 다음과 같습니다.</t>
    <phoneticPr fontId="29" type="noConversion"/>
  </si>
  <si>
    <t>장부금액</t>
  </si>
  <si>
    <t>분배전 1,000좌당 수익증권기준가격</t>
  </si>
  <si>
    <t>전기보고서</t>
    <phoneticPr fontId="29" type="noConversion"/>
  </si>
  <si>
    <t>당기</t>
    <phoneticPr fontId="15" type="noConversion"/>
  </si>
  <si>
    <t>전기</t>
    <phoneticPr fontId="15" type="noConversion"/>
  </si>
  <si>
    <t>(1) 거래소주식</t>
    <phoneticPr fontId="15" type="noConversion"/>
  </si>
  <si>
    <t>&lt;코스닥주식&gt;</t>
  </si>
  <si>
    <t>&lt;코스닥주식&gt;</t>
    <phoneticPr fontId="29" type="noConversion"/>
  </si>
  <si>
    <t>&lt;거래소주식&gt;</t>
  </si>
  <si>
    <t>소계</t>
    <phoneticPr fontId="29" type="noConversion"/>
  </si>
  <si>
    <t>전기보고서</t>
  </si>
  <si>
    <t>과목</t>
  </si>
  <si>
    <t>소계</t>
    <phoneticPr fontId="29" type="noConversion"/>
  </si>
  <si>
    <t>&lt;유가증권시장주식&gt;</t>
    <phoneticPr fontId="29" type="noConversion"/>
  </si>
  <si>
    <t>옵션미수입금</t>
  </si>
  <si>
    <t>미지급상장주식</t>
  </si>
  <si>
    <t>주식옵션매도</t>
  </si>
  <si>
    <t>옵션미지급금</t>
  </si>
  <si>
    <t>미지급주식배당금</t>
  </si>
  <si>
    <t>차입상장주식처분손실(비과세)</t>
  </si>
  <si>
    <t>주식옵션처분손실(비과세)</t>
  </si>
  <si>
    <t>차입상장주식처분이익(비과세)</t>
  </si>
  <si>
    <t>주식옵션처분이익(비과세)</t>
  </si>
  <si>
    <t>차입상장주식평가이익(비과세)</t>
  </si>
  <si>
    <t>주식옵션평가이익(비과세)</t>
  </si>
  <si>
    <t>기타이익(비과세)</t>
  </si>
  <si>
    <t>외화과세순자산(전용계좌)</t>
  </si>
  <si>
    <t>차입상장주식평가손실(비과세)</t>
  </si>
  <si>
    <r>
      <rPr>
        <sz val="10"/>
        <color theme="1"/>
        <rFont val="돋움"/>
        <family val="3"/>
        <charset val="129"/>
      </rPr>
      <t>증권거래세</t>
    </r>
    <r>
      <rPr>
        <sz val="10"/>
        <color theme="1"/>
        <rFont val="Arial"/>
        <family val="2"/>
        <charset val="129"/>
      </rPr>
      <t>(</t>
    </r>
    <r>
      <rPr>
        <sz val="10"/>
        <color theme="1"/>
        <rFont val="돋움"/>
        <family val="3"/>
        <charset val="129"/>
      </rPr>
      <t>비과세</t>
    </r>
    <r>
      <rPr>
        <sz val="10"/>
        <color theme="1"/>
        <rFont val="Arial"/>
        <family val="2"/>
        <charset val="129"/>
      </rPr>
      <t>)</t>
    </r>
    <phoneticPr fontId="15" type="noConversion"/>
  </si>
  <si>
    <t>추가</t>
  </si>
  <si>
    <t>추가</t>
    <phoneticPr fontId="15" type="noConversion"/>
  </si>
  <si>
    <t>추가</t>
    <phoneticPr fontId="15" type="noConversion"/>
  </si>
  <si>
    <t>수량(주)</t>
  </si>
  <si>
    <t>매도유가증권</t>
  </si>
  <si>
    <t>정산표대사</t>
  </si>
  <si>
    <t>[채권]</t>
  </si>
  <si>
    <r>
      <t>수량</t>
    </r>
    <r>
      <rPr>
        <sz val="10"/>
        <color theme="1"/>
        <rFont val="맑은 고딕"/>
        <family val="3"/>
        <charset val="129"/>
        <scheme val="major"/>
      </rPr>
      <t>(주)</t>
    </r>
    <phoneticPr fontId="15" type="noConversion"/>
  </si>
  <si>
    <r>
      <t>수량</t>
    </r>
    <r>
      <rPr>
        <sz val="10"/>
        <color theme="1"/>
        <rFont val="맑은 고딕"/>
        <family val="3"/>
        <charset val="129"/>
        <scheme val="major"/>
      </rPr>
      <t>(주)</t>
    </r>
    <phoneticPr fontId="15" type="noConversion"/>
  </si>
  <si>
    <t>(둘다 존재시) 정산표 대사</t>
    <phoneticPr fontId="29" type="noConversion"/>
  </si>
  <si>
    <t>당기</t>
    <phoneticPr fontId="29" type="noConversion"/>
  </si>
  <si>
    <t>전기</t>
    <phoneticPr fontId="29" type="noConversion"/>
  </si>
  <si>
    <t>[주식]</t>
  </si>
  <si>
    <t>[주식]</t>
    <phoneticPr fontId="29" type="noConversion"/>
  </si>
  <si>
    <t>단수검증</t>
  </si>
  <si>
    <t>주석 번호(자동)</t>
    <phoneticPr fontId="15" type="noConversion"/>
  </si>
  <si>
    <t>과목순서</t>
    <phoneticPr fontId="15" type="noConversion"/>
  </si>
  <si>
    <t>주석 번호(자동)</t>
    <phoneticPr fontId="15" type="noConversion"/>
  </si>
  <si>
    <t>과목순서(자동)</t>
    <phoneticPr fontId="15" type="noConversion"/>
  </si>
  <si>
    <t>주가지수옵션(자산) 소계</t>
  </si>
  <si>
    <t>주가지수옵션(자산) 소계</t>
    <phoneticPr fontId="29" type="noConversion"/>
  </si>
  <si>
    <t>주가지수옵션(부채) 소계</t>
  </si>
  <si>
    <t>주가지수옵션(부채) 소계</t>
    <phoneticPr fontId="29" type="noConversion"/>
  </si>
  <si>
    <t>주가지수옵션 합계</t>
  </si>
  <si>
    <t>주가지수옵션 합계</t>
    <phoneticPr fontId="29" type="noConversion"/>
  </si>
  <si>
    <t>주가지수선물 합계</t>
  </si>
  <si>
    <t>주가지수선물 합계</t>
    <phoneticPr fontId="29" type="noConversion"/>
  </si>
  <si>
    <t>국채선물 합계</t>
  </si>
  <si>
    <t>정산미수(미지급)금</t>
    <phoneticPr fontId="29" type="noConversion"/>
  </si>
  <si>
    <t>&lt;전기말&gt;</t>
    <phoneticPr fontId="29" type="noConversion"/>
  </si>
  <si>
    <t>주가지수선물(부채) 소계</t>
  </si>
  <si>
    <t>주가지수선물(부채) 소계</t>
    <phoneticPr fontId="29" type="noConversion"/>
  </si>
  <si>
    <t>주가지수선물(자산) 소계</t>
  </si>
  <si>
    <t>주가지수선물(자산) 소계</t>
    <phoneticPr fontId="29" type="noConversion"/>
  </si>
  <si>
    <t>&lt;주가지수선물&gt;</t>
  </si>
  <si>
    <t>&lt;주가지수선물&gt;</t>
    <phoneticPr fontId="29" type="noConversion"/>
  </si>
  <si>
    <t>&lt;주가지수옵션&gt;</t>
  </si>
  <si>
    <t>주식선물 합계</t>
    <phoneticPr fontId="29" type="noConversion"/>
  </si>
  <si>
    <t>&lt;주식선물&gt;</t>
  </si>
  <si>
    <t>주식선물(자산) 소계</t>
    <phoneticPr fontId="29" type="noConversion"/>
  </si>
  <si>
    <t>주식선물(부채) 소계</t>
    <phoneticPr fontId="29" type="noConversion"/>
  </si>
  <si>
    <t>주가지수선물(자산) 소계</t>
    <phoneticPr fontId="29" type="noConversion"/>
  </si>
  <si>
    <t>주가지수선물(부채) 소계</t>
    <phoneticPr fontId="29" type="noConversion"/>
  </si>
  <si>
    <t>종목명</t>
  </si>
  <si>
    <t>종목명</t>
    <phoneticPr fontId="15" type="noConversion"/>
  </si>
  <si>
    <t>결산손익</t>
  </si>
  <si>
    <t>결산손익</t>
    <phoneticPr fontId="15" type="noConversion"/>
  </si>
  <si>
    <t>평가금액</t>
    <phoneticPr fontId="15" type="noConversion"/>
  </si>
  <si>
    <t>계약수</t>
  </si>
  <si>
    <t>계약수</t>
    <phoneticPr fontId="15" type="noConversion"/>
  </si>
  <si>
    <t>미수입금</t>
  </si>
  <si>
    <t>미수입금</t>
    <phoneticPr fontId="15" type="noConversion"/>
  </si>
  <si>
    <t>미지급금</t>
  </si>
  <si>
    <t>미지급금</t>
    <phoneticPr fontId="15" type="noConversion"/>
  </si>
  <si>
    <t>옵션매도</t>
    <phoneticPr fontId="15" type="noConversion"/>
  </si>
  <si>
    <t>옵션매수</t>
    <phoneticPr fontId="15" type="noConversion"/>
  </si>
  <si>
    <t>작성여부</t>
    <phoneticPr fontId="15" type="noConversion"/>
  </si>
  <si>
    <t>매입어음</t>
    <phoneticPr fontId="15" type="noConversion"/>
  </si>
  <si>
    <t>전자단기사채</t>
    <phoneticPr fontId="15" type="noConversion"/>
  </si>
  <si>
    <t>금융기관 / 종목명</t>
  </si>
  <si>
    <t>금융기관 / 종목명</t>
    <phoneticPr fontId="29" type="noConversion"/>
  </si>
  <si>
    <t>계약승수</t>
    <phoneticPr fontId="29" type="noConversion"/>
  </si>
  <si>
    <t>&lt;국채선물인 경우 : 계약승수(100,000,000)*수량&gt;</t>
    <phoneticPr fontId="29" type="noConversion"/>
  </si>
  <si>
    <t>참고</t>
    <phoneticPr fontId="29" type="noConversion"/>
  </si>
  <si>
    <t>&gt;&gt;&gt; 각 클래스별 기준가격대장(결산후)에서 추출</t>
    <phoneticPr fontId="29" type="noConversion"/>
  </si>
  <si>
    <t>기타유동상환손실(과세)</t>
  </si>
  <si>
    <t>예치금</t>
    <phoneticPr fontId="15" type="noConversion"/>
  </si>
  <si>
    <t>B/S상 자본</t>
    <phoneticPr fontId="15" type="noConversion"/>
  </si>
  <si>
    <t>미지급상장펀드배당금</t>
  </si>
  <si>
    <t>미지급연부과금</t>
  </si>
  <si>
    <t>차입상장펀드평가손실(과세)</t>
  </si>
  <si>
    <t>연부과금(과세)</t>
  </si>
  <si>
    <t>(2) 증거금</t>
  </si>
  <si>
    <t>2. 대출채권 (주4)</t>
  </si>
  <si>
    <t>3. 유가증권</t>
  </si>
  <si>
    <t>(1) 지분증권 (주5)</t>
  </si>
  <si>
    <t>(2) 채무증권 (주6)</t>
  </si>
  <si>
    <t>(3) 수익증권 (주7)</t>
  </si>
  <si>
    <t>II . 기타자산</t>
  </si>
  <si>
    <t>5. 기타자산</t>
  </si>
  <si>
    <t>자      산      총      계</t>
  </si>
  <si>
    <t>부                        채</t>
  </si>
  <si>
    <t>Ⅰ. 운용부채</t>
  </si>
  <si>
    <t>1. 환매조건부매도 (주9)</t>
  </si>
  <si>
    <t>2. 매도유가증권 (주10)</t>
  </si>
  <si>
    <t>2 . 정산미지급금 (주8)</t>
  </si>
  <si>
    <t>II . 이익잉여금 (주16)</t>
  </si>
  <si>
    <t>           전기 : 8,800000좌)</t>
  </si>
  <si>
    <t>(좌당 기준 가격 : 당기 : 16,270.64원</t>
  </si>
  <si>
    <t>                        전기 : 10,327.51원)</t>
  </si>
  <si>
    <t>좌당금액</t>
    <phoneticPr fontId="15" type="noConversion"/>
  </si>
  <si>
    <t>-&gt; 설정 해지현황 자료, 추가설정*좌당금액으로 입력해야함</t>
    <phoneticPr fontId="15" type="noConversion"/>
  </si>
  <si>
    <t>증거금</t>
    <phoneticPr fontId="29" type="noConversion"/>
  </si>
  <si>
    <t>보유예금</t>
    <phoneticPr fontId="15" type="noConversion"/>
  </si>
  <si>
    <t>중개기관</t>
    <phoneticPr fontId="15" type="noConversion"/>
  </si>
  <si>
    <t>수익증권 평가손익을 네팅</t>
    <phoneticPr fontId="15" type="noConversion"/>
  </si>
  <si>
    <t>-&gt; "0"이 안될경우 정산표에서 평가손익을 네팅</t>
    <phoneticPr fontId="29" type="noConversion"/>
  </si>
  <si>
    <r>
      <t>좌수</t>
    </r>
    <r>
      <rPr>
        <sz val="10"/>
        <color theme="0"/>
        <rFont val="맑은 고딕"/>
        <family val="3"/>
        <charset val="129"/>
        <scheme val="major"/>
      </rPr>
      <t>(좌)</t>
    </r>
  </si>
  <si>
    <t>매매구분</t>
    <phoneticPr fontId="29" type="noConversion"/>
  </si>
  <si>
    <t>정산평가손익</t>
    <phoneticPr fontId="29" type="noConversion"/>
  </si>
  <si>
    <t>장내외구분</t>
    <phoneticPr fontId="29" type="noConversion"/>
  </si>
  <si>
    <t>한빛자산운용</t>
  </si>
  <si>
    <t>한빛증권 등</t>
  </si>
  <si>
    <t>한빛펀드서비스</t>
  </si>
  <si>
    <t>-&gt; 전기보고서 또는 약관 참조</t>
    <phoneticPr fontId="29" type="noConversion"/>
  </si>
  <si>
    <t>좌당</t>
    <phoneticPr fontId="29" type="noConversion"/>
  </si>
  <si>
    <t>한빛생명</t>
    <phoneticPr fontId="29" type="noConversion"/>
  </si>
  <si>
    <t>신주인수권</t>
  </si>
  <si>
    <t>신주인수권평가손익조정</t>
  </si>
  <si>
    <t>신주인수권평가이익(비과세)</t>
  </si>
  <si>
    <t>(좌당 기준가격</t>
    <phoneticPr fontId="15" type="noConversion"/>
  </si>
  <si>
    <t>좌당 수익증권기준가격</t>
    <phoneticPr fontId="29" type="noConversion"/>
  </si>
  <si>
    <t>분배전 좌당 수익증권기준가격</t>
    <phoneticPr fontId="29" type="noConversion"/>
  </si>
  <si>
    <t>좌당 기준가격</t>
    <phoneticPr fontId="15" type="noConversion"/>
  </si>
  <si>
    <t>자펀드8</t>
  </si>
  <si>
    <t>자펀드9</t>
  </si>
  <si>
    <t>자펀드10</t>
  </si>
  <si>
    <r>
      <t>자펀드10</t>
    </r>
    <r>
      <rPr>
        <sz val="11"/>
        <color theme="1"/>
        <rFont val="맑은 고딕"/>
        <family val="2"/>
        <scheme val="minor"/>
      </rPr>
      <t/>
    </r>
  </si>
  <si>
    <t>AA</t>
    <phoneticPr fontId="15" type="noConversion"/>
  </si>
  <si>
    <t>모펀드수익증권</t>
    <phoneticPr fontId="29" type="noConversion"/>
  </si>
  <si>
    <t>종류C1</t>
  </si>
  <si>
    <t>주식옵션평가손익조정</t>
  </si>
  <si>
    <r>
      <rPr>
        <sz val="10"/>
        <color theme="1"/>
        <rFont val="돋움"/>
        <family val="3"/>
        <charset val="129"/>
      </rPr>
      <t>코스닥주식처분이익</t>
    </r>
    <r>
      <rPr>
        <sz val="10"/>
        <color theme="1"/>
        <rFont val="돋움"/>
        <family val="3"/>
        <charset val="129"/>
      </rPr>
      <t>과세</t>
    </r>
    <r>
      <rPr>
        <sz val="10"/>
        <color theme="1"/>
        <rFont val="Arial"/>
        <family val="2"/>
        <charset val="129"/>
      </rPr>
      <t>)</t>
    </r>
    <phoneticPr fontId="15" type="noConversion"/>
  </si>
  <si>
    <t>REPO(매수)</t>
    <phoneticPr fontId="29" type="noConversion"/>
  </si>
  <si>
    <t>&lt;통안채&gt;</t>
    <phoneticPr fontId="29" type="noConversion"/>
  </si>
  <si>
    <t>결산손익</t>
    <phoneticPr fontId="15" type="noConversion"/>
  </si>
  <si>
    <t>정산가</t>
    <phoneticPr fontId="15" type="noConversion"/>
  </si>
  <si>
    <t>주식옵션평가손실(비과세)</t>
  </si>
  <si>
    <t>상장주식처분이익(과세)</t>
  </si>
  <si>
    <t>감자처분이익(과세)</t>
  </si>
  <si>
    <t>한빛생명</t>
  </si>
  <si>
    <t>한빛증권</t>
  </si>
  <si>
    <t>종목132</t>
  </si>
  <si>
    <t xml:space="preserve">Prepared by : </t>
    <phoneticPr fontId="15" type="noConversion"/>
  </si>
  <si>
    <t xml:space="preserve">Reviewed by : </t>
    <phoneticPr fontId="15" type="noConversion"/>
  </si>
  <si>
    <t>자산부채확인</t>
    <phoneticPr fontId="15" type="noConversion"/>
  </si>
  <si>
    <t>절차 : 자산부채금액이 정산표와 일치하고, 자산수탁조회서와 일치하는지 확인</t>
    <phoneticPr fontId="15" type="noConversion"/>
  </si>
  <si>
    <t>결과 : 자산부채명세와 일치함을 확인함</t>
    <phoneticPr fontId="15" type="noConversion"/>
  </si>
  <si>
    <t>수익</t>
    <phoneticPr fontId="15" type="noConversion"/>
  </si>
  <si>
    <t>보수율</t>
  </si>
  <si>
    <t>자산운용회사</t>
  </si>
  <si>
    <t>판매회사</t>
  </si>
  <si>
    <t>수탁회사</t>
  </si>
  <si>
    <t>사무관리회사</t>
  </si>
  <si>
    <t>펀드</t>
  </si>
  <si>
    <t>일자</t>
  </si>
  <si>
    <t>적요</t>
  </si>
  <si>
    <t>차변계정</t>
  </si>
  <si>
    <t>차변과목</t>
  </si>
  <si>
    <t>차변금액</t>
  </si>
  <si>
    <t>대변계정</t>
  </si>
  <si>
    <t>대변과목</t>
  </si>
  <si>
    <t>대변금액</t>
  </si>
  <si>
    <t>수탁사</t>
  </si>
  <si>
    <t>512140</t>
  </si>
  <si>
    <t>10101</t>
  </si>
  <si>
    <t>주식매도    결제</t>
  </si>
  <si>
    <t>101010</t>
  </si>
  <si>
    <t>139010</t>
  </si>
  <si>
    <t>IBK기업은행</t>
  </si>
  <si>
    <t>신한금융투자</t>
  </si>
  <si>
    <t>한화투자증권</t>
  </si>
  <si>
    <t>이베스트투자증권</t>
  </si>
  <si>
    <t>KB증권</t>
  </si>
  <si>
    <t>유안타증권</t>
  </si>
  <si>
    <t>10102</t>
  </si>
  <si>
    <t>주식매수    결제</t>
  </si>
  <si>
    <t>239010</t>
  </si>
  <si>
    <t>노무라금융투자</t>
  </si>
  <si>
    <t>대신증권</t>
  </si>
  <si>
    <t>81130</t>
  </si>
  <si>
    <t xml:space="preserve">일부해지    </t>
  </si>
  <si>
    <t>301010</t>
  </si>
  <si>
    <t>243010</t>
  </si>
  <si>
    <t>하나은행</t>
  </si>
  <si>
    <t>NH농협은행</t>
  </si>
  <si>
    <t>종목107</t>
  </si>
  <si>
    <t>우리은행</t>
  </si>
  <si>
    <t>한아름은행</t>
  </si>
  <si>
    <t>제주은행</t>
  </si>
  <si>
    <t>모펀드판매사</t>
  </si>
  <si>
    <t>메리츠증권</t>
  </si>
  <si>
    <t>한국투자증권</t>
  </si>
  <si>
    <t>DGB대구은행</t>
  </si>
  <si>
    <t>광주은행</t>
  </si>
  <si>
    <t>수협중앙회</t>
  </si>
  <si>
    <t>한국스탠다드차타드은행</t>
  </si>
  <si>
    <t>경남은행</t>
  </si>
  <si>
    <t>하나금융투자</t>
  </si>
  <si>
    <t>SK증권</t>
  </si>
  <si>
    <t>신영증권</t>
  </si>
  <si>
    <t>정산표 재계산</t>
    <phoneticPr fontId="15" type="noConversion"/>
  </si>
  <si>
    <t>결론 : 재무제표가 기준가격대장과 일치함을 확인함</t>
    <phoneticPr fontId="15" type="noConversion"/>
  </si>
  <si>
    <t>수수료비용 검토</t>
    <phoneticPr fontId="15" type="noConversion"/>
  </si>
  <si>
    <t xml:space="preserve"> </t>
    <phoneticPr fontId="15" type="noConversion"/>
  </si>
  <si>
    <r>
      <t xml:space="preserve">1. </t>
    </r>
    <r>
      <rPr>
        <sz val="10"/>
        <color theme="1"/>
        <rFont val="돋움"/>
        <family val="3"/>
        <charset val="129"/>
      </rPr>
      <t>수수료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비용</t>
    </r>
    <phoneticPr fontId="15" type="noConversion"/>
  </si>
  <si>
    <t>재계산금액</t>
    <phoneticPr fontId="15" type="noConversion"/>
  </si>
  <si>
    <t>차이</t>
    <phoneticPr fontId="15" type="noConversion"/>
  </si>
  <si>
    <t>차이율</t>
    <phoneticPr fontId="15" type="noConversion"/>
  </si>
  <si>
    <t>비고</t>
    <phoneticPr fontId="15" type="noConversion"/>
  </si>
  <si>
    <t>Minor pass</t>
    <phoneticPr fontId="15" type="noConversion"/>
  </si>
  <si>
    <r>
      <t xml:space="preserve">2. </t>
    </r>
    <r>
      <rPr>
        <sz val="10"/>
        <color theme="1"/>
        <rFont val="돋움"/>
        <family val="3"/>
        <charset val="129"/>
      </rPr>
      <t>수수료비용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재계산</t>
    </r>
    <phoneticPr fontId="15" type="noConversion"/>
  </si>
  <si>
    <r>
      <rPr>
        <sz val="10"/>
        <color theme="1"/>
        <rFont val="돋움"/>
        <family val="3"/>
        <charset val="129"/>
      </rPr>
      <t>운용보수</t>
    </r>
    <phoneticPr fontId="15" type="noConversion"/>
  </si>
  <si>
    <r>
      <rPr>
        <sz val="10"/>
        <color theme="1"/>
        <rFont val="돋움"/>
        <family val="3"/>
        <charset val="129"/>
      </rPr>
      <t>판매보수</t>
    </r>
    <phoneticPr fontId="15" type="noConversion"/>
  </si>
  <si>
    <r>
      <rPr>
        <sz val="10"/>
        <color theme="1"/>
        <rFont val="돋움"/>
        <family val="3"/>
        <charset val="129"/>
      </rPr>
      <t>수탁보수</t>
    </r>
    <phoneticPr fontId="15" type="noConversion"/>
  </si>
  <si>
    <r>
      <rPr>
        <sz val="10"/>
        <color theme="1"/>
        <rFont val="돋움"/>
        <family val="3"/>
        <charset val="129"/>
      </rPr>
      <t>사무관리보수</t>
    </r>
    <phoneticPr fontId="15" type="noConversion"/>
  </si>
  <si>
    <t>C5</t>
    <phoneticPr fontId="29" type="noConversion"/>
  </si>
  <si>
    <t>주석사항 검토</t>
    <phoneticPr fontId="15" type="noConversion"/>
  </si>
  <si>
    <t>이자수익 ARP</t>
    <phoneticPr fontId="15" type="noConversion"/>
  </si>
  <si>
    <t>e</t>
    <phoneticPr fontId="15" type="noConversion"/>
  </si>
  <si>
    <t>p</t>
    <phoneticPr fontId="15" type="noConversion"/>
  </si>
  <si>
    <t>s</t>
    <phoneticPr fontId="15" type="noConversion"/>
  </si>
  <si>
    <t>외화과표기준가(전용계좌)</t>
  </si>
  <si>
    <t>설정잔고금액</t>
  </si>
  <si>
    <t>KRWDPT000000</t>
  </si>
  <si>
    <t>후급</t>
  </si>
  <si>
    <t>비과세</t>
  </si>
  <si>
    <t>d/365</t>
  </si>
  <si>
    <t xml:space="preserve"> </t>
  </si>
  <si>
    <t>KRWMGN000000</t>
  </si>
  <si>
    <t>하이투자증권</t>
  </si>
  <si>
    <t>종목170</t>
  </si>
  <si>
    <t xml:space="preserve">구분             </t>
  </si>
  <si>
    <t xml:space="preserve">코드             </t>
  </si>
  <si>
    <t xml:space="preserve">매입수익률       </t>
  </si>
  <si>
    <t xml:space="preserve">시장수익률       </t>
  </si>
  <si>
    <t xml:space="preserve">수량(액면)    </t>
  </si>
  <si>
    <t xml:space="preserve">표면이율         </t>
  </si>
  <si>
    <t xml:space="preserve">발행일           </t>
  </si>
  <si>
    <t xml:space="preserve">만기일           </t>
  </si>
  <si>
    <t xml:space="preserve">신용등급         </t>
  </si>
  <si>
    <t xml:space="preserve">장부가평가금액   </t>
  </si>
  <si>
    <t xml:space="preserve">시가평가금액     </t>
  </si>
  <si>
    <t xml:space="preserve">취득단가         </t>
  </si>
  <si>
    <t xml:space="preserve">미수이자         </t>
  </si>
  <si>
    <t xml:space="preserve">상환손익         </t>
  </si>
  <si>
    <t xml:space="preserve">당일상환손익     </t>
  </si>
  <si>
    <t xml:space="preserve">당일평가손익     </t>
  </si>
  <si>
    <t xml:space="preserve">단가/종가       </t>
  </si>
  <si>
    <t>주식</t>
  </si>
  <si>
    <t>유동성</t>
  </si>
  <si>
    <t>선물</t>
  </si>
  <si>
    <t xml:space="preserve">기초좌수  </t>
  </si>
  <si>
    <t xml:space="preserve">추가설정  </t>
  </si>
  <si>
    <t xml:space="preserve">일부해지  </t>
  </si>
  <si>
    <t xml:space="preserve">기말좌수  </t>
  </si>
  <si>
    <t>적용기준가</t>
  </si>
  <si>
    <t xml:space="preserve">NAV       </t>
  </si>
  <si>
    <t xml:space="preserve">종목코드    </t>
  </si>
  <si>
    <t xml:space="preserve">종목명      </t>
  </si>
  <si>
    <t xml:space="preserve">통화        </t>
  </si>
  <si>
    <t xml:space="preserve">평균환율    </t>
  </si>
  <si>
    <t xml:space="preserve">당일환율    </t>
  </si>
  <si>
    <t xml:space="preserve">외화증거금  </t>
  </si>
  <si>
    <t xml:space="preserve">환산증거금  </t>
  </si>
  <si>
    <t xml:space="preserve">환산손익    </t>
  </si>
  <si>
    <t>당일환산손익</t>
  </si>
  <si>
    <t>KRW</t>
  </si>
  <si>
    <t>매도</t>
    <phoneticPr fontId="29" type="noConversion"/>
  </si>
  <si>
    <t>계</t>
    <phoneticPr fontId="29" type="noConversion"/>
  </si>
  <si>
    <t>평가</t>
    <phoneticPr fontId="29" type="noConversion"/>
  </si>
  <si>
    <t>미정산평가손익</t>
    <phoneticPr fontId="29" type="noConversion"/>
  </si>
  <si>
    <t>펀드명</t>
  </si>
  <si>
    <t>설정환매보수1</t>
  </si>
  <si>
    <t>설정환매보수2</t>
  </si>
  <si>
    <t>유동성기여보수</t>
  </si>
  <si>
    <t>000002</t>
  </si>
  <si>
    <t>000003</t>
  </si>
  <si>
    <t>000005</t>
  </si>
  <si>
    <t>000021</t>
  </si>
  <si>
    <t>000031</t>
  </si>
  <si>
    <t>DB금융투자</t>
  </si>
  <si>
    <t>000046</t>
  </si>
  <si>
    <t>000010</t>
  </si>
  <si>
    <t>000017</t>
  </si>
  <si>
    <t>000012</t>
  </si>
  <si>
    <t>000050</t>
  </si>
  <si>
    <t>000008</t>
  </si>
  <si>
    <t>유진투자증권</t>
  </si>
  <si>
    <t>000025</t>
  </si>
  <si>
    <t>000001</t>
  </si>
  <si>
    <t>교보증권</t>
  </si>
  <si>
    <t>000052</t>
  </si>
  <si>
    <t>리딩투자증권</t>
  </si>
  <si>
    <t>000056</t>
  </si>
  <si>
    <t>000752</t>
  </si>
  <si>
    <t>000042</t>
  </si>
  <si>
    <t>크레디트스위스증권</t>
  </si>
  <si>
    <t>000071</t>
  </si>
  <si>
    <t>상장주식</t>
    <phoneticPr fontId="15" type="noConversion"/>
  </si>
  <si>
    <t>순자산총액-대변당잔</t>
  </si>
  <si>
    <t>종목028</t>
  </si>
  <si>
    <t>종목028</t>
    <phoneticPr fontId="29" type="noConversion"/>
  </si>
  <si>
    <t>분배기준일</t>
  </si>
  <si>
    <t>펀드코드</t>
  </si>
  <si>
    <t>판매사코드</t>
  </si>
  <si>
    <t>판매사명</t>
  </si>
  <si>
    <t>보수합계</t>
  </si>
  <si>
    <t>지급기준일</t>
  </si>
  <si>
    <t>보수인출일</t>
  </si>
  <si>
    <t>000068</t>
  </si>
  <si>
    <t>490114</t>
  </si>
  <si>
    <t>TIGER 레버리지</t>
  </si>
  <si>
    <t>000086</t>
  </si>
  <si>
    <t>BNK투자증권</t>
  </si>
  <si>
    <t>종목ETF001</t>
  </si>
  <si>
    <t>한빛코스피레버리지증권상장지수투자신탁(주식-파생형)</t>
    <phoneticPr fontId="15" type="noConversion"/>
  </si>
  <si>
    <t>신주인수권처분이익(비과세)</t>
  </si>
  <si>
    <t>단주대금수령액(과세)</t>
  </si>
  <si>
    <t>선물매수</t>
  </si>
  <si>
    <t>KR7000080002</t>
  </si>
  <si>
    <t>종목054</t>
  </si>
  <si>
    <t>KR7000100008</t>
  </si>
  <si>
    <t>종목022</t>
  </si>
  <si>
    <t>KR7000120006</t>
  </si>
  <si>
    <t>종목182</t>
  </si>
  <si>
    <t>KR7000150003</t>
  </si>
  <si>
    <t>종목075</t>
  </si>
  <si>
    <t>KR7000210005</t>
  </si>
  <si>
    <t>종목076</t>
  </si>
  <si>
    <t>KR7000240002</t>
  </si>
  <si>
    <t>종목077</t>
  </si>
  <si>
    <t>KR7000270009</t>
  </si>
  <si>
    <t>종목126</t>
  </si>
  <si>
    <t>KR7000660001</t>
  </si>
  <si>
    <t>종목183</t>
  </si>
  <si>
    <t>종목184</t>
  </si>
  <si>
    <t>KR7000720003</t>
  </si>
  <si>
    <t>종목099</t>
  </si>
  <si>
    <t>KR7000810002</t>
  </si>
  <si>
    <t>종목078</t>
  </si>
  <si>
    <t>KR7000880005</t>
  </si>
  <si>
    <t>종목100</t>
  </si>
  <si>
    <t>DB하이텍</t>
  </si>
  <si>
    <t>KR7001040005</t>
  </si>
  <si>
    <t>종목159</t>
  </si>
  <si>
    <t>LX인터내셔널</t>
  </si>
  <si>
    <t>동국제강</t>
  </si>
  <si>
    <t>KR7001440007</t>
  </si>
  <si>
    <t>종목002</t>
  </si>
  <si>
    <t>KR7001450006</t>
  </si>
  <si>
    <t>종목055</t>
  </si>
  <si>
    <t>KR7001680008</t>
  </si>
  <si>
    <t>종목056</t>
  </si>
  <si>
    <t>SK네트웍스</t>
  </si>
  <si>
    <t>KR7001800002</t>
  </si>
  <si>
    <t>종목160</t>
  </si>
  <si>
    <t>KR7002380004</t>
  </si>
  <si>
    <t>종목003</t>
  </si>
  <si>
    <t>KR7002790004</t>
  </si>
  <si>
    <t>KR7003090008</t>
  </si>
  <si>
    <t>종목127</t>
  </si>
  <si>
    <t>종목005</t>
  </si>
  <si>
    <t>KR7003490000</t>
  </si>
  <si>
    <t>종목023</t>
  </si>
  <si>
    <t>KR7003550001</t>
  </si>
  <si>
    <t>종목057</t>
  </si>
  <si>
    <t>KR7003670007</t>
  </si>
  <si>
    <t>KR7004000006</t>
  </si>
  <si>
    <t>종목058</t>
  </si>
  <si>
    <t>KR7004020004</t>
  </si>
  <si>
    <t>종목024</t>
  </si>
  <si>
    <t>KR7004170007</t>
  </si>
  <si>
    <t>종목128</t>
  </si>
  <si>
    <t>KR7004370003</t>
  </si>
  <si>
    <t>종목129</t>
  </si>
  <si>
    <t>KR7004490009</t>
  </si>
  <si>
    <t>종목007</t>
  </si>
  <si>
    <t>효성</t>
  </si>
  <si>
    <t>KR7004990008</t>
  </si>
  <si>
    <t>종목102</t>
  </si>
  <si>
    <t>KR7005250006</t>
  </si>
  <si>
    <t>종목187</t>
  </si>
  <si>
    <t>KR7005300009</t>
  </si>
  <si>
    <t>종목130</t>
  </si>
  <si>
    <t>KR7005380001</t>
  </si>
  <si>
    <t>종목081</t>
  </si>
  <si>
    <t>현대그린푸드</t>
  </si>
  <si>
    <t>KR7005490008</t>
  </si>
  <si>
    <t>KR7005830005</t>
  </si>
  <si>
    <t>종목161</t>
  </si>
  <si>
    <t>KR7005850003</t>
  </si>
  <si>
    <t>종목131</t>
  </si>
  <si>
    <t>KR7005930003</t>
  </si>
  <si>
    <t>종목188</t>
  </si>
  <si>
    <t>KR7005940002</t>
  </si>
  <si>
    <t>종목133</t>
  </si>
  <si>
    <t>KR7006260004</t>
  </si>
  <si>
    <t>종목082</t>
  </si>
  <si>
    <t>KR7006280002</t>
  </si>
  <si>
    <t>종목026</t>
  </si>
  <si>
    <t>KR7006360002</t>
  </si>
  <si>
    <t>종목162</t>
  </si>
  <si>
    <t>KR7006400006</t>
  </si>
  <si>
    <t>종목027</t>
  </si>
  <si>
    <t>KR7006650006</t>
  </si>
  <si>
    <t>종목060</t>
  </si>
  <si>
    <t>KR7006800007</t>
  </si>
  <si>
    <t>KR7007070006</t>
  </si>
  <si>
    <t>종목163</t>
  </si>
  <si>
    <t>KR7007310006</t>
  </si>
  <si>
    <t>종목134</t>
  </si>
  <si>
    <t>KR7008770000</t>
  </si>
  <si>
    <t>종목083</t>
  </si>
  <si>
    <t>KR7008930000</t>
  </si>
  <si>
    <t>종목029</t>
  </si>
  <si>
    <t>KR7009150004</t>
  </si>
  <si>
    <t>종목009</t>
  </si>
  <si>
    <t>KR7009240003</t>
  </si>
  <si>
    <t>종목030</t>
  </si>
  <si>
    <t>KR7009420001</t>
  </si>
  <si>
    <t>종목164</t>
  </si>
  <si>
    <t>KR7009540006</t>
  </si>
  <si>
    <t>KR7009830001</t>
  </si>
  <si>
    <t>종목136</t>
  </si>
  <si>
    <t>명신산업</t>
  </si>
  <si>
    <t>KR7010060002</t>
  </si>
  <si>
    <t>OCI</t>
  </si>
  <si>
    <t>KR7010120004</t>
  </si>
  <si>
    <t>종목137</t>
  </si>
  <si>
    <t>KR7010130003</t>
  </si>
  <si>
    <t>종목011</t>
  </si>
  <si>
    <t>KR7010140002</t>
  </si>
  <si>
    <t>종목189</t>
  </si>
  <si>
    <t>아이에스동서</t>
  </si>
  <si>
    <t>KR7010950004</t>
  </si>
  <si>
    <t>종목012</t>
  </si>
  <si>
    <t>KR7011070000</t>
  </si>
  <si>
    <t>종목138</t>
  </si>
  <si>
    <t>KR7011170008</t>
  </si>
  <si>
    <t>종목084</t>
  </si>
  <si>
    <t>KR7011200003</t>
  </si>
  <si>
    <t>종목105</t>
  </si>
  <si>
    <t>KR7011210002</t>
  </si>
  <si>
    <t>종목190</t>
  </si>
  <si>
    <t>KR7011780004</t>
  </si>
  <si>
    <t>KR7011790003</t>
  </si>
  <si>
    <t>종목106</t>
  </si>
  <si>
    <t>KR7012330007</t>
  </si>
  <si>
    <t>종목086</t>
  </si>
  <si>
    <t>KR7012450003</t>
  </si>
  <si>
    <t>종목139</t>
  </si>
  <si>
    <t>KR7012750006</t>
  </si>
  <si>
    <t>종목140</t>
  </si>
  <si>
    <t>지누스</t>
  </si>
  <si>
    <t>KR7014680003</t>
  </si>
  <si>
    <t>종목166</t>
  </si>
  <si>
    <t>KR7014820005</t>
  </si>
  <si>
    <t>종목191</t>
  </si>
  <si>
    <t>KR7015760002</t>
  </si>
  <si>
    <t>종목192</t>
  </si>
  <si>
    <t>KR7016360000</t>
  </si>
  <si>
    <t>KR7017670001</t>
  </si>
  <si>
    <t>종목108</t>
  </si>
  <si>
    <t>KR7017800004</t>
  </si>
  <si>
    <t>KR7018260000</t>
  </si>
  <si>
    <t>종목109</t>
  </si>
  <si>
    <t>KR7018880005</t>
  </si>
  <si>
    <t>종목110</t>
  </si>
  <si>
    <t>신풍제약</t>
  </si>
  <si>
    <t>한섬</t>
  </si>
  <si>
    <t>아시아나항공</t>
  </si>
  <si>
    <t>KR7021240007</t>
  </si>
  <si>
    <t>종목111</t>
  </si>
  <si>
    <t>KR7023530009</t>
  </si>
  <si>
    <t>종목034</t>
  </si>
  <si>
    <t>KR7024110009</t>
  </si>
  <si>
    <t>종목141</t>
  </si>
  <si>
    <t>KR7026960005</t>
  </si>
  <si>
    <t>종목167</t>
  </si>
  <si>
    <t>KR7028050003</t>
  </si>
  <si>
    <t>KR7028260008</t>
  </si>
  <si>
    <t>종목035</t>
  </si>
  <si>
    <t>KR7028670008</t>
  </si>
  <si>
    <t>종목113</t>
  </si>
  <si>
    <t>KR7029780004</t>
  </si>
  <si>
    <t>종목087</t>
  </si>
  <si>
    <t>KR7030000004</t>
  </si>
  <si>
    <t>종목142</t>
  </si>
  <si>
    <t>KR7030200000</t>
  </si>
  <si>
    <t>종목168</t>
  </si>
  <si>
    <t>신세계인터내셔날</t>
  </si>
  <si>
    <t>롯데관광개발</t>
  </si>
  <si>
    <t>KR7032640005</t>
  </si>
  <si>
    <t>종목114</t>
  </si>
  <si>
    <t>KR7032830002</t>
  </si>
  <si>
    <t>종목036</t>
  </si>
  <si>
    <t>KR7033780008</t>
  </si>
  <si>
    <t>종목115</t>
  </si>
  <si>
    <t>KR7034020008</t>
  </si>
  <si>
    <t>KR7034220004</t>
  </si>
  <si>
    <t>종목037</t>
  </si>
  <si>
    <t>KR7034730002</t>
  </si>
  <si>
    <t>종목088</t>
  </si>
  <si>
    <t>KR7035250000</t>
  </si>
  <si>
    <t>종목116</t>
  </si>
  <si>
    <t>KR7035420009</t>
  </si>
  <si>
    <t>종목143</t>
  </si>
  <si>
    <t>KR7035720002</t>
  </si>
  <si>
    <t>종목144</t>
  </si>
  <si>
    <t>KR7036460004</t>
  </si>
  <si>
    <t>종목145</t>
  </si>
  <si>
    <t>KR7036570000</t>
  </si>
  <si>
    <t>종목169</t>
  </si>
  <si>
    <t>KR7039490008</t>
  </si>
  <si>
    <t>KR7042660001</t>
  </si>
  <si>
    <t>KR7042670000</t>
  </si>
  <si>
    <t>KR7047040001</t>
  </si>
  <si>
    <t>종목171</t>
  </si>
  <si>
    <t>KR7047050000</t>
  </si>
  <si>
    <t>종목147</t>
  </si>
  <si>
    <t>KR7047810007</t>
  </si>
  <si>
    <t>종목193</t>
  </si>
  <si>
    <t>KR7051600005</t>
  </si>
  <si>
    <t>종목089</t>
  </si>
  <si>
    <t>KR7051900009</t>
  </si>
  <si>
    <t>종목194</t>
  </si>
  <si>
    <t>KR7051910008</t>
  </si>
  <si>
    <t>종목040</t>
  </si>
  <si>
    <t>KR7052690005</t>
  </si>
  <si>
    <t>종목063</t>
  </si>
  <si>
    <t>KR7055550008</t>
  </si>
  <si>
    <t>종목064</t>
  </si>
  <si>
    <t>현대홈쇼핑</t>
  </si>
  <si>
    <t>KR7064350002</t>
  </si>
  <si>
    <t>종목195</t>
  </si>
  <si>
    <t>KR7066570003</t>
  </si>
  <si>
    <t>종목065</t>
  </si>
  <si>
    <t>KR7068270008</t>
  </si>
  <si>
    <t>종목041</t>
  </si>
  <si>
    <t>KR7069260008</t>
  </si>
  <si>
    <t>KR7069620003</t>
  </si>
  <si>
    <t>종목067</t>
  </si>
  <si>
    <t>KR7069960003</t>
  </si>
  <si>
    <t>종목118</t>
  </si>
  <si>
    <t>KR7071050009</t>
  </si>
  <si>
    <t>종목016</t>
  </si>
  <si>
    <t>KR7073240004</t>
  </si>
  <si>
    <t>종목043</t>
  </si>
  <si>
    <t>KR7078930005</t>
  </si>
  <si>
    <t>종목044</t>
  </si>
  <si>
    <t>KR7079550000</t>
  </si>
  <si>
    <t>종목120</t>
  </si>
  <si>
    <t>KR7081660003</t>
  </si>
  <si>
    <t>KR7086280005</t>
  </si>
  <si>
    <t>종목068</t>
  </si>
  <si>
    <t>KR7086790003</t>
  </si>
  <si>
    <t>종목069</t>
  </si>
  <si>
    <t>KR7088350004</t>
  </si>
  <si>
    <t>종목149</t>
  </si>
  <si>
    <t>KR7090430000</t>
  </si>
  <si>
    <t>종목150</t>
  </si>
  <si>
    <t>KR7093370005</t>
  </si>
  <si>
    <t>종목045</t>
  </si>
  <si>
    <t>KR7096770003</t>
  </si>
  <si>
    <t>종목070</t>
  </si>
  <si>
    <t>KR7097950000</t>
  </si>
  <si>
    <t>종목017</t>
  </si>
  <si>
    <t>KR7102110004</t>
  </si>
  <si>
    <t>KR7103140000</t>
  </si>
  <si>
    <t>종목071</t>
  </si>
  <si>
    <t>KR7105560007</t>
  </si>
  <si>
    <t>종목090</t>
  </si>
  <si>
    <t>한세실업</t>
  </si>
  <si>
    <t>KR7111770004</t>
  </si>
  <si>
    <t>종목122</t>
  </si>
  <si>
    <t>KR7112610001</t>
  </si>
  <si>
    <t>종목151</t>
  </si>
  <si>
    <t>KR7114090004</t>
  </si>
  <si>
    <t>종목152</t>
  </si>
  <si>
    <t>KR7120110002</t>
  </si>
  <si>
    <t>종목153</t>
  </si>
  <si>
    <t>KR7128940004</t>
  </si>
  <si>
    <t>종목197</t>
  </si>
  <si>
    <t>KR7138040001</t>
  </si>
  <si>
    <t>종목154</t>
  </si>
  <si>
    <t>KR7138930003</t>
  </si>
  <si>
    <t>종목155</t>
  </si>
  <si>
    <t>KR7139480008</t>
  </si>
  <si>
    <t>종목072</t>
  </si>
  <si>
    <t>KR7161390000</t>
  </si>
  <si>
    <t>종목156</t>
  </si>
  <si>
    <t>KR7161890009</t>
  </si>
  <si>
    <t>종목173</t>
  </si>
  <si>
    <t>PI첨단소재</t>
  </si>
  <si>
    <t>KR7180640005</t>
  </si>
  <si>
    <t>종목157</t>
  </si>
  <si>
    <t>KR7185750007</t>
  </si>
  <si>
    <t>종목093</t>
  </si>
  <si>
    <t>KR7192080000</t>
  </si>
  <si>
    <t>종목174</t>
  </si>
  <si>
    <t>KR7192820009</t>
  </si>
  <si>
    <t>종목198</t>
  </si>
  <si>
    <t>KR7204320006</t>
  </si>
  <si>
    <t>KR7207940008</t>
  </si>
  <si>
    <t>종목019</t>
  </si>
  <si>
    <t>KR7241560002</t>
  </si>
  <si>
    <t>종목047</t>
  </si>
  <si>
    <t>화승엔터프라이즈</t>
  </si>
  <si>
    <t>KR7251270005</t>
  </si>
  <si>
    <t>종목123</t>
  </si>
  <si>
    <t>KR7259960003</t>
  </si>
  <si>
    <t>종목124</t>
  </si>
  <si>
    <t>KR7267250009</t>
  </si>
  <si>
    <t>KR7271560005</t>
  </si>
  <si>
    <t>종목020</t>
  </si>
  <si>
    <t>KR7272210006</t>
  </si>
  <si>
    <t>종목049</t>
  </si>
  <si>
    <t>KR7282330000</t>
  </si>
  <si>
    <t>종목050</t>
  </si>
  <si>
    <t>쿠쿠홈시스</t>
  </si>
  <si>
    <t>KR7285130001</t>
  </si>
  <si>
    <t>종목158</t>
  </si>
  <si>
    <t>HDC현대산업개발</t>
  </si>
  <si>
    <t>KR7298020009</t>
  </si>
  <si>
    <t>종목051</t>
  </si>
  <si>
    <t>KR7298050006</t>
  </si>
  <si>
    <t>KR7302440003</t>
  </si>
  <si>
    <t>종목021</t>
  </si>
  <si>
    <t>KR7316140003</t>
  </si>
  <si>
    <t>종목177</t>
  </si>
  <si>
    <t>KR7323410001</t>
  </si>
  <si>
    <t>종목201</t>
  </si>
  <si>
    <t>KR7326030004</t>
  </si>
  <si>
    <t>종목202</t>
  </si>
  <si>
    <t>KR7329180004</t>
  </si>
  <si>
    <t>두산퓨얼셀</t>
  </si>
  <si>
    <t>KR7352820005</t>
  </si>
  <si>
    <t>종목204</t>
  </si>
  <si>
    <t>KR7361610009</t>
  </si>
  <si>
    <t>종목205</t>
  </si>
  <si>
    <t>KR7375500006</t>
  </si>
  <si>
    <t>종목178</t>
  </si>
  <si>
    <t>KR7377300009</t>
  </si>
  <si>
    <t>종목125</t>
  </si>
  <si>
    <t>KR7402340004</t>
  </si>
  <si>
    <t>종목096</t>
  </si>
  <si>
    <t>매수</t>
  </si>
  <si>
    <t>거래소</t>
  </si>
  <si>
    <t>상장집합투자증권</t>
  </si>
  <si>
    <t>당기순이익(주석10)</t>
    <phoneticPr fontId="15" type="noConversion"/>
  </si>
  <si>
    <t>종목코드</t>
  </si>
  <si>
    <t>CU당 순자산</t>
  </si>
  <si>
    <t>발행 CU수량</t>
  </si>
  <si>
    <t xml:space="preserve">거래상대방    </t>
  </si>
  <si>
    <t>(주)한아름은행</t>
    <phoneticPr fontId="29" type="noConversion"/>
  </si>
  <si>
    <t>종목148</t>
  </si>
  <si>
    <t>KR7137310009</t>
  </si>
  <si>
    <t>종목091</t>
  </si>
  <si>
    <t>종목046</t>
  </si>
  <si>
    <t>보령</t>
  </si>
  <si>
    <t>종목059</t>
  </si>
  <si>
    <t>하나투어</t>
  </si>
  <si>
    <t>KR7300720000</t>
  </si>
  <si>
    <t>종목052</t>
  </si>
  <si>
    <t>케이카</t>
  </si>
  <si>
    <t>KR7280360009</t>
  </si>
  <si>
    <t>KG스틸</t>
  </si>
  <si>
    <t>종목062</t>
  </si>
  <si>
    <t>종목199</t>
  </si>
  <si>
    <t>일진하이솔루스</t>
  </si>
  <si>
    <t>KR7373220003</t>
  </si>
  <si>
    <t>종목095</t>
  </si>
  <si>
    <t>KR7383220001</t>
  </si>
  <si>
    <t>종목179</t>
  </si>
  <si>
    <t xml:space="preserve">종목통화         </t>
  </si>
  <si>
    <t xml:space="preserve">펀드통화         </t>
  </si>
  <si>
    <t xml:space="preserve">취득원가(종목통화)          </t>
  </si>
  <si>
    <t xml:space="preserve">장부가평가액(종목통화)      </t>
  </si>
  <si>
    <t xml:space="preserve">시가평가금액(종목통화)      </t>
  </si>
  <si>
    <t xml:space="preserve">취득원가(펀드통화)  </t>
  </si>
  <si>
    <t xml:space="preserve">장부가평가액(펀드통화)      </t>
  </si>
  <si>
    <t xml:space="preserve">시가평가금액(펀드통화)      </t>
  </si>
  <si>
    <t xml:space="preserve">	매매처        </t>
  </si>
  <si>
    <t xml:space="preserve">	000012</t>
  </si>
  <si>
    <t xml:space="preserve">	000025</t>
  </si>
  <si>
    <t xml:space="preserve">	000046</t>
  </si>
  <si>
    <t xml:space="preserve">	000050</t>
  </si>
  <si>
    <t>신한투자증권</t>
  </si>
  <si>
    <t>하나증권</t>
  </si>
  <si>
    <t>다올투자증권</t>
  </si>
  <si>
    <t>기준일</t>
  </si>
  <si>
    <t>순자산</t>
  </si>
  <si>
    <t>시장구분</t>
  </si>
  <si>
    <t>소속부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</si>
  <si>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</si>
  <si>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</si>
  <si>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</si>
  <si>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</si>
  <si>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</si>
  <si>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</si>
  <si>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</si>
  <si>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</si>
  <si>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</si>
  <si>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</si>
  <si>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060310</t>
  </si>
  <si>
    <t>3S</t>
  </si>
  <si>
    <t>KOSDAQ</t>
  </si>
  <si>
    <t>중견기업부</t>
  </si>
  <si>
    <t>095570</t>
  </si>
  <si>
    <t>AJ네트웍스</t>
  </si>
  <si>
    <t>KOSPI</t>
  </si>
  <si>
    <t/>
  </si>
  <si>
    <t>006840</t>
  </si>
  <si>
    <t>AK홀딩스</t>
  </si>
  <si>
    <t>054620</t>
  </si>
  <si>
    <t>265520</t>
  </si>
  <si>
    <t>AP시스템</t>
  </si>
  <si>
    <t>우량기업부</t>
  </si>
  <si>
    <t>211270</t>
  </si>
  <si>
    <t>AP위성</t>
  </si>
  <si>
    <t>벤처기업부</t>
  </si>
  <si>
    <t>027410</t>
  </si>
  <si>
    <t>BGF</t>
  </si>
  <si>
    <t>282330</t>
  </si>
  <si>
    <t>138930</t>
  </si>
  <si>
    <t>001460</t>
  </si>
  <si>
    <t>BYC</t>
  </si>
  <si>
    <t>001465</t>
  </si>
  <si>
    <t>BYC우</t>
  </si>
  <si>
    <t>013720</t>
  </si>
  <si>
    <t>001040</t>
  </si>
  <si>
    <t>079160</t>
  </si>
  <si>
    <t>CJ CGV</t>
  </si>
  <si>
    <t>035760</t>
  </si>
  <si>
    <t>CJ ENM</t>
  </si>
  <si>
    <t>KOSDAQ GLOBAL</t>
  </si>
  <si>
    <t>311690</t>
  </si>
  <si>
    <t>CJ 바이오사이언스</t>
  </si>
  <si>
    <t>기술성장기업부</t>
  </si>
  <si>
    <t>00104K</t>
  </si>
  <si>
    <t>CJ4우(전환)</t>
  </si>
  <si>
    <t>000120</t>
  </si>
  <si>
    <t>011150</t>
  </si>
  <si>
    <t>CJ씨푸드</t>
  </si>
  <si>
    <t>011155</t>
  </si>
  <si>
    <t>CJ씨푸드1우</t>
  </si>
  <si>
    <t>001045</t>
  </si>
  <si>
    <t>CJ우</t>
  </si>
  <si>
    <t>097950</t>
  </si>
  <si>
    <t>097955</t>
  </si>
  <si>
    <t>CJ제일제당 우</t>
  </si>
  <si>
    <t>051500</t>
  </si>
  <si>
    <t>CJ프레시웨이</t>
  </si>
  <si>
    <t>058820</t>
  </si>
  <si>
    <t>CMG제약</t>
  </si>
  <si>
    <t>056730</t>
  </si>
  <si>
    <t>CNT85</t>
  </si>
  <si>
    <t>관리종목(소속부없음)</t>
  </si>
  <si>
    <t>065770</t>
  </si>
  <si>
    <t>CS</t>
  </si>
  <si>
    <t>083660</t>
  </si>
  <si>
    <t>CSA 코스믹</t>
  </si>
  <si>
    <t>000590</t>
  </si>
  <si>
    <t>CS홀딩스</t>
  </si>
  <si>
    <t>012030</t>
  </si>
  <si>
    <t>DB</t>
  </si>
  <si>
    <t>SPAC(소속부없음)</t>
  </si>
  <si>
    <t>016610</t>
  </si>
  <si>
    <t>005830</t>
  </si>
  <si>
    <t>000990</t>
  </si>
  <si>
    <t>139130</t>
  </si>
  <si>
    <t>001530</t>
  </si>
  <si>
    <t>DI동일</t>
  </si>
  <si>
    <t>000210</t>
  </si>
  <si>
    <t>000215</t>
  </si>
  <si>
    <t>DL우</t>
  </si>
  <si>
    <t>375500</t>
  </si>
  <si>
    <t>37550L</t>
  </si>
  <si>
    <t>DL이앤씨2우(전환)</t>
  </si>
  <si>
    <t>37550K</t>
  </si>
  <si>
    <t>DL이앤씨우</t>
  </si>
  <si>
    <t>068790</t>
  </si>
  <si>
    <t>DMS</t>
  </si>
  <si>
    <t>007340</t>
  </si>
  <si>
    <t>종목135</t>
  </si>
  <si>
    <t>004840</t>
  </si>
  <si>
    <t>DRB동일</t>
  </si>
  <si>
    <t>241520</t>
  </si>
  <si>
    <t>DSC인베스트먼트</t>
  </si>
  <si>
    <t>155660</t>
  </si>
  <si>
    <t>DSR</t>
  </si>
  <si>
    <t>069730</t>
  </si>
  <si>
    <t>DSR제강</t>
  </si>
  <si>
    <t>017940</t>
  </si>
  <si>
    <t>E1</t>
  </si>
  <si>
    <t>245620</t>
  </si>
  <si>
    <t>EDGC</t>
  </si>
  <si>
    <t>037370</t>
  </si>
  <si>
    <t>EG</t>
  </si>
  <si>
    <t>278990</t>
  </si>
  <si>
    <t>EMB</t>
  </si>
  <si>
    <t>KONEX</t>
  </si>
  <si>
    <t>일반기업부</t>
  </si>
  <si>
    <t>365550</t>
  </si>
  <si>
    <t>ESR켄달스퀘어리츠</t>
  </si>
  <si>
    <t>050120</t>
  </si>
  <si>
    <t>ES큐브</t>
  </si>
  <si>
    <t>084180</t>
  </si>
  <si>
    <t>383220</t>
  </si>
  <si>
    <t>007700</t>
  </si>
  <si>
    <t>F&amp;F홀딩스</t>
  </si>
  <si>
    <t>214270</t>
  </si>
  <si>
    <t>FSN</t>
  </si>
  <si>
    <t>130500</t>
  </si>
  <si>
    <t>GH신소재</t>
  </si>
  <si>
    <t>114090</t>
  </si>
  <si>
    <t>900290</t>
  </si>
  <si>
    <t>GRT</t>
  </si>
  <si>
    <t>외국기업(소속부없음)</t>
  </si>
  <si>
    <t>078930</t>
  </si>
  <si>
    <t>083450</t>
  </si>
  <si>
    <t>GST</t>
  </si>
  <si>
    <t>006360</t>
  </si>
  <si>
    <t>001250</t>
  </si>
  <si>
    <t>GS글로벌</t>
  </si>
  <si>
    <t>007070</t>
  </si>
  <si>
    <t>078935</t>
  </si>
  <si>
    <t>GS우</t>
  </si>
  <si>
    <t>297890</t>
  </si>
  <si>
    <t>HB솔루션</t>
  </si>
  <si>
    <t>078150</t>
  </si>
  <si>
    <t>HB테크놀러지</t>
  </si>
  <si>
    <t>012630</t>
  </si>
  <si>
    <t>HDC</t>
  </si>
  <si>
    <t>039570</t>
  </si>
  <si>
    <t>HDC랩스</t>
  </si>
  <si>
    <t>089470</t>
  </si>
  <si>
    <t>HDC현대EP</t>
  </si>
  <si>
    <t>294870</t>
  </si>
  <si>
    <t>267250</t>
  </si>
  <si>
    <t>097230</t>
  </si>
  <si>
    <t>HJ중공업</t>
  </si>
  <si>
    <t>195940</t>
  </si>
  <si>
    <t>HK이노엔</t>
  </si>
  <si>
    <t>014790</t>
  </si>
  <si>
    <t>HL D&amp;I</t>
  </si>
  <si>
    <t>028300</t>
  </si>
  <si>
    <t>HLB</t>
  </si>
  <si>
    <t>003580</t>
  </si>
  <si>
    <t>HLB글로벌</t>
  </si>
  <si>
    <t>343090</t>
  </si>
  <si>
    <t>HLB사이언스</t>
  </si>
  <si>
    <t>067630</t>
  </si>
  <si>
    <t>HLB생명과학</t>
  </si>
  <si>
    <t>047920</t>
  </si>
  <si>
    <t>HLB제약</t>
  </si>
  <si>
    <t>115450</t>
  </si>
  <si>
    <t>HLB테라퓨틱스</t>
  </si>
  <si>
    <t>204320</t>
  </si>
  <si>
    <t>060980</t>
  </si>
  <si>
    <t>HL홀딩스</t>
  </si>
  <si>
    <t>011200</t>
  </si>
  <si>
    <t>403870</t>
  </si>
  <si>
    <t>HPSP</t>
  </si>
  <si>
    <t>036640</t>
  </si>
  <si>
    <t>HRS</t>
  </si>
  <si>
    <t>082740</t>
  </si>
  <si>
    <t>388790</t>
  </si>
  <si>
    <t>424760</t>
  </si>
  <si>
    <t>003560</t>
  </si>
  <si>
    <t>IHQ</t>
  </si>
  <si>
    <t>095340</t>
  </si>
  <si>
    <t>ISC</t>
  </si>
  <si>
    <t>099520</t>
  </si>
  <si>
    <t>175330</t>
  </si>
  <si>
    <t>종목092</t>
  </si>
  <si>
    <t>950170</t>
  </si>
  <si>
    <t>JTC</t>
  </si>
  <si>
    <t>234080</t>
  </si>
  <si>
    <t>JW생명과학</t>
  </si>
  <si>
    <t>067290</t>
  </si>
  <si>
    <t>JW신약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</si>
  <si>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</si>
  <si>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</si>
  <si>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</si>
  <si>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</si>
  <si>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</si>
  <si>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</si>
  <si>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</si>
  <si>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</si>
  <si>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035900</t>
  </si>
  <si>
    <t>JYP Ent.</t>
  </si>
  <si>
    <t>318000</t>
  </si>
  <si>
    <t>KBG</t>
  </si>
  <si>
    <t>024840</t>
  </si>
  <si>
    <t>KBI메탈</t>
  </si>
  <si>
    <t>105560</t>
  </si>
  <si>
    <t>432320</t>
  </si>
  <si>
    <t>KB스타리츠</t>
  </si>
  <si>
    <t>024120</t>
  </si>
  <si>
    <t>KB오토시스</t>
  </si>
  <si>
    <t>002380</t>
  </si>
  <si>
    <t>021320</t>
  </si>
  <si>
    <t>KCC건설</t>
  </si>
  <si>
    <t>344820</t>
  </si>
  <si>
    <t>KCC글라스</t>
  </si>
  <si>
    <t>036670</t>
  </si>
  <si>
    <t>009070</t>
  </si>
  <si>
    <t>KCTC</t>
  </si>
  <si>
    <t>009440</t>
  </si>
  <si>
    <t>KC그린홀딩스</t>
  </si>
  <si>
    <t>112190</t>
  </si>
  <si>
    <t>KC산업</t>
  </si>
  <si>
    <t>119650</t>
  </si>
  <si>
    <t>KC코트렐</t>
  </si>
  <si>
    <t>044180</t>
  </si>
  <si>
    <t>KD</t>
  </si>
  <si>
    <t>092220</t>
  </si>
  <si>
    <t>KEC</t>
  </si>
  <si>
    <t>151860</t>
  </si>
  <si>
    <t>046440</t>
  </si>
  <si>
    <t>KG모빌리언스</t>
  </si>
  <si>
    <t>016380</t>
  </si>
  <si>
    <t>035600</t>
  </si>
  <si>
    <t>KG이니시스</t>
  </si>
  <si>
    <t>001390</t>
  </si>
  <si>
    <t>KG케미칼</t>
  </si>
  <si>
    <t>226360</t>
  </si>
  <si>
    <t>KH 건설</t>
  </si>
  <si>
    <t>111870</t>
  </si>
  <si>
    <t>033180</t>
  </si>
  <si>
    <t>KH 필룩스</t>
  </si>
  <si>
    <t>060720</t>
  </si>
  <si>
    <t>KH바텍</t>
  </si>
  <si>
    <t>001940</t>
  </si>
  <si>
    <t>KISCO홀딩스</t>
  </si>
  <si>
    <t>058400</t>
  </si>
  <si>
    <t>KNN</t>
  </si>
  <si>
    <t>114450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</si>
  <si>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</si>
  <si>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</si>
  <si>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</si>
  <si>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</si>
  <si>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</si>
  <si>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</si>
  <si>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</si>
  <si>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</si>
  <si>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</si>
  <si>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033780</t>
  </si>
  <si>
    <t>058850</t>
  </si>
  <si>
    <t>KTcs</t>
  </si>
  <si>
    <t>058860</t>
  </si>
  <si>
    <t>KTis</t>
  </si>
  <si>
    <t>060370</t>
  </si>
  <si>
    <t>122450</t>
  </si>
  <si>
    <t>KX</t>
  </si>
  <si>
    <t>052900</t>
  </si>
  <si>
    <t>KX하이텍</t>
  </si>
  <si>
    <t>093050</t>
  </si>
  <si>
    <t>LF</t>
  </si>
  <si>
    <t>003550</t>
  </si>
  <si>
    <t>034220</t>
  </si>
  <si>
    <t>051900</t>
  </si>
  <si>
    <t>051905</t>
  </si>
  <si>
    <t>LG생활건강우</t>
  </si>
  <si>
    <t>373220</t>
  </si>
  <si>
    <t>003555</t>
  </si>
  <si>
    <t>LG우</t>
  </si>
  <si>
    <t>032640</t>
  </si>
  <si>
    <t>011070</t>
  </si>
  <si>
    <t>066570</t>
  </si>
  <si>
    <t>066575</t>
  </si>
  <si>
    <t>LG전자우</t>
  </si>
  <si>
    <t>037560</t>
  </si>
  <si>
    <t>LG헬로비전</t>
  </si>
  <si>
    <t>051910</t>
  </si>
  <si>
    <t>051915</t>
  </si>
  <si>
    <t>LG화학우</t>
  </si>
  <si>
    <t>079550</t>
  </si>
  <si>
    <t>006260</t>
  </si>
  <si>
    <t>010120</t>
  </si>
  <si>
    <t>000680</t>
  </si>
  <si>
    <t>LS네트웍스</t>
  </si>
  <si>
    <t>229640</t>
  </si>
  <si>
    <t>108320</t>
  </si>
  <si>
    <t>LX세미콘</t>
  </si>
  <si>
    <t>001120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</si>
  <si>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</si>
  <si>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</si>
  <si>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</si>
  <si>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</si>
  <si>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</si>
  <si>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</si>
  <si>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</si>
  <si>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</si>
  <si>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086960</t>
  </si>
  <si>
    <t>MDS테크</t>
  </si>
  <si>
    <t>023150</t>
  </si>
  <si>
    <t>MH에탄올</t>
  </si>
  <si>
    <t>035420</t>
  </si>
  <si>
    <t>160550</t>
  </si>
  <si>
    <t>NEW</t>
  </si>
  <si>
    <t>053290</t>
  </si>
  <si>
    <t>NE능률</t>
  </si>
  <si>
    <t>181710</t>
  </si>
  <si>
    <t>NHN</t>
  </si>
  <si>
    <t>104200</t>
  </si>
  <si>
    <t>NHN벅스</t>
  </si>
  <si>
    <t>060250</t>
  </si>
  <si>
    <t>400760</t>
  </si>
  <si>
    <t>NH올원리츠</t>
  </si>
  <si>
    <t>005940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</si>
  <si>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</si>
  <si>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</si>
  <si>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</si>
  <si>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</si>
  <si>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</si>
  <si>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</si>
  <si>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</si>
  <si>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</si>
  <si>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</si>
  <si>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</si>
  <si>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</si>
  <si>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</si>
  <si>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</si>
  <si>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</si>
  <si>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010060</t>
  </si>
  <si>
    <t>178920</t>
  </si>
  <si>
    <t>024940</t>
  </si>
  <si>
    <t>PN풍년</t>
  </si>
  <si>
    <t>005490</t>
  </si>
  <si>
    <t>218410</t>
  </si>
  <si>
    <t>RFHIC</t>
  </si>
  <si>
    <t>327260</t>
  </si>
  <si>
    <t>RF머트리얼즈</t>
  </si>
  <si>
    <t>091340</t>
  </si>
  <si>
    <t>S&amp;K폴리텍</t>
  </si>
  <si>
    <t>010950</t>
  </si>
  <si>
    <t>010955</t>
  </si>
  <si>
    <t>S-Oil우</t>
  </si>
  <si>
    <t>419530</t>
  </si>
  <si>
    <t>SAMG엔터</t>
  </si>
  <si>
    <t>019550</t>
  </si>
  <si>
    <t>SBI인베스트먼트</t>
  </si>
  <si>
    <t>034120</t>
  </si>
  <si>
    <t>SBS</t>
  </si>
  <si>
    <t>036120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</si>
  <si>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</si>
  <si>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</si>
  <si>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</si>
  <si>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</si>
  <si>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</si>
  <si>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</si>
  <si>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</si>
  <si>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</si>
  <si>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049470</t>
  </si>
  <si>
    <t>184230</t>
  </si>
  <si>
    <t>SGA솔루션즈</t>
  </si>
  <si>
    <t>005090</t>
  </si>
  <si>
    <t>SGC에너지</t>
  </si>
  <si>
    <t>016250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</si>
  <si>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</si>
  <si>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</si>
  <si>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</si>
  <si>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</si>
  <si>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</si>
  <si>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</si>
  <si>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</si>
  <si>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</si>
  <si>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</si>
  <si>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</si>
  <si>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</si>
  <si>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</si>
  <si>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</si>
  <si>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</si>
  <si>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</si>
  <si>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011790</t>
  </si>
  <si>
    <t>018670</t>
  </si>
  <si>
    <t>SK가스</t>
  </si>
  <si>
    <t>001740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</si>
  <si>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</si>
  <si>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</si>
  <si>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</si>
  <si>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</si>
  <si>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</si>
  <si>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</si>
  <si>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</si>
  <si>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</si>
  <si>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</si>
  <si>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326030</t>
  </si>
  <si>
    <t>402340</t>
  </si>
  <si>
    <t>260870</t>
  </si>
  <si>
    <t>SK시그넷</t>
  </si>
  <si>
    <t>361610</t>
  </si>
  <si>
    <t>03473K</t>
  </si>
  <si>
    <t>SK우</t>
  </si>
  <si>
    <t>096770</t>
  </si>
  <si>
    <t>096775</t>
  </si>
  <si>
    <t>SK이노베이션우</t>
  </si>
  <si>
    <t>001510</t>
  </si>
  <si>
    <t>001515</t>
  </si>
  <si>
    <t>SK증권우</t>
  </si>
  <si>
    <t>285130</t>
  </si>
  <si>
    <t>28513K</t>
  </si>
  <si>
    <t>SK케미칼우</t>
  </si>
  <si>
    <t>017670</t>
  </si>
  <si>
    <t>000660</t>
  </si>
  <si>
    <t>048550</t>
  </si>
  <si>
    <t>SM C&amp;C</t>
  </si>
  <si>
    <t>063440</t>
  </si>
  <si>
    <t>SM Life Design</t>
  </si>
  <si>
    <t>064960</t>
  </si>
  <si>
    <t>SNT모티브</t>
  </si>
  <si>
    <t>100840</t>
  </si>
  <si>
    <t>SNT에너지</t>
  </si>
  <si>
    <t>003570</t>
  </si>
  <si>
    <t>036530</t>
  </si>
  <si>
    <t>SNT홀딩스</t>
  </si>
  <si>
    <t>005610</t>
  </si>
  <si>
    <t>SPC삼립</t>
  </si>
  <si>
    <t>011810</t>
  </si>
  <si>
    <t>STX</t>
  </si>
  <si>
    <t>077970</t>
  </si>
  <si>
    <t>STX엔진</t>
  </si>
  <si>
    <t>071970</t>
  </si>
  <si>
    <t>002820</t>
  </si>
  <si>
    <t>SUN&amp;L</t>
  </si>
  <si>
    <t>289080</t>
  </si>
  <si>
    <t>SV인베스트먼트</t>
  </si>
  <si>
    <t>084870</t>
  </si>
  <si>
    <t>TBH글로벌</t>
  </si>
  <si>
    <t>002710</t>
  </si>
  <si>
    <t>TCC스틸</t>
  </si>
  <si>
    <t>089230</t>
  </si>
  <si>
    <t>THE E&amp;M</t>
  </si>
  <si>
    <t>032540</t>
  </si>
  <si>
    <t>TJ미디어</t>
  </si>
  <si>
    <t>022220</t>
  </si>
  <si>
    <t>069260</t>
  </si>
  <si>
    <t>048770</t>
  </si>
  <si>
    <t>TPC</t>
  </si>
  <si>
    <t>246690</t>
  </si>
  <si>
    <t>TS인베스트먼트</t>
  </si>
  <si>
    <t>317240</t>
  </si>
  <si>
    <t>TS트릴리온</t>
  </si>
  <si>
    <t>002900</t>
  </si>
  <si>
    <t>TYM</t>
  </si>
  <si>
    <t>투자주의환기종목(소속부없음)</t>
  </si>
  <si>
    <t>024070</t>
  </si>
  <si>
    <t>WISCOM</t>
  </si>
  <si>
    <t>057030</t>
  </si>
  <si>
    <t>YBM넷</t>
  </si>
  <si>
    <t>037270</t>
  </si>
  <si>
    <t>YG PLUS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</si>
  <si>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</si>
  <si>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</si>
  <si>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</si>
  <si>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</si>
  <si>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</si>
  <si>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</si>
  <si>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</si>
  <si>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</si>
  <si>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</si>
  <si>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000500</t>
  </si>
  <si>
    <t>가온전선</t>
  </si>
  <si>
    <t>399720</t>
  </si>
  <si>
    <t>가온칩스</t>
  </si>
  <si>
    <t>036620</t>
  </si>
  <si>
    <t>감성코퍼레이션</t>
  </si>
  <si>
    <t>000860</t>
  </si>
  <si>
    <t>강남제비스코</t>
  </si>
  <si>
    <t>217730</t>
  </si>
  <si>
    <t>강스템바이오텍</t>
  </si>
  <si>
    <t>035250</t>
  </si>
  <si>
    <t>114190</t>
  </si>
  <si>
    <t>강원에너지</t>
  </si>
  <si>
    <t>094480</t>
  </si>
  <si>
    <t>갤럭시아머니트리</t>
  </si>
  <si>
    <t>011420</t>
  </si>
  <si>
    <t>갤럭시아에스엠</t>
  </si>
  <si>
    <t>039240</t>
  </si>
  <si>
    <t>경남스틸</t>
  </si>
  <si>
    <t>053950</t>
  </si>
  <si>
    <t>경남제약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</si>
  <si>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</si>
  <si>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</si>
  <si>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</si>
  <si>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</si>
  <si>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</si>
  <si>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</si>
  <si>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</si>
  <si>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</si>
  <si>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011040</t>
  </si>
  <si>
    <t>경동제약</t>
  </si>
  <si>
    <t>경방</t>
  </si>
  <si>
    <t>214390</t>
  </si>
  <si>
    <t>경보제약</t>
  </si>
  <si>
    <t>012610</t>
  </si>
  <si>
    <t>경인양행</t>
  </si>
  <si>
    <t>009140</t>
  </si>
  <si>
    <t>경인전자</t>
  </si>
  <si>
    <t>024910</t>
  </si>
  <si>
    <t>경창산업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</si>
  <si>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</si>
  <si>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</si>
  <si>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</si>
  <si>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</si>
  <si>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</si>
  <si>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</si>
  <si>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</si>
  <si>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</si>
  <si>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198440</t>
  </si>
  <si>
    <t>049720</t>
  </si>
  <si>
    <t>고려신용정보</t>
  </si>
  <si>
    <t>010130</t>
  </si>
  <si>
    <t>002240</t>
  </si>
  <si>
    <t>고려제강</t>
  </si>
  <si>
    <t>014570</t>
  </si>
  <si>
    <t>고려제약</t>
  </si>
  <si>
    <t>348150</t>
  </si>
  <si>
    <t>고바이오랩</t>
  </si>
  <si>
    <t>098460</t>
  </si>
  <si>
    <t>고영</t>
  </si>
  <si>
    <t>035290</t>
  </si>
  <si>
    <t>골드앤에스</t>
  </si>
  <si>
    <t>038530</t>
  </si>
  <si>
    <t>215000</t>
  </si>
  <si>
    <t>골프존</t>
  </si>
  <si>
    <t>121440</t>
  </si>
  <si>
    <t>366030</t>
  </si>
  <si>
    <t>공구우먼</t>
  </si>
  <si>
    <t>076340</t>
  </si>
  <si>
    <t>009290</t>
  </si>
  <si>
    <t>광동제약</t>
  </si>
  <si>
    <t>017040</t>
  </si>
  <si>
    <t>광명전기</t>
  </si>
  <si>
    <t>029480</t>
  </si>
  <si>
    <t>광무</t>
  </si>
  <si>
    <t>017900</t>
  </si>
  <si>
    <t>광전자</t>
  </si>
  <si>
    <t>037710</t>
  </si>
  <si>
    <t>광주신세계</t>
  </si>
  <si>
    <t>026910</t>
  </si>
  <si>
    <t>광진실업</t>
  </si>
  <si>
    <t>355150</t>
  </si>
  <si>
    <t>030610</t>
  </si>
  <si>
    <t>339770</t>
  </si>
  <si>
    <t>교촌에프앤비</t>
  </si>
  <si>
    <t>053270</t>
  </si>
  <si>
    <t>구영테크</t>
  </si>
  <si>
    <t>007690</t>
  </si>
  <si>
    <t>국도화학</t>
  </si>
  <si>
    <t>005320</t>
  </si>
  <si>
    <t>001140</t>
  </si>
  <si>
    <t>국보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</si>
  <si>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</si>
  <si>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</si>
  <si>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</si>
  <si>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</si>
  <si>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</si>
  <si>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</si>
  <si>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</si>
  <si>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</si>
  <si>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</si>
  <si>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</si>
  <si>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</si>
  <si>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국전약품</t>
  </si>
  <si>
    <t>002720</t>
  </si>
  <si>
    <t>국제약품</t>
  </si>
  <si>
    <t>243870</t>
  </si>
  <si>
    <t>035080</t>
  </si>
  <si>
    <t>그래디언트</t>
  </si>
  <si>
    <t>204020</t>
  </si>
  <si>
    <t>그리티</t>
  </si>
  <si>
    <t>083420</t>
  </si>
  <si>
    <t>그린케미칼</t>
  </si>
  <si>
    <t>186230</t>
  </si>
  <si>
    <t>그린플러스</t>
  </si>
  <si>
    <t>014530</t>
  </si>
  <si>
    <t>극동유화</t>
  </si>
  <si>
    <t>900070</t>
  </si>
  <si>
    <t>글로벌에스엠</t>
  </si>
  <si>
    <t>204620</t>
  </si>
  <si>
    <t>글로벌텍스프리</t>
  </si>
  <si>
    <t>019660</t>
  </si>
  <si>
    <t>글로본</t>
  </si>
  <si>
    <t>014280</t>
  </si>
  <si>
    <t>금강공업</t>
  </si>
  <si>
    <t>014285</t>
  </si>
  <si>
    <t>금강공업우</t>
  </si>
  <si>
    <t>053260</t>
  </si>
  <si>
    <t>금강철강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</si>
  <si>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</si>
  <si>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</si>
  <si>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</si>
  <si>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</si>
  <si>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</si>
  <si>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</si>
  <si>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</si>
  <si>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</si>
  <si>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</si>
  <si>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011785</t>
  </si>
  <si>
    <t>214330</t>
  </si>
  <si>
    <t>금호에이치티</t>
  </si>
  <si>
    <t>001210</t>
  </si>
  <si>
    <t>금호전기</t>
  </si>
  <si>
    <t>073240</t>
  </si>
  <si>
    <t>036190</t>
  </si>
  <si>
    <t>금화피에스시</t>
  </si>
  <si>
    <t>049080</t>
  </si>
  <si>
    <t>기가레인</t>
  </si>
  <si>
    <t>035460</t>
  </si>
  <si>
    <t>기산텔레콤</t>
  </si>
  <si>
    <t>092440</t>
  </si>
  <si>
    <t>기신정기</t>
  </si>
  <si>
    <t>000270</t>
  </si>
  <si>
    <t>024110</t>
  </si>
  <si>
    <t>013700</t>
  </si>
  <si>
    <t>까뮤이앤씨</t>
  </si>
  <si>
    <t>308100</t>
  </si>
  <si>
    <t>004540</t>
  </si>
  <si>
    <t>깨끗한나라</t>
  </si>
  <si>
    <t>004545</t>
  </si>
  <si>
    <t>깨끗한나라우</t>
  </si>
  <si>
    <t>187790</t>
  </si>
  <si>
    <t>나노</t>
  </si>
  <si>
    <t>286750</t>
  </si>
  <si>
    <t>121600</t>
  </si>
  <si>
    <t>나노신소재</t>
  </si>
  <si>
    <t>247660</t>
  </si>
  <si>
    <t>나노씨엠에스</t>
  </si>
  <si>
    <t>039860</t>
  </si>
  <si>
    <t>나노엔텍</t>
  </si>
  <si>
    <t>091970</t>
  </si>
  <si>
    <t>나노캠텍</t>
  </si>
  <si>
    <t>244880</t>
  </si>
  <si>
    <t>나눔테크</t>
  </si>
  <si>
    <t>288490</t>
  </si>
  <si>
    <t>나라소프트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</si>
  <si>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</si>
  <si>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</si>
  <si>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</si>
  <si>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</si>
  <si>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</si>
  <si>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</si>
  <si>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</si>
  <si>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</si>
  <si>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089600</t>
  </si>
  <si>
    <t>293580</t>
  </si>
  <si>
    <t>나우IB</t>
  </si>
  <si>
    <t>257990</t>
  </si>
  <si>
    <t>나우코스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</si>
  <si>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</si>
  <si>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</si>
  <si>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</si>
  <si>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</si>
  <si>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</si>
  <si>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</si>
  <si>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</si>
  <si>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</si>
  <si>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</si>
  <si>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</si>
  <si>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</si>
  <si>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</si>
  <si>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</si>
  <si>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</si>
  <si>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</si>
  <si>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</si>
  <si>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</si>
  <si>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</si>
  <si>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</si>
  <si>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</si>
  <si>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</si>
  <si>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</si>
  <si>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</si>
  <si>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</si>
  <si>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</si>
  <si>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</si>
  <si>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</si>
  <si>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</si>
  <si>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</si>
  <si>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</si>
  <si>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</si>
  <si>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</si>
  <si>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</si>
  <si>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</si>
  <si>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</si>
  <si>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</si>
  <si>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</si>
  <si>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</si>
  <si>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</si>
  <si>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</si>
  <si>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</si>
  <si>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</si>
  <si>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</si>
  <si>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</si>
  <si>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</si>
  <si>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</si>
  <si>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</si>
  <si>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</si>
  <si>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</si>
  <si>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</si>
  <si>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</si>
  <si>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</si>
  <si>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</si>
  <si>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</si>
  <si>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</si>
  <si>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</si>
  <si>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</si>
  <si>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</si>
  <si>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</si>
  <si>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</si>
  <si>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</si>
  <si>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</si>
  <si>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</si>
  <si>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</si>
  <si>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</si>
  <si>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</si>
  <si>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089140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</si>
  <si>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</si>
  <si>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</si>
  <si>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</si>
  <si>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</si>
  <si>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</si>
  <si>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</si>
  <si>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</si>
  <si>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</si>
  <si>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217270</t>
  </si>
  <si>
    <t>넵튠</t>
  </si>
  <si>
    <t>251270</t>
  </si>
  <si>
    <t>317860</t>
  </si>
  <si>
    <t>노드메이슨</t>
  </si>
  <si>
    <t>104620</t>
  </si>
  <si>
    <t>노랑풍선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</si>
  <si>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</si>
  <si>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</si>
  <si>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</si>
  <si>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</si>
  <si>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</si>
  <si>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</si>
  <si>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</si>
  <si>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</si>
  <si>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194700</t>
  </si>
  <si>
    <t>노바렉스</t>
  </si>
  <si>
    <t>285490</t>
  </si>
  <si>
    <t>노바텍</t>
  </si>
  <si>
    <t>229500</t>
  </si>
  <si>
    <t>노브메타파마</t>
  </si>
  <si>
    <t>106520</t>
  </si>
  <si>
    <t>노블엠앤비</t>
  </si>
  <si>
    <t>376930</t>
  </si>
  <si>
    <t>노을</t>
  </si>
  <si>
    <t>278650</t>
  </si>
  <si>
    <t>006280</t>
  </si>
  <si>
    <t>142280</t>
  </si>
  <si>
    <t>녹십자엠에스</t>
  </si>
  <si>
    <t>234690</t>
  </si>
  <si>
    <t>녹십자웰빙</t>
  </si>
  <si>
    <t>005250</t>
  </si>
  <si>
    <t>005257</t>
  </si>
  <si>
    <t>녹십자홀딩스2우</t>
  </si>
  <si>
    <t>004370</t>
  </si>
  <si>
    <t>072710</t>
  </si>
  <si>
    <t>농심홀딩스</t>
  </si>
  <si>
    <t>054050</t>
  </si>
  <si>
    <t>농우바이오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</si>
  <si>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</si>
  <si>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</si>
  <si>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</si>
  <si>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</si>
  <si>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</si>
  <si>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</si>
  <si>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</si>
  <si>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</si>
  <si>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060260</t>
  </si>
  <si>
    <t>뉴보텍</t>
  </si>
  <si>
    <t>012340</t>
  </si>
  <si>
    <t>뉴인텍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</si>
  <si>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</si>
  <si>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</si>
  <si>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</si>
  <si>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</si>
  <si>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</si>
  <si>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</si>
  <si>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</si>
  <si>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</si>
  <si>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093640</t>
  </si>
  <si>
    <t>340360</t>
  </si>
  <si>
    <t>다보링크</t>
  </si>
  <si>
    <t>039560</t>
  </si>
  <si>
    <t>다산네트웍스</t>
  </si>
  <si>
    <t>058730</t>
  </si>
  <si>
    <t>다스코</t>
  </si>
  <si>
    <t>030210</t>
  </si>
  <si>
    <t>023590</t>
  </si>
  <si>
    <t>다우기술</t>
  </si>
  <si>
    <t>032190</t>
  </si>
  <si>
    <t>다우데이타</t>
  </si>
  <si>
    <t>323350</t>
  </si>
  <si>
    <t>다원넥스뷰</t>
  </si>
  <si>
    <t>068240</t>
  </si>
  <si>
    <t>다원시스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</si>
  <si>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</si>
  <si>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</si>
  <si>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</si>
  <si>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</si>
  <si>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</si>
  <si>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</si>
  <si>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</si>
  <si>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</si>
  <si>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</si>
  <si>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</si>
  <si>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</si>
  <si>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</si>
  <si>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</si>
  <si>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</si>
  <si>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</si>
  <si>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</si>
  <si>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</si>
  <si>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</si>
  <si>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178600</t>
  </si>
  <si>
    <t>대동고려삼</t>
  </si>
  <si>
    <t>020400</t>
  </si>
  <si>
    <t>대동금속</t>
  </si>
  <si>
    <t>008830</t>
  </si>
  <si>
    <t>대동기어</t>
  </si>
  <si>
    <t>048470</t>
  </si>
  <si>
    <t>대동스틸</t>
  </si>
  <si>
    <t>008110</t>
  </si>
  <si>
    <t>대동전자</t>
  </si>
  <si>
    <t>004780</t>
  </si>
  <si>
    <t>대륙제관</t>
  </si>
  <si>
    <t>005750</t>
  </si>
  <si>
    <t>017650</t>
  </si>
  <si>
    <t>대림제지</t>
  </si>
  <si>
    <t>006570</t>
  </si>
  <si>
    <t>대림통상</t>
  </si>
  <si>
    <t>007720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</si>
  <si>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</si>
  <si>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</si>
  <si>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</si>
  <si>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</si>
  <si>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</si>
  <si>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</si>
  <si>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</si>
  <si>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</si>
  <si>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001680</t>
  </si>
  <si>
    <t>001685</t>
  </si>
  <si>
    <t>대상우</t>
  </si>
  <si>
    <t>084690</t>
  </si>
  <si>
    <t>대상홀딩스</t>
  </si>
  <si>
    <t>084695</t>
  </si>
  <si>
    <t>대상홀딩스우</t>
  </si>
  <si>
    <t>036480</t>
  </si>
  <si>
    <t>대성미생물</t>
  </si>
  <si>
    <t>128820</t>
  </si>
  <si>
    <t>대성산업</t>
  </si>
  <si>
    <t>117580</t>
  </si>
  <si>
    <t>대성에너지</t>
  </si>
  <si>
    <t>025440</t>
  </si>
  <si>
    <t>027830</t>
  </si>
  <si>
    <t>대성창투</t>
  </si>
  <si>
    <t>104040</t>
  </si>
  <si>
    <t>대성파인텍</t>
  </si>
  <si>
    <t>129920</t>
  </si>
  <si>
    <t>대성하이텍</t>
  </si>
  <si>
    <t>016710</t>
  </si>
  <si>
    <t>대성홀딩스</t>
  </si>
  <si>
    <t>020180</t>
  </si>
  <si>
    <t>대신정보통신</t>
  </si>
  <si>
    <t>003540</t>
  </si>
  <si>
    <t>003547</t>
  </si>
  <si>
    <t>대신증권2우B</t>
  </si>
  <si>
    <t>003545</t>
  </si>
  <si>
    <t>대신증권우</t>
  </si>
  <si>
    <t>045390</t>
  </si>
  <si>
    <t>대아티아이</t>
  </si>
  <si>
    <t>009190</t>
  </si>
  <si>
    <t>대양금속</t>
  </si>
  <si>
    <t>108380</t>
  </si>
  <si>
    <t>대양전기공업</t>
  </si>
  <si>
    <t>014160</t>
  </si>
  <si>
    <t>대영포장</t>
  </si>
  <si>
    <t>047040</t>
  </si>
  <si>
    <t>009320</t>
  </si>
  <si>
    <t>042660</t>
  </si>
  <si>
    <t>003090</t>
  </si>
  <si>
    <t>069620</t>
  </si>
  <si>
    <t>007680</t>
  </si>
  <si>
    <t>대원</t>
  </si>
  <si>
    <t>000430</t>
  </si>
  <si>
    <t>대원강업</t>
  </si>
  <si>
    <t>048910</t>
  </si>
  <si>
    <t>대원미디어</t>
  </si>
  <si>
    <t>005710</t>
  </si>
  <si>
    <t>대원산업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</si>
  <si>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</si>
  <si>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</si>
  <si>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</si>
  <si>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</si>
  <si>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</si>
  <si>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</si>
  <si>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</si>
  <si>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</si>
  <si>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</si>
  <si>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</si>
  <si>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290120</t>
  </si>
  <si>
    <t>000300</t>
  </si>
  <si>
    <t>120240</t>
  </si>
  <si>
    <t>대정화금</t>
  </si>
  <si>
    <t>003310</t>
  </si>
  <si>
    <t>대주산업</t>
  </si>
  <si>
    <t>114920</t>
  </si>
  <si>
    <t>대주이엔티</t>
  </si>
  <si>
    <t>078600</t>
  </si>
  <si>
    <t>대주전자재료</t>
  </si>
  <si>
    <t>012800</t>
  </si>
  <si>
    <t>대창</t>
  </si>
  <si>
    <t>015230</t>
  </si>
  <si>
    <t>대창단조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</si>
  <si>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</si>
  <si>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</si>
  <si>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</si>
  <si>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</si>
  <si>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</si>
  <si>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</si>
  <si>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</si>
  <si>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</si>
  <si>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060900</t>
  </si>
  <si>
    <t>054670</t>
  </si>
  <si>
    <t>대한뉴팜</t>
  </si>
  <si>
    <t>001070</t>
  </si>
  <si>
    <t>대한방직</t>
  </si>
  <si>
    <t>023910</t>
  </si>
  <si>
    <t>대한약품</t>
  </si>
  <si>
    <t>006650</t>
  </si>
  <si>
    <t>001440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</si>
  <si>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</si>
  <si>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</si>
  <si>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</si>
  <si>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</si>
  <si>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</si>
  <si>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</si>
  <si>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</si>
  <si>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</si>
  <si>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</si>
  <si>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</si>
  <si>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</si>
  <si>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</si>
  <si>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</si>
  <si>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</si>
  <si>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</si>
  <si>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</si>
  <si>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</si>
  <si>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</si>
  <si>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</si>
  <si>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</si>
  <si>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</si>
  <si>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</si>
  <si>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</si>
  <si>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</si>
  <si>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</si>
  <si>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</si>
  <si>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</si>
  <si>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192080</t>
  </si>
  <si>
    <t>393890</t>
  </si>
  <si>
    <t>더블유씨피</t>
  </si>
  <si>
    <t>299170</t>
  </si>
  <si>
    <t>더블유에스아이</t>
  </si>
  <si>
    <t>012510</t>
  </si>
  <si>
    <t>더존비즈온</t>
  </si>
  <si>
    <t>224060</t>
  </si>
  <si>
    <t>더코디</t>
  </si>
  <si>
    <t>302920</t>
  </si>
  <si>
    <t>더콘텐츠온</t>
  </si>
  <si>
    <t>213420</t>
  </si>
  <si>
    <t>덕산네오룩스</t>
  </si>
  <si>
    <t>317330</t>
  </si>
  <si>
    <t>덕산테코피아</t>
  </si>
  <si>
    <t>077360</t>
  </si>
  <si>
    <t>덕산하이메탈</t>
  </si>
  <si>
    <t>004830</t>
  </si>
  <si>
    <t>덕성</t>
  </si>
  <si>
    <t>004835</t>
  </si>
  <si>
    <t>덕성우</t>
  </si>
  <si>
    <t>090410</t>
  </si>
  <si>
    <t>024900</t>
  </si>
  <si>
    <t>263600</t>
  </si>
  <si>
    <t>덕우전자</t>
  </si>
  <si>
    <t>194480</t>
  </si>
  <si>
    <t>데브시스터즈</t>
  </si>
  <si>
    <t>263800</t>
  </si>
  <si>
    <t>데이타솔루션</t>
  </si>
  <si>
    <t>199150</t>
  </si>
  <si>
    <t>데이터스트림즈</t>
  </si>
  <si>
    <t>206560</t>
  </si>
  <si>
    <t>덱스터</t>
  </si>
  <si>
    <t>261200</t>
  </si>
  <si>
    <t>덴티스</t>
  </si>
  <si>
    <t>145720</t>
  </si>
  <si>
    <t>덴티움</t>
  </si>
  <si>
    <t>227420</t>
  </si>
  <si>
    <t>067990</t>
  </si>
  <si>
    <t>도이치모터스</t>
  </si>
  <si>
    <t>002150</t>
  </si>
  <si>
    <t>도화엔지니어링</t>
  </si>
  <si>
    <t>006620</t>
  </si>
  <si>
    <t>동구바이오제약</t>
  </si>
  <si>
    <t>100130</t>
  </si>
  <si>
    <t>동국S&amp;C</t>
  </si>
  <si>
    <t>005160</t>
  </si>
  <si>
    <t>동국산업</t>
  </si>
  <si>
    <t>075970</t>
  </si>
  <si>
    <t>동국알앤에스</t>
  </si>
  <si>
    <t>001230</t>
  </si>
  <si>
    <t>086450</t>
  </si>
  <si>
    <t>동국제약</t>
  </si>
  <si>
    <t>023450</t>
  </si>
  <si>
    <t>동남합성</t>
  </si>
  <si>
    <t>004140</t>
  </si>
  <si>
    <t>동방</t>
  </si>
  <si>
    <t>099410</t>
  </si>
  <si>
    <t>동방선기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</si>
  <si>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</si>
  <si>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</si>
  <si>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</si>
  <si>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</si>
  <si>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</si>
  <si>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</si>
  <si>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</si>
  <si>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002210</t>
  </si>
  <si>
    <t>동성제약</t>
  </si>
  <si>
    <t>102260</t>
  </si>
  <si>
    <t>동성케미컬</t>
  </si>
  <si>
    <t>033500</t>
  </si>
  <si>
    <t>동성화인텍</t>
  </si>
  <si>
    <t>025950</t>
  </si>
  <si>
    <t>동신건설</t>
  </si>
  <si>
    <t>000640</t>
  </si>
  <si>
    <t>동아쏘시오홀딩스</t>
  </si>
  <si>
    <t>170900</t>
  </si>
  <si>
    <t>동아에스티</t>
  </si>
  <si>
    <t>088130</t>
  </si>
  <si>
    <t>동아엘텍</t>
  </si>
  <si>
    <t>028100</t>
  </si>
  <si>
    <t>동아지질</t>
  </si>
  <si>
    <t>041930</t>
  </si>
  <si>
    <t>동아화성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</si>
  <si>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</si>
  <si>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</si>
  <si>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</si>
  <si>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</si>
  <si>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</si>
  <si>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</si>
  <si>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</si>
  <si>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</si>
  <si>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060380</t>
  </si>
  <si>
    <t>동양에스텍</t>
  </si>
  <si>
    <t>001525</t>
  </si>
  <si>
    <t>동양우</t>
  </si>
  <si>
    <t>079960</t>
  </si>
  <si>
    <t>동양이엔피</t>
  </si>
  <si>
    <t>008970</t>
  </si>
  <si>
    <t>228340</t>
  </si>
  <si>
    <t>동양파일</t>
  </si>
  <si>
    <t>092780</t>
  </si>
  <si>
    <t>088910</t>
  </si>
  <si>
    <t>동우팜투테이블</t>
  </si>
  <si>
    <t>094170</t>
  </si>
  <si>
    <t>동운아나텍</t>
  </si>
  <si>
    <t>013120</t>
  </si>
  <si>
    <t>동원개발</t>
  </si>
  <si>
    <t>018500</t>
  </si>
  <si>
    <t>동원금속</t>
  </si>
  <si>
    <t>006040</t>
  </si>
  <si>
    <t>030720</t>
  </si>
  <si>
    <t>동원수산</t>
  </si>
  <si>
    <t>014820</t>
  </si>
  <si>
    <t>014825</t>
  </si>
  <si>
    <t>동원시스템즈우</t>
  </si>
  <si>
    <t>163560</t>
  </si>
  <si>
    <t>동일고무벨트</t>
  </si>
  <si>
    <t>109860</t>
  </si>
  <si>
    <t>동일금속</t>
  </si>
  <si>
    <t>032960</t>
  </si>
  <si>
    <t>동일기연</t>
  </si>
  <si>
    <t>004890</t>
  </si>
  <si>
    <t>동일산업</t>
  </si>
  <si>
    <t>002690</t>
  </si>
  <si>
    <t>동일제강</t>
  </si>
  <si>
    <t>023790</t>
  </si>
  <si>
    <t>005290</t>
  </si>
  <si>
    <t>동진쎄미켐</t>
  </si>
  <si>
    <t>025900</t>
  </si>
  <si>
    <t>동화기업</t>
  </si>
  <si>
    <t>000020</t>
  </si>
  <si>
    <t>동화약품</t>
  </si>
  <si>
    <t>000150</t>
  </si>
  <si>
    <t>000157</t>
  </si>
  <si>
    <t>두산2우B</t>
  </si>
  <si>
    <t>241560</t>
  </si>
  <si>
    <t>034020</t>
  </si>
  <si>
    <t>000155</t>
  </si>
  <si>
    <t>두산우</t>
  </si>
  <si>
    <t>131970</t>
  </si>
  <si>
    <t>두산테스나</t>
  </si>
  <si>
    <t>336260</t>
  </si>
  <si>
    <t>33626K</t>
  </si>
  <si>
    <t>두산퓨얼셀1우</t>
  </si>
  <si>
    <t>33626L</t>
  </si>
  <si>
    <t>두산퓨얼셀2우B</t>
  </si>
  <si>
    <t>016740</t>
  </si>
  <si>
    <t>두올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</si>
  <si>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</si>
  <si>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</si>
  <si>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</si>
  <si>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</si>
  <si>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</si>
  <si>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</si>
  <si>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</si>
  <si>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</si>
  <si>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</si>
  <si>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</si>
  <si>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</si>
  <si>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</si>
  <si>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192650</t>
  </si>
  <si>
    <t>드림텍</t>
  </si>
  <si>
    <t>217620</t>
  </si>
  <si>
    <t>016670</t>
  </si>
  <si>
    <t>디모아</t>
  </si>
  <si>
    <t>187870</t>
  </si>
  <si>
    <t>066670</t>
  </si>
  <si>
    <t>024090</t>
  </si>
  <si>
    <t>디씨엠</t>
  </si>
  <si>
    <t>003160</t>
  </si>
  <si>
    <t>디아이</t>
  </si>
  <si>
    <t>092200</t>
  </si>
  <si>
    <t>디아이씨</t>
  </si>
  <si>
    <t>110990</t>
  </si>
  <si>
    <t>디아이티</t>
  </si>
  <si>
    <t>078590</t>
  </si>
  <si>
    <t>263690</t>
  </si>
  <si>
    <t>디알젬</t>
  </si>
  <si>
    <t>214680</t>
  </si>
  <si>
    <t>디알텍</t>
  </si>
  <si>
    <t>377190</t>
  </si>
  <si>
    <t>디앤디플랫폼리츠</t>
  </si>
  <si>
    <t>263720</t>
  </si>
  <si>
    <t>디앤씨미디어</t>
  </si>
  <si>
    <t>376300</t>
  </si>
  <si>
    <t>디어유</t>
  </si>
  <si>
    <t>109740</t>
  </si>
  <si>
    <t>디에스케이</t>
  </si>
  <si>
    <t>196490</t>
  </si>
  <si>
    <t>디에이테크놀로지</t>
  </si>
  <si>
    <t>066900</t>
  </si>
  <si>
    <t>디에이피</t>
  </si>
  <si>
    <t>180400</t>
  </si>
  <si>
    <t>127120</t>
  </si>
  <si>
    <t>092070</t>
  </si>
  <si>
    <t>디엔에프</t>
  </si>
  <si>
    <t>039840</t>
  </si>
  <si>
    <t>디오</t>
  </si>
  <si>
    <t>013570</t>
  </si>
  <si>
    <t>디와이</t>
  </si>
  <si>
    <t>219550</t>
  </si>
  <si>
    <t>디와이디</t>
  </si>
  <si>
    <t>310870</t>
  </si>
  <si>
    <t>디와이씨</t>
  </si>
  <si>
    <t>210540</t>
  </si>
  <si>
    <t>디와이파워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</si>
  <si>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</si>
  <si>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</si>
  <si>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</si>
  <si>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</si>
  <si>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</si>
  <si>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</si>
  <si>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</si>
  <si>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</si>
  <si>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</si>
  <si>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</si>
  <si>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</si>
  <si>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</si>
  <si>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</si>
  <si>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</si>
  <si>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</si>
  <si>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</si>
  <si>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</si>
  <si>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</si>
  <si>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</si>
  <si>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</si>
  <si>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</si>
  <si>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</si>
  <si>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</si>
  <si>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</si>
  <si>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</si>
  <si>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</si>
  <si>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</si>
  <si>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</si>
  <si>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</si>
  <si>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</si>
  <si>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042510</t>
  </si>
  <si>
    <t>라온시큐어</t>
  </si>
  <si>
    <t>232680</t>
  </si>
  <si>
    <t>라온테크</t>
  </si>
  <si>
    <t>300120</t>
  </si>
  <si>
    <t>라온피플</t>
  </si>
  <si>
    <t>171120</t>
  </si>
  <si>
    <t>라이온켐텍</t>
  </si>
  <si>
    <t>069540</t>
  </si>
  <si>
    <t>347700</t>
  </si>
  <si>
    <t>214260</t>
  </si>
  <si>
    <t>라파스</t>
  </si>
  <si>
    <t>403360</t>
  </si>
  <si>
    <t>라피치</t>
  </si>
  <si>
    <t>200350</t>
  </si>
  <si>
    <t>171010</t>
  </si>
  <si>
    <t>램테크놀러지</t>
  </si>
  <si>
    <t>084650</t>
  </si>
  <si>
    <t>랩지노믹스</t>
  </si>
  <si>
    <t>217500</t>
  </si>
  <si>
    <t>러셀</t>
  </si>
  <si>
    <t>092590</t>
  </si>
  <si>
    <t>럭스피아</t>
  </si>
  <si>
    <t>141080</t>
  </si>
  <si>
    <t>038390</t>
  </si>
  <si>
    <t>레드캡투어</t>
  </si>
  <si>
    <t>294140</t>
  </si>
  <si>
    <t>레몬</t>
  </si>
  <si>
    <t>228670</t>
  </si>
  <si>
    <t>레이</t>
  </si>
  <si>
    <t>228850</t>
  </si>
  <si>
    <t>레이언스</t>
  </si>
  <si>
    <t>412350</t>
  </si>
  <si>
    <t>레이저쎌</t>
  </si>
  <si>
    <t>281740</t>
  </si>
  <si>
    <t>레이크머티리얼즈</t>
  </si>
  <si>
    <t>277810</t>
  </si>
  <si>
    <t>레인보우로보틱스</t>
  </si>
  <si>
    <t>179720</t>
  </si>
  <si>
    <t>215100</t>
  </si>
  <si>
    <t>로보로보</t>
  </si>
  <si>
    <t>090360</t>
  </si>
  <si>
    <t>로보스타</t>
  </si>
  <si>
    <t>238500</t>
  </si>
  <si>
    <t>108490</t>
  </si>
  <si>
    <t>로보티즈</t>
  </si>
  <si>
    <t>900260</t>
  </si>
  <si>
    <t>로스웰</t>
  </si>
  <si>
    <t>223220</t>
  </si>
  <si>
    <t>로지스몬</t>
  </si>
  <si>
    <t>067730</t>
  </si>
  <si>
    <t>로지시스</t>
  </si>
  <si>
    <t>071280</t>
  </si>
  <si>
    <t>로체시스템즈</t>
  </si>
  <si>
    <t>032350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</si>
  <si>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</si>
  <si>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</si>
  <si>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</si>
  <si>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</si>
  <si>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</si>
  <si>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</si>
  <si>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</si>
  <si>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004000</t>
  </si>
  <si>
    <t>286940</t>
  </si>
  <si>
    <t>280360</t>
  </si>
  <si>
    <t>004990</t>
  </si>
  <si>
    <t>00499K</t>
  </si>
  <si>
    <t>롯데지주우</t>
  </si>
  <si>
    <t>005300</t>
  </si>
  <si>
    <t>005305</t>
  </si>
  <si>
    <t>롯데칠성우</t>
  </si>
  <si>
    <t>011170</t>
  </si>
  <si>
    <t>071840</t>
  </si>
  <si>
    <t>롯데하이마트</t>
  </si>
  <si>
    <t>328130</t>
  </si>
  <si>
    <t>루닛</t>
  </si>
  <si>
    <t>038060</t>
  </si>
  <si>
    <t>루멘스</t>
  </si>
  <si>
    <t>162120</t>
  </si>
  <si>
    <t>루켄테크놀러지스</t>
  </si>
  <si>
    <t>253610</t>
  </si>
  <si>
    <t>루트락</t>
  </si>
  <si>
    <t>060240</t>
  </si>
  <si>
    <t>058470</t>
  </si>
  <si>
    <t>리노공업</t>
  </si>
  <si>
    <t>039980</t>
  </si>
  <si>
    <t>019570</t>
  </si>
  <si>
    <t>016100</t>
  </si>
  <si>
    <t>리더스코스메틱</t>
  </si>
  <si>
    <t>012700</t>
  </si>
  <si>
    <t>리드코프</t>
  </si>
  <si>
    <t>302550</t>
  </si>
  <si>
    <t>리메드</t>
  </si>
  <si>
    <t>377450</t>
  </si>
  <si>
    <t>리파인</t>
  </si>
  <si>
    <t>277070</t>
  </si>
  <si>
    <t>린드먼아시아</t>
  </si>
  <si>
    <t>042500</t>
  </si>
  <si>
    <t>링네트</t>
  </si>
  <si>
    <t>219420</t>
  </si>
  <si>
    <t>링크제니시스</t>
  </si>
  <si>
    <t>027740</t>
  </si>
  <si>
    <t>마니커</t>
  </si>
  <si>
    <t>195500</t>
  </si>
  <si>
    <t>마니커에프앤지</t>
  </si>
  <si>
    <t>357430</t>
  </si>
  <si>
    <t>마스턴프리미어리츠</t>
  </si>
  <si>
    <t>305090</t>
  </si>
  <si>
    <t>마이크로디지탈</t>
  </si>
  <si>
    <t>448780</t>
  </si>
  <si>
    <t>마이크로엔엑스</t>
  </si>
  <si>
    <t>098120</t>
  </si>
  <si>
    <t>마이크로컨텍솔</t>
  </si>
  <si>
    <t>147760</t>
  </si>
  <si>
    <t>377480</t>
  </si>
  <si>
    <t>038290</t>
  </si>
  <si>
    <t>마크로젠</t>
  </si>
  <si>
    <t>001080</t>
  </si>
  <si>
    <t>만호제강</t>
  </si>
  <si>
    <t>267980</t>
  </si>
  <si>
    <t>매일유업</t>
  </si>
  <si>
    <t>005990</t>
  </si>
  <si>
    <t>매일홀딩스</t>
  </si>
  <si>
    <t>093520</t>
  </si>
  <si>
    <t>매커스</t>
  </si>
  <si>
    <t>377030</t>
  </si>
  <si>
    <t>088980</t>
  </si>
  <si>
    <t>맥쿼리인프라</t>
  </si>
  <si>
    <t>094800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</si>
  <si>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</si>
  <si>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</si>
  <si>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</si>
  <si>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</si>
  <si>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</si>
  <si>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</si>
  <si>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</si>
  <si>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</si>
  <si>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</si>
  <si>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</si>
  <si>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235980</t>
  </si>
  <si>
    <t>메드팩토</t>
  </si>
  <si>
    <t>200580</t>
  </si>
  <si>
    <t>메디쎄이</t>
  </si>
  <si>
    <t>041920</t>
  </si>
  <si>
    <t>메디아나</t>
  </si>
  <si>
    <t>233250</t>
  </si>
  <si>
    <t>메디안디노스틱</t>
  </si>
  <si>
    <t>014100</t>
  </si>
  <si>
    <t>메디앙스</t>
  </si>
  <si>
    <t>236340</t>
  </si>
  <si>
    <t>메디젠휴먼케어</t>
  </si>
  <si>
    <t>054180</t>
  </si>
  <si>
    <t>메디콕스</t>
  </si>
  <si>
    <t>086900</t>
  </si>
  <si>
    <t>메디톡스</t>
  </si>
  <si>
    <t>078160</t>
  </si>
  <si>
    <t>메디포스트</t>
  </si>
  <si>
    <t>065650</t>
  </si>
  <si>
    <t>138040</t>
  </si>
  <si>
    <t>021880</t>
  </si>
  <si>
    <t>메이슨캐피탈</t>
  </si>
  <si>
    <t>140410</t>
  </si>
  <si>
    <t>메지온</t>
  </si>
  <si>
    <t>241770</t>
  </si>
  <si>
    <t>메카로</t>
  </si>
  <si>
    <t>090370</t>
  </si>
  <si>
    <t>메타랩스</t>
  </si>
  <si>
    <t>059210</t>
  </si>
  <si>
    <t>메타바이오메드</t>
  </si>
  <si>
    <t>058110</t>
  </si>
  <si>
    <t>멕아이씨에스</t>
  </si>
  <si>
    <t>017180</t>
  </si>
  <si>
    <t>명문제약</t>
  </si>
  <si>
    <t>257370</t>
  </si>
  <si>
    <t>009900</t>
  </si>
  <si>
    <t>012690</t>
  </si>
  <si>
    <t>모나리자</t>
  </si>
  <si>
    <t>005360</t>
  </si>
  <si>
    <t>모나미</t>
  </si>
  <si>
    <t>080420</t>
  </si>
  <si>
    <t>모다이노칩</t>
  </si>
  <si>
    <t>417970</t>
  </si>
  <si>
    <t>모델솔루션</t>
  </si>
  <si>
    <t>080160</t>
  </si>
  <si>
    <t>모두투어</t>
  </si>
  <si>
    <t>204210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</si>
  <si>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</si>
  <si>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</si>
  <si>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</si>
  <si>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</si>
  <si>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</si>
  <si>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</si>
  <si>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</si>
  <si>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</si>
  <si>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</si>
  <si>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</si>
  <si>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</si>
  <si>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</si>
  <si>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</si>
  <si>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</si>
  <si>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033200</t>
  </si>
  <si>
    <t>모아텍</t>
  </si>
  <si>
    <t>333050</t>
  </si>
  <si>
    <t>모코엠시스</t>
  </si>
  <si>
    <t>009680</t>
  </si>
  <si>
    <t>모토닉</t>
  </si>
  <si>
    <t>118990</t>
  </si>
  <si>
    <t>모트렉스</t>
  </si>
  <si>
    <t>006920</t>
  </si>
  <si>
    <t>모헨즈</t>
  </si>
  <si>
    <t>009580</t>
  </si>
  <si>
    <t>무림P&amp;P</t>
  </si>
  <si>
    <t>001810</t>
  </si>
  <si>
    <t>무림SP</t>
  </si>
  <si>
    <t>009200</t>
  </si>
  <si>
    <t>무림페이퍼</t>
  </si>
  <si>
    <t>322970</t>
  </si>
  <si>
    <t>무진메디</t>
  </si>
  <si>
    <t>033920</t>
  </si>
  <si>
    <t>무학</t>
  </si>
  <si>
    <t>008420</t>
  </si>
  <si>
    <t>문배철강</t>
  </si>
  <si>
    <t>279600</t>
  </si>
  <si>
    <t>미디어젠</t>
  </si>
  <si>
    <t>095500</t>
  </si>
  <si>
    <t>미래나노텍</t>
  </si>
  <si>
    <t>025560</t>
  </si>
  <si>
    <t>미래산업</t>
  </si>
  <si>
    <t>218150</t>
  </si>
  <si>
    <t>미래생명자원</t>
  </si>
  <si>
    <t>007120</t>
  </si>
  <si>
    <t>미래아이앤지</t>
  </si>
  <si>
    <t>396690</t>
  </si>
  <si>
    <t>한빛글로벌리츠</t>
  </si>
  <si>
    <t>357250</t>
  </si>
  <si>
    <t>한빛맵스리츠</t>
  </si>
  <si>
    <t>100790</t>
  </si>
  <si>
    <t>한빛벤처투자</t>
  </si>
  <si>
    <t>085620</t>
  </si>
  <si>
    <t>006800</t>
  </si>
  <si>
    <t>00680K</t>
  </si>
  <si>
    <t>한빛증권2우B</t>
  </si>
  <si>
    <t>006805</t>
  </si>
  <si>
    <t>한빛증권우</t>
  </si>
  <si>
    <t>208890</t>
  </si>
  <si>
    <t>미래엔에듀파트너</t>
  </si>
  <si>
    <t>049950</t>
  </si>
  <si>
    <t>미래컴퍼니</t>
  </si>
  <si>
    <t>207760</t>
  </si>
  <si>
    <t>미스터블루</t>
  </si>
  <si>
    <t>002840</t>
  </si>
  <si>
    <t>종목079</t>
  </si>
  <si>
    <t>268280</t>
  </si>
  <si>
    <t>종목200</t>
  </si>
  <si>
    <t>107590</t>
  </si>
  <si>
    <t>미원홀딩스</t>
  </si>
  <si>
    <t>134380</t>
  </si>
  <si>
    <t>미원화학</t>
  </si>
  <si>
    <t>003650</t>
  </si>
  <si>
    <t>미창석유</t>
  </si>
  <si>
    <t>059090</t>
  </si>
  <si>
    <t>미코</t>
  </si>
  <si>
    <t>214610</t>
  </si>
  <si>
    <t>201490</t>
  </si>
  <si>
    <t>미투온</t>
  </si>
  <si>
    <t>950190</t>
  </si>
  <si>
    <t>206640</t>
  </si>
  <si>
    <t>바디텍메드</t>
  </si>
  <si>
    <t>018700</t>
  </si>
  <si>
    <t>바른손</t>
  </si>
  <si>
    <t>035620</t>
  </si>
  <si>
    <t>바른손이앤에이</t>
  </si>
  <si>
    <t>354390</t>
  </si>
  <si>
    <t>바스칸바이오제약</t>
  </si>
  <si>
    <t>053030</t>
  </si>
  <si>
    <t>바이넥스</t>
  </si>
  <si>
    <t>301300</t>
  </si>
  <si>
    <t>바이브컴퍼니</t>
  </si>
  <si>
    <t>377740</t>
  </si>
  <si>
    <t>바이오노트</t>
  </si>
  <si>
    <t>064550</t>
  </si>
  <si>
    <t>바이오니아</t>
  </si>
  <si>
    <t>314930</t>
  </si>
  <si>
    <t>바이오다인</t>
  </si>
  <si>
    <t>208710</t>
  </si>
  <si>
    <t>086820</t>
  </si>
  <si>
    <t>바이오솔루션</t>
  </si>
  <si>
    <t>038460</t>
  </si>
  <si>
    <t>바이오스마트</t>
  </si>
  <si>
    <t>251120</t>
  </si>
  <si>
    <t>바이오에프디엔씨</t>
  </si>
  <si>
    <t>266470</t>
  </si>
  <si>
    <t>바이오인프라생명과학</t>
  </si>
  <si>
    <t>086040</t>
  </si>
  <si>
    <t>바이오톡스텍</t>
  </si>
  <si>
    <t>199290</t>
  </si>
  <si>
    <t>바이오프로테크</t>
  </si>
  <si>
    <t>099430</t>
  </si>
  <si>
    <t>바이오플러스</t>
  </si>
  <si>
    <t>032980</t>
  </si>
  <si>
    <t>바이온</t>
  </si>
  <si>
    <t>222160</t>
  </si>
  <si>
    <t>308080</t>
  </si>
  <si>
    <t>바이젠셀</t>
  </si>
  <si>
    <t>043150</t>
  </si>
  <si>
    <t>바텍</t>
  </si>
  <si>
    <t>323990</t>
  </si>
  <si>
    <t>박셀바이오</t>
  </si>
  <si>
    <t>003610</t>
  </si>
  <si>
    <t>방림</t>
  </si>
  <si>
    <t>267790</t>
  </si>
  <si>
    <t>배럴</t>
  </si>
  <si>
    <t>001340</t>
  </si>
  <si>
    <t>046310</t>
  </si>
  <si>
    <t>백금T&amp;A</t>
  </si>
  <si>
    <t>035150</t>
  </si>
  <si>
    <t>백산</t>
  </si>
  <si>
    <t>331520</t>
  </si>
  <si>
    <t>밸로프</t>
  </si>
  <si>
    <t>066410</t>
  </si>
  <si>
    <t>버킷스튜디오</t>
  </si>
  <si>
    <t>002410</t>
  </si>
  <si>
    <t>범양건영</t>
  </si>
  <si>
    <t>382900</t>
  </si>
  <si>
    <t>범한퓨얼셀</t>
  </si>
  <si>
    <t>206400</t>
  </si>
  <si>
    <t>019010</t>
  </si>
  <si>
    <t>베뉴지</t>
  </si>
  <si>
    <t>177350</t>
  </si>
  <si>
    <t>베셀</t>
  </si>
  <si>
    <t>007210</t>
  </si>
  <si>
    <t>벽산</t>
  </si>
  <si>
    <t>225530</t>
  </si>
  <si>
    <t>250000</t>
  </si>
  <si>
    <t>보라티알</t>
  </si>
  <si>
    <t>002760</t>
  </si>
  <si>
    <t>보락</t>
  </si>
  <si>
    <t>003850</t>
  </si>
  <si>
    <t>310210</t>
  </si>
  <si>
    <t>보로노이</t>
  </si>
  <si>
    <t>006910</t>
  </si>
  <si>
    <t>보성파워텍</t>
  </si>
  <si>
    <t>000890</t>
  </si>
  <si>
    <t>보해양조</t>
  </si>
  <si>
    <t>226340</t>
  </si>
  <si>
    <t>본느</t>
  </si>
  <si>
    <t>206950</t>
  </si>
  <si>
    <t>볼빅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</si>
  <si>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</si>
  <si>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</si>
  <si>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</si>
  <si>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</si>
  <si>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</si>
  <si>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</si>
  <si>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</si>
  <si>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</si>
  <si>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014470</t>
  </si>
  <si>
    <t>부방</t>
  </si>
  <si>
    <t>011390</t>
  </si>
  <si>
    <t>부산산업</t>
  </si>
  <si>
    <t>005030</t>
  </si>
  <si>
    <t>부산주공</t>
  </si>
  <si>
    <t>008470</t>
  </si>
  <si>
    <t>부스타</t>
  </si>
  <si>
    <t>338220</t>
  </si>
  <si>
    <t>뷰노</t>
  </si>
  <si>
    <t>100120</t>
  </si>
  <si>
    <t>뷰웍스</t>
  </si>
  <si>
    <t>337930</t>
  </si>
  <si>
    <t>099390</t>
  </si>
  <si>
    <t>브레인즈컴퍼니</t>
  </si>
  <si>
    <t>064480</t>
  </si>
  <si>
    <t>브리지텍</t>
  </si>
  <si>
    <t>288330</t>
  </si>
  <si>
    <t>365900</t>
  </si>
  <si>
    <t>브이씨</t>
  </si>
  <si>
    <t>251630</t>
  </si>
  <si>
    <t>브이원텍</t>
  </si>
  <si>
    <t>018290</t>
  </si>
  <si>
    <t>044480</t>
  </si>
  <si>
    <t>033560</t>
  </si>
  <si>
    <t>블루콤</t>
  </si>
  <si>
    <t>191600</t>
  </si>
  <si>
    <t>블루탑</t>
  </si>
  <si>
    <t>369370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</si>
  <si>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</si>
  <si>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</si>
  <si>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</si>
  <si>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</si>
  <si>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</si>
  <si>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</si>
  <si>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</si>
  <si>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</si>
  <si>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002070</t>
  </si>
  <si>
    <t>비비안</t>
  </si>
  <si>
    <t>100220</t>
  </si>
  <si>
    <t>비상교육</t>
  </si>
  <si>
    <t>419540</t>
  </si>
  <si>
    <t>비스토스</t>
  </si>
  <si>
    <t>146320</t>
  </si>
  <si>
    <t>비씨엔씨</t>
  </si>
  <si>
    <t>200780</t>
  </si>
  <si>
    <t>비씨월드제약</t>
  </si>
  <si>
    <t>141000</t>
  </si>
  <si>
    <t>비아트론</t>
  </si>
  <si>
    <t>090460</t>
  </si>
  <si>
    <t>비에이치</t>
  </si>
  <si>
    <t>083650</t>
  </si>
  <si>
    <t>비에이치아이</t>
  </si>
  <si>
    <t>032790</t>
  </si>
  <si>
    <t>142760</t>
  </si>
  <si>
    <t>065170</t>
  </si>
  <si>
    <t>비엘팜텍</t>
  </si>
  <si>
    <t>086220</t>
  </si>
  <si>
    <t>086670</t>
  </si>
  <si>
    <t>비엠티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</si>
  <si>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</si>
  <si>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</si>
  <si>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</si>
  <si>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</si>
  <si>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</si>
  <si>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</si>
  <si>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</si>
  <si>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</si>
  <si>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307870</t>
  </si>
  <si>
    <t>비투엔</t>
  </si>
  <si>
    <t>357880</t>
  </si>
  <si>
    <t>032850</t>
  </si>
  <si>
    <t>비트컴퓨터</t>
  </si>
  <si>
    <t>148780</t>
  </si>
  <si>
    <t>238200</t>
  </si>
  <si>
    <t>비피도</t>
  </si>
  <si>
    <t>093190</t>
  </si>
  <si>
    <t>빅솔론</t>
  </si>
  <si>
    <t>065450</t>
  </si>
  <si>
    <t>빅텍</t>
  </si>
  <si>
    <t>210120</t>
  </si>
  <si>
    <t>005180</t>
  </si>
  <si>
    <t>빙그레</t>
  </si>
  <si>
    <t>072950</t>
  </si>
  <si>
    <t>빛샘전자</t>
  </si>
  <si>
    <t>266170</t>
  </si>
  <si>
    <t>뿌리깊은나무들</t>
  </si>
  <si>
    <t>143240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</si>
  <si>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</si>
  <si>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</si>
  <si>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</si>
  <si>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</si>
  <si>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</si>
  <si>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</si>
  <si>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</si>
  <si>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</si>
  <si>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</si>
  <si>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</si>
  <si>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419120</t>
  </si>
  <si>
    <t>산돌</t>
  </si>
  <si>
    <t>100090</t>
  </si>
  <si>
    <t>122350</t>
  </si>
  <si>
    <t>삼기</t>
  </si>
  <si>
    <t>014970</t>
  </si>
  <si>
    <t>삼륭물산</t>
  </si>
  <si>
    <t>018310</t>
  </si>
  <si>
    <t>삼목에스폼</t>
  </si>
  <si>
    <t>053700</t>
  </si>
  <si>
    <t>삼보모터스</t>
  </si>
  <si>
    <t>009620</t>
  </si>
  <si>
    <t>삼보산업</t>
  </si>
  <si>
    <t>023600</t>
  </si>
  <si>
    <t>삼보판지</t>
  </si>
  <si>
    <t>001470</t>
  </si>
  <si>
    <t>삼부토건</t>
  </si>
  <si>
    <t>006400</t>
  </si>
  <si>
    <t>006405</t>
  </si>
  <si>
    <t>삼성SDI우</t>
  </si>
  <si>
    <t>006660</t>
  </si>
  <si>
    <t>삼성공조</t>
  </si>
  <si>
    <t>028260</t>
  </si>
  <si>
    <t>02826K</t>
  </si>
  <si>
    <t>삼성물산우B</t>
  </si>
  <si>
    <t>207940</t>
  </si>
  <si>
    <t>032830</t>
  </si>
  <si>
    <t>018260</t>
  </si>
  <si>
    <t>028050</t>
  </si>
  <si>
    <t>009150</t>
  </si>
  <si>
    <t>009155</t>
  </si>
  <si>
    <t>삼성전기우</t>
  </si>
  <si>
    <t>005930</t>
  </si>
  <si>
    <t>005935</t>
  </si>
  <si>
    <t>삼성전자우</t>
  </si>
  <si>
    <t>001360</t>
  </si>
  <si>
    <t>삼성제약</t>
  </si>
  <si>
    <t>010140</t>
  </si>
  <si>
    <t>016360</t>
  </si>
  <si>
    <t>068290</t>
  </si>
  <si>
    <t>삼성출판사</t>
  </si>
  <si>
    <t>029780</t>
  </si>
  <si>
    <t>000810</t>
  </si>
  <si>
    <t>000815</t>
  </si>
  <si>
    <t>삼성화재우</t>
  </si>
  <si>
    <t>006110</t>
  </si>
  <si>
    <t>삼아알미늄</t>
  </si>
  <si>
    <t>009300</t>
  </si>
  <si>
    <t>삼아제약</t>
  </si>
  <si>
    <t>145990</t>
  </si>
  <si>
    <t>삼양사</t>
  </si>
  <si>
    <t>145995</t>
  </si>
  <si>
    <t>삼양사우</t>
  </si>
  <si>
    <t>003230</t>
  </si>
  <si>
    <t>종목004</t>
  </si>
  <si>
    <t>225190</t>
  </si>
  <si>
    <t>002170</t>
  </si>
  <si>
    <t>삼양통상</t>
  </si>
  <si>
    <t>272550</t>
  </si>
  <si>
    <t>삼양패키징</t>
  </si>
  <si>
    <t>000070</t>
  </si>
  <si>
    <t>삼양홀딩스</t>
  </si>
  <si>
    <t>002810</t>
  </si>
  <si>
    <t>삼영무역</t>
  </si>
  <si>
    <t>361670</t>
  </si>
  <si>
    <t>삼영에스앤씨</t>
  </si>
  <si>
    <t>054540</t>
  </si>
  <si>
    <t>삼영엠텍</t>
  </si>
  <si>
    <t>065570</t>
  </si>
  <si>
    <t>삼영이엔씨</t>
  </si>
  <si>
    <t>005680</t>
  </si>
  <si>
    <t>삼영전자</t>
  </si>
  <si>
    <t>003720</t>
  </si>
  <si>
    <t>023000</t>
  </si>
  <si>
    <t>삼원강재</t>
  </si>
  <si>
    <t>004380</t>
  </si>
  <si>
    <t>삼익THK</t>
  </si>
  <si>
    <t>002450</t>
  </si>
  <si>
    <t>삼익악기</t>
  </si>
  <si>
    <t>032280</t>
  </si>
  <si>
    <t>삼일</t>
  </si>
  <si>
    <t>002290</t>
  </si>
  <si>
    <t>삼일기업공사</t>
  </si>
  <si>
    <t>004440</t>
  </si>
  <si>
    <t>삼일씨엔에스</t>
  </si>
  <si>
    <t>000520</t>
  </si>
  <si>
    <t>삼일제약</t>
  </si>
  <si>
    <t>009770</t>
  </si>
  <si>
    <t>삼정펄프</t>
  </si>
  <si>
    <t>037460</t>
  </si>
  <si>
    <t>삼지전자</t>
  </si>
  <si>
    <t>032750</t>
  </si>
  <si>
    <t>삼진</t>
  </si>
  <si>
    <t>054090</t>
  </si>
  <si>
    <t>삼진엘앤디</t>
  </si>
  <si>
    <t>005500</t>
  </si>
  <si>
    <t>삼진제약</t>
  </si>
  <si>
    <t>000250</t>
  </si>
  <si>
    <t>삼천당제약</t>
  </si>
  <si>
    <t>004690</t>
  </si>
  <si>
    <t>삼천리</t>
  </si>
  <si>
    <t>024950</t>
  </si>
  <si>
    <t>삼천리자전거</t>
  </si>
  <si>
    <t>038500</t>
  </si>
  <si>
    <t>삼표시멘트</t>
  </si>
  <si>
    <t>017480</t>
  </si>
  <si>
    <t>삼현철강</t>
  </si>
  <si>
    <t>010960</t>
  </si>
  <si>
    <t>삼호개발</t>
  </si>
  <si>
    <t>046390</t>
  </si>
  <si>
    <t>삼화네트웍스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</si>
  <si>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</si>
  <si>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</si>
  <si>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</si>
  <si>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</si>
  <si>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</si>
  <si>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</si>
  <si>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</si>
  <si>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</si>
  <si>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</si>
  <si>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</si>
  <si>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027580</t>
  </si>
  <si>
    <t>상보</t>
  </si>
  <si>
    <t>038540</t>
  </si>
  <si>
    <t>상상인</t>
  </si>
  <si>
    <t>101000</t>
  </si>
  <si>
    <t>001290</t>
  </si>
  <si>
    <t>상상인증권</t>
  </si>
  <si>
    <t>041650</t>
  </si>
  <si>
    <t>상신브레이크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</si>
  <si>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</si>
  <si>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</si>
  <si>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</si>
  <si>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</si>
  <si>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</si>
  <si>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</si>
  <si>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</si>
  <si>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042600</t>
  </si>
  <si>
    <t>새로닉스</t>
  </si>
  <si>
    <t>075180</t>
  </si>
  <si>
    <t>새론오토모티브</t>
  </si>
  <si>
    <t>107600</t>
  </si>
  <si>
    <t>새빗켐</t>
  </si>
  <si>
    <t>252990</t>
  </si>
  <si>
    <t>샘씨엔에스</t>
  </si>
  <si>
    <t>007540</t>
  </si>
  <si>
    <t>샘표</t>
  </si>
  <si>
    <t>248170</t>
  </si>
  <si>
    <t>샘표식품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</si>
  <si>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</si>
  <si>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</si>
  <si>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</si>
  <si>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</si>
  <si>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</si>
  <si>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</si>
  <si>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</si>
  <si>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</si>
  <si>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</si>
  <si>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</si>
  <si>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</si>
  <si>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</si>
  <si>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007860</t>
  </si>
  <si>
    <t>서연</t>
  </si>
  <si>
    <t>200880</t>
  </si>
  <si>
    <t>서연이화</t>
  </si>
  <si>
    <t>019770</t>
  </si>
  <si>
    <t>서연탑메탈</t>
  </si>
  <si>
    <t>017390</t>
  </si>
  <si>
    <t>서울가스</t>
  </si>
  <si>
    <t>043710</t>
  </si>
  <si>
    <t>서울리거</t>
  </si>
  <si>
    <t>092190</t>
  </si>
  <si>
    <t>서울바이오시스</t>
  </si>
  <si>
    <t>046890</t>
  </si>
  <si>
    <t>서울반도체</t>
  </si>
  <si>
    <t>004410</t>
  </si>
  <si>
    <t>서울식품</t>
  </si>
  <si>
    <t>004415</t>
  </si>
  <si>
    <t>서울식품우</t>
  </si>
  <si>
    <t>063170</t>
  </si>
  <si>
    <t>서울옥션</t>
  </si>
  <si>
    <t>027040</t>
  </si>
  <si>
    <t>서울전자통신</t>
  </si>
  <si>
    <t>018680</t>
  </si>
  <si>
    <t>서울제약</t>
  </si>
  <si>
    <t>021050</t>
  </si>
  <si>
    <t>서원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</si>
  <si>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</si>
  <si>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</si>
  <si>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</si>
  <si>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</si>
  <si>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</si>
  <si>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</si>
  <si>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</si>
  <si>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</si>
  <si>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</si>
  <si>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</si>
  <si>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</si>
  <si>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</si>
  <si>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</si>
  <si>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</si>
  <si>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008490</t>
  </si>
  <si>
    <t>서흥</t>
  </si>
  <si>
    <t>035890</t>
  </si>
  <si>
    <t>서희건설</t>
  </si>
  <si>
    <t>357550</t>
  </si>
  <si>
    <t>석경에이티</t>
  </si>
  <si>
    <t>003100</t>
  </si>
  <si>
    <t>선광</t>
  </si>
  <si>
    <t>007610</t>
  </si>
  <si>
    <t>선도전기</t>
  </si>
  <si>
    <t>067370</t>
  </si>
  <si>
    <t>선바이오</t>
  </si>
  <si>
    <t>171090</t>
  </si>
  <si>
    <t>선익시스템</t>
  </si>
  <si>
    <t>136490</t>
  </si>
  <si>
    <t>선진</t>
  </si>
  <si>
    <t>086710</t>
  </si>
  <si>
    <t>선진뷰티사이언스</t>
  </si>
  <si>
    <t>014620</t>
  </si>
  <si>
    <t>성광벤드</t>
  </si>
  <si>
    <t>037350</t>
  </si>
  <si>
    <t>성도이엔지</t>
  </si>
  <si>
    <t>014910</t>
  </si>
  <si>
    <t>성문전자</t>
  </si>
  <si>
    <t>014915</t>
  </si>
  <si>
    <t>성문전자우</t>
  </si>
  <si>
    <t>003080</t>
  </si>
  <si>
    <t>004980</t>
  </si>
  <si>
    <t>성신양회</t>
  </si>
  <si>
    <t>004985</t>
  </si>
  <si>
    <t>성신양회우</t>
  </si>
  <si>
    <t>011300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</si>
  <si>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</si>
  <si>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</si>
  <si>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</si>
  <si>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</si>
  <si>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</si>
  <si>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</si>
  <si>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</si>
  <si>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</si>
  <si>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000180</t>
  </si>
  <si>
    <t>성창기업지주</t>
  </si>
  <si>
    <t>080470</t>
  </si>
  <si>
    <t>성창오토텍</t>
  </si>
  <si>
    <t>043260</t>
  </si>
  <si>
    <t>성호전자</t>
  </si>
  <si>
    <t>148150</t>
  </si>
  <si>
    <t>세경하이테크</t>
  </si>
  <si>
    <t>002420</t>
  </si>
  <si>
    <t>세기상사</t>
  </si>
  <si>
    <t>053060</t>
  </si>
  <si>
    <t>세동</t>
  </si>
  <si>
    <t>340440</t>
  </si>
  <si>
    <t>세림B&amp;G</t>
  </si>
  <si>
    <t>017510</t>
  </si>
  <si>
    <t>세명전기</t>
  </si>
  <si>
    <t>004360</t>
  </si>
  <si>
    <t>세방</t>
  </si>
  <si>
    <t>004365</t>
  </si>
  <si>
    <t>세방우</t>
  </si>
  <si>
    <t>004490</t>
  </si>
  <si>
    <t>011560</t>
  </si>
  <si>
    <t>세보엠이씨</t>
  </si>
  <si>
    <t>396300</t>
  </si>
  <si>
    <t>세아메카닉스</t>
  </si>
  <si>
    <t>001430</t>
  </si>
  <si>
    <t>종목185</t>
  </si>
  <si>
    <t>306200</t>
  </si>
  <si>
    <t>세아제강</t>
  </si>
  <si>
    <t>003030</t>
  </si>
  <si>
    <t>종목080</t>
  </si>
  <si>
    <t>019440</t>
  </si>
  <si>
    <t>세아특수강</t>
  </si>
  <si>
    <t>058650</t>
  </si>
  <si>
    <t>세아홀딩스</t>
  </si>
  <si>
    <t>013000</t>
  </si>
  <si>
    <t>세우글로벌</t>
  </si>
  <si>
    <t>100700</t>
  </si>
  <si>
    <t>세운메디칼</t>
  </si>
  <si>
    <t>024830</t>
  </si>
  <si>
    <t>세원물산</t>
  </si>
  <si>
    <t>021820</t>
  </si>
  <si>
    <t>세원정공</t>
  </si>
  <si>
    <t>067830</t>
  </si>
  <si>
    <t>세이브존I&amp;C</t>
  </si>
  <si>
    <t>033530</t>
  </si>
  <si>
    <t>258830</t>
  </si>
  <si>
    <t>세종메디칼</t>
  </si>
  <si>
    <t>036630</t>
  </si>
  <si>
    <t>세종텔레콤</t>
  </si>
  <si>
    <t>039310</t>
  </si>
  <si>
    <t>세중</t>
  </si>
  <si>
    <t>075580</t>
  </si>
  <si>
    <t>세진중공업</t>
  </si>
  <si>
    <t>067770</t>
  </si>
  <si>
    <t>세진티에스</t>
  </si>
  <si>
    <t>053450</t>
  </si>
  <si>
    <t>세코닉스</t>
  </si>
  <si>
    <t>222810</t>
  </si>
  <si>
    <t>세토피아</t>
  </si>
  <si>
    <t>027970</t>
  </si>
  <si>
    <t>252500</t>
  </si>
  <si>
    <t>세화피앤씨</t>
  </si>
  <si>
    <t>347000</t>
  </si>
  <si>
    <t>센코</t>
  </si>
  <si>
    <t>308170</t>
  </si>
  <si>
    <t>331920</t>
  </si>
  <si>
    <t>셀레믹스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</si>
  <si>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</si>
  <si>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</si>
  <si>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</si>
  <si>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</si>
  <si>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</si>
  <si>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</si>
  <si>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</si>
  <si>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</si>
  <si>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068270</t>
  </si>
  <si>
    <t>068760</t>
  </si>
  <si>
    <t>셀트리온제약</t>
  </si>
  <si>
    <t>068940</t>
  </si>
  <si>
    <t>셀피글로벌</t>
  </si>
  <si>
    <t>060230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</si>
  <si>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</si>
  <si>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</si>
  <si>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</si>
  <si>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</si>
  <si>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</si>
  <si>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</si>
  <si>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</si>
  <si>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</si>
  <si>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</si>
  <si>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</si>
  <si>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</si>
  <si>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</si>
  <si>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043100</t>
  </si>
  <si>
    <t>336370</t>
  </si>
  <si>
    <t>솔루스첨단소재</t>
  </si>
  <si>
    <t>33637K</t>
  </si>
  <si>
    <t>솔루스첨단소재1우</t>
  </si>
  <si>
    <t>33637L</t>
  </si>
  <si>
    <t>솔루스첨단소재2우B</t>
  </si>
  <si>
    <t>154040</t>
  </si>
  <si>
    <t>248070</t>
  </si>
  <si>
    <t>솔루엠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</si>
  <si>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</si>
  <si>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</si>
  <si>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</si>
  <si>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</si>
  <si>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</si>
  <si>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</si>
  <si>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</si>
  <si>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</si>
  <si>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</si>
  <si>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</si>
  <si>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004430</t>
  </si>
  <si>
    <t>송원산업</t>
  </si>
  <si>
    <t>086980</t>
  </si>
  <si>
    <t>쇼박스</t>
  </si>
  <si>
    <t>050960</t>
  </si>
  <si>
    <t>수산아이앤티</t>
  </si>
  <si>
    <t>126720</t>
  </si>
  <si>
    <t>수산인더스트리</t>
  </si>
  <si>
    <t>017550</t>
  </si>
  <si>
    <t>253840</t>
  </si>
  <si>
    <t>수젠텍</t>
  </si>
  <si>
    <t>185190</t>
  </si>
  <si>
    <t>수프로</t>
  </si>
  <si>
    <t>236200</t>
  </si>
  <si>
    <t>슈프리마</t>
  </si>
  <si>
    <t>317770</t>
  </si>
  <si>
    <t>094840</t>
  </si>
  <si>
    <t>슈프리마에이치큐</t>
  </si>
  <si>
    <t>192440</t>
  </si>
  <si>
    <t>슈피겐코리아</t>
  </si>
  <si>
    <t>099440</t>
  </si>
  <si>
    <t>스맥</t>
  </si>
  <si>
    <t>053210</t>
  </si>
  <si>
    <t>스카이라이프</t>
  </si>
  <si>
    <t>033790</t>
  </si>
  <si>
    <t>276040</t>
  </si>
  <si>
    <t>스코넥</t>
  </si>
  <si>
    <t>159910</t>
  </si>
  <si>
    <t>115570</t>
  </si>
  <si>
    <t>스타플렉스</t>
  </si>
  <si>
    <t>330730</t>
  </si>
  <si>
    <t>스톤브릿지벤처스</t>
  </si>
  <si>
    <t>253450</t>
  </si>
  <si>
    <t>스튜디오드래곤</t>
  </si>
  <si>
    <t>204630</t>
  </si>
  <si>
    <t>스튜디오산타클로스</t>
  </si>
  <si>
    <t>026890</t>
  </si>
  <si>
    <t>스틱인베스트먼트</t>
  </si>
  <si>
    <t>013810</t>
  </si>
  <si>
    <t>스페코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</si>
  <si>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</si>
  <si>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</si>
  <si>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</si>
  <si>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</si>
  <si>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</si>
  <si>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</si>
  <si>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</si>
  <si>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</si>
  <si>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</si>
  <si>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</si>
  <si>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134790</t>
  </si>
  <si>
    <t>시디즈</t>
  </si>
  <si>
    <t>269620</t>
  </si>
  <si>
    <t>시스웍</t>
  </si>
  <si>
    <t>131090</t>
  </si>
  <si>
    <t>시큐브</t>
  </si>
  <si>
    <t>232830</t>
  </si>
  <si>
    <t>139050</t>
  </si>
  <si>
    <t>016590</t>
  </si>
  <si>
    <t>신대양제지</t>
  </si>
  <si>
    <t>290520</t>
  </si>
  <si>
    <t>신도기연</t>
  </si>
  <si>
    <t>029530</t>
  </si>
  <si>
    <t>신도리코</t>
  </si>
  <si>
    <t>004970</t>
  </si>
  <si>
    <t>신라교역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</si>
  <si>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</si>
  <si>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</si>
  <si>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</si>
  <si>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</si>
  <si>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</si>
  <si>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</si>
  <si>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</si>
  <si>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</si>
  <si>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011930</t>
  </si>
  <si>
    <t>신성이엔지</t>
  </si>
  <si>
    <t>004170</t>
  </si>
  <si>
    <t>035510</t>
  </si>
  <si>
    <t>신세계 I&amp;C</t>
  </si>
  <si>
    <t>031430</t>
  </si>
  <si>
    <t>031440</t>
  </si>
  <si>
    <t>신세계푸드</t>
  </si>
  <si>
    <t>006880</t>
  </si>
  <si>
    <t>신송홀딩스</t>
  </si>
  <si>
    <t>162300</t>
  </si>
  <si>
    <t>신스틸</t>
  </si>
  <si>
    <t>002800</t>
  </si>
  <si>
    <t>신신제약</t>
  </si>
  <si>
    <t>005800</t>
  </si>
  <si>
    <t>신영와코루</t>
  </si>
  <si>
    <t>001720</t>
  </si>
  <si>
    <t>009270</t>
  </si>
  <si>
    <t>신원</t>
  </si>
  <si>
    <t>017000</t>
  </si>
  <si>
    <t>신원종합개발</t>
  </si>
  <si>
    <t>002700</t>
  </si>
  <si>
    <t>신일전자</t>
  </si>
  <si>
    <t>012790</t>
  </si>
  <si>
    <t>신일제약</t>
  </si>
  <si>
    <t>138070</t>
  </si>
  <si>
    <t>신진에스엠</t>
  </si>
  <si>
    <t>226330</t>
  </si>
  <si>
    <t>신테카바이오</t>
  </si>
  <si>
    <t>002870</t>
  </si>
  <si>
    <t>신풍</t>
  </si>
  <si>
    <t>019170</t>
  </si>
  <si>
    <t>019175</t>
  </si>
  <si>
    <t>신풍제약우</t>
  </si>
  <si>
    <t>404990</t>
  </si>
  <si>
    <t>신한서부티엔디리츠</t>
  </si>
  <si>
    <t>293940</t>
  </si>
  <si>
    <t>신한알파리츠</t>
  </si>
  <si>
    <t>055550</t>
  </si>
  <si>
    <t>056700</t>
  </si>
  <si>
    <t>신화인터텍</t>
  </si>
  <si>
    <t>187270</t>
  </si>
  <si>
    <t>신화콘텍</t>
  </si>
  <si>
    <t>004080</t>
  </si>
  <si>
    <t>신흥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</si>
  <si>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</si>
  <si>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</si>
  <si>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</si>
  <si>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</si>
  <si>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</si>
  <si>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</si>
  <si>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</si>
  <si>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</si>
  <si>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160980</t>
  </si>
  <si>
    <t>싸이맥스</t>
  </si>
  <si>
    <t>356890</t>
  </si>
  <si>
    <t>싸이버원</t>
  </si>
  <si>
    <t>217330</t>
  </si>
  <si>
    <t>싸이토젠</t>
  </si>
  <si>
    <t>010280</t>
  </si>
  <si>
    <t>003620</t>
  </si>
  <si>
    <t>004770</t>
  </si>
  <si>
    <t>써니전자</t>
  </si>
  <si>
    <t>217320</t>
  </si>
  <si>
    <t>썬테크</t>
  </si>
  <si>
    <t>208640</t>
  </si>
  <si>
    <t>썸에이지</t>
  </si>
  <si>
    <t>222420</t>
  </si>
  <si>
    <t>쎄노텍</t>
  </si>
  <si>
    <t>037760</t>
  </si>
  <si>
    <t>쎄니트</t>
  </si>
  <si>
    <t>099320</t>
  </si>
  <si>
    <t>쎄트렉아이</t>
  </si>
  <si>
    <t>049960</t>
  </si>
  <si>
    <t>쎌바이오텍</t>
  </si>
  <si>
    <t>403550</t>
  </si>
  <si>
    <t>쏘카</t>
  </si>
  <si>
    <t>050890</t>
  </si>
  <si>
    <t>쏠리드</t>
  </si>
  <si>
    <t>066790</t>
  </si>
  <si>
    <t>씨씨에스</t>
  </si>
  <si>
    <t>222080</t>
  </si>
  <si>
    <t>씨아이에스</t>
  </si>
  <si>
    <t>004920</t>
  </si>
  <si>
    <t>씨아이테크</t>
  </si>
  <si>
    <t>236030</t>
  </si>
  <si>
    <t>씨알푸드</t>
  </si>
  <si>
    <t>103660</t>
  </si>
  <si>
    <t>씨앗</t>
  </si>
  <si>
    <t>352480</t>
  </si>
  <si>
    <t>씨앤씨인터내셔널</t>
  </si>
  <si>
    <t>245450</t>
  </si>
  <si>
    <t>씨앤에스링크</t>
  </si>
  <si>
    <t>264660</t>
  </si>
  <si>
    <t>씨앤지하이테크</t>
  </si>
  <si>
    <t>352700</t>
  </si>
  <si>
    <t>씨앤투스</t>
  </si>
  <si>
    <t>297090</t>
  </si>
  <si>
    <t>씨에스베어링</t>
  </si>
  <si>
    <t>112610</t>
  </si>
  <si>
    <t>359090</t>
  </si>
  <si>
    <t>씨엔알리서치</t>
  </si>
  <si>
    <t>115530</t>
  </si>
  <si>
    <t>씨엔플러스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</si>
  <si>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</si>
  <si>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</si>
  <si>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</si>
  <si>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</si>
  <si>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</si>
  <si>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</si>
  <si>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</si>
  <si>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</si>
  <si>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900120</t>
  </si>
  <si>
    <t>101240</t>
  </si>
  <si>
    <t>씨큐브</t>
  </si>
  <si>
    <t>060590</t>
  </si>
  <si>
    <t>씨티씨바이오</t>
  </si>
  <si>
    <t>260930</t>
  </si>
  <si>
    <t>씨티케이</t>
  </si>
  <si>
    <t>013990</t>
  </si>
  <si>
    <t>아가방컴퍼니</t>
  </si>
  <si>
    <t>123860</t>
  </si>
  <si>
    <t>아나패스</t>
  </si>
  <si>
    <t>025980</t>
  </si>
  <si>
    <t>아난티</t>
  </si>
  <si>
    <t>008700</t>
  </si>
  <si>
    <t>아남전자</t>
  </si>
  <si>
    <t>125210</t>
  </si>
  <si>
    <t>아모그린텍</t>
  </si>
  <si>
    <t>002790</t>
  </si>
  <si>
    <t>00279K</t>
  </si>
  <si>
    <t>002795</t>
  </si>
  <si>
    <t>090430</t>
  </si>
  <si>
    <t>090435</t>
  </si>
  <si>
    <t>아모레퍼시픽우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</si>
  <si>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</si>
  <si>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</si>
  <si>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</si>
  <si>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</si>
  <si>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</si>
  <si>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</si>
  <si>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</si>
  <si>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</si>
  <si>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</si>
  <si>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</si>
  <si>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</si>
  <si>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</si>
  <si>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</si>
  <si>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</si>
  <si>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002030</t>
  </si>
  <si>
    <t>종목101</t>
  </si>
  <si>
    <t>183190</t>
  </si>
  <si>
    <t>아세아시멘트</t>
  </si>
  <si>
    <t>002310</t>
  </si>
  <si>
    <t>아세아제지</t>
  </si>
  <si>
    <t>050860</t>
  </si>
  <si>
    <t>아세아텍</t>
  </si>
  <si>
    <t>012170</t>
  </si>
  <si>
    <t>아센디오</t>
  </si>
  <si>
    <t>136410</t>
  </si>
  <si>
    <t>아셈스</t>
  </si>
  <si>
    <t>246720</t>
  </si>
  <si>
    <t>아스타</t>
  </si>
  <si>
    <t>067390</t>
  </si>
  <si>
    <t>아스트</t>
  </si>
  <si>
    <t>159010</t>
  </si>
  <si>
    <t>아스플로</t>
  </si>
  <si>
    <t>127710</t>
  </si>
  <si>
    <t>아시아경제</t>
  </si>
  <si>
    <t>267850</t>
  </si>
  <si>
    <t>아시아나IDT</t>
  </si>
  <si>
    <t>020560</t>
  </si>
  <si>
    <t>154030</t>
  </si>
  <si>
    <t>아시아종묘</t>
  </si>
  <si>
    <t>227610</t>
  </si>
  <si>
    <t>아우딘퓨쳐스</t>
  </si>
  <si>
    <t>143160</t>
  </si>
  <si>
    <t>아이디스</t>
  </si>
  <si>
    <t>054800</t>
  </si>
  <si>
    <t>아이디스홀딩스</t>
  </si>
  <si>
    <t>332370</t>
  </si>
  <si>
    <t>아이디피</t>
  </si>
  <si>
    <t>122900</t>
  </si>
  <si>
    <t>아이마켓코리아</t>
  </si>
  <si>
    <t>339950</t>
  </si>
  <si>
    <t>아이비김영</t>
  </si>
  <si>
    <t>099190</t>
  </si>
  <si>
    <t>아이센스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</si>
  <si>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</si>
  <si>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</si>
  <si>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</si>
  <si>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</si>
  <si>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</si>
  <si>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</si>
  <si>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</si>
  <si>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</si>
  <si>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052860</t>
  </si>
  <si>
    <t>아이앤씨</t>
  </si>
  <si>
    <t>010780</t>
  </si>
  <si>
    <t>069920</t>
  </si>
  <si>
    <t>038880</t>
  </si>
  <si>
    <t>아이에이</t>
  </si>
  <si>
    <t>307180</t>
  </si>
  <si>
    <t>101390</t>
  </si>
  <si>
    <t>아이엠</t>
  </si>
  <si>
    <t>447690</t>
  </si>
  <si>
    <t>아이오바이오</t>
  </si>
  <si>
    <t>078860</t>
  </si>
  <si>
    <t>090150</t>
  </si>
  <si>
    <t>아이윈</t>
  </si>
  <si>
    <t>123010</t>
  </si>
  <si>
    <t>아이윈플러스</t>
  </si>
  <si>
    <t>031310</t>
  </si>
  <si>
    <t>아이즈비전</t>
  </si>
  <si>
    <t>185490</t>
  </si>
  <si>
    <t>아이진</t>
  </si>
  <si>
    <t>059100</t>
  </si>
  <si>
    <t>아이컴포넌트</t>
  </si>
  <si>
    <t>149010</t>
  </si>
  <si>
    <t>아이케이세미콘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</si>
  <si>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</si>
  <si>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</si>
  <si>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</si>
  <si>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</si>
  <si>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</si>
  <si>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</si>
  <si>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</si>
  <si>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</si>
  <si>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</si>
  <si>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</si>
  <si>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</si>
  <si>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372800</t>
  </si>
  <si>
    <t>아이티아이즈</t>
  </si>
  <si>
    <t>084850</t>
  </si>
  <si>
    <t>아이티엠반도체</t>
  </si>
  <si>
    <t>114840</t>
  </si>
  <si>
    <t>아이패밀리에스씨</t>
  </si>
  <si>
    <t>027360</t>
  </si>
  <si>
    <t>아주IB투자</t>
  </si>
  <si>
    <t>139990</t>
  </si>
  <si>
    <t>아주스틸</t>
  </si>
  <si>
    <t>032080</t>
  </si>
  <si>
    <t>아즈텍WB</t>
  </si>
  <si>
    <t>013310</t>
  </si>
  <si>
    <t>아진산업</t>
  </si>
  <si>
    <t>059120</t>
  </si>
  <si>
    <t>아진엑스텍</t>
  </si>
  <si>
    <t>158430</t>
  </si>
  <si>
    <t>아톤</t>
  </si>
  <si>
    <t>149300</t>
  </si>
  <si>
    <t>아퓨어스</t>
  </si>
  <si>
    <t>067160</t>
  </si>
  <si>
    <t>102950</t>
  </si>
  <si>
    <t>아하</t>
  </si>
  <si>
    <t>001540</t>
  </si>
  <si>
    <t>안국약품</t>
  </si>
  <si>
    <t>053800</t>
  </si>
  <si>
    <t>안랩</t>
  </si>
  <si>
    <t>251280</t>
  </si>
  <si>
    <t>안지오랩</t>
  </si>
  <si>
    <t>065660</t>
  </si>
  <si>
    <t>안트로젠</t>
  </si>
  <si>
    <t>297570</t>
  </si>
  <si>
    <t>알로이스</t>
  </si>
  <si>
    <t>001780</t>
  </si>
  <si>
    <t>알루코</t>
  </si>
  <si>
    <t>260660</t>
  </si>
  <si>
    <t>알리코제약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</si>
  <si>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</si>
  <si>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</si>
  <si>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</si>
  <si>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</si>
  <si>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</si>
  <si>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</si>
  <si>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</si>
  <si>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</si>
  <si>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</si>
  <si>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</si>
  <si>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</si>
  <si>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</si>
  <si>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347860</t>
  </si>
  <si>
    <t>알체라</t>
  </si>
  <si>
    <t>196170</t>
  </si>
  <si>
    <t>알테오젠</t>
  </si>
  <si>
    <t>123750</t>
  </si>
  <si>
    <t>085810</t>
  </si>
  <si>
    <t>알티캐스트</t>
  </si>
  <si>
    <t>117670</t>
  </si>
  <si>
    <t>314140</t>
  </si>
  <si>
    <t>알피바이오</t>
  </si>
  <si>
    <t>291650</t>
  </si>
  <si>
    <t>압타머사이언스</t>
  </si>
  <si>
    <t>293780</t>
  </si>
  <si>
    <t>압타바이오</t>
  </si>
  <si>
    <t>018250</t>
  </si>
  <si>
    <t>애경산업</t>
  </si>
  <si>
    <t>161000</t>
  </si>
  <si>
    <t>애경케미칼</t>
  </si>
  <si>
    <t>390110</t>
  </si>
  <si>
    <t>애니메디솔루션</t>
  </si>
  <si>
    <t>196300</t>
  </si>
  <si>
    <t>310200</t>
  </si>
  <si>
    <t>애니플러스</t>
  </si>
  <si>
    <t>179530</t>
  </si>
  <si>
    <t>애드바이오텍</t>
  </si>
  <si>
    <t>900100</t>
  </si>
  <si>
    <t>애머릿지</t>
  </si>
  <si>
    <t>205500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</si>
  <si>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</si>
  <si>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</si>
  <si>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</si>
  <si>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</si>
  <si>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</si>
  <si>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</si>
  <si>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</si>
  <si>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</si>
  <si>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</si>
  <si>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</si>
  <si>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</si>
  <si>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</si>
  <si>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255440</t>
  </si>
  <si>
    <t>야스</t>
  </si>
  <si>
    <t>030960</t>
  </si>
  <si>
    <t>양지사</t>
  </si>
  <si>
    <t>073570</t>
  </si>
  <si>
    <t>102120</t>
  </si>
  <si>
    <t>어보브반도체</t>
  </si>
  <si>
    <t>238120</t>
  </si>
  <si>
    <t>얼라인드</t>
  </si>
  <si>
    <t>224810</t>
  </si>
  <si>
    <t>엄지하우스</t>
  </si>
  <si>
    <t>019990</t>
  </si>
  <si>
    <t>에너토크</t>
  </si>
  <si>
    <t>011090</t>
  </si>
  <si>
    <t>에넥스</t>
  </si>
  <si>
    <t>270660</t>
  </si>
  <si>
    <t>에브리봇</t>
  </si>
  <si>
    <t>038680</t>
  </si>
  <si>
    <t>에스넷</t>
  </si>
  <si>
    <t>137310</t>
  </si>
  <si>
    <t>217480</t>
  </si>
  <si>
    <t>에스디생명공학</t>
  </si>
  <si>
    <t>121890</t>
  </si>
  <si>
    <t>에스디시스템</t>
  </si>
  <si>
    <t>097780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</si>
  <si>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</si>
  <si>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</si>
  <si>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</si>
  <si>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</si>
  <si>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</si>
  <si>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</si>
  <si>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</si>
  <si>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</si>
  <si>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270210</t>
  </si>
  <si>
    <t>에스알바이오텍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</si>
  <si>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</si>
  <si>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</si>
  <si>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</si>
  <si>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</si>
  <si>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</si>
  <si>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</si>
  <si>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</si>
  <si>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</si>
  <si>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</si>
  <si>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</si>
  <si>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</si>
  <si>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</si>
  <si>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</si>
  <si>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</si>
  <si>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351320</t>
  </si>
  <si>
    <t>056190</t>
  </si>
  <si>
    <t>에스에프에이</t>
  </si>
  <si>
    <t>005850</t>
  </si>
  <si>
    <t>246250</t>
  </si>
  <si>
    <t>에스엘에스바이오</t>
  </si>
  <si>
    <t>041510</t>
  </si>
  <si>
    <t>에스엠</t>
  </si>
  <si>
    <t>010580</t>
  </si>
  <si>
    <t>에스엠벡셀</t>
  </si>
  <si>
    <t>007820</t>
  </si>
  <si>
    <t>에스엠코어</t>
  </si>
  <si>
    <t>109610</t>
  </si>
  <si>
    <t>에스와이</t>
  </si>
  <si>
    <t>012750</t>
  </si>
  <si>
    <t>306040</t>
  </si>
  <si>
    <t>에스제이그룹</t>
  </si>
  <si>
    <t>217910</t>
  </si>
  <si>
    <t>에스제이켐</t>
  </si>
  <si>
    <t>408920</t>
  </si>
  <si>
    <t>096630</t>
  </si>
  <si>
    <t>에스코넥</t>
  </si>
  <si>
    <t>069510</t>
  </si>
  <si>
    <t>에스텍</t>
  </si>
  <si>
    <t>041910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</si>
  <si>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</si>
  <si>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</si>
  <si>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</si>
  <si>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</si>
  <si>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</si>
  <si>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</si>
  <si>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</si>
  <si>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</si>
  <si>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</si>
  <si>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</si>
  <si>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</si>
  <si>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</si>
  <si>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</si>
  <si>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</si>
  <si>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317830</t>
  </si>
  <si>
    <t>에스피시스템스</t>
  </si>
  <si>
    <t>058610</t>
  </si>
  <si>
    <t>에스피지</t>
  </si>
  <si>
    <t>043340</t>
  </si>
  <si>
    <t>에쎈테크</t>
  </si>
  <si>
    <t>023960</t>
  </si>
  <si>
    <t>에쓰씨엔지니어링</t>
  </si>
  <si>
    <t>298690</t>
  </si>
  <si>
    <t>에어부산</t>
  </si>
  <si>
    <t>187660</t>
  </si>
  <si>
    <t>200710</t>
  </si>
  <si>
    <t>에이디테크놀로지</t>
  </si>
  <si>
    <t>096690</t>
  </si>
  <si>
    <t>에이루트</t>
  </si>
  <si>
    <t>140910</t>
  </si>
  <si>
    <t>에이리츠</t>
  </si>
  <si>
    <t>078520</t>
  </si>
  <si>
    <t>에이블씨엔씨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</si>
  <si>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</si>
  <si>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</si>
  <si>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</si>
  <si>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</si>
  <si>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</si>
  <si>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</si>
  <si>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</si>
  <si>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</si>
  <si>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</si>
  <si>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</si>
  <si>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</si>
  <si>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</si>
  <si>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311960</t>
  </si>
  <si>
    <t>312610</t>
  </si>
  <si>
    <t>에이에프더블류</t>
  </si>
  <si>
    <t>015260</t>
  </si>
  <si>
    <t>에이엔피</t>
  </si>
  <si>
    <t>234070</t>
  </si>
  <si>
    <t>에이원알폼</t>
  </si>
  <si>
    <t>072990</t>
  </si>
  <si>
    <t>에이치시티</t>
  </si>
  <si>
    <t>227100</t>
  </si>
  <si>
    <t>044990</t>
  </si>
  <si>
    <t>에이치엔에스하이텍</t>
  </si>
  <si>
    <t>239610</t>
  </si>
  <si>
    <t>에이치엘사이언스</t>
  </si>
  <si>
    <t>148930</t>
  </si>
  <si>
    <t>에이치와이티씨</t>
  </si>
  <si>
    <t>044780</t>
  </si>
  <si>
    <t>에이치케이</t>
  </si>
  <si>
    <t>357230</t>
  </si>
  <si>
    <t>에이치피오</t>
  </si>
  <si>
    <t>071670</t>
  </si>
  <si>
    <t>에이테크솔루션</t>
  </si>
  <si>
    <t>045660</t>
  </si>
  <si>
    <t>에이텍</t>
  </si>
  <si>
    <t>224110</t>
  </si>
  <si>
    <t>230980</t>
  </si>
  <si>
    <t>021080</t>
  </si>
  <si>
    <t>에이티넘인베스트</t>
  </si>
  <si>
    <t>200470</t>
  </si>
  <si>
    <t>에이팩트</t>
  </si>
  <si>
    <t>207490</t>
  </si>
  <si>
    <t>에이펙스인텍</t>
  </si>
  <si>
    <t>262260</t>
  </si>
  <si>
    <t>에이프로</t>
  </si>
  <si>
    <t>007460</t>
  </si>
  <si>
    <t>에이프로젠</t>
  </si>
  <si>
    <t>109960</t>
  </si>
  <si>
    <t>003060</t>
  </si>
  <si>
    <t>397030</t>
  </si>
  <si>
    <t>에이프릴바이오</t>
  </si>
  <si>
    <t>244920</t>
  </si>
  <si>
    <t>에이플러스에셋</t>
  </si>
  <si>
    <t>089970</t>
  </si>
  <si>
    <t>230240</t>
  </si>
  <si>
    <t>에치에프알</t>
  </si>
  <si>
    <t>230360</t>
  </si>
  <si>
    <t>에코마케팅</t>
  </si>
  <si>
    <t>038870</t>
  </si>
  <si>
    <t>에코바이오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</si>
  <si>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</si>
  <si>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</si>
  <si>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</si>
  <si>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</si>
  <si>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</si>
  <si>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</si>
  <si>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</si>
  <si>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</si>
  <si>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</si>
  <si>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</si>
  <si>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</si>
  <si>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</si>
  <si>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</si>
  <si>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</si>
  <si>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064090</t>
  </si>
  <si>
    <t>036810</t>
  </si>
  <si>
    <t>에프에스티</t>
  </si>
  <si>
    <t>173940</t>
  </si>
  <si>
    <t>에프엔씨엔터</t>
  </si>
  <si>
    <t>083500</t>
  </si>
  <si>
    <t>에프엔에스테크</t>
  </si>
  <si>
    <t>054940</t>
  </si>
  <si>
    <t>엑사이엔씨</t>
  </si>
  <si>
    <t>043090</t>
  </si>
  <si>
    <t>950130</t>
  </si>
  <si>
    <t>엑세스바이오</t>
  </si>
  <si>
    <t>205100</t>
  </si>
  <si>
    <t>엑셈</t>
  </si>
  <si>
    <t>070300</t>
  </si>
  <si>
    <t>엑스큐어</t>
  </si>
  <si>
    <t>092870</t>
  </si>
  <si>
    <t>엑시콘</t>
  </si>
  <si>
    <t>317870</t>
  </si>
  <si>
    <t>엔바이오니아</t>
  </si>
  <si>
    <t>067570</t>
  </si>
  <si>
    <t>엔브이에이치코리아</t>
  </si>
  <si>
    <t>236810</t>
  </si>
  <si>
    <t>엔비티</t>
  </si>
  <si>
    <t>140610</t>
  </si>
  <si>
    <t>엔솔바이오사이언스</t>
  </si>
  <si>
    <t>333620</t>
  </si>
  <si>
    <t>엔시스</t>
  </si>
  <si>
    <t>101400</t>
  </si>
  <si>
    <t>엔시트론</t>
  </si>
  <si>
    <t>036570</t>
  </si>
  <si>
    <t>031860</t>
  </si>
  <si>
    <t>238170</t>
  </si>
  <si>
    <t>엔에스엠</t>
  </si>
  <si>
    <t>224760</t>
  </si>
  <si>
    <t>엔에스컴퍼니</t>
  </si>
  <si>
    <t>265740</t>
  </si>
  <si>
    <t>엔에프씨</t>
  </si>
  <si>
    <t>354200</t>
  </si>
  <si>
    <t>엔젠바이오</t>
  </si>
  <si>
    <t>419080</t>
  </si>
  <si>
    <t>엔젯</t>
  </si>
  <si>
    <t>093510</t>
  </si>
  <si>
    <t>엔지브이아이</t>
  </si>
  <si>
    <t>208860</t>
  </si>
  <si>
    <t>183490</t>
  </si>
  <si>
    <t>엔지켐생명과학</t>
  </si>
  <si>
    <t>085310</t>
  </si>
  <si>
    <t>엔케이</t>
  </si>
  <si>
    <t>182400</t>
  </si>
  <si>
    <t>엔케이맥스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</si>
  <si>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</si>
  <si>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</si>
  <si>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</si>
  <si>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</si>
  <si>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</si>
  <si>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</si>
  <si>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</si>
  <si>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</si>
  <si>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198080</t>
  </si>
  <si>
    <t>048830</t>
  </si>
  <si>
    <t>엔피케이</t>
  </si>
  <si>
    <t>096870</t>
  </si>
  <si>
    <t>엘디티</t>
  </si>
  <si>
    <t>276240</t>
  </si>
  <si>
    <t>엘리비젼</t>
  </si>
  <si>
    <t>900140</t>
  </si>
  <si>
    <t>엘브이엠씨홀딩스</t>
  </si>
  <si>
    <t>061970</t>
  </si>
  <si>
    <t>290650</t>
  </si>
  <si>
    <t>엘앤씨바이오</t>
  </si>
  <si>
    <t>066970</t>
  </si>
  <si>
    <t>종목066</t>
  </si>
  <si>
    <t>156100</t>
  </si>
  <si>
    <t>엘앤케이바이오</t>
  </si>
  <si>
    <t>311060</t>
  </si>
  <si>
    <t>엘에이티</t>
  </si>
  <si>
    <t>073110</t>
  </si>
  <si>
    <t>엘엠에스</t>
  </si>
  <si>
    <t>083310</t>
  </si>
  <si>
    <t>엘오티베큠</t>
  </si>
  <si>
    <t>037950</t>
  </si>
  <si>
    <t>엘컴텍</t>
  </si>
  <si>
    <t>170920</t>
  </si>
  <si>
    <t>엘티씨</t>
  </si>
  <si>
    <t>058630</t>
  </si>
  <si>
    <t>엠게임</t>
  </si>
  <si>
    <t>058970</t>
  </si>
  <si>
    <t>엠로</t>
  </si>
  <si>
    <t>169330</t>
  </si>
  <si>
    <t>엠브레인</t>
  </si>
  <si>
    <t>097520</t>
  </si>
  <si>
    <t>엠씨넥스</t>
  </si>
  <si>
    <t>179290</t>
  </si>
  <si>
    <t>엠아이텍</t>
  </si>
  <si>
    <t>009780</t>
  </si>
  <si>
    <t>엠에스씨</t>
  </si>
  <si>
    <t>123040</t>
  </si>
  <si>
    <t>엠에스오토텍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</si>
  <si>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</si>
  <si>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</si>
  <si>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</si>
  <si>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</si>
  <si>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</si>
  <si>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</si>
  <si>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</si>
  <si>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</si>
  <si>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065150</t>
  </si>
  <si>
    <t>060850</t>
  </si>
  <si>
    <t>영림원소프트랩</t>
  </si>
  <si>
    <t>014440</t>
  </si>
  <si>
    <t>영보화학</t>
  </si>
  <si>
    <t>007530</t>
  </si>
  <si>
    <t>143540</t>
  </si>
  <si>
    <t>영우디에스피</t>
  </si>
  <si>
    <t>111770</t>
  </si>
  <si>
    <t>009970</t>
  </si>
  <si>
    <t>종목104</t>
  </si>
  <si>
    <t>003520</t>
  </si>
  <si>
    <t>영진약품</t>
  </si>
  <si>
    <t>112290</t>
  </si>
  <si>
    <t>000670</t>
  </si>
  <si>
    <t>036560</t>
  </si>
  <si>
    <t>006740</t>
  </si>
  <si>
    <t>012280</t>
  </si>
  <si>
    <t>영화금속</t>
  </si>
  <si>
    <t>265560</t>
  </si>
  <si>
    <t>영화테크</t>
  </si>
  <si>
    <t>012160</t>
  </si>
  <si>
    <t>영흥</t>
  </si>
  <si>
    <t>036000</t>
  </si>
  <si>
    <t>예림당</t>
  </si>
  <si>
    <t>250930</t>
  </si>
  <si>
    <t>예선테크</t>
  </si>
  <si>
    <t>053280</t>
  </si>
  <si>
    <t>예스24</t>
  </si>
  <si>
    <t>015360</t>
  </si>
  <si>
    <t>122640</t>
  </si>
  <si>
    <t>예스티</t>
  </si>
  <si>
    <t>900300</t>
  </si>
  <si>
    <t>오가닉티코스메틱</t>
  </si>
  <si>
    <t>045060</t>
  </si>
  <si>
    <t>오공</t>
  </si>
  <si>
    <t>080520</t>
  </si>
  <si>
    <t>오디텍</t>
  </si>
  <si>
    <t>007310</t>
  </si>
  <si>
    <t>039830</t>
  </si>
  <si>
    <t>오로라</t>
  </si>
  <si>
    <t>322310</t>
  </si>
  <si>
    <t>오로스테크놀로지</t>
  </si>
  <si>
    <t>046120</t>
  </si>
  <si>
    <t>오르비텍</t>
  </si>
  <si>
    <t>014940</t>
  </si>
  <si>
    <t>오리엔탈정공</t>
  </si>
  <si>
    <t>002630</t>
  </si>
  <si>
    <t>오리엔트바이오</t>
  </si>
  <si>
    <t>065500</t>
  </si>
  <si>
    <t>오리엔트정공</t>
  </si>
  <si>
    <t>271560</t>
  </si>
  <si>
    <t>001800</t>
  </si>
  <si>
    <t>010470</t>
  </si>
  <si>
    <t>오리콤</t>
  </si>
  <si>
    <t>352910</t>
  </si>
  <si>
    <t>오비고</t>
  </si>
  <si>
    <t>053980</t>
  </si>
  <si>
    <t>오상자이엘</t>
  </si>
  <si>
    <t>052420</t>
  </si>
  <si>
    <t>오성첨단소재</t>
  </si>
  <si>
    <t>241790</t>
  </si>
  <si>
    <t>039200</t>
  </si>
  <si>
    <t>오스코텍</t>
  </si>
  <si>
    <t>226400</t>
  </si>
  <si>
    <t>오스테오닉</t>
  </si>
  <si>
    <t>031510</t>
  </si>
  <si>
    <t>오스템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</si>
  <si>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</si>
  <si>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</si>
  <si>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</si>
  <si>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</si>
  <si>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</si>
  <si>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</si>
  <si>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</si>
  <si>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</si>
  <si>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</si>
  <si>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</si>
  <si>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</si>
  <si>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</si>
  <si>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049480</t>
  </si>
  <si>
    <t>오픈베이스</t>
  </si>
  <si>
    <t>394280</t>
  </si>
  <si>
    <t>오픈엣지테크놀로지</t>
  </si>
  <si>
    <t>309930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</si>
  <si>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</si>
  <si>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</si>
  <si>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</si>
  <si>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</si>
  <si>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</si>
  <si>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</si>
  <si>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</si>
  <si>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</si>
  <si>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</si>
  <si>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</si>
  <si>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</si>
  <si>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</si>
  <si>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</si>
  <si>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</si>
  <si>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</si>
  <si>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</si>
  <si>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321820</t>
  </si>
  <si>
    <t>122990</t>
  </si>
  <si>
    <t>와이솔</t>
  </si>
  <si>
    <t>232140</t>
  </si>
  <si>
    <t>065530</t>
  </si>
  <si>
    <t>와이어블</t>
  </si>
  <si>
    <t>067900</t>
  </si>
  <si>
    <t>와이엔텍</t>
  </si>
  <si>
    <t>155650</t>
  </si>
  <si>
    <t>와이엠씨</t>
  </si>
  <si>
    <t>273640</t>
  </si>
  <si>
    <t>와이엠텍</t>
  </si>
  <si>
    <t>251370</t>
  </si>
  <si>
    <t>와이엠티</t>
  </si>
  <si>
    <t>066430</t>
  </si>
  <si>
    <t>193250</t>
  </si>
  <si>
    <t>273060</t>
  </si>
  <si>
    <t>와이즈버즈</t>
  </si>
  <si>
    <t>019210</t>
  </si>
  <si>
    <t>와이지-원</t>
  </si>
  <si>
    <t>122870</t>
  </si>
  <si>
    <t>와이지엔터테인먼트</t>
  </si>
  <si>
    <t>011690</t>
  </si>
  <si>
    <t>와이투솔루션</t>
  </si>
  <si>
    <t>332570</t>
  </si>
  <si>
    <t>079000</t>
  </si>
  <si>
    <t>와토스코리아</t>
  </si>
  <si>
    <t>070960</t>
  </si>
  <si>
    <t>316140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</si>
  <si>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</si>
  <si>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</si>
  <si>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</si>
  <si>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</si>
  <si>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</si>
  <si>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</si>
  <si>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</si>
  <si>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</si>
  <si>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</si>
  <si>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</si>
  <si>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</si>
  <si>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</si>
  <si>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</si>
  <si>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</si>
  <si>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</si>
  <si>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</si>
  <si>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</si>
  <si>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</si>
  <si>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</si>
  <si>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</si>
  <si>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</si>
  <si>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</si>
  <si>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006980</t>
  </si>
  <si>
    <t>우성</t>
  </si>
  <si>
    <t>066590</t>
  </si>
  <si>
    <t>우수AMS</t>
  </si>
  <si>
    <t>017370</t>
  </si>
  <si>
    <t>우신시스템</t>
  </si>
  <si>
    <t>103840</t>
  </si>
  <si>
    <t>우양</t>
  </si>
  <si>
    <t>046940</t>
  </si>
  <si>
    <t>우원개발</t>
  </si>
  <si>
    <t>215380</t>
  </si>
  <si>
    <t>우정바이오</t>
  </si>
  <si>
    <t>065680</t>
  </si>
  <si>
    <t>우주일렉트로</t>
  </si>
  <si>
    <t>105840</t>
  </si>
  <si>
    <t>우진</t>
  </si>
  <si>
    <t>018620</t>
  </si>
  <si>
    <t>우진비앤지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</si>
  <si>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</si>
  <si>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</si>
  <si>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</si>
  <si>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</si>
  <si>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</si>
  <si>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</si>
  <si>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</si>
  <si>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</si>
  <si>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</si>
  <si>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</si>
  <si>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307280</t>
  </si>
  <si>
    <t>원바이오젠</t>
  </si>
  <si>
    <t>053080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</si>
  <si>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</si>
  <si>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</si>
  <si>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</si>
  <si>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</si>
  <si>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</si>
  <si>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</si>
  <si>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</si>
  <si>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</si>
  <si>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</si>
  <si>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</si>
  <si>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</si>
  <si>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</si>
  <si>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</si>
  <si>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</si>
  <si>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</si>
  <si>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</si>
  <si>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382840</t>
  </si>
  <si>
    <t>원준</t>
  </si>
  <si>
    <t>336570</t>
  </si>
  <si>
    <t>원텍</t>
  </si>
  <si>
    <t>376980</t>
  </si>
  <si>
    <t>원티드랩</t>
  </si>
  <si>
    <t>122830</t>
  </si>
  <si>
    <t>원포유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</si>
  <si>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</si>
  <si>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</si>
  <si>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</si>
  <si>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</si>
  <si>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</si>
  <si>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</si>
  <si>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</si>
  <si>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</si>
  <si>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</si>
  <si>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</si>
  <si>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010600</t>
  </si>
  <si>
    <t>웰바이오텍</t>
  </si>
  <si>
    <t>065950</t>
  </si>
  <si>
    <t>웰크론</t>
  </si>
  <si>
    <t>076080</t>
  </si>
  <si>
    <t>웰크론한텍</t>
  </si>
  <si>
    <t>196700</t>
  </si>
  <si>
    <t>웹스</t>
  </si>
  <si>
    <t>069080</t>
  </si>
  <si>
    <t>웹젠</t>
  </si>
  <si>
    <t>053580</t>
  </si>
  <si>
    <t>웹케시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</si>
  <si>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</si>
  <si>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</si>
  <si>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</si>
  <si>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</si>
  <si>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</si>
  <si>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</si>
  <si>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</si>
  <si>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</si>
  <si>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</si>
  <si>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</si>
  <si>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</si>
  <si>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</si>
  <si>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</si>
  <si>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</si>
  <si>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</si>
  <si>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</si>
  <si>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140660</t>
  </si>
  <si>
    <t>위월드</t>
  </si>
  <si>
    <t>038620</t>
  </si>
  <si>
    <t>위즈코프</t>
  </si>
  <si>
    <t>299900</t>
  </si>
  <si>
    <t>위지윅스튜디오</t>
  </si>
  <si>
    <t>036090</t>
  </si>
  <si>
    <t>위지트</t>
  </si>
  <si>
    <t>136540</t>
  </si>
  <si>
    <t>320000</t>
  </si>
  <si>
    <t>097800</t>
  </si>
  <si>
    <t>윈팩</t>
  </si>
  <si>
    <t>192390</t>
  </si>
  <si>
    <t>윈하이텍</t>
  </si>
  <si>
    <t>313760</t>
  </si>
  <si>
    <t>008600</t>
  </si>
  <si>
    <t>윌비스</t>
  </si>
  <si>
    <t>335870</t>
  </si>
  <si>
    <t>윙스풋</t>
  </si>
  <si>
    <t>900340</t>
  </si>
  <si>
    <t>윙입푸드</t>
  </si>
  <si>
    <t>033270</t>
  </si>
  <si>
    <t>유나이티드제약</t>
  </si>
  <si>
    <t>014830</t>
  </si>
  <si>
    <t>유니드</t>
  </si>
  <si>
    <t>446070</t>
  </si>
  <si>
    <t>유니드비티플러스</t>
  </si>
  <si>
    <t>036200</t>
  </si>
  <si>
    <t>유니셈</t>
  </si>
  <si>
    <t>018000</t>
  </si>
  <si>
    <t>유니슨</t>
  </si>
  <si>
    <t>000910</t>
  </si>
  <si>
    <t>유니온</t>
  </si>
  <si>
    <t>047400</t>
  </si>
  <si>
    <t>유니온머티리얼</t>
  </si>
  <si>
    <t>203450</t>
  </si>
  <si>
    <t>011330</t>
  </si>
  <si>
    <t>유니켐</t>
  </si>
  <si>
    <t>077500</t>
  </si>
  <si>
    <t>유니퀘스트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</si>
  <si>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</si>
  <si>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</si>
  <si>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</si>
  <si>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</si>
  <si>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</si>
  <si>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</si>
  <si>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</si>
  <si>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</si>
  <si>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121060</t>
  </si>
  <si>
    <t>유니포인트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</si>
  <si>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</si>
  <si>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</si>
  <si>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</si>
  <si>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</si>
  <si>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</si>
  <si>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</si>
  <si>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</si>
  <si>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</si>
  <si>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</si>
  <si>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</si>
  <si>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</si>
  <si>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</si>
  <si>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</si>
  <si>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</si>
  <si>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002920</t>
  </si>
  <si>
    <t>유성기업</t>
  </si>
  <si>
    <t>024800</t>
  </si>
  <si>
    <t>유성티엔에스</t>
  </si>
  <si>
    <t>000700</t>
  </si>
  <si>
    <t>유수홀딩스</t>
  </si>
  <si>
    <t>054930</t>
  </si>
  <si>
    <t>유신</t>
  </si>
  <si>
    <t>069330</t>
  </si>
  <si>
    <t>유아이디</t>
  </si>
  <si>
    <t>049520</t>
  </si>
  <si>
    <t>유아이엘</t>
  </si>
  <si>
    <t>003470</t>
  </si>
  <si>
    <t>003475</t>
  </si>
  <si>
    <t>유안타증권우</t>
  </si>
  <si>
    <t>263770</t>
  </si>
  <si>
    <t>유에스티</t>
  </si>
  <si>
    <t>337840</t>
  </si>
  <si>
    <t>유엑스엔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</si>
  <si>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</si>
  <si>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</si>
  <si>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</si>
  <si>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</si>
  <si>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</si>
  <si>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</si>
  <si>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</si>
  <si>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</si>
  <si>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</si>
  <si>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</si>
  <si>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</si>
  <si>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</si>
  <si>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</si>
  <si>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</si>
  <si>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</si>
  <si>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</si>
  <si>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413630</t>
  </si>
  <si>
    <t>084370</t>
  </si>
  <si>
    <t>유진테크</t>
  </si>
  <si>
    <t>001200</t>
  </si>
  <si>
    <t>178780</t>
  </si>
  <si>
    <t>221800</t>
  </si>
  <si>
    <t>유투바이오</t>
  </si>
  <si>
    <t>179900</t>
  </si>
  <si>
    <t>유티아이</t>
  </si>
  <si>
    <t>263050</t>
  </si>
  <si>
    <t>유틸렉스</t>
  </si>
  <si>
    <t>000100</t>
  </si>
  <si>
    <t>000105</t>
  </si>
  <si>
    <t>유한양행우</t>
  </si>
  <si>
    <t>003460</t>
  </si>
  <si>
    <t>유화증권</t>
  </si>
  <si>
    <t>003465</t>
  </si>
  <si>
    <t>유화증권우</t>
  </si>
  <si>
    <t>191410</t>
  </si>
  <si>
    <t>육일씨엔에쓰</t>
  </si>
  <si>
    <t>372170</t>
  </si>
  <si>
    <t>윤성에프앤씨</t>
  </si>
  <si>
    <t>008730</t>
  </si>
  <si>
    <t>종목103</t>
  </si>
  <si>
    <t>072770</t>
  </si>
  <si>
    <t>008250</t>
  </si>
  <si>
    <t>이건산업</t>
  </si>
  <si>
    <t>039020</t>
  </si>
  <si>
    <t>이건홀딩스</t>
  </si>
  <si>
    <t>025820</t>
  </si>
  <si>
    <t>이구산업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</si>
  <si>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</si>
  <si>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</si>
  <si>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</si>
  <si>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</si>
  <si>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</si>
  <si>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</si>
  <si>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</si>
  <si>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</si>
  <si>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</si>
  <si>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</si>
  <si>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279060</t>
  </si>
  <si>
    <t>이노벡스</t>
  </si>
  <si>
    <t>214320</t>
  </si>
  <si>
    <t>이노션</t>
  </si>
  <si>
    <t>056090</t>
  </si>
  <si>
    <t>073490</t>
  </si>
  <si>
    <t>이노와이어리스</t>
  </si>
  <si>
    <t>215790</t>
  </si>
  <si>
    <t>이노인스트루먼트</t>
  </si>
  <si>
    <t>344860</t>
  </si>
  <si>
    <t>이노진</t>
  </si>
  <si>
    <t>246960</t>
  </si>
  <si>
    <t>088390</t>
  </si>
  <si>
    <t>이녹스</t>
  </si>
  <si>
    <t>272290</t>
  </si>
  <si>
    <t>이녹스첨단소재</t>
  </si>
  <si>
    <t>053350</t>
  </si>
  <si>
    <t>이니텍</t>
  </si>
  <si>
    <t>041520</t>
  </si>
  <si>
    <t>264850</t>
  </si>
  <si>
    <t>이랜시스</t>
  </si>
  <si>
    <t>054210</t>
  </si>
  <si>
    <t>이랜텍</t>
  </si>
  <si>
    <t>065440</t>
  </si>
  <si>
    <t>이루온</t>
  </si>
  <si>
    <t>088260</t>
  </si>
  <si>
    <t>이리츠코크렙</t>
  </si>
  <si>
    <t>139480</t>
  </si>
  <si>
    <t>115610</t>
  </si>
  <si>
    <t>이미지스</t>
  </si>
  <si>
    <t>078020</t>
  </si>
  <si>
    <t>131400</t>
  </si>
  <si>
    <t>이브이첨단소재</t>
  </si>
  <si>
    <t>208850</t>
  </si>
  <si>
    <t>이비테크</t>
  </si>
  <si>
    <t>351330</t>
  </si>
  <si>
    <t>이삭엔지니어링</t>
  </si>
  <si>
    <t>080010</t>
  </si>
  <si>
    <t>이상네트웍스</t>
  </si>
  <si>
    <t>379390</t>
  </si>
  <si>
    <t>이성씨엔아이</t>
  </si>
  <si>
    <t>086890</t>
  </si>
  <si>
    <t>이수앱지스</t>
  </si>
  <si>
    <t>007660</t>
  </si>
  <si>
    <t>종목008</t>
  </si>
  <si>
    <t>005950</t>
  </si>
  <si>
    <t>이수화학</t>
  </si>
  <si>
    <t>015020</t>
  </si>
  <si>
    <t>이스타코</t>
  </si>
  <si>
    <t>047560</t>
  </si>
  <si>
    <t>이스트소프트</t>
  </si>
  <si>
    <t>900110</t>
  </si>
  <si>
    <t>이스트아시아홀딩스</t>
  </si>
  <si>
    <t>067010</t>
  </si>
  <si>
    <t>이씨에스</t>
  </si>
  <si>
    <t>341310</t>
  </si>
  <si>
    <t>이앤에치</t>
  </si>
  <si>
    <t>101360</t>
  </si>
  <si>
    <t>102710</t>
  </si>
  <si>
    <t>이엔에프테크놀로지</t>
  </si>
  <si>
    <t>066980</t>
  </si>
  <si>
    <t>074610</t>
  </si>
  <si>
    <t>이엔플러스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</si>
  <si>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</si>
  <si>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</si>
  <si>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</si>
  <si>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</si>
  <si>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</si>
  <si>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</si>
  <si>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</si>
  <si>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</si>
  <si>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</si>
  <si>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</si>
  <si>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232530</t>
  </si>
  <si>
    <t>이엠티</t>
  </si>
  <si>
    <t>102460</t>
  </si>
  <si>
    <t>이연제약</t>
  </si>
  <si>
    <t>039030</t>
  </si>
  <si>
    <t>이오테크닉스</t>
  </si>
  <si>
    <t>294090</t>
  </si>
  <si>
    <t>이오플로우</t>
  </si>
  <si>
    <t>088290</t>
  </si>
  <si>
    <t>이원컴포텍</t>
  </si>
  <si>
    <t>084680</t>
  </si>
  <si>
    <t>이월드</t>
  </si>
  <si>
    <t>353810</t>
  </si>
  <si>
    <t>이지바이오</t>
  </si>
  <si>
    <t>350520</t>
  </si>
  <si>
    <t>이지스레지던스리츠</t>
  </si>
  <si>
    <t>334890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</si>
  <si>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</si>
  <si>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</si>
  <si>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</si>
  <si>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</si>
  <si>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</si>
  <si>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</si>
  <si>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</si>
  <si>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</si>
  <si>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</si>
  <si>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</si>
  <si>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</si>
  <si>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</si>
  <si>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000760</t>
  </si>
  <si>
    <t>이화산업</t>
  </si>
  <si>
    <t>014990</t>
  </si>
  <si>
    <t>인디에프</t>
  </si>
  <si>
    <t>041830</t>
  </si>
  <si>
    <t>인바디</t>
  </si>
  <si>
    <t>352940</t>
  </si>
  <si>
    <t>인바이오</t>
  </si>
  <si>
    <t>101140</t>
  </si>
  <si>
    <t>인바이오젠</t>
  </si>
  <si>
    <t>216400</t>
  </si>
  <si>
    <t>인바이츠바이오코아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</si>
  <si>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</si>
  <si>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</si>
  <si>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</si>
  <si>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</si>
  <si>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</si>
  <si>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</si>
  <si>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</si>
  <si>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</si>
  <si>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</si>
  <si>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</si>
  <si>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006490</t>
  </si>
  <si>
    <t>인스코비</t>
  </si>
  <si>
    <t>037330</t>
  </si>
  <si>
    <t>인지디스플레</t>
  </si>
  <si>
    <t>100030</t>
  </si>
  <si>
    <t>인지소프트</t>
  </si>
  <si>
    <t>023800</t>
  </si>
  <si>
    <t>인지컨트롤스</t>
  </si>
  <si>
    <t>034590</t>
  </si>
  <si>
    <t>인천도시가스</t>
  </si>
  <si>
    <t>211050</t>
  </si>
  <si>
    <t>인카금융서비스</t>
  </si>
  <si>
    <t>083640</t>
  </si>
  <si>
    <t>인콘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</si>
  <si>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</si>
  <si>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</si>
  <si>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</si>
  <si>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</si>
  <si>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</si>
  <si>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</si>
  <si>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</si>
  <si>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</si>
  <si>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129260</t>
  </si>
  <si>
    <t>인터지스</t>
  </si>
  <si>
    <t>051370</t>
  </si>
  <si>
    <t>인터플렉스</t>
  </si>
  <si>
    <t>064290</t>
  </si>
  <si>
    <t>인텍플러스</t>
  </si>
  <si>
    <t>189300</t>
  </si>
  <si>
    <t>인텔리안테크</t>
  </si>
  <si>
    <t>150840</t>
  </si>
  <si>
    <t>인트로메딕</t>
  </si>
  <si>
    <t>048530</t>
  </si>
  <si>
    <t>인트론바이오</t>
  </si>
  <si>
    <t>023810</t>
  </si>
  <si>
    <t>인팩</t>
  </si>
  <si>
    <t>175140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</si>
  <si>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</si>
  <si>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</si>
  <si>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</si>
  <si>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</si>
  <si>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</si>
  <si>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</si>
  <si>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</si>
  <si>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</si>
  <si>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249420</t>
  </si>
  <si>
    <t>일동제약</t>
  </si>
  <si>
    <t>000230</t>
  </si>
  <si>
    <t>일동홀딩스</t>
  </si>
  <si>
    <t>013360</t>
  </si>
  <si>
    <t>일성건설</t>
  </si>
  <si>
    <t>003120</t>
  </si>
  <si>
    <t>333430</t>
  </si>
  <si>
    <t>일승</t>
  </si>
  <si>
    <t>068330</t>
  </si>
  <si>
    <t>일신바이오</t>
  </si>
  <si>
    <t>003200</t>
  </si>
  <si>
    <t>일신방직</t>
  </si>
  <si>
    <t>007110</t>
  </si>
  <si>
    <t>일신석재</t>
  </si>
  <si>
    <t>058450</t>
  </si>
  <si>
    <t>007570</t>
  </si>
  <si>
    <t>일양약품</t>
  </si>
  <si>
    <t>007575</t>
  </si>
  <si>
    <t>일양약품우</t>
  </si>
  <si>
    <t>008500</t>
  </si>
  <si>
    <t>일정실업</t>
  </si>
  <si>
    <t>019540</t>
  </si>
  <si>
    <t>일지테크</t>
  </si>
  <si>
    <t>081000</t>
  </si>
  <si>
    <t>일진다이아</t>
  </si>
  <si>
    <t>020760</t>
  </si>
  <si>
    <t>일진디스플</t>
  </si>
  <si>
    <t>020150</t>
  </si>
  <si>
    <t>103590</t>
  </si>
  <si>
    <t>일진전기</t>
  </si>
  <si>
    <t>094820</t>
  </si>
  <si>
    <t>일진파워</t>
  </si>
  <si>
    <t>271940</t>
  </si>
  <si>
    <t>015860</t>
  </si>
  <si>
    <t>일진홀딩스</t>
  </si>
  <si>
    <t>226320</t>
  </si>
  <si>
    <t>잇츠한불</t>
  </si>
  <si>
    <t>950140</t>
  </si>
  <si>
    <t>잉글우드랩</t>
  </si>
  <si>
    <t>049550</t>
  </si>
  <si>
    <t>잉크테크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</si>
  <si>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</si>
  <si>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</si>
  <si>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</si>
  <si>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</si>
  <si>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</si>
  <si>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</si>
  <si>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</si>
  <si>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</si>
  <si>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317400</t>
  </si>
  <si>
    <t>자이에스앤디</t>
  </si>
  <si>
    <t>033240</t>
  </si>
  <si>
    <t>자화전자</t>
  </si>
  <si>
    <t>174880</t>
  </si>
  <si>
    <t>장원테크</t>
  </si>
  <si>
    <t>049630</t>
  </si>
  <si>
    <t>재영솔루텍</t>
  </si>
  <si>
    <t>417840</t>
  </si>
  <si>
    <t>저스템</t>
  </si>
  <si>
    <t>000950</t>
  </si>
  <si>
    <t>전방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</si>
  <si>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</si>
  <si>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</si>
  <si>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</si>
  <si>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</si>
  <si>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</si>
  <si>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</si>
  <si>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</si>
  <si>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</si>
  <si>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</si>
  <si>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</si>
  <si>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</si>
  <si>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</si>
  <si>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</si>
  <si>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</si>
  <si>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</si>
  <si>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</si>
  <si>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066830</t>
  </si>
  <si>
    <t>제노텍</t>
  </si>
  <si>
    <t>187420</t>
  </si>
  <si>
    <t>225220</t>
  </si>
  <si>
    <t>제놀루션</t>
  </si>
  <si>
    <t>123330</t>
  </si>
  <si>
    <t>제닉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</si>
  <si>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</si>
  <si>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</si>
  <si>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</si>
  <si>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</si>
  <si>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</si>
  <si>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</si>
  <si>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</si>
  <si>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</si>
  <si>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</si>
  <si>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</si>
  <si>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</si>
  <si>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</si>
  <si>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</si>
  <si>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</si>
  <si>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137950</t>
  </si>
  <si>
    <t>제이씨케미칼</t>
  </si>
  <si>
    <t>033320</t>
  </si>
  <si>
    <t>제이씨현시스템</t>
  </si>
  <si>
    <t>417500</t>
  </si>
  <si>
    <t>제이아이테크</t>
  </si>
  <si>
    <t>348950</t>
  </si>
  <si>
    <t>제이알글로벌리츠</t>
  </si>
  <si>
    <t>204270</t>
  </si>
  <si>
    <t>제이앤티씨</t>
  </si>
  <si>
    <t>194370</t>
  </si>
  <si>
    <t>제이에스코퍼레이션</t>
  </si>
  <si>
    <t>026040</t>
  </si>
  <si>
    <t>제이에스티나</t>
  </si>
  <si>
    <t>126880</t>
  </si>
  <si>
    <t>322510</t>
  </si>
  <si>
    <t>제이엘케이</t>
  </si>
  <si>
    <t>254160</t>
  </si>
  <si>
    <t>제이엠멀티</t>
  </si>
  <si>
    <t>033050</t>
  </si>
  <si>
    <t>제이엠아이</t>
  </si>
  <si>
    <t>094970</t>
  </si>
  <si>
    <t>제이엠티</t>
  </si>
  <si>
    <t>025620</t>
  </si>
  <si>
    <t>089790</t>
  </si>
  <si>
    <t>제이티</t>
  </si>
  <si>
    <t>030000</t>
  </si>
  <si>
    <t>052670</t>
  </si>
  <si>
    <t>제일바이오</t>
  </si>
  <si>
    <t>271980</t>
  </si>
  <si>
    <t>제일약품</t>
  </si>
  <si>
    <t>001560</t>
  </si>
  <si>
    <t>제일연마</t>
  </si>
  <si>
    <t>199820</t>
  </si>
  <si>
    <t>038010</t>
  </si>
  <si>
    <t>제일테크노스</t>
  </si>
  <si>
    <t>002620</t>
  </si>
  <si>
    <t>제일파마홀딩스</t>
  </si>
  <si>
    <t>276730</t>
  </si>
  <si>
    <t>080220</t>
  </si>
  <si>
    <t>제주반도체</t>
  </si>
  <si>
    <t>006220</t>
  </si>
  <si>
    <t>089590</t>
  </si>
  <si>
    <t>제주항공</t>
  </si>
  <si>
    <t>216080</t>
  </si>
  <si>
    <t>제테마</t>
  </si>
  <si>
    <t>229000</t>
  </si>
  <si>
    <t>젠큐릭스</t>
  </si>
  <si>
    <t>082270</t>
  </si>
  <si>
    <t>젬백스</t>
  </si>
  <si>
    <t>064800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</si>
  <si>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</si>
  <si>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</si>
  <si>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</si>
  <si>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</si>
  <si>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</si>
  <si>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</si>
  <si>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</si>
  <si>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</si>
  <si>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</si>
  <si>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</si>
  <si>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034940</t>
  </si>
  <si>
    <t>조아제약</t>
  </si>
  <si>
    <t>067000</t>
  </si>
  <si>
    <t>조이시티</t>
  </si>
  <si>
    <t>018470</t>
  </si>
  <si>
    <t>조일알미늄</t>
  </si>
  <si>
    <t>002600</t>
  </si>
  <si>
    <t>조흥</t>
  </si>
  <si>
    <t>185750</t>
  </si>
  <si>
    <t>063160</t>
  </si>
  <si>
    <t>종근당바이오</t>
  </si>
  <si>
    <t>001630</t>
  </si>
  <si>
    <t>종근당홀딩스</t>
  </si>
  <si>
    <t>033340</t>
  </si>
  <si>
    <t>좋은사람들</t>
  </si>
  <si>
    <t>036930</t>
  </si>
  <si>
    <t>주성엔지니어링</t>
  </si>
  <si>
    <t>044380</t>
  </si>
  <si>
    <t>주연테크</t>
  </si>
  <si>
    <t>239340</t>
  </si>
  <si>
    <t>051980</t>
  </si>
  <si>
    <t>072020</t>
  </si>
  <si>
    <t>중앙백신</t>
  </si>
  <si>
    <t>000440</t>
  </si>
  <si>
    <t>중앙에너비스</t>
  </si>
  <si>
    <t>228760</t>
  </si>
  <si>
    <t>지노믹트리</t>
  </si>
  <si>
    <t>314130</t>
  </si>
  <si>
    <t>지놈앤컴퍼니</t>
  </si>
  <si>
    <t>013890</t>
  </si>
  <si>
    <t>389030</t>
  </si>
  <si>
    <t>지니너스</t>
  </si>
  <si>
    <t>043610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</si>
  <si>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</si>
  <si>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</si>
  <si>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</si>
  <si>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</si>
  <si>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</si>
  <si>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</si>
  <si>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</si>
  <si>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</si>
  <si>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144510</t>
  </si>
  <si>
    <t>지씨셀</t>
  </si>
  <si>
    <t>382480</t>
  </si>
  <si>
    <t>지아이텍</t>
  </si>
  <si>
    <t>382800</t>
  </si>
  <si>
    <t>299480</t>
  </si>
  <si>
    <t>지앤이헬스케어</t>
  </si>
  <si>
    <t>051160</t>
  </si>
  <si>
    <t>지어소프트</t>
  </si>
  <si>
    <t>053050</t>
  </si>
  <si>
    <t>지에스이</t>
  </si>
  <si>
    <t>388610</t>
  </si>
  <si>
    <t>지에프씨생명과학</t>
  </si>
  <si>
    <t>119850</t>
  </si>
  <si>
    <t>지엔씨에너지</t>
  </si>
  <si>
    <t>270520</t>
  </si>
  <si>
    <t>065060</t>
  </si>
  <si>
    <t>지엔코</t>
  </si>
  <si>
    <t>204840</t>
  </si>
  <si>
    <t>지엘팜텍</t>
  </si>
  <si>
    <t>013870</t>
  </si>
  <si>
    <t>지엠비코리아</t>
  </si>
  <si>
    <t>071320</t>
  </si>
  <si>
    <t>종목042</t>
  </si>
  <si>
    <t>311320</t>
  </si>
  <si>
    <t>지오엘리먼트</t>
  </si>
  <si>
    <t>035000</t>
  </si>
  <si>
    <t>388050</t>
  </si>
  <si>
    <t>지투파워</t>
  </si>
  <si>
    <t>219750</t>
  </si>
  <si>
    <t>088790</t>
  </si>
  <si>
    <t>진도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</si>
  <si>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</si>
  <si>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</si>
  <si>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</si>
  <si>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</si>
  <si>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</si>
  <si>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</si>
  <si>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</si>
  <si>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</si>
  <si>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</si>
  <si>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</si>
  <si>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003780</t>
  </si>
  <si>
    <t>진양산업</t>
  </si>
  <si>
    <t>007370</t>
  </si>
  <si>
    <t>진양제약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</si>
  <si>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</si>
  <si>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</si>
  <si>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</si>
  <si>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</si>
  <si>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</si>
  <si>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</si>
  <si>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</si>
  <si>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</si>
  <si>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</si>
  <si>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</si>
  <si>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250030</t>
  </si>
  <si>
    <t>진코스텍</t>
  </si>
  <si>
    <t>002780</t>
  </si>
  <si>
    <t>진흥기업</t>
  </si>
  <si>
    <t>002787</t>
  </si>
  <si>
    <t>진흥기업2우B</t>
  </si>
  <si>
    <t>002785</t>
  </si>
  <si>
    <t>진흥기업우B</t>
  </si>
  <si>
    <t>233990</t>
  </si>
  <si>
    <t>질경이</t>
  </si>
  <si>
    <t>085660</t>
  </si>
  <si>
    <t>차바이오텍</t>
  </si>
  <si>
    <t>261780</t>
  </si>
  <si>
    <t>차백신연구소</t>
  </si>
  <si>
    <t>009310</t>
  </si>
  <si>
    <t>참엔지니어링</t>
  </si>
  <si>
    <t>094850</t>
  </si>
  <si>
    <t>참좋은여행</t>
  </si>
  <si>
    <t>004650</t>
  </si>
  <si>
    <t>창해에탄올</t>
  </si>
  <si>
    <t>278280</t>
  </si>
  <si>
    <t>천보</t>
  </si>
  <si>
    <t>000650</t>
  </si>
  <si>
    <t>천일고속</t>
  </si>
  <si>
    <t>362320</t>
  </si>
  <si>
    <t>청담글로벌</t>
  </si>
  <si>
    <t>066360</t>
  </si>
  <si>
    <t>체리부로</t>
  </si>
  <si>
    <t>033250</t>
  </si>
  <si>
    <t>체시스</t>
  </si>
  <si>
    <t>047820</t>
  </si>
  <si>
    <t>초록뱀미디어</t>
  </si>
  <si>
    <t>131100</t>
  </si>
  <si>
    <t>052300</t>
  </si>
  <si>
    <t>118000</t>
  </si>
  <si>
    <t>094360</t>
  </si>
  <si>
    <t>칩스앤미디어</t>
  </si>
  <si>
    <t>016790</t>
  </si>
  <si>
    <t>016920</t>
  </si>
  <si>
    <t>카스</t>
  </si>
  <si>
    <t>284620</t>
  </si>
  <si>
    <t>카이노스메드</t>
  </si>
  <si>
    <t>035720</t>
  </si>
  <si>
    <t>293490</t>
  </si>
  <si>
    <t>카카오게임즈</t>
  </si>
  <si>
    <t>323410</t>
  </si>
  <si>
    <t>377300</t>
  </si>
  <si>
    <t>042000</t>
  </si>
  <si>
    <t>카페24</t>
  </si>
  <si>
    <t>006380</t>
  </si>
  <si>
    <t>카프로</t>
  </si>
  <si>
    <t>317530</t>
  </si>
  <si>
    <t>캐리소프트</t>
  </si>
  <si>
    <t>071850</t>
  </si>
  <si>
    <t>캐스텍코리아</t>
  </si>
  <si>
    <t>050110</t>
  </si>
  <si>
    <t>캠시스</t>
  </si>
  <si>
    <t>223310</t>
  </si>
  <si>
    <t>109070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</si>
  <si>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</si>
  <si>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</si>
  <si>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</si>
  <si>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</si>
  <si>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</si>
  <si>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</si>
  <si>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</si>
  <si>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</si>
  <si>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</si>
  <si>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</si>
  <si>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</si>
  <si>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</si>
  <si>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</si>
  <si>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</si>
  <si>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</si>
  <si>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</si>
  <si>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001620</t>
  </si>
  <si>
    <t>케이비아이동국실업</t>
  </si>
  <si>
    <t>192250</t>
  </si>
  <si>
    <t>케이사인</t>
  </si>
  <si>
    <t>029460</t>
  </si>
  <si>
    <t>케이씨</t>
  </si>
  <si>
    <t>115500</t>
  </si>
  <si>
    <t>케이씨에스</t>
  </si>
  <si>
    <t>281820</t>
  </si>
  <si>
    <t>케이씨텍</t>
  </si>
  <si>
    <t>089150</t>
  </si>
  <si>
    <t>케이씨티</t>
  </si>
  <si>
    <t>025880</t>
  </si>
  <si>
    <t>케이씨피드</t>
  </si>
  <si>
    <t>093320</t>
  </si>
  <si>
    <t>케이아이엔엑스</t>
  </si>
  <si>
    <t>073010</t>
  </si>
  <si>
    <t>케이에스피</t>
  </si>
  <si>
    <t>105330</t>
  </si>
  <si>
    <t>케이엔더블유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</si>
  <si>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</si>
  <si>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</si>
  <si>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</si>
  <si>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</si>
  <si>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</si>
  <si>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</si>
  <si>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</si>
  <si>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</si>
  <si>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</si>
  <si>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</si>
  <si>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</si>
  <si>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</si>
  <si>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381970</t>
  </si>
  <si>
    <t>145270</t>
  </si>
  <si>
    <t>케이탑리츠</t>
  </si>
  <si>
    <t>036030</t>
  </si>
  <si>
    <t>케이티알파</t>
  </si>
  <si>
    <t>064820</t>
  </si>
  <si>
    <t>케이프</t>
  </si>
  <si>
    <t>256940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</si>
  <si>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</si>
  <si>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</si>
  <si>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</si>
  <si>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</si>
  <si>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</si>
  <si>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</si>
  <si>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</si>
  <si>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</si>
  <si>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</si>
  <si>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</si>
  <si>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402420</t>
  </si>
  <si>
    <t>켈스</t>
  </si>
  <si>
    <t>089010</t>
  </si>
  <si>
    <t>켐트로닉스</t>
  </si>
  <si>
    <t>220260</t>
  </si>
  <si>
    <t>켐트로스</t>
  </si>
  <si>
    <t>176590</t>
  </si>
  <si>
    <t>코나솔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</si>
  <si>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</si>
  <si>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</si>
  <si>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</si>
  <si>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</si>
  <si>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</si>
  <si>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</si>
  <si>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</si>
  <si>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</si>
  <si>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</si>
  <si>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</si>
  <si>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</si>
  <si>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</si>
  <si>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417310</t>
  </si>
  <si>
    <t>코람코더원리츠</t>
  </si>
  <si>
    <t>357120</t>
  </si>
  <si>
    <t>104540</t>
  </si>
  <si>
    <t>코렌텍</t>
  </si>
  <si>
    <t>027050</t>
  </si>
  <si>
    <t>코리아나</t>
  </si>
  <si>
    <t>007815</t>
  </si>
  <si>
    <t>코리아써우</t>
  </si>
  <si>
    <t>007810</t>
  </si>
  <si>
    <t>코리아써키트</t>
  </si>
  <si>
    <t>00781K</t>
  </si>
  <si>
    <t>코리아써키트2우B</t>
  </si>
  <si>
    <t>190650</t>
  </si>
  <si>
    <t>코리아에셋투자증권</t>
  </si>
  <si>
    <t>123410</t>
  </si>
  <si>
    <t>코리아에프티</t>
  </si>
  <si>
    <t>003690</t>
  </si>
  <si>
    <t>코리안리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</si>
  <si>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</si>
  <si>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</si>
  <si>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</si>
  <si>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</si>
  <si>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</si>
  <si>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</si>
  <si>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</si>
  <si>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</si>
  <si>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</si>
  <si>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</si>
  <si>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009730</t>
  </si>
  <si>
    <t>189350</t>
  </si>
  <si>
    <t>코셋</t>
  </si>
  <si>
    <t>082660</t>
  </si>
  <si>
    <t>코스나인</t>
  </si>
  <si>
    <t>192820</t>
  </si>
  <si>
    <t>044820</t>
  </si>
  <si>
    <t>코스맥스비티아이</t>
  </si>
  <si>
    <t>222040</t>
  </si>
  <si>
    <t>코스맥스엔비티</t>
  </si>
  <si>
    <t>241710</t>
  </si>
  <si>
    <t>코스메카코리아</t>
  </si>
  <si>
    <t>005070</t>
  </si>
  <si>
    <t>코스모신소재</t>
  </si>
  <si>
    <t>005420</t>
  </si>
  <si>
    <t>종목025</t>
  </si>
  <si>
    <t>169670</t>
  </si>
  <si>
    <t>코스텍시스템</t>
  </si>
  <si>
    <t>071950</t>
  </si>
  <si>
    <t>코아스</t>
  </si>
  <si>
    <t>166480</t>
  </si>
  <si>
    <t>코아스템켐온</t>
  </si>
  <si>
    <t>045970</t>
  </si>
  <si>
    <t>코아시아</t>
  </si>
  <si>
    <t>196450</t>
  </si>
  <si>
    <t>002020</t>
  </si>
  <si>
    <t>코오롱</t>
  </si>
  <si>
    <t>003070</t>
  </si>
  <si>
    <t>코오롱글로벌</t>
  </si>
  <si>
    <t>003075</t>
  </si>
  <si>
    <t>코오롱글로벌우</t>
  </si>
  <si>
    <t>102940</t>
  </si>
  <si>
    <t>코오롱생명과학</t>
  </si>
  <si>
    <t>002025</t>
  </si>
  <si>
    <t>코오롱우</t>
  </si>
  <si>
    <t>120110</t>
  </si>
  <si>
    <t>120115</t>
  </si>
  <si>
    <t>코오롱인더우</t>
  </si>
  <si>
    <t>950160</t>
  </si>
  <si>
    <t>코오롱티슈진</t>
  </si>
  <si>
    <t>138490</t>
  </si>
  <si>
    <t>021240</t>
  </si>
  <si>
    <t>033290</t>
  </si>
  <si>
    <t>056360</t>
  </si>
  <si>
    <t>코위버</t>
  </si>
  <si>
    <t>282880</t>
  </si>
  <si>
    <t>코윈테크</t>
  </si>
  <si>
    <t>121850</t>
  </si>
  <si>
    <t>코이즈</t>
  </si>
  <si>
    <t>015710</t>
  </si>
  <si>
    <t>코콤</t>
  </si>
  <si>
    <t>052330</t>
  </si>
  <si>
    <t>코텍</t>
  </si>
  <si>
    <t>322780</t>
  </si>
  <si>
    <t>코퍼스코리아</t>
  </si>
  <si>
    <t>126600</t>
  </si>
  <si>
    <t>036420</t>
  </si>
  <si>
    <t>콘텐트리중앙</t>
  </si>
  <si>
    <t>200130</t>
  </si>
  <si>
    <t>콜마비앤에이치</t>
  </si>
  <si>
    <t>031820</t>
  </si>
  <si>
    <t>294570</t>
  </si>
  <si>
    <t>쿠콘</t>
  </si>
  <si>
    <t>192400</t>
  </si>
  <si>
    <t>쿠쿠홀딩스</t>
  </si>
  <si>
    <t>284740</t>
  </si>
  <si>
    <t>317690</t>
  </si>
  <si>
    <t>퀀타매트릭스</t>
  </si>
  <si>
    <t>365270</t>
  </si>
  <si>
    <t>큐라클</t>
  </si>
  <si>
    <t>060280</t>
  </si>
  <si>
    <t>큐렉소</t>
  </si>
  <si>
    <t>015590</t>
  </si>
  <si>
    <t>040350</t>
  </si>
  <si>
    <t>051780</t>
  </si>
  <si>
    <t>큐로홀딩스</t>
  </si>
  <si>
    <t>115180</t>
  </si>
  <si>
    <t>큐리언트</t>
  </si>
  <si>
    <t>182360</t>
  </si>
  <si>
    <t>큐브엔터</t>
  </si>
  <si>
    <t>405100</t>
  </si>
  <si>
    <t>큐알티</t>
  </si>
  <si>
    <t>066310</t>
  </si>
  <si>
    <t>큐에스아이</t>
  </si>
  <si>
    <t>136660</t>
  </si>
  <si>
    <t>큐엠씨</t>
  </si>
  <si>
    <t>016600</t>
  </si>
  <si>
    <t>큐캐피탈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</si>
  <si>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</si>
  <si>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</si>
  <si>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</si>
  <si>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</si>
  <si>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</si>
  <si>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</si>
  <si>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</si>
  <si>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</si>
  <si>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</si>
  <si>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096240</t>
  </si>
  <si>
    <t>크레버스</t>
  </si>
  <si>
    <t>215570</t>
  </si>
  <si>
    <t>크로넥스</t>
  </si>
  <si>
    <t>043590</t>
  </si>
  <si>
    <t>110790</t>
  </si>
  <si>
    <t>크리스에프앤씨</t>
  </si>
  <si>
    <t>900250</t>
  </si>
  <si>
    <t>크리스탈신소재</t>
  </si>
  <si>
    <t>083790</t>
  </si>
  <si>
    <t>045520</t>
  </si>
  <si>
    <t>크린앤사이언스</t>
  </si>
  <si>
    <t>036170</t>
  </si>
  <si>
    <t>214150</t>
  </si>
  <si>
    <t>클래시스</t>
  </si>
  <si>
    <t>352770</t>
  </si>
  <si>
    <t>237880</t>
  </si>
  <si>
    <t>클리오</t>
  </si>
  <si>
    <t>139670</t>
  </si>
  <si>
    <t>키네마스터</t>
  </si>
  <si>
    <t>020120</t>
  </si>
  <si>
    <t>키다리스튜디오</t>
  </si>
  <si>
    <t>039490</t>
  </si>
  <si>
    <t>054780</t>
  </si>
  <si>
    <t>키이스트</t>
  </si>
  <si>
    <t>336040</t>
  </si>
  <si>
    <t>타스컴</t>
  </si>
  <si>
    <t>219130</t>
  </si>
  <si>
    <t>타이거일렉</t>
  </si>
  <si>
    <t>346010</t>
  </si>
  <si>
    <t>타이드</t>
  </si>
  <si>
    <t>318660</t>
  </si>
  <si>
    <t>타임기술</t>
  </si>
  <si>
    <t>434190</t>
  </si>
  <si>
    <t>탈로스</t>
  </si>
  <si>
    <t>360070</t>
  </si>
  <si>
    <t>탑머티리얼</t>
  </si>
  <si>
    <t>180060</t>
  </si>
  <si>
    <t>탑선</t>
  </si>
  <si>
    <t>065130</t>
  </si>
  <si>
    <t>탑엔지니어링</t>
  </si>
  <si>
    <t>134580</t>
  </si>
  <si>
    <t>탑코미디어</t>
  </si>
  <si>
    <t>014580</t>
  </si>
  <si>
    <t>태경비케이</t>
  </si>
  <si>
    <t>015890</t>
  </si>
  <si>
    <t>태경산업</t>
  </si>
  <si>
    <t>006890</t>
  </si>
  <si>
    <t>태경케미컬</t>
  </si>
  <si>
    <t>023160</t>
  </si>
  <si>
    <t>태광</t>
  </si>
  <si>
    <t>003240</t>
  </si>
  <si>
    <t>011280</t>
  </si>
  <si>
    <t>태림포장</t>
  </si>
  <si>
    <t>323280</t>
  </si>
  <si>
    <t>태성</t>
  </si>
  <si>
    <t>053620</t>
  </si>
  <si>
    <t>태양</t>
  </si>
  <si>
    <t>004100</t>
  </si>
  <si>
    <t>태양금속</t>
  </si>
  <si>
    <t>004105</t>
  </si>
  <si>
    <t>태양금속우</t>
  </si>
  <si>
    <t>116100</t>
  </si>
  <si>
    <t>태양기계</t>
  </si>
  <si>
    <t>009410</t>
  </si>
  <si>
    <t>태영건설</t>
  </si>
  <si>
    <t>009415</t>
  </si>
  <si>
    <t>태영건설우</t>
  </si>
  <si>
    <t>044490</t>
  </si>
  <si>
    <t>태웅</t>
  </si>
  <si>
    <t>124560</t>
  </si>
  <si>
    <t>태웅로직스</t>
  </si>
  <si>
    <t>001420</t>
  </si>
  <si>
    <t>태원물산</t>
  </si>
  <si>
    <t>007980</t>
  </si>
  <si>
    <t>191420</t>
  </si>
  <si>
    <t>테고사이언스</t>
  </si>
  <si>
    <t>073640</t>
  </si>
  <si>
    <t>테라사이언스</t>
  </si>
  <si>
    <t>066700</t>
  </si>
  <si>
    <t>테라젠이텍스</t>
  </si>
  <si>
    <t>095610</t>
  </si>
  <si>
    <t>테스</t>
  </si>
  <si>
    <t>055490</t>
  </si>
  <si>
    <t>테이팩스</t>
  </si>
  <si>
    <t>308700</t>
  </si>
  <si>
    <t>테크엔</t>
  </si>
  <si>
    <t>064520</t>
  </si>
  <si>
    <t>테크엘</t>
  </si>
  <si>
    <t>089030</t>
  </si>
  <si>
    <t>테크윙</t>
  </si>
  <si>
    <t>258050</t>
  </si>
  <si>
    <t>테크트랜스</t>
  </si>
  <si>
    <t>054450</t>
  </si>
  <si>
    <t>텔레칩스</t>
  </si>
  <si>
    <t>091440</t>
  </si>
  <si>
    <t>078000</t>
  </si>
  <si>
    <t>텔코웨어</t>
  </si>
  <si>
    <t>200230</t>
  </si>
  <si>
    <t>텔콘RF제약</t>
  </si>
  <si>
    <t>214420</t>
  </si>
  <si>
    <t>토니모리</t>
  </si>
  <si>
    <t>393210</t>
  </si>
  <si>
    <t>토마토시스템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</si>
  <si>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</si>
  <si>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</si>
  <si>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</si>
  <si>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</si>
  <si>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</si>
  <si>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</si>
  <si>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</si>
  <si>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</si>
  <si>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</si>
  <si>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</si>
  <si>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</si>
  <si>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</si>
  <si>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105550</t>
  </si>
  <si>
    <t>290090</t>
  </si>
  <si>
    <t>트윔</t>
  </si>
  <si>
    <t>026150</t>
  </si>
  <si>
    <t>특수건설</t>
  </si>
  <si>
    <t>322180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</si>
  <si>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</si>
  <si>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</si>
  <si>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</si>
  <si>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</si>
  <si>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</si>
  <si>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</si>
  <si>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</si>
  <si>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</si>
  <si>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</si>
  <si>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</si>
  <si>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</si>
  <si>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</si>
  <si>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</si>
  <si>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</si>
  <si>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</si>
  <si>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</si>
  <si>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</si>
  <si>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</si>
  <si>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</si>
  <si>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</si>
  <si>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019180</t>
  </si>
  <si>
    <t>티에이치엔</t>
  </si>
  <si>
    <t>425420</t>
  </si>
  <si>
    <t>티에프이</t>
  </si>
  <si>
    <t>356860</t>
  </si>
  <si>
    <t>티엘비</t>
  </si>
  <si>
    <t>413300</t>
  </si>
  <si>
    <t>티엘엔지니어링</t>
  </si>
  <si>
    <t>363280</t>
  </si>
  <si>
    <t>티와이홀딩스</t>
  </si>
  <si>
    <t>36328K</t>
  </si>
  <si>
    <t>티와이홀딩스우</t>
  </si>
  <si>
    <t>321550</t>
  </si>
  <si>
    <t>티움바이오</t>
  </si>
  <si>
    <t>091810</t>
  </si>
  <si>
    <t>티웨이항공</t>
  </si>
  <si>
    <t>004870</t>
  </si>
  <si>
    <t>티웨이홀딩스</t>
  </si>
  <si>
    <t>104480</t>
  </si>
  <si>
    <t>티케이케미칼</t>
  </si>
  <si>
    <t>081150</t>
  </si>
  <si>
    <t>티플랙스</t>
  </si>
  <si>
    <t>130740</t>
  </si>
  <si>
    <t>티피씨글로벌</t>
  </si>
  <si>
    <t>217880</t>
  </si>
  <si>
    <t>틸론</t>
  </si>
  <si>
    <t>084730</t>
  </si>
  <si>
    <t>팅크웨어</t>
  </si>
  <si>
    <t>046210</t>
  </si>
  <si>
    <t>034230</t>
  </si>
  <si>
    <t>종목038</t>
  </si>
  <si>
    <t>033540</t>
  </si>
  <si>
    <t>파라텍</t>
  </si>
  <si>
    <t>043200</t>
  </si>
  <si>
    <t>파루</t>
  </si>
  <si>
    <t>214450</t>
  </si>
  <si>
    <t>파마리서치</t>
  </si>
  <si>
    <t>217950</t>
  </si>
  <si>
    <t>파마리서치바이오</t>
  </si>
  <si>
    <t>208340</t>
  </si>
  <si>
    <t>파멥신</t>
  </si>
  <si>
    <t>005690</t>
  </si>
  <si>
    <t>파미셀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</si>
  <si>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</si>
  <si>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</si>
  <si>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</si>
  <si>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</si>
  <si>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</si>
  <si>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</si>
  <si>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</si>
  <si>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</si>
  <si>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</si>
  <si>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</si>
  <si>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</si>
  <si>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</si>
  <si>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</si>
  <si>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</si>
  <si>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</si>
  <si>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</si>
  <si>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</si>
  <si>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</si>
  <si>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</si>
  <si>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</si>
  <si>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</si>
  <si>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</si>
  <si>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</si>
  <si>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</si>
  <si>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</si>
  <si>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</si>
  <si>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</si>
  <si>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</si>
  <si>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</si>
  <si>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</si>
  <si>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202960</t>
  </si>
  <si>
    <t>판도라티비</t>
  </si>
  <si>
    <t>032800</t>
  </si>
  <si>
    <t>판타지오</t>
  </si>
  <si>
    <t>318010</t>
  </si>
  <si>
    <t>팜스빌</t>
  </si>
  <si>
    <t>036580</t>
  </si>
  <si>
    <t>팜스코</t>
  </si>
  <si>
    <t>027710</t>
  </si>
  <si>
    <t>팜스토리</t>
  </si>
  <si>
    <t>004720</t>
  </si>
  <si>
    <t>팜젠사이언스</t>
  </si>
  <si>
    <t>225590</t>
  </si>
  <si>
    <t>패션플랫폼</t>
  </si>
  <si>
    <t>054300</t>
  </si>
  <si>
    <t>팬스타엔터프라이즈</t>
  </si>
  <si>
    <t>068050</t>
  </si>
  <si>
    <t>팬엔터테인먼트</t>
  </si>
  <si>
    <t>028670</t>
  </si>
  <si>
    <t>222110</t>
  </si>
  <si>
    <t>팬젠</t>
  </si>
  <si>
    <t>010820</t>
  </si>
  <si>
    <t>퍼스텍</t>
  </si>
  <si>
    <t>016800</t>
  </si>
  <si>
    <t>퍼시스</t>
  </si>
  <si>
    <t>263750</t>
  </si>
  <si>
    <t>펄어비스</t>
  </si>
  <si>
    <t>251970</t>
  </si>
  <si>
    <t>펌텍코리아</t>
  </si>
  <si>
    <t>001020</t>
  </si>
  <si>
    <t>페이퍼코리아</t>
  </si>
  <si>
    <t>327610</t>
  </si>
  <si>
    <t>펨토바이오메드</t>
  </si>
  <si>
    <t>168360</t>
  </si>
  <si>
    <t>펨트론</t>
  </si>
  <si>
    <t>087010</t>
  </si>
  <si>
    <t>펩트론</t>
  </si>
  <si>
    <t>090080</t>
  </si>
  <si>
    <t>평화산업</t>
  </si>
  <si>
    <t>010770</t>
  </si>
  <si>
    <t>평화홀딩스</t>
  </si>
  <si>
    <t>119500</t>
  </si>
  <si>
    <t>포메탈</t>
  </si>
  <si>
    <t>389140</t>
  </si>
  <si>
    <t>포바이포</t>
  </si>
  <si>
    <t>022100</t>
  </si>
  <si>
    <t>058430</t>
  </si>
  <si>
    <t>포스코스틸리온</t>
  </si>
  <si>
    <t>009520</t>
  </si>
  <si>
    <t>포스코엠텍</t>
  </si>
  <si>
    <t>047050</t>
  </si>
  <si>
    <t>003670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</si>
  <si>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</si>
  <si>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</si>
  <si>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</si>
  <si>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</si>
  <si>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</si>
  <si>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</si>
  <si>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</si>
  <si>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</si>
  <si>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</si>
  <si>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</si>
  <si>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</si>
  <si>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</si>
  <si>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</si>
  <si>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</si>
  <si>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</si>
  <si>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</si>
  <si>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</si>
  <si>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</si>
  <si>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</si>
  <si>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</si>
  <si>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</si>
  <si>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017810</t>
  </si>
  <si>
    <t>풀무원</t>
  </si>
  <si>
    <t>093380</t>
  </si>
  <si>
    <t>풍강</t>
  </si>
  <si>
    <t>023900</t>
  </si>
  <si>
    <t>풍국주정</t>
  </si>
  <si>
    <t>103140</t>
  </si>
  <si>
    <t>005810</t>
  </si>
  <si>
    <t>풍산홀딩스</t>
  </si>
  <si>
    <t>371950</t>
  </si>
  <si>
    <t>풍원정밀</t>
  </si>
  <si>
    <t>370090</t>
  </si>
  <si>
    <t>퓨런티어</t>
  </si>
  <si>
    <t>341170</t>
  </si>
  <si>
    <t>퓨쳐메디신</t>
  </si>
  <si>
    <t>220100</t>
  </si>
  <si>
    <t>퓨쳐켐</t>
  </si>
  <si>
    <t>035200</t>
  </si>
  <si>
    <t>프럼파스트</t>
  </si>
  <si>
    <t>334970</t>
  </si>
  <si>
    <t>프레스티지바이오로직스</t>
  </si>
  <si>
    <t>950210</t>
  </si>
  <si>
    <t>프레스티지바이오파마</t>
  </si>
  <si>
    <t>203690</t>
  </si>
  <si>
    <t>321260</t>
  </si>
  <si>
    <t>프로이천</t>
  </si>
  <si>
    <t>303360</t>
  </si>
  <si>
    <t>053610</t>
  </si>
  <si>
    <t>프로텍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</si>
  <si>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</si>
  <si>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</si>
  <si>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</si>
  <si>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</si>
  <si>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</si>
  <si>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</si>
  <si>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</si>
  <si>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</si>
  <si>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</si>
  <si>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</si>
  <si>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</si>
  <si>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</si>
  <si>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</si>
  <si>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</si>
  <si>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222670</t>
  </si>
  <si>
    <t>플럼라인생명과학</t>
  </si>
  <si>
    <t>009810</t>
  </si>
  <si>
    <t>플레이그램</t>
  </si>
  <si>
    <t>237820</t>
  </si>
  <si>
    <t>플레이디</t>
  </si>
  <si>
    <t>023770</t>
  </si>
  <si>
    <t>플레이위드</t>
  </si>
  <si>
    <t>300080</t>
  </si>
  <si>
    <t>플리토</t>
  </si>
  <si>
    <t>032580</t>
  </si>
  <si>
    <t>피델릭스</t>
  </si>
  <si>
    <t>051380</t>
  </si>
  <si>
    <t>피씨디렉트</t>
  </si>
  <si>
    <t>241820</t>
  </si>
  <si>
    <t>피씨엘</t>
  </si>
  <si>
    <t>237750</t>
  </si>
  <si>
    <t>피앤씨테크</t>
  </si>
  <si>
    <t>024850</t>
  </si>
  <si>
    <t>319660</t>
  </si>
  <si>
    <t>피에스케이</t>
  </si>
  <si>
    <t>031980</t>
  </si>
  <si>
    <t>피에스케이홀딩스</t>
  </si>
  <si>
    <t>002230</t>
  </si>
  <si>
    <t>피에스텍</t>
  </si>
  <si>
    <t>057880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</si>
  <si>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</si>
  <si>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</si>
  <si>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</si>
  <si>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</si>
  <si>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</si>
  <si>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</si>
  <si>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</si>
  <si>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</si>
  <si>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</si>
  <si>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</si>
  <si>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</si>
  <si>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</si>
  <si>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</si>
  <si>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</si>
  <si>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</si>
  <si>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</si>
  <si>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062970</t>
  </si>
  <si>
    <t>087600</t>
  </si>
  <si>
    <t>픽셀플러스</t>
  </si>
  <si>
    <t>291810</t>
  </si>
  <si>
    <t>핀텔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</si>
  <si>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</si>
  <si>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</si>
  <si>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</si>
  <si>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</si>
  <si>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</si>
  <si>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</si>
  <si>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</si>
  <si>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</si>
  <si>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086790</t>
  </si>
  <si>
    <t>299030</t>
  </si>
  <si>
    <t>하나기술</t>
  </si>
  <si>
    <t>067310</t>
  </si>
  <si>
    <t>하나마이크론</t>
  </si>
  <si>
    <t>166090</t>
  </si>
  <si>
    <t>하나머티리얼즈</t>
  </si>
  <si>
    <t>293480</t>
  </si>
  <si>
    <t>하나제약</t>
  </si>
  <si>
    <t>039130</t>
  </si>
  <si>
    <t>136480</t>
  </si>
  <si>
    <t>하림</t>
  </si>
  <si>
    <t>003380</t>
  </si>
  <si>
    <t>하림지주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</si>
  <si>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</si>
  <si>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</si>
  <si>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</si>
  <si>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</si>
  <si>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</si>
  <si>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</si>
  <si>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</si>
  <si>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</si>
  <si>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352820</t>
  </si>
  <si>
    <t>126700</t>
  </si>
  <si>
    <t>하이비젼시스템</t>
  </si>
  <si>
    <t>106080</t>
  </si>
  <si>
    <t>071090</t>
  </si>
  <si>
    <t>하이스틸</t>
  </si>
  <si>
    <t>221840</t>
  </si>
  <si>
    <t>하이즈항공</t>
  </si>
  <si>
    <t>106190</t>
  </si>
  <si>
    <t>하이텍팜</t>
  </si>
  <si>
    <t>019490</t>
  </si>
  <si>
    <t>000080</t>
  </si>
  <si>
    <t>000087</t>
  </si>
  <si>
    <t>하이트진로2우B</t>
  </si>
  <si>
    <t>000140</t>
  </si>
  <si>
    <t>하이트진로홀딩스</t>
  </si>
  <si>
    <t>000145</t>
  </si>
  <si>
    <t>하이트진로홀딩스우</t>
  </si>
  <si>
    <t>373200</t>
  </si>
  <si>
    <t>066130</t>
  </si>
  <si>
    <t>하츠</t>
  </si>
  <si>
    <t>152550</t>
  </si>
  <si>
    <t>한국ANKOR유전</t>
  </si>
  <si>
    <t>004590</t>
  </si>
  <si>
    <t>한국가구</t>
  </si>
  <si>
    <t>036460</t>
  </si>
  <si>
    <t>039340</t>
  </si>
  <si>
    <t>한국경제TV</t>
  </si>
  <si>
    <t>005430</t>
  </si>
  <si>
    <t>한국공항</t>
  </si>
  <si>
    <t>071050</t>
  </si>
  <si>
    <t>071055</t>
  </si>
  <si>
    <t>한국금융지주우</t>
  </si>
  <si>
    <t>034950</t>
  </si>
  <si>
    <t>한국기업평가</t>
  </si>
  <si>
    <t>010040</t>
  </si>
  <si>
    <t>한국내화</t>
  </si>
  <si>
    <t>025540</t>
  </si>
  <si>
    <t>한국단자</t>
  </si>
  <si>
    <t>222980</t>
  </si>
  <si>
    <t>한국맥널티</t>
  </si>
  <si>
    <t>331660</t>
  </si>
  <si>
    <t>한국미라클피플사</t>
  </si>
  <si>
    <t>256840</t>
  </si>
  <si>
    <t>한국비엔씨</t>
  </si>
  <si>
    <t>004090</t>
  </si>
  <si>
    <t>한국석유</t>
  </si>
  <si>
    <t>025550</t>
  </si>
  <si>
    <t>한국선재</t>
  </si>
  <si>
    <t>002200</t>
  </si>
  <si>
    <t>한국수출포장</t>
  </si>
  <si>
    <t>002960</t>
  </si>
  <si>
    <t>한국쉘석유</t>
  </si>
  <si>
    <t>017890</t>
  </si>
  <si>
    <t>한국알콜</t>
  </si>
  <si>
    <t>000240</t>
  </si>
  <si>
    <t>080720</t>
  </si>
  <si>
    <t>한국유니온제약</t>
  </si>
  <si>
    <t>123890</t>
  </si>
  <si>
    <t>한국자산신탁</t>
  </si>
  <si>
    <t>015760</t>
  </si>
  <si>
    <t>063570</t>
  </si>
  <si>
    <t>041460</t>
  </si>
  <si>
    <t>한국전자인증</t>
  </si>
  <si>
    <t>006200</t>
  </si>
  <si>
    <t>한국전자홀딩스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</si>
  <si>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</si>
  <si>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</si>
  <si>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</si>
  <si>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</si>
  <si>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</si>
  <si>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</si>
  <si>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</si>
  <si>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</si>
  <si>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009540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</si>
  <si>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</si>
  <si>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</si>
  <si>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</si>
  <si>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</si>
  <si>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</si>
  <si>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</si>
  <si>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</si>
  <si>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</si>
  <si>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</si>
  <si>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종목014</t>
  </si>
  <si>
    <t>023760</t>
  </si>
  <si>
    <t>한국캐피탈</t>
  </si>
  <si>
    <t>054040</t>
  </si>
  <si>
    <t>한국컴퓨터</t>
  </si>
  <si>
    <t>161890</t>
  </si>
  <si>
    <t>024720</t>
  </si>
  <si>
    <t>021650</t>
  </si>
  <si>
    <t>한국큐빅</t>
  </si>
  <si>
    <t>161390</t>
  </si>
  <si>
    <t>034830</t>
  </si>
  <si>
    <t>한국토지신탁</t>
  </si>
  <si>
    <t>007280</t>
  </si>
  <si>
    <t>한국특강</t>
  </si>
  <si>
    <t>032300</t>
  </si>
  <si>
    <t>한국파마</t>
  </si>
  <si>
    <t>037230</t>
  </si>
  <si>
    <t>한국팩키지</t>
  </si>
  <si>
    <t>010100</t>
  </si>
  <si>
    <t>047810</t>
  </si>
  <si>
    <t>123690</t>
  </si>
  <si>
    <t>한국화장품</t>
  </si>
  <si>
    <t>003350</t>
  </si>
  <si>
    <t>한국화장품제조</t>
  </si>
  <si>
    <t>030520</t>
  </si>
  <si>
    <t>한글과컴퓨터</t>
  </si>
  <si>
    <t>052600</t>
  </si>
  <si>
    <t>한네트</t>
  </si>
  <si>
    <t>011500</t>
  </si>
  <si>
    <t>한농화성</t>
  </si>
  <si>
    <t>002390</t>
  </si>
  <si>
    <t>한독</t>
  </si>
  <si>
    <t>256150</t>
  </si>
  <si>
    <t>한독크린텍</t>
  </si>
  <si>
    <t>092460</t>
  </si>
  <si>
    <t>한라IMS</t>
  </si>
  <si>
    <t>053690</t>
  </si>
  <si>
    <t>한미글로벌</t>
  </si>
  <si>
    <t>042700</t>
  </si>
  <si>
    <t>종목015</t>
  </si>
  <si>
    <t>008930</t>
  </si>
  <si>
    <t>128940</t>
  </si>
  <si>
    <t>047080</t>
  </si>
  <si>
    <t>한빛소프트</t>
  </si>
  <si>
    <t>009240</t>
  </si>
  <si>
    <t>020000</t>
  </si>
  <si>
    <t>003680</t>
  </si>
  <si>
    <t>한성기업</t>
  </si>
  <si>
    <t>105630</t>
  </si>
  <si>
    <t>069640</t>
  </si>
  <si>
    <t>한세엠케이</t>
  </si>
  <si>
    <t>016450</t>
  </si>
  <si>
    <t>한세예스24홀딩스</t>
  </si>
  <si>
    <t>009180</t>
  </si>
  <si>
    <t>한솔로지스틱스</t>
  </si>
  <si>
    <t>114810</t>
  </si>
  <si>
    <t>한솔아이원스</t>
  </si>
  <si>
    <t>070590</t>
  </si>
  <si>
    <t>한솔인티큐브</t>
  </si>
  <si>
    <t>213500</t>
  </si>
  <si>
    <t>한솔제지</t>
  </si>
  <si>
    <t>014680</t>
  </si>
  <si>
    <t>004710</t>
  </si>
  <si>
    <t>한솔테크닉스</t>
  </si>
  <si>
    <t>004150</t>
  </si>
  <si>
    <t>한솔홀딩스</t>
  </si>
  <si>
    <t>025750</t>
  </si>
  <si>
    <t>한솔홈데코</t>
  </si>
  <si>
    <t>042520</t>
  </si>
  <si>
    <t>한스바이오메드</t>
  </si>
  <si>
    <t>004960</t>
  </si>
  <si>
    <t>한신공영</t>
  </si>
  <si>
    <t>011700</t>
  </si>
  <si>
    <t>한신기계</t>
  </si>
  <si>
    <t>078350</t>
  </si>
  <si>
    <t>한양디지텍</t>
  </si>
  <si>
    <t>045100</t>
  </si>
  <si>
    <t>한양이엔지</t>
  </si>
  <si>
    <t>001750</t>
  </si>
  <si>
    <t>한양증권</t>
  </si>
  <si>
    <t>001755</t>
  </si>
  <si>
    <t>한양증권우</t>
  </si>
  <si>
    <t>018880</t>
  </si>
  <si>
    <t>009420</t>
  </si>
  <si>
    <t>014130</t>
  </si>
  <si>
    <t>한익스프레스</t>
  </si>
  <si>
    <t>024740</t>
  </si>
  <si>
    <t>한일단조</t>
  </si>
  <si>
    <t>005860</t>
  </si>
  <si>
    <t>한일사료</t>
  </si>
  <si>
    <t>300720</t>
  </si>
  <si>
    <t>123840</t>
  </si>
  <si>
    <t>002220</t>
  </si>
  <si>
    <t>한일철강</t>
  </si>
  <si>
    <t>003300</t>
  </si>
  <si>
    <t>한일홀딩스</t>
  </si>
  <si>
    <t>007770</t>
  </si>
  <si>
    <t>한일화학</t>
  </si>
  <si>
    <t>051600</t>
  </si>
  <si>
    <t>052690</t>
  </si>
  <si>
    <t>130660</t>
  </si>
  <si>
    <t>한전산업</t>
  </si>
  <si>
    <t>107640</t>
  </si>
  <si>
    <t>한중엔시에스</t>
  </si>
  <si>
    <t>002320</t>
  </si>
  <si>
    <t>한진</t>
  </si>
  <si>
    <t>003480</t>
  </si>
  <si>
    <t>한진중공업홀딩스</t>
  </si>
  <si>
    <t>180640</t>
  </si>
  <si>
    <t>18064K</t>
  </si>
  <si>
    <t>한진칼우</t>
  </si>
  <si>
    <t>005110</t>
  </si>
  <si>
    <t>한창</t>
  </si>
  <si>
    <t>079170</t>
  </si>
  <si>
    <t>한창산업</t>
  </si>
  <si>
    <t>009460</t>
  </si>
  <si>
    <t>한창제지</t>
  </si>
  <si>
    <t>372910</t>
  </si>
  <si>
    <t>한컴라이프케어</t>
  </si>
  <si>
    <t>054920</t>
  </si>
  <si>
    <t>한컴위드</t>
  </si>
  <si>
    <t>002680</t>
  </si>
  <si>
    <t>한탑</t>
  </si>
  <si>
    <t>000880</t>
  </si>
  <si>
    <t>00088K</t>
  </si>
  <si>
    <t>한화3우B</t>
  </si>
  <si>
    <t>088350</t>
  </si>
  <si>
    <t>000370</t>
  </si>
  <si>
    <t>한화손해보험</t>
  </si>
  <si>
    <t>009830</t>
  </si>
  <si>
    <t>009835</t>
  </si>
  <si>
    <t>한화솔루션우</t>
  </si>
  <si>
    <t>272210</t>
  </si>
  <si>
    <t>012450</t>
  </si>
  <si>
    <t>003530</t>
  </si>
  <si>
    <t>003535</t>
  </si>
  <si>
    <t>한화투자증권우</t>
  </si>
  <si>
    <t>195870</t>
  </si>
  <si>
    <t>해성디에스</t>
  </si>
  <si>
    <t>034810</t>
  </si>
  <si>
    <t>해성산업</t>
  </si>
  <si>
    <t>03481K</t>
  </si>
  <si>
    <t>해성산업1우</t>
  </si>
  <si>
    <t>076610</t>
  </si>
  <si>
    <t>해성옵틱스</t>
  </si>
  <si>
    <t>059270</t>
  </si>
  <si>
    <t>101530</t>
  </si>
  <si>
    <t>해태제과식품</t>
  </si>
  <si>
    <t>220180</t>
  </si>
  <si>
    <t>핸디소프트</t>
  </si>
  <si>
    <t>143210</t>
  </si>
  <si>
    <t>핸즈코퍼레이션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</si>
  <si>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</si>
  <si>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</si>
  <si>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</si>
  <si>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</si>
  <si>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</si>
  <si>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</si>
  <si>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</si>
  <si>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</si>
  <si>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000720</t>
  </si>
  <si>
    <t>267270</t>
  </si>
  <si>
    <t>000725</t>
  </si>
  <si>
    <t>현대건설우</t>
  </si>
  <si>
    <t>170030</t>
  </si>
  <si>
    <t>현대공업</t>
  </si>
  <si>
    <t>005440</t>
  </si>
  <si>
    <t>086280</t>
  </si>
  <si>
    <t>042670</t>
  </si>
  <si>
    <t>064350</t>
  </si>
  <si>
    <t>079430</t>
  </si>
  <si>
    <t>현대리바트</t>
  </si>
  <si>
    <t>012330</t>
  </si>
  <si>
    <t>319400</t>
  </si>
  <si>
    <t>현대무벡스</t>
  </si>
  <si>
    <t>048410</t>
  </si>
  <si>
    <t>현대바이오</t>
  </si>
  <si>
    <t>052260</t>
  </si>
  <si>
    <t>현대바이오랜드</t>
  </si>
  <si>
    <t>069960</t>
  </si>
  <si>
    <t>004560</t>
  </si>
  <si>
    <t>현대비앤지스틸</t>
  </si>
  <si>
    <t>004310</t>
  </si>
  <si>
    <t>현대약품</t>
  </si>
  <si>
    <t>322000</t>
  </si>
  <si>
    <t>041440</t>
  </si>
  <si>
    <t>현대에버다임</t>
  </si>
  <si>
    <t>039010</t>
  </si>
  <si>
    <t>현대에이치티</t>
  </si>
  <si>
    <t>017800</t>
  </si>
  <si>
    <t>307950</t>
  </si>
  <si>
    <t>종목176</t>
  </si>
  <si>
    <t>011210</t>
  </si>
  <si>
    <t>090850</t>
  </si>
  <si>
    <t>현대이지웰</t>
  </si>
  <si>
    <t>267260</t>
  </si>
  <si>
    <t>004020</t>
  </si>
  <si>
    <t>329180</t>
  </si>
  <si>
    <t>005380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</si>
  <si>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</si>
  <si>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</si>
  <si>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</si>
  <si>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</si>
  <si>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</si>
  <si>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</si>
  <si>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</si>
  <si>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</si>
  <si>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</si>
  <si>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</si>
  <si>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</si>
  <si>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</si>
  <si>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</si>
  <si>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</si>
  <si>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</si>
  <si>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057050</t>
  </si>
  <si>
    <t>092300</t>
  </si>
  <si>
    <t>현우산업</t>
  </si>
  <si>
    <t>138360</t>
  </si>
  <si>
    <t>협진</t>
  </si>
  <si>
    <t>011080</t>
  </si>
  <si>
    <t>형지I&amp;C</t>
  </si>
  <si>
    <t>093240</t>
  </si>
  <si>
    <t>형지엘리트</t>
  </si>
  <si>
    <t>003010</t>
  </si>
  <si>
    <t>혜인</t>
  </si>
  <si>
    <t>111110</t>
  </si>
  <si>
    <t>호전실업</t>
  </si>
  <si>
    <t>008770</t>
  </si>
  <si>
    <t>008775</t>
  </si>
  <si>
    <t>호텔신라우</t>
  </si>
  <si>
    <t>060560</t>
  </si>
  <si>
    <t>064240</t>
  </si>
  <si>
    <t>홈캐스트</t>
  </si>
  <si>
    <t>039610</t>
  </si>
  <si>
    <t>화성밸브</t>
  </si>
  <si>
    <t>002460</t>
  </si>
  <si>
    <t>378850</t>
  </si>
  <si>
    <t>화승알앤에이</t>
  </si>
  <si>
    <t>241590</t>
  </si>
  <si>
    <t>006060</t>
  </si>
  <si>
    <t>화승인더</t>
  </si>
  <si>
    <t>013520</t>
  </si>
  <si>
    <t>화승코퍼레이션</t>
  </si>
  <si>
    <t>010690</t>
  </si>
  <si>
    <t>화신</t>
  </si>
  <si>
    <t>126640</t>
  </si>
  <si>
    <t>화신정공</t>
  </si>
  <si>
    <t>133820</t>
  </si>
  <si>
    <t>화인베스틸</t>
  </si>
  <si>
    <t>061250</t>
  </si>
  <si>
    <t>화일약품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</si>
  <si>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</si>
  <si>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</si>
  <si>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</si>
  <si>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</si>
  <si>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</si>
  <si>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</si>
  <si>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</si>
  <si>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</si>
  <si>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</si>
  <si>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094280</t>
  </si>
  <si>
    <t>효성ITX</t>
  </si>
  <si>
    <t>097870</t>
  </si>
  <si>
    <t>효성오앤비</t>
  </si>
  <si>
    <t>298040</t>
  </si>
  <si>
    <t>종목073</t>
  </si>
  <si>
    <t>298050</t>
  </si>
  <si>
    <t>298020</t>
  </si>
  <si>
    <t>298000</t>
  </si>
  <si>
    <t>효성화학</t>
  </si>
  <si>
    <t>093370</t>
  </si>
  <si>
    <t>081660</t>
  </si>
  <si>
    <t>290270</t>
  </si>
  <si>
    <t>휴네시온</t>
  </si>
  <si>
    <t>005870</t>
  </si>
  <si>
    <t>휴니드</t>
  </si>
  <si>
    <t>353190</t>
  </si>
  <si>
    <t>휴럼</t>
  </si>
  <si>
    <t>192410</t>
  </si>
  <si>
    <t>090710</t>
  </si>
  <si>
    <t>휴림로봇</t>
  </si>
  <si>
    <t>205470</t>
  </si>
  <si>
    <t>휴마시스</t>
  </si>
  <si>
    <t>115160</t>
  </si>
  <si>
    <t>휴맥스</t>
  </si>
  <si>
    <t>028080</t>
  </si>
  <si>
    <t>휴맥스홀딩스</t>
  </si>
  <si>
    <t>032860</t>
  </si>
  <si>
    <t>200670</t>
  </si>
  <si>
    <t>휴메딕스</t>
  </si>
  <si>
    <t>212310</t>
  </si>
  <si>
    <t>079980</t>
  </si>
  <si>
    <t>휴비스</t>
  </si>
  <si>
    <t>065510</t>
  </si>
  <si>
    <t>휴비츠</t>
  </si>
  <si>
    <t>215090</t>
  </si>
  <si>
    <t>005010</t>
  </si>
  <si>
    <t>휴스틸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</si>
  <si>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</si>
  <si>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</si>
  <si>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</si>
  <si>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</si>
  <si>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</si>
  <si>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</si>
  <si>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</si>
  <si>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</si>
  <si>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</si>
  <si>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</si>
  <si>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</si>
  <si>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</si>
  <si>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</si>
  <si>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</si>
  <si>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000540</t>
  </si>
  <si>
    <t>흥국화재</t>
  </si>
  <si>
    <t>000545</t>
  </si>
  <si>
    <t>흥국화재우</t>
  </si>
  <si>
    <t>003280</t>
  </si>
  <si>
    <t>흥아해운</t>
  </si>
  <si>
    <t>037440</t>
  </si>
  <si>
    <t>희림</t>
  </si>
  <si>
    <t>238490</t>
  </si>
  <si>
    <t>힘스</t>
  </si>
  <si>
    <t>평가액검증</t>
    <phoneticPr fontId="15" type="noConversion"/>
  </si>
  <si>
    <r>
      <t>FALSE의</t>
    </r>
    <r>
      <rPr>
        <b/>
        <sz val="10"/>
        <color theme="1"/>
        <rFont val="돋움"/>
        <family val="2"/>
        <charset val="129"/>
      </rPr>
      <t xml:space="preserve"> 개수=&gt;</t>
    </r>
    <phoneticPr fontId="15" type="noConversion"/>
  </si>
  <si>
    <t>Test 1</t>
    <phoneticPr fontId="15" type="noConversion"/>
  </si>
  <si>
    <t>Test 2</t>
    <phoneticPr fontId="15" type="noConversion"/>
  </si>
  <si>
    <t>평가금액정확성</t>
    <phoneticPr fontId="15" type="noConversion"/>
  </si>
  <si>
    <r>
      <rPr>
        <sz val="10"/>
        <color theme="1"/>
        <rFont val="맑은 고딕"/>
        <family val="3"/>
        <charset val="129"/>
      </rPr>
      <t xml:space="preserve">종가검증 </t>
    </r>
    <r>
      <rPr>
        <sz val="10"/>
        <color theme="1"/>
        <rFont val="Arial"/>
        <family val="3"/>
      </rPr>
      <t>A</t>
    </r>
    <phoneticPr fontId="15" type="noConversion"/>
  </si>
  <si>
    <r>
      <rPr>
        <sz val="10"/>
        <color theme="1"/>
        <rFont val="맑은 고딕"/>
        <family val="3"/>
        <charset val="129"/>
      </rPr>
      <t xml:space="preserve">종가검증 </t>
    </r>
    <r>
      <rPr>
        <sz val="10"/>
        <color theme="1"/>
        <rFont val="Arial"/>
        <family val="3"/>
      </rPr>
      <t>B</t>
    </r>
    <phoneticPr fontId="15" type="noConversion"/>
  </si>
  <si>
    <t>한빛코스피레버리지증권상장지수투자신탁(주식-파생형)</t>
  </si>
  <si>
    <t>순자산가치(NAV)</t>
  </si>
  <si>
    <t>상장좌수</t>
  </si>
  <si>
    <t>기초지수_지수명</t>
  </si>
  <si>
    <t>기초지수_종가</t>
  </si>
  <si>
    <t>기초지수_대비</t>
  </si>
  <si>
    <t>기초지수_등락률</t>
  </si>
  <si>
    <t>105190</t>
  </si>
  <si>
    <t>ACE 200</t>
  </si>
  <si>
    <t>코스피 200</t>
  </si>
  <si>
    <t>332500</t>
  </si>
  <si>
    <t>ACE 200TR</t>
  </si>
  <si>
    <t>코스피 200 TR</t>
  </si>
  <si>
    <t>385590</t>
  </si>
  <si>
    <t>ACE ESG액티브</t>
  </si>
  <si>
    <t>MSCI Korea Country ESG Leaders Custom Capped Price return Index</t>
  </si>
  <si>
    <t>380340</t>
  </si>
  <si>
    <t>226380</t>
  </si>
  <si>
    <t>ACE Fn성장소비주도주</t>
  </si>
  <si>
    <t>FnGuide 성장소비주도 지수</t>
  </si>
  <si>
    <t>414270</t>
  </si>
  <si>
    <t>FactSet US-China Electric&amp;Autonomous Vehicle Price Return Index</t>
  </si>
  <si>
    <t>411060</t>
  </si>
  <si>
    <t>ACE KRX금현물</t>
  </si>
  <si>
    <t>KRX 금현물지수</t>
  </si>
  <si>
    <t>225130</t>
  </si>
  <si>
    <t>ACE 골드선물 레버리지(합성 H)</t>
  </si>
  <si>
    <t>S&amp;P GSCI GOLD Index Excess Return</t>
  </si>
  <si>
    <t>365780</t>
  </si>
  <si>
    <t>ACE 국고채10년</t>
  </si>
  <si>
    <t>KIS 10년 국고채 지수 (총수익)</t>
  </si>
  <si>
    <t>114460</t>
  </si>
  <si>
    <t>ACE 국고채3년</t>
  </si>
  <si>
    <t>KTB INDEX(시장가격)</t>
  </si>
  <si>
    <t>10년국채선물지수</t>
  </si>
  <si>
    <t>국채선물지수</t>
  </si>
  <si>
    <t>446770</t>
  </si>
  <si>
    <t>Solactive Global Semiconductor TOP4 Plus Price Return Index</t>
  </si>
  <si>
    <t>435040</t>
  </si>
  <si>
    <t>Bloomberg Global Select Industry Leaders TOP10 Index(PR)</t>
  </si>
  <si>
    <t>440640</t>
  </si>
  <si>
    <t>ACE 단기채권알파액티브</t>
  </si>
  <si>
    <t>KIS 단기채권알파AA-이상 총수익지수</t>
  </si>
  <si>
    <t>190620</t>
  </si>
  <si>
    <t>ACE 단기통안채</t>
  </si>
  <si>
    <t>KIS MSB 단기지수(총수익)</t>
  </si>
  <si>
    <t>265690</t>
  </si>
  <si>
    <t>ACE 러시아MSCI(합성)</t>
  </si>
  <si>
    <t>MSCI Russia 25% Capped Price Return Index</t>
  </si>
  <si>
    <t>152500</t>
  </si>
  <si>
    <t>ACE 레버리지</t>
  </si>
  <si>
    <t>291130</t>
  </si>
  <si>
    <t>MSCI MEXICO IMI 25/50 Price return Index</t>
  </si>
  <si>
    <t>280320</t>
  </si>
  <si>
    <t>다우존스 인터넷 종합지수</t>
  </si>
  <si>
    <t>360200</t>
  </si>
  <si>
    <t>ACE 미국S&amp;P500</t>
  </si>
  <si>
    <t>S&amp;P 500</t>
  </si>
  <si>
    <t>438080</t>
  </si>
  <si>
    <t>309230</t>
  </si>
  <si>
    <t>MorningStar Wide Moat Focus Index</t>
  </si>
  <si>
    <t>402970</t>
  </si>
  <si>
    <t>Dow Jones U.S. Dividend 100 Price Return Index</t>
  </si>
  <si>
    <t>367380</t>
  </si>
  <si>
    <t>ACE 미국나스닥100</t>
  </si>
  <si>
    <t>NASDAQ 100</t>
  </si>
  <si>
    <t>438100</t>
  </si>
  <si>
    <t>181480</t>
  </si>
  <si>
    <t>Dow Jones U.S. Real Estate Index</t>
  </si>
  <si>
    <t>440650</t>
  </si>
  <si>
    <t>ACE 미국달러단기채권액티브</t>
  </si>
  <si>
    <t>Bloomberg Short-Term Treasury Total Return Index</t>
  </si>
  <si>
    <t>391600</t>
  </si>
  <si>
    <t>Indxx US Green Infrastructure Price return Index</t>
  </si>
  <si>
    <t>245710</t>
  </si>
  <si>
    <t>ACE 베트남VN30(합성)</t>
  </si>
  <si>
    <t>VN30 Index(PR)</t>
  </si>
  <si>
    <t>131890</t>
  </si>
  <si>
    <t>ACE 삼성그룹동일가중</t>
  </si>
  <si>
    <t>MKF SAMs EW 지수</t>
  </si>
  <si>
    <t>108450</t>
  </si>
  <si>
    <t>ACE 삼성그룹섹터가중</t>
  </si>
  <si>
    <t>MKF SAMs SW</t>
  </si>
  <si>
    <t>316300</t>
  </si>
  <si>
    <t>ACE 싱가포르리츠</t>
  </si>
  <si>
    <t>Morningstar Singapore REIT Yield Focus Index(PR)</t>
  </si>
  <si>
    <t>277540</t>
  </si>
  <si>
    <t>S&amp;P ASIA50 Price Return Index</t>
  </si>
  <si>
    <t>448540</t>
  </si>
  <si>
    <t>Bloomberg Blended NVIDIA Equity and Korean Bond Index</t>
  </si>
  <si>
    <t>433500</t>
  </si>
  <si>
    <t>256440</t>
  </si>
  <si>
    <t>MSCI Indonesia Index</t>
  </si>
  <si>
    <t>145670</t>
  </si>
  <si>
    <t>ACE 인버스</t>
  </si>
  <si>
    <t>코스피 200 선물지수</t>
  </si>
  <si>
    <t>238720</t>
  </si>
  <si>
    <t>ACE 일본Nikkei225(H)</t>
  </si>
  <si>
    <t>Nikkei 225</t>
  </si>
  <si>
    <t>196030</t>
  </si>
  <si>
    <t>ACE 일본TOPIX레버리지(H)</t>
  </si>
  <si>
    <t>TOPIX</t>
  </si>
  <si>
    <t>205720</t>
  </si>
  <si>
    <t>ACE 일본TOPIX인버스(합성 H)</t>
  </si>
  <si>
    <t>356540</t>
  </si>
  <si>
    <t>KIS 종합채권 AA-이상 총수익 지수(Total return Index)</t>
  </si>
  <si>
    <t>416090</t>
  </si>
  <si>
    <t>ACE 중국과창판STAR50</t>
  </si>
  <si>
    <t>STAR 50 Index(Price Return)</t>
  </si>
  <si>
    <t>168580</t>
  </si>
  <si>
    <t>ACE 중국본토CSI300</t>
  </si>
  <si>
    <t>CSI 300 Index</t>
  </si>
  <si>
    <t>219900</t>
  </si>
  <si>
    <t>ACE 중국본토CSI300레버리지(합성)</t>
  </si>
  <si>
    <t>272910</t>
  </si>
  <si>
    <t>ACE 중장기국공채액티브</t>
  </si>
  <si>
    <t>KIS 종합채권국공채1-10Y지수</t>
  </si>
  <si>
    <t>447430</t>
  </si>
  <si>
    <t>FnGuide 올라운드 가치주 지수</t>
  </si>
  <si>
    <t>371870</t>
  </si>
  <si>
    <t>ACE 차이나항셍테크</t>
  </si>
  <si>
    <t>Hang Seng TECH Index</t>
  </si>
  <si>
    <t>385600</t>
  </si>
  <si>
    <t>FnGuide 친환경 자동차 밸류체인 지수</t>
  </si>
  <si>
    <t>354500</t>
  </si>
  <si>
    <t>ACE 코스닥150</t>
  </si>
  <si>
    <t>코스닥 150</t>
  </si>
  <si>
    <t>305050</t>
  </si>
  <si>
    <t>ACE 코스피</t>
  </si>
  <si>
    <t>코스피</t>
  </si>
  <si>
    <t>261920</t>
  </si>
  <si>
    <t>MSCI Philippines IMI Index</t>
  </si>
  <si>
    <t>152100</t>
  </si>
  <si>
    <t>코스피 200 동일가중지수</t>
  </si>
  <si>
    <t>253150</t>
  </si>
  <si>
    <t>253160</t>
  </si>
  <si>
    <t>447660</t>
  </si>
  <si>
    <t>FnGuide 애플채권혼합 지수</t>
  </si>
  <si>
    <t>395750</t>
  </si>
  <si>
    <t>FnGuide 한화 ESG 가치 지수</t>
  </si>
  <si>
    <t>395760</t>
  </si>
  <si>
    <t>FnGuide 한화 ESG 성장 지수</t>
  </si>
  <si>
    <t>KRX 300</t>
  </si>
  <si>
    <t>429740</t>
  </si>
  <si>
    <t>FnGuide 리츠 지수</t>
  </si>
  <si>
    <t>269530</t>
  </si>
  <si>
    <t>S&amp;P Global Infrastructure Index</t>
  </si>
  <si>
    <t>433880</t>
  </si>
  <si>
    <t>Morningstar Korea Lifetime Allocation Moderate 2060 Index (Gross Return)</t>
  </si>
  <si>
    <t>251590</t>
  </si>
  <si>
    <t>FnGuide 고배당저변동50 지수</t>
  </si>
  <si>
    <t>161510</t>
  </si>
  <si>
    <t>FnGuide 배당주 지수</t>
  </si>
  <si>
    <t>251600</t>
  </si>
  <si>
    <t>FnGuide 고배당 채권혼합 지수</t>
  </si>
  <si>
    <t>289670</t>
  </si>
  <si>
    <t>298340</t>
  </si>
  <si>
    <t>442580</t>
  </si>
  <si>
    <t>189400</t>
  </si>
  <si>
    <t>MSCI ACWI Index</t>
  </si>
  <si>
    <t>419650</t>
  </si>
  <si>
    <t>BlueStar Hydrogen and NextGen Fuel Cell Index (시장가격)</t>
  </si>
  <si>
    <t>415920</t>
  </si>
  <si>
    <t>MVIS Global Rare Earth/Strategic Metals Index (Price Return)</t>
  </si>
  <si>
    <t>278620</t>
  </si>
  <si>
    <t>KAP 투자적격 크레딧 채권 1년 지수(A- 이상,총수익)</t>
  </si>
  <si>
    <t>429760</t>
  </si>
  <si>
    <t>269540</t>
  </si>
  <si>
    <t>287180</t>
  </si>
  <si>
    <t>NASDAQ 100 Technology Sector Index</t>
  </si>
  <si>
    <t>213630</t>
  </si>
  <si>
    <t>Dow Jones U.S Select Dividend Index(시장가격지수)</t>
  </si>
  <si>
    <t>332610</t>
  </si>
  <si>
    <t>ICE BofaAML 1-3 Year AAA-A US Corporate Index(총수익지수)</t>
  </si>
  <si>
    <t>332620</t>
  </si>
  <si>
    <t>ICE BofaAML 15+ Year AAA-A US Corporate Index(총수익지수)</t>
  </si>
  <si>
    <t>195970</t>
  </si>
  <si>
    <t>MSCI EAFE Index</t>
  </si>
  <si>
    <t>238670</t>
  </si>
  <si>
    <t>WISE-KAP 스마트베타 Quality 채권혼합지수</t>
  </si>
  <si>
    <t>195980</t>
  </si>
  <si>
    <t>MSCI EM Index</t>
  </si>
  <si>
    <t>256450</t>
  </si>
  <si>
    <t>SZSE ChiNext Price Index</t>
  </si>
  <si>
    <t>239660</t>
  </si>
  <si>
    <t>KOBI HALF CREDIT Index(총수익)</t>
  </si>
  <si>
    <t>421320</t>
  </si>
  <si>
    <t>iSelect 우주항공UAM 지수</t>
  </si>
  <si>
    <t>280920</t>
  </si>
  <si>
    <t>FnGuide 주도업종 지수</t>
  </si>
  <si>
    <t>266550</t>
  </si>
  <si>
    <t>FnGuide 중형주저변동50지수</t>
  </si>
  <si>
    <t>301400</t>
  </si>
  <si>
    <t>301410</t>
  </si>
  <si>
    <t>F-코스닥150 지수</t>
  </si>
  <si>
    <t>227830</t>
  </si>
  <si>
    <t>122090</t>
  </si>
  <si>
    <t>코스피 50</t>
  </si>
  <si>
    <t>328370</t>
  </si>
  <si>
    <t>코스피 TR</t>
  </si>
  <si>
    <t>코스피 중형주</t>
  </si>
  <si>
    <t>KRX/S&amp;P 탄소효율 그린뉴딜지수</t>
  </si>
  <si>
    <t>445690</t>
  </si>
  <si>
    <t>BNK 주주가치액티브</t>
  </si>
  <si>
    <t>FnGuide 주주가치 지수</t>
  </si>
  <si>
    <t>448570</t>
  </si>
  <si>
    <t>FOCUS AI코리아액티브</t>
  </si>
  <si>
    <t>285690</t>
  </si>
  <si>
    <t>FOCUS ESG리더스</t>
  </si>
  <si>
    <t>KRX ESG Leaders 150</t>
  </si>
  <si>
    <t>293180</t>
  </si>
  <si>
    <t>HANARO 200</t>
  </si>
  <si>
    <t>407310</t>
  </si>
  <si>
    <t>HANARO 200 TOP10</t>
  </si>
  <si>
    <t>코스피 200 Top 10 지수</t>
  </si>
  <si>
    <t>332930</t>
  </si>
  <si>
    <t>HANARO 200TR</t>
  </si>
  <si>
    <t>304780</t>
  </si>
  <si>
    <t>HANARO 200선물레버리지</t>
  </si>
  <si>
    <t>306520</t>
  </si>
  <si>
    <t>HANARO 200선물인버스</t>
  </si>
  <si>
    <t>448490</t>
  </si>
  <si>
    <t>HANARO 32-10 국고채액티브</t>
  </si>
  <si>
    <t>KAP 32-10 국고채 10년 총수익지수</t>
  </si>
  <si>
    <t>395290</t>
  </si>
  <si>
    <t>HANARO Fn K-POP&amp;미디어</t>
  </si>
  <si>
    <t>FnGuide K-POP &amp; 미디어 지수</t>
  </si>
  <si>
    <t>395280</t>
  </si>
  <si>
    <t>HANARO Fn K-게임</t>
  </si>
  <si>
    <t>FnGuide K-게임 지수</t>
  </si>
  <si>
    <t>368190</t>
  </si>
  <si>
    <t>HANARO Fn K-뉴딜디지털플러스</t>
  </si>
  <si>
    <t>FnGuide K-뉴딜 디지털 플러스 지수</t>
  </si>
  <si>
    <t>402460</t>
  </si>
  <si>
    <t>HANARO Fn K-메타버스MZ</t>
  </si>
  <si>
    <t>FnGuide K-메타버스 MZ 지수(시장가격)</t>
  </si>
  <si>
    <t>395270</t>
  </si>
  <si>
    <t>HANARO Fn K-반도체</t>
  </si>
  <si>
    <t>FnGuide K-반도체 지수</t>
  </si>
  <si>
    <t>438900</t>
  </si>
  <si>
    <t>HANARO Fn K-푸드</t>
  </si>
  <si>
    <t>FnGuide K-푸드 지수 (시장가격)</t>
  </si>
  <si>
    <t>367740</t>
  </si>
  <si>
    <t>HANARO Fn5G산업</t>
  </si>
  <si>
    <t>FnGuide 5G 산업 지수</t>
  </si>
  <si>
    <t>407300</t>
  </si>
  <si>
    <t>HANARO Fn골프테마</t>
  </si>
  <si>
    <t>FnGuide 골프 테마 지수</t>
  </si>
  <si>
    <t>381560</t>
  </si>
  <si>
    <t>HANARO Fn전기&amp;수소차</t>
  </si>
  <si>
    <t>FnGuide 전기&amp;수소차 지수 (시장가격)</t>
  </si>
  <si>
    <t>441540</t>
  </si>
  <si>
    <t>HANARO Fn조선해운</t>
  </si>
  <si>
    <t>FnGuide 조선해운지수</t>
  </si>
  <si>
    <t>381570</t>
  </si>
  <si>
    <t>HANARO Fn친환경에너지</t>
  </si>
  <si>
    <t>FnGuide 친환경에너지 지수 (시장가격)</t>
  </si>
  <si>
    <t>304760</t>
  </si>
  <si>
    <t>HANARO KRX300</t>
  </si>
  <si>
    <t>KRX 기후변화 솔루션지수</t>
  </si>
  <si>
    <t>332940</t>
  </si>
  <si>
    <t>HANARO MSCI Korea TR</t>
  </si>
  <si>
    <t>MSCI Korea TR Index</t>
  </si>
  <si>
    <t>322400</t>
  </si>
  <si>
    <t>HANARO e커머스</t>
  </si>
  <si>
    <t>FnGuide E커머스 지수</t>
  </si>
  <si>
    <t>322410</t>
  </si>
  <si>
    <t>FnGuide 고배당 알파 지수</t>
  </si>
  <si>
    <t>354350</t>
  </si>
  <si>
    <t>HANARO 글로벌럭셔리S&amp;P(합성)</t>
  </si>
  <si>
    <t>S&amp;P Global Luxury Index</t>
  </si>
  <si>
    <t>424460</t>
  </si>
  <si>
    <t>HANARO 글로벌워터MSCI(합성)</t>
  </si>
  <si>
    <t>MSCI ACWI IMI Water ESG Filtered (Price Return)</t>
  </si>
  <si>
    <t>401590</t>
  </si>
  <si>
    <t>HANARO 글로벌탄소배출권선물ICE(합성)</t>
  </si>
  <si>
    <t>ICE Global Carbon Futures Index(Excess Return)</t>
  </si>
  <si>
    <t>314700</t>
  </si>
  <si>
    <t>HANARO 농업융복합산업</t>
  </si>
  <si>
    <t>FnGuide 농업융복합산업 지수(시장가격)</t>
  </si>
  <si>
    <t>432840</t>
  </si>
  <si>
    <t>HANARO 미국S&amp;P500</t>
  </si>
  <si>
    <t>434730</t>
  </si>
  <si>
    <t>HANARO 원자력iSelect</t>
  </si>
  <si>
    <t>iSelect 원자력지수 (시장가격)</t>
  </si>
  <si>
    <t>304770</t>
  </si>
  <si>
    <t>HANARO 코스닥150</t>
  </si>
  <si>
    <t>306530</t>
  </si>
  <si>
    <t>HANARO 코스닥150선물레버리지</t>
  </si>
  <si>
    <t>375760</t>
  </si>
  <si>
    <t>HANARO 탄소효율그린뉴딜</t>
  </si>
  <si>
    <t>215620</t>
  </si>
  <si>
    <t>HK S&amp;P코리아로우볼</t>
  </si>
  <si>
    <t>S&amp;P Korea 저변동성 지수</t>
  </si>
  <si>
    <t>391670</t>
  </si>
  <si>
    <t>HK 베스트일레븐액티브</t>
  </si>
  <si>
    <t>148020</t>
  </si>
  <si>
    <t>코스피 200 정보기술</t>
  </si>
  <si>
    <t>361580</t>
  </si>
  <si>
    <t>코스피 200 건설</t>
  </si>
  <si>
    <t>코스피 200 경기소비재</t>
  </si>
  <si>
    <t>290080</t>
  </si>
  <si>
    <t>코스피 200 고배당커버드콜 ATM 지수(시장가격지수)</t>
  </si>
  <si>
    <t>284980</t>
  </si>
  <si>
    <t>코스피 200 금융</t>
  </si>
  <si>
    <t>코스피 200 산업재</t>
  </si>
  <si>
    <t>코스피 200 생활소비재</t>
  </si>
  <si>
    <t>252400</t>
  </si>
  <si>
    <t>252410</t>
  </si>
  <si>
    <t>252420</t>
  </si>
  <si>
    <t>코스피 200 에너지/화학</t>
  </si>
  <si>
    <t>코스피 200 중공업</t>
  </si>
  <si>
    <t>코스피 200 철강/소재</t>
  </si>
  <si>
    <t>코스피 200 커뮤니케이션서비스</t>
  </si>
  <si>
    <t>422420</t>
  </si>
  <si>
    <t>iSelect 2차전지 지수 (시장가격지수)</t>
  </si>
  <si>
    <t>105780</t>
  </si>
  <si>
    <t>MKF 5대그룹주</t>
  </si>
  <si>
    <t>290130</t>
  </si>
  <si>
    <t>KRX ESG 사회책임경영지수(S)</t>
  </si>
  <si>
    <t>367760</t>
  </si>
  <si>
    <t>367770</t>
  </si>
  <si>
    <t>FnGuide 수소 경제 테마 지수</t>
  </si>
  <si>
    <t>388280</t>
  </si>
  <si>
    <t>427120</t>
  </si>
  <si>
    <t>326240</t>
  </si>
  <si>
    <t>FnGuide IT플러스 지수</t>
  </si>
  <si>
    <t>385560</t>
  </si>
  <si>
    <t>KIS 국고채30년Enhanced지수(시장가격)</t>
  </si>
  <si>
    <t>385550</t>
  </si>
  <si>
    <t>385540</t>
  </si>
  <si>
    <t>KIS 종합채권 지수(A-이상)(총수익지수)</t>
  </si>
  <si>
    <t>270800</t>
  </si>
  <si>
    <t>FnGuide KQ고배당포커스 지수</t>
  </si>
  <si>
    <t>292050</t>
  </si>
  <si>
    <t>442550</t>
  </si>
  <si>
    <t>iSelect 전략적자산배분 TDF 2030 지수</t>
  </si>
  <si>
    <t>442560</t>
  </si>
  <si>
    <t>iSelect 전략적자산배분 TDF 2040 지수</t>
  </si>
  <si>
    <t>442570</t>
  </si>
  <si>
    <t>iSelect 전략적자산배분 TDF 2050 지수</t>
  </si>
  <si>
    <t>234310</t>
  </si>
  <si>
    <t>FnGuide 셀렉트 밸류 지수</t>
  </si>
  <si>
    <t>241390</t>
  </si>
  <si>
    <t>FnGuide 셀렉트벨류 채권혼합지수</t>
  </si>
  <si>
    <t>401170</t>
  </si>
  <si>
    <t>iSelect 메타버스 지수(시장가격지수)</t>
  </si>
  <si>
    <t>300640</t>
  </si>
  <si>
    <t>WISE 게임 테마 지수 (시장가격지수)</t>
  </si>
  <si>
    <t>266160</t>
  </si>
  <si>
    <t>FnGuide 고배당포커스 지수</t>
  </si>
  <si>
    <t>114100</t>
  </si>
  <si>
    <t>282000</t>
  </si>
  <si>
    <t>295000</t>
  </si>
  <si>
    <t>295020</t>
  </si>
  <si>
    <t>432600</t>
  </si>
  <si>
    <t>397420</t>
  </si>
  <si>
    <t>5년 국채선물 추종 지수</t>
  </si>
  <si>
    <t>276650</t>
  </si>
  <si>
    <t>S&amp;P Global 1200 Information Technology and Interactive Media &amp; Services(PR)</t>
  </si>
  <si>
    <t>437370</t>
  </si>
  <si>
    <t>MVIS Global Agribusiness Index(Price Return)</t>
  </si>
  <si>
    <t>375270</t>
  </si>
  <si>
    <t>Kelly Data Center &amp; Tech Infrastructure Net Total Return Index</t>
  </si>
  <si>
    <t>417450</t>
  </si>
  <si>
    <t>442320</t>
  </si>
  <si>
    <t>iSelect 글로벌원자력 지수(시장가격)</t>
  </si>
  <si>
    <t>399580</t>
  </si>
  <si>
    <t>336160</t>
  </si>
  <si>
    <t>KIS 종합채권금융채 2.5Y-3Y 지수 (총수익)</t>
  </si>
  <si>
    <t>326230</t>
  </si>
  <si>
    <t>FnGuide 내수주플러스 지수</t>
  </si>
  <si>
    <t>272560</t>
  </si>
  <si>
    <t>KIS 종합채권국공채3M~1.5Y지수</t>
  </si>
  <si>
    <t>196230</t>
  </si>
  <si>
    <t>KIS 통안채 5개월 지수(총수익)</t>
  </si>
  <si>
    <t>315960</t>
  </si>
  <si>
    <t>WISE 대형고배당10 TR 지수</t>
  </si>
  <si>
    <t>379780</t>
  </si>
  <si>
    <t>219390</t>
  </si>
  <si>
    <t>S&amp;P Oil &amp; Gas Exploration &amp; Production Select Industry Index(PR)</t>
  </si>
  <si>
    <t>354240</t>
  </si>
  <si>
    <t>368590</t>
  </si>
  <si>
    <t>437350</t>
  </si>
  <si>
    <t>Bloomberg US Corporate 1-5 Years Total Return Index</t>
  </si>
  <si>
    <t>449580</t>
  </si>
  <si>
    <t>267440</t>
  </si>
  <si>
    <t>S&amp;P U.S. Treasury Bond Futures Excess Return Index</t>
  </si>
  <si>
    <t>267490</t>
  </si>
  <si>
    <t>267450</t>
  </si>
  <si>
    <t>446700</t>
  </si>
  <si>
    <t>iSelect 배터리 리사이클링 지수</t>
  </si>
  <si>
    <t>388420</t>
  </si>
  <si>
    <t>iSelect 비메모리반도체 지수(시장가격지수)</t>
  </si>
  <si>
    <t>448630</t>
  </si>
  <si>
    <t>Bloomberg Blended Samsung Group Fixed Top 3 Equity and Korean Bond Index</t>
  </si>
  <si>
    <t>140570</t>
  </si>
  <si>
    <t>MKF 수출주 지수</t>
  </si>
  <si>
    <t>140580</t>
  </si>
  <si>
    <t>MKF 우량업종대표주 지수</t>
  </si>
  <si>
    <t>379790</t>
  </si>
  <si>
    <t>EURO STOXX 50 Index</t>
  </si>
  <si>
    <t>183710</t>
  </si>
  <si>
    <t>주식국채혼합(주식형)지수</t>
  </si>
  <si>
    <t>310080</t>
  </si>
  <si>
    <t>174360</t>
  </si>
  <si>
    <t>136340</t>
  </si>
  <si>
    <t>KOBI 크레딧 지수(총수익)</t>
  </si>
  <si>
    <t>281990</t>
  </si>
  <si>
    <t>FnGuide 중소형고배당포커스 지수</t>
  </si>
  <si>
    <t>272570</t>
  </si>
  <si>
    <t>KIS 종합채권국공채4~5Y지수</t>
  </si>
  <si>
    <t>250730</t>
  </si>
  <si>
    <t>Hang Seng China H</t>
  </si>
  <si>
    <t>291680</t>
  </si>
  <si>
    <t>Hang Seng China Enterprises Futures Index(Price Return)</t>
  </si>
  <si>
    <t>371150</t>
  </si>
  <si>
    <t>183700</t>
  </si>
  <si>
    <t>주식국채혼합(채권형)지수</t>
  </si>
  <si>
    <t>270810</t>
  </si>
  <si>
    <t>278240</t>
  </si>
  <si>
    <t>275750</t>
  </si>
  <si>
    <t>302450</t>
  </si>
  <si>
    <t>334690</t>
  </si>
  <si>
    <t>S&amp;P GSCI Palladium Excess Return Index</t>
  </si>
  <si>
    <t>334700</t>
  </si>
  <si>
    <t>253280</t>
  </si>
  <si>
    <t>FnGuide 헬스케어 지수</t>
  </si>
  <si>
    <t>253290</t>
  </si>
  <si>
    <t>FnGuide 헬스케어 채권혼합 지수</t>
  </si>
  <si>
    <t>069500</t>
  </si>
  <si>
    <t>KODEX 200</t>
  </si>
  <si>
    <t>226980</t>
  </si>
  <si>
    <t>KODEX 200 중소형</t>
  </si>
  <si>
    <t>코스피 200 중소형주지수</t>
  </si>
  <si>
    <t>337160</t>
  </si>
  <si>
    <t>KODEX 200ESG</t>
  </si>
  <si>
    <t>코스피 200 ESG 지수</t>
  </si>
  <si>
    <t>363580</t>
  </si>
  <si>
    <t>KODEX 200IT TR</t>
  </si>
  <si>
    <t>코스피200 정보기술 TR</t>
  </si>
  <si>
    <t>278530</t>
  </si>
  <si>
    <t>KODEX 200TR</t>
  </si>
  <si>
    <t>337150</t>
  </si>
  <si>
    <t>KODEX 200exTOP</t>
  </si>
  <si>
    <t>코스피 200 초대형제외 지수</t>
  </si>
  <si>
    <t>223190</t>
  </si>
  <si>
    <t>KODEX 200가치저변동</t>
  </si>
  <si>
    <t>코스피 200 가치저변동성</t>
  </si>
  <si>
    <t>252650</t>
  </si>
  <si>
    <t>KODEX 200동일가중</t>
  </si>
  <si>
    <t>360140</t>
  </si>
  <si>
    <t>KODEX 200롱코스닥150숏선물</t>
  </si>
  <si>
    <t>코스피200 롱 100% 코스닥150 숏 100% 선물지수</t>
  </si>
  <si>
    <t>284430</t>
  </si>
  <si>
    <t>KODEX 200미국채혼합</t>
  </si>
  <si>
    <t>코스피 200 미국채 혼합지수</t>
  </si>
  <si>
    <t>252670</t>
  </si>
  <si>
    <t>KODEX 200선물인버스2X</t>
  </si>
  <si>
    <t>305720</t>
  </si>
  <si>
    <t>KODEX 2차전지산업</t>
  </si>
  <si>
    <t>FnGuide 2차전지 산업 지수</t>
  </si>
  <si>
    <t>271060</t>
  </si>
  <si>
    <t>KODEX 3대농산물선물(H)</t>
  </si>
  <si>
    <t>S&amp;P GSCI Grains Select Index ER</t>
  </si>
  <si>
    <t>439860</t>
  </si>
  <si>
    <t>KODEX ESG종합채권(A-이상)액티브</t>
  </si>
  <si>
    <t>KAP ESG 종합채권지수(A- 이상, 총수익)</t>
  </si>
  <si>
    <t>368680</t>
  </si>
  <si>
    <t>395170</t>
  </si>
  <si>
    <t>FnGuide TOP10 동일가중 지수</t>
  </si>
  <si>
    <t>337120</t>
  </si>
  <si>
    <t>FnGuide 멀티팩터 지수</t>
  </si>
  <si>
    <t>325010</t>
  </si>
  <si>
    <t>FnGuide 성장 지수(PR)</t>
  </si>
  <si>
    <t>395160</t>
  </si>
  <si>
    <t>395150</t>
  </si>
  <si>
    <t>FnGuide 웹툰&amp;드라마 지수</t>
  </si>
  <si>
    <t>266370</t>
  </si>
  <si>
    <t>KODEX IT</t>
  </si>
  <si>
    <t>KRX 정보기술</t>
  </si>
  <si>
    <t>445290</t>
  </si>
  <si>
    <t>iSelect K-로봇테마 지수</t>
  </si>
  <si>
    <t>401470</t>
  </si>
  <si>
    <t>FnGuide K-메타버스 지수</t>
  </si>
  <si>
    <t>385520</t>
  </si>
  <si>
    <t>FnGuide K-미래차 지수</t>
  </si>
  <si>
    <t>385510</t>
  </si>
  <si>
    <t>FnGuide K-신재생에너지 플러스 지수</t>
  </si>
  <si>
    <t>373490</t>
  </si>
  <si>
    <t>FnGuide K-이노베이션 지수</t>
  </si>
  <si>
    <t>445150</t>
  </si>
  <si>
    <t>FnGuide K-친환경 선박 지수</t>
  </si>
  <si>
    <t>423160</t>
  </si>
  <si>
    <t>KODEX KOFR금리액티브(합성)</t>
  </si>
  <si>
    <t>KOFR 지수</t>
  </si>
  <si>
    <t>292190</t>
  </si>
  <si>
    <t>KODEX KRX300</t>
  </si>
  <si>
    <t>306950</t>
  </si>
  <si>
    <t>KODEX KRX300레버리지</t>
  </si>
  <si>
    <t>404260</t>
  </si>
  <si>
    <t>229720</t>
  </si>
  <si>
    <t>KODEX KTOP30</t>
  </si>
  <si>
    <t>KTOP 30</t>
  </si>
  <si>
    <t>291890</t>
  </si>
  <si>
    <t>KODEX MSCI EM선물(H)</t>
  </si>
  <si>
    <t>iEdge Emerging Markets Futures Index(ER)</t>
  </si>
  <si>
    <t>289040</t>
  </si>
  <si>
    <t>KODEX MSCI KOREA ESG유니버설</t>
  </si>
  <si>
    <t>MSCI Korea ESG Universal Capped Index</t>
  </si>
  <si>
    <t>156080</t>
  </si>
  <si>
    <t>KODEX MSCI Korea</t>
  </si>
  <si>
    <t>MSCI Korea Index</t>
  </si>
  <si>
    <t>278540</t>
  </si>
  <si>
    <t>KODEX MSCI Korea TR</t>
  </si>
  <si>
    <t>275280</t>
  </si>
  <si>
    <t>MSCI Korea IMI Momentum Capped</t>
  </si>
  <si>
    <t>275290</t>
  </si>
  <si>
    <t>MSCI Korea IMI Enhanced Value Capped</t>
  </si>
  <si>
    <t>275300</t>
  </si>
  <si>
    <t>MSCI Korea IMI Quality Capped</t>
  </si>
  <si>
    <t>269420</t>
  </si>
  <si>
    <t>KODEX S&amp;P글로벌인프라(합성)</t>
  </si>
  <si>
    <t>433970</t>
  </si>
  <si>
    <t>KODEX TDF2030액티브</t>
  </si>
  <si>
    <t>Samsung Korea Target Date 2030 Index (Price Return)</t>
  </si>
  <si>
    <t>433980</t>
  </si>
  <si>
    <t>KODEX TDF2040액티브</t>
  </si>
  <si>
    <t>Samsung Korea Target Date 2040 Index (Price Return)</t>
  </si>
  <si>
    <t>434060</t>
  </si>
  <si>
    <t>KODEX TDF2050액티브</t>
  </si>
  <si>
    <t>Samsung Korea Target Date 2050 Index (Price Return)</t>
  </si>
  <si>
    <t>329650</t>
  </si>
  <si>
    <t>KODEX TRF3070</t>
  </si>
  <si>
    <t>FnGuide TRF 3070 지수</t>
  </si>
  <si>
    <t>329660</t>
  </si>
  <si>
    <t>KODEX TRF5050</t>
  </si>
  <si>
    <t>FnGuide TRF 5050 지수</t>
  </si>
  <si>
    <t>329670</t>
  </si>
  <si>
    <t>KODEX TRF7030</t>
  </si>
  <si>
    <t>FnGuide TRF 7030 지수</t>
  </si>
  <si>
    <t>352540</t>
  </si>
  <si>
    <t>Tokyo Stock Exchange REIT Index</t>
  </si>
  <si>
    <t>315930</t>
  </si>
  <si>
    <t>KODEX Top5PlusTR</t>
  </si>
  <si>
    <t>FnGuide TOP 5 Plus Total Return 지수</t>
  </si>
  <si>
    <t>261220</t>
  </si>
  <si>
    <t>KODEX WTI원유선물(H)</t>
  </si>
  <si>
    <t>S&amp;P GSCI Crude Oil Index ER</t>
  </si>
  <si>
    <t>271050</t>
  </si>
  <si>
    <t>KODEX WTI원유선물인버스(H)</t>
  </si>
  <si>
    <t>117700</t>
  </si>
  <si>
    <t>KODEX 건설</t>
  </si>
  <si>
    <t>KRX 건설</t>
  </si>
  <si>
    <t>300950</t>
  </si>
  <si>
    <t>KODEX 게임산업</t>
  </si>
  <si>
    <t>FnGuide 게임 산업 지수</t>
  </si>
  <si>
    <t>266390</t>
  </si>
  <si>
    <t>KODEX 경기소비재</t>
  </si>
  <si>
    <t>KRX 경기소비재</t>
  </si>
  <si>
    <t>279530</t>
  </si>
  <si>
    <t>FnGuide 고배당 Plus 지수</t>
  </si>
  <si>
    <t>132030</t>
  </si>
  <si>
    <t>KODEX 골드선물(H)</t>
  </si>
  <si>
    <t>S&amp;P GSCI Gold Index(TR)</t>
  </si>
  <si>
    <t>280940</t>
  </si>
  <si>
    <t>KODEX 골드선물인버스(H)</t>
  </si>
  <si>
    <t>138910</t>
  </si>
  <si>
    <t>KODEX 구리선물(H)</t>
  </si>
  <si>
    <t>S&amp;P GSCI North American Copper Index(TR)</t>
  </si>
  <si>
    <t>439870</t>
  </si>
  <si>
    <t>KODEX 국고채30년액티브</t>
  </si>
  <si>
    <t>KAP 국고채 30년 총수익 지수</t>
  </si>
  <si>
    <t>114260</t>
  </si>
  <si>
    <t>KODEX 국고채3년</t>
  </si>
  <si>
    <t>MKF 국고채지수(총수익)</t>
  </si>
  <si>
    <t>152380</t>
  </si>
  <si>
    <t>KODEX 국채선물10년</t>
  </si>
  <si>
    <t>176950</t>
  </si>
  <si>
    <t>KODEX 국채선물10년인버스</t>
  </si>
  <si>
    <t>292770</t>
  </si>
  <si>
    <t>KODEX 국채선물3년인버스</t>
  </si>
  <si>
    <t>276990</t>
  </si>
  <si>
    <t>ROBO Global Robotics &amp; Automation UCITS Price Return Index</t>
  </si>
  <si>
    <t>102960</t>
  </si>
  <si>
    <t>KODEX 기계장비</t>
  </si>
  <si>
    <t>KRX 기계장비</t>
  </si>
  <si>
    <t>352560</t>
  </si>
  <si>
    <t>Dow Jones U.S. Real Estate PR Index</t>
  </si>
  <si>
    <t>273140</t>
  </si>
  <si>
    <t>KODEX 단기변동금리부채권액티브</t>
  </si>
  <si>
    <t>KAP 단기변동금리부은행채권지수</t>
  </si>
  <si>
    <t>153130</t>
  </si>
  <si>
    <t>KODEX 단기채권</t>
  </si>
  <si>
    <t>KRW Cash 지수(총수익)</t>
  </si>
  <si>
    <t>214980</t>
  </si>
  <si>
    <t>KODEX 단기채권PLUS</t>
  </si>
  <si>
    <t>KRW Cash PLUS 지수(총수익)</t>
  </si>
  <si>
    <t>122630</t>
  </si>
  <si>
    <t>KODEX 레버리지</t>
  </si>
  <si>
    <t>321410</t>
  </si>
  <si>
    <t>KODEX 멀티에셋하이인컴(H)</t>
  </si>
  <si>
    <t>Morningstar Multi-Asset High Income 10% Capped Index</t>
  </si>
  <si>
    <t>244620</t>
  </si>
  <si>
    <t>KODEX 모멘텀Plus</t>
  </si>
  <si>
    <t>FnGuide 모멘텀 Plus 지수</t>
  </si>
  <si>
    <t>428560</t>
  </si>
  <si>
    <t>KODEX 미국ETF산업Top10 Indxx</t>
  </si>
  <si>
    <t>Indxx US ETF Industry Top10 Index(Price Return)</t>
  </si>
  <si>
    <t>314250</t>
  </si>
  <si>
    <t>449180</t>
  </si>
  <si>
    <t>KODEX 미국S&amp;P500(H)</t>
  </si>
  <si>
    <t>379800</t>
  </si>
  <si>
    <t>276970</t>
  </si>
  <si>
    <t>KODEX 미국S&amp;P500배당귀족커버드콜(합성 H)</t>
  </si>
  <si>
    <t>S&amp;P500 Dividend Aristocrats Covered Call(7.2% Premium) Index</t>
  </si>
  <si>
    <t>219480</t>
  </si>
  <si>
    <t>KODEX 미국S&amp;P500선물(H)</t>
  </si>
  <si>
    <t>S&amp;P 500 Futures Total Return Index</t>
  </si>
  <si>
    <t>185680</t>
  </si>
  <si>
    <t>KODEX 미국S&amp;P바이오(합성)</t>
  </si>
  <si>
    <t>S&amp;P Biotechnology Select Industry Index</t>
  </si>
  <si>
    <t>200030</t>
  </si>
  <si>
    <t>S&amp;P Select Sector Industrial Index</t>
  </si>
  <si>
    <t>218420</t>
  </si>
  <si>
    <t>S&amp;P Select Sector Energy Index</t>
  </si>
  <si>
    <t>449190</t>
  </si>
  <si>
    <t>KODEX 미국나스닥100(H)</t>
  </si>
  <si>
    <t>379810</t>
  </si>
  <si>
    <t>409820</t>
  </si>
  <si>
    <t>KODEX 미국나스닥100레버리지(합성 H)</t>
  </si>
  <si>
    <t>304940</t>
  </si>
  <si>
    <t>KODEX 미국나스닥100선물(H)</t>
  </si>
  <si>
    <t>409810</t>
  </si>
  <si>
    <t>KODEX 미국나스닥100선물인버스(H)</t>
  </si>
  <si>
    <t>261240</t>
  </si>
  <si>
    <t>KODEX 미국달러선물</t>
  </si>
  <si>
    <t>미국달러선물지수</t>
  </si>
  <si>
    <t>261250</t>
  </si>
  <si>
    <t>KODEX 미국달러선물레버리지</t>
  </si>
  <si>
    <t>261270</t>
  </si>
  <si>
    <t>KODEX 미국달러선물인버스</t>
  </si>
  <si>
    <t>261260</t>
  </si>
  <si>
    <t>KODEX 미국달러선물인버스2X</t>
  </si>
  <si>
    <t>280930</t>
  </si>
  <si>
    <t>KODEX 미국러셀2000(H)</t>
  </si>
  <si>
    <t>FTSE Russell 2000 Index</t>
  </si>
  <si>
    <t>411420</t>
  </si>
  <si>
    <t>390390</t>
  </si>
  <si>
    <t>MVIS US Listed Semiconductor 25 Index</t>
  </si>
  <si>
    <t>441640</t>
  </si>
  <si>
    <t>390400</t>
  </si>
  <si>
    <t>KODEX 미국스마트모빌리티S&amp;P</t>
  </si>
  <si>
    <t>S&amp;P Kensho Smart Transportation</t>
  </si>
  <si>
    <t>437080</t>
  </si>
  <si>
    <t>Bloomberg MSCI US Aggregate 2bn ex Securitized SRI Capped Index(Total Return)</t>
  </si>
  <si>
    <t>308620</t>
  </si>
  <si>
    <t>S&amp;P 10-Year U.S. Treasury Note Futures KRW(ER)</t>
  </si>
  <si>
    <t>304660</t>
  </si>
  <si>
    <t>S&amp;P Ultra T-Bond Futures Index(ER)</t>
  </si>
  <si>
    <t>304670</t>
  </si>
  <si>
    <t>419420</t>
  </si>
  <si>
    <t>KODEX 미국클린에너지나스닥</t>
  </si>
  <si>
    <t>Nasdaq Clean Edge Green Energy Index (Price Return)</t>
  </si>
  <si>
    <t>266360</t>
  </si>
  <si>
    <t>244580</t>
  </si>
  <si>
    <t>KODEX 바이오</t>
  </si>
  <si>
    <t>FnGuide 바이오 지수</t>
  </si>
  <si>
    <t>091160</t>
  </si>
  <si>
    <t>KODEX 반도체</t>
  </si>
  <si>
    <t>KRX 반도체</t>
  </si>
  <si>
    <t>325020</t>
  </si>
  <si>
    <t>KODEX 배당가치</t>
  </si>
  <si>
    <t>FnGuide SLV 배당가치 지수</t>
  </si>
  <si>
    <t>211900</t>
  </si>
  <si>
    <t>코스피 배당성장 50</t>
  </si>
  <si>
    <t>237370</t>
  </si>
  <si>
    <t>배당성장채권혼합지수</t>
  </si>
  <si>
    <t>244670</t>
  </si>
  <si>
    <t>KODEX 밸류Plus</t>
  </si>
  <si>
    <t>FnGuide 벨류 Plus 지수</t>
  </si>
  <si>
    <t>140700</t>
  </si>
  <si>
    <t>KODEX 보험</t>
  </si>
  <si>
    <t>KRX 보험</t>
  </si>
  <si>
    <t>102780</t>
  </si>
  <si>
    <t>KODEX 삼성그룹</t>
  </si>
  <si>
    <t>삼성그룹</t>
  </si>
  <si>
    <t>213610</t>
  </si>
  <si>
    <t>KODEX 삼성그룹밸류</t>
  </si>
  <si>
    <t>WISE 삼성그룹 밸류 인덱스</t>
  </si>
  <si>
    <t>448330</t>
  </si>
  <si>
    <t>Wise 삼성전자채권혼합 지수</t>
  </si>
  <si>
    <t>251350</t>
  </si>
  <si>
    <t>MSCI World</t>
  </si>
  <si>
    <t>437070</t>
  </si>
  <si>
    <t>Bloomberg MSCI EM Asia Investment Grade Credit SRI Index(Total Return)</t>
  </si>
  <si>
    <t>117460</t>
  </si>
  <si>
    <t>KODEX 에너지화학</t>
  </si>
  <si>
    <t>KRX 에너지화학</t>
  </si>
  <si>
    <t>140710</t>
  </si>
  <si>
    <t>KODEX 운송</t>
  </si>
  <si>
    <t>KRX 운송</t>
  </si>
  <si>
    <t>400570</t>
  </si>
  <si>
    <t>KODEX 유럽탄소배출권선물ICE(H)</t>
  </si>
  <si>
    <t>ICE EUA Carbon Futures Index(Excess Return)</t>
  </si>
  <si>
    <t>144600</t>
  </si>
  <si>
    <t>KODEX 은선물(H)</t>
  </si>
  <si>
    <t>S&amp;P GSCI Silver Index(TR)</t>
  </si>
  <si>
    <t>091170</t>
  </si>
  <si>
    <t>KODEX 은행</t>
  </si>
  <si>
    <t>KRX 은행</t>
  </si>
  <si>
    <t>114800</t>
  </si>
  <si>
    <t>KODEX 인버스</t>
  </si>
  <si>
    <t>101280</t>
  </si>
  <si>
    <t>KODEX 일본TOPIX100</t>
  </si>
  <si>
    <t>TOPIX100</t>
  </si>
  <si>
    <t>091180</t>
  </si>
  <si>
    <t>KODEX 자동차</t>
  </si>
  <si>
    <t>KRX 자동차</t>
  </si>
  <si>
    <t>363570</t>
  </si>
  <si>
    <t>KAP 한국장기종합채권지수(AA-이상, 총수익)</t>
  </si>
  <si>
    <t>273130</t>
  </si>
  <si>
    <t>KODEX 종합채권(AA-이상)액티브</t>
  </si>
  <si>
    <t>KAP 한국종합채권지수</t>
  </si>
  <si>
    <t>102970</t>
  </si>
  <si>
    <t>KODEX 증권</t>
  </si>
  <si>
    <t>KRX 증권</t>
  </si>
  <si>
    <t>419430</t>
  </si>
  <si>
    <t>KODEX 차이나2차전지MSCI(합성)</t>
  </si>
  <si>
    <t>MSCI China all shares IMI Select Batteries Index(Price Return)</t>
  </si>
  <si>
    <t>169950</t>
  </si>
  <si>
    <t>KODEX 차이나A50</t>
  </si>
  <si>
    <t>FTSE China A50 Index</t>
  </si>
  <si>
    <t>283580</t>
  </si>
  <si>
    <t>KODEX 차이나CSI300</t>
  </si>
  <si>
    <t>099140</t>
  </si>
  <si>
    <t>KODEX 차이나H</t>
  </si>
  <si>
    <t>204450</t>
  </si>
  <si>
    <t>KODEX 차이나H레버리지(H)</t>
  </si>
  <si>
    <t>415340</t>
  </si>
  <si>
    <t>KODEX 차이나과창판STAR50(합성)</t>
  </si>
  <si>
    <t>428510</t>
  </si>
  <si>
    <t>256750</t>
  </si>
  <si>
    <t>KODEX 차이나심천ChiNext(합성)</t>
  </si>
  <si>
    <t>372330</t>
  </si>
  <si>
    <t>KODEX 차이나항셍테크</t>
  </si>
  <si>
    <t>117680</t>
  </si>
  <si>
    <t>KODEX 철강</t>
  </si>
  <si>
    <t>KRX 철강</t>
  </si>
  <si>
    <t>279540</t>
  </si>
  <si>
    <t>KODEX 최소변동성</t>
  </si>
  <si>
    <t>KRX 최소변동성지수</t>
  </si>
  <si>
    <t>229200</t>
  </si>
  <si>
    <t>KODEX 코스닥150</t>
  </si>
  <si>
    <t>233740</t>
  </si>
  <si>
    <t>KODEX 코스닥150레버리지</t>
  </si>
  <si>
    <t>360150</t>
  </si>
  <si>
    <t>KODEX 코스닥150롱코스피200숏선물</t>
  </si>
  <si>
    <t>코스닥150 롱 100% 코스피200 숏 100% 선물지수</t>
  </si>
  <si>
    <t>251340</t>
  </si>
  <si>
    <t>KODEX 코스닥150선물인버스</t>
  </si>
  <si>
    <t>226490</t>
  </si>
  <si>
    <t>KODEX 코스피</t>
  </si>
  <si>
    <t>237350</t>
  </si>
  <si>
    <t>KODEX 코스피100</t>
  </si>
  <si>
    <t>코스피 100</t>
  </si>
  <si>
    <t>359210</t>
  </si>
  <si>
    <t>KODEX 코스피TR</t>
  </si>
  <si>
    <t>337140</t>
  </si>
  <si>
    <t>KODEX 코스피대형주</t>
  </si>
  <si>
    <t>코스피 대형주</t>
  </si>
  <si>
    <t>138920</t>
  </si>
  <si>
    <t>KODEX 콩선물(H)</t>
  </si>
  <si>
    <t>S&amp;P GSCI Soybeans Index(TR)</t>
  </si>
  <si>
    <t>244660</t>
  </si>
  <si>
    <t>KODEX 퀄리티Plus</t>
  </si>
  <si>
    <t>FnGuide 퀄리티 Plus 지수</t>
  </si>
  <si>
    <t>375770</t>
  </si>
  <si>
    <t>KODEX 탄소효율그린뉴딜</t>
  </si>
  <si>
    <t>266410</t>
  </si>
  <si>
    <t>KODEX 필수소비재</t>
  </si>
  <si>
    <t>KRX 필수소비재</t>
  </si>
  <si>
    <t>298770</t>
  </si>
  <si>
    <t>KODEX 한국대만IT프리미어</t>
  </si>
  <si>
    <t>한국 대만 IT 프리미어지수</t>
  </si>
  <si>
    <t>450190</t>
  </si>
  <si>
    <t>KODEX 한중반도체(합성)</t>
  </si>
  <si>
    <t>KRX CSI 한·중 반도체지수</t>
  </si>
  <si>
    <t>450180</t>
  </si>
  <si>
    <t>KODEX 한중전기차(합성)</t>
  </si>
  <si>
    <t>KRX CSI 한·중 전기차지수</t>
  </si>
  <si>
    <t>266420</t>
  </si>
  <si>
    <t>KODEX 헬스케어</t>
  </si>
  <si>
    <t>KRX 헬스케어</t>
  </si>
  <si>
    <t>364690</t>
  </si>
  <si>
    <t>KODEX 혁신기술테마액티브</t>
  </si>
  <si>
    <t>069660</t>
  </si>
  <si>
    <t>294400</t>
  </si>
  <si>
    <t>253250</t>
  </si>
  <si>
    <t>253240</t>
  </si>
  <si>
    <t>253230</t>
  </si>
  <si>
    <t>100910</t>
  </si>
  <si>
    <t>KRX 100</t>
  </si>
  <si>
    <t>104530</t>
  </si>
  <si>
    <t>MKF 웰스 고배당20</t>
  </si>
  <si>
    <t>148070</t>
  </si>
  <si>
    <t>167860</t>
  </si>
  <si>
    <t>114470</t>
  </si>
  <si>
    <t>130730</t>
  </si>
  <si>
    <t>MK 머니마켓 지수(총수익)</t>
  </si>
  <si>
    <t>411860</t>
  </si>
  <si>
    <t>DAX Index(PR)</t>
  </si>
  <si>
    <t>394350</t>
  </si>
  <si>
    <t>MSCI ACWI IMI 퓨처모빌리티 ESG 지수(시장가격)</t>
  </si>
  <si>
    <t>430500</t>
  </si>
  <si>
    <t>KIS TIPS 지수(총수익)</t>
  </si>
  <si>
    <t>426330</t>
  </si>
  <si>
    <t>STOXX USA ETF Industry Index (KRW)</t>
  </si>
  <si>
    <t>449770</t>
  </si>
  <si>
    <t>449780</t>
  </si>
  <si>
    <t>138230</t>
  </si>
  <si>
    <t>225800</t>
  </si>
  <si>
    <t>139660</t>
  </si>
  <si>
    <t>230480</t>
  </si>
  <si>
    <t>373790</t>
  </si>
  <si>
    <t>Nasdaq US Low Volatility Dividend Achievers Index</t>
  </si>
  <si>
    <t>104520</t>
  </si>
  <si>
    <t>MKF 블루칩</t>
  </si>
  <si>
    <t>200250</t>
  </si>
  <si>
    <t>Nifty 50 Index</t>
  </si>
  <si>
    <t>441330</t>
  </si>
  <si>
    <t>MSCI China A50 Connect Index</t>
  </si>
  <si>
    <t>316670</t>
  </si>
  <si>
    <t>291630</t>
  </si>
  <si>
    <t>291620</t>
  </si>
  <si>
    <t>153270</t>
  </si>
  <si>
    <t>122260</t>
  </si>
  <si>
    <t>MK 통안채지수(총수익)</t>
  </si>
  <si>
    <t>411540</t>
  </si>
  <si>
    <t>SOL 200 Top10</t>
  </si>
  <si>
    <t>295040</t>
  </si>
  <si>
    <t>SOL 200TR</t>
  </si>
  <si>
    <t>444200</t>
  </si>
  <si>
    <t>KEDI 메가테크지수(PR)</t>
  </si>
  <si>
    <t>363510</t>
  </si>
  <si>
    <t>SOL KIS단기통안채</t>
  </si>
  <si>
    <t>KIS 단기통안채 Index(총수익)</t>
  </si>
  <si>
    <t>292500</t>
  </si>
  <si>
    <t>SOL KRX300</t>
  </si>
  <si>
    <t>404650</t>
  </si>
  <si>
    <t>SOL KRX기후변화솔루션</t>
  </si>
  <si>
    <t>438570</t>
  </si>
  <si>
    <t>SOL 국고채10년</t>
  </si>
  <si>
    <t>KAP 국고채10년지수(총수익지수)</t>
  </si>
  <si>
    <t>438560</t>
  </si>
  <si>
    <t>SOL 국고채3년</t>
  </si>
  <si>
    <t>KAP 국고채3년지수(총수익지수)</t>
  </si>
  <si>
    <t>400590</t>
  </si>
  <si>
    <t>433330</t>
  </si>
  <si>
    <t>SOL 미국S&amp;P500</t>
  </si>
  <si>
    <t>399110</t>
  </si>
  <si>
    <t>SOL 미국S&amp;P500ESG</t>
  </si>
  <si>
    <t>447620</t>
  </si>
  <si>
    <t>SOL 미국TOP5채권혼합40 Solactive</t>
  </si>
  <si>
    <t>Solactive US TOP5 Balanced40 Index</t>
  </si>
  <si>
    <t>446720</t>
  </si>
  <si>
    <t>SOL 미국배당다우존스</t>
  </si>
  <si>
    <t>400580</t>
  </si>
  <si>
    <t>SOL 유럽탄소배출권선물S&amp;P(H)</t>
  </si>
  <si>
    <t>S&amp;P GSCI Carbon Emission Allowances(EUA)(EUR)ER</t>
  </si>
  <si>
    <t>436140</t>
  </si>
  <si>
    <t>SOL 종합채권(AA-이상)액티브</t>
  </si>
  <si>
    <t>KAP K-종합채권지수(AA-이상, 총수익)</t>
  </si>
  <si>
    <t>220130</t>
  </si>
  <si>
    <t>CSI 500 지수</t>
  </si>
  <si>
    <t>415760</t>
  </si>
  <si>
    <t>SOL 차이나육성산업액티브(합성)</t>
  </si>
  <si>
    <t>413220</t>
  </si>
  <si>
    <t>SOL 차이나태양광CSI(합성)</t>
  </si>
  <si>
    <t>CSI Photovoltaic Industry Index(PR)</t>
  </si>
  <si>
    <t>423170</t>
  </si>
  <si>
    <t>SOL 한국형글로벌반도체액티브</t>
  </si>
  <si>
    <t>S&amp;P Global Semiconductor Korea Tilted Index(PR)</t>
  </si>
  <si>
    <t>429980</t>
  </si>
  <si>
    <t>SOL 한국형글로벌전기차&amp;2차전지액티브</t>
  </si>
  <si>
    <t>FactSet Global Electric Vehicle and Rechargeable Battery Korea-Tilted Index(PR)</t>
  </si>
  <si>
    <t>102110</t>
  </si>
  <si>
    <t>139260</t>
  </si>
  <si>
    <t>종목ETF001 IT</t>
  </si>
  <si>
    <t>139220</t>
  </si>
  <si>
    <t>종목ETF001 건설</t>
  </si>
  <si>
    <t>139290</t>
  </si>
  <si>
    <t>종목ETF001 경기소비재</t>
  </si>
  <si>
    <t>139270</t>
  </si>
  <si>
    <t>종목ETF001 금융</t>
  </si>
  <si>
    <t>227550</t>
  </si>
  <si>
    <t>종목ETF001 산업재</t>
  </si>
  <si>
    <t>227560</t>
  </si>
  <si>
    <t>종목ETF001 생활소비재</t>
  </si>
  <si>
    <t>139250</t>
  </si>
  <si>
    <t>종목ETF001 에너지화학</t>
  </si>
  <si>
    <t>139230</t>
  </si>
  <si>
    <t>종목ETF001 중공업</t>
  </si>
  <si>
    <t>139240</t>
  </si>
  <si>
    <t>종목ETF001 철강소재</t>
  </si>
  <si>
    <t>227540</t>
  </si>
  <si>
    <t>종목ETF001 헬스케어</t>
  </si>
  <si>
    <t>코스피 200 헬스케어</t>
  </si>
  <si>
    <t>243880</t>
  </si>
  <si>
    <t>종목ETF001IT레버리지</t>
  </si>
  <si>
    <t>310960</t>
  </si>
  <si>
    <t>종목ETF001TR</t>
  </si>
  <si>
    <t>252000</t>
  </si>
  <si>
    <t>종목ETF001동일가중</t>
  </si>
  <si>
    <t>267770</t>
  </si>
  <si>
    <t>종목ETF001선물레버리지</t>
  </si>
  <si>
    <t>252710</t>
  </si>
  <si>
    <t>종목ETF001선물인버스2X</t>
  </si>
  <si>
    <t>243890</t>
  </si>
  <si>
    <t>종목ETF001에너지화학레버리지</t>
  </si>
  <si>
    <t>315270</t>
  </si>
  <si>
    <t>종목ETF001커뮤니케이션서비스</t>
  </si>
  <si>
    <t>166400</t>
  </si>
  <si>
    <t>코스피 200 커버드콜 5% OTM</t>
  </si>
  <si>
    <t>289480</t>
  </si>
  <si>
    <t>코스피 200 커버드콜 ATM 지수</t>
  </si>
  <si>
    <t>305540</t>
  </si>
  <si>
    <t>TIGER 2차전지테마</t>
  </si>
  <si>
    <t>WISE 2차전지 테마 지수</t>
  </si>
  <si>
    <t>365040</t>
  </si>
  <si>
    <t>TIGER AI코리아그로스액티브</t>
  </si>
  <si>
    <t>357870</t>
  </si>
  <si>
    <t>TIGER CD금리투자KIS(합성)</t>
  </si>
  <si>
    <t>KIS CD Index(총수익)</t>
  </si>
  <si>
    <t>400970</t>
  </si>
  <si>
    <t>TIGER Fn메타버스</t>
  </si>
  <si>
    <t>FnGuide 메타버스테마 지수</t>
  </si>
  <si>
    <t>396500</t>
  </si>
  <si>
    <t>FnGuide 반도체TOP10 지수</t>
  </si>
  <si>
    <t>377990</t>
  </si>
  <si>
    <t>TIGER Fn신재생에너지</t>
  </si>
  <si>
    <t>FnGuide 신재생에너지 지수</t>
  </si>
  <si>
    <t>417630</t>
  </si>
  <si>
    <t>TIGER KEDI혁신기업ESG30</t>
  </si>
  <si>
    <t>KEDI 혁신기업ESG30 지수(시장가격 지수)</t>
  </si>
  <si>
    <t>449170</t>
  </si>
  <si>
    <t>TIGER KOFR금리액티브(합성)</t>
  </si>
  <si>
    <t>364960</t>
  </si>
  <si>
    <t>412560</t>
  </si>
  <si>
    <t>364980</t>
  </si>
  <si>
    <t>412570</t>
  </si>
  <si>
    <t>292160</t>
  </si>
  <si>
    <t>TIGER KRX300</t>
  </si>
  <si>
    <t>364990</t>
  </si>
  <si>
    <t>404540</t>
  </si>
  <si>
    <t>TIGER KRX기후변화솔루션</t>
  </si>
  <si>
    <t>364970</t>
  </si>
  <si>
    <t>365000</t>
  </si>
  <si>
    <t>228820</t>
  </si>
  <si>
    <t>TIGER KTOP30</t>
  </si>
  <si>
    <t>300610</t>
  </si>
  <si>
    <t>TIGER K게임</t>
  </si>
  <si>
    <t>WISE K게임 테마 지수</t>
  </si>
  <si>
    <t>138530</t>
  </si>
  <si>
    <t>TIGER LG그룹+펀더멘털</t>
  </si>
  <si>
    <t>MKF LG그룹+ FW</t>
  </si>
  <si>
    <t>445910</t>
  </si>
  <si>
    <t>TIGER MKF배당귀족</t>
  </si>
  <si>
    <t>MKF 배당귀족 지수(시장가격지수)</t>
  </si>
  <si>
    <t>289260</t>
  </si>
  <si>
    <t>TIGER MSCI KOREA ESG리더스</t>
  </si>
  <si>
    <t>MSCI Korea Country ESG Leaders Capped Index</t>
  </si>
  <si>
    <t>289250</t>
  </si>
  <si>
    <t>TIGER MSCI KOREA ESG유니버설</t>
  </si>
  <si>
    <t>MSCI Korea ESG Universal Index</t>
  </si>
  <si>
    <t>310970</t>
  </si>
  <si>
    <t>TIGER MSCI Korea TR</t>
  </si>
  <si>
    <t>269370</t>
  </si>
  <si>
    <t>TIGER S&amp;P글로벌인프라(합성)</t>
  </si>
  <si>
    <t>248270</t>
  </si>
  <si>
    <t>TIGER S&amp;P글로벌헬스케어(합성)</t>
  </si>
  <si>
    <t>S&amp;P Global 1200 Health Care Index</t>
  </si>
  <si>
    <t>292150</t>
  </si>
  <si>
    <t>FnGuide TOP10 지수</t>
  </si>
  <si>
    <t>139280</t>
  </si>
  <si>
    <t>TIGER 경기방어</t>
  </si>
  <si>
    <t>코스피 200 경기방어소비재</t>
  </si>
  <si>
    <t>237440</t>
  </si>
  <si>
    <t>TIGER 경기방어채권혼합</t>
  </si>
  <si>
    <t>경기방어소비재 채권혼합 지수</t>
  </si>
  <si>
    <t>319640</t>
  </si>
  <si>
    <t>TIGER 골드선물(H)</t>
  </si>
  <si>
    <t>160580</t>
  </si>
  <si>
    <t>TIGER 구리실물</t>
  </si>
  <si>
    <t>S&amp;P GSCI Cash Copper Index</t>
  </si>
  <si>
    <t>114820</t>
  </si>
  <si>
    <t>TIGER 국채3년</t>
  </si>
  <si>
    <t>275980</t>
  </si>
  <si>
    <t>TIGER 글로벌4차산업혁신기술(합성 H)</t>
  </si>
  <si>
    <t>387270</t>
  </si>
  <si>
    <t>394670</t>
  </si>
  <si>
    <t>TIGER 글로벌리튬&amp;2차전지SOLACTIVE(합성)</t>
  </si>
  <si>
    <t>440340</t>
  </si>
  <si>
    <t>TIGER 글로벌멀티에셋TIF액티브</t>
  </si>
  <si>
    <t>INDXX 멀티에셋인컴 지수(시장가격 지수)</t>
  </si>
  <si>
    <t>412770</t>
  </si>
  <si>
    <t>Indxx Global Metaverse Index (Price Return)</t>
  </si>
  <si>
    <t>418670</t>
  </si>
  <si>
    <t>276000</t>
  </si>
  <si>
    <t>TIGER 글로벌자원생산기업(합성 H)</t>
  </si>
  <si>
    <t>MorningStar Global Upstream Resources Index(PR)</t>
  </si>
  <si>
    <t>394660</t>
  </si>
  <si>
    <t>TIGER 글로벌자율주행&amp;전기차SOLACTIVE</t>
  </si>
  <si>
    <t>371450</t>
  </si>
  <si>
    <t>TIGER 글로벌클라우드컴퓨팅INDXX</t>
  </si>
  <si>
    <t>139320</t>
  </si>
  <si>
    <t>TIGER 금은선물(H)</t>
  </si>
  <si>
    <t>S&amp;P GSCI Precious Metals Index(TR)</t>
  </si>
  <si>
    <t>137610</t>
  </si>
  <si>
    <t>TIGER 농산물선물Enhanced(H)</t>
  </si>
  <si>
    <t>S&amp;P GSCI Agriculture Enhanced Index(ER)</t>
  </si>
  <si>
    <t>182490</t>
  </si>
  <si>
    <t>TIGER 단기선진하이일드(합성 H)</t>
  </si>
  <si>
    <t>Markit iBoxx USD Liquid High Yield 0-5 year 지수</t>
  </si>
  <si>
    <t>272580</t>
  </si>
  <si>
    <t>TIGER 단기채권액티브</t>
  </si>
  <si>
    <t>157450</t>
  </si>
  <si>
    <t>TIGER 단기통안채</t>
  </si>
  <si>
    <t>105010</t>
  </si>
  <si>
    <t>TIGER 라틴35</t>
  </si>
  <si>
    <t>BNY Latin America 35 ADR</t>
  </si>
  <si>
    <t>123320</t>
  </si>
  <si>
    <t>174350</t>
  </si>
  <si>
    <t>TIGER 로우볼</t>
  </si>
  <si>
    <t>FnGuide Low Vol 지수</t>
  </si>
  <si>
    <t>329200</t>
  </si>
  <si>
    <t>TIGER 리츠부동산인프라</t>
  </si>
  <si>
    <t>FnGuide 리츠부동산인프라</t>
  </si>
  <si>
    <t>341850</t>
  </si>
  <si>
    <t>147970</t>
  </si>
  <si>
    <t>TIGER 모멘텀</t>
  </si>
  <si>
    <t>FnGuide 모멘텀 지수</t>
  </si>
  <si>
    <t>182480</t>
  </si>
  <si>
    <t>TIGER 미국MSCI리츠(합성 H)</t>
  </si>
  <si>
    <t>MSCI US REIT Index</t>
  </si>
  <si>
    <t>360750</t>
  </si>
  <si>
    <t>TIGER 미국S&amp;P500</t>
  </si>
  <si>
    <t>448290</t>
  </si>
  <si>
    <t>225040</t>
  </si>
  <si>
    <t>TIGER 미국S&amp;P500레버리지(합성 H)</t>
  </si>
  <si>
    <t>429000</t>
  </si>
  <si>
    <t>TIGER 미국S&amp;P500배당귀족</t>
  </si>
  <si>
    <t>S&amp;P 500 Dividend Aristocrats 지수 (Price Return)</t>
  </si>
  <si>
    <t>143850</t>
  </si>
  <si>
    <t>TIGER 미국S&amp;P500선물(H)</t>
  </si>
  <si>
    <t>S&amp;P 500 Futures Index(ER)</t>
  </si>
  <si>
    <t>225030</t>
  </si>
  <si>
    <t>TIGER 미국S&amp;P500선물인버스(H)</t>
  </si>
  <si>
    <t>133690</t>
  </si>
  <si>
    <t>TIGER 미국나스닥100</t>
  </si>
  <si>
    <t>448300</t>
  </si>
  <si>
    <t>435420</t>
  </si>
  <si>
    <t>FnGuide 나스닥100 채권혼합 지수(총수익 지수)</t>
  </si>
  <si>
    <t>418660</t>
  </si>
  <si>
    <t>TIGER 미국나스닥100레버리지(합성)</t>
  </si>
  <si>
    <t>441680</t>
  </si>
  <si>
    <t>TIGER 미국나스닥100커버드콜(합성)</t>
  </si>
  <si>
    <t>Cboe Nasdaq-100 BuyWrite V2 지수 (Total Return)</t>
  </si>
  <si>
    <t>429010</t>
  </si>
  <si>
    <t>TIGER 미국나스닥넥스트100</t>
  </si>
  <si>
    <t>Nasdaq Next Generation 100 지수 (Price Return)</t>
  </si>
  <si>
    <t>203780</t>
  </si>
  <si>
    <t>TIGER 미국나스닥바이오</t>
  </si>
  <si>
    <t>NASDAQ Biotechnology 지수(시장가격지수)</t>
  </si>
  <si>
    <t>245340</t>
  </si>
  <si>
    <t>TIGER 미국다우존스30</t>
  </si>
  <si>
    <t>Dow Jones Industrial Average</t>
  </si>
  <si>
    <t>329750</t>
  </si>
  <si>
    <t>TIGER 미국달러단기채권액티브</t>
  </si>
  <si>
    <t>KIS U.S. TREASURY BOND 0-1Y 지수(총수익)</t>
  </si>
  <si>
    <t>261110</t>
  </si>
  <si>
    <t>TIGER 미국달러선물레버리지</t>
  </si>
  <si>
    <t>261120</t>
  </si>
  <si>
    <t>TIGER 미국달러선물인버스2X</t>
  </si>
  <si>
    <t>305080</t>
  </si>
  <si>
    <t>TIGER 미국채10년선물</t>
  </si>
  <si>
    <t>S&amp;P 10-Year U.S. Treasury Note Futures(ER)</t>
  </si>
  <si>
    <t>381170</t>
  </si>
  <si>
    <t>TIGER 미국테크TOP10 INDXX</t>
  </si>
  <si>
    <t>Indxx US Tech Top 10 Index</t>
  </si>
  <si>
    <t>381180</t>
  </si>
  <si>
    <t>TIGER 미국필라델피아반도체나스닥</t>
  </si>
  <si>
    <t>PHLX Semiconductor Sector Index</t>
  </si>
  <si>
    <t>423920</t>
  </si>
  <si>
    <t>TIGER 미국필라델피아반도체레버리지(합성)</t>
  </si>
  <si>
    <t>228810</t>
  </si>
  <si>
    <t>TIGER 미디어컨텐츠</t>
  </si>
  <si>
    <t>WISE 미디어컨텐츠 지수</t>
  </si>
  <si>
    <t>091230</t>
  </si>
  <si>
    <t>TIGER 반도체</t>
  </si>
  <si>
    <t>211560</t>
  </si>
  <si>
    <t>TIGER 배당성장</t>
  </si>
  <si>
    <t>138520</t>
  </si>
  <si>
    <t>TIGER 삼성그룹펀더멘털</t>
  </si>
  <si>
    <t>MKF SAMs FW</t>
  </si>
  <si>
    <t>157490</t>
  </si>
  <si>
    <t>TIGER 소프트웨어</t>
  </si>
  <si>
    <t>FnGuide 소프트웨어 지수</t>
  </si>
  <si>
    <t>228800</t>
  </si>
  <si>
    <t>TIGER 여행레저</t>
  </si>
  <si>
    <t>WISE 여행레저 지수</t>
  </si>
  <si>
    <t>227570</t>
  </si>
  <si>
    <t>TIGER 우량가치</t>
  </si>
  <si>
    <t>FnGuide 퀄리티밸류 지수</t>
  </si>
  <si>
    <t>261140</t>
  </si>
  <si>
    <t>TIGER 우선주</t>
  </si>
  <si>
    <t>코스피 우선주 지수</t>
  </si>
  <si>
    <t>130680</t>
  </si>
  <si>
    <t>TIGER 원유선물Enhanced(H)</t>
  </si>
  <si>
    <t>S&amp;P GSCI Crude Oil Enhanced Index ER</t>
  </si>
  <si>
    <t>217770</t>
  </si>
  <si>
    <t>TIGER 원유선물인버스(H)</t>
  </si>
  <si>
    <t>195930</t>
  </si>
  <si>
    <t>TIGER 유로스탁스50(합성 H)</t>
  </si>
  <si>
    <t>225050</t>
  </si>
  <si>
    <t>TIGER 유로스탁스레버리지(합성 H)</t>
  </si>
  <si>
    <t>245350</t>
  </si>
  <si>
    <t>TIGER 유로스탁스배당30</t>
  </si>
  <si>
    <t>Euro STOXX Select Dividend 30</t>
  </si>
  <si>
    <t>091220</t>
  </si>
  <si>
    <t>TIGER 은행</t>
  </si>
  <si>
    <t>307510</t>
  </si>
  <si>
    <t>TIGER 의료기기</t>
  </si>
  <si>
    <t>FnGuide 의료기기 지수</t>
  </si>
  <si>
    <t>225060</t>
  </si>
  <si>
    <t>TIGER 이머징마켓MSCI레버리지(합성 H)</t>
  </si>
  <si>
    <t>236350</t>
  </si>
  <si>
    <t>TIGER 인도니프티50레버리지(합성)</t>
  </si>
  <si>
    <t>123310</t>
  </si>
  <si>
    <t>TIGER 인버스</t>
  </si>
  <si>
    <t>195920</t>
  </si>
  <si>
    <t>TIGER 일본TOPIX(합성 H)</t>
  </si>
  <si>
    <t>241180</t>
  </si>
  <si>
    <t>TIGER 일본니케이225</t>
  </si>
  <si>
    <t>292560</t>
  </si>
  <si>
    <t>TIGER 일본엔선물</t>
  </si>
  <si>
    <t>엔선물지수</t>
  </si>
  <si>
    <t>150460</t>
  </si>
  <si>
    <t>TIGER 중국소비테마</t>
  </si>
  <si>
    <t>FnGuide 중국내수테마 지수</t>
  </si>
  <si>
    <t>302190</t>
  </si>
  <si>
    <t>TIGER 중장기국채</t>
  </si>
  <si>
    <t>KIS 국채 3-10년 지수(시장가격지수)</t>
  </si>
  <si>
    <t>157500</t>
  </si>
  <si>
    <t>TIGER 증권</t>
  </si>
  <si>
    <t>FnGuide 증권 지수</t>
  </si>
  <si>
    <t>307520</t>
  </si>
  <si>
    <t>TIGER 지주회사</t>
  </si>
  <si>
    <t>FnGuide 지주회사 지수</t>
  </si>
  <si>
    <t>192090</t>
  </si>
  <si>
    <t>TIGER 차이나CSI300</t>
  </si>
  <si>
    <t>204480</t>
  </si>
  <si>
    <t>TIGER 차이나CSI300레버리지(합성)</t>
  </si>
  <si>
    <t>217780</t>
  </si>
  <si>
    <t>TIGER 차이나CSI300인버스(합성)</t>
  </si>
  <si>
    <t>245360</t>
  </si>
  <si>
    <t>TIGER 차이나HSCEI</t>
  </si>
  <si>
    <t>414780</t>
  </si>
  <si>
    <t>TIGER 차이나과창판STAR50(합성)</t>
  </si>
  <si>
    <t>371470</t>
  </si>
  <si>
    <t>TIGER 차이나바이오테크SOLACTIVE</t>
  </si>
  <si>
    <t>396520</t>
  </si>
  <si>
    <t>TIGER 차이나반도체FACTSET</t>
  </si>
  <si>
    <t>371460</t>
  </si>
  <si>
    <t>TIGER 차이나전기차SOLACTIVE</t>
  </si>
  <si>
    <t>396510</t>
  </si>
  <si>
    <t>TIGER 차이나클린에너지SOLACTIVE</t>
  </si>
  <si>
    <t>117690</t>
  </si>
  <si>
    <t>371160</t>
  </si>
  <si>
    <t>TIGER 차이나항셍테크</t>
  </si>
  <si>
    <t>438320</t>
  </si>
  <si>
    <t>TIGER 차이나항셍테크레버리지(합성 H)</t>
  </si>
  <si>
    <t>232080</t>
  </si>
  <si>
    <t>TIGER 코스닥150</t>
  </si>
  <si>
    <t>233160</t>
  </si>
  <si>
    <t>TIGER 코스닥150 레버리지</t>
  </si>
  <si>
    <t>261060</t>
  </si>
  <si>
    <t>TIGER 코스닥150IT</t>
  </si>
  <si>
    <t>코스닥 150 정보기술</t>
  </si>
  <si>
    <t>261070</t>
  </si>
  <si>
    <t>TIGER 코스닥150바이오테크</t>
  </si>
  <si>
    <t>코스닥 150 헬스케어</t>
  </si>
  <si>
    <t>250780</t>
  </si>
  <si>
    <t>TIGER 코스닥150선물인버스</t>
  </si>
  <si>
    <t>277630</t>
  </si>
  <si>
    <t>TIGER 코스피</t>
  </si>
  <si>
    <t>210780</t>
  </si>
  <si>
    <t>TIGER 코스피고배당</t>
  </si>
  <si>
    <t>코스피 고배당 50</t>
  </si>
  <si>
    <t>277640</t>
  </si>
  <si>
    <t>TIGER 코스피대형주</t>
  </si>
  <si>
    <t>277650</t>
  </si>
  <si>
    <t>TIGER 코스피중형주</t>
  </si>
  <si>
    <t>376410</t>
  </si>
  <si>
    <t>TIGER 탄소효율그린뉴딜</t>
  </si>
  <si>
    <t>447770</t>
  </si>
  <si>
    <t>TIGER 테슬라채권혼합Fn</t>
  </si>
  <si>
    <t>FnGuide 테슬라채권혼합 지수</t>
  </si>
  <si>
    <t>438330</t>
  </si>
  <si>
    <t>KIS 투자등급회사채 지수(총수익)</t>
  </si>
  <si>
    <t>387280</t>
  </si>
  <si>
    <t>TIGER 퓨처모빌리티액티브</t>
  </si>
  <si>
    <t>FnGuide 퓨처모빌리티 지수</t>
  </si>
  <si>
    <t>449690</t>
  </si>
  <si>
    <t>TIGER 한중반도체(합성)</t>
  </si>
  <si>
    <t>449680</t>
  </si>
  <si>
    <t>TIGER 한중전기차(합성)</t>
  </si>
  <si>
    <t>143860</t>
  </si>
  <si>
    <t>TIGER 헬스케어</t>
  </si>
  <si>
    <t>138540</t>
  </si>
  <si>
    <t>TIGER 현대차그룹+펀더멘털</t>
  </si>
  <si>
    <t>MKF 현대차그룹+ FW</t>
  </si>
  <si>
    <t>228790</t>
  </si>
  <si>
    <t>TIGER 화장품</t>
  </si>
  <si>
    <t>WISE 화장품 지수</t>
  </si>
  <si>
    <t>441800</t>
  </si>
  <si>
    <t>TIMEFOLIO Korea플러스배당액티브</t>
  </si>
  <si>
    <t>385720</t>
  </si>
  <si>
    <t>410870</t>
  </si>
  <si>
    <t>TIMEFOLIO K컬처액티브</t>
  </si>
  <si>
    <t>FnGuide K-컬처 지수</t>
  </si>
  <si>
    <t>426020</t>
  </si>
  <si>
    <t>TIMEFOLIO 미국S&amp;P500액티브</t>
  </si>
  <si>
    <t>426030</t>
  </si>
  <si>
    <t>TIMEFOLIO 미국나스닥100액티브</t>
  </si>
  <si>
    <t>385710</t>
  </si>
  <si>
    <t>404120</t>
  </si>
  <si>
    <t>108590</t>
  </si>
  <si>
    <t>TREX 200</t>
  </si>
  <si>
    <t>145850</t>
  </si>
  <si>
    <t>TREX 펀더멘탈 200</t>
  </si>
  <si>
    <t>FnGuide-RAFI 코리아200 지수</t>
  </si>
  <si>
    <t>433250</t>
  </si>
  <si>
    <t>UNICORN R&amp;D 액티브</t>
  </si>
  <si>
    <t>422260</t>
  </si>
  <si>
    <t>VITA MZ소비액티브</t>
  </si>
  <si>
    <t>FnGuide MZ 소비 지수</t>
  </si>
  <si>
    <t>448100</t>
  </si>
  <si>
    <t>413930</t>
  </si>
  <si>
    <t>MK-iSelect AI ESG 지수(시장가격지수)</t>
  </si>
  <si>
    <t>426150</t>
  </si>
  <si>
    <t>KAP 한국 국고채 총수익 지수</t>
  </si>
  <si>
    <t>444490</t>
  </si>
  <si>
    <t>440910</t>
  </si>
  <si>
    <t>S&amp;P Aerospace &amp; Defense Select Industry Index(PR)</t>
  </si>
  <si>
    <t>434960</t>
  </si>
  <si>
    <t>403790</t>
  </si>
  <si>
    <t>438740</t>
  </si>
  <si>
    <t>442260</t>
  </si>
  <si>
    <t>마이티 다이나믹퀀트액티브</t>
  </si>
  <si>
    <t>159800</t>
  </si>
  <si>
    <t>마이티 코스피100</t>
  </si>
  <si>
    <t>433220</t>
  </si>
  <si>
    <t>에셋플러스 글로벌대장장이액티브</t>
  </si>
  <si>
    <t>407830</t>
  </si>
  <si>
    <t>에셋플러스 글로벌플랫폼액티브</t>
  </si>
  <si>
    <t>442090</t>
  </si>
  <si>
    <t>에셋플러스 코리아대장장이액티브</t>
  </si>
  <si>
    <t>FnGuide 대장장이 지수(Price Return)</t>
  </si>
  <si>
    <t>407820</t>
  </si>
  <si>
    <t>에셋플러스 코리아플랫폼액티브</t>
  </si>
  <si>
    <t>FnGuide 플랫폼 지수(Price Return)</t>
  </si>
  <si>
    <t>152870</t>
  </si>
  <si>
    <t>파워 200</t>
  </si>
  <si>
    <t>192720</t>
  </si>
  <si>
    <t>파워 고배당저변동성</t>
  </si>
  <si>
    <t>코스피 200 고배당지수</t>
  </si>
  <si>
    <t>140950</t>
  </si>
  <si>
    <t>파워 코스피100</t>
  </si>
  <si>
    <t>435530</t>
  </si>
  <si>
    <t>Dow Jones Target 2030 Index (Total Return)</t>
  </si>
  <si>
    <t>435540</t>
  </si>
  <si>
    <t>Dow Jones Target 2040 Index (Total Return)</t>
  </si>
  <si>
    <t>435550</t>
  </si>
  <si>
    <t>Dow Jones Target 2050 Index (Total Return)</t>
  </si>
  <si>
    <t>419890</t>
  </si>
  <si>
    <t>KIS ESG 9M~1.5Y</t>
  </si>
  <si>
    <t>종목코드</t>
    <phoneticPr fontId="15" type="noConversion"/>
  </si>
  <si>
    <r>
      <rPr>
        <sz val="10"/>
        <color theme="1"/>
        <rFont val="맑은 고딕"/>
        <family val="3"/>
        <charset val="129"/>
      </rPr>
      <t>정산가검증</t>
    </r>
    <r>
      <rPr>
        <sz val="10"/>
        <color theme="1"/>
        <rFont val="Arial"/>
        <family val="3"/>
      </rPr>
      <t xml:space="preserve"> A</t>
    </r>
    <phoneticPr fontId="15" type="noConversion"/>
  </si>
  <si>
    <r>
      <rPr>
        <sz val="10"/>
        <color theme="1"/>
        <rFont val="맑은 고딕"/>
        <family val="3"/>
        <charset val="129"/>
      </rPr>
      <t xml:space="preserve">정산가검증 </t>
    </r>
    <r>
      <rPr>
        <sz val="10"/>
        <color theme="1"/>
        <rFont val="Arial"/>
        <family val="3"/>
      </rPr>
      <t>B</t>
    </r>
    <phoneticPr fontId="15" type="noConversion"/>
  </si>
  <si>
    <t>현물가</t>
  </si>
  <si>
    <t>정산가</t>
  </si>
  <si>
    <t>미결제약정</t>
  </si>
  <si>
    <t>-</t>
  </si>
  <si>
    <t>PL보수금액</t>
    <phoneticPr fontId="15" type="noConversion"/>
  </si>
  <si>
    <t>액면가</t>
    <phoneticPr fontId="29" type="noConversion"/>
  </si>
  <si>
    <t>수량(좌)</t>
    <phoneticPr fontId="29" type="noConversion"/>
  </si>
  <si>
    <t>&lt;KOSPI 200 선물&gt;</t>
    <phoneticPr fontId="29" type="noConversion"/>
  </si>
  <si>
    <t>KOSPI 200 선물(자산) 소계</t>
    <phoneticPr fontId="29" type="noConversion"/>
  </si>
  <si>
    <t>KOSPI 200 선물(부채) 소계</t>
    <phoneticPr fontId="29" type="noConversion"/>
  </si>
  <si>
    <t>KOSPI 200 선물 합계</t>
    <phoneticPr fontId="29" type="noConversion"/>
  </si>
  <si>
    <t>한국예탁결제원</t>
  </si>
  <si>
    <t>행 레이블</t>
  </si>
  <si>
    <t>합계 : 대용증권수량</t>
  </si>
  <si>
    <t>합계 : 장부가액</t>
  </si>
  <si>
    <t>12. 담보제공자산</t>
  </si>
  <si>
    <t>당기말 및 전기말 현재 투자신탁이 보유하고 있는 유가증권 중 담보로 제공되어 있는 내역은 다음과 같습니다.</t>
    <phoneticPr fontId="29" type="noConversion"/>
  </si>
  <si>
    <t>(당기말)</t>
    <phoneticPr fontId="29" type="noConversion"/>
  </si>
  <si>
    <t>담보제공 수량</t>
  </si>
  <si>
    <t>담보제공 장부가액</t>
  </si>
  <si>
    <t>구분</t>
    <phoneticPr fontId="15" type="noConversion"/>
  </si>
  <si>
    <t>종목</t>
    <phoneticPr fontId="15" type="noConversion"/>
  </si>
  <si>
    <t>담보제공 수량</t>
    <phoneticPr fontId="15" type="noConversion"/>
  </si>
  <si>
    <t>담보제공 장부가액</t>
    <phoneticPr fontId="15" type="noConversion"/>
  </si>
  <si>
    <t>지분증권</t>
    <phoneticPr fontId="29" type="noConversion"/>
  </si>
  <si>
    <t>(전기말)</t>
    <phoneticPr fontId="29" type="noConversion"/>
  </si>
  <si>
    <t>한빛자산운용(주)</t>
    <phoneticPr fontId="29" type="noConversion"/>
  </si>
  <si>
    <t>한빛증권(주) 등</t>
    <phoneticPr fontId="29" type="noConversion"/>
  </si>
  <si>
    <t>다솜펀드파트너스(주)
(구, "한빛펀드서비스(주)")</t>
    <phoneticPr fontId="29" type="noConversion"/>
  </si>
  <si>
    <t>1. 1좌당 순이익(손실)</t>
    <phoneticPr fontId="15" type="noConversion"/>
  </si>
  <si>
    <t>1좌당 당기순이익(㉠÷㉡×1,000)</t>
    <phoneticPr fontId="29" type="noConversion"/>
  </si>
  <si>
    <t>수량(계약)</t>
    <phoneticPr fontId="29" type="noConversion"/>
  </si>
  <si>
    <t>장내</t>
    <phoneticPr fontId="29" type="noConversion"/>
  </si>
  <si>
    <t>                                                   재 무 상 태 표</t>
  </si>
  <si>
    <t>(단위: 원)</t>
  </si>
  <si>
    <t>Ⅰ. 운용자산</t>
  </si>
  <si>
    <t>    1. 현금및예치금(주석3)</t>
  </si>
  <si>
    <t>        (1) 현금및현금성자산</t>
  </si>
  <si>
    <t>    2. 유가증권</t>
  </si>
  <si>
    <t>        (1) 지분증권(주석4)</t>
  </si>
  <si>
    <t>    1. 미수배당금</t>
  </si>
  <si>
    <t>    2. 미수이자</t>
  </si>
  <si>
    <t>자   산   총   계</t>
  </si>
  <si>
    <t>부   채   총   계</t>
  </si>
  <si>
    <t>    (1좌당 기준가격</t>
  </si>
  <si>
    <t>자   본   총   계</t>
  </si>
  <si>
    <t>부채및자본총계</t>
  </si>
  <si>
    <t>                                                  손 익 계 산 서</t>
  </si>
  <si>
    <t>    1. 투자수익</t>
  </si>
  <si>
    <t>        (1) 이자수익</t>
  </si>
  <si>
    <t>        (2) 배당금수익</t>
  </si>
  <si>
    <t>        (3) 기타수익</t>
  </si>
  <si>
    <t>    2. 매매이익과 평가이익</t>
  </si>
  <si>
    <t>        (1) 지분증권매매이익</t>
  </si>
  <si>
    <t>        (2) 지분증권평가이익(주석4)</t>
  </si>
  <si>
    <t>    3. 매매손실과 평가손실</t>
  </si>
  <si>
    <t>        (1) 지분증권매매손실</t>
  </si>
  <si>
    <t>        (2) 지분증권평가손실(주석4)</t>
  </si>
  <si>
    <t>                                                  자 본 변 동 표</t>
  </si>
  <si>
    <t>원본</t>
  </si>
  <si>
    <t>결손금</t>
  </si>
  <si>
    <t>총계</t>
  </si>
  <si>
    <t>Ⅰ. 2021년 01월 01일(전기초)</t>
  </si>
  <si>
    <t>    추가모집</t>
  </si>
  <si>
    <t>    해지환급</t>
  </si>
  <si>
    <t>    설정조정금</t>
  </si>
  <si>
    <t>    해지조정금</t>
  </si>
  <si>
    <t>Ⅱ. 2021년 12월 31일(전기말)</t>
  </si>
  <si>
    <t>Ⅰ. 2022년 01월 01일(당기초)</t>
  </si>
  <si>
    <t>Ⅱ. 2022년 12월 31일(당기말)</t>
  </si>
  <si>
    <t>제13(당)기</t>
  </si>
  <si>
    <t>제12(전)기</t>
  </si>
  <si>
    <t>        (2) 증거금</t>
  </si>
  <si>
    <t>        (2) 수익증권(주석5)</t>
  </si>
  <si>
    <t>        (3) 채무증권(주석6)</t>
  </si>
  <si>
    <t>    3. 매도유가증권미수금</t>
  </si>
  <si>
    <t>I . 운용부채</t>
  </si>
  <si>
    <t>    1. 매도유가증권(주석8)</t>
  </si>
  <si>
    <t>II . 기타부채</t>
  </si>
  <si>
    <t>    1. 수수료미지급금(주석9)</t>
  </si>
  <si>
    <t>    2. 유가증권미지급금</t>
  </si>
  <si>
    <t>    3. 정산미지급금(주석7)</t>
  </si>
  <si>
    <t>    4. 기타부채</t>
  </si>
  <si>
    <t>Ⅰ. 원본(주석10)</t>
  </si>
  <si>
    <t>Ⅱ. 이익잉여금</t>
  </si>
  <si>
    <t>      당기: 2,900,000좌</t>
  </si>
  <si>
    <t>      전기: 1,700,000좌)</t>
  </si>
  <si>
    <t>      당기: 12,362.77원</t>
  </si>
  <si>
    <t>      전기: 22,788.24원)(주석14)</t>
  </si>
  <si>
    <t>`</t>
    <phoneticPr fontId="15" type="noConversion"/>
  </si>
  <si>
    <t>제13(당)기 2022년 01월 01일부터 2022년 12월 31일까지</t>
  </si>
  <si>
    <t>제12(전)기 2021년 01월 01일부터 2021년 12월 31일까지</t>
  </si>
  <si>
    <t>I. 운용수익(손실)</t>
  </si>
  <si>
    <t>        (3) 수익증권매매이익</t>
  </si>
  <si>
    <t>        (4) 수익증권평가이익(주석5)</t>
  </si>
  <si>
    <t>        (5) 채무증권매매이익</t>
  </si>
  <si>
    <t>        (6) 채무증권평가이익(주석6)</t>
  </si>
  <si>
    <t>        (7) 파생상품매매이익</t>
  </si>
  <si>
    <t>        (8) 기타매매이익</t>
  </si>
  <si>
    <t>        (3) 수익증권매매손실</t>
  </si>
  <si>
    <t>        (4) 수익증권평가손실(주석5)</t>
  </si>
  <si>
    <t>        (5) 채무증권매매손실</t>
  </si>
  <si>
    <t>        (6) 파생상품매매손실</t>
  </si>
  <si>
    <t>        (7) 기타매매손실</t>
  </si>
  <si>
    <t>        (8) 기타평가손실</t>
  </si>
  <si>
    <t>    1. 집합투자보수(주석9,15)</t>
  </si>
  <si>
    <t>    2. 판매보수(주석9,15)</t>
  </si>
  <si>
    <t>    3. 신탁보수(주석9)</t>
  </si>
  <si>
    <t>    4. 사무관리보수(주석9,15)</t>
  </si>
  <si>
    <t>    5. 이자비용</t>
  </si>
  <si>
    <t>    6. 기타비용</t>
  </si>
  <si>
    <t>Ⅲ. 당기순이익(손실)(주석13)</t>
  </si>
  <si>
    <t>Ⅳ. 1좌당 당기순이익(손실)(주석12)</t>
  </si>
  <si>
    <t>이익잉여금</t>
  </si>
  <si>
    <t>    당기순이익(주석13)</t>
  </si>
  <si>
    <t>   (총좌수: 1,700,000좌</t>
  </si>
  <si>
    <t>    1좌당 기준가격: 22,788.24원)(주석14)</t>
  </si>
  <si>
    <t>    당기순손실(주석13)</t>
  </si>
  <si>
    <t>   (총좌수: 2,900,000좌</t>
  </si>
  <si>
    <t>    1좌당 기준가격: 12,362.77원)(주석14)</t>
  </si>
  <si>
    <r>
      <t>    </t>
    </r>
    <r>
      <rPr>
        <sz val="10"/>
        <color rgb="FF000000"/>
        <rFont val="맑은 고딕"/>
        <family val="3"/>
        <charset val="129"/>
        <scheme val="minor"/>
      </rPr>
      <t>(총좌수</t>
    </r>
  </si>
  <si>
    <t>2023년 12월 31일(당기말)</t>
    <phoneticPr fontId="15" type="noConversion"/>
  </si>
  <si>
    <t>2023년 1월 1일(당기초)</t>
    <phoneticPr fontId="15" type="noConversion"/>
  </si>
  <si>
    <t>2022년 12월 31일(전기말)</t>
    <phoneticPr fontId="15" type="noConversion"/>
  </si>
  <si>
    <t>2022년 1월 1일(전기초)</t>
    <phoneticPr fontId="15" type="noConversion"/>
  </si>
  <si>
    <t>종목031</t>
  </si>
  <si>
    <t>종목146</t>
  </si>
  <si>
    <t>KG모빌리티</t>
  </si>
  <si>
    <t>종목175</t>
  </si>
  <si>
    <t>KR7003230000</t>
  </si>
  <si>
    <t>종목006</t>
  </si>
  <si>
    <t>KR7008730004</t>
  </si>
  <si>
    <t>종목010</t>
  </si>
  <si>
    <t>KR7450080007</t>
  </si>
  <si>
    <t>종목206</t>
  </si>
  <si>
    <t>KR7005420005</t>
  </si>
  <si>
    <t>롯데에너지머티리얼즈</t>
  </si>
  <si>
    <t>종목039</t>
  </si>
  <si>
    <t>KR7139130009</t>
  </si>
  <si>
    <t>KR7009970005</t>
  </si>
  <si>
    <t>KR7267260008</t>
  </si>
  <si>
    <t>종목048</t>
  </si>
  <si>
    <t>KR7001430008</t>
  </si>
  <si>
    <t>KR7175330000</t>
  </si>
  <si>
    <t>종목203</t>
  </si>
  <si>
    <t xml:space="preserve">선물수수료   </t>
  </si>
  <si>
    <t>이자수익 재계산</t>
    <phoneticPr fontId="15" type="noConversion"/>
  </si>
  <si>
    <t>결론</t>
    <phoneticPr fontId="15" type="noConversion"/>
  </si>
  <si>
    <t>이자수익구분</t>
    <phoneticPr fontId="15" type="noConversion"/>
  </si>
  <si>
    <t>평균잔액</t>
    <phoneticPr fontId="15" type="noConversion"/>
  </si>
  <si>
    <t>기초이자율</t>
    <phoneticPr fontId="15" type="noConversion"/>
  </si>
  <si>
    <t>기말이자율</t>
    <phoneticPr fontId="15" type="noConversion"/>
  </si>
  <si>
    <t>평균이자율</t>
    <phoneticPr fontId="15" type="noConversion"/>
  </si>
  <si>
    <t>추정이자수익</t>
    <phoneticPr fontId="15" type="noConversion"/>
  </si>
  <si>
    <t>정산표상 이자수익</t>
    <phoneticPr fontId="15" type="noConversion"/>
  </si>
  <si>
    <t>차이비율</t>
    <phoneticPr fontId="15" type="noConversion"/>
  </si>
  <si>
    <t xml:space="preserve">예금            </t>
  </si>
  <si>
    <t xml:space="preserve">예금미수이자    </t>
  </si>
  <si>
    <t xml:space="preserve">콜론            </t>
  </si>
  <si>
    <t xml:space="preserve">콜미수이자      </t>
  </si>
  <si>
    <t xml:space="preserve">정기예금        </t>
  </si>
  <si>
    <t xml:space="preserve">REPO            </t>
  </si>
  <si>
    <t xml:space="preserve">REPO미수이자    </t>
  </si>
  <si>
    <t xml:space="preserve">채권            </t>
  </si>
  <si>
    <t xml:space="preserve">채권미수이자    </t>
  </si>
  <si>
    <t xml:space="preserve">외화예금        </t>
  </si>
  <si>
    <t xml:space="preserve">외화정기예금    </t>
  </si>
  <si>
    <t xml:space="preserve">외화채권        </t>
  </si>
  <si>
    <t>APS</t>
  </si>
  <si>
    <t>BGF에코머티리얼즈</t>
  </si>
  <si>
    <t>CG인바이츠</t>
  </si>
  <si>
    <t>CR홀딩스</t>
  </si>
  <si>
    <t>DH오토웨어</t>
  </si>
  <si>
    <t>017860</t>
  </si>
  <si>
    <t>DS단석</t>
  </si>
  <si>
    <t>DXVX</t>
  </si>
  <si>
    <t>HD현대건설기계</t>
  </si>
  <si>
    <t>HD현대에너지솔루션</t>
  </si>
  <si>
    <t>HLB바이오스텝</t>
  </si>
  <si>
    <t>HLB이노베이션</t>
  </si>
  <si>
    <t>HLB파나진</t>
  </si>
  <si>
    <t>HS애드</t>
  </si>
  <si>
    <t>467930</t>
  </si>
  <si>
    <t>IBKS제23호스팩</t>
  </si>
  <si>
    <t>455250</t>
  </si>
  <si>
    <t>KB제25호스팩</t>
  </si>
  <si>
    <t>464680</t>
  </si>
  <si>
    <t>KB제27호스팩</t>
  </si>
  <si>
    <t>LB세미콘</t>
  </si>
  <si>
    <t>309960</t>
  </si>
  <si>
    <t>LB인베스트먼트</t>
  </si>
  <si>
    <t>LS마린솔루션</t>
  </si>
  <si>
    <t>417200</t>
  </si>
  <si>
    <t>LS머트리얼즈</t>
  </si>
  <si>
    <t>NHN KCP</t>
  </si>
  <si>
    <t>456040</t>
  </si>
  <si>
    <t>SK오션플랜트</t>
  </si>
  <si>
    <t>SNT다이내믹스</t>
  </si>
  <si>
    <t>465770</t>
  </si>
  <si>
    <t>STX그린로지스</t>
  </si>
  <si>
    <t>가온그룹</t>
  </si>
  <si>
    <t>296520</t>
  </si>
  <si>
    <t>가이아코퍼레이션</t>
  </si>
  <si>
    <t>고스트스튜디오</t>
  </si>
  <si>
    <t>456490</t>
  </si>
  <si>
    <t>교보14호스팩</t>
  </si>
  <si>
    <t>465320</t>
  </si>
  <si>
    <t>교보15호스팩</t>
  </si>
  <si>
    <t>402490</t>
  </si>
  <si>
    <t>그린리소스</t>
  </si>
  <si>
    <t>그린생명과학</t>
  </si>
  <si>
    <t>282720</t>
  </si>
  <si>
    <t>금양그린파워</t>
  </si>
  <si>
    <t>420770</t>
  </si>
  <si>
    <t>기가비스</t>
  </si>
  <si>
    <t>407400</t>
  </si>
  <si>
    <t>꿈비</t>
  </si>
  <si>
    <t>417010</t>
  </si>
  <si>
    <t>나노팀</t>
  </si>
  <si>
    <t>405920</t>
  </si>
  <si>
    <t>나라셀라</t>
  </si>
  <si>
    <t>092790</t>
  </si>
  <si>
    <t>넥스틸</t>
  </si>
  <si>
    <t>다산솔루에타</t>
  </si>
  <si>
    <t>457630</t>
  </si>
  <si>
    <t>대신밸런스제16호스팩</t>
  </si>
  <si>
    <t>더라미</t>
  </si>
  <si>
    <t>460850</t>
  </si>
  <si>
    <t>동국씨엠</t>
  </si>
  <si>
    <t>460860</t>
  </si>
  <si>
    <t>동국홀딩스</t>
  </si>
  <si>
    <t>111380</t>
  </si>
  <si>
    <t>동인기연</t>
  </si>
  <si>
    <t>454910</t>
  </si>
  <si>
    <t>종목097</t>
  </si>
  <si>
    <t>418420</t>
  </si>
  <si>
    <t>라온텍</t>
  </si>
  <si>
    <t>라이콤</t>
  </si>
  <si>
    <t>443250</t>
  </si>
  <si>
    <t>레뷰코퍼레이션</t>
  </si>
  <si>
    <t>리튬포어스</t>
  </si>
  <si>
    <t>439090</t>
  </si>
  <si>
    <t>마녀공장</t>
  </si>
  <si>
    <t>마음AI</t>
  </si>
  <si>
    <t>424980</t>
  </si>
  <si>
    <t>마이크로투나노</t>
  </si>
  <si>
    <t>446540</t>
  </si>
  <si>
    <t>메가터치</t>
  </si>
  <si>
    <t>메쎄이상</t>
  </si>
  <si>
    <t>434480</t>
  </si>
  <si>
    <t>모니터랩</t>
  </si>
  <si>
    <t>254490</t>
  </si>
  <si>
    <t>미래반도체</t>
  </si>
  <si>
    <t>448830</t>
  </si>
  <si>
    <t>한빛비전스팩3호</t>
  </si>
  <si>
    <t>351020</t>
  </si>
  <si>
    <t>미쥬</t>
  </si>
  <si>
    <t>418470</t>
  </si>
  <si>
    <t>199730</t>
  </si>
  <si>
    <t>바이오인프라</t>
  </si>
  <si>
    <t>289170</t>
  </si>
  <si>
    <t>바이오텐</t>
  </si>
  <si>
    <t>438700</t>
  </si>
  <si>
    <t>버넥트</t>
  </si>
  <si>
    <t>베노티앤알</t>
  </si>
  <si>
    <t>벨로크</t>
  </si>
  <si>
    <t>406820</t>
  </si>
  <si>
    <t>뷰티스킨</t>
  </si>
  <si>
    <t>브이티</t>
  </si>
  <si>
    <t>439580</t>
  </si>
  <si>
    <t>블루엠텍</t>
  </si>
  <si>
    <t>413640</t>
  </si>
  <si>
    <t>비아이매트릭스</t>
  </si>
  <si>
    <t>비유테크놀러지</t>
  </si>
  <si>
    <t>사람인</t>
  </si>
  <si>
    <t>419050</t>
  </si>
  <si>
    <t>012210</t>
  </si>
  <si>
    <t>삼미금속</t>
  </si>
  <si>
    <t>448730</t>
  </si>
  <si>
    <t>삼성FN리츠</t>
  </si>
  <si>
    <t>삼영</t>
  </si>
  <si>
    <t>452670</t>
  </si>
  <si>
    <t>상상인제4호스팩</t>
  </si>
  <si>
    <t>411080</t>
  </si>
  <si>
    <t>샌즈랩</t>
  </si>
  <si>
    <t>188260</t>
  </si>
  <si>
    <t>세니젠</t>
  </si>
  <si>
    <t>321370</t>
  </si>
  <si>
    <t>센서뷰</t>
  </si>
  <si>
    <t>318160</t>
  </si>
  <si>
    <t>셀바이오휴먼텍</t>
  </si>
  <si>
    <t>298830</t>
  </si>
  <si>
    <t>슈어소프트테크</t>
  </si>
  <si>
    <t>424960</t>
  </si>
  <si>
    <t>스마트레이더시스템</t>
  </si>
  <si>
    <t>352090</t>
  </si>
  <si>
    <t>스톰테크</t>
  </si>
  <si>
    <t>408900</t>
  </si>
  <si>
    <t>스튜디오미르</t>
  </si>
  <si>
    <t>429270</t>
  </si>
  <si>
    <t>시지트로닉스</t>
  </si>
  <si>
    <t>418250</t>
  </si>
  <si>
    <t>시큐레터</t>
  </si>
  <si>
    <t>416180</t>
  </si>
  <si>
    <t>신성에스티</t>
  </si>
  <si>
    <t>290560</t>
  </si>
  <si>
    <t>신시웨이</t>
  </si>
  <si>
    <t>452980</t>
  </si>
  <si>
    <t>신한제11호스팩</t>
  </si>
  <si>
    <t>088280</t>
  </si>
  <si>
    <t>쏘닉스</t>
  </si>
  <si>
    <t>109670</t>
  </si>
  <si>
    <t>씨싸이트</t>
  </si>
  <si>
    <t>씨엑스아이</t>
  </si>
  <si>
    <t>340810</t>
  </si>
  <si>
    <t>씨티알모빌리티</t>
  </si>
  <si>
    <t>456570</t>
  </si>
  <si>
    <t>아이엠지티</t>
  </si>
  <si>
    <t>451220</t>
  </si>
  <si>
    <t>아이엠티</t>
  </si>
  <si>
    <t>354320</t>
  </si>
  <si>
    <t>알멕</t>
  </si>
  <si>
    <t>304360</t>
  </si>
  <si>
    <t>에스바이오메딕스</t>
  </si>
  <si>
    <t>365330</t>
  </si>
  <si>
    <t>에스와이스틸텍</t>
  </si>
  <si>
    <t>457940</t>
  </si>
  <si>
    <t>에스케이증권제10호스팩</t>
  </si>
  <si>
    <t>455910</t>
  </si>
  <si>
    <t>에스케이증권제9호스팩</t>
  </si>
  <si>
    <t>453860</t>
  </si>
  <si>
    <t>에이에스텍</t>
  </si>
  <si>
    <t>172670</t>
  </si>
  <si>
    <t>에이엘티</t>
  </si>
  <si>
    <t>445090</t>
  </si>
  <si>
    <t>에이직랜드</t>
  </si>
  <si>
    <t>462020</t>
  </si>
  <si>
    <t>에이치엠씨제6호스팩</t>
  </si>
  <si>
    <t>355690</t>
  </si>
  <si>
    <t>에이텀</t>
  </si>
  <si>
    <t>에이텍모빌리티</t>
  </si>
  <si>
    <t>에이프로젠바이오로직스</t>
  </si>
  <si>
    <t>에코볼트</t>
  </si>
  <si>
    <t>448280</t>
  </si>
  <si>
    <t>에코아이</t>
  </si>
  <si>
    <t>에코앤드림</t>
  </si>
  <si>
    <t>450080</t>
  </si>
  <si>
    <t>446440</t>
  </si>
  <si>
    <t>에피바이오텍</t>
  </si>
  <si>
    <t>356680</t>
  </si>
  <si>
    <t>엑스게이트</t>
  </si>
  <si>
    <t>엑스페릭스</t>
  </si>
  <si>
    <t>451700</t>
  </si>
  <si>
    <t>엔에이치스팩29호</t>
  </si>
  <si>
    <t>466910</t>
  </si>
  <si>
    <t>엔에이치스팩30호</t>
  </si>
  <si>
    <t>373170</t>
  </si>
  <si>
    <t>엠아이큐브솔루션</t>
  </si>
  <si>
    <t>엠젠솔루션</t>
  </si>
  <si>
    <t>417860</t>
  </si>
  <si>
    <t>오브젠</t>
  </si>
  <si>
    <t>440320</t>
  </si>
  <si>
    <t>오픈놀</t>
  </si>
  <si>
    <t>432430</t>
  </si>
  <si>
    <t>와이랩</t>
  </si>
  <si>
    <t>338840</t>
  </si>
  <si>
    <t>와이바이오로직스</t>
  </si>
  <si>
    <t>와이씨켐</t>
  </si>
  <si>
    <t>와이엠</t>
  </si>
  <si>
    <t>403490</t>
  </si>
  <si>
    <t>우듬지팜</t>
  </si>
  <si>
    <t>396470</t>
  </si>
  <si>
    <t>워트</t>
  </si>
  <si>
    <t>웰킵스하이텍</t>
  </si>
  <si>
    <t>444920</t>
  </si>
  <si>
    <t>유안타제11호스팩</t>
  </si>
  <si>
    <t>446150</t>
  </si>
  <si>
    <t>유안타제12호스팩</t>
  </si>
  <si>
    <t>450940</t>
  </si>
  <si>
    <t>유안타제14호스팩</t>
  </si>
  <si>
    <t>240600</t>
  </si>
  <si>
    <t>유진테크놀로지</t>
  </si>
  <si>
    <t>146060</t>
  </si>
  <si>
    <t>율촌</t>
  </si>
  <si>
    <t>274400</t>
  </si>
  <si>
    <t>이노시뮬레이션</t>
  </si>
  <si>
    <t>457190</t>
  </si>
  <si>
    <t>종목181</t>
  </si>
  <si>
    <t>450520</t>
  </si>
  <si>
    <t>일월지엠엘</t>
  </si>
  <si>
    <t>389020</t>
  </si>
  <si>
    <t>자람테크놀로지</t>
  </si>
  <si>
    <t>452160</t>
  </si>
  <si>
    <t>제이엔비</t>
  </si>
  <si>
    <t>418550</t>
  </si>
  <si>
    <t>제이오</t>
  </si>
  <si>
    <t>462520</t>
  </si>
  <si>
    <t>중앙첨단소재</t>
  </si>
  <si>
    <t>지슨</t>
  </si>
  <si>
    <t>358570</t>
  </si>
  <si>
    <t>지아이이노베이션</t>
  </si>
  <si>
    <t>지앤비에스 에코</t>
  </si>
  <si>
    <t>285800</t>
  </si>
  <si>
    <t>진영</t>
  </si>
  <si>
    <t>452300</t>
  </si>
  <si>
    <t>캡스톤파트너스</t>
  </si>
  <si>
    <t>451760</t>
  </si>
  <si>
    <t>컨텍</t>
  </si>
  <si>
    <t>케이바이오</t>
  </si>
  <si>
    <t>케이알엠</t>
  </si>
  <si>
    <t>케이엔솔</t>
  </si>
  <si>
    <t>432470</t>
  </si>
  <si>
    <t>케이엔에스</t>
  </si>
  <si>
    <t>코람코라이프인프라리츠</t>
  </si>
  <si>
    <t>코스텍시스</t>
  </si>
  <si>
    <t>코아시아씨엠</t>
  </si>
  <si>
    <t>384470</t>
  </si>
  <si>
    <t>코어라인소프트</t>
  </si>
  <si>
    <t>450140</t>
  </si>
  <si>
    <t>코오롱모빌리티그룹</t>
  </si>
  <si>
    <t>45014K</t>
  </si>
  <si>
    <t>코오롱모빌리티그룹우</t>
  </si>
  <si>
    <t>448710</t>
  </si>
  <si>
    <t>코츠테크놀로지</t>
  </si>
  <si>
    <t>432720</t>
  </si>
  <si>
    <t>퀄리타스반도체</t>
  </si>
  <si>
    <t>456190</t>
  </si>
  <si>
    <t>큐라켐</t>
  </si>
  <si>
    <t>348080</t>
  </si>
  <si>
    <t>큐라티스</t>
  </si>
  <si>
    <t>372320</t>
  </si>
  <si>
    <t>큐로셀</t>
  </si>
  <si>
    <t>445680</t>
  </si>
  <si>
    <t>큐리옥스바이오시스템즈</t>
  </si>
  <si>
    <t>355390</t>
  </si>
  <si>
    <t>크라우드웍스</t>
  </si>
  <si>
    <t>446840</t>
  </si>
  <si>
    <t>052960</t>
  </si>
  <si>
    <t>태양3C</t>
  </si>
  <si>
    <t>417790</t>
  </si>
  <si>
    <t>트루엔</t>
  </si>
  <si>
    <t>티엔엔터테인먼트</t>
  </si>
  <si>
    <t>425040</t>
  </si>
  <si>
    <t>티이엠씨</t>
  </si>
  <si>
    <t>440110</t>
  </si>
  <si>
    <t>파두</t>
  </si>
  <si>
    <t>388870</t>
  </si>
  <si>
    <t>파로스아이바이오</t>
  </si>
  <si>
    <t>271830</t>
  </si>
  <si>
    <t>팸텍</t>
  </si>
  <si>
    <t>종목061</t>
  </si>
  <si>
    <t>445180</t>
  </si>
  <si>
    <t>퓨릿</t>
  </si>
  <si>
    <t>296160</t>
  </si>
  <si>
    <t>프로젠</t>
  </si>
  <si>
    <t>프로티아</t>
  </si>
  <si>
    <t>피엔티엠에스</t>
  </si>
  <si>
    <t>피엠티</t>
  </si>
  <si>
    <t>378340</t>
  </si>
  <si>
    <t>필에너지</t>
  </si>
  <si>
    <t>454640</t>
  </si>
  <si>
    <t>하나29호스팩</t>
  </si>
  <si>
    <t>469880</t>
  </si>
  <si>
    <t>하나30호스팩</t>
  </si>
  <si>
    <t>450050</t>
  </si>
  <si>
    <t>하이제8호스팩</t>
  </si>
  <si>
    <t>한국무브넥스</t>
  </si>
  <si>
    <t>458610</t>
  </si>
  <si>
    <t>한국제12호스팩</t>
  </si>
  <si>
    <t>464440</t>
  </si>
  <si>
    <t>한국제13호스팩</t>
  </si>
  <si>
    <t>한국제지</t>
  </si>
  <si>
    <t>448900</t>
  </si>
  <si>
    <t>한국피아이엠</t>
  </si>
  <si>
    <t>452280</t>
  </si>
  <si>
    <t>한선엔지니어링</t>
  </si>
  <si>
    <t>한성크린텍</t>
  </si>
  <si>
    <t>430690</t>
  </si>
  <si>
    <t>한싹</t>
  </si>
  <si>
    <t>198940</t>
  </si>
  <si>
    <t>한주라이트메탈</t>
  </si>
  <si>
    <t>452260</t>
  </si>
  <si>
    <t>한화갤러리아</t>
  </si>
  <si>
    <t>45226K</t>
  </si>
  <si>
    <t>한화갤러리아우</t>
  </si>
  <si>
    <t>451800</t>
  </si>
  <si>
    <t>한화리츠</t>
  </si>
  <si>
    <t>455310</t>
  </si>
  <si>
    <t>한화플러스제4호스팩</t>
  </si>
  <si>
    <t>453340</t>
  </si>
  <si>
    <t>현대지에프홀딩스</t>
  </si>
  <si>
    <t>127980</t>
  </si>
  <si>
    <t>화인써키트</t>
  </si>
  <si>
    <t>휴림에이텍</t>
  </si>
  <si>
    <t>473440</t>
  </si>
  <si>
    <t>ACE 11월만기자동연장회사채AA-이상액티브</t>
  </si>
  <si>
    <t>KIS 11월 만기자동연장회사채(AA-이상) 총수익지수</t>
  </si>
  <si>
    <t>461270</t>
  </si>
  <si>
    <t>ACE 26-06 회사채(AA-이상)액티브</t>
  </si>
  <si>
    <t>KIS 크레딧 2606만기형(AA-이상)지수(총수익지수)</t>
  </si>
  <si>
    <t>ACE 2차전지&amp;친환경차액티브</t>
  </si>
  <si>
    <t>469150</t>
  </si>
  <si>
    <t>ACE AI반도체포커스</t>
  </si>
  <si>
    <t>FnGuide AI 반도체 포커스 지수(시장가격)</t>
  </si>
  <si>
    <t>460960</t>
  </si>
  <si>
    <t>Solactive Global Superior Income TOP 10 Price Return Index</t>
  </si>
  <si>
    <t>452250</t>
  </si>
  <si>
    <t>ACE 미국30년국채선물레버리지(합성 H)</t>
  </si>
  <si>
    <t>453850</t>
  </si>
  <si>
    <t>ACE 미국30년국채액티브(H)</t>
  </si>
  <si>
    <t>Bloomberg U.S Treasury 20+ Year Total Return Index</t>
  </si>
  <si>
    <t>456880</t>
  </si>
  <si>
    <t>ACE 미국달러SOFR금리(합성)</t>
  </si>
  <si>
    <t>Solactive SOFR Daily Total Return Index</t>
  </si>
  <si>
    <t>ACE 미국배당다우존스</t>
  </si>
  <si>
    <t>465580</t>
  </si>
  <si>
    <t>ACE 미국빅테크TOP7 Plus</t>
  </si>
  <si>
    <t>Solactive US Big Tech Top 7 Plus Price Return Index</t>
  </si>
  <si>
    <t>465610</t>
  </si>
  <si>
    <t>ACE 미국빅테크TOP7 Plus레버리지(합성)</t>
  </si>
  <si>
    <t>465620</t>
  </si>
  <si>
    <t>ACE 미국빅테크TOP7 Plus인버스(합성)</t>
  </si>
  <si>
    <t>473590</t>
  </si>
  <si>
    <t>ACE 미국주식베스트셀러</t>
  </si>
  <si>
    <t>FnGuide 미국 주식 베스트셀러 지수(시장가격지수)</t>
  </si>
  <si>
    <t>455660</t>
  </si>
  <si>
    <t>ACE 미국하이일드액티브(H)</t>
  </si>
  <si>
    <t>Markit iBoxx USD Liquid High Yield Total Return Index</t>
  </si>
  <si>
    <t>469160</t>
  </si>
  <si>
    <t>ACE 일본반도체</t>
  </si>
  <si>
    <t>Bloomberg Japan Semiconductor Select Top 25 Index(Price Return)</t>
  </si>
  <si>
    <t>ACE 주주환원가치주액티브</t>
  </si>
  <si>
    <t>457480</t>
  </si>
  <si>
    <t>ACE 테슬라밸류체인액티브</t>
  </si>
  <si>
    <t>Bloomberg EV Supporters Plus Tesla Price Return Index</t>
  </si>
  <si>
    <t>469170</t>
  </si>
  <si>
    <t>ACE 포스코그룹포커스</t>
  </si>
  <si>
    <t>FnGuide 포스코그룹포커스 지수(시장가격)</t>
  </si>
  <si>
    <t>453010</t>
  </si>
  <si>
    <t>449450</t>
  </si>
  <si>
    <t>FnGuide K-방위산업 지수</t>
  </si>
  <si>
    <t>461460</t>
  </si>
  <si>
    <t>KAP 국고채 10년 동일가중 지수(총수익)</t>
  </si>
  <si>
    <t>451600</t>
  </si>
  <si>
    <t>KAP 국고채 30년 지수(총수익)</t>
  </si>
  <si>
    <t>456200</t>
  </si>
  <si>
    <t>464470</t>
  </si>
  <si>
    <t>ICE U.S. Treasury 20+ Year Bond Index(Total Return)</t>
  </si>
  <si>
    <t>461900</t>
  </si>
  <si>
    <t>iSelect 미국 Tech 10 지수</t>
  </si>
  <si>
    <t>461910</t>
  </si>
  <si>
    <t>464920</t>
  </si>
  <si>
    <t>Solactive Japan Semiconductor Materials and Equipment Index PR</t>
  </si>
  <si>
    <t>451000</t>
  </si>
  <si>
    <t>KAP 종합채권지수(AA-이상, 총수익)</t>
  </si>
  <si>
    <t>457990</t>
  </si>
  <si>
    <t>FnGuide 태양광 &amp; ESS 지수</t>
  </si>
  <si>
    <t>466810</t>
  </si>
  <si>
    <t>BNK 2차전지양극재</t>
  </si>
  <si>
    <t>iSelect 2차전지양극재 지수</t>
  </si>
  <si>
    <t>457930</t>
  </si>
  <si>
    <t>BNK 미래전략기술액티브</t>
  </si>
  <si>
    <t>iSelect 미래전략기술 지수 (PR)</t>
  </si>
  <si>
    <t>454320</t>
  </si>
  <si>
    <t>HANARO CAPEX설비투자iSelect</t>
  </si>
  <si>
    <t>iSelect CAPEX 설비투자 지수(시장가격)</t>
  </si>
  <si>
    <t>453060</t>
  </si>
  <si>
    <t>HANARO KOFR금리액티브(합성)</t>
  </si>
  <si>
    <t>461340</t>
  </si>
  <si>
    <t>HANARO 글로벌생성형AI액티브</t>
  </si>
  <si>
    <t>Solactive United States Technology 100 Index(Price Return)</t>
  </si>
  <si>
    <t>461500</t>
  </si>
  <si>
    <t>HANARO 종합채권(AA-이상)액티브</t>
  </si>
  <si>
    <t>KAP 종합채권 총수익지수(AA-이상)</t>
  </si>
  <si>
    <t>472920</t>
  </si>
  <si>
    <t>HK 종합채권(AA-이상)액티브</t>
  </si>
  <si>
    <t>KAP 종합채권 AA- 이상 지수(총수익)</t>
  </si>
  <si>
    <t>472840</t>
  </si>
  <si>
    <t>ITF 200</t>
  </si>
  <si>
    <t>465330</t>
  </si>
  <si>
    <t>iSelect 2차전지 TOP10 지수(PR)</t>
  </si>
  <si>
    <t>465350</t>
  </si>
  <si>
    <t>469070</t>
  </si>
  <si>
    <t>iSelect AI&amp;로봇 지수(시장가격)</t>
  </si>
  <si>
    <t>451670</t>
  </si>
  <si>
    <t>KAP 국채30년 TR 지수(총수익)</t>
  </si>
  <si>
    <t>461490</t>
  </si>
  <si>
    <t>Bloomberg Multi-Asset Weighted (KRW ETFs) 지수(시장가격)</t>
  </si>
  <si>
    <t>459750</t>
  </si>
  <si>
    <t>Bloomberg Global Equity Market Weighted Index(Price Return)</t>
  </si>
  <si>
    <t>455890</t>
  </si>
  <si>
    <t>KIS 시가평가 MMF 지수 (총수익지수)</t>
  </si>
  <si>
    <t>453330</t>
  </si>
  <si>
    <t>460660</t>
  </si>
  <si>
    <t>S&amp;P Dividend Monarchs Index(Price Return)</t>
  </si>
  <si>
    <t>455960</t>
  </si>
  <si>
    <t>KAP SOFR 지수</t>
  </si>
  <si>
    <t>469530</t>
  </si>
  <si>
    <t>469060</t>
  </si>
  <si>
    <t>NYSE Semicondoctor Index(Price Return)</t>
  </si>
  <si>
    <t>469050</t>
  </si>
  <si>
    <t>472870</t>
  </si>
  <si>
    <t>KIS 미국채30년 엔화노출 지수(USD/JPY 헤지)(총수익지수)</t>
  </si>
  <si>
    <t>472830</t>
  </si>
  <si>
    <t>Bloomberg U.S. Treasury 20+ Year (TLT) 2% OTM Covered Call Index(TR)</t>
  </si>
  <si>
    <t>463300</t>
  </si>
  <si>
    <t>473290</t>
  </si>
  <si>
    <t>KODEX 26-12 회사채(AA-이상)액티브</t>
  </si>
  <si>
    <t>KAP 26-12 회사채 총수익 지수(AA-이상)</t>
  </si>
  <si>
    <t>462330</t>
  </si>
  <si>
    <t>KODEX 2차전지산업레버리지</t>
  </si>
  <si>
    <t>461950</t>
  </si>
  <si>
    <t>FnGuide 2차전지핵심소재10 지수</t>
  </si>
  <si>
    <t>457690</t>
  </si>
  <si>
    <t>KODEX 33-06 국고채액티브</t>
  </si>
  <si>
    <t>KAP 33-06 국고채 총수익 지수</t>
  </si>
  <si>
    <t>457700</t>
  </si>
  <si>
    <t>KODEX 53-09 국고채액티브</t>
  </si>
  <si>
    <t>KAP 53-09 국고채 총수익 지수</t>
  </si>
  <si>
    <t>471990</t>
  </si>
  <si>
    <t>KODEX AI반도체핵심장비</t>
  </si>
  <si>
    <t>iSelect AI 반도체핵심장비 지수</t>
  </si>
  <si>
    <t>459580</t>
  </si>
  <si>
    <t>KODEX CD금리액티브(합성)</t>
  </si>
  <si>
    <t>KAP 양도성예금증서(CD)금리지수(총수익지수)</t>
  </si>
  <si>
    <t>468370</t>
  </si>
  <si>
    <t>KODEX iShares미국인플레이션국채액티브</t>
  </si>
  <si>
    <t>ICE U.S. Treasury Inflation Linked Bond Index(Total Return)</t>
  </si>
  <si>
    <t>468630</t>
  </si>
  <si>
    <t>KODEX iShares미국투자등급회사채액티브</t>
  </si>
  <si>
    <t>Markit iBoxx USD Liquid Investment Grade Index(Total Return)</t>
  </si>
  <si>
    <t>468380</t>
  </si>
  <si>
    <t>KODEX iShares미국하이일드액티브</t>
  </si>
  <si>
    <t>ICE BofAML US HY Constrained Index(Total Return)</t>
  </si>
  <si>
    <t>471230</t>
  </si>
  <si>
    <t>KODEX 국고채10년액티브</t>
  </si>
  <si>
    <t>KAP 국고채 10년 지수(TR)</t>
  </si>
  <si>
    <t>KODEX 글로벌로봇(합성)</t>
  </si>
  <si>
    <t>453660</t>
  </si>
  <si>
    <t>KODEX 미국S&amp;P500경기소비재</t>
  </si>
  <si>
    <t>S&amp;P Consumer Discretionary Select Sector Index(Price Return)</t>
  </si>
  <si>
    <t>453650</t>
  </si>
  <si>
    <t>KODEX 미국S&amp;P500금융</t>
  </si>
  <si>
    <t>S&amp;P Financial Select Sector Index(Price Return)</t>
  </si>
  <si>
    <t>KODEX 미국S&amp;P500산업재(합성)</t>
  </si>
  <si>
    <t>KODEX 미국S&amp;P500에너지(합성)</t>
  </si>
  <si>
    <t>463640</t>
  </si>
  <si>
    <t>KODEX 미국S&amp;P500유틸리티</t>
  </si>
  <si>
    <t>S&amp;P Utilities Select Sector Index(Price Return)</t>
  </si>
  <si>
    <t>463680</t>
  </si>
  <si>
    <t>KODEX 미국S&amp;P500테크놀로지</t>
  </si>
  <si>
    <t>S&amp;P Technology Select Sector Index(Price Return)</t>
  </si>
  <si>
    <t>463690</t>
  </si>
  <si>
    <t>S&amp;P Communication Services Select Sector Index(Price Return)</t>
  </si>
  <si>
    <t>453630</t>
  </si>
  <si>
    <t>KODEX 미국S&amp;P500필수소비재</t>
  </si>
  <si>
    <t>S&amp;P Consumer Staples Select Sector Index(Price Return)</t>
  </si>
  <si>
    <t>453640</t>
  </si>
  <si>
    <t>KODEX 미국S&amp;P500헬스케어</t>
  </si>
  <si>
    <t>S&amp;P Health Care Select Sector Index(Price Return)</t>
  </si>
  <si>
    <t>455030</t>
  </si>
  <si>
    <t>KODEX 미국달러SOFR금리액티브(합성)</t>
  </si>
  <si>
    <t>Bloomberg SOFR Daily Total Return Index</t>
  </si>
  <si>
    <t>Nasdaq CB Insights Metaverse US Index (Price Return)</t>
  </si>
  <si>
    <t>473460</t>
  </si>
  <si>
    <t>KODEX 미국서학개미</t>
  </si>
  <si>
    <t>iSelect 서학개미 지수(PR)</t>
  </si>
  <si>
    <t>446690</t>
  </si>
  <si>
    <t>iSelect 아시아반도체 제조동맹 지수(시장가격)</t>
  </si>
  <si>
    <t>456250</t>
  </si>
  <si>
    <t>KODEX 유럽명품TOP10 STOXX</t>
  </si>
  <si>
    <t>STOXX Europe Luxury 10 Index(Price Return)</t>
  </si>
  <si>
    <t>453810</t>
  </si>
  <si>
    <t>KODEX 인도Nifty50</t>
  </si>
  <si>
    <t>453820</t>
  </si>
  <si>
    <t>KODEX 인도Nifty50레버리지(합성)</t>
  </si>
  <si>
    <t>461450</t>
  </si>
  <si>
    <t>KODEX 코스닥글로벌</t>
  </si>
  <si>
    <t>코스닥 글로벌 지수</t>
  </si>
  <si>
    <t>459560</t>
  </si>
  <si>
    <t>KODEX 테슬라밸류체인FactSet</t>
  </si>
  <si>
    <t>FactSet TSLA Value Chain Index(PR)</t>
  </si>
  <si>
    <t>460280</t>
  </si>
  <si>
    <t>FnGuide 유전자혁신기술 지수(시장가격)</t>
  </si>
  <si>
    <t>469790</t>
  </si>
  <si>
    <t>Solactive K-TechTOP10 Index(PR)</t>
  </si>
  <si>
    <t>473490</t>
  </si>
  <si>
    <t>Solactive Global AI Semiconductor Index (Price Return)</t>
  </si>
  <si>
    <t>453080</t>
  </si>
  <si>
    <t>454180</t>
  </si>
  <si>
    <t>CSI SH-HK-SZ Consumer Top Index</t>
  </si>
  <si>
    <t>451060</t>
  </si>
  <si>
    <t>463290</t>
  </si>
  <si>
    <t>472350</t>
  </si>
  <si>
    <t>471040</t>
  </si>
  <si>
    <t>KoAct 글로벌AI&amp;로봇액티브</t>
  </si>
  <si>
    <t>iSelect 글로벌AI&amp;로봇PR지수</t>
  </si>
  <si>
    <t>462900</t>
  </si>
  <si>
    <t>KoAct 바이오헬스케어액티브</t>
  </si>
  <si>
    <t>iSelect 바이오헬스케어 PR 지수</t>
  </si>
  <si>
    <t>455860</t>
  </si>
  <si>
    <t>SOL 2차전지소부장Fn</t>
  </si>
  <si>
    <t>FnGuide 2차전지 소부장 지수(PR)</t>
  </si>
  <si>
    <t>SOL 글로벌탄소배출권선물ICE(합성)</t>
  </si>
  <si>
    <t>461600</t>
  </si>
  <si>
    <t>SOL 미국30년국채액티브(H)</t>
  </si>
  <si>
    <t>KAP 미국채 20Y+ 지수(시장가격)</t>
  </si>
  <si>
    <t>473330</t>
  </si>
  <si>
    <t>SOL 미국30년국채커버드콜(합성)</t>
  </si>
  <si>
    <t>KEDI 미국 국채 20년+ 커버드콜 지수(NTR)</t>
  </si>
  <si>
    <t>452360</t>
  </si>
  <si>
    <t>SOL 미국배당다우존스(H)</t>
  </si>
  <si>
    <t>455850</t>
  </si>
  <si>
    <t>464610</t>
  </si>
  <si>
    <t>SOL 의료기기소부장Fn</t>
  </si>
  <si>
    <t>FnGuide 의료기기소부장지수(PR)</t>
  </si>
  <si>
    <t>466930</t>
  </si>
  <si>
    <t>SOL 자동차TOP3플러스</t>
  </si>
  <si>
    <t>FnGuide 자동차TOP3플러스지수(PR)</t>
  </si>
  <si>
    <t>464600</t>
  </si>
  <si>
    <t>SOL 자동차소부장Fn</t>
  </si>
  <si>
    <t>FnGuide 자동차소부장지수(PR)</t>
  </si>
  <si>
    <t>466920</t>
  </si>
  <si>
    <t>SOL 조선TOP3플러스</t>
  </si>
  <si>
    <t>FnGuide 조선TOP3플러스지수(PR)</t>
  </si>
  <si>
    <t>SOL 차이나강소기업CSI500(합성 H)</t>
  </si>
  <si>
    <t>469830</t>
  </si>
  <si>
    <t>SOL 초단기채권액티브</t>
  </si>
  <si>
    <t>KAP 단기자금시장지수</t>
  </si>
  <si>
    <t>450910</t>
  </si>
  <si>
    <t>SOL 코스닥150</t>
  </si>
  <si>
    <t>TIGER 2차전지TOP10</t>
  </si>
  <si>
    <t>KRX 2차전지 TOP 10 지수</t>
  </si>
  <si>
    <t>TIGER 2차전지TOP10레버리지</t>
  </si>
  <si>
    <t>462010</t>
  </si>
  <si>
    <t>TIGER 2차전지소재Fn</t>
  </si>
  <si>
    <t>FnGuide 2차전지소재 (Price Return) 지수</t>
  </si>
  <si>
    <t>471760</t>
  </si>
  <si>
    <t>TIGER AI반도체핵심공정</t>
  </si>
  <si>
    <t>iSelect AI반도체핵심공정지수</t>
  </si>
  <si>
    <t>TIGER BBIG</t>
  </si>
  <si>
    <t>KRX BBIG 지수</t>
  </si>
  <si>
    <t>TIGER BBIG레버리지</t>
  </si>
  <si>
    <t>453950</t>
  </si>
  <si>
    <t>TIGER 게임TOP10</t>
  </si>
  <si>
    <t>KRX 게임 TOP 10 지수</t>
  </si>
  <si>
    <t>451530</t>
  </si>
  <si>
    <t>TIGER 국고채30년스트립액티브</t>
  </si>
  <si>
    <t>KIS STRIP 30Y Index(총수익지수)</t>
  </si>
  <si>
    <t>464310</t>
  </si>
  <si>
    <t>TIGER 글로벌AI&amp;로보틱스 INDXX</t>
  </si>
  <si>
    <t>466950</t>
  </si>
  <si>
    <t>TIGER 글로벌AI액티브</t>
  </si>
  <si>
    <t>464930</t>
  </si>
  <si>
    <t>TIGER 글로벌혁신블루칩TOP10</t>
  </si>
  <si>
    <t>KIS MSB 6M PLUS 지수</t>
  </si>
  <si>
    <t>KIS MSB 6M(총수익)</t>
  </si>
  <si>
    <t>456610</t>
  </si>
  <si>
    <t>TIGER 미국달러SOFR금리액티브(합성)</t>
  </si>
  <si>
    <t>458750</t>
  </si>
  <si>
    <t>DowJones U.S. Dividend 100 3% Premium Covered Call 지수 (TR)</t>
  </si>
  <si>
    <t>458760</t>
  </si>
  <si>
    <t>DowJones U.S. Dividend 100 7% Premium Covered Call 지수 (TR)</t>
  </si>
  <si>
    <t>458730</t>
  </si>
  <si>
    <t>TIGER 미국배당다우존스</t>
  </si>
  <si>
    <t>458250</t>
  </si>
  <si>
    <t>ICE BofA Long US Treasury Principal STRIPS Index</t>
  </si>
  <si>
    <t>465670</t>
  </si>
  <si>
    <t>TIGER 미국캐시카우100</t>
  </si>
  <si>
    <t>472160</t>
  </si>
  <si>
    <t>TIGER 미국테크TOP10 INDXX(H)</t>
  </si>
  <si>
    <t>472170</t>
  </si>
  <si>
    <t>TIGER 미국테크TOP10채권혼합</t>
  </si>
  <si>
    <t>FnGuide 미국테크TOP10 채권혼합지수</t>
  </si>
  <si>
    <t>458260</t>
  </si>
  <si>
    <t>TIGER 미국투자등급회사채액티브(H)</t>
  </si>
  <si>
    <t>iBoxx USD Liquid Investment Grade Index(Price Return)</t>
  </si>
  <si>
    <t>TIGER 바이오TOP10</t>
  </si>
  <si>
    <t>KRX 바이오 TOP 10 지수</t>
  </si>
  <si>
    <t>472150</t>
  </si>
  <si>
    <t>463250</t>
  </si>
  <si>
    <t>466940</t>
  </si>
  <si>
    <t>TIGER 은행고배당플러스TOP10</t>
  </si>
  <si>
    <t>FnGuide 은행고배당플러스TOP10 지수(시장가격 지수)</t>
  </si>
  <si>
    <t>453870</t>
  </si>
  <si>
    <t>TIGER 인도니프티50</t>
  </si>
  <si>
    <t>TIGER 인터넷TOP10</t>
  </si>
  <si>
    <t>KRX 인터넷 TOP 10 지수</t>
  </si>
  <si>
    <t>465660</t>
  </si>
  <si>
    <t>TIGER 일본반도체FACTSET</t>
  </si>
  <si>
    <t>FactSet Japan Semiconductor Index(PR)</t>
  </si>
  <si>
    <t>451540</t>
  </si>
  <si>
    <t>TIGER 종합채권(AA-이상)액티브</t>
  </si>
  <si>
    <t>456680</t>
  </si>
  <si>
    <t>TIGER 차이나전기차레버리지(합성)</t>
  </si>
  <si>
    <t>471780</t>
  </si>
  <si>
    <t>TIGER 코리아테크액티브</t>
  </si>
  <si>
    <t>461580</t>
  </si>
  <si>
    <t>TIGER 코스닥글로벌</t>
  </si>
  <si>
    <t>463050</t>
  </si>
  <si>
    <t>TIMEFOLIO K바이오액티브</t>
  </si>
  <si>
    <t>456600</t>
  </si>
  <si>
    <t>TIMEFOLIO 글로벌AI인공지능액티브</t>
  </si>
  <si>
    <t>Solactive Global Artificial Intelligence 지수</t>
  </si>
  <si>
    <t>472720</t>
  </si>
  <si>
    <t>TRUSTON 주주가치액티브</t>
  </si>
  <si>
    <t>470310</t>
  </si>
  <si>
    <t>UNICORN 생성형AI강소기업액티브</t>
  </si>
  <si>
    <t>iSelect AI 지수</t>
  </si>
  <si>
    <t>452440</t>
  </si>
  <si>
    <t>VITA 밸류알파액티브</t>
  </si>
  <si>
    <t>FnGuide 밸류알파지수</t>
  </si>
  <si>
    <t>458030</t>
  </si>
  <si>
    <t>465780</t>
  </si>
  <si>
    <t>마이티 26-09 특수채(AAA)액티브</t>
  </si>
  <si>
    <t>KAP 26-09 특수채 지수(총수익)</t>
  </si>
  <si>
    <t>462340</t>
  </si>
  <si>
    <t>에셋플러스 글로벌다이나믹시니어액티브</t>
  </si>
  <si>
    <t>451150</t>
  </si>
  <si>
    <t>에셋플러스 글로벌영에이지액티브</t>
  </si>
  <si>
    <t>464240</t>
  </si>
  <si>
    <t>KIS 2609 만기형 크레딧 종합채권 지수(AA-이상)(총수익지수)</t>
  </si>
  <si>
    <t>458210</t>
  </si>
  <si>
    <t>FnGuide CD91일 금리투자 지수(총수익)</t>
  </si>
  <si>
    <t>471460</t>
  </si>
  <si>
    <t>KIS-키움 국고채30년 지수(총수익지수)</t>
  </si>
  <si>
    <t>460270</t>
  </si>
  <si>
    <t>459790</t>
  </si>
  <si>
    <t>MSCI USA Index(Price Return)</t>
  </si>
  <si>
    <t>454780</t>
  </si>
  <si>
    <t>KIS 종합 채권시장지수(AA-이상)(총수익지수)</t>
  </si>
  <si>
    <t>A016C000</t>
  </si>
  <si>
    <t>코스피200 F 202612 (주간)</t>
  </si>
  <si>
    <t>매매처</t>
  </si>
  <si>
    <t>자산구분</t>
  </si>
  <si>
    <t>대용금액(수량)</t>
  </si>
  <si>
    <t>실제금액(수량)</t>
  </si>
  <si>
    <t>대용지정일</t>
  </si>
  <si>
    <t>설정구분</t>
  </si>
  <si>
    <t>전략구분</t>
  </si>
  <si>
    <t>거래번호</t>
  </si>
  <si>
    <t>주식 - 대용</t>
  </si>
  <si>
    <t>대용</t>
  </si>
  <si>
    <t>M000000000</t>
  </si>
  <si>
    <t>주식 - 대차담보</t>
  </si>
  <si>
    <t>대차담보</t>
  </si>
  <si>
    <t>제14(당)기 2023년 12월 31일 현재</t>
    <phoneticPr fontId="15" type="noConversion"/>
  </si>
  <si>
    <t>제13(전)기 2022년 12월 31일 현재</t>
    <phoneticPr fontId="15" type="noConversion"/>
  </si>
  <si>
    <t>제14(당)기</t>
    <phoneticPr fontId="15" type="noConversion"/>
  </si>
  <si>
    <t>    4. 정산미수금</t>
    <phoneticPr fontId="15" type="noConversion"/>
  </si>
  <si>
    <t>    5. 기타자산</t>
    <phoneticPr fontId="15" type="noConversion"/>
  </si>
  <si>
    <t>제14(당)기 2023년 01월 01일부터 2023년 12월 31일까지</t>
    <phoneticPr fontId="15" type="noConversion"/>
  </si>
  <si>
    <t>제13(전)기 2022년 01월 01일부터 2022년 12월 31일까지</t>
    <phoneticPr fontId="15" type="noConversion"/>
  </si>
  <si>
    <t>아이비케이투자증권</t>
  </si>
  <si>
    <t xml:space="preserve">결산구분  </t>
  </si>
  <si>
    <t xml:space="preserve">펀드      </t>
  </si>
  <si>
    <t xml:space="preserve">펀드명    </t>
  </si>
  <si>
    <t xml:space="preserve">매매처명  </t>
  </si>
  <si>
    <t xml:space="preserve">당일보수  </t>
  </si>
  <si>
    <t>미지급보수</t>
  </si>
  <si>
    <t>SJ</t>
    <phoneticPr fontId="15" type="noConversion"/>
  </si>
  <si>
    <t>MK</t>
    <phoneticPr fontId="15" type="noConversion"/>
  </si>
  <si>
    <t>iM증권</t>
  </si>
  <si>
    <t>KR7002840007</t>
  </si>
  <si>
    <t>KR7457190007</t>
  </si>
  <si>
    <t>KR7499790004</t>
  </si>
  <si>
    <t>종목053</t>
  </si>
  <si>
    <t>KR7042700005</t>
  </si>
  <si>
    <t>KR7278470000</t>
  </si>
  <si>
    <t>종목094</t>
  </si>
  <si>
    <t>KR7298040007</t>
  </si>
  <si>
    <t>KR7003030004</t>
  </si>
  <si>
    <t>KR7454910001</t>
  </si>
  <si>
    <t>종목074</t>
  </si>
  <si>
    <t>종목112</t>
  </si>
  <si>
    <t>KR7066970005</t>
  </si>
  <si>
    <t>KR7022100002</t>
  </si>
  <si>
    <t xml:space="preserve">	000021</t>
  </si>
  <si>
    <t>엘에스증권</t>
  </si>
  <si>
    <t>491610</t>
  </si>
  <si>
    <t>1Q CD금리액티브(합성)</t>
  </si>
  <si>
    <t>KIS 하나 CD금리 총수익지수</t>
  </si>
  <si>
    <t>1Q K200액티브</t>
  </si>
  <si>
    <t>1Q 단기금융채액티브</t>
  </si>
  <si>
    <t>479080</t>
  </si>
  <si>
    <t>1Q 머니마켓액티브</t>
  </si>
  <si>
    <t>KIS-하나 MMF 지수(총수익)</t>
  </si>
  <si>
    <t>1Q 차이나H(H)</t>
  </si>
  <si>
    <t>495330</t>
  </si>
  <si>
    <t>1Q 코리아밸류업</t>
  </si>
  <si>
    <t>코리아 밸류업 지수</t>
  </si>
  <si>
    <t>492500</t>
  </si>
  <si>
    <t>1Q 현대차그룹채권(A+이상)&amp;국고통안</t>
  </si>
  <si>
    <t>KIS 하나 현대차그룹채권(A+이상)&amp;국고통안 총수익지수</t>
  </si>
  <si>
    <t>475260</t>
  </si>
  <si>
    <t>ACE 2월만기자동연장회사채AA-이상액티브</t>
  </si>
  <si>
    <t>KAP 2월 만기자동연장회사채(AA-이상) 총수익지수</t>
  </si>
  <si>
    <t>475270</t>
  </si>
  <si>
    <t>ACE 5월만기자동연장회사채AA-이상액티브</t>
  </si>
  <si>
    <t>KIS 5월 만기자동연장회사채(AA-이상) 총수익지수</t>
  </si>
  <si>
    <t>475280</t>
  </si>
  <si>
    <t>ACE 8월만기자동연장회사채AA-이상액티브</t>
  </si>
  <si>
    <t>KAP 8월 만기자동연장회사채(AA-이상) 총수익지수</t>
  </si>
  <si>
    <t>487340</t>
  </si>
  <si>
    <t>475050</t>
  </si>
  <si>
    <t>ACE KPOP포커스</t>
  </si>
  <si>
    <t>iSelect K-POP 포커스지수(시장가격)</t>
  </si>
  <si>
    <t>483340</t>
  </si>
  <si>
    <t>ACE 구글밸류체인액티브</t>
  </si>
  <si>
    <t>KEDI 글로벌 AI 클라우드 지수</t>
  </si>
  <si>
    <t>494340</t>
  </si>
  <si>
    <t>ACE 글로벌AI맞춤형반도체</t>
  </si>
  <si>
    <t>Solactive AI Custom Semiconductor Index(PR)</t>
  </si>
  <si>
    <t>497510</t>
  </si>
  <si>
    <t>ACE 글로벌빅파마</t>
  </si>
  <si>
    <t>Solactive Global Big Pharma Index (Price Return)</t>
  </si>
  <si>
    <t>ACE 글로벌자율주행액티브</t>
  </si>
  <si>
    <t>494330</t>
  </si>
  <si>
    <t>ACE 라이프자산주주가치액티브</t>
  </si>
  <si>
    <t>FnGuide 기업가치 지수(시장가격)</t>
  </si>
  <si>
    <t>483330</t>
  </si>
  <si>
    <t>ACE 마이크로소프트밸류체인액티브</t>
  </si>
  <si>
    <t>KEDI 글로벌생성형AI 지수</t>
  </si>
  <si>
    <t>476760</t>
  </si>
  <si>
    <t>ACE 미국30년국채액티브</t>
  </si>
  <si>
    <t>476750</t>
  </si>
  <si>
    <t>ACE 미국30년국채엔화노출액티브(H)</t>
  </si>
  <si>
    <t>Bloomberg U.S. Treasury 20+ Year Total Return Index T1530 JPY Currency Hedged</t>
  </si>
  <si>
    <t>480030</t>
  </si>
  <si>
    <t>ACE 미국500데일리타겟커버드콜(합성)</t>
  </si>
  <si>
    <t>Bloomberg US 500 Large Cap Premium Decrement 15% Distribution Index</t>
  </si>
  <si>
    <t>ACE 미국WideMoat동일가중</t>
  </si>
  <si>
    <t>480040</t>
  </si>
  <si>
    <t>ACE 미국반도체데일리타겟커버드콜(합성)</t>
  </si>
  <si>
    <t>Bloomberg US Listed Semiconductor Premium Decrement 15% Distribution Index</t>
  </si>
  <si>
    <t>ACE 미국부동산리츠(합성 H)</t>
  </si>
  <si>
    <t>480020</t>
  </si>
  <si>
    <t>ACE 미국빅테크7+데일리타겟커버드콜(합성)</t>
  </si>
  <si>
    <t>Bloomberg US Big Tech Top 7 Plus Premium Decrement 15% Distribution Index</t>
  </si>
  <si>
    <t>483420</t>
  </si>
  <si>
    <t>ACE 애플밸류체인액티브</t>
  </si>
  <si>
    <t>Bloomberg Top 30 Supply Chain Plus Apple Price Return Index</t>
  </si>
  <si>
    <t>483320</t>
  </si>
  <si>
    <t>ACE 엔비디아밸류체인액티브</t>
  </si>
  <si>
    <t>KEDI 글로벌AI반도체 지수</t>
  </si>
  <si>
    <t>487920</t>
  </si>
  <si>
    <t>ACE 인도시장대표BIG5그룹액티브</t>
  </si>
  <si>
    <t>Indxx India Big 5 Conglomerates Index (Price Return)</t>
  </si>
  <si>
    <t>487910</t>
  </si>
  <si>
    <t>ACE 인도컨슈머파워액티브</t>
  </si>
  <si>
    <t>Indxx India Super Consumption Index (Price Return)</t>
  </si>
  <si>
    <t>497520</t>
  </si>
  <si>
    <t>ACE 일라이릴리밸류체인</t>
  </si>
  <si>
    <t>Solactive Eli Lilly Value Chain Index(PR)</t>
  </si>
  <si>
    <t>496120</t>
  </si>
  <si>
    <t>ACE 코리아밸류업</t>
  </si>
  <si>
    <t>495710</t>
  </si>
  <si>
    <t>BNK 26-06 특수채(AAA이상)액티브</t>
  </si>
  <si>
    <t>KAP 26-06 특수채 총수익 지수(AAA이상)</t>
  </si>
  <si>
    <t>487750</t>
  </si>
  <si>
    <t>BNK 온디바이스AI</t>
  </si>
  <si>
    <t>FnGuide 온디바이스AI 지수</t>
  </si>
  <si>
    <t>486240</t>
  </si>
  <si>
    <t>DAISHIN343 AI반도체&amp;인프라액티브</t>
  </si>
  <si>
    <t>FnGuide AI반도체&amp;인프라 지수</t>
  </si>
  <si>
    <t>DAISHIN343 K200</t>
  </si>
  <si>
    <t>479850</t>
  </si>
  <si>
    <t>HANARO K-뷰티</t>
  </si>
  <si>
    <t>FnGuide K-뷰티 지수</t>
  </si>
  <si>
    <t>473640</t>
  </si>
  <si>
    <t>HANARO 글로벌금채굴기업</t>
  </si>
  <si>
    <t>NYSE Arca Gold Miners Index (Price Return)</t>
  </si>
  <si>
    <t>486830</t>
  </si>
  <si>
    <t>HANARO 머니마켓액티브</t>
  </si>
  <si>
    <t>KIS-NH Amundi MMF지수</t>
  </si>
  <si>
    <t>498050</t>
  </si>
  <si>
    <t>HANARO 바이오코리아액티브</t>
  </si>
  <si>
    <t>iSelect K-바이오헬스케어</t>
  </si>
  <si>
    <t>476260</t>
  </si>
  <si>
    <t>HANARO 반도체핵심공정주도주</t>
  </si>
  <si>
    <t>FnGuide 반도체 핵심공정 지수</t>
  </si>
  <si>
    <t>491820</t>
  </si>
  <si>
    <t>HANARO 전력설비투자</t>
  </si>
  <si>
    <t>iSelect 전력설비투자 지수</t>
  </si>
  <si>
    <t>495750</t>
  </si>
  <si>
    <t>HANARO 코리아밸류업</t>
  </si>
  <si>
    <t>491700</t>
  </si>
  <si>
    <t>HK 200</t>
  </si>
  <si>
    <t>0000Y0</t>
  </si>
  <si>
    <t>HK 26-12 회사채(AA-이상)액티브</t>
  </si>
  <si>
    <t>KAP 26-12 크레딧 채권 총수익지수(AA-이상)</t>
  </si>
  <si>
    <t>483570</t>
  </si>
  <si>
    <t>KCGI 미국S&amp;P500 TOP10</t>
  </si>
  <si>
    <t>S&amp;P500 Top10 25% Capped Index(PR)</t>
  </si>
  <si>
    <t>494890</t>
  </si>
  <si>
    <t>KODEX 200액티브</t>
  </si>
  <si>
    <t>498400</t>
  </si>
  <si>
    <t>KODEX 200타겟위클리커버드콜</t>
  </si>
  <si>
    <t>KODEX 2차전지핵심소재10</t>
  </si>
  <si>
    <t>487240</t>
  </si>
  <si>
    <t>KODEX AI전력핵심설비</t>
  </si>
  <si>
    <t>iSelect AI 전력핵심설비 지수(Price Return)</t>
  </si>
  <si>
    <t>481050</t>
  </si>
  <si>
    <t>KODEX CD1년금리플러스액티브(합성)</t>
  </si>
  <si>
    <t>KAP 1년은행 CD+추가금리 지수(총수익지수)</t>
  </si>
  <si>
    <t>KODEX K-뉴딜디지털플러스</t>
  </si>
  <si>
    <t>KODEX Top10동일가중</t>
  </si>
  <si>
    <t>476070</t>
  </si>
  <si>
    <t>KODEX 글로벌비만치료제TOP2 Plus</t>
  </si>
  <si>
    <t>iSelect 글로벌 비만치료제TOP2 Plus 지수(PR)</t>
  </si>
  <si>
    <t>498410</t>
  </si>
  <si>
    <t>KODEX 금융고배당TOP10타겟위클리커버드콜</t>
  </si>
  <si>
    <t>KODEX 기후변화솔루션</t>
  </si>
  <si>
    <t>487950</t>
  </si>
  <si>
    <t>KODEX 대만테크고배당다우존스</t>
  </si>
  <si>
    <t>Dow Jones Taiwan Technology Dividend 30 Index(TWD)(PR)</t>
  </si>
  <si>
    <t>488770</t>
  </si>
  <si>
    <t>KODEX 머니마켓액티브</t>
  </si>
  <si>
    <t>KAP MMF 지수(TR)</t>
  </si>
  <si>
    <t>KODEX 멀티팩터</t>
  </si>
  <si>
    <t>KODEX 미국10년국채선물</t>
  </si>
  <si>
    <t>484790</t>
  </si>
  <si>
    <t>KODEX 미국30년국채액티브(H)</t>
  </si>
  <si>
    <t>KEDI-KAP 미국 국채 20+ 지수(TR)</t>
  </si>
  <si>
    <t>KODEX 미국30년국채울트라선물(H)</t>
  </si>
  <si>
    <t>KODEX 미국30년국채울트라선물인버스(H)</t>
  </si>
  <si>
    <t>481060</t>
  </si>
  <si>
    <t>KODEX 미국30년국채타겟커버드콜(합성 H)</t>
  </si>
  <si>
    <t>Bloomberg U.S.Treasury 20+ Year(TLT)+ 12% Premium Covered Call index(TR)</t>
  </si>
  <si>
    <t>487230</t>
  </si>
  <si>
    <t>KODEX 미국AI전력핵심인프라</t>
  </si>
  <si>
    <t>iSelect 미국AI전력핵심인프라 지수(Price Return)</t>
  </si>
  <si>
    <t>485540</t>
  </si>
  <si>
    <t>KODEX 미국AI테크TOP10</t>
  </si>
  <si>
    <t>KEDI 미국AI테크 TOP10 지수(PR)</t>
  </si>
  <si>
    <t>483280</t>
  </si>
  <si>
    <t>KODEX 미국AI테크TOP10타겟커버드콜</t>
  </si>
  <si>
    <t>KEDI 미국 AI 테크 TOP10+15%프리미엄 지수(Total Return)</t>
  </si>
  <si>
    <t>KODEX 미국S&amp;P500커뮤니케이션</t>
  </si>
  <si>
    <t>494300</t>
  </si>
  <si>
    <t>KODEX 미국나스닥100데일리커버드콜OTM</t>
  </si>
  <si>
    <t>NASDAQ-100 Daily Covered Call 101 Index(TR)</t>
  </si>
  <si>
    <t>489250</t>
  </si>
  <si>
    <t>KODEX 미국배당다우존스</t>
  </si>
  <si>
    <t>483290</t>
  </si>
  <si>
    <t>KODEX 미국배당다우존스타겟커버드콜</t>
  </si>
  <si>
    <t>Dow Jones U.S. Dividend 100 10% Premium Covered Call Index(Total Return)</t>
  </si>
  <si>
    <t>KODEX 미국배당커버드콜액티브</t>
  </si>
  <si>
    <t>KODEX 미국부동산리츠(H)</t>
  </si>
  <si>
    <t>KODEX 미국빅테크10(H)</t>
  </si>
  <si>
    <t>NYSE U.S. Big TECH 10 INDEX</t>
  </si>
  <si>
    <t>KODEX 미국종합채권ESG액티브(H)</t>
  </si>
  <si>
    <t>491090</t>
  </si>
  <si>
    <t>494310</t>
  </si>
  <si>
    <t>KODEX 반도체레버리지</t>
  </si>
  <si>
    <t>KODEX 삼성전자채권혼합</t>
  </si>
  <si>
    <t>KODEX 성장주</t>
  </si>
  <si>
    <t>KODEX 아시아AI반도체exChina액티브</t>
  </si>
  <si>
    <t>KODEX 아시아달러채권ESG플러스액티브</t>
  </si>
  <si>
    <t>KODEX 웹툰&amp;드라마</t>
  </si>
  <si>
    <t>477730</t>
  </si>
  <si>
    <t>KODEX 인도타타그룹</t>
  </si>
  <si>
    <t>Nifty India Corporate Group Index - Tata Group 25% Cap(PR)</t>
  </si>
  <si>
    <t>KODEX 일본부동산리츠(H)</t>
  </si>
  <si>
    <t>KODEX 장기종합채권(AA-이상)액티브</t>
  </si>
  <si>
    <t>495850</t>
  </si>
  <si>
    <t>KODEX 코리아밸류업</t>
  </si>
  <si>
    <t>475080</t>
  </si>
  <si>
    <t>KODEX 테슬라커버드콜채권혼합액티브</t>
  </si>
  <si>
    <t>KEDI 테슬라 인컴 프리미엄 밸런스드 지수(TR)</t>
  </si>
  <si>
    <t>476800</t>
  </si>
  <si>
    <t>KODEX 한국부동산리츠인프라</t>
  </si>
  <si>
    <t>KRX 부동산리츠인프라 지수</t>
  </si>
  <si>
    <t>488200</t>
  </si>
  <si>
    <t>Solactive K-Battery North America Supply Chain 지수</t>
  </si>
  <si>
    <t>488210</t>
  </si>
  <si>
    <t>Solactive K-Semiconductor North America Supply Chain 지수</t>
  </si>
  <si>
    <t>489860</t>
  </si>
  <si>
    <t>NASDAQ OMX Clean Edge Smart Grid Infrastructure Index</t>
  </si>
  <si>
    <t>483030</t>
  </si>
  <si>
    <t>Solactive Blockbuster Biotech Drugs Index(PR)</t>
  </si>
  <si>
    <t>498270</t>
  </si>
  <si>
    <t>Solactive U.S. Quantum Computing Index(PR)</t>
  </si>
  <si>
    <t>474800</t>
  </si>
  <si>
    <t>MSCI US IMI Energy 25/50 Index(Price Return)</t>
  </si>
  <si>
    <t>483020</t>
  </si>
  <si>
    <t>FnGuide 의료AI 지수</t>
  </si>
  <si>
    <t>496090</t>
  </si>
  <si>
    <t>487130</t>
  </si>
  <si>
    <t>KoAct AI인프라액티브</t>
  </si>
  <si>
    <t>Solactive AI인프라 지수</t>
  </si>
  <si>
    <t>475070</t>
  </si>
  <si>
    <t>490330</t>
  </si>
  <si>
    <t>Solactive 미국뇌질환치료제 PR 지수</t>
  </si>
  <si>
    <t>497780</t>
  </si>
  <si>
    <t>KoAct 미국천연가스인프라액티브</t>
  </si>
  <si>
    <t>Solactive 미국천연가스인프라 PR 지수</t>
  </si>
  <si>
    <t>476850</t>
  </si>
  <si>
    <t>KoAct 배당성장액티브</t>
  </si>
  <si>
    <t>495230</t>
  </si>
  <si>
    <t>KoAct 코리아밸류업액티브</t>
  </si>
  <si>
    <t>482030</t>
  </si>
  <si>
    <t>PLUS 200</t>
  </si>
  <si>
    <t>491220</t>
  </si>
  <si>
    <t>PLUS 200TR</t>
  </si>
  <si>
    <t>PLUS 200선물레버리지</t>
  </si>
  <si>
    <t>PLUS 200선물인버스2X</t>
  </si>
  <si>
    <t>PLUS ESG가치주액티브</t>
  </si>
  <si>
    <t>PLUS ESG성장주액티브</t>
  </si>
  <si>
    <t>PLUS KOFR금리</t>
  </si>
  <si>
    <t>PLUS K리츠</t>
  </si>
  <si>
    <t>PLUS K방산</t>
  </si>
  <si>
    <t>PLUS S&amp;P글로벌인프라</t>
  </si>
  <si>
    <t>PLUS TDF2060액티브</t>
  </si>
  <si>
    <t>PLUS 고배당저변동50</t>
  </si>
  <si>
    <t>PLUS 고배당주</t>
  </si>
  <si>
    <t>489030</t>
  </si>
  <si>
    <t>PLUS 고배당주위클리커버드콜</t>
  </si>
  <si>
    <t>코스피 고배당 위클리 콜매도 ATM 지수</t>
  </si>
  <si>
    <t>PLUS 고배당주채권혼합</t>
  </si>
  <si>
    <t>PLUS 국고채10년액티브</t>
  </si>
  <si>
    <t>PLUS 국고채30년액티브</t>
  </si>
  <si>
    <t>491230</t>
  </si>
  <si>
    <t>PLUS 국공채머니마켓액티브</t>
  </si>
  <si>
    <t>KAP 국공채 MMF 지수(총수익)</t>
  </si>
  <si>
    <t>PLUS 국채선물10년</t>
  </si>
  <si>
    <t>PLUS 국채선물3년</t>
  </si>
  <si>
    <t>489010</t>
  </si>
  <si>
    <t>PLUS 글로벌AI인프라</t>
  </si>
  <si>
    <t>Solactive Global AI Infrastructure Index (PR)</t>
  </si>
  <si>
    <t>PLUS 글로벌HBM반도체</t>
  </si>
  <si>
    <t>iSelect 글로벌HBM반도체 지수</t>
  </si>
  <si>
    <t>PLUS 글로벌MSCI(합성 H)</t>
  </si>
  <si>
    <t>496770</t>
  </si>
  <si>
    <t>PLUS 글로벌방산</t>
  </si>
  <si>
    <t>Solactive Global Defense Index(PR)</t>
  </si>
  <si>
    <t>PLUS 글로벌수소&amp;차세대연료전지</t>
  </si>
  <si>
    <t>PLUS 글로벌희토류&amp;전략자원생산기업</t>
  </si>
  <si>
    <t>PLUS 단기채권액티브</t>
  </si>
  <si>
    <t>477050</t>
  </si>
  <si>
    <t>PLUS 머니마켓액티브</t>
  </si>
  <si>
    <t>KAP 시가평가 MMF 지수(총수익)</t>
  </si>
  <si>
    <t>PLUS 미국S&amp;P500</t>
  </si>
  <si>
    <t>PLUS 미국S&amp;P500(H)</t>
  </si>
  <si>
    <t>494410</t>
  </si>
  <si>
    <t>PLUS 미국S&amp;P500성장주</t>
  </si>
  <si>
    <t>S&amp;P 500 Growth Index(PR)</t>
  </si>
  <si>
    <t>PLUS 미국나스닥테크</t>
  </si>
  <si>
    <t>PLUS 미국다우존스고배당주(합성 H)</t>
  </si>
  <si>
    <t>PLUS 미국단기회사채(AAA~A)</t>
  </si>
  <si>
    <t>PLUS 미국달러SOFR금리액티브(합성)</t>
  </si>
  <si>
    <t>494420</t>
  </si>
  <si>
    <t>PLUS 미국배당증가성장주데일리커버드콜</t>
  </si>
  <si>
    <t>Bloomberg U.S. Dividend Growth Partial Covered Call Index</t>
  </si>
  <si>
    <t>PLUS 미국장기우량회사채</t>
  </si>
  <si>
    <t>PLUS 미국채30년액티브</t>
  </si>
  <si>
    <t>PLUS 미국테크TOP10</t>
  </si>
  <si>
    <t>PLUS 미국테크TOP10레버리지(합성)</t>
  </si>
  <si>
    <t>PLUS 선진국MSCI(합성 H)</t>
  </si>
  <si>
    <t>PLUS 스마트베타Quality채권혼합</t>
  </si>
  <si>
    <t>PLUS 신흥국MSCI(합성 H)</t>
  </si>
  <si>
    <t>PLUS 심천차이넥스트(합성)</t>
  </si>
  <si>
    <t>PLUS 애플채권혼합</t>
  </si>
  <si>
    <t>PLUS 우량회사채50</t>
  </si>
  <si>
    <t>PLUS 우주항공&amp;UAM</t>
  </si>
  <si>
    <t>PLUS 일본반도체소부장</t>
  </si>
  <si>
    <t>489000</t>
  </si>
  <si>
    <t>PLUS 일본엔화초단기국채(합성)</t>
  </si>
  <si>
    <t>KAP 일본 단기 국채 지수(총수익)</t>
  </si>
  <si>
    <t>PLUS 종합채권(AA-이상)액티브</t>
  </si>
  <si>
    <t>PLUS 주도업종</t>
  </si>
  <si>
    <t>PLUS 중형주저변동50</t>
  </si>
  <si>
    <t>495040</t>
  </si>
  <si>
    <t>PLUS 코리아밸류업</t>
  </si>
  <si>
    <t>PLUS 코스닥150</t>
  </si>
  <si>
    <t>PLUS 코스닥150선물인버스</t>
  </si>
  <si>
    <t>PLUS 코스피</t>
  </si>
  <si>
    <t>PLUS 코스피50</t>
  </si>
  <si>
    <t>PLUS 코스피TR</t>
  </si>
  <si>
    <t>PLUS 태양광&amp;ESS</t>
  </si>
  <si>
    <t>0000J0</t>
  </si>
  <si>
    <t>PLUS 한화그룹주</t>
  </si>
  <si>
    <t>FnGuide 한화그룹주 지수</t>
  </si>
  <si>
    <t>RISE 200</t>
  </si>
  <si>
    <t>RISE 200TR</t>
  </si>
  <si>
    <t>RISE 200고배당커버드콜ATM</t>
  </si>
  <si>
    <t>RISE 200금융</t>
  </si>
  <si>
    <t>RISE 200선물레버리지</t>
  </si>
  <si>
    <t>RISE 200선물인버스</t>
  </si>
  <si>
    <t>RISE 200선물인버스2X</t>
  </si>
  <si>
    <t>475720</t>
  </si>
  <si>
    <t>RISE 200위클리커버드콜</t>
  </si>
  <si>
    <t>코스피 200 위클리 커버드콜 ATM 지수</t>
  </si>
  <si>
    <t>RISE 2차전지TOP10</t>
  </si>
  <si>
    <t>RISE 2차전지TOP10인버스(합성)</t>
  </si>
  <si>
    <t>RISE 2차전지액티브</t>
  </si>
  <si>
    <t>RISE 5대그룹주</t>
  </si>
  <si>
    <t>RISE AI&amp;로봇</t>
  </si>
  <si>
    <t>477080</t>
  </si>
  <si>
    <t>RISE CD금리액티브(합성)</t>
  </si>
  <si>
    <t>FnGuide CD금리투자 지수(총수익)</t>
  </si>
  <si>
    <t>RISE ESG사회책임투자</t>
  </si>
  <si>
    <t>RISE IT플러스</t>
  </si>
  <si>
    <t>RISE KIS국고채30년Enhanced</t>
  </si>
  <si>
    <t>479520</t>
  </si>
  <si>
    <t>RISE KOFR금리액티브(합성)</t>
  </si>
  <si>
    <t>RISE KQ고배당</t>
  </si>
  <si>
    <t>RISE KRX300</t>
  </si>
  <si>
    <t>RISE TDF2030액티브</t>
  </si>
  <si>
    <t>RISE TDF2040액티브</t>
  </si>
  <si>
    <t>RISE TDF2050액티브</t>
  </si>
  <si>
    <t>RISE V&amp;S셀렉트밸류</t>
  </si>
  <si>
    <t>RISE V&amp;S셀렉트밸류채권혼합</t>
  </si>
  <si>
    <t>RISE 게임테마</t>
  </si>
  <si>
    <t>RISE 고배당</t>
  </si>
  <si>
    <t>481430</t>
  </si>
  <si>
    <t>RISE 국고채10년액티브</t>
  </si>
  <si>
    <t>KAP 국고채 10년 지수(총수익)</t>
  </si>
  <si>
    <t>RISE 국고채3년</t>
  </si>
  <si>
    <t>RISE 국고채3년선물인버스</t>
  </si>
  <si>
    <t>RISE 국채30년레버리지(합성)</t>
  </si>
  <si>
    <t>RISE 국채선물10년</t>
  </si>
  <si>
    <t>RISE 국채선물10년인버스</t>
  </si>
  <si>
    <t>RISE 국채선물3년</t>
  </si>
  <si>
    <t>RISE 국채선물5년추종</t>
  </si>
  <si>
    <t>RISE 글로벌농업경제</t>
  </si>
  <si>
    <t>RISE 글로벌데이터센터리츠(합성)</t>
  </si>
  <si>
    <t>475380</t>
  </si>
  <si>
    <t>RISE 글로벌리얼티인컴</t>
  </si>
  <si>
    <t>Solactive Global Realty Income Index(Price Return)</t>
  </si>
  <si>
    <t>476310</t>
  </si>
  <si>
    <t>RISE 글로벌비만산업TOP2+</t>
  </si>
  <si>
    <t>KEDI 글로벌 비만 산업 Top2+ 지수(Price Return)</t>
  </si>
  <si>
    <t>RISE 글로벌수소경제</t>
  </si>
  <si>
    <t>RISE 글로벌원자력</t>
  </si>
  <si>
    <t>RISE 글로벌자산배분액티브</t>
  </si>
  <si>
    <t>RISE 글로벌주식분산액티브</t>
  </si>
  <si>
    <t>RISE 글로벌클린에너지</t>
  </si>
  <si>
    <t>RISE 글로벌테크놀로지(합성 H)</t>
  </si>
  <si>
    <t>RISE 금융채액티브</t>
  </si>
  <si>
    <t>RISE 내수주플러스</t>
  </si>
  <si>
    <t>RISE 단기국공채액티브</t>
  </si>
  <si>
    <t>RISE 단기통안채</t>
  </si>
  <si>
    <t>RISE 대형고배당10TR</t>
  </si>
  <si>
    <t>RISE 머니마켓액티브</t>
  </si>
  <si>
    <t>RISE 메타버스</t>
  </si>
  <si>
    <t>481340</t>
  </si>
  <si>
    <t>RISE 미국30년국채액티브</t>
  </si>
  <si>
    <t>RISE 미국30년국채엔화노출(합성 H)</t>
  </si>
  <si>
    <t>RISE 미국30년국채커버드콜(합성)</t>
  </si>
  <si>
    <t>485690</t>
  </si>
  <si>
    <t>RISE 미국AI밸류체인TOP3Plus</t>
  </si>
  <si>
    <t>KEDI 미국 AI 밸류체인 TOP3 Plus 지수(Price Return)</t>
  </si>
  <si>
    <t>490590</t>
  </si>
  <si>
    <t>RISE 미국AI밸류체인데일리고정커버드콜</t>
  </si>
  <si>
    <t>KEDI 미국 AI밸류체인 90%참여+데일리옵션 프리미엄 지수(TR)</t>
  </si>
  <si>
    <t>495940</t>
  </si>
  <si>
    <t>RISE 미국AI테크액티브</t>
  </si>
  <si>
    <t>Solactive US AI Tech Active Index PR</t>
  </si>
  <si>
    <t>RISE 미국S&amp;P500</t>
  </si>
  <si>
    <t>RISE 미국S&amp;P500(H)</t>
  </si>
  <si>
    <t>RISE 미국S&amp;P배당킹</t>
  </si>
  <si>
    <t>RISE 미국S&amp;P원유생산기업(합성 H)</t>
  </si>
  <si>
    <t>RISE 미국나스닥100</t>
  </si>
  <si>
    <t>RISE 미국단기투자등급회사채액티브</t>
  </si>
  <si>
    <t>RISE 미국달러SOFR금리액티브(합성)</t>
  </si>
  <si>
    <t>RISE 미국달러선물인버스</t>
  </si>
  <si>
    <t>RISE 미국반도체NYSE</t>
  </si>
  <si>
    <t>RISE 미국반도체NYSE(H)</t>
  </si>
  <si>
    <t>491630</t>
  </si>
  <si>
    <t>RISE 미국반도체인버스(합성 H)</t>
  </si>
  <si>
    <t>490600</t>
  </si>
  <si>
    <t>RISE 미국배당100데일리고정커버드콜</t>
  </si>
  <si>
    <t>KEDI 미국 배당100 90%참여+데일리옵션 프리미엄 지수(총수익지수)</t>
  </si>
  <si>
    <t>RISE 미국장기국채선물(H)</t>
  </si>
  <si>
    <t>RISE 미국장기국채선물레버리지(합성 H)</t>
  </si>
  <si>
    <t>RISE 미국장기국채선물인버스(H)</t>
  </si>
  <si>
    <t>491620</t>
  </si>
  <si>
    <t>RISE 미국테크100데일리고정커버드콜</t>
  </si>
  <si>
    <t>KEDI 미국 테크100 90%참여+데일리옵션 프리미엄 지수(TR)</t>
  </si>
  <si>
    <t>0000Z0</t>
  </si>
  <si>
    <t>RISE 바이오TOP10액티브</t>
  </si>
  <si>
    <t>RISE 배터리 리사이클링</t>
  </si>
  <si>
    <t>475350</t>
  </si>
  <si>
    <t>RISE 버크셔포트폴리오TOP10</t>
  </si>
  <si>
    <t>RISE 비메모리반도체액티브</t>
  </si>
  <si>
    <t>RISE 삼성그룹Top3채권혼합</t>
  </si>
  <si>
    <t>RISE 수소경제테마</t>
  </si>
  <si>
    <t>RISE 수출주</t>
  </si>
  <si>
    <t>RISE 우량업종대표주</t>
  </si>
  <si>
    <t>RISE 유로스탁스50(H)</t>
  </si>
  <si>
    <t>488480</t>
  </si>
  <si>
    <t>RISE 일본섹터TOP4Plus</t>
  </si>
  <si>
    <t>Solactive Japan Samurai Sector TOP4 Plus Index(PR)</t>
  </si>
  <si>
    <t>RISE 종합채권(A-이상)액티브</t>
  </si>
  <si>
    <t>RISE 주식혼합</t>
  </si>
  <si>
    <t>RISE 중국MSCI China(H)</t>
  </si>
  <si>
    <t>RISE 중국본토CSI300</t>
  </si>
  <si>
    <t>RISE 중국본토대형주CSI100</t>
  </si>
  <si>
    <t>CSI A100</t>
  </si>
  <si>
    <t>RISE 중기우량회사채</t>
  </si>
  <si>
    <t>RISE 중소형고배당</t>
  </si>
  <si>
    <t>RISE 중장기국공채액티브</t>
  </si>
  <si>
    <t>RISE 차이나HSCEI(H)</t>
  </si>
  <si>
    <t>RISE 차이나H선물인버스(H)</t>
  </si>
  <si>
    <t>RISE 차이나항셍테크</t>
  </si>
  <si>
    <t>RISE 채권혼합</t>
  </si>
  <si>
    <t>498860</t>
  </si>
  <si>
    <t>RISE 코리아금융고배당</t>
  </si>
  <si>
    <t>iSelect 코리아 금융 고배당 지수</t>
  </si>
  <si>
    <t>495050</t>
  </si>
  <si>
    <t>RISE 코리아밸류업</t>
  </si>
  <si>
    <t>RISE 코스닥150</t>
  </si>
  <si>
    <t>RISE 코스닥150선물레버리지</t>
  </si>
  <si>
    <t>RISE 코스닥150선물인버스</t>
  </si>
  <si>
    <t>RISE 코스피</t>
  </si>
  <si>
    <t>RISE 팔라듐선물(H)</t>
  </si>
  <si>
    <t>RISE 팔라듐선물인버스(H)</t>
  </si>
  <si>
    <t>RISE 헬스케어</t>
  </si>
  <si>
    <t>RISE 헬스케어채권혼합</t>
  </si>
  <si>
    <t>488980</t>
  </si>
  <si>
    <t>SOL 26-12 회사채(AA-이상)액티브</t>
  </si>
  <si>
    <t>KAP 26-12 크레딧 채권지수(AA-이상, 총수익)</t>
  </si>
  <si>
    <t>SOL AI반도체소부장</t>
  </si>
  <si>
    <t>FnGuide AI 반도체 소부장 지수</t>
  </si>
  <si>
    <t>497880</t>
  </si>
  <si>
    <t>SOL CD금리&amp;머니마켓액티브</t>
  </si>
  <si>
    <t>KAP CD&amp;단기자금시장지수(PR)</t>
  </si>
  <si>
    <t>490480</t>
  </si>
  <si>
    <t>SOL K방산</t>
  </si>
  <si>
    <t>KEDI K방산 지수(PR)</t>
  </si>
  <si>
    <t>474390</t>
  </si>
  <si>
    <t>SOL 국고채30년액티브</t>
  </si>
  <si>
    <t>KAP 국고채30년 지수(TR)</t>
  </si>
  <si>
    <t>484880</t>
  </si>
  <si>
    <t>SOL 금융지주플러스고배당</t>
  </si>
  <si>
    <t>FnGuide 금융지주플러스고배당 지수(PR)</t>
  </si>
  <si>
    <t>484890</t>
  </si>
  <si>
    <t>SOL 머니마켓액티브</t>
  </si>
  <si>
    <t>KAP 시가 MMF 지수(TR)</t>
  </si>
  <si>
    <t>494210</t>
  </si>
  <si>
    <t>KEDI 미국퀄리티500+월1%프리미엄 지수(NTR)</t>
  </si>
  <si>
    <t>479620</t>
  </si>
  <si>
    <t>SOL 미국AI반도체칩메이커</t>
  </si>
  <si>
    <t>Solactive US AI Semiconductor Chip Makers Index(PR)</t>
  </si>
  <si>
    <t>481180</t>
  </si>
  <si>
    <t>SOL 미국AI소프트웨어</t>
  </si>
  <si>
    <t>KEDI 미국 AI 소프트웨어지수(PR)</t>
  </si>
  <si>
    <t>486450</t>
  </si>
  <si>
    <t>SOL 미국AI전력인프라</t>
  </si>
  <si>
    <t>KEDI 미국AI전력인프라 지수(PR)</t>
  </si>
  <si>
    <t>499150</t>
  </si>
  <si>
    <t>SOL 미국S&amp;P500엔화노출(H)</t>
  </si>
  <si>
    <t>S&amp;P500 Yen Hedged Index(PR)</t>
  </si>
  <si>
    <t>476030</t>
  </si>
  <si>
    <t>SOL 미국나스닥100</t>
  </si>
  <si>
    <t>493420</t>
  </si>
  <si>
    <t>Dow Jones U.S. Dividend 100 Index(TR)</t>
  </si>
  <si>
    <t>490490</t>
  </si>
  <si>
    <t>SOL 미국배당미국채혼합50</t>
  </si>
  <si>
    <t>KRX 다우존스 미국배당국채 혼합지수</t>
  </si>
  <si>
    <t>481190</t>
  </si>
  <si>
    <t>SOL 미국테크TOP10</t>
  </si>
  <si>
    <t>Solactive US Tech TOP 10 Custom Index(PR)</t>
  </si>
  <si>
    <t>481200</t>
  </si>
  <si>
    <t>SOL 미국테크TOP10인버스(합성)</t>
  </si>
  <si>
    <t>475300</t>
  </si>
  <si>
    <t>SOL 반도체전공정</t>
  </si>
  <si>
    <t>FnGuide 반도체 전공정 지수(PR)</t>
  </si>
  <si>
    <t>475310</t>
  </si>
  <si>
    <t>SOL 반도체후공정</t>
  </si>
  <si>
    <t>FnGuide 반도체 후공정 지수(PR)</t>
  </si>
  <si>
    <t>495550</t>
  </si>
  <si>
    <t>SOL 코리아밸류업TR</t>
  </si>
  <si>
    <t>코리아 밸류업 TR 지수</t>
  </si>
  <si>
    <t>종목ETF001커버드콜</t>
  </si>
  <si>
    <t>종목ETF001커버드콜OTM</t>
  </si>
  <si>
    <t>0001S0</t>
  </si>
  <si>
    <t>TIGER 26-04 회사채(A+이상)액티브</t>
  </si>
  <si>
    <t>KIS 회사채 2604만기형 지수</t>
  </si>
  <si>
    <t>480260</t>
  </si>
  <si>
    <t>TIGER 27-04회사채(A+이상)액티브</t>
  </si>
  <si>
    <t>KIS 회사채2704만기형 지수 (총수익 지수)</t>
  </si>
  <si>
    <t>475630</t>
  </si>
  <si>
    <t>TIGER CD1년금리액티브(합성)</t>
  </si>
  <si>
    <t>KIS CD 1Y 총수익지수</t>
  </si>
  <si>
    <t>499660</t>
  </si>
  <si>
    <t>TIGER CD금리플러스액티브(합성)</t>
  </si>
  <si>
    <t>KIS CD+CPI연동금리 월분배 지수</t>
  </si>
  <si>
    <t>TIGER TSMC파운드리밸류체인</t>
  </si>
  <si>
    <t>FactSet TSMC 파운드리 밸류체인 지수(시장가격지수)</t>
  </si>
  <si>
    <t>491010</t>
  </si>
  <si>
    <t>476690</t>
  </si>
  <si>
    <t>TIGER 글로벌비만치료제TOP2Plus</t>
  </si>
  <si>
    <t>Indxx Global Obesity Treatment Top 2 Plus 지수 (시장가격)</t>
  </si>
  <si>
    <t>480310</t>
  </si>
  <si>
    <t>TIGER 글로벌온디바이스AI</t>
  </si>
  <si>
    <t>TIGER 글로벌이노베이션액티브</t>
  </si>
  <si>
    <t>TIGER 미국30년국채스트립액티브(합성 H)</t>
  </si>
  <si>
    <t>476550</t>
  </si>
  <si>
    <t>TIGER 미국30년국채커버드콜액티브(H)</t>
  </si>
  <si>
    <t>KEDI 미국채30년 위클리 커버드콜30 지수(Total Return)</t>
  </si>
  <si>
    <t>491830</t>
  </si>
  <si>
    <t>TIGER 미국AI반도체팹리스</t>
  </si>
  <si>
    <t>490090</t>
  </si>
  <si>
    <t>TIGER 미국AI빅테크10</t>
  </si>
  <si>
    <t>KEDI 미국AI빅테크10 지수(PR)</t>
  </si>
  <si>
    <t>493810</t>
  </si>
  <si>
    <t>TIGER 미국AI빅테크10타겟데일리커버드콜</t>
  </si>
  <si>
    <t>KEDI 미국AI빅테크10+15%데일리프리미엄 지수(TR)</t>
  </si>
  <si>
    <t>488500</t>
  </si>
  <si>
    <t>TIGER 미국S&amp;P500동일가중</t>
  </si>
  <si>
    <t>S&amp;P 500 Equal Weight Index(PR)</t>
  </si>
  <si>
    <t>482730</t>
  </si>
  <si>
    <t>TIGER 미국S&amp;P500타겟데일리커버드콜</t>
  </si>
  <si>
    <t>S&amp;P500 10% Daily Premium Covered Call Index(TR)</t>
  </si>
  <si>
    <t>483240</t>
  </si>
  <si>
    <t>TIGER 미국나스닥100ETF선물</t>
  </si>
  <si>
    <t>KRX 나스닥 100 ETF 선물지수</t>
  </si>
  <si>
    <t>486290</t>
  </si>
  <si>
    <t>TIGER 미국나스닥100타겟데일리커버드콜</t>
  </si>
  <si>
    <t>NASDAQ 100 Daily Covered Call Target Premium 15% 지수(TR)</t>
  </si>
  <si>
    <t>494840</t>
  </si>
  <si>
    <t>TIGER 미국방산TOP10</t>
  </si>
  <si>
    <t>Mirae Asset US Defense Top 10 Index(PR)</t>
  </si>
  <si>
    <t>TIGER 미국배당다우존스타겟커버드콜1호</t>
  </si>
  <si>
    <t>TIGER 미국배당다우존스타겟커버드콜2호</t>
  </si>
  <si>
    <t>474220</t>
  </si>
  <si>
    <t>TIGER 미국테크TOP10타겟커버드콜</t>
  </si>
  <si>
    <t>Bloomberg U.S. Tech Top10+10% Premium Covered Call Index</t>
  </si>
  <si>
    <t>497570</t>
  </si>
  <si>
    <t>TIGER 미국필라델피아AI반도체나스닥</t>
  </si>
  <si>
    <t>PHLX US AI Semiconductor 지수 (PR)</t>
  </si>
  <si>
    <t>488080</t>
  </si>
  <si>
    <t>TIGER 반도체TOP10레버리지</t>
  </si>
  <si>
    <t>TIGER 배당커버드콜액티브</t>
  </si>
  <si>
    <t>0000D0</t>
  </si>
  <si>
    <t>TIGER 엔비디아미국채커버드콜밸런스(합성)</t>
  </si>
  <si>
    <t>KEDI 엔비디아미국채30년타겟커버드콜혼합지수(TR)</t>
  </si>
  <si>
    <t>479730</t>
  </si>
  <si>
    <t>TIGER 인도빌리언컨슈머</t>
  </si>
  <si>
    <t>494670</t>
  </si>
  <si>
    <t>TIGER 조선TOP10</t>
  </si>
  <si>
    <t>iSelect 조선TOP10 Index(PR)</t>
  </si>
  <si>
    <t>496080</t>
  </si>
  <si>
    <t>TIGER 코리아밸류업</t>
  </si>
  <si>
    <t>TIMEFOLIO K신재생에너지액티브</t>
  </si>
  <si>
    <t>TIMEFOLIO K이노베이션액티브</t>
  </si>
  <si>
    <t>494180</t>
  </si>
  <si>
    <t>TIMEFOLIO 글로벌소비트렌드액티브</t>
  </si>
  <si>
    <t>Solactive 뉴에이지컨수머지수</t>
  </si>
  <si>
    <t>485810</t>
  </si>
  <si>
    <t>KEDI 글로벌 불로장생바이오 지수(원화환산)</t>
  </si>
  <si>
    <t>478150</t>
  </si>
  <si>
    <t>TIMEFOLIO 글로벌우주테크&amp;방산액티브</t>
  </si>
  <si>
    <t>Solactive Aerospace and Defense USD Index PR</t>
  </si>
  <si>
    <t>495060</t>
  </si>
  <si>
    <t>TIMEFOLIO 코리아밸류업액티브</t>
  </si>
  <si>
    <t>TIMEFOLIO 코스피액티브</t>
  </si>
  <si>
    <t>496130</t>
  </si>
  <si>
    <t>TRUSTON 코리아밸류업액티브</t>
  </si>
  <si>
    <t>494220</t>
  </si>
  <si>
    <t>UNICORN SK하이닉스밸류체인액티브</t>
  </si>
  <si>
    <t>FnGuide SK하이닉스밸류체인 지수</t>
  </si>
  <si>
    <t>476000</t>
  </si>
  <si>
    <t>UNICORN 포스트IPO액티브</t>
  </si>
  <si>
    <t>iSelect 포스트 IPO 지수</t>
  </si>
  <si>
    <t>WON 200</t>
  </si>
  <si>
    <t>WON AI ESG액티브</t>
  </si>
  <si>
    <t>WON 대한민국국고채액티브</t>
  </si>
  <si>
    <t>WON 미국S&amp;P500</t>
  </si>
  <si>
    <t>489290</t>
  </si>
  <si>
    <t>WON 미국빌리어네어</t>
  </si>
  <si>
    <t>Bloomberg US Billionaires Investment Select Index(PR)</t>
  </si>
  <si>
    <t>WON 미국우주항공방산</t>
  </si>
  <si>
    <t>474590</t>
  </si>
  <si>
    <t>WON 반도체밸류체인액티브</t>
  </si>
  <si>
    <t>FnGuide 반도체 밸류체인 (Price Return) 지수</t>
  </si>
  <si>
    <t>496020</t>
  </si>
  <si>
    <t>WON 전단채플러스액티브</t>
  </si>
  <si>
    <t>KIS 전단채플러스 TR 지수</t>
  </si>
  <si>
    <t>488720</t>
  </si>
  <si>
    <t>WON 종합채권(AA-이상)액티브</t>
  </si>
  <si>
    <t>KIS 종합채권시장 총수익지수(AA-이상)</t>
  </si>
  <si>
    <t>480460</t>
  </si>
  <si>
    <t>WON 한국부동산TOP3플러스</t>
  </si>
  <si>
    <t>DeepSearch 한국부동산TOP3플러스 지수</t>
  </si>
  <si>
    <t>488290</t>
  </si>
  <si>
    <t>마이다스 일본테크액티브</t>
  </si>
  <si>
    <t>Solactive Japan Tech Top 30 지수(PR)</t>
  </si>
  <si>
    <t>마이다스 중소형액티브</t>
  </si>
  <si>
    <t>마이다스 코스피액티브</t>
  </si>
  <si>
    <t>0001P0</t>
  </si>
  <si>
    <t>마이티 바이오시밀러&amp;CDMO액티브</t>
  </si>
  <si>
    <t>FnGuide 바이오시밀러&amp;CDMO 지수</t>
  </si>
  <si>
    <t>477490</t>
  </si>
  <si>
    <t>에셋플러스 글로벌일등기업포커스10액티브</t>
  </si>
  <si>
    <t>474920</t>
  </si>
  <si>
    <t>에셋플러스 차이나일등기업포커스10액티브</t>
  </si>
  <si>
    <t>MSCI China Index(USD, Price Return)</t>
  </si>
  <si>
    <t>491510</t>
  </si>
  <si>
    <t>파워 K-주주가치액티브</t>
  </si>
  <si>
    <t>FnGuide K-주주가치 지수</t>
  </si>
  <si>
    <t>498180</t>
  </si>
  <si>
    <t>파워 종합채권(AA-이상)액티브</t>
  </si>
  <si>
    <t>KIS 한국종합채권지수(AA-이상, 총수익)</t>
  </si>
  <si>
    <t>476450</t>
  </si>
  <si>
    <t>KIS-키움 MMF지수(총수익지수)</t>
  </si>
  <si>
    <t>A0166000</t>
  </si>
  <si>
    <t>코스피200 F 202606 (주간)</t>
  </si>
  <si>
    <t>A017C000</t>
  </si>
  <si>
    <t>코스피200 F 202712 (주간)</t>
  </si>
  <si>
    <t>과세순자산</t>
  </si>
  <si>
    <t xml:space="preserve">합계 : 당일보수  </t>
  </si>
  <si>
    <t>수익증권</t>
    <phoneticPr fontId="29" type="noConversion"/>
  </si>
  <si>
    <t>주식수입배당금(비과세)</t>
  </si>
  <si>
    <t>상장펀드미지급금</t>
  </si>
  <si>
    <t>단주대금수령액(비과세)</t>
  </si>
  <si>
    <r>
      <rPr>
        <sz val="10"/>
        <color theme="1"/>
        <rFont val="맑은 고딕"/>
        <family val="3"/>
        <charset val="129"/>
      </rPr>
      <t>주식수입배당금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과세</t>
    </r>
    <r>
      <rPr>
        <sz val="10"/>
        <color theme="1"/>
        <rFont val="Arial"/>
        <family val="2"/>
      </rPr>
      <t>)</t>
    </r>
    <phoneticPr fontId="15" type="noConversion"/>
  </si>
  <si>
    <r>
      <rPr>
        <sz val="10"/>
        <color theme="1"/>
        <rFont val="맑은 고딕"/>
        <family val="3"/>
        <charset val="129"/>
      </rPr>
      <t>외화주식수입배당금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과세</t>
    </r>
    <r>
      <rPr>
        <sz val="10"/>
        <color theme="1"/>
        <rFont val="Arial"/>
        <family val="2"/>
      </rPr>
      <t>)</t>
    </r>
    <phoneticPr fontId="15" type="noConversion"/>
  </si>
  <si>
    <r>
      <rPr>
        <sz val="10"/>
        <color theme="1"/>
        <rFont val="맑은 고딕"/>
        <family val="3"/>
        <charset val="129"/>
      </rPr>
      <t>주식수입배당금</t>
    </r>
    <r>
      <rPr>
        <sz val="10"/>
        <color theme="1"/>
        <rFont val="Arial"/>
        <family val="3"/>
      </rPr>
      <t>(</t>
    </r>
    <r>
      <rPr>
        <sz val="10"/>
        <color theme="1"/>
        <rFont val="맑은 고딕"/>
        <family val="3"/>
        <charset val="129"/>
      </rPr>
      <t>비과세)</t>
    </r>
    <phoneticPr fontId="15" type="noConversion"/>
  </si>
  <si>
    <t>단주대금수령액(비과세)</t>
    <phoneticPr fontId="15" type="noConversion"/>
  </si>
  <si>
    <t>46021/73048</t>
  </si>
  <si>
    <t>KRYZREPGLDVJ</t>
  </si>
  <si>
    <t>R00130523FCX</t>
  </si>
  <si>
    <t>Repo(매도)-20251230</t>
  </si>
  <si>
    <t>REPO발행(차입)</t>
  </si>
  <si>
    <t>BGC캐피탈마켓외국환중개</t>
  </si>
  <si>
    <t>KR103502G990</t>
  </si>
  <si>
    <t>국고채권01125-3909(19-6)</t>
  </si>
  <si>
    <t>이표(확정)</t>
  </si>
  <si>
    <t>2304/7305</t>
  </si>
  <si>
    <t>74/181</t>
  </si>
  <si>
    <t>KR7003240009</t>
  </si>
  <si>
    <t>KR7007660004</t>
  </si>
  <si>
    <t>종목013</t>
  </si>
  <si>
    <t>KR7017960006</t>
  </si>
  <si>
    <t>종목018</t>
  </si>
  <si>
    <t>KR70126Z0002</t>
  </si>
  <si>
    <t>종목032</t>
  </si>
  <si>
    <t>KR701888000A</t>
  </si>
  <si>
    <t>종목033</t>
  </si>
  <si>
    <t>KR7034230003</t>
  </si>
  <si>
    <t>KR7071320006</t>
  </si>
  <si>
    <t>종목085</t>
  </si>
  <si>
    <t>KR700067000D</t>
  </si>
  <si>
    <t>종목098</t>
  </si>
  <si>
    <t>KR7002030005</t>
  </si>
  <si>
    <t>KR7064400005</t>
  </si>
  <si>
    <t>종목117</t>
  </si>
  <si>
    <t>KR7071970008</t>
  </si>
  <si>
    <t>종목119</t>
  </si>
  <si>
    <t>종목121</t>
  </si>
  <si>
    <t>KR7006040000</t>
  </si>
  <si>
    <t>KR7007340003</t>
  </si>
  <si>
    <t>KR7062040001</t>
  </si>
  <si>
    <t>종목172</t>
  </si>
  <si>
    <t>KR7307950006</t>
  </si>
  <si>
    <t>KR7443060009</t>
  </si>
  <si>
    <t>종목180</t>
  </si>
  <si>
    <t>KR7000670000</t>
  </si>
  <si>
    <t>종목186</t>
  </si>
  <si>
    <t>KR7082740002</t>
  </si>
  <si>
    <t>종목196</t>
  </si>
  <si>
    <t>KR7268280005</t>
  </si>
  <si>
    <t>채권</t>
  </si>
  <si>
    <t>KR4A01630008</t>
  </si>
  <si>
    <t>선물2026년03월물</t>
  </si>
  <si>
    <t>DB증권</t>
  </si>
  <si>
    <t>0103T0</t>
  </si>
  <si>
    <t>1Q K소버린AI</t>
  </si>
  <si>
    <t>iSelect K소버린AI 지수</t>
  </si>
  <si>
    <t>0131W0</t>
  </si>
  <si>
    <t>1Q 단기특수은행채액티브</t>
  </si>
  <si>
    <t>KIS 단기특수은행채 지수(총수익)</t>
  </si>
  <si>
    <t>0026S0</t>
  </si>
  <si>
    <t>1Q 미국S&amp;P500</t>
  </si>
  <si>
    <t>0052S0</t>
  </si>
  <si>
    <t>1Q 미국S&amp;P500미국채혼합50액티브</t>
  </si>
  <si>
    <t>S&amp;P 500 and Short-Term Treasury 50/50 Blend Index</t>
  </si>
  <si>
    <t>0069M0</t>
  </si>
  <si>
    <t>1Q 미국나스닥100</t>
  </si>
  <si>
    <t>0111P0</t>
  </si>
  <si>
    <t>1Q 미국나스닥100미국채혼합50액티브</t>
  </si>
  <si>
    <t>Nasdaq-100 US T-Bills 0-6 Month 50/50 Index</t>
  </si>
  <si>
    <t>0083S0</t>
  </si>
  <si>
    <t>1Q 미국메디컬AI</t>
  </si>
  <si>
    <t>KEDI 미국메디컬AI 지수</t>
  </si>
  <si>
    <t>0004G0</t>
  </si>
  <si>
    <t>1Q 미국배당TOP30</t>
  </si>
  <si>
    <t>Solactive U.S. Dividend TOP 30 Index PR</t>
  </si>
  <si>
    <t>0131V0</t>
  </si>
  <si>
    <t>1Q 미국우주항공테크</t>
  </si>
  <si>
    <t>Akros 미국우주항공테크 지수</t>
  </si>
  <si>
    <t>0094X0</t>
  </si>
  <si>
    <t>1Q 샤오미밸류체인액티브</t>
  </si>
  <si>
    <t>Solactive-KEDI Xiaomi Focus China Tech Index</t>
  </si>
  <si>
    <t>0017Y0</t>
  </si>
  <si>
    <t>1Q 종합채권(AA-이상)액티브</t>
  </si>
  <si>
    <t>KIS 종합채권형 지수(AA-이상)(총수익)</t>
  </si>
  <si>
    <t>0052T0</t>
  </si>
  <si>
    <t>1Q 중단기회사채(A-이상)액티브</t>
  </si>
  <si>
    <t>KEDI 중단기크레딧플러스채권(AAA~A-)지수(총수익)</t>
  </si>
  <si>
    <t>0079X0</t>
  </si>
  <si>
    <t>ACE BYD밸류체인액티브</t>
  </si>
  <si>
    <t>Bloomberg BYD Plus Top Supply Chain Select Price Return Index</t>
  </si>
  <si>
    <t>0010E0</t>
  </si>
  <si>
    <t>ACE FTSE WGBI Korea</t>
  </si>
  <si>
    <t>FTSE Korean Government Bond Index(TR)</t>
  </si>
  <si>
    <t>ACE MSCI멕시코(합성)</t>
  </si>
  <si>
    <t>ACE MSCI인도네시아(합성)</t>
  </si>
  <si>
    <t>ACE MSCI필리핀(합성)</t>
  </si>
  <si>
    <t>0021D0</t>
  </si>
  <si>
    <t>ACE TDF2030액티브</t>
  </si>
  <si>
    <t>Bloomberg Multi Asset Target-date 2030 KRW Index</t>
  </si>
  <si>
    <t>0021E0</t>
  </si>
  <si>
    <t>ACE TDF2050액티브</t>
  </si>
  <si>
    <t>Bloomberg Multi Asset Target-date 2050 KRW Index</t>
  </si>
  <si>
    <t>0139P0</t>
  </si>
  <si>
    <t>ACE 고배당주</t>
  </si>
  <si>
    <t>KRX-Akros 고배당주 20 지수</t>
  </si>
  <si>
    <t>ACE 글로벌반도체TOP4 Plus</t>
  </si>
  <si>
    <t>ACE 글로벌브랜드TOP10</t>
  </si>
  <si>
    <t>ACE 글로벌인컴TOP10</t>
  </si>
  <si>
    <t>ACE 머니마켓액티브</t>
  </si>
  <si>
    <t>MK-KAP 머니마켓 총수익지수</t>
  </si>
  <si>
    <t>0085P0</t>
  </si>
  <si>
    <t>ACE 미국10년국채액티브</t>
  </si>
  <si>
    <t>ICE U.S. Treasury 7-10 Year Bond Index (Total Return)</t>
  </si>
  <si>
    <t>0085N0</t>
  </si>
  <si>
    <t>ACE 미국10년국채액티브(H)</t>
  </si>
  <si>
    <t>0118Z0</t>
  </si>
  <si>
    <t>ACE 미국AI테크핵심산업액티브</t>
  </si>
  <si>
    <t>Akros U.S. AI Innovator Price Return Index</t>
  </si>
  <si>
    <t>ACE 미국IT인터넷(합성 H)</t>
  </si>
  <si>
    <t>ACE 미국S&amp;P500미국채혼합50액티브</t>
  </si>
  <si>
    <t>ACE 미국나스닥100미국채혼합50액티브</t>
  </si>
  <si>
    <t>NASDAQ-100 US T-Bills 50/50 Index</t>
  </si>
  <si>
    <t>0127M0</t>
  </si>
  <si>
    <t>ACE 미국대형가치주액티브</t>
  </si>
  <si>
    <t>CRSP US Large Cap Value Index(PR)</t>
  </si>
  <si>
    <t>0127P0</t>
  </si>
  <si>
    <t>ACE 미국대형성장주액티브</t>
  </si>
  <si>
    <t>CRSP US Large Cap Growth Index(PR)</t>
  </si>
  <si>
    <t>0046Y0</t>
  </si>
  <si>
    <t>ACE 미국배당퀄리티</t>
  </si>
  <si>
    <t>WisdomTree U.S. Quality Dividend Growth Index (Price Return)</t>
  </si>
  <si>
    <t>0049M0</t>
  </si>
  <si>
    <t>ACE 미국배당퀄리티+커버드콜액티브</t>
  </si>
  <si>
    <t>Bloomberg WisdomTree U.S. Quality Dividend &amp; B500 Premium Decrement 50:50 Index</t>
  </si>
  <si>
    <t>0049K0</t>
  </si>
  <si>
    <t>ACE 미국배당퀄리티채권혼합50</t>
  </si>
  <si>
    <t>Bloomberg WisdomTree U.S. Quality Dividend &amp; Short Term KRW Bonds 50:50 TR Index</t>
  </si>
  <si>
    <t>0008E0</t>
  </si>
  <si>
    <t>ACE 미국중심중소형제조업</t>
  </si>
  <si>
    <t>NYSE FactSet US Focus Manufacturing Index(Price Return)</t>
  </si>
  <si>
    <t>ACE 미국친환경그린테마</t>
  </si>
  <si>
    <t>ACE 아시아TOP50</t>
  </si>
  <si>
    <t>ACE 엔비디아채권혼합</t>
  </si>
  <si>
    <t>0099L0</t>
  </si>
  <si>
    <t>ACE 우량회사채(AA-이상)액티브</t>
  </si>
  <si>
    <t>KIS 1~3년 우량크레딧(AA-이상) 총수익지수</t>
  </si>
  <si>
    <t>ACE 원자력TOP10</t>
  </si>
  <si>
    <t>DeepSearch 원자력 TOP 10지수</t>
  </si>
  <si>
    <t>0102X0</t>
  </si>
  <si>
    <t>ACE 유럽방산TOP10</t>
  </si>
  <si>
    <t>NYSE FactSet Europe Defense TOP10 Index (Price Return)</t>
  </si>
  <si>
    <t>0021C0</t>
  </si>
  <si>
    <t>ACE 장기자산배분액티브</t>
  </si>
  <si>
    <t>Bloomberg Multi Asset Target-date 2080 KRW Index</t>
  </si>
  <si>
    <t>ACE 종합채권(AA-이상)액티브</t>
  </si>
  <si>
    <t>0087F0</t>
  </si>
  <si>
    <t>ACE 차이나AI빅테크TOP2+액티브</t>
  </si>
  <si>
    <t>Solactive China AI Big Tech TOP2+ Index (Price Return)</t>
  </si>
  <si>
    <t>ACE 코리아AI테크핵심산업</t>
  </si>
  <si>
    <t>FnGuide 코리아AI테크핵심산업지수 (Price Return)</t>
  </si>
  <si>
    <t>0120J0</t>
  </si>
  <si>
    <t>BNK 카카오그룹포커스</t>
  </si>
  <si>
    <t>FnGuide 카카오그룹 포커스 지수</t>
  </si>
  <si>
    <t>0098Z0</t>
  </si>
  <si>
    <t>FOCUS 200</t>
  </si>
  <si>
    <t>0073X0</t>
  </si>
  <si>
    <t>FOCUS 알리바바미국채커버드콜혼합</t>
  </si>
  <si>
    <t>KEDI 알리바바미국채커버드콜혼합지수(TR)</t>
  </si>
  <si>
    <t>0123S0</t>
  </si>
  <si>
    <t>HANARO 26-12 은행채(AA+이상)액티브</t>
  </si>
  <si>
    <t>KIS 은행채2612만기형 지수</t>
  </si>
  <si>
    <t>0091M0</t>
  </si>
  <si>
    <t>HANARO 27-06 회사채(AA-이상)액티브</t>
  </si>
  <si>
    <t>KIS 회사채(AA-이상)2706만기형지수(총수익)</t>
  </si>
  <si>
    <t>HANARO K고배당</t>
  </si>
  <si>
    <t>0040S0</t>
  </si>
  <si>
    <t>HANARO 글로벌피지컬AI액티브</t>
  </si>
  <si>
    <t>Solactive Physical AI Index</t>
  </si>
  <si>
    <t>0082F0</t>
  </si>
  <si>
    <t>HANARO 유럽방산</t>
  </si>
  <si>
    <t>Stoxx 유럽 방산 지수</t>
  </si>
  <si>
    <t>0111J0</t>
  </si>
  <si>
    <t>HANARO 증권고배당TOP3플러스</t>
  </si>
  <si>
    <t>FnGuide 증권 고배당 TOP3 플러스 지수</t>
  </si>
  <si>
    <t>0113P0</t>
  </si>
  <si>
    <t>HK 머니마켓액티브</t>
  </si>
  <si>
    <t>KAP 머니마켓 지수(총수익)</t>
  </si>
  <si>
    <t>0005G0</t>
  </si>
  <si>
    <t>ITF K-AI반도체코어테크</t>
  </si>
  <si>
    <t>FnGuide K-AI반도체 코어테크 지수</t>
  </si>
  <si>
    <t>0135Y0</t>
  </si>
  <si>
    <t>ITF 중기종합채권(AA-이상)액티브</t>
  </si>
  <si>
    <t>KIS 중기종합채권 (1~5Y, AA-이상, 총수익)</t>
  </si>
  <si>
    <t>KIWOOM 200</t>
  </si>
  <si>
    <t>KIWOOM 200TR</t>
  </si>
  <si>
    <t>KIWOOM 200선물레버리지</t>
  </si>
  <si>
    <t>KIWOOM 200선물인버스</t>
  </si>
  <si>
    <t>KIWOOM 200선물인버스2X</t>
  </si>
  <si>
    <t>KIWOOM 26-09회사채(AA-이상)액티브</t>
  </si>
  <si>
    <t>KIWOOM CD금리액티브(합성)</t>
  </si>
  <si>
    <t>KIWOOM Fn유전자혁신기술</t>
  </si>
  <si>
    <t>KIWOOM K-2차전지북미공급망</t>
  </si>
  <si>
    <t>KIWOOM K-반도체북미공급망</t>
  </si>
  <si>
    <t>KIWOOM K-테크TOP10</t>
  </si>
  <si>
    <t>KIWOOM KRX100</t>
  </si>
  <si>
    <t>KIWOOM TDF2030액티브</t>
  </si>
  <si>
    <t>KIWOOM TDF2040액티브</t>
  </si>
  <si>
    <t>KIWOOM TDF2050액티브</t>
  </si>
  <si>
    <t>KIWOOM 고배당</t>
  </si>
  <si>
    <t>KIWOOM 국고채10년</t>
  </si>
  <si>
    <t>KIWOOM 국고채10년레버리지</t>
  </si>
  <si>
    <t>KIWOOM 국고채30년액티브</t>
  </si>
  <si>
    <t>KIWOOM 국고채3년</t>
  </si>
  <si>
    <t>KIWOOM 글로벌AI반도체</t>
  </si>
  <si>
    <t>KIWOOM 글로벌전력GRID인프라</t>
  </si>
  <si>
    <t>KIWOOM 글로벌퓨처모빌리티</t>
  </si>
  <si>
    <t>KIWOOM 단기자금</t>
  </si>
  <si>
    <t>KIWOOM 단기채권ESG액티브</t>
  </si>
  <si>
    <t>KIWOOM 독일DAX</t>
  </si>
  <si>
    <t>KIWOOM 머니마켓액티브</t>
  </si>
  <si>
    <t>KIWOOM 물가채KIS</t>
  </si>
  <si>
    <t>KIWOOM 미국ETF산업STOXX</t>
  </si>
  <si>
    <t>KIWOOM 미국S&amp;P500</t>
  </si>
  <si>
    <t>0127V0</t>
  </si>
  <si>
    <t>KIWOOM 미국S&amp;P500 TOP10&amp;배당다우비중전환</t>
  </si>
  <si>
    <t>S&amp;P500 TOP10 생애배당다우존스 2040 지수</t>
  </si>
  <si>
    <t>0137W0</t>
  </si>
  <si>
    <t>KIWOOM 미국S&amp;P500&amp;GOLD</t>
  </si>
  <si>
    <t>S&amp;P500 &amp; S&amp;P GSCI 금현물 90/10 혼합지수</t>
  </si>
  <si>
    <t>0127T0</t>
  </si>
  <si>
    <t>KIWOOM 미국S&amp;P500&amp;배당다우존스비중전환</t>
  </si>
  <si>
    <t>S&amp;P500 생애배당다우존스 2040 지수</t>
  </si>
  <si>
    <t>KIWOOM 미국S&amp;P500(H)</t>
  </si>
  <si>
    <t>0137V0</t>
  </si>
  <si>
    <t>KIWOOM 미국S&amp;P500모멘텀</t>
  </si>
  <si>
    <t>S&amp;P500 모멘텀 지수</t>
  </si>
  <si>
    <t>0107F0</t>
  </si>
  <si>
    <t>KIWOOM 미국고배당&amp;AI테크</t>
  </si>
  <si>
    <t>Akros 미국AI테크TOP10&amp;미국고배당3070지수</t>
  </si>
  <si>
    <t>KIWOOM 미국나스닥100(H)</t>
  </si>
  <si>
    <t>KIWOOM 미국달러SOFR금리액티브(합성)</t>
  </si>
  <si>
    <t>KIWOOM 미국달러선물</t>
  </si>
  <si>
    <t>KIWOOM 미국달러선물레버리지</t>
  </si>
  <si>
    <t>KIWOOM 미국달러선물인버스</t>
  </si>
  <si>
    <t>KIWOOM 미국달러선물인버스2X</t>
  </si>
  <si>
    <t>0084E0</t>
  </si>
  <si>
    <t>KIWOOM 미국대형주500월간목표헤지액티브</t>
  </si>
  <si>
    <t>Akros 미국대형주500 월간방어적배분 지수(TR)</t>
  </si>
  <si>
    <t>KIWOOM 미국방어배당성장나스닥</t>
  </si>
  <si>
    <t>KIWOOM 미국블록버스터바이오테크의약품+</t>
  </si>
  <si>
    <t>KIWOOM 미국성장기업30액티브</t>
  </si>
  <si>
    <t>KIWOOM 미국양자컴퓨팅</t>
  </si>
  <si>
    <t>KIWOOM 미국원유에너지기업</t>
  </si>
  <si>
    <t>0084D0</t>
  </si>
  <si>
    <t>KIWOOM 미국테크100월간목표헤지액티브</t>
  </si>
  <si>
    <t>Akros 미국테크100 월간방어적배분 지수(TR)</t>
  </si>
  <si>
    <t>KIWOOM 블루칩</t>
  </si>
  <si>
    <t>0015E0</t>
  </si>
  <si>
    <t>KIWOOM 엔비디아미국30년국채혼합액티브(H)</t>
  </si>
  <si>
    <t>Bloomberg Blended NVIDIA and US Long Treasury Bond Index</t>
  </si>
  <si>
    <t>KIWOOM 의료AI</t>
  </si>
  <si>
    <t>KIWOOM 인도Nifty50(합성)</t>
  </si>
  <si>
    <t>KIWOOM 종합채권(AA-이상)액티브</t>
  </si>
  <si>
    <t>KIWOOM 차이나A50커넥트MSCI</t>
  </si>
  <si>
    <t>KIWOOM 차이나내수소비TOP CSI</t>
  </si>
  <si>
    <t>KIWOOM 코리아밸류업</t>
  </si>
  <si>
    <t>KIWOOM 코스닥150</t>
  </si>
  <si>
    <t>KIWOOM 코스닥150선물레버리지</t>
  </si>
  <si>
    <t>KIWOOM 코스닥150선물인버스</t>
  </si>
  <si>
    <t>KIWOOM 코스피100</t>
  </si>
  <si>
    <t>KIWOOM 통안채1년</t>
  </si>
  <si>
    <t>0015F0</t>
  </si>
  <si>
    <t>KIWOOM 팔란티어미국30년국채혼합액티브(H)</t>
  </si>
  <si>
    <t>Bloomberg Blended PALANTIR and US Long Treasury Bond Index</t>
  </si>
  <si>
    <t>0097L0</t>
  </si>
  <si>
    <t>KIWOOM 한국고배당&amp;미국AI테크</t>
  </si>
  <si>
    <t>Akros 미국AI테크TOP10&amp;한국고배당3070 지수</t>
  </si>
  <si>
    <t>코스피 200 타겟 15% 위클리 커버드콜 지수</t>
  </si>
  <si>
    <t>0117L0</t>
  </si>
  <si>
    <t>KODEX 26-12 금융채(AA-이상)액티브</t>
  </si>
  <si>
    <t>KAP 26-12 금융채 총수익 지수(AA-이상)</t>
  </si>
  <si>
    <t>0007F0</t>
  </si>
  <si>
    <t>KODEX 27-12 회사채(AA-이상)액티브</t>
  </si>
  <si>
    <t>KAP 27-12 회사채 총수익 지수(AA-이상)</t>
  </si>
  <si>
    <t>0119H0</t>
  </si>
  <si>
    <t>KODEX 28-12 회사채(AA-이상)액티브</t>
  </si>
  <si>
    <t>KAP 28-12 회사채 총수익 지수(AA- 이상)</t>
  </si>
  <si>
    <t>KODEX AI반도체</t>
  </si>
  <si>
    <t>FnGuide AI반도체지수</t>
  </si>
  <si>
    <t>0080G0</t>
  </si>
  <si>
    <t>KODEX K방산TOP10</t>
  </si>
  <si>
    <t>iSelect K방산 TOP10 지수(Price Return)</t>
  </si>
  <si>
    <t>0100K0</t>
  </si>
  <si>
    <t>KODEX K방산TOP10레버리지</t>
  </si>
  <si>
    <t>0098F0</t>
  </si>
  <si>
    <t>KODEX K원자력SMR</t>
  </si>
  <si>
    <t>iSelect K원자력SMR 지수(Price Return)</t>
  </si>
  <si>
    <t>0115D0</t>
  </si>
  <si>
    <t>KODEX K조선TOP10</t>
  </si>
  <si>
    <t>KRX K조선 TOP10 지수</t>
  </si>
  <si>
    <t>KODEX K콘텐츠</t>
  </si>
  <si>
    <t>KRX K콘텐츠</t>
  </si>
  <si>
    <t>KODEX MSCI선진국</t>
  </si>
  <si>
    <t>0082V0</t>
  </si>
  <si>
    <t>KODEX TDF2060액티브</t>
  </si>
  <si>
    <t>Samsung Korea Target Date 2060 Index</t>
  </si>
  <si>
    <t>KODEX 가치주</t>
  </si>
  <si>
    <t>KODEX 고배당주</t>
  </si>
  <si>
    <t>0064K0</t>
  </si>
  <si>
    <t>KODEX 금액티브</t>
  </si>
  <si>
    <t>Bloomberg Gold Spot NY 4pm USD Index</t>
  </si>
  <si>
    <t>0089D0</t>
  </si>
  <si>
    <t>KODEX 금융고배당TOP10</t>
  </si>
  <si>
    <t>코스피 200 금융 고배당 TOP 10 지수</t>
  </si>
  <si>
    <t>코스피 200 금융 고배당 TOP 10 타겟 15%분배 위클리 커버드콜 지수</t>
  </si>
  <si>
    <t>KODEX 로봇액티브</t>
  </si>
  <si>
    <t>KODEX 메타버스액티브</t>
  </si>
  <si>
    <t>KODEX 모멘텀주</t>
  </si>
  <si>
    <t>0091C0</t>
  </si>
  <si>
    <t>KODEX 미국10년국채액티브(H)</t>
  </si>
  <si>
    <t>KAP 미국 국채 10년 지수(총수익)</t>
  </si>
  <si>
    <t>0041D0</t>
  </si>
  <si>
    <t>KODEX 미국AI소프트웨어TOP10</t>
  </si>
  <si>
    <t>iSelect 미국 AI 소프트웨어 TOP10 지수(PR)</t>
  </si>
  <si>
    <t>KODEX 미국S&amp;P500</t>
  </si>
  <si>
    <t>0005A0</t>
  </si>
  <si>
    <t>KODEX 미국S&amp;P500데일리커버드콜OTM</t>
  </si>
  <si>
    <t>S&amp;P 500 Covered Call 1% OTM Daily Index(TR)</t>
  </si>
  <si>
    <t>0026E0</t>
  </si>
  <si>
    <t>KODEX 미국S&amp;P500버퍼3월액티브</t>
  </si>
  <si>
    <t>S&amp;P500 10% Buffered Index March Series (USD) TR</t>
  </si>
  <si>
    <t>0068M0</t>
  </si>
  <si>
    <t>KODEX 미국S&amp;P500버퍼6월액티브</t>
  </si>
  <si>
    <t>S&amp;P500 10% Buffered Index June Series (USD) TR</t>
  </si>
  <si>
    <t>0089C0</t>
  </si>
  <si>
    <t>KODEX 미국S&amp;P500변동성확대시커버드콜</t>
  </si>
  <si>
    <t>Cboe S&amp;P 500 Volatility Contingent Daily Covered Call Index(Total Retrun)</t>
  </si>
  <si>
    <t>0041E0</t>
  </si>
  <si>
    <t>KODEX 미국S&amp;P500액티브</t>
  </si>
  <si>
    <t>0028X0</t>
  </si>
  <si>
    <t>KODEX 미국금융테크액티브</t>
  </si>
  <si>
    <t>iSelect 미국 차세대 파이낸셜 테크 지수(시장가격)</t>
  </si>
  <si>
    <t>KODEX 미국나스닥100</t>
  </si>
  <si>
    <t>KODEX 미국나스닥AI테크액티브</t>
  </si>
  <si>
    <t>0144M0</t>
  </si>
  <si>
    <t>KODEX 미국드론UAM TOP10</t>
  </si>
  <si>
    <t>iSelect 미국드론UAM TOP10 지수(Price Return)</t>
  </si>
  <si>
    <t>0048J0</t>
  </si>
  <si>
    <t>KODEX 미국머니마켓액티브</t>
  </si>
  <si>
    <t>KAP 미국 머니마켓 지수</t>
  </si>
  <si>
    <t>KODEX 미국반도체</t>
  </si>
  <si>
    <t>0144L0</t>
  </si>
  <si>
    <t>KODEX 미국성장커버드콜액티브</t>
  </si>
  <si>
    <t>0132H0</t>
  </si>
  <si>
    <t>KODEX 미국원자력SMR</t>
  </si>
  <si>
    <t>iSelect 미국원자력SMR 지수(Price Return)</t>
  </si>
  <si>
    <t>KODEX 미국테크TOP3플러스</t>
  </si>
  <si>
    <t>KEDI 미국테크TOP3플러스 지수(Price Return)</t>
  </si>
  <si>
    <t>0038A0</t>
  </si>
  <si>
    <t>KODEX 미국휴머노이드로봇</t>
  </si>
  <si>
    <t>iSelect 미국 휴머노이드 로봇 지수(Price Return)</t>
  </si>
  <si>
    <t>KODEX 신재생에너지액티브</t>
  </si>
  <si>
    <t>KODEX 우량주</t>
  </si>
  <si>
    <t>0000H0</t>
  </si>
  <si>
    <t>KODEX 인도Nifty미드캡100</t>
  </si>
  <si>
    <t>Nifty Midcap 100 Index(PR)</t>
  </si>
  <si>
    <t>KODEX 자율주행액티브</t>
  </si>
  <si>
    <t>KODEX 차이나AI테크액티브</t>
  </si>
  <si>
    <t>Bloomberg China Media &amp; Tech Index PR</t>
  </si>
  <si>
    <t>0065G0</t>
  </si>
  <si>
    <t>KODEX 차이나테크TOP10</t>
  </si>
  <si>
    <t>Hang Seng China Tech Top 10 Select Index (HKD) (Price Return)</t>
  </si>
  <si>
    <t>0048K0</t>
  </si>
  <si>
    <t>KODEX 차이나휴머노이드로봇</t>
  </si>
  <si>
    <t>Solactive China Humanoid Robotics Index (CNH) (Price Return)</t>
  </si>
  <si>
    <t>KODEX 친환경조선해운액티브</t>
  </si>
  <si>
    <t>KODEX 코리아배당성장</t>
  </si>
  <si>
    <t>KODEX 코리아배당성장채권혼합</t>
  </si>
  <si>
    <t>0115E0</t>
  </si>
  <si>
    <t>KODEX 코리아소버린AI</t>
  </si>
  <si>
    <t>KRX 코리아 소버린 AI 지수</t>
  </si>
  <si>
    <t>KODEX 코리아혁신성장액티브</t>
  </si>
  <si>
    <t>0074K0</t>
  </si>
  <si>
    <t>KoAct K수출핵심기업TOP30액티브</t>
  </si>
  <si>
    <t>KEDI K수출핵심기업TOP30 지수(PR)</t>
  </si>
  <si>
    <t>0132D0</t>
  </si>
  <si>
    <t>KoAct 글로벌K컬처밸류체인액티브</t>
  </si>
  <si>
    <t>KEDI 글로벌 K컬처밸류체인 지수(PR)</t>
  </si>
  <si>
    <t>0020H0</t>
  </si>
  <si>
    <t>KoAct 글로벌양자컴퓨팅액티브</t>
  </si>
  <si>
    <t>FactSet 글로벌양자컴퓨팅 PR 지수</t>
  </si>
  <si>
    <t>KoAct 글로벌친환경전력인프라액티브</t>
  </si>
  <si>
    <t>Solactive 글로벌친환경전력인프라 PR지수</t>
  </si>
  <si>
    <t>0015B0</t>
  </si>
  <si>
    <t>KoAct 미국나스닥성장기업액티브</t>
  </si>
  <si>
    <t>나스닥 종합주가지수</t>
  </si>
  <si>
    <t>0104H0</t>
  </si>
  <si>
    <t>KoAct 미국나스닥채권혼합50액티브</t>
  </si>
  <si>
    <t>FnGuide 미국나스닥 금융채권혼합 지수</t>
  </si>
  <si>
    <t>0113G0</t>
  </si>
  <si>
    <t>KoAct 미국바이오헬스케어액티브</t>
  </si>
  <si>
    <t>Solactive 미국바이오헬스케어지수 PR</t>
  </si>
  <si>
    <t>KoAct 미국치매&amp;뇌질환치료제액티브</t>
  </si>
  <si>
    <t>KoAct 반도체&amp;2차전지핵심소재액티브</t>
  </si>
  <si>
    <t>iSelect 반도체&amp;2차전지핵심소재 지수</t>
  </si>
  <si>
    <t>0051A0</t>
  </si>
  <si>
    <t>KoAct 브로드컴밸류체인액티브</t>
  </si>
  <si>
    <t>FactSet 브로드컴밸류체인 지수</t>
  </si>
  <si>
    <t>0093D0</t>
  </si>
  <si>
    <t>KoAct 팔란티어밸류체인액티브</t>
  </si>
  <si>
    <t>KEDI 팔란티어밸류체인지수(PR)</t>
  </si>
  <si>
    <t>0104G0</t>
  </si>
  <si>
    <t>PLUS K방산레버리지</t>
  </si>
  <si>
    <t>0090B0</t>
  </si>
  <si>
    <t>PLUS K방산소부장</t>
  </si>
  <si>
    <t>Akros K방산소부장 지수(PR)</t>
  </si>
  <si>
    <t>0018C0</t>
  </si>
  <si>
    <t>PLUS 고배당주위클리고정커버드콜</t>
  </si>
  <si>
    <t>코스피 고배당 위클리 고정 커버드콜 지수</t>
  </si>
  <si>
    <t>0007G0</t>
  </si>
  <si>
    <t>PLUS 글로벌원자력밸류체인</t>
  </si>
  <si>
    <t>Solactive Global Nuclear Energy Value Chain Index(PR)</t>
  </si>
  <si>
    <t>0035T0</t>
  </si>
  <si>
    <t>PLUS 글로벌휴머노이드로봇액티브</t>
  </si>
  <si>
    <t>iSelect 글로벌휴머노이드로봇 (PR)</t>
  </si>
  <si>
    <t>0138Y0</t>
  </si>
  <si>
    <t>PLUS 금채권혼합</t>
  </si>
  <si>
    <t>Akros 미국 금현물 ETF 채권혼합 지수</t>
  </si>
  <si>
    <t>0050E0</t>
  </si>
  <si>
    <t>PLUS 미국AI에이전트</t>
  </si>
  <si>
    <t>Solactive US AI Agents Index(PR)</t>
  </si>
  <si>
    <t>0057H0</t>
  </si>
  <si>
    <t>PLUS 미국S&amp;P500미국채혼합50액티브</t>
  </si>
  <si>
    <t>S&amp;P 500 and U.S. Treasury Bill 0-3 Month 50/50 Blend Index (USD)</t>
  </si>
  <si>
    <t>0089B0</t>
  </si>
  <si>
    <t>PLUS 미국나스닥100미국채혼합50</t>
  </si>
  <si>
    <t>Nasdaq-100 US T-Bills 1-3 Month 50/50 Index (USD)</t>
  </si>
  <si>
    <t>0078V0</t>
  </si>
  <si>
    <t>PLUS 미국로보택시</t>
  </si>
  <si>
    <t>KEDI 미국로보택시 지수(PR)</t>
  </si>
  <si>
    <t>0023B0</t>
  </si>
  <si>
    <t>PLUS 미국양자컴퓨팅TOP10</t>
  </si>
  <si>
    <t>iSelect 미국양자컴퓨팅 TOP10 (PR)</t>
  </si>
  <si>
    <t>0098N0</t>
  </si>
  <si>
    <t>PLUS 자사주매입고배당주</t>
  </si>
  <si>
    <t>FnGuide 고배당주 플러스 자사주 지수 (PR)</t>
  </si>
  <si>
    <t>0047N0</t>
  </si>
  <si>
    <t>PLUS 차이나AI테크TOP10</t>
  </si>
  <si>
    <t>Solactive China AI Tech Top10 Index(PR)</t>
  </si>
  <si>
    <t>0128D0</t>
  </si>
  <si>
    <t>PLUS 차이나항셍테크위클리타겟커버드콜</t>
  </si>
  <si>
    <t>HSTECH 15% Target Premium Weekly Covered Call Index</t>
  </si>
  <si>
    <t>0132K0</t>
  </si>
  <si>
    <t>PLUS 테슬라위클리커버드콜채권혼합</t>
  </si>
  <si>
    <t>Akros 테슬라 위클리 커버드콜 채권혼합 지수</t>
  </si>
  <si>
    <t>0122W0</t>
  </si>
  <si>
    <t>RISE 26-11 회사채(AA-이상)액티브</t>
  </si>
  <si>
    <t>KAP 26-11 회사채(AA-이상) 총수익지수</t>
  </si>
  <si>
    <t>0093A0</t>
  </si>
  <si>
    <t>RISE AI반도체TOP10</t>
  </si>
  <si>
    <t>FnGuide AI반도체TOP10 지수</t>
  </si>
  <si>
    <t>0101N0</t>
  </si>
  <si>
    <t>RISE AI전력인프라</t>
  </si>
  <si>
    <t>KRX-Akros AI 전력인프라 지수</t>
  </si>
  <si>
    <t>RISE AI플랫폼</t>
  </si>
  <si>
    <t>FnGuide AI 플랫폼 지수</t>
  </si>
  <si>
    <t>RISE K엔터&amp;여행레저</t>
  </si>
  <si>
    <t>FnGuide K엔터&amp;여행레저 지수</t>
  </si>
  <si>
    <t>0114X0</t>
  </si>
  <si>
    <t>RISE 글로벌게임테크TOP3Plus</t>
  </si>
  <si>
    <t>Solactive-KEDI 글로벌 게임 테크 TOP3 플러스 지수</t>
  </si>
  <si>
    <t>Indxx Hydrogen Economy Index (PR)</t>
  </si>
  <si>
    <t>S&amp;P Global Clean Energy Transition Index (Price Return)</t>
  </si>
  <si>
    <t>RISE 네트워크인프라</t>
  </si>
  <si>
    <t>FnGuide 네트워크 인프라 지수</t>
  </si>
  <si>
    <t>RISE 단기채권알파액티브</t>
  </si>
  <si>
    <t>KIS 단기채권알파지수(AA-이상)(총수익지수)</t>
  </si>
  <si>
    <t>0061Z0</t>
  </si>
  <si>
    <t>RISE 단기특수은행채액티브</t>
  </si>
  <si>
    <t>KAP 단기 특수은행채 지수(시장가격)</t>
  </si>
  <si>
    <t>0138D0</t>
  </si>
  <si>
    <t>RISE 동학개미</t>
  </si>
  <si>
    <t>FnGuide 동학개미 지수</t>
  </si>
  <si>
    <t>0127R0</t>
  </si>
  <si>
    <t>RISE 미국AI클라우드인프라</t>
  </si>
  <si>
    <t>Akros 미국 AI 클라우드 인프라 지수(Price Return)</t>
  </si>
  <si>
    <t>0138T0</t>
  </si>
  <si>
    <t>RISE 미국S&amp;P500데일리고정커버드콜</t>
  </si>
  <si>
    <t>S&amp;P500 10% Daily Fixed Covered Call Index</t>
  </si>
  <si>
    <t>0005C0</t>
  </si>
  <si>
    <t>RISE 미국S&amp;P500엔화노출(합성 H)</t>
  </si>
  <si>
    <t>0115C0</t>
  </si>
  <si>
    <t>RISE 미국고배당다우존스TOP10</t>
  </si>
  <si>
    <t>Dow Jones U.S. High Dividend 10 Index</t>
  </si>
  <si>
    <t>RISE 미국고정배당우선증권</t>
  </si>
  <si>
    <t>ICE BofAML Core Plus Fixed Rate Preferred Securities Index(PR)</t>
  </si>
  <si>
    <t>0018Z0</t>
  </si>
  <si>
    <t>RISE 미국양자컴퓨팅</t>
  </si>
  <si>
    <t>Solactive US Quantum Computing Technology Index PR</t>
  </si>
  <si>
    <t>0013P0</t>
  </si>
  <si>
    <t>RISE 미국은행TOP10</t>
  </si>
  <si>
    <t>KEDI 미국 은행 TOP10 지수</t>
  </si>
  <si>
    <t>0036Z0</t>
  </si>
  <si>
    <t>RISE 미국천연가스밸류체인</t>
  </si>
  <si>
    <t>Solactive US Natural Gas Value Chain Index PR</t>
  </si>
  <si>
    <t>0036R0</t>
  </si>
  <si>
    <t>RISE 미국휴머노이드로봇</t>
  </si>
  <si>
    <t>KEDI 미국 휴머노이드 로봇 지수(시장가격)</t>
  </si>
  <si>
    <t>Solactive Berkshire Portfolio Top10 Index(PR)</t>
  </si>
  <si>
    <t>0093B0</t>
  </si>
  <si>
    <t>RISE 엔비디아고정테크100</t>
  </si>
  <si>
    <t>KEDI 엔비디아고정테크100 지수(PR)</t>
  </si>
  <si>
    <t>498610</t>
  </si>
  <si>
    <t>RISE 인도디지털성장</t>
  </si>
  <si>
    <t xml:space="preserve">MarketVector Digital India Index(INR)(Price Return)			</t>
  </si>
  <si>
    <t>0094L0</t>
  </si>
  <si>
    <t>RISE 차이나테크TOP10위클리타겟커버드콜</t>
  </si>
  <si>
    <t>Bloomberg China Tech Select TOP 10 + 12% Target Premium Weekly Index</t>
  </si>
  <si>
    <t>0094M0</t>
  </si>
  <si>
    <t>RISE 코리아밸류업위클리고정커버드콜</t>
  </si>
  <si>
    <t>코리아 밸류업 위클리 커버드콜 30% 지수</t>
  </si>
  <si>
    <t>0047P0</t>
  </si>
  <si>
    <t>RISE 테슬라고정테크100</t>
  </si>
  <si>
    <t>KEDI 테슬라고정테크100 지수(PR)</t>
  </si>
  <si>
    <t>0013R0</t>
  </si>
  <si>
    <t>RISE 테슬라미국채타겟커버드콜혼합(합성)</t>
  </si>
  <si>
    <t>KEDI 테슬라미국30년국채15%타겟프리미엄 혼합지수(TR)</t>
  </si>
  <si>
    <t>RISE 테슬라애플아마존채권혼합</t>
  </si>
  <si>
    <t>iSelect 테슬라 애플 아마존 채권혼합지수(Price Return)</t>
  </si>
  <si>
    <t>0047R0</t>
  </si>
  <si>
    <t>RISE 팔란티어고정테크100</t>
  </si>
  <si>
    <t>KEDI 팔란티어고정테크100 지수(PR)</t>
  </si>
  <si>
    <t>0092C0</t>
  </si>
  <si>
    <t>SOL 27-12 회사채(AA-이상)액티브</t>
  </si>
  <si>
    <t>KAP 27-12 크레딧 채권지수(AA-이상, 총수익)</t>
  </si>
  <si>
    <t>0066W0</t>
  </si>
  <si>
    <t>SOL 국제금</t>
  </si>
  <si>
    <t>KEDI 국제금현물 ETF 가격지수(PR)</t>
  </si>
  <si>
    <t>0022T0</t>
  </si>
  <si>
    <t>SOL 국제금커버드콜액티브</t>
  </si>
  <si>
    <t>KEDI 골드인컴프리미엄 지수(NTR)</t>
  </si>
  <si>
    <t>SOL 미국500타겟데일리커버드콜액티브</t>
  </si>
  <si>
    <t>S&amp;P500 Scored&amp;Screened(PR)</t>
  </si>
  <si>
    <t>0080X0</t>
  </si>
  <si>
    <t>SOL 미국S&amp;P500미국채혼합50</t>
  </si>
  <si>
    <t>S&amp;P 500 and iBoxx $ Treasuries 7-10Y 5050 Blend Index(USD) PR/TR Hybrid</t>
  </si>
  <si>
    <t>0118S0</t>
  </si>
  <si>
    <t>SOL 미국넥스트테크TOP10액티브</t>
  </si>
  <si>
    <t>KEDI 미국넥스트테크TOP10(PR)</t>
  </si>
  <si>
    <t>SOL 미국배당다우존스2호</t>
  </si>
  <si>
    <t>0023A0</t>
  </si>
  <si>
    <t>SOL 미국양자컴퓨팅TOP10</t>
  </si>
  <si>
    <t>KEDI 미국양자컴퓨팅 TOP10(PR)</t>
  </si>
  <si>
    <t>0051G0</t>
  </si>
  <si>
    <t>SOL 미국원자력SMR</t>
  </si>
  <si>
    <t>KEDI 미국원자력 SMR 지수(PR)</t>
  </si>
  <si>
    <t>0005D0</t>
  </si>
  <si>
    <t>SOL 전고체배터리&amp;실리콘음극재</t>
  </si>
  <si>
    <t>FnGuide 전고체배터리&amp;실리콘음극재 지수(PR)</t>
  </si>
  <si>
    <t>0080Y0</t>
  </si>
  <si>
    <t>SOL 조선TOP3플러스레버리지</t>
  </si>
  <si>
    <t>0141S0</t>
  </si>
  <si>
    <t>SOL 조선기자재</t>
  </si>
  <si>
    <t>FnGuide 조선기자재 지수(PR)</t>
  </si>
  <si>
    <t>0141T0</t>
  </si>
  <si>
    <t>SOL 중기종합채권(AA-이상)액티브</t>
  </si>
  <si>
    <t>KAP K-중기종합채권지수(AA-이상,총수익)</t>
  </si>
  <si>
    <t>0016X0</t>
  </si>
  <si>
    <t>SOL 중단기회사채(A-이상)액티브</t>
  </si>
  <si>
    <t>KIS 중단기크레딧플러스채권(AA+~A-)지수(총수익)</t>
  </si>
  <si>
    <t>0131A0</t>
  </si>
  <si>
    <t>SOL 차이나소비트렌드</t>
  </si>
  <si>
    <t>SOLACTIVE-KEDI CHINA CONSUMER TREND INDEX(PR)</t>
  </si>
  <si>
    <t>0105E0</t>
  </si>
  <si>
    <t>SOL 코리아고배당</t>
  </si>
  <si>
    <t>FnGuide 코리아 고배당 지수(PR)</t>
  </si>
  <si>
    <t>SOL 코리아메가테크액티브</t>
  </si>
  <si>
    <t>0040X0</t>
  </si>
  <si>
    <t>SOL 팔란티어미국채커버드콜혼합</t>
  </si>
  <si>
    <t>KEDI 팔란티어미국채커버드콜혼합지수(NTR)</t>
  </si>
  <si>
    <t>0040Y0</t>
  </si>
  <si>
    <t>SOL 팔란티어커버드콜OTM채권혼합</t>
  </si>
  <si>
    <t>KEDI 팔란티어커버드콜OTM 채권혼합지수(NTR)</t>
  </si>
  <si>
    <t>0105D0</t>
  </si>
  <si>
    <t>SOL 한국AI소프트웨어</t>
  </si>
  <si>
    <t>KEDI 한국AI소프트웨어 지수(PR)</t>
  </si>
  <si>
    <t>0092B0</t>
  </si>
  <si>
    <t>SOL 한국원자력SMR</t>
  </si>
  <si>
    <t>FnGuide 한국원자력 SMR 지수(PR)</t>
  </si>
  <si>
    <t>0008T0</t>
  </si>
  <si>
    <t>SOL 화장품TOP3플러스</t>
  </si>
  <si>
    <t>FnGuide 화장품TOP3 플러스 지수(PR)</t>
  </si>
  <si>
    <t>0139F0</t>
  </si>
  <si>
    <t>TIGER 12월자동연장금융채(AA-이상)액티브</t>
  </si>
  <si>
    <t>KIS 12월 만기 자동연장금융채(AA-이상) 총수익지수</t>
  </si>
  <si>
    <t>0104N0</t>
  </si>
  <si>
    <t>종목ETF001타겟위클리커버드콜</t>
  </si>
  <si>
    <t>코스피 200 타겟 7% 위클리 커버드콜 지수</t>
  </si>
  <si>
    <t>0094K0</t>
  </si>
  <si>
    <t>TIGER 28-04 회사채(A+이상)액티브</t>
  </si>
  <si>
    <t>KIS 회사채 2804만기형 지수(총수익)</t>
  </si>
  <si>
    <t>0072R0</t>
  </si>
  <si>
    <t>TIGER KRX금현물</t>
  </si>
  <si>
    <t>TIGER K방산&amp;우주</t>
  </si>
  <si>
    <t>iSelect K방산&amp;우주</t>
  </si>
  <si>
    <t>0025N0</t>
  </si>
  <si>
    <t>TIGER TDF2045</t>
  </si>
  <si>
    <t>S&amp;P 500 and Korea Target Date 2045 (KRW) PR 지수</t>
  </si>
  <si>
    <t>Morningstar Exponential Technologies Equal Weighted Select PR USD</t>
  </si>
  <si>
    <t>Indxx Global Robotics &amp; Artificial Intelligence Thematic Index(PR)</t>
  </si>
  <si>
    <t>TIGER 글로벌AI사이버보안</t>
  </si>
  <si>
    <t>Indxx Cybersecurity 지수 (PR)</t>
  </si>
  <si>
    <t>Indxx Artificial Intelligence and Big Data 지수(PR)</t>
  </si>
  <si>
    <t>TIGER 글로벌AI전력인프라액티브</t>
  </si>
  <si>
    <t>Mirae Asset AI Infrastructure 지수(PR)</t>
  </si>
  <si>
    <t>TIGER 글로벌AI플랫폼액티브</t>
  </si>
  <si>
    <t>Solactive Global Lithium 지수(PR)</t>
  </si>
  <si>
    <t>Mirae Asset Global On-Device AI 지수 (PR)</t>
  </si>
  <si>
    <t>Solactive Autonomous &amp; Electric Vehicles 지수(PR)</t>
  </si>
  <si>
    <t>Indxx Global Cloud Computing Index(PR)</t>
  </si>
  <si>
    <t>Mirae Asset Global Innovative Bluechip Top 10 Index(PR)</t>
  </si>
  <si>
    <t>0086C0</t>
  </si>
  <si>
    <t>TIGER 리츠부동산인프라10채권혼합액티브</t>
  </si>
  <si>
    <t>KEDI 리츠부동산인프라TOP10채권혼합지수 (Price Return)</t>
  </si>
  <si>
    <t>0086B0</t>
  </si>
  <si>
    <t>TIGER 리츠부동산인프라TOP10액티브</t>
  </si>
  <si>
    <t>KEDI 리츠부동산인프라TOP10지수 (Price Return)</t>
  </si>
  <si>
    <t>TIGER 리츠부동산인프라채권</t>
  </si>
  <si>
    <t>KIS 리츠부동산인프라채권PR 지수</t>
  </si>
  <si>
    <t>0043B0</t>
  </si>
  <si>
    <t>TIGER 머니마켓액티브</t>
  </si>
  <si>
    <t>KIS-한빛 MMF지수</t>
  </si>
  <si>
    <t>0142D0</t>
  </si>
  <si>
    <t>TIGER 미국AI데이터센터TOP4Plus</t>
  </si>
  <si>
    <t>Akros U.S. AI Data Center TOP4 Plus 지수(PR)</t>
  </si>
  <si>
    <t>Mirae Asset US AI Fabless 지수(PR)</t>
  </si>
  <si>
    <t>0102A0</t>
  </si>
  <si>
    <t>TIGER 미국AI소프트웨어TOP4Plus</t>
  </si>
  <si>
    <t>Akros U.S. AI Software TOP4 Plus 지수 (Price Return)</t>
  </si>
  <si>
    <t>0123G0</t>
  </si>
  <si>
    <t>TIGER 미국AI전력SMR</t>
  </si>
  <si>
    <t>Akros U.S. AI Electricity SMR Index 지수(PR)</t>
  </si>
  <si>
    <t>TIGER 미국S&amp;P500(H)</t>
  </si>
  <si>
    <t>TIGER 미국나스닥100(H)</t>
  </si>
  <si>
    <t>TIGER 미국나스닥100채권혼합Fn</t>
  </si>
  <si>
    <t>0008S0</t>
  </si>
  <si>
    <t>TIGER 미국배당다우존스타겟데일리커버드콜</t>
  </si>
  <si>
    <t>Dow Jones U.S. Dividend 100 10% Daily Premium Covered Call 지수</t>
  </si>
  <si>
    <t>0015K0</t>
  </si>
  <si>
    <t>TIGER 미국소비트렌드액티브</t>
  </si>
  <si>
    <t>Mirae Asset US Consumer Trend 지수 (PR)</t>
  </si>
  <si>
    <t>0046A0</t>
  </si>
  <si>
    <t>TIGER 미국초단기(3개월이하)국채</t>
  </si>
  <si>
    <t>ICE 0-3 Month US Treasury Securities 지수</t>
  </si>
  <si>
    <t>Global X U.S. Cash Flow Kings 100 Index(PR)</t>
  </si>
  <si>
    <t>TIGER 반도체TOP10</t>
  </si>
  <si>
    <t>TIGER 우량회사채액티브</t>
  </si>
  <si>
    <t>Mirae Asset India Billion Consumer 지수(PR)</t>
  </si>
  <si>
    <t>0067Y0</t>
  </si>
  <si>
    <t>TIGER 차이나AI소프트웨어</t>
  </si>
  <si>
    <t>Mirae Asset China AI Software 지수 (Price Return, HKD)</t>
  </si>
  <si>
    <t>0067V0</t>
  </si>
  <si>
    <t>TIGER 차이나글로벌리더스TOP3+</t>
  </si>
  <si>
    <t>Solactive-KEDI 차이나글로벌리더스TOP3플러스 지수 (Price Return, CNH)</t>
  </si>
  <si>
    <t>Solactive China Biotech Index(PR)</t>
  </si>
  <si>
    <t>FactSet China Semiconductor 지수(PR)</t>
  </si>
  <si>
    <t>Solactive China Electric Vehicle and Battery Index(PR)</t>
  </si>
  <si>
    <t>Solactive China Clean Energy 지수(PR)</t>
  </si>
  <si>
    <t>0047A0</t>
  </si>
  <si>
    <t>TIGER 차이나테크TOP10</t>
  </si>
  <si>
    <t>Mirae Asset China Tech Top 10 지수 (Price Return)</t>
  </si>
  <si>
    <t>TIGER 차이나항셍30</t>
  </si>
  <si>
    <t>Hang Seng China (Hong Kong-listed) 30 Index</t>
  </si>
  <si>
    <t>0053L0</t>
  </si>
  <si>
    <t>TIGER 차이나휴머노이드로봇</t>
  </si>
  <si>
    <t>Mirae Asset China Humanoid Robot 지수(PR)</t>
  </si>
  <si>
    <t>0117V0</t>
  </si>
  <si>
    <t>TIGER 코리아AI전력기기TOP3플러스</t>
  </si>
  <si>
    <t>KEDI 코리아AI전력기기TOP3플러스 지수</t>
  </si>
  <si>
    <t>TIGER 코리아TOP10</t>
  </si>
  <si>
    <t>0052D0</t>
  </si>
  <si>
    <t>TIGER 코리아배당다우존스</t>
  </si>
  <si>
    <t>Dow Jones Korea Dividend 30 지수 (Price Return)</t>
  </si>
  <si>
    <t>0104P0</t>
  </si>
  <si>
    <t>TIGER 코리아배당다우존스위클리커버드콜</t>
  </si>
  <si>
    <t>KRX 다우존스 코리아 배당 30 타겟 7% 위클리 커버드콜 지수</t>
  </si>
  <si>
    <t>0091P0</t>
  </si>
  <si>
    <t>TIGER 코리아원자력</t>
  </si>
  <si>
    <t>iSelect 코리아 원자력 지수 (Price Return)</t>
  </si>
  <si>
    <t>0060H0</t>
  </si>
  <si>
    <t>TIGER 토탈월드스탁액티브</t>
  </si>
  <si>
    <t>FTSE Global All Cap Index(PR)</t>
  </si>
  <si>
    <t>TIMEFOLIO 글로벌바이오액티브</t>
  </si>
  <si>
    <t>0113D0</t>
  </si>
  <si>
    <t>TIMEFOLIO 글로벌탑픽액티브</t>
  </si>
  <si>
    <t>Bloomberg World Large, Mid &amp; Small cap PR Index</t>
  </si>
  <si>
    <t>0019K0</t>
  </si>
  <si>
    <t>TIMEFOLIO 미국나스닥100채권혼합50액티브</t>
  </si>
  <si>
    <t>FnGuide 미국나스닥100 단기채권혼합 지수</t>
  </si>
  <si>
    <t>0036D0</t>
  </si>
  <si>
    <t>TIMEFOLIO 미국배당다우존스액티브</t>
  </si>
  <si>
    <t>0043Y0</t>
  </si>
  <si>
    <t>TIMEFOLIO 차이나AI테크액티브</t>
  </si>
  <si>
    <t>Solactive China Artificial Intelligence 지수(원화환산)(PR)</t>
  </si>
  <si>
    <t>0088N0</t>
  </si>
  <si>
    <t>WON K-글로벌수급상위</t>
  </si>
  <si>
    <t>DeepSearch 외인수급 Top20 지수</t>
  </si>
  <si>
    <t>WON 국공채머니마켓액티브</t>
  </si>
  <si>
    <t>KAP 국공채 머니마켓 총수익 지수</t>
  </si>
  <si>
    <t>0053M0</t>
  </si>
  <si>
    <t>더제이 중소형포커스액티브</t>
  </si>
  <si>
    <t>0112X0</t>
  </si>
  <si>
    <t>마이티 200TR</t>
  </si>
  <si>
    <t>0007N0</t>
  </si>
  <si>
    <t>아이엠에셋 200</t>
  </si>
  <si>
    <t>0002C0</t>
  </si>
  <si>
    <t>에셋플러스 인도일등기업포커스20액티브</t>
  </si>
  <si>
    <t>MSCI India IMI Index(PR)</t>
  </si>
  <si>
    <t>BF랩스</t>
  </si>
  <si>
    <t>477760</t>
  </si>
  <si>
    <t>DB금융스팩12호</t>
  </si>
  <si>
    <t>DGI</t>
  </si>
  <si>
    <t>DH오토넥스</t>
  </si>
  <si>
    <t>DH오토리드</t>
  </si>
  <si>
    <t>DKME</t>
  </si>
  <si>
    <t>DYP</t>
  </si>
  <si>
    <t>418620</t>
  </si>
  <si>
    <t>E8</t>
  </si>
  <si>
    <t>499790</t>
  </si>
  <si>
    <t>440290</t>
  </si>
  <si>
    <t>HB인베스트먼트</t>
  </si>
  <si>
    <t>HC보광산업</t>
  </si>
  <si>
    <t>HC홈센타</t>
  </si>
  <si>
    <t>443060</t>
  </si>
  <si>
    <t>376270</t>
  </si>
  <si>
    <t>HEM파마</t>
  </si>
  <si>
    <t>HLB제넥스</t>
  </si>
  <si>
    <t>HLB펩</t>
  </si>
  <si>
    <t>HS화성</t>
  </si>
  <si>
    <t>487570</t>
  </si>
  <si>
    <t>HS효성</t>
  </si>
  <si>
    <t>469480</t>
  </si>
  <si>
    <t>IBKS제24호스팩</t>
  </si>
  <si>
    <t>0099X0</t>
  </si>
  <si>
    <t>IBKS제25호스팩</t>
  </si>
  <si>
    <t>INVENI</t>
  </si>
  <si>
    <t>KBI동양철관</t>
  </si>
  <si>
    <t>415640</t>
  </si>
  <si>
    <t>KB발해인프라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</si>
  <si>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</si>
  <si>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</si>
  <si>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</si>
  <si>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</si>
  <si>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</si>
  <si>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</si>
  <si>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</si>
  <si>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</si>
  <si>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</si>
  <si>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</si>
  <si>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KG에코솔루션</t>
  </si>
  <si>
    <t>KH 미래물산</t>
  </si>
  <si>
    <t>KS인더스트리</t>
  </si>
  <si>
    <t>KT나스미디어</t>
  </si>
  <si>
    <t>KT밀리의서재</t>
  </si>
  <si>
    <t>KT지니뮤직</t>
  </si>
  <si>
    <t>KZ정밀</t>
  </si>
  <si>
    <t>064400</t>
  </si>
  <si>
    <t>LK삼양</t>
  </si>
  <si>
    <t>LS에코에너지</t>
  </si>
  <si>
    <t>LS증권</t>
  </si>
  <si>
    <t>LS티라유텍</t>
  </si>
  <si>
    <t>476080</t>
  </si>
  <si>
    <t>M83</t>
  </si>
  <si>
    <t>NICE인프라</t>
  </si>
  <si>
    <t>NPX</t>
  </si>
  <si>
    <t>PKC</t>
  </si>
  <si>
    <t>PS일렉트로닉스</t>
  </si>
  <si>
    <t>474610</t>
  </si>
  <si>
    <t>RF시스템즈</t>
  </si>
  <si>
    <t>SB성보</t>
  </si>
  <si>
    <t>SCL사이언스</t>
  </si>
  <si>
    <t>SGC E&amp;C</t>
  </si>
  <si>
    <t>SJG세종</t>
  </si>
  <si>
    <t>SKAI</t>
  </si>
  <si>
    <t>475150</t>
  </si>
  <si>
    <t>SK이터닉스</t>
  </si>
  <si>
    <t>SOOP</t>
  </si>
  <si>
    <t>THE CUBE&amp;</t>
  </si>
  <si>
    <t>TP</t>
  </si>
  <si>
    <t>강동씨앤엘</t>
  </si>
  <si>
    <t>골프존홀딩스</t>
  </si>
  <si>
    <t>광동헬스바이오</t>
  </si>
  <si>
    <t>482520</t>
  </si>
  <si>
    <t>교보16호스팩</t>
  </si>
  <si>
    <t>489210</t>
  </si>
  <si>
    <t>교보17호스팩</t>
  </si>
  <si>
    <t>0041B0</t>
  </si>
  <si>
    <t>교보18호스팩</t>
  </si>
  <si>
    <t>0098T0</t>
  </si>
  <si>
    <t>교보19호스팩</t>
  </si>
  <si>
    <t>318060</t>
  </si>
  <si>
    <t>그래피</t>
  </si>
  <si>
    <t>453450</t>
  </si>
  <si>
    <t>그리드위즈</t>
  </si>
  <si>
    <t>0015G0</t>
  </si>
  <si>
    <t>그린광학</t>
  </si>
  <si>
    <t>금호석유화학우</t>
  </si>
  <si>
    <t>나노실리칸첨단소재</t>
  </si>
  <si>
    <t>478340</t>
  </si>
  <si>
    <t>나라스페이스테크놀로지</t>
  </si>
  <si>
    <t>459510</t>
  </si>
  <si>
    <t>나우로보틱스</t>
  </si>
  <si>
    <t>넥사다이내믹스</t>
  </si>
  <si>
    <t>넥스턴앤롤코리아</t>
  </si>
  <si>
    <t>389650</t>
  </si>
  <si>
    <t>넥스트바이오메디컬</t>
  </si>
  <si>
    <t>넥써쓰</t>
  </si>
  <si>
    <t>473980</t>
  </si>
  <si>
    <t>노머스</t>
  </si>
  <si>
    <t>145170</t>
  </si>
  <si>
    <t>노브랜드</t>
  </si>
  <si>
    <t>486990</t>
  </si>
  <si>
    <t>노타</t>
  </si>
  <si>
    <t>380550</t>
  </si>
  <si>
    <t>뉴로핏</t>
  </si>
  <si>
    <t>463020</t>
  </si>
  <si>
    <t>뉴엔AI</t>
  </si>
  <si>
    <t>뉴온</t>
  </si>
  <si>
    <t>462310</t>
  </si>
  <si>
    <t>뉴키즈온</t>
  </si>
  <si>
    <t>다산디엠씨</t>
  </si>
  <si>
    <t>483650</t>
  </si>
  <si>
    <t>달바글로벌</t>
  </si>
  <si>
    <t>464580</t>
  </si>
  <si>
    <t>닷밀</t>
  </si>
  <si>
    <t>대림바스</t>
  </si>
  <si>
    <t>대산F&amp;B</t>
  </si>
  <si>
    <t>471050</t>
  </si>
  <si>
    <t>대신밸런스제17호스팩</t>
  </si>
  <si>
    <t>478780</t>
  </si>
  <si>
    <t>대신밸런스제18호스팩</t>
  </si>
  <si>
    <t>482690</t>
  </si>
  <si>
    <t>대신밸런스제19호스팩</t>
  </si>
  <si>
    <t>0030R0</t>
  </si>
  <si>
    <t>대신밸류리츠</t>
  </si>
  <si>
    <t>393970</t>
  </si>
  <si>
    <t>대진첨단소재</t>
  </si>
  <si>
    <t>439260</t>
  </si>
  <si>
    <t>대한조선</t>
  </si>
  <si>
    <t>475560</t>
  </si>
  <si>
    <t>더본코리아</t>
  </si>
  <si>
    <t>462860</t>
  </si>
  <si>
    <t>더즌</t>
  </si>
  <si>
    <t>더테크놀로지</t>
  </si>
  <si>
    <t>403850</t>
  </si>
  <si>
    <t>더핑크퐁컴퍼니</t>
  </si>
  <si>
    <t>덕신이피씨</t>
  </si>
  <si>
    <t>373160</t>
  </si>
  <si>
    <t>데이원컴퍼니</t>
  </si>
  <si>
    <t>도부</t>
  </si>
  <si>
    <t>484120</t>
  </si>
  <si>
    <t>도우인시스</t>
  </si>
  <si>
    <t>303810</t>
  </si>
  <si>
    <t>동국생명과학</t>
  </si>
  <si>
    <t>240550</t>
  </si>
  <si>
    <t>동방메디컬</t>
  </si>
  <si>
    <t>동일스틸럭스</t>
  </si>
  <si>
    <t>362990</t>
  </si>
  <si>
    <t>드림인사이트</t>
  </si>
  <si>
    <t>디바이스</t>
  </si>
  <si>
    <t>489730</t>
  </si>
  <si>
    <t>디비금융제13호스팩</t>
  </si>
  <si>
    <t>0004Y0</t>
  </si>
  <si>
    <t>디비금융제14호스팩</t>
  </si>
  <si>
    <t>347850</t>
  </si>
  <si>
    <t>디앤디파마텍</t>
  </si>
  <si>
    <t>디에이치엑스컴퍼니</t>
  </si>
  <si>
    <t>디와이덕양</t>
  </si>
  <si>
    <t>디티씨</t>
  </si>
  <si>
    <t>462510</t>
  </si>
  <si>
    <t>라메디텍</t>
  </si>
  <si>
    <t>199550</t>
  </si>
  <si>
    <t>레이저옵텍</t>
  </si>
  <si>
    <t>로보쓰리에이아이</t>
  </si>
  <si>
    <t>로젠</t>
  </si>
  <si>
    <t>376900</t>
  </si>
  <si>
    <t>로킷헬스케어</t>
  </si>
  <si>
    <t>롤링스톤</t>
  </si>
  <si>
    <t>롯데이노베이트</t>
  </si>
  <si>
    <t>474170</t>
  </si>
  <si>
    <t>루미르</t>
  </si>
  <si>
    <t>리가켐바이오</t>
  </si>
  <si>
    <t>491000</t>
  </si>
  <si>
    <t>리브스메드</t>
  </si>
  <si>
    <t>링크드</t>
  </si>
  <si>
    <t>474650</t>
  </si>
  <si>
    <t>링크솔루션</t>
  </si>
  <si>
    <t>맵스리얼티</t>
  </si>
  <si>
    <t>머니무브</t>
  </si>
  <si>
    <t>0088D0</t>
  </si>
  <si>
    <t>메리츠제1호스팩</t>
  </si>
  <si>
    <t>메타케어</t>
  </si>
  <si>
    <t>멤레이비티</t>
  </si>
  <si>
    <t>317450</t>
  </si>
  <si>
    <t>명인제약</t>
  </si>
  <si>
    <t>모나용평</t>
  </si>
  <si>
    <t>모아라이프플러스</t>
  </si>
  <si>
    <t>463480</t>
  </si>
  <si>
    <t>모티브링크</t>
  </si>
  <si>
    <t>0097F0</t>
  </si>
  <si>
    <t>한빛비전스팩10호</t>
  </si>
  <si>
    <t>0099W0</t>
  </si>
  <si>
    <t>한빛비전스팩11호</t>
  </si>
  <si>
    <t>477380</t>
  </si>
  <si>
    <t>한빛비전스팩4호</t>
  </si>
  <si>
    <t>477470</t>
  </si>
  <si>
    <t>한빛비전스팩5호</t>
  </si>
  <si>
    <t>478440</t>
  </si>
  <si>
    <t>한빛비전스팩6호</t>
  </si>
  <si>
    <t>482680</t>
  </si>
  <si>
    <t>한빛비전스팩7호</t>
  </si>
  <si>
    <t>0093G0</t>
  </si>
  <si>
    <t>한빛비전스팩8호</t>
  </si>
  <si>
    <t>0096D0</t>
  </si>
  <si>
    <t>한빛비전스팩9호</t>
  </si>
  <si>
    <t>475460</t>
  </si>
  <si>
    <t>미트박스</t>
  </si>
  <si>
    <t>452200</t>
  </si>
  <si>
    <t>민테크</t>
  </si>
  <si>
    <t>489460</t>
  </si>
  <si>
    <t>바이오비쥬</t>
  </si>
  <si>
    <t>188040</t>
  </si>
  <si>
    <t>바이오포트</t>
  </si>
  <si>
    <t>199480</t>
  </si>
  <si>
    <t>뱅크웨어글로벌</t>
  </si>
  <si>
    <t>457600</t>
  </si>
  <si>
    <t>벡트</t>
  </si>
  <si>
    <t>496320</t>
  </si>
  <si>
    <t>본시스템즈</t>
  </si>
  <si>
    <t>브이엠</t>
  </si>
  <si>
    <t>478560</t>
  </si>
  <si>
    <t>블랙야크아이앤씨</t>
  </si>
  <si>
    <t>블루산업개발</t>
  </si>
  <si>
    <t>블리츠웨이엔터테인먼트</t>
  </si>
  <si>
    <t>473370</t>
  </si>
  <si>
    <t>비엔케이제2호스팩</t>
  </si>
  <si>
    <t>0068Y0</t>
  </si>
  <si>
    <t>비엔케이제3호스팩</t>
  </si>
  <si>
    <t>488900</t>
  </si>
  <si>
    <t>비츠로넥스텍</t>
  </si>
  <si>
    <t>비큐AI</t>
  </si>
  <si>
    <t>비트맥스</t>
  </si>
  <si>
    <t>비트플래닛</t>
  </si>
  <si>
    <t>빌리언스</t>
  </si>
  <si>
    <t>빛과전자</t>
  </si>
  <si>
    <t>451250</t>
  </si>
  <si>
    <t>삐아</t>
  </si>
  <si>
    <t>466410</t>
  </si>
  <si>
    <t>사이냅소프트</t>
  </si>
  <si>
    <t>사토시홀딩스</t>
  </si>
  <si>
    <t>452430</t>
  </si>
  <si>
    <t>사피엔반도체</t>
  </si>
  <si>
    <t>062040</t>
  </si>
  <si>
    <t>삼기에너지솔루션즈</t>
  </si>
  <si>
    <t>0044K0</t>
  </si>
  <si>
    <t>삼성스팩10호</t>
  </si>
  <si>
    <t>0071M0</t>
  </si>
  <si>
    <t>삼성스팩11호</t>
  </si>
  <si>
    <t>0096B0</t>
  </si>
  <si>
    <t>삼성스팩12호</t>
  </si>
  <si>
    <t>0126Z0</t>
  </si>
  <si>
    <t>0120G0</t>
  </si>
  <si>
    <t>삼양바이오팜</t>
  </si>
  <si>
    <t>482630</t>
  </si>
  <si>
    <t>삼양엔씨켐</t>
  </si>
  <si>
    <t>484590</t>
  </si>
  <si>
    <t>삼양컴텍</t>
  </si>
  <si>
    <t>삼양케이씨아이</t>
  </si>
  <si>
    <t>014950</t>
  </si>
  <si>
    <t>삼익제약</t>
  </si>
  <si>
    <t>0013V0</t>
  </si>
  <si>
    <t>삼진식품</t>
  </si>
  <si>
    <t>437730</t>
  </si>
  <si>
    <t>삼현</t>
  </si>
  <si>
    <t>상지건설</t>
  </si>
  <si>
    <t>031210</t>
  </si>
  <si>
    <t>서울보증보험</t>
  </si>
  <si>
    <t>서울평가정보</t>
  </si>
  <si>
    <t>선샤인푸드</t>
  </si>
  <si>
    <t>성안머티리얼스</t>
  </si>
  <si>
    <t>458650</t>
  </si>
  <si>
    <t>성우</t>
  </si>
  <si>
    <t>061090</t>
  </si>
  <si>
    <t>세나테크놀로지</t>
  </si>
  <si>
    <t>490470</t>
  </si>
  <si>
    <t>세미파이브</t>
  </si>
  <si>
    <t>267080</t>
  </si>
  <si>
    <t>세븐브로이맥주</t>
  </si>
  <si>
    <t>셀레스트라</t>
  </si>
  <si>
    <t>471820</t>
  </si>
  <si>
    <t>셀로맥스사이언스</t>
  </si>
  <si>
    <t>308430</t>
  </si>
  <si>
    <t>셀비온</t>
  </si>
  <si>
    <t>소노스퀘어</t>
  </si>
  <si>
    <t>솔디펜스</t>
  </si>
  <si>
    <t>수산세보틱스</t>
  </si>
  <si>
    <t>수성웹툰</t>
  </si>
  <si>
    <t>스타에스엠리츠</t>
  </si>
  <si>
    <t>스타코링크</t>
  </si>
  <si>
    <t>415380</t>
  </si>
  <si>
    <t>스튜디오삼익</t>
  </si>
  <si>
    <t>스피어</t>
  </si>
  <si>
    <t>시선AI</t>
  </si>
  <si>
    <t>시지메드텍</t>
  </si>
  <si>
    <t>462870</t>
  </si>
  <si>
    <t>시프트업</t>
  </si>
  <si>
    <t>472220</t>
  </si>
  <si>
    <t>신영스팩10호</t>
  </si>
  <si>
    <t>0091W0</t>
  </si>
  <si>
    <t>신영스팩11호</t>
  </si>
  <si>
    <t>481850</t>
  </si>
  <si>
    <t>신한글로벌액티브리츠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</si>
  <si>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</si>
  <si>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</si>
  <si>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</si>
  <si>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</si>
  <si>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</si>
  <si>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</si>
  <si>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</si>
  <si>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</si>
  <si>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</si>
  <si>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</si>
  <si>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444530</t>
  </si>
  <si>
    <t>심플랫폼</t>
  </si>
  <si>
    <t>234030</t>
  </si>
  <si>
    <t>싸이닉솔루션</t>
  </si>
  <si>
    <t>081180</t>
  </si>
  <si>
    <t>쎄크</t>
  </si>
  <si>
    <t>394800</t>
  </si>
  <si>
    <t>쓰리빌리언</t>
  </si>
  <si>
    <t>177900</t>
  </si>
  <si>
    <t>쓰리에이로직스</t>
  </si>
  <si>
    <t>475400</t>
  </si>
  <si>
    <t>씨메스</t>
  </si>
  <si>
    <t>458870</t>
  </si>
  <si>
    <t>씨어스테크놀로지</t>
  </si>
  <si>
    <t>388210</t>
  </si>
  <si>
    <t>씨엠티엑스</t>
  </si>
  <si>
    <t>480370</t>
  </si>
  <si>
    <t>씨케이솔루션</t>
  </si>
  <si>
    <t>씨피시스템</t>
  </si>
  <si>
    <t>0015N0</t>
  </si>
  <si>
    <t>아로마티카</t>
  </si>
  <si>
    <t>아모레퍼시픽홀딩스3우C</t>
  </si>
  <si>
    <t>아모레퍼시픽홀딩스우</t>
  </si>
  <si>
    <t>450950</t>
  </si>
  <si>
    <t>아스테라시스</t>
  </si>
  <si>
    <t>331740</t>
  </si>
  <si>
    <t>아우토크립트</t>
  </si>
  <si>
    <t>아이로보틱스</t>
  </si>
  <si>
    <t>469750</t>
  </si>
  <si>
    <t>아이비젼웍스</t>
  </si>
  <si>
    <t>460470</t>
  </si>
  <si>
    <t>아이빔테크놀로지</t>
  </si>
  <si>
    <t>461300</t>
  </si>
  <si>
    <t>아이스크림미디어</t>
  </si>
  <si>
    <t>456010</t>
  </si>
  <si>
    <t>아이씨티케이</t>
  </si>
  <si>
    <t>464500</t>
  </si>
  <si>
    <t>아이언디바이스</t>
  </si>
  <si>
    <t>212710</t>
  </si>
  <si>
    <t>아이에스티이</t>
  </si>
  <si>
    <t>아이엘</t>
  </si>
  <si>
    <t>403810</t>
  </si>
  <si>
    <t>아이엘커누스</t>
  </si>
  <si>
    <t>461030</t>
  </si>
  <si>
    <t>아이엠비디엑스</t>
  </si>
  <si>
    <t>462980</t>
  </si>
  <si>
    <t>아이지넷</t>
  </si>
  <si>
    <t>아이티센글로벌</t>
  </si>
  <si>
    <t>아이티센씨티에스</t>
  </si>
  <si>
    <t>아이티센엔텍</t>
  </si>
  <si>
    <t>아이티센코어</t>
  </si>
  <si>
    <t>아이티센피엔에스</t>
  </si>
  <si>
    <t>309710</t>
  </si>
  <si>
    <t>아이티켐</t>
  </si>
  <si>
    <t>아진전자부품</t>
  </si>
  <si>
    <t>0007C0</t>
  </si>
  <si>
    <t>아크릴</t>
  </si>
  <si>
    <t>아크솔루션스</t>
  </si>
  <si>
    <t>아티스트스튜디오</t>
  </si>
  <si>
    <t>아티스트컴퍼니</t>
  </si>
  <si>
    <t>476830</t>
  </si>
  <si>
    <t>알지노믹스</t>
  </si>
  <si>
    <t>알톤</t>
  </si>
  <si>
    <t>459550</t>
  </si>
  <si>
    <t>알트</t>
  </si>
  <si>
    <t>알파AI</t>
  </si>
  <si>
    <t>알파칩스</t>
  </si>
  <si>
    <t>397810</t>
  </si>
  <si>
    <t>애드포러스</t>
  </si>
  <si>
    <t>앱토크롬</t>
  </si>
  <si>
    <t>앱튼</t>
  </si>
  <si>
    <t>435570</t>
  </si>
  <si>
    <t>에르코스</t>
  </si>
  <si>
    <t>0008Z0</t>
  </si>
  <si>
    <t>에스엔시스</t>
  </si>
  <si>
    <t>460870</t>
  </si>
  <si>
    <t>에스엠씨지</t>
  </si>
  <si>
    <t>464080</t>
  </si>
  <si>
    <t>에스오에스랩</t>
  </si>
  <si>
    <t>398120</t>
  </si>
  <si>
    <t>에스지헬스케어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</si>
  <si>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</si>
  <si>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</si>
  <si>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</si>
  <si>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</si>
  <si>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</si>
  <si>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</si>
  <si>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475660</t>
  </si>
  <si>
    <t>에스켐</t>
  </si>
  <si>
    <t>488280</t>
  </si>
  <si>
    <t>에스투더블유</t>
  </si>
  <si>
    <t>443670</t>
  </si>
  <si>
    <t>에스피소프트</t>
  </si>
  <si>
    <t>163280</t>
  </si>
  <si>
    <t>에어레인</t>
  </si>
  <si>
    <t>475580</t>
  </si>
  <si>
    <t>에이럭스</t>
  </si>
  <si>
    <t>364950</t>
  </si>
  <si>
    <t>에이아이코리아</t>
  </si>
  <si>
    <t>495900</t>
  </si>
  <si>
    <t>에이엠시지</t>
  </si>
  <si>
    <t>481070</t>
  </si>
  <si>
    <t>에이유브랜즈</t>
  </si>
  <si>
    <t>에이전트AI</t>
  </si>
  <si>
    <t>295310</t>
  </si>
  <si>
    <t>에이치브이엠</t>
  </si>
  <si>
    <t>에이치엠넥스</t>
  </si>
  <si>
    <t>477340</t>
  </si>
  <si>
    <t>에이치엠씨제7호스팩</t>
  </si>
  <si>
    <t>278470</t>
  </si>
  <si>
    <t>0009K0</t>
  </si>
  <si>
    <t>에임드바이오</t>
  </si>
  <si>
    <t>에코글로우</t>
  </si>
  <si>
    <t>373110</t>
  </si>
  <si>
    <t>엑셀세라퓨틱스</t>
  </si>
  <si>
    <t>엑스플러스</t>
  </si>
  <si>
    <t>엑시온그룹</t>
  </si>
  <si>
    <t>엑시큐어하이트론</t>
  </si>
  <si>
    <t>059180</t>
  </si>
  <si>
    <t>엔더블유시</t>
  </si>
  <si>
    <t>475230</t>
  </si>
  <si>
    <t>엔알비</t>
  </si>
  <si>
    <t>엔에스이엔엠</t>
  </si>
  <si>
    <t>481890</t>
  </si>
  <si>
    <t>엔에이치스팩31호</t>
  </si>
  <si>
    <t>0054V0</t>
  </si>
  <si>
    <t>엔에이치스팩32호</t>
  </si>
  <si>
    <t>455900</t>
  </si>
  <si>
    <t>엔젤로보틱스</t>
  </si>
  <si>
    <t>0041J0</t>
  </si>
  <si>
    <t>엘에스스팩1호</t>
  </si>
  <si>
    <t>489500</t>
  </si>
  <si>
    <t>엘케이켐</t>
  </si>
  <si>
    <t>226590</t>
  </si>
  <si>
    <t>엠디바이스</t>
  </si>
  <si>
    <t>484870</t>
  </si>
  <si>
    <t>엠앤씨솔루션</t>
  </si>
  <si>
    <t>432980</t>
  </si>
  <si>
    <t>엠에프씨</t>
  </si>
  <si>
    <t>413390</t>
  </si>
  <si>
    <t>엠오티</t>
  </si>
  <si>
    <t>엣지파운드리</t>
  </si>
  <si>
    <t>476040</t>
  </si>
  <si>
    <t>오가노이드사이언스</t>
  </si>
  <si>
    <t>오건에코텍</t>
  </si>
  <si>
    <t>오늘이엔엠</t>
  </si>
  <si>
    <t>475830</t>
  </si>
  <si>
    <t>오름테라퓨틱</t>
  </si>
  <si>
    <t>036220</t>
  </si>
  <si>
    <t>오상헬스케어</t>
  </si>
  <si>
    <t>332190</t>
  </si>
  <si>
    <t>오션스바이오</t>
  </si>
  <si>
    <t>오션인더블유</t>
  </si>
  <si>
    <t>342870</t>
  </si>
  <si>
    <t>오아</t>
  </si>
  <si>
    <t>476060</t>
  </si>
  <si>
    <t>온코닉테라퓨틱스</t>
  </si>
  <si>
    <t>382150</t>
  </si>
  <si>
    <t>온코크로스</t>
  </si>
  <si>
    <t>온타이드</t>
  </si>
  <si>
    <t>와이씨</t>
  </si>
  <si>
    <t>209640</t>
  </si>
  <si>
    <t>와이제이링크</t>
  </si>
  <si>
    <t>096250</t>
  </si>
  <si>
    <t>와이즈넛</t>
  </si>
  <si>
    <t>101970</t>
  </si>
  <si>
    <t>우양에이치씨</t>
  </si>
  <si>
    <t>457550</t>
  </si>
  <si>
    <t>우진엔텍</t>
  </si>
  <si>
    <t>136150</t>
  </si>
  <si>
    <t>원일티엔아이</t>
  </si>
  <si>
    <t>289930</t>
  </si>
  <si>
    <t>웨이비스</t>
  </si>
  <si>
    <t>479960</t>
  </si>
  <si>
    <t>위너스</t>
  </si>
  <si>
    <t>459100</t>
  </si>
  <si>
    <t>위츠</t>
  </si>
  <si>
    <t>윈스테크넷</t>
  </si>
  <si>
    <t>유니온바이오메트릭스</t>
  </si>
  <si>
    <t>389680</t>
  </si>
  <si>
    <t>유디엠텍</t>
  </si>
  <si>
    <t>088340</t>
  </si>
  <si>
    <t>유라클</t>
  </si>
  <si>
    <t>495810</t>
  </si>
  <si>
    <t>유비씨</t>
  </si>
  <si>
    <t>473050</t>
  </si>
  <si>
    <t>유안타제15호스팩</t>
  </si>
  <si>
    <t>474490</t>
  </si>
  <si>
    <t>유안타제16호스팩</t>
  </si>
  <si>
    <t>493790</t>
  </si>
  <si>
    <t>유안타제17호스팩</t>
  </si>
  <si>
    <t>468760</t>
  </si>
  <si>
    <t>유진스팩10호</t>
  </si>
  <si>
    <t>488060</t>
  </si>
  <si>
    <t>유진스팩11호</t>
  </si>
  <si>
    <t>0105P0</t>
  </si>
  <si>
    <t>유진스팩12호</t>
  </si>
  <si>
    <t>462350</t>
  </si>
  <si>
    <t>이노스페이스</t>
  </si>
  <si>
    <t>469610</t>
  </si>
  <si>
    <t>이노테크</t>
  </si>
  <si>
    <t>452400</t>
  </si>
  <si>
    <t>이닉스</t>
  </si>
  <si>
    <t>이렘</t>
  </si>
  <si>
    <t>424870</t>
  </si>
  <si>
    <t>이뮨온시아</t>
  </si>
  <si>
    <t>478110</t>
  </si>
  <si>
    <t>이베스트스팩6호</t>
  </si>
  <si>
    <t>이스트에이드</t>
  </si>
  <si>
    <t>456070</t>
  </si>
  <si>
    <t>이엔셀</t>
  </si>
  <si>
    <t>이엘씨</t>
  </si>
  <si>
    <t>261520</t>
  </si>
  <si>
    <t>이지스</t>
  </si>
  <si>
    <t>이지스밸류플러스리츠</t>
  </si>
  <si>
    <t>인스웨이브</t>
  </si>
  <si>
    <t>465480</t>
  </si>
  <si>
    <t>인스피언</t>
  </si>
  <si>
    <t>인크레더블버즈</t>
  </si>
  <si>
    <t>인터로이드</t>
  </si>
  <si>
    <t>287840</t>
  </si>
  <si>
    <t>인투셀</t>
  </si>
  <si>
    <t>일성아이에스</t>
  </si>
  <si>
    <t>079900</t>
  </si>
  <si>
    <t>전진건설로봇</t>
  </si>
  <si>
    <t>381620</t>
  </si>
  <si>
    <t>제닉스로보틱스</t>
  </si>
  <si>
    <t>제이에스링크</t>
  </si>
  <si>
    <t>제이엔케이글로벌</t>
  </si>
  <si>
    <t>제이케이시냅스</t>
  </si>
  <si>
    <t>420570</t>
  </si>
  <si>
    <t>제이투케이바이오</t>
  </si>
  <si>
    <t>0010V0</t>
  </si>
  <si>
    <t>제이피아이헬스케어</t>
  </si>
  <si>
    <t>412540</t>
  </si>
  <si>
    <t>제일엠앤에스</t>
  </si>
  <si>
    <t>제일일렉트릭</t>
  </si>
  <si>
    <t>젝시믹스</t>
  </si>
  <si>
    <t>조이웍스앤코</t>
  </si>
  <si>
    <t>주성코퍼레이션</t>
  </si>
  <si>
    <t>340450</t>
  </si>
  <si>
    <t>지씨지놈</t>
  </si>
  <si>
    <t>지에이이노더스</t>
  </si>
  <si>
    <t>456160</t>
  </si>
  <si>
    <t>지투지바이오</t>
  </si>
  <si>
    <t>차AI헬스케어</t>
  </si>
  <si>
    <t>351870</t>
  </si>
  <si>
    <t>차이커뮤니케이션</t>
  </si>
  <si>
    <t>368030</t>
  </si>
  <si>
    <t>창대정밀</t>
  </si>
  <si>
    <t>140430</t>
  </si>
  <si>
    <t>카티스</t>
  </si>
  <si>
    <t>캐리</t>
  </si>
  <si>
    <t>캐프</t>
  </si>
  <si>
    <t>캔버스엔</t>
  </si>
  <si>
    <t>431190</t>
  </si>
  <si>
    <t>케이쓰리아이</t>
  </si>
  <si>
    <t>199430</t>
  </si>
  <si>
    <t>케이엔알시스템</t>
  </si>
  <si>
    <t>068100</t>
  </si>
  <si>
    <t>케이웨더</t>
  </si>
  <si>
    <t>케이이엠텍</t>
  </si>
  <si>
    <t>455180</t>
  </si>
  <si>
    <t>케이지에이</t>
  </si>
  <si>
    <t>360350</t>
  </si>
  <si>
    <t>코셈</t>
  </si>
  <si>
    <t>코오롱ENP</t>
  </si>
  <si>
    <t>126730</t>
  </si>
  <si>
    <t>코칩</t>
  </si>
  <si>
    <t>콜마홀딩스</t>
  </si>
  <si>
    <t>464490</t>
  </si>
  <si>
    <t>쿼드메디슨</t>
  </si>
  <si>
    <t>494120</t>
  </si>
  <si>
    <t>큐리오시스</t>
  </si>
  <si>
    <t>크레오에스지</t>
  </si>
  <si>
    <t>466100</t>
  </si>
  <si>
    <t>클로봇</t>
  </si>
  <si>
    <t>475430</t>
  </si>
  <si>
    <t>키스트론</t>
  </si>
  <si>
    <t>487720</t>
  </si>
  <si>
    <t>키움제10호스팩</t>
  </si>
  <si>
    <t>489480</t>
  </si>
  <si>
    <t>키움제11호스팩</t>
  </si>
  <si>
    <t>466690</t>
  </si>
  <si>
    <t>키움히어로제1호스팩</t>
  </si>
  <si>
    <t>킵스파마</t>
  </si>
  <si>
    <t>476710</t>
  </si>
  <si>
    <t>타조이엔터테인먼트</t>
  </si>
  <si>
    <t>336680</t>
  </si>
  <si>
    <t>탑런토탈솔루션</t>
  </si>
  <si>
    <t>950250</t>
  </si>
  <si>
    <t>테라뷰</t>
  </si>
  <si>
    <t>475960</t>
  </si>
  <si>
    <t>토모큐브</t>
  </si>
  <si>
    <t>464280</t>
  </si>
  <si>
    <t>티디에스팜</t>
  </si>
  <si>
    <t>125020</t>
  </si>
  <si>
    <t>티씨머티리얼즈</t>
  </si>
  <si>
    <t>484810</t>
  </si>
  <si>
    <t>티엑스알로보틱스</t>
  </si>
  <si>
    <t>217590</t>
  </si>
  <si>
    <t>티엠씨</t>
  </si>
  <si>
    <t>티이엠씨씨엔에스</t>
  </si>
  <si>
    <t>티케이지애강</t>
  </si>
  <si>
    <t>파라택시스코리아</t>
  </si>
  <si>
    <t>387570</t>
  </si>
  <si>
    <t>파인메딕스</t>
  </si>
  <si>
    <t>266350</t>
  </si>
  <si>
    <t>팡스카이</t>
  </si>
  <si>
    <t>0015S0</t>
  </si>
  <si>
    <t>페스카로</t>
  </si>
  <si>
    <t>포니링크</t>
  </si>
  <si>
    <t>105760</t>
  </si>
  <si>
    <t>포스뱅크</t>
  </si>
  <si>
    <t>포커스에이아이</t>
  </si>
  <si>
    <t>포톤</t>
  </si>
  <si>
    <t>472850</t>
  </si>
  <si>
    <t>폰드그룹</t>
  </si>
  <si>
    <t>폴라리스AI</t>
  </si>
  <si>
    <t>폴라리스AI파마</t>
  </si>
  <si>
    <t>푸른소나무</t>
  </si>
  <si>
    <t>프로브잇</t>
  </si>
  <si>
    <t>468530</t>
  </si>
  <si>
    <t>프로티나</t>
  </si>
  <si>
    <t>플루토스</t>
  </si>
  <si>
    <t>피노</t>
  </si>
  <si>
    <t>452450</t>
  </si>
  <si>
    <t>피아이이</t>
  </si>
  <si>
    <t>460940</t>
  </si>
  <si>
    <t>피앤에스로보틱스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</si>
  <si>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</si>
  <si>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</si>
  <si>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</si>
  <si>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</si>
  <si>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</si>
  <si>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</si>
  <si>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</si>
  <si>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</si>
  <si>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</si>
  <si>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</si>
  <si>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0101C0</t>
  </si>
  <si>
    <t>하나36호스팩</t>
  </si>
  <si>
    <t>450330</t>
  </si>
  <si>
    <t>하스</t>
  </si>
  <si>
    <t>160190</t>
  </si>
  <si>
    <t>하이젠알앤엠</t>
  </si>
  <si>
    <t>하이퍼코퍼레이션</t>
  </si>
  <si>
    <t>한국비티비</t>
  </si>
  <si>
    <t>479880</t>
  </si>
  <si>
    <t>한국제15호스팩</t>
  </si>
  <si>
    <t>한국첨단소재</t>
  </si>
  <si>
    <t>125490</t>
  </si>
  <si>
    <t>한라캐스트</t>
  </si>
  <si>
    <t>452190</t>
  </si>
  <si>
    <t>한빛레이저</t>
  </si>
  <si>
    <t>한울반도체</t>
  </si>
  <si>
    <t>한울소재과학</t>
  </si>
  <si>
    <t>한울앤제주</t>
  </si>
  <si>
    <t>한주에이알티</t>
  </si>
  <si>
    <t>457370</t>
  </si>
  <si>
    <t>한켐</t>
  </si>
  <si>
    <t>098070</t>
  </si>
  <si>
    <t>한텍</t>
  </si>
  <si>
    <t>489790</t>
  </si>
  <si>
    <t>한화비전</t>
  </si>
  <si>
    <t>498390</t>
  </si>
  <si>
    <t>한화플러스제5호스팩</t>
  </si>
  <si>
    <t>해성에어로보틱스</t>
  </si>
  <si>
    <t>현대ADM</t>
  </si>
  <si>
    <t>현대사료</t>
  </si>
  <si>
    <t>460930</t>
  </si>
  <si>
    <t>현대힘스</t>
  </si>
  <si>
    <t>형지글로벌</t>
  </si>
  <si>
    <t>휴먼테크놀로지</t>
  </si>
  <si>
    <t>A0163000</t>
  </si>
  <si>
    <t>코스피200 F 202603 (주간)</t>
  </si>
  <si>
    <t>A0169000</t>
  </si>
  <si>
    <t>코스피200 F 202609 (주간)</t>
  </si>
  <si>
    <t>A0176000</t>
  </si>
  <si>
    <t>코스피200 F 202706 (주간)</t>
  </si>
  <si>
    <t>A018C000</t>
  </si>
  <si>
    <t>코스피200 F 202812 (주간)</t>
  </si>
  <si>
    <t>D016366S</t>
  </si>
  <si>
    <t>코스피200 SP 2603-2606 (주간)</t>
  </si>
  <si>
    <t>D016369S</t>
  </si>
  <si>
    <t>코스피200 SP 2603-2609 (주간)</t>
  </si>
  <si>
    <t>D01636CS</t>
  </si>
  <si>
    <t>코스피200 SP 2603-2612 (주간)</t>
  </si>
  <si>
    <t>D016376S</t>
  </si>
  <si>
    <t>코스피200 SP 2603-2706 (주간)</t>
  </si>
  <si>
    <t>D01637CS</t>
  </si>
  <si>
    <t>코스피200 SP 2603-2712 (주간)</t>
  </si>
  <si>
    <t>D01638CS</t>
  </si>
  <si>
    <t>코스피200 SP 2603-2812 (주간)</t>
  </si>
  <si>
    <t>KR701888000A</t>
    <phoneticPr fontId="29" type="noConversion"/>
  </si>
  <si>
    <t>KR7018880005</t>
    <phoneticPr fontId="29" type="noConversion"/>
  </si>
  <si>
    <t>ROUND(A1/1000,0) - IF(MOD(A1,1000)=500,1,0)</t>
    <phoneticPr fontId="29" type="noConversion"/>
  </si>
  <si>
    <t>채권 - Repo매도담보</t>
  </si>
  <si>
    <t>국고01125-3909(19-6)</t>
  </si>
  <si>
    <t>Repo매도담보</t>
  </si>
  <si>
    <t>증권금융</t>
  </si>
  <si>
    <t>2025-12-31 ~ 2025-12-31</t>
  </si>
  <si>
    <t>대용증권·담보설정내역</t>
  </si>
  <si>
    <t>전체</t>
  </si>
  <si>
    <t>Korea Fund Partners</t>
  </si>
  <si>
    <t>합계:</t>
  </si>
  <si>
    <t>Page :</t>
  </si>
  <si>
    <t>2 of 2</t>
  </si>
  <si>
    <t xml:space="preserve">Screen No. 6307 </t>
  </si>
  <si>
    <t xml:space="preserve">Date. </t>
  </si>
  <si>
    <t>Printed By.</t>
  </si>
  <si>
    <t>엄재빈</t>
  </si>
  <si>
    <t>합계 : 대용금액(수량)</t>
  </si>
  <si>
    <t>장부가액</t>
    <phoneticPr fontId="15" type="noConversion"/>
  </si>
  <si>
    <t>구분</t>
    <phoneticPr fontId="29" type="noConversion"/>
  </si>
  <si>
    <t>1차 분배금</t>
    <phoneticPr fontId="29" type="noConversion"/>
  </si>
  <si>
    <t>2차 분배금</t>
    <phoneticPr fontId="29" type="noConversion"/>
  </si>
  <si>
    <t>3차 분배금</t>
    <phoneticPr fontId="29" type="noConversion"/>
  </si>
  <si>
    <t>4차 분배금</t>
    <phoneticPr fontId="29" type="noConversion"/>
  </si>
  <si>
    <t>분배금 지급기준일</t>
    <phoneticPr fontId="29" type="noConversion"/>
  </si>
  <si>
    <t>1좌당 지금분배금</t>
    <phoneticPr fontId="29" type="noConversion"/>
  </si>
  <si>
    <t>분배금 지급기준일 현재 발행좌수</t>
    <phoneticPr fontId="29" type="noConversion"/>
  </si>
  <si>
    <t>분배금 지급액</t>
    <phoneticPr fontId="29" type="noConversion"/>
  </si>
  <si>
    <t>배당률</t>
    <phoneticPr fontId="29" type="noConversion"/>
  </si>
  <si>
    <t>발행좌수</t>
    <phoneticPr fontId="29" type="noConversion"/>
  </si>
  <si>
    <t>좌당 발행가액</t>
    <phoneticPr fontId="29" type="noConversion"/>
  </si>
  <si>
    <t>&lt;이익분배금(동균)&gt;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</si>
</sst>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3" formatCode="_-* #,##0.00_-;\-* #,##0.00_-;_-* &quot;-&quot;??_-;_-@_-"/>
    <numFmt numFmtId="176" formatCode="#,##0\ ;\(#,##0\);\-\ ;@"/>
    <numFmt numFmtId="177" formatCode="#,##0.00\ ;\(#,##0.00\);\-\ ;@"/>
    <numFmt numFmtId="178" formatCode="#,##0.0000\ ;\(#,##0.0000\);\-\ ;@"/>
    <numFmt numFmtId="179" formatCode="#,##0_);\(#,##0\)"/>
    <numFmt numFmtId="180" formatCode="#,##0_);\(#,##0\);&quot;- &quot;"/>
    <numFmt numFmtId="181" formatCode="yyyy\.mm\.dd"/>
    <numFmt numFmtId="182" formatCode="mm&quot;월&quot;\ dd&quot;일&quot;"/>
    <numFmt numFmtId="183" formatCode="#,##0.00000\ ;\(#,##0.00000\);\-\ ;@"/>
    <numFmt numFmtId="184" formatCode="#,##0.000000\ ;\(#,##0.000000\);\-\ ;@"/>
    <numFmt numFmtId="185" formatCode="#,##0_);[Red]\(#,##0\)"/>
    <numFmt numFmtId="186" formatCode="#,##0.00_);[Red]\(#,##0.00\)"/>
    <numFmt numFmtId="187" formatCode="_-* #,##0_-;\-* #,##0_-;_-* &quot;-&quot;??_-;_-@_-"/>
    <numFmt numFmtId="188" formatCode="#,##0_ "/>
    <numFmt numFmtId="189" formatCode="0.0%"/>
    <numFmt numFmtId="190" formatCode="0.000%"/>
    <numFmt numFmtId="191" formatCode="###,###,###,##0.00"/>
    <numFmt numFmtId="192" formatCode="#,###"/>
    <numFmt numFmtId="193" formatCode="#,##0_);[Red]\(#,##0\);\-_)"/>
    <numFmt numFmtId="194" formatCode="_-* #,##0.00_-;\-* #,##0.00_-;_-* &quot;-&quot;_-;_-@_-"/>
    <numFmt numFmtId="195" formatCode="_-* #,##0.0000_-;\-* #,##0.0000_-;_-* &quot;-&quot;_-;_-@_-"/>
    <numFmt numFmtId="196" formatCode="#,##0.00#"/>
    <numFmt numFmtId="197" formatCode="#,##0.00_ "/>
    <numFmt numFmtId="198" formatCode="0.0000%"/>
    <numFmt numFmtId="199" formatCode="#,##0.00_);\(#,##0.00\)"/>
    <numFmt numFmtId="200" formatCode="#,##0.0000000000_);\(#,##0.0000000000\)"/>
    <numFmt numFmtId="201" formatCode="@@@@\-@@\-@@"/>
    <numFmt numFmtId="202" formatCode="yyyy\.mm\.dd\ h:mm:ss"/>
  </numFmts>
  <fonts count="86">
    <font>
      <sz val="10"/>
      <color theme="1"/>
      <name val="Arial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  <charset val="129"/>
    </font>
    <font>
      <sz val="10"/>
      <color theme="1"/>
      <name val="돋움"/>
      <family val="3"/>
      <charset val="129"/>
    </font>
    <font>
      <sz val="8"/>
      <name val="Arial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  <font>
      <sz val="9"/>
      <color indexed="63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color theme="1"/>
      <name val="Arial"/>
      <family val="2"/>
      <charset val="129"/>
    </font>
    <font>
      <sz val="8"/>
      <color theme="1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1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color rgb="FF555555"/>
      <name val="Dotum"/>
      <family val="3"/>
    </font>
    <font>
      <sz val="9"/>
      <color rgb="FF000000"/>
      <name val="Dotum"/>
      <family val="3"/>
    </font>
    <font>
      <b/>
      <sz val="12"/>
      <color theme="1"/>
      <name val="맑은 고딕"/>
      <family val="3"/>
      <charset val="129"/>
      <scheme val="major"/>
    </font>
    <font>
      <sz val="10"/>
      <color theme="1"/>
      <name val="Arial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b/>
      <sz val="10"/>
      <color theme="1"/>
      <name val="돋움"/>
      <family val="3"/>
      <charset val="129"/>
    </font>
    <font>
      <sz val="11"/>
      <color rgb="FF000000"/>
      <name val="Arial"/>
      <family val="2"/>
    </font>
    <font>
      <sz val="10"/>
      <color theme="1"/>
      <name val="돋움"/>
      <family val="2"/>
      <charset val="129"/>
    </font>
    <font>
      <b/>
      <sz val="10"/>
      <color theme="1"/>
      <name val="Arial"/>
      <family val="2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sz val="10"/>
      <color indexed="54"/>
      <name val="Arial"/>
      <family val="2"/>
    </font>
    <font>
      <sz val="10"/>
      <name val="맑은 고딕"/>
      <family val="2"/>
    </font>
    <font>
      <sz val="10"/>
      <color theme="1"/>
      <name val="Arial Unicode MS"/>
      <family val="2"/>
      <charset val="129"/>
    </font>
    <font>
      <sz val="10"/>
      <color theme="1"/>
      <name val="굴림"/>
      <family val="2"/>
      <charset val="129"/>
    </font>
    <font>
      <sz val="11"/>
      <color rgb="FF000000"/>
      <name val="DartNBSP"/>
      <family val="2"/>
    </font>
    <font>
      <sz val="10"/>
      <color theme="1"/>
      <name val="맑은 고딕"/>
      <family val="3"/>
      <charset val="129"/>
      <scheme val="minor"/>
    </font>
    <font>
      <sz val="9"/>
      <color rgb="FF555555"/>
      <name val="맑은 고딕"/>
      <family val="3"/>
      <charset val="129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2"/>
      <color theme="1"/>
      <name val="맑은 고딕"/>
      <family val="3"/>
      <charset val="129"/>
      <scheme val="major"/>
    </font>
    <font>
      <b/>
      <sz val="10"/>
      <color theme="1"/>
      <name val="Arial"/>
      <family val="2"/>
      <charset val="129"/>
    </font>
    <font>
      <b/>
      <sz val="10"/>
      <color theme="1"/>
      <name val="돋움"/>
      <family val="2"/>
      <charset val="129"/>
    </font>
    <font>
      <sz val="10"/>
      <color theme="1"/>
      <name val="Arial"/>
      <family val="3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Arial"/>
      <family val="2"/>
      <charset val="129"/>
    </font>
    <font>
      <sz val="10"/>
      <name val="맑은 고딕"/>
      <family val="2"/>
      <charset val="129"/>
    </font>
    <font>
      <b/>
      <sz val="11"/>
      <color theme="1"/>
      <name val="Arial Unicode MS"/>
      <family val="2"/>
      <charset val="129"/>
    </font>
    <font>
      <b/>
      <sz val="12"/>
      <color theme="4"/>
      <name val="Arial"/>
      <family val="2"/>
      <charset val="129"/>
    </font>
    <font>
      <sz val="9"/>
      <color rgb="FF000000"/>
      <name val="Dotum"/>
      <family val="3"/>
      <charset val="129"/>
    </font>
    <font>
      <b/>
      <sz val="9"/>
      <color indexed="81"/>
      <name val="돋움"/>
      <family val="3"/>
      <charset val="129"/>
    </font>
    <font>
      <sz val="10"/>
      <color rgb="FF4D4D4D"/>
      <name val="굴림체"/>
      <family val="3"/>
      <charset val="129"/>
    </font>
    <font>
      <b/>
      <sz val="10"/>
      <color rgb="FF4D4D4D"/>
      <name val="맑은 고딕"/>
      <family val="3"/>
      <charset val="129"/>
    </font>
    <font>
      <sz val="10"/>
      <color rgb="FF4D4D4D"/>
      <name val="Arial"/>
      <family val="2"/>
    </font>
    <font>
      <sz val="10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11"/>
      <color theme="0"/>
      <name val="굴림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8D6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F3E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F1F5"/>
        <bgColor indexed="64"/>
      </patternFill>
    </fill>
    <fill>
      <patternFill patternType="solid">
        <fgColor rgb="FFF6F7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</patternFill>
    </fill>
    <fill>
      <patternFill patternType="solid">
        <fgColor rgb="FFFF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DDD9C4"/>
        <bgColor rgb="FFDDD9C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/>
      <right/>
      <top/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24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5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856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0" xfId="1" applyNumberFormat="1" applyFont="1" applyFill="1" applyBorder="1">
      <alignment vertical="center"/>
    </xf>
    <xf numFmtId="41" fontId="0" fillId="0" borderId="0" xfId="0" applyNumberFormat="1">
      <alignment vertical="center"/>
    </xf>
    <xf numFmtId="49" fontId="21" fillId="0" borderId="0" xfId="0" applyNumberFormat="1" applyFont="1" applyAlignment="1">
      <alignment horizontal="center" vertical="center" wrapText="1"/>
    </xf>
    <xf numFmtId="41" fontId="0" fillId="0" borderId="10" xfId="1" applyFont="1" applyFill="1" applyBorder="1" applyAlignment="1">
      <alignment horizontal="center" vertical="center"/>
    </xf>
    <xf numFmtId="41" fontId="0" fillId="0" borderId="11" xfId="1" applyFont="1" applyFill="1" applyBorder="1" applyAlignment="1">
      <alignment horizontal="center" vertical="center"/>
    </xf>
    <xf numFmtId="41" fontId="0" fillId="0" borderId="12" xfId="1" applyFont="1" applyFill="1" applyBorder="1" applyAlignmen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41" fontId="14" fillId="0" borderId="0" xfId="1" applyFont="1" applyFill="1" applyBorder="1">
      <alignment vertical="center"/>
    </xf>
    <xf numFmtId="41" fontId="14" fillId="3" borderId="0" xfId="1" applyFont="1" applyFill="1" applyBorder="1">
      <alignment vertical="center"/>
    </xf>
    <xf numFmtId="0" fontId="0" fillId="3" borderId="0" xfId="0" applyFill="1">
      <alignment vertical="center"/>
    </xf>
    <xf numFmtId="41" fontId="0" fillId="3" borderId="0" xfId="0" applyNumberFormat="1" applyFill="1">
      <alignment vertical="center"/>
    </xf>
    <xf numFmtId="0" fontId="26" fillId="0" borderId="0" xfId="0" applyFont="1">
      <alignment vertical="center"/>
    </xf>
    <xf numFmtId="0" fontId="0" fillId="0" borderId="16" xfId="1" applyNumberFormat="1" applyFont="1" applyFill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3" xfId="1" applyNumberFormat="1" applyFont="1" applyFill="1" applyBorder="1">
      <alignment vertical="center"/>
    </xf>
    <xf numFmtId="41" fontId="0" fillId="0" borderId="15" xfId="1" applyFont="1" applyFill="1" applyBorder="1">
      <alignment vertical="center"/>
    </xf>
    <xf numFmtId="176" fontId="28" fillId="11" borderId="1" xfId="3" applyNumberFormat="1" applyFont="1" applyFill="1" applyBorder="1" applyAlignment="1">
      <alignment horizontal="center" vertical="center"/>
    </xf>
    <xf numFmtId="0" fontId="12" fillId="0" borderId="0" xfId="9">
      <alignment vertical="center"/>
    </xf>
    <xf numFmtId="41" fontId="12" fillId="0" borderId="0" xfId="1" applyFont="1">
      <alignment vertical="center"/>
    </xf>
    <xf numFmtId="182" fontId="12" fillId="0" borderId="0" xfId="9" applyNumberFormat="1">
      <alignment vertical="center"/>
    </xf>
    <xf numFmtId="41" fontId="0" fillId="9" borderId="0" xfId="1" applyFont="1" applyFill="1" applyBorder="1">
      <alignment vertical="center"/>
    </xf>
    <xf numFmtId="0" fontId="0" fillId="9" borderId="16" xfId="0" applyFill="1" applyBorder="1">
      <alignment vertical="center"/>
    </xf>
    <xf numFmtId="0" fontId="0" fillId="9" borderId="17" xfId="0" applyFill="1" applyBorder="1">
      <alignment vertical="center"/>
    </xf>
    <xf numFmtId="41" fontId="0" fillId="9" borderId="17" xfId="1" applyFont="1" applyFill="1" applyBorder="1">
      <alignment vertical="center"/>
    </xf>
    <xf numFmtId="41" fontId="0" fillId="9" borderId="0" xfId="0" applyNumberFormat="1" applyFill="1">
      <alignment vertical="center"/>
    </xf>
    <xf numFmtId="0" fontId="0" fillId="9" borderId="16" xfId="1" applyNumberFormat="1" applyFont="1" applyFill="1" applyBorder="1">
      <alignment vertical="center"/>
    </xf>
    <xf numFmtId="0" fontId="0" fillId="9" borderId="13" xfId="0" applyFill="1" applyBorder="1">
      <alignment vertical="center"/>
    </xf>
    <xf numFmtId="0" fontId="0" fillId="9" borderId="15" xfId="0" applyFill="1" applyBorder="1">
      <alignment vertical="center"/>
    </xf>
    <xf numFmtId="41" fontId="0" fillId="0" borderId="16" xfId="1" applyFont="1" applyFill="1" applyBorder="1">
      <alignment vertical="center"/>
    </xf>
    <xf numFmtId="41" fontId="0" fillId="9" borderId="16" xfId="1" applyFont="1" applyFill="1" applyBorder="1">
      <alignment vertical="center"/>
    </xf>
    <xf numFmtId="41" fontId="0" fillId="0" borderId="13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41" fontId="0" fillId="9" borderId="14" xfId="1" applyFont="1" applyFill="1" applyBorder="1">
      <alignment vertical="center"/>
    </xf>
    <xf numFmtId="41" fontId="0" fillId="9" borderId="15" xfId="1" applyFont="1" applyFill="1" applyBorder="1">
      <alignment vertical="center"/>
    </xf>
    <xf numFmtId="41" fontId="0" fillId="2" borderId="16" xfId="1" applyFont="1" applyFill="1" applyBorder="1">
      <alignment vertical="center"/>
    </xf>
    <xf numFmtId="41" fontId="0" fillId="2" borderId="0" xfId="1" applyFont="1" applyFill="1" applyBorder="1">
      <alignment vertical="center"/>
    </xf>
    <xf numFmtId="0" fontId="0" fillId="2" borderId="16" xfId="1" applyNumberFormat="1" applyFont="1" applyFill="1" applyBorder="1">
      <alignment vertical="center"/>
    </xf>
    <xf numFmtId="41" fontId="0" fillId="2" borderId="17" xfId="1" applyFont="1" applyFill="1" applyBorder="1">
      <alignment vertical="center"/>
    </xf>
    <xf numFmtId="41" fontId="0" fillId="2" borderId="10" xfId="1" applyFont="1" applyFill="1" applyBorder="1">
      <alignment vertical="center"/>
    </xf>
    <xf numFmtId="41" fontId="0" fillId="2" borderId="11" xfId="1" applyFont="1" applyFill="1" applyBorder="1">
      <alignment vertical="center"/>
    </xf>
    <xf numFmtId="0" fontId="0" fillId="2" borderId="10" xfId="1" applyNumberFormat="1" applyFont="1" applyFill="1" applyBorder="1">
      <alignment vertical="center"/>
    </xf>
    <xf numFmtId="41" fontId="0" fillId="2" borderId="12" xfId="1" applyFont="1" applyFill="1" applyBorder="1">
      <alignment vertical="center"/>
    </xf>
    <xf numFmtId="176" fontId="30" fillId="0" borderId="26" xfId="0" applyNumberFormat="1" applyFont="1" applyBorder="1" applyAlignment="1">
      <alignment horizontal="center" vertical="center"/>
    </xf>
    <xf numFmtId="176" fontId="30" fillId="0" borderId="0" xfId="0" applyNumberFormat="1" applyFont="1">
      <alignment vertical="center"/>
    </xf>
    <xf numFmtId="176" fontId="30" fillId="2" borderId="10" xfId="0" applyNumberFormat="1" applyFont="1" applyFill="1" applyBorder="1">
      <alignment vertical="center"/>
    </xf>
    <xf numFmtId="176" fontId="30" fillId="0" borderId="11" xfId="0" applyNumberFormat="1" applyFont="1" applyBorder="1">
      <alignment vertical="center"/>
    </xf>
    <xf numFmtId="176" fontId="30" fillId="12" borderId="12" xfId="0" applyNumberFormat="1" applyFont="1" applyFill="1" applyBorder="1">
      <alignment vertical="center"/>
    </xf>
    <xf numFmtId="176" fontId="30" fillId="2" borderId="0" xfId="0" applyNumberFormat="1" applyFont="1" applyFill="1">
      <alignment vertical="center"/>
    </xf>
    <xf numFmtId="176" fontId="30" fillId="0" borderId="0" xfId="0" applyNumberFormat="1" applyFont="1" applyAlignment="1">
      <alignment horizontal="center" vertical="center"/>
    </xf>
    <xf numFmtId="176" fontId="30" fillId="0" borderId="16" xfId="0" applyNumberFormat="1" applyFont="1" applyBorder="1">
      <alignment vertical="center"/>
    </xf>
    <xf numFmtId="176" fontId="30" fillId="12" borderId="17" xfId="0" applyNumberFormat="1" applyFont="1" applyFill="1" applyBorder="1">
      <alignment vertical="center"/>
    </xf>
    <xf numFmtId="176" fontId="30" fillId="0" borderId="0" xfId="3" applyNumberFormat="1" applyFont="1">
      <alignment vertical="center"/>
    </xf>
    <xf numFmtId="176" fontId="30" fillId="0" borderId="0" xfId="3" applyNumberFormat="1" applyFont="1" applyAlignment="1">
      <alignment horizontal="center" vertical="center"/>
    </xf>
    <xf numFmtId="176" fontId="30" fillId="10" borderId="0" xfId="0" applyNumberFormat="1" applyFont="1" applyFill="1" applyAlignment="1">
      <alignment horizontal="center" vertical="center"/>
    </xf>
    <xf numFmtId="176" fontId="30" fillId="10" borderId="0" xfId="3" applyNumberFormat="1" applyFont="1" applyFill="1">
      <alignment vertical="center"/>
    </xf>
    <xf numFmtId="176" fontId="30" fillId="0" borderId="0" xfId="0" applyNumberFormat="1" applyFont="1" applyAlignment="1">
      <alignment horizontal="right" vertical="center"/>
    </xf>
    <xf numFmtId="176" fontId="30" fillId="10" borderId="0" xfId="0" applyNumberFormat="1" applyFont="1" applyFill="1">
      <alignment vertical="center"/>
    </xf>
    <xf numFmtId="176" fontId="30" fillId="0" borderId="1" xfId="0" applyNumberFormat="1" applyFont="1" applyBorder="1">
      <alignment vertical="center"/>
    </xf>
    <xf numFmtId="176" fontId="30" fillId="0" borderId="16" xfId="0" applyNumberFormat="1" applyFont="1" applyBorder="1" applyAlignment="1">
      <alignment horizontal="center" vertical="center"/>
    </xf>
    <xf numFmtId="180" fontId="30" fillId="0" borderId="0" xfId="1" applyNumberFormat="1" applyFont="1" applyBorder="1" applyAlignment="1">
      <alignment horizontal="right" vertical="center"/>
    </xf>
    <xf numFmtId="180" fontId="30" fillId="0" borderId="0" xfId="3" applyNumberFormat="1" applyFont="1" applyAlignment="1">
      <alignment horizontal="right" vertical="center"/>
    </xf>
    <xf numFmtId="180" fontId="30" fillId="0" borderId="0" xfId="2" applyNumberFormat="1" applyFont="1" applyBorder="1" applyAlignment="1">
      <alignment horizontal="right" vertical="center"/>
    </xf>
    <xf numFmtId="179" fontId="31" fillId="0" borderId="0" xfId="0" applyNumberFormat="1" applyFont="1" applyProtection="1">
      <alignment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176" fontId="32" fillId="0" borderId="16" xfId="3" applyNumberFormat="1" applyFont="1" applyBorder="1">
      <alignment vertical="center"/>
    </xf>
    <xf numFmtId="176" fontId="32" fillId="0" borderId="0" xfId="3" applyNumberFormat="1" applyFont="1">
      <alignment vertical="center"/>
    </xf>
    <xf numFmtId="176" fontId="30" fillId="0" borderId="16" xfId="3" applyNumberFormat="1" applyFont="1" applyBorder="1">
      <alignment vertical="center"/>
    </xf>
    <xf numFmtId="176" fontId="30" fillId="0" borderId="19" xfId="0" applyNumberFormat="1" applyFont="1" applyBorder="1" applyAlignment="1">
      <alignment horizontal="left" vertical="center"/>
    </xf>
    <xf numFmtId="176" fontId="30" fillId="0" borderId="1" xfId="0" applyNumberFormat="1" applyFont="1" applyBorder="1" applyAlignment="1">
      <alignment horizontal="right" vertical="center"/>
    </xf>
    <xf numFmtId="180" fontId="30" fillId="0" borderId="1" xfId="1" applyNumberFormat="1" applyFont="1" applyBorder="1" applyAlignment="1">
      <alignment horizontal="right" vertical="center"/>
    </xf>
    <xf numFmtId="10" fontId="30" fillId="0" borderId="1" xfId="2" applyNumberFormat="1" applyFont="1" applyBorder="1" applyAlignment="1">
      <alignment horizontal="right" vertical="center"/>
    </xf>
    <xf numFmtId="176" fontId="30" fillId="0" borderId="3" xfId="0" applyNumberFormat="1" applyFont="1" applyBorder="1">
      <alignment vertical="center"/>
    </xf>
    <xf numFmtId="179" fontId="31" fillId="0" borderId="1" xfId="0" applyNumberFormat="1" applyFont="1" applyBorder="1" applyProtection="1">
      <alignment vertical="center"/>
      <protection locked="0"/>
    </xf>
    <xf numFmtId="180" fontId="30" fillId="0" borderId="1" xfId="1" applyNumberFormat="1" applyFont="1" applyFill="1" applyBorder="1" applyAlignment="1">
      <alignment horizontal="right" vertical="center"/>
    </xf>
    <xf numFmtId="176" fontId="30" fillId="0" borderId="3" xfId="0" applyNumberFormat="1" applyFont="1" applyBorder="1" applyAlignment="1">
      <alignment horizontal="center" vertical="center"/>
    </xf>
    <xf numFmtId="179" fontId="31" fillId="10" borderId="0" xfId="0" applyNumberFormat="1" applyFont="1" applyFill="1" applyProtection="1">
      <alignment vertical="center"/>
      <protection locked="0"/>
    </xf>
    <xf numFmtId="176" fontId="30" fillId="10" borderId="0" xfId="0" applyNumberFormat="1" applyFont="1" applyFill="1" applyAlignment="1">
      <alignment horizontal="right" vertical="center"/>
    </xf>
    <xf numFmtId="176" fontId="32" fillId="0" borderId="16" xfId="0" applyNumberFormat="1" applyFont="1" applyBorder="1" applyAlignment="1">
      <alignment horizontal="left" vertical="center"/>
    </xf>
    <xf numFmtId="176" fontId="30" fillId="0" borderId="16" xfId="0" applyNumberFormat="1" applyFont="1" applyBorder="1" applyAlignment="1">
      <alignment horizontal="left" vertical="center"/>
    </xf>
    <xf numFmtId="176" fontId="30" fillId="0" borderId="19" xfId="0" applyNumberFormat="1" applyFont="1" applyBorder="1">
      <alignment vertical="center"/>
    </xf>
    <xf numFmtId="0" fontId="31" fillId="0" borderId="1" xfId="0" applyFont="1" applyBorder="1" applyAlignment="1" applyProtection="1">
      <alignment horizontal="center" vertical="center"/>
      <protection locked="0"/>
    </xf>
    <xf numFmtId="176" fontId="30" fillId="0" borderId="19" xfId="0" applyNumberFormat="1" applyFont="1" applyBorder="1" applyAlignment="1">
      <alignment horizontal="center" vertical="center"/>
    </xf>
    <xf numFmtId="0" fontId="31" fillId="0" borderId="0" xfId="0" applyFont="1" applyAlignment="1" applyProtection="1">
      <alignment horizontal="left" vertical="center"/>
      <protection locked="0"/>
    </xf>
    <xf numFmtId="179" fontId="31" fillId="0" borderId="1" xfId="0" applyNumberFormat="1" applyFont="1" applyBorder="1" applyAlignment="1" applyProtection="1">
      <alignment horizontal="right" vertical="center"/>
      <protection locked="0"/>
    </xf>
    <xf numFmtId="176" fontId="30" fillId="0" borderId="1" xfId="0" applyNumberFormat="1" applyFont="1" applyBorder="1" applyAlignment="1">
      <alignment horizontal="center" vertical="center"/>
    </xf>
    <xf numFmtId="176" fontId="30" fillId="0" borderId="0" xfId="1" applyNumberFormat="1" applyFont="1" applyBorder="1">
      <alignment vertical="center"/>
    </xf>
    <xf numFmtId="10" fontId="30" fillId="0" borderId="0" xfId="2" applyNumberFormat="1" applyFont="1" applyBorder="1" applyAlignment="1">
      <alignment horizontal="center" vertical="center"/>
    </xf>
    <xf numFmtId="180" fontId="30" fillId="0" borderId="1" xfId="0" applyNumberFormat="1" applyFont="1" applyBorder="1" applyAlignment="1">
      <alignment horizontal="right" vertical="center"/>
    </xf>
    <xf numFmtId="180" fontId="31" fillId="0" borderId="1" xfId="0" applyNumberFormat="1" applyFont="1" applyBorder="1" applyAlignment="1" applyProtection="1">
      <alignment horizontal="right" vertical="center"/>
      <protection locked="0"/>
    </xf>
    <xf numFmtId="179" fontId="31" fillId="0" borderId="1" xfId="0" applyNumberFormat="1" applyFont="1" applyBorder="1" applyAlignment="1" applyProtection="1">
      <alignment horizontal="center" vertical="center"/>
      <protection locked="0"/>
    </xf>
    <xf numFmtId="41" fontId="30" fillId="0" borderId="1" xfId="1" applyFont="1" applyBorder="1">
      <alignment vertical="center"/>
    </xf>
    <xf numFmtId="176" fontId="32" fillId="0" borderId="0" xfId="0" applyNumberFormat="1" applyFont="1">
      <alignment vertical="center"/>
    </xf>
    <xf numFmtId="176" fontId="32" fillId="0" borderId="16" xfId="0" applyNumberFormat="1" applyFont="1" applyBorder="1">
      <alignment vertical="center"/>
    </xf>
    <xf numFmtId="176" fontId="30" fillId="5" borderId="0" xfId="3" applyNumberFormat="1" applyFont="1" applyFill="1">
      <alignment vertical="center"/>
    </xf>
    <xf numFmtId="10" fontId="30" fillId="0" borderId="19" xfId="2" applyNumberFormat="1" applyFont="1" applyBorder="1">
      <alignment vertical="center"/>
    </xf>
    <xf numFmtId="10" fontId="30" fillId="0" borderId="1" xfId="2" applyNumberFormat="1" applyFont="1" applyBorder="1">
      <alignment vertical="center"/>
    </xf>
    <xf numFmtId="176" fontId="30" fillId="0" borderId="1" xfId="1" applyNumberFormat="1" applyFont="1" applyFill="1" applyBorder="1">
      <alignment vertical="center"/>
    </xf>
    <xf numFmtId="176" fontId="30" fillId="0" borderId="0" xfId="1" applyNumberFormat="1" applyFont="1" applyFill="1" applyBorder="1">
      <alignment vertical="center"/>
    </xf>
    <xf numFmtId="10" fontId="30" fillId="0" borderId="1" xfId="2" applyNumberFormat="1" applyFont="1" applyFill="1" applyBorder="1" applyAlignment="1">
      <alignment horizontal="center" vertical="center"/>
    </xf>
    <xf numFmtId="10" fontId="30" fillId="0" borderId="0" xfId="2" applyNumberFormat="1" applyFont="1">
      <alignment vertical="center"/>
    </xf>
    <xf numFmtId="176" fontId="30" fillId="10" borderId="0" xfId="1" applyNumberFormat="1" applyFont="1" applyFill="1" applyBorder="1">
      <alignment vertical="center"/>
    </xf>
    <xf numFmtId="176" fontId="30" fillId="9" borderId="11" xfId="0" applyNumberFormat="1" applyFont="1" applyFill="1" applyBorder="1" applyAlignment="1">
      <alignment horizontal="center" vertical="center"/>
    </xf>
    <xf numFmtId="176" fontId="30" fillId="9" borderId="12" xfId="0" applyNumberFormat="1" applyFont="1" applyFill="1" applyBorder="1" applyAlignment="1">
      <alignment horizontal="center" vertical="center"/>
    </xf>
    <xf numFmtId="176" fontId="30" fillId="2" borderId="0" xfId="3" applyNumberFormat="1" applyFont="1" applyFill="1">
      <alignment vertical="center"/>
    </xf>
    <xf numFmtId="176" fontId="30" fillId="0" borderId="17" xfId="0" applyNumberFormat="1" applyFont="1" applyBorder="1">
      <alignment vertical="center"/>
    </xf>
    <xf numFmtId="176" fontId="30" fillId="0" borderId="14" xfId="0" applyNumberFormat="1" applyFont="1" applyBorder="1">
      <alignment vertical="center"/>
    </xf>
    <xf numFmtId="176" fontId="30" fillId="0" borderId="15" xfId="0" applyNumberFormat="1" applyFont="1" applyBorder="1">
      <alignment vertical="center"/>
    </xf>
    <xf numFmtId="176" fontId="30" fillId="0" borderId="19" xfId="1" applyNumberFormat="1" applyFont="1" applyBorder="1">
      <alignment vertical="center"/>
    </xf>
    <xf numFmtId="176" fontId="30" fillId="0" borderId="1" xfId="1" applyNumberFormat="1" applyFont="1" applyBorder="1">
      <alignment vertical="center"/>
    </xf>
    <xf numFmtId="178" fontId="30" fillId="0" borderId="0" xfId="0" applyNumberFormat="1" applyFont="1">
      <alignment vertical="center"/>
    </xf>
    <xf numFmtId="177" fontId="30" fillId="0" borderId="0" xfId="3" applyNumberFormat="1" applyFont="1">
      <alignment vertical="center"/>
    </xf>
    <xf numFmtId="176" fontId="30" fillId="0" borderId="3" xfId="0" applyNumberFormat="1" applyFont="1" applyBorder="1" applyAlignment="1">
      <alignment horizontal="left" vertical="center"/>
    </xf>
    <xf numFmtId="176" fontId="30" fillId="0" borderId="0" xfId="0" applyNumberFormat="1" applyFont="1" applyAlignment="1">
      <alignment horizontal="left" vertical="center"/>
    </xf>
    <xf numFmtId="10" fontId="30" fillId="0" borderId="0" xfId="2" applyNumberFormat="1" applyFont="1" applyBorder="1">
      <alignment vertical="center"/>
    </xf>
    <xf numFmtId="176" fontId="32" fillId="0" borderId="16" xfId="3" applyNumberFormat="1" applyFont="1" applyBorder="1" applyAlignment="1">
      <alignment horizontal="left"/>
    </xf>
    <xf numFmtId="176" fontId="32" fillId="0" borderId="0" xfId="3" applyNumberFormat="1" applyFont="1" applyAlignment="1">
      <alignment horizontal="left"/>
    </xf>
    <xf numFmtId="176" fontId="30" fillId="0" borderId="0" xfId="3" applyNumberFormat="1" applyFont="1" applyAlignment="1">
      <alignment horizontal="left" vertical="center"/>
    </xf>
    <xf numFmtId="176" fontId="30" fillId="0" borderId="16" xfId="3" applyNumberFormat="1" applyFont="1" applyBorder="1" applyAlignment="1">
      <alignment horizontal="left"/>
    </xf>
    <xf numFmtId="176" fontId="30" fillId="0" borderId="0" xfId="3" applyNumberFormat="1" applyFont="1" applyAlignment="1">
      <alignment horizontal="left"/>
    </xf>
    <xf numFmtId="176" fontId="33" fillId="11" borderId="19" xfId="3" applyNumberFormat="1" applyFont="1" applyFill="1" applyBorder="1" applyAlignment="1">
      <alignment horizontal="center" vertical="center"/>
    </xf>
    <xf numFmtId="176" fontId="33" fillId="11" borderId="1" xfId="3" applyNumberFormat="1" applyFont="1" applyFill="1" applyBorder="1" applyAlignment="1">
      <alignment horizontal="center" vertical="center"/>
    </xf>
    <xf numFmtId="176" fontId="30" fillId="0" borderId="19" xfId="3" applyNumberFormat="1" applyFont="1" applyBorder="1" applyAlignment="1">
      <alignment horizontal="center" vertical="center"/>
    </xf>
    <xf numFmtId="176" fontId="30" fillId="0" borderId="1" xfId="4" applyNumberFormat="1" applyFont="1" applyFill="1" applyBorder="1" applyAlignment="1">
      <alignment horizontal="right" vertical="center"/>
    </xf>
    <xf numFmtId="176" fontId="30" fillId="0" borderId="1" xfId="4" applyNumberFormat="1" applyFont="1" applyFill="1" applyBorder="1">
      <alignment vertical="center"/>
    </xf>
    <xf numFmtId="176" fontId="30" fillId="0" borderId="1" xfId="1" quotePrefix="1" applyNumberFormat="1" applyFont="1" applyBorder="1" applyAlignment="1">
      <alignment horizontal="center" vertical="center"/>
    </xf>
    <xf numFmtId="177" fontId="30" fillId="0" borderId="1" xfId="4" applyNumberFormat="1" applyFont="1" applyFill="1" applyBorder="1" applyAlignment="1">
      <alignment horizontal="right" vertical="center"/>
    </xf>
    <xf numFmtId="176" fontId="30" fillId="0" borderId="1" xfId="4" applyNumberFormat="1" applyFont="1" applyBorder="1" applyAlignment="1">
      <alignment horizontal="right" vertical="center"/>
    </xf>
    <xf numFmtId="176" fontId="30" fillId="0" borderId="1" xfId="4" applyNumberFormat="1" applyFont="1" applyBorder="1">
      <alignment vertical="center"/>
    </xf>
    <xf numFmtId="176" fontId="30" fillId="0" borderId="16" xfId="3" applyNumberFormat="1" applyFont="1" applyBorder="1" applyAlignment="1">
      <alignment horizontal="left" vertical="center"/>
    </xf>
    <xf numFmtId="176" fontId="30" fillId="0" borderId="0" xfId="4" applyNumberFormat="1" applyFont="1" applyBorder="1">
      <alignment vertical="center"/>
    </xf>
    <xf numFmtId="176" fontId="30" fillId="10" borderId="0" xfId="4" applyNumberFormat="1" applyFont="1" applyFill="1" applyBorder="1" applyAlignment="1">
      <alignment horizontal="center" vertical="center"/>
    </xf>
    <xf numFmtId="10" fontId="30" fillId="0" borderId="1" xfId="2" quotePrefix="1" applyNumberFormat="1" applyFont="1" applyBorder="1" applyAlignment="1">
      <alignment horizontal="center" vertical="center"/>
    </xf>
    <xf numFmtId="176" fontId="32" fillId="0" borderId="16" xfId="3" applyNumberFormat="1" applyFont="1" applyBorder="1" applyAlignment="1">
      <alignment horizontal="left" vertical="center"/>
    </xf>
    <xf numFmtId="176" fontId="32" fillId="0" borderId="0" xfId="3" applyNumberFormat="1" applyFont="1" applyAlignment="1">
      <alignment horizontal="left" vertical="center"/>
    </xf>
    <xf numFmtId="176" fontId="30" fillId="0" borderId="1" xfId="3" applyNumberFormat="1" applyFont="1" applyBorder="1" applyAlignment="1">
      <alignment horizontal="center" vertical="center"/>
    </xf>
    <xf numFmtId="176" fontId="30" fillId="10" borderId="16" xfId="4" applyNumberFormat="1" applyFont="1" applyFill="1" applyBorder="1" applyAlignment="1">
      <alignment horizontal="center" vertical="center"/>
    </xf>
    <xf numFmtId="176" fontId="30" fillId="0" borderId="0" xfId="4" applyNumberFormat="1" applyFont="1" applyFill="1" applyBorder="1" applyAlignment="1">
      <alignment horizontal="center" vertical="center"/>
    </xf>
    <xf numFmtId="181" fontId="30" fillId="0" borderId="1" xfId="4" applyNumberFormat="1" applyFont="1" applyFill="1" applyBorder="1" applyAlignment="1">
      <alignment horizontal="center" vertical="center"/>
    </xf>
    <xf numFmtId="14" fontId="30" fillId="0" borderId="1" xfId="4" applyNumberFormat="1" applyFont="1" applyFill="1" applyBorder="1" applyAlignment="1">
      <alignment horizontal="center" vertical="center"/>
    </xf>
    <xf numFmtId="176" fontId="30" fillId="0" borderId="1" xfId="4" applyNumberFormat="1" applyFont="1" applyFill="1" applyBorder="1" applyAlignment="1">
      <alignment horizontal="center" vertical="center"/>
    </xf>
    <xf numFmtId="176" fontId="30" fillId="0" borderId="0" xfId="4" applyNumberFormat="1" applyFont="1" applyBorder="1" applyAlignment="1">
      <alignment horizontal="center" vertical="center"/>
    </xf>
    <xf numFmtId="176" fontId="33" fillId="11" borderId="25" xfId="3" applyNumberFormat="1" applyFont="1" applyFill="1" applyBorder="1" applyAlignment="1">
      <alignment horizontal="center" vertical="center"/>
    </xf>
    <xf numFmtId="176" fontId="33" fillId="11" borderId="29" xfId="3" applyNumberFormat="1" applyFont="1" applyFill="1" applyBorder="1" applyAlignment="1">
      <alignment horizontal="center" vertical="center"/>
    </xf>
    <xf numFmtId="0" fontId="30" fillId="0" borderId="3" xfId="0" applyFont="1" applyBorder="1">
      <alignment vertical="center"/>
    </xf>
    <xf numFmtId="41" fontId="30" fillId="0" borderId="1" xfId="1" applyFont="1" applyFill="1" applyBorder="1">
      <alignment vertical="center"/>
    </xf>
    <xf numFmtId="176" fontId="30" fillId="3" borderId="20" xfId="0" applyNumberFormat="1" applyFont="1" applyFill="1" applyBorder="1" applyAlignment="1">
      <alignment horizontal="center" vertical="center"/>
    </xf>
    <xf numFmtId="176" fontId="30" fillId="3" borderId="1" xfId="1" applyNumberFormat="1" applyFont="1" applyFill="1" applyBorder="1">
      <alignment vertical="center"/>
    </xf>
    <xf numFmtId="0" fontId="30" fillId="3" borderId="3" xfId="0" applyFont="1" applyFill="1" applyBorder="1" applyAlignment="1">
      <alignment horizontal="center" vertical="center"/>
    </xf>
    <xf numFmtId="41" fontId="30" fillId="3" borderId="1" xfId="1" applyFont="1" applyFill="1" applyBorder="1">
      <alignment vertical="center"/>
    </xf>
    <xf numFmtId="0" fontId="30" fillId="0" borderId="1" xfId="0" applyFont="1" applyBorder="1">
      <alignment vertical="center"/>
    </xf>
    <xf numFmtId="176" fontId="30" fillId="5" borderId="0" xfId="3" applyNumberFormat="1" applyFont="1" applyFill="1" applyAlignment="1">
      <alignment horizontal="left" vertical="center"/>
    </xf>
    <xf numFmtId="176" fontId="30" fillId="2" borderId="1" xfId="4" applyNumberFormat="1" applyFont="1" applyFill="1" applyBorder="1">
      <alignment vertical="center"/>
    </xf>
    <xf numFmtId="176" fontId="30" fillId="0" borderId="3" xfId="3" applyNumberFormat="1" applyFont="1" applyBorder="1" applyAlignment="1">
      <alignment horizontal="left"/>
    </xf>
    <xf numFmtId="176" fontId="30" fillId="0" borderId="1" xfId="3" applyNumberFormat="1" applyFont="1" applyBorder="1" applyAlignment="1">
      <alignment horizontal="left"/>
    </xf>
    <xf numFmtId="176" fontId="30" fillId="0" borderId="3" xfId="3" applyNumberFormat="1" applyFont="1" applyBorder="1" applyAlignment="1">
      <alignment horizontal="left" vertical="center"/>
    </xf>
    <xf numFmtId="176" fontId="30" fillId="0" borderId="16" xfId="3" applyNumberFormat="1" applyFont="1" applyBorder="1" applyAlignment="1">
      <alignment horizontal="center" vertical="center"/>
    </xf>
    <xf numFmtId="176" fontId="30" fillId="0" borderId="19" xfId="3" applyNumberFormat="1" applyFont="1" applyBorder="1" applyAlignment="1">
      <alignment horizontal="left"/>
    </xf>
    <xf numFmtId="176" fontId="30" fillId="0" borderId="1" xfId="3" applyNumberFormat="1" applyFont="1" applyBorder="1" applyAlignment="1">
      <alignment horizontal="right"/>
    </xf>
    <xf numFmtId="176" fontId="30" fillId="7" borderId="1" xfId="4" applyNumberFormat="1" applyFont="1" applyFill="1" applyBorder="1">
      <alignment vertical="center"/>
    </xf>
    <xf numFmtId="176" fontId="30" fillId="0" borderId="1" xfId="3" applyNumberFormat="1" applyFont="1" applyBorder="1" applyAlignment="1">
      <alignment horizontal="center"/>
    </xf>
    <xf numFmtId="177" fontId="30" fillId="0" borderId="1" xfId="3" applyNumberFormat="1" applyFont="1" applyBorder="1" applyAlignment="1">
      <alignment horizontal="right"/>
    </xf>
    <xf numFmtId="10" fontId="30" fillId="0" borderId="1" xfId="2" applyNumberFormat="1" applyFont="1" applyBorder="1" applyAlignment="1">
      <alignment horizontal="center"/>
    </xf>
    <xf numFmtId="177" fontId="30" fillId="0" borderId="1" xfId="3" applyNumberFormat="1" applyFont="1" applyBorder="1" applyAlignment="1">
      <alignment horizontal="right" vertical="center"/>
    </xf>
    <xf numFmtId="176" fontId="30" fillId="0" borderId="10" xfId="3" applyNumberFormat="1" applyFont="1" applyBorder="1" applyAlignment="1">
      <alignment horizontal="left" vertical="center"/>
    </xf>
    <xf numFmtId="176" fontId="30" fillId="2" borderId="16" xfId="3" applyNumberFormat="1" applyFont="1" applyFill="1" applyBorder="1" applyAlignment="1">
      <alignment horizontal="left" vertical="center"/>
    </xf>
    <xf numFmtId="176" fontId="30" fillId="0" borderId="16" xfId="3" applyNumberFormat="1" applyFont="1" applyBorder="1" applyAlignment="1">
      <alignment horizontal="right" vertical="center"/>
    </xf>
    <xf numFmtId="176" fontId="30" fillId="2" borderId="0" xfId="3" applyNumberFormat="1" applyFont="1" applyFill="1" applyAlignment="1">
      <alignment horizontal="left" vertical="center"/>
    </xf>
    <xf numFmtId="176" fontId="30" fillId="0" borderId="13" xfId="3" applyNumberFormat="1" applyFont="1" applyBorder="1" applyAlignment="1">
      <alignment horizontal="right" vertical="center"/>
    </xf>
    <xf numFmtId="176" fontId="30" fillId="7" borderId="26" xfId="4" applyNumberFormat="1" applyFont="1" applyFill="1" applyBorder="1">
      <alignment vertical="center"/>
    </xf>
    <xf numFmtId="176" fontId="30" fillId="0" borderId="1" xfId="3" applyNumberFormat="1" applyFont="1" applyBorder="1" applyAlignment="1">
      <alignment horizontal="right" vertical="center"/>
    </xf>
    <xf numFmtId="176" fontId="30" fillId="8" borderId="1" xfId="3" applyNumberFormat="1" applyFont="1" applyFill="1" applyBorder="1" applyAlignment="1">
      <alignment horizontal="right" vertical="center"/>
    </xf>
    <xf numFmtId="176" fontId="30" fillId="8" borderId="1" xfId="3" applyNumberFormat="1" applyFont="1" applyFill="1" applyBorder="1" applyAlignment="1">
      <alignment horizontal="right"/>
    </xf>
    <xf numFmtId="177" fontId="30" fillId="0" borderId="1" xfId="4" applyNumberFormat="1" applyFont="1" applyBorder="1">
      <alignment vertical="center"/>
    </xf>
    <xf numFmtId="177" fontId="30" fillId="0" borderId="0" xfId="3" applyNumberFormat="1" applyFont="1" applyAlignment="1">
      <alignment horizontal="right" vertical="center"/>
    </xf>
    <xf numFmtId="177" fontId="30" fillId="0" borderId="0" xfId="3" applyNumberFormat="1" applyFont="1" applyAlignment="1">
      <alignment horizontal="right"/>
    </xf>
    <xf numFmtId="177" fontId="30" fillId="10" borderId="0" xfId="4" applyNumberFormat="1" applyFont="1" applyFill="1" applyBorder="1">
      <alignment vertical="center"/>
    </xf>
    <xf numFmtId="176" fontId="34" fillId="0" borderId="16" xfId="3" applyNumberFormat="1" applyFont="1" applyBorder="1" applyAlignment="1">
      <alignment horizontal="left"/>
    </xf>
    <xf numFmtId="176" fontId="34" fillId="0" borderId="0" xfId="3" applyNumberFormat="1" applyFont="1" applyAlignment="1">
      <alignment horizontal="left"/>
    </xf>
    <xf numFmtId="176" fontId="35" fillId="0" borderId="0" xfId="3" applyNumberFormat="1" applyFont="1" applyAlignment="1">
      <alignment horizontal="left" vertical="center"/>
    </xf>
    <xf numFmtId="176" fontId="35" fillId="0" borderId="16" xfId="3" applyNumberFormat="1" applyFont="1" applyBorder="1" applyAlignment="1">
      <alignment horizontal="left" vertical="center"/>
    </xf>
    <xf numFmtId="176" fontId="30" fillId="0" borderId="19" xfId="3" applyNumberFormat="1" applyFont="1" applyBorder="1" applyAlignment="1">
      <alignment horizontal="left" vertical="center"/>
    </xf>
    <xf numFmtId="176" fontId="30" fillId="0" borderId="0" xfId="5" applyNumberFormat="1" applyFont="1" applyFill="1" applyBorder="1" applyAlignment="1">
      <alignment horizontal="left" vertical="center"/>
    </xf>
    <xf numFmtId="176" fontId="30" fillId="0" borderId="0" xfId="5" applyNumberFormat="1" applyFont="1" applyAlignment="1">
      <alignment horizontal="left" vertical="center"/>
    </xf>
    <xf numFmtId="176" fontId="35" fillId="0" borderId="1" xfId="3" applyNumberFormat="1" applyFont="1" applyBorder="1" applyAlignment="1">
      <alignment horizontal="left" vertical="center"/>
    </xf>
    <xf numFmtId="176" fontId="30" fillId="14" borderId="0" xfId="0" applyNumberFormat="1" applyFont="1" applyFill="1" applyAlignment="1">
      <alignment horizontal="center" vertical="center"/>
    </xf>
    <xf numFmtId="176" fontId="30" fillId="14" borderId="0" xfId="0" applyNumberFormat="1" applyFont="1" applyFill="1">
      <alignment vertical="center"/>
    </xf>
    <xf numFmtId="176" fontId="30" fillId="0" borderId="0" xfId="1" applyNumberFormat="1" applyFont="1">
      <alignment vertical="center"/>
    </xf>
    <xf numFmtId="176" fontId="30" fillId="0" borderId="0" xfId="12" applyNumberFormat="1" applyFont="1">
      <alignment vertical="center"/>
    </xf>
    <xf numFmtId="176" fontId="30" fillId="0" borderId="0" xfId="13" applyNumberFormat="1" applyFont="1">
      <alignment vertical="center"/>
    </xf>
    <xf numFmtId="176" fontId="30" fillId="0" borderId="26" xfId="1" applyNumberFormat="1" applyFont="1" applyBorder="1" applyAlignment="1">
      <alignment horizontal="center" vertical="center"/>
    </xf>
    <xf numFmtId="176" fontId="30" fillId="0" borderId="0" xfId="1" applyNumberFormat="1" applyFont="1" applyAlignment="1">
      <alignment horizontal="center" vertical="center"/>
    </xf>
    <xf numFmtId="176" fontId="30" fillId="0" borderId="0" xfId="12" applyNumberFormat="1" applyFont="1" applyAlignment="1">
      <alignment horizontal="center" vertical="center"/>
    </xf>
    <xf numFmtId="176" fontId="30" fillId="0" borderId="0" xfId="13" applyNumberFormat="1" applyFont="1" applyAlignment="1">
      <alignment horizontal="center" vertical="center"/>
    </xf>
    <xf numFmtId="0" fontId="30" fillId="0" borderId="0" xfId="0" applyFont="1">
      <alignment vertical="center"/>
    </xf>
    <xf numFmtId="176" fontId="30" fillId="0" borderId="0" xfId="1" applyNumberFormat="1" applyFont="1" applyFill="1">
      <alignment vertical="center"/>
    </xf>
    <xf numFmtId="0" fontId="30" fillId="4" borderId="0" xfId="0" applyFont="1" applyFill="1">
      <alignment vertical="center"/>
    </xf>
    <xf numFmtId="176" fontId="30" fillId="4" borderId="0" xfId="1" applyNumberFormat="1" applyFont="1" applyFill="1">
      <alignment vertical="center"/>
    </xf>
    <xf numFmtId="176" fontId="30" fillId="4" borderId="0" xfId="0" applyNumberFormat="1" applyFont="1" applyFill="1">
      <alignment vertical="center"/>
    </xf>
    <xf numFmtId="0" fontId="30" fillId="15" borderId="0" xfId="0" applyFont="1" applyFill="1">
      <alignment vertical="center"/>
    </xf>
    <xf numFmtId="176" fontId="30" fillId="15" borderId="0" xfId="1" applyNumberFormat="1" applyFont="1" applyFill="1">
      <alignment vertical="center"/>
    </xf>
    <xf numFmtId="176" fontId="30" fillId="15" borderId="0" xfId="0" applyNumberFormat="1" applyFont="1" applyFill="1">
      <alignment vertical="center"/>
    </xf>
    <xf numFmtId="0" fontId="30" fillId="16" borderId="0" xfId="0" applyFont="1" applyFill="1">
      <alignment vertical="center"/>
    </xf>
    <xf numFmtId="176" fontId="30" fillId="16" borderId="0" xfId="1" applyNumberFormat="1" applyFont="1" applyFill="1">
      <alignment vertical="center"/>
    </xf>
    <xf numFmtId="176" fontId="30" fillId="16" borderId="0" xfId="0" applyNumberFormat="1" applyFont="1" applyFill="1">
      <alignment vertical="center"/>
    </xf>
    <xf numFmtId="176" fontId="30" fillId="0" borderId="27" xfId="0" applyNumberFormat="1" applyFont="1" applyBorder="1">
      <alignment vertical="center"/>
    </xf>
    <xf numFmtId="176" fontId="30" fillId="0" borderId="27" xfId="1" applyNumberFormat="1" applyFont="1" applyBorder="1">
      <alignment vertical="center"/>
    </xf>
    <xf numFmtId="177" fontId="30" fillId="0" borderId="0" xfId="0" applyNumberFormat="1" applyFont="1">
      <alignment vertical="center"/>
    </xf>
    <xf numFmtId="176" fontId="30" fillId="2" borderId="27" xfId="1" applyNumberFormat="1" applyFont="1" applyFill="1" applyBorder="1">
      <alignment vertical="center"/>
    </xf>
    <xf numFmtId="176" fontId="32" fillId="0" borderId="0" xfId="13" applyNumberFormat="1" applyFont="1">
      <alignment vertical="center"/>
    </xf>
    <xf numFmtId="176" fontId="30" fillId="0" borderId="26" xfId="13" applyNumberFormat="1" applyFont="1" applyBorder="1" applyAlignment="1">
      <alignment horizontal="center" vertical="center"/>
    </xf>
    <xf numFmtId="176" fontId="30" fillId="0" borderId="26" xfId="12" applyNumberFormat="1" applyFont="1" applyBorder="1" applyAlignment="1">
      <alignment horizontal="center" vertical="center"/>
    </xf>
    <xf numFmtId="176" fontId="30" fillId="0" borderId="0" xfId="12" applyNumberFormat="1" applyFont="1" applyBorder="1" applyAlignment="1">
      <alignment horizontal="center" vertical="center"/>
    </xf>
    <xf numFmtId="0" fontId="30" fillId="0" borderId="0" xfId="13" applyFont="1">
      <alignment vertical="center"/>
    </xf>
    <xf numFmtId="176" fontId="30" fillId="2" borderId="27" xfId="12" applyNumberFormat="1" applyFont="1" applyFill="1" applyBorder="1">
      <alignment vertical="center"/>
    </xf>
    <xf numFmtId="176" fontId="30" fillId="0" borderId="26" xfId="0" applyNumberFormat="1" applyFont="1" applyBorder="1">
      <alignment vertical="center"/>
    </xf>
    <xf numFmtId="176" fontId="30" fillId="0" borderId="26" xfId="1" applyNumberFormat="1" applyFont="1" applyBorder="1">
      <alignment vertical="center"/>
    </xf>
    <xf numFmtId="41" fontId="30" fillId="0" borderId="0" xfId="1" applyFont="1" applyFill="1">
      <alignment vertical="center"/>
    </xf>
    <xf numFmtId="0" fontId="30" fillId="0" borderId="0" xfId="0" applyFont="1" applyAlignment="1">
      <alignment horizontal="center" vertical="center"/>
    </xf>
    <xf numFmtId="176" fontId="30" fillId="0" borderId="0" xfId="12" applyNumberFormat="1" applyFont="1" applyFill="1">
      <alignment vertical="center"/>
    </xf>
    <xf numFmtId="0" fontId="30" fillId="0" borderId="0" xfId="13" applyFont="1" applyAlignment="1">
      <alignment horizontal="center" vertical="center"/>
    </xf>
    <xf numFmtId="0" fontId="10" fillId="0" borderId="0" xfId="9" applyFont="1">
      <alignment vertical="center"/>
    </xf>
    <xf numFmtId="176" fontId="30" fillId="0" borderId="20" xfId="0" applyNumberFormat="1" applyFont="1" applyBorder="1" applyAlignment="1">
      <alignment horizontal="left" vertical="center"/>
    </xf>
    <xf numFmtId="176" fontId="30" fillId="0" borderId="20" xfId="3" applyNumberFormat="1" applyFont="1" applyBorder="1" applyAlignment="1">
      <alignment horizontal="center" vertical="center"/>
    </xf>
    <xf numFmtId="176" fontId="30" fillId="0" borderId="3" xfId="3" applyNumberFormat="1" applyFont="1" applyBorder="1" applyAlignment="1">
      <alignment horizontal="center" vertical="center"/>
    </xf>
    <xf numFmtId="176" fontId="0" fillId="0" borderId="0" xfId="1" applyNumberFormat="1" applyFont="1">
      <alignment vertical="center"/>
    </xf>
    <xf numFmtId="176" fontId="30" fillId="0" borderId="26" xfId="13" applyNumberFormat="1" applyFont="1" applyBorder="1">
      <alignment vertical="center"/>
    </xf>
    <xf numFmtId="176" fontId="36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26" xfId="0" applyNumberFormat="1" applyBorder="1" applyAlignment="1">
      <alignment horizontal="center" vertical="center"/>
    </xf>
    <xf numFmtId="176" fontId="0" fillId="2" borderId="27" xfId="0" applyNumberFormat="1" applyFill="1" applyBorder="1">
      <alignment vertical="center"/>
    </xf>
    <xf numFmtId="179" fontId="31" fillId="3" borderId="1" xfId="0" applyNumberFormat="1" applyFont="1" applyFill="1" applyBorder="1" applyProtection="1">
      <alignment vertical="center"/>
      <protection locked="0"/>
    </xf>
    <xf numFmtId="41" fontId="30" fillId="0" borderId="1" xfId="0" applyNumberFormat="1" applyFont="1" applyBorder="1">
      <alignment vertical="center"/>
    </xf>
    <xf numFmtId="176" fontId="30" fillId="3" borderId="1" xfId="0" applyNumberFormat="1" applyFont="1" applyFill="1" applyBorder="1" applyAlignment="1">
      <alignment horizontal="right" vertical="center"/>
    </xf>
    <xf numFmtId="176" fontId="33" fillId="11" borderId="1" xfId="3" applyNumberFormat="1" applyFont="1" applyFill="1" applyBorder="1" applyAlignment="1">
      <alignment horizontal="center" vertical="center" wrapText="1"/>
    </xf>
    <xf numFmtId="176" fontId="33" fillId="11" borderId="0" xfId="3" applyNumberFormat="1" applyFont="1" applyFill="1" applyAlignment="1">
      <alignment horizontal="center" vertical="center"/>
    </xf>
    <xf numFmtId="10" fontId="30" fillId="0" borderId="0" xfId="2" applyNumberFormat="1" applyFont="1" applyBorder="1" applyAlignment="1">
      <alignment horizontal="right" vertical="center"/>
    </xf>
    <xf numFmtId="176" fontId="30" fillId="0" borderId="0" xfId="4" applyNumberFormat="1" applyFont="1" applyFill="1" applyBorder="1">
      <alignment vertical="center"/>
    </xf>
    <xf numFmtId="176" fontId="30" fillId="0" borderId="0" xfId="3" applyNumberFormat="1" applyFont="1" applyAlignment="1">
      <alignment horizontal="center"/>
    </xf>
    <xf numFmtId="176" fontId="30" fillId="0" borderId="0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justify" vertical="center"/>
    </xf>
    <xf numFmtId="0" fontId="35" fillId="0" borderId="30" xfId="0" applyFont="1" applyBorder="1" applyAlignment="1">
      <alignment horizontal="left" vertical="center" wrapText="1"/>
    </xf>
    <xf numFmtId="10" fontId="35" fillId="0" borderId="31" xfId="0" applyNumberFormat="1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35" fillId="0" borderId="16" xfId="0" applyFont="1" applyBorder="1" applyAlignment="1">
      <alignment horizontal="justify" vertical="center"/>
    </xf>
    <xf numFmtId="0" fontId="35" fillId="0" borderId="16" xfId="0" applyFont="1" applyBorder="1" applyAlignment="1">
      <alignment horizontal="left" vertical="center"/>
    </xf>
    <xf numFmtId="0" fontId="30" fillId="0" borderId="16" xfId="0" applyFont="1" applyBorder="1">
      <alignment vertical="center"/>
    </xf>
    <xf numFmtId="0" fontId="35" fillId="0" borderId="33" xfId="0" applyFont="1" applyBorder="1" applyAlignment="1">
      <alignment horizontal="left" vertical="center" wrapText="1"/>
    </xf>
    <xf numFmtId="176" fontId="30" fillId="7" borderId="1" xfId="0" applyNumberFormat="1" applyFont="1" applyFill="1" applyBorder="1">
      <alignment vertical="center"/>
    </xf>
    <xf numFmtId="176" fontId="33" fillId="0" borderId="0" xfId="3" applyNumberFormat="1" applyFont="1" applyAlignment="1">
      <alignment horizontal="center" vertical="center"/>
    </xf>
    <xf numFmtId="176" fontId="30" fillId="7" borderId="0" xfId="0" applyNumberFormat="1" applyFont="1" applyFill="1">
      <alignment vertical="center"/>
    </xf>
    <xf numFmtId="176" fontId="30" fillId="0" borderId="9" xfId="0" applyNumberFormat="1" applyFont="1" applyBorder="1">
      <alignment vertical="center"/>
    </xf>
    <xf numFmtId="176" fontId="30" fillId="0" borderId="5" xfId="0" applyNumberFormat="1" applyFont="1" applyBorder="1">
      <alignment vertical="center"/>
    </xf>
    <xf numFmtId="176" fontId="30" fillId="0" borderId="4" xfId="0" applyNumberFormat="1" applyFont="1" applyBorder="1" applyAlignment="1">
      <alignment horizontal="right" vertical="center"/>
    </xf>
    <xf numFmtId="176" fontId="30" fillId="4" borderId="1" xfId="0" applyNumberFormat="1" applyFont="1" applyFill="1" applyBorder="1">
      <alignment vertical="center"/>
    </xf>
    <xf numFmtId="176" fontId="30" fillId="0" borderId="5" xfId="0" applyNumberFormat="1" applyFont="1" applyBorder="1" applyAlignment="1">
      <alignment horizontal="right" vertical="center"/>
    </xf>
    <xf numFmtId="176" fontId="30" fillId="0" borderId="1" xfId="0" applyNumberFormat="1" applyFont="1" applyBorder="1" applyAlignment="1">
      <alignment horizontal="left" vertical="center" indent="1"/>
    </xf>
    <xf numFmtId="176" fontId="30" fillId="0" borderId="1" xfId="0" applyNumberFormat="1" applyFont="1" applyBorder="1" applyAlignment="1">
      <alignment horizontal="left" vertical="center" indent="2"/>
    </xf>
    <xf numFmtId="176" fontId="30" fillId="2" borderId="17" xfId="0" applyNumberFormat="1" applyFont="1" applyFill="1" applyBorder="1">
      <alignment vertical="center"/>
    </xf>
    <xf numFmtId="176" fontId="30" fillId="3" borderId="16" xfId="0" applyNumberFormat="1" applyFont="1" applyFill="1" applyBorder="1">
      <alignment vertical="center"/>
    </xf>
    <xf numFmtId="176" fontId="30" fillId="3" borderId="1" xfId="0" applyNumberFormat="1" applyFont="1" applyFill="1" applyBorder="1">
      <alignment vertical="center"/>
    </xf>
    <xf numFmtId="177" fontId="30" fillId="3" borderId="16" xfId="0" applyNumberFormat="1" applyFont="1" applyFill="1" applyBorder="1">
      <alignment vertical="center"/>
    </xf>
    <xf numFmtId="177" fontId="30" fillId="0" borderId="17" xfId="0" applyNumberFormat="1" applyFont="1" applyBorder="1">
      <alignment vertical="center"/>
    </xf>
    <xf numFmtId="177" fontId="30" fillId="3" borderId="1" xfId="0" applyNumberFormat="1" applyFont="1" applyFill="1" applyBorder="1">
      <alignment vertical="center"/>
    </xf>
    <xf numFmtId="176" fontId="30" fillId="0" borderId="13" xfId="0" applyNumberFormat="1" applyFont="1" applyBorder="1">
      <alignment vertical="center"/>
    </xf>
    <xf numFmtId="176" fontId="30" fillId="0" borderId="6" xfId="0" applyNumberFormat="1" applyFont="1" applyBorder="1">
      <alignment vertical="center"/>
    </xf>
    <xf numFmtId="176" fontId="30" fillId="0" borderId="6" xfId="0" applyNumberFormat="1" applyFont="1" applyBorder="1" applyAlignment="1">
      <alignment horizontal="right" vertical="center"/>
    </xf>
    <xf numFmtId="176" fontId="37" fillId="10" borderId="0" xfId="4" applyNumberFormat="1" applyFont="1" applyFill="1" applyBorder="1" applyAlignment="1">
      <alignment horizontal="center" vertical="center"/>
    </xf>
    <xf numFmtId="177" fontId="30" fillId="6" borderId="0" xfId="0" applyNumberFormat="1" applyFont="1" applyFill="1">
      <alignment vertical="center"/>
    </xf>
    <xf numFmtId="176" fontId="30" fillId="0" borderId="1" xfId="0" applyNumberFormat="1" applyFont="1" applyBorder="1" applyAlignment="1">
      <alignment horizontal="left" vertical="center"/>
    </xf>
    <xf numFmtId="177" fontId="30" fillId="0" borderId="1" xfId="0" applyNumberFormat="1" applyFont="1" applyBorder="1">
      <alignment vertical="center"/>
    </xf>
    <xf numFmtId="176" fontId="30" fillId="0" borderId="4" xfId="0" applyNumberFormat="1" applyFont="1" applyBorder="1">
      <alignment vertical="center"/>
    </xf>
    <xf numFmtId="176" fontId="30" fillId="0" borderId="8" xfId="0" applyNumberFormat="1" applyFont="1" applyBorder="1">
      <alignment vertical="center"/>
    </xf>
    <xf numFmtId="176" fontId="30" fillId="5" borderId="0" xfId="0" applyNumberFormat="1" applyFont="1" applyFill="1">
      <alignment vertical="center"/>
    </xf>
    <xf numFmtId="176" fontId="30" fillId="0" borderId="4" xfId="1" applyNumberFormat="1" applyFont="1" applyBorder="1">
      <alignment vertical="center"/>
    </xf>
    <xf numFmtId="176" fontId="30" fillId="0" borderId="0" xfId="1" applyNumberFormat="1" applyFont="1" applyFill="1" applyBorder="1" applyAlignment="1">
      <alignment vertical="center"/>
    </xf>
    <xf numFmtId="176" fontId="30" fillId="0" borderId="5" xfId="1" applyNumberFormat="1" applyFont="1" applyBorder="1">
      <alignment vertical="center"/>
    </xf>
    <xf numFmtId="176" fontId="30" fillId="0" borderId="6" xfId="1" applyNumberFormat="1" applyFont="1" applyBorder="1">
      <alignment vertical="center"/>
    </xf>
    <xf numFmtId="176" fontId="38" fillId="0" borderId="0" xfId="0" applyNumberFormat="1" applyFont="1" applyAlignment="1">
      <alignment horizontal="right" vertical="center"/>
    </xf>
    <xf numFmtId="176" fontId="30" fillId="0" borderId="10" xfId="0" applyNumberFormat="1" applyFont="1" applyBorder="1">
      <alignment vertical="center"/>
    </xf>
    <xf numFmtId="176" fontId="30" fillId="0" borderId="11" xfId="0" applyNumberFormat="1" applyFont="1" applyBorder="1" applyAlignment="1">
      <alignment horizontal="center" vertical="center"/>
    </xf>
    <xf numFmtId="176" fontId="30" fillId="0" borderId="12" xfId="0" applyNumberFormat="1" applyFont="1" applyBorder="1" applyAlignment="1">
      <alignment horizontal="center" vertical="center"/>
    </xf>
    <xf numFmtId="176" fontId="30" fillId="2" borderId="17" xfId="0" applyNumberFormat="1" applyFont="1" applyFill="1" applyBorder="1" applyAlignment="1">
      <alignment horizontal="center" vertical="center" wrapText="1"/>
    </xf>
    <xf numFmtId="49" fontId="30" fillId="0" borderId="16" xfId="0" applyNumberFormat="1" applyFont="1" applyBorder="1" applyAlignment="1">
      <alignment horizontal="right" vertical="center"/>
    </xf>
    <xf numFmtId="176" fontId="30" fillId="4" borderId="17" xfId="0" applyNumberFormat="1" applyFont="1" applyFill="1" applyBorder="1">
      <alignment vertical="center"/>
    </xf>
    <xf numFmtId="49" fontId="30" fillId="0" borderId="0" xfId="0" applyNumberFormat="1" applyFont="1" applyAlignment="1">
      <alignment horizontal="right" vertical="center"/>
    </xf>
    <xf numFmtId="176" fontId="33" fillId="0" borderId="1" xfId="3" applyNumberFormat="1" applyFont="1" applyBorder="1" applyAlignment="1">
      <alignment horizontal="center" vertical="center"/>
    </xf>
    <xf numFmtId="176" fontId="32" fillId="0" borderId="3" xfId="3" applyNumberFormat="1" applyFont="1" applyBorder="1" applyAlignment="1">
      <alignment horizontal="left" vertical="center"/>
    </xf>
    <xf numFmtId="176" fontId="32" fillId="0" borderId="19" xfId="0" applyNumberFormat="1" applyFont="1" applyBorder="1">
      <alignment vertical="center"/>
    </xf>
    <xf numFmtId="176" fontId="32" fillId="0" borderId="3" xfId="0" applyNumberFormat="1" applyFont="1" applyBorder="1">
      <alignment vertical="center"/>
    </xf>
    <xf numFmtId="0" fontId="39" fillId="0" borderId="0" xfId="0" applyFont="1" applyAlignment="1">
      <alignment horizontal="justify" vertical="center"/>
    </xf>
    <xf numFmtId="0" fontId="39" fillId="0" borderId="16" xfId="0" applyFont="1" applyBorder="1" applyAlignment="1">
      <alignment horizontal="justify" vertical="center"/>
    </xf>
    <xf numFmtId="176" fontId="30" fillId="3" borderId="1" xfId="4" applyNumberFormat="1" applyFont="1" applyFill="1" applyBorder="1" applyAlignment="1">
      <alignment horizontal="right" vertical="center"/>
    </xf>
    <xf numFmtId="176" fontId="30" fillId="3" borderId="1" xfId="4" applyNumberFormat="1" applyFont="1" applyFill="1" applyBorder="1">
      <alignment vertical="center"/>
    </xf>
    <xf numFmtId="176" fontId="30" fillId="3" borderId="1" xfId="1" quotePrefix="1" applyNumberFormat="1" applyFont="1" applyFill="1" applyBorder="1" applyAlignment="1">
      <alignment horizontal="center" vertical="center"/>
    </xf>
    <xf numFmtId="176" fontId="30" fillId="3" borderId="3" xfId="3" applyNumberFormat="1" applyFont="1" applyFill="1" applyBorder="1">
      <alignment vertical="center"/>
    </xf>
    <xf numFmtId="176" fontId="30" fillId="3" borderId="1" xfId="4" applyNumberFormat="1" applyFont="1" applyFill="1" applyBorder="1" applyAlignment="1">
      <alignment horizontal="center" vertical="center"/>
    </xf>
    <xf numFmtId="176" fontId="30" fillId="3" borderId="1" xfId="1" quotePrefix="1" applyNumberFormat="1" applyFont="1" applyFill="1" applyBorder="1" applyAlignment="1">
      <alignment horizontal="right" vertical="center"/>
    </xf>
    <xf numFmtId="176" fontId="30" fillId="3" borderId="1" xfId="3" applyNumberFormat="1" applyFont="1" applyFill="1" applyBorder="1" applyAlignment="1">
      <alignment horizontal="center" vertical="center"/>
    </xf>
    <xf numFmtId="176" fontId="30" fillId="3" borderId="19" xfId="3" applyNumberFormat="1" applyFont="1" applyFill="1" applyBorder="1" applyAlignment="1">
      <alignment horizontal="center" vertical="center"/>
    </xf>
    <xf numFmtId="176" fontId="30" fillId="3" borderId="1" xfId="3" applyNumberFormat="1" applyFont="1" applyFill="1" applyBorder="1">
      <alignment vertical="center"/>
    </xf>
    <xf numFmtId="176" fontId="30" fillId="3" borderId="3" xfId="0" applyNumberFormat="1" applyFont="1" applyFill="1" applyBorder="1" applyAlignment="1">
      <alignment horizontal="center" vertical="center"/>
    </xf>
    <xf numFmtId="0" fontId="31" fillId="3" borderId="1" xfId="0" applyFont="1" applyFill="1" applyBorder="1" applyAlignment="1" applyProtection="1">
      <alignment horizontal="center" vertical="center"/>
      <protection locked="0"/>
    </xf>
    <xf numFmtId="176" fontId="30" fillId="3" borderId="19" xfId="0" applyNumberFormat="1" applyFont="1" applyFill="1" applyBorder="1" applyAlignment="1">
      <alignment horizontal="center" vertical="center"/>
    </xf>
    <xf numFmtId="176" fontId="30" fillId="3" borderId="3" xfId="3" applyNumberFormat="1" applyFont="1" applyFill="1" applyBorder="1" applyAlignment="1">
      <alignment horizontal="center"/>
    </xf>
    <xf numFmtId="176" fontId="30" fillId="3" borderId="1" xfId="3" applyNumberFormat="1" applyFont="1" applyFill="1" applyBorder="1" applyAlignment="1">
      <alignment horizontal="left"/>
    </xf>
    <xf numFmtId="176" fontId="30" fillId="3" borderId="1" xfId="3" applyNumberFormat="1" applyFont="1" applyFill="1" applyBorder="1" applyAlignment="1">
      <alignment horizontal="right"/>
    </xf>
    <xf numFmtId="177" fontId="30" fillId="3" borderId="1" xfId="3" applyNumberFormat="1" applyFont="1" applyFill="1" applyBorder="1" applyAlignment="1">
      <alignment horizontal="right" vertical="center"/>
    </xf>
    <xf numFmtId="10" fontId="30" fillId="3" borderId="1" xfId="2" applyNumberFormat="1" applyFont="1" applyFill="1" applyBorder="1" applyAlignment="1">
      <alignment horizontal="center" vertical="center"/>
    </xf>
    <xf numFmtId="176" fontId="30" fillId="5" borderId="17" xfId="0" applyNumberFormat="1" applyFont="1" applyFill="1" applyBorder="1">
      <alignment vertical="center"/>
    </xf>
    <xf numFmtId="176" fontId="31" fillId="0" borderId="1" xfId="0" applyNumberFormat="1" applyFont="1" applyBorder="1" applyProtection="1">
      <alignment vertical="center"/>
      <protection locked="0"/>
    </xf>
    <xf numFmtId="176" fontId="31" fillId="3" borderId="1" xfId="0" applyNumberFormat="1" applyFont="1" applyFill="1" applyBorder="1" applyProtection="1">
      <alignment vertical="center"/>
      <protection locked="0"/>
    </xf>
    <xf numFmtId="176" fontId="31" fillId="0" borderId="1" xfId="0" applyNumberFormat="1" applyFont="1" applyBorder="1" applyAlignment="1" applyProtection="1">
      <alignment horizontal="center" vertical="center"/>
      <protection locked="0"/>
    </xf>
    <xf numFmtId="176" fontId="31" fillId="3" borderId="1" xfId="0" applyNumberFormat="1" applyFont="1" applyFill="1" applyBorder="1" applyAlignment="1" applyProtection="1">
      <alignment horizontal="center" vertical="center"/>
      <protection locked="0"/>
    </xf>
    <xf numFmtId="176" fontId="31" fillId="2" borderId="1" xfId="0" applyNumberFormat="1" applyFont="1" applyFill="1" applyBorder="1" applyProtection="1">
      <alignment vertical="center"/>
      <protection locked="0"/>
    </xf>
    <xf numFmtId="176" fontId="30" fillId="0" borderId="0" xfId="1" applyNumberFormat="1" applyFont="1" applyBorder="1" applyAlignment="1">
      <alignment horizontal="right" vertical="center"/>
    </xf>
    <xf numFmtId="176" fontId="30" fillId="0" borderId="0" xfId="3" applyNumberFormat="1" applyFont="1" applyAlignment="1">
      <alignment horizontal="right" vertical="center"/>
    </xf>
    <xf numFmtId="176" fontId="30" fillId="0" borderId="0" xfId="2" applyNumberFormat="1" applyFont="1" applyBorder="1" applyAlignment="1">
      <alignment horizontal="right" vertical="center"/>
    </xf>
    <xf numFmtId="176" fontId="31" fillId="0" borderId="1" xfId="0" applyNumberFormat="1" applyFont="1" applyBorder="1" applyAlignment="1" applyProtection="1">
      <alignment horizontal="right" vertical="center"/>
      <protection locked="0"/>
    </xf>
    <xf numFmtId="176" fontId="30" fillId="0" borderId="0" xfId="0" quotePrefix="1" applyNumberFormat="1" applyFont="1">
      <alignment vertical="center"/>
    </xf>
    <xf numFmtId="176" fontId="30" fillId="10" borderId="14" xfId="0" applyNumberFormat="1" applyFont="1" applyFill="1" applyBorder="1">
      <alignment vertical="center"/>
    </xf>
    <xf numFmtId="176" fontId="30" fillId="0" borderId="23" xfId="0" applyNumberFormat="1" applyFont="1" applyBorder="1" applyAlignment="1">
      <alignment horizontal="right" vertical="center"/>
    </xf>
    <xf numFmtId="176" fontId="37" fillId="10" borderId="13" xfId="4" applyNumberFormat="1" applyFont="1" applyFill="1" applyBorder="1" applyAlignment="1">
      <alignment horizontal="center" vertical="center"/>
    </xf>
    <xf numFmtId="176" fontId="30" fillId="4" borderId="3" xfId="0" applyNumberFormat="1" applyFont="1" applyFill="1" applyBorder="1">
      <alignment vertical="center"/>
    </xf>
    <xf numFmtId="179" fontId="31" fillId="4" borderId="1" xfId="0" applyNumberFormat="1" applyFont="1" applyFill="1" applyBorder="1" applyProtection="1">
      <alignment vertical="center"/>
      <protection locked="0"/>
    </xf>
    <xf numFmtId="0" fontId="31" fillId="4" borderId="1" xfId="0" applyFont="1" applyFill="1" applyBorder="1" applyAlignment="1" applyProtection="1">
      <alignment horizontal="center" vertical="center"/>
      <protection locked="0"/>
    </xf>
    <xf numFmtId="177" fontId="30" fillId="0" borderId="0" xfId="4" applyNumberFormat="1" applyFont="1" applyFill="1" applyBorder="1">
      <alignment vertical="center"/>
    </xf>
    <xf numFmtId="177" fontId="30" fillId="3" borderId="1" xfId="3" applyNumberFormat="1" applyFont="1" applyFill="1" applyBorder="1" applyAlignment="1">
      <alignment horizontal="right"/>
    </xf>
    <xf numFmtId="180" fontId="30" fillId="3" borderId="1" xfId="1" applyNumberFormat="1" applyFont="1" applyFill="1" applyBorder="1" applyAlignment="1">
      <alignment horizontal="right" vertical="center"/>
    </xf>
    <xf numFmtId="10" fontId="30" fillId="3" borderId="1" xfId="2" applyNumberFormat="1" applyFont="1" applyFill="1" applyBorder="1" applyAlignment="1">
      <alignment horizontal="right" vertical="center"/>
    </xf>
    <xf numFmtId="176" fontId="30" fillId="3" borderId="1" xfId="0" applyNumberFormat="1" applyFont="1" applyFill="1" applyBorder="1" applyAlignment="1">
      <alignment horizontal="center" vertical="center"/>
    </xf>
    <xf numFmtId="0" fontId="30" fillId="3" borderId="19" xfId="0" applyFont="1" applyFill="1" applyBorder="1" applyAlignment="1">
      <alignment horizontal="center" vertical="center"/>
    </xf>
    <xf numFmtId="180" fontId="31" fillId="3" borderId="1" xfId="0" applyNumberFormat="1" applyFont="1" applyFill="1" applyBorder="1" applyAlignment="1" applyProtection="1">
      <alignment horizontal="right" vertical="center"/>
      <protection locked="0"/>
    </xf>
    <xf numFmtId="176" fontId="30" fillId="3" borderId="19" xfId="3" applyNumberFormat="1" applyFont="1" applyFill="1" applyBorder="1" applyAlignment="1">
      <alignment horizontal="center"/>
    </xf>
    <xf numFmtId="176" fontId="30" fillId="3" borderId="1" xfId="1" applyNumberFormat="1" applyFont="1" applyFill="1" applyBorder="1" applyAlignment="1">
      <alignment horizontal="right" vertical="center"/>
    </xf>
    <xf numFmtId="10" fontId="30" fillId="3" borderId="1" xfId="2" applyNumberFormat="1" applyFont="1" applyFill="1" applyBorder="1" applyAlignment="1">
      <alignment horizontal="center"/>
    </xf>
    <xf numFmtId="180" fontId="30" fillId="2" borderId="1" xfId="1" applyNumberFormat="1" applyFont="1" applyFill="1" applyBorder="1" applyAlignment="1">
      <alignment horizontal="right" vertical="center"/>
    </xf>
    <xf numFmtId="176" fontId="33" fillId="11" borderId="3" xfId="3" applyNumberFormat="1" applyFont="1" applyFill="1" applyBorder="1" applyAlignment="1">
      <alignment horizontal="center" vertical="center"/>
    </xf>
    <xf numFmtId="176" fontId="30" fillId="3" borderId="20" xfId="3" applyNumberFormat="1" applyFont="1" applyFill="1" applyBorder="1" applyAlignment="1">
      <alignment horizontal="center" vertical="center"/>
    </xf>
    <xf numFmtId="176" fontId="30" fillId="3" borderId="3" xfId="3" applyNumberFormat="1" applyFont="1" applyFill="1" applyBorder="1" applyAlignment="1">
      <alignment horizontal="center" vertical="center"/>
    </xf>
    <xf numFmtId="176" fontId="35" fillId="0" borderId="0" xfId="3" applyNumberFormat="1" applyFont="1" applyAlignment="1">
      <alignment horizontal="left" vertical="top"/>
    </xf>
    <xf numFmtId="10" fontId="30" fillId="4" borderId="3" xfId="2" applyNumberFormat="1" applyFont="1" applyFill="1" applyBorder="1">
      <alignment vertical="center"/>
    </xf>
    <xf numFmtId="0" fontId="30" fillId="10" borderId="0" xfId="0" applyFont="1" applyFill="1">
      <alignment vertical="center"/>
    </xf>
    <xf numFmtId="176" fontId="30" fillId="4" borderId="3" xfId="0" applyNumberFormat="1" applyFont="1" applyFill="1" applyBorder="1" applyAlignment="1">
      <alignment horizontal="center" vertical="center"/>
    </xf>
    <xf numFmtId="179" fontId="31" fillId="4" borderId="1" xfId="0" applyNumberFormat="1" applyFont="1" applyFill="1" applyBorder="1" applyAlignment="1" applyProtection="1">
      <alignment horizontal="center" vertical="center"/>
      <protection locked="0"/>
    </xf>
    <xf numFmtId="176" fontId="30" fillId="4" borderId="12" xfId="0" applyNumberFormat="1" applyFont="1" applyFill="1" applyBorder="1">
      <alignment vertical="center"/>
    </xf>
    <xf numFmtId="176" fontId="30" fillId="6" borderId="1" xfId="0" applyNumberFormat="1" applyFont="1" applyFill="1" applyBorder="1">
      <alignment vertical="center"/>
    </xf>
    <xf numFmtId="176" fontId="30" fillId="6" borderId="0" xfId="0" applyNumberFormat="1" applyFont="1" applyFill="1">
      <alignment vertical="center"/>
    </xf>
    <xf numFmtId="177" fontId="30" fillId="4" borderId="1" xfId="0" applyNumberFormat="1" applyFont="1" applyFill="1" applyBorder="1">
      <alignment vertical="center"/>
    </xf>
    <xf numFmtId="176" fontId="30" fillId="4" borderId="1" xfId="1" applyNumberFormat="1" applyFont="1" applyFill="1" applyBorder="1">
      <alignment vertical="center"/>
    </xf>
    <xf numFmtId="176" fontId="30" fillId="4" borderId="8" xfId="0" applyNumberFormat="1" applyFont="1" applyFill="1" applyBorder="1">
      <alignment vertical="center"/>
    </xf>
    <xf numFmtId="176" fontId="30" fillId="4" borderId="1" xfId="3" applyNumberFormat="1" applyFont="1" applyFill="1" applyBorder="1" applyAlignment="1">
      <alignment horizontal="right"/>
    </xf>
    <xf numFmtId="176" fontId="30" fillId="4" borderId="1" xfId="4" applyNumberFormat="1" applyFont="1" applyFill="1" applyBorder="1">
      <alignment vertical="center"/>
    </xf>
    <xf numFmtId="176" fontId="30" fillId="4" borderId="3" xfId="3" applyNumberFormat="1" applyFont="1" applyFill="1" applyBorder="1" applyAlignment="1">
      <alignment horizontal="left"/>
    </xf>
    <xf numFmtId="177" fontId="30" fillId="4" borderId="1" xfId="4" applyNumberFormat="1" applyFont="1" applyFill="1" applyBorder="1">
      <alignment vertical="center"/>
    </xf>
    <xf numFmtId="176" fontId="30" fillId="4" borderId="1" xfId="4" applyNumberFormat="1" applyFont="1" applyFill="1" applyBorder="1" applyAlignment="1">
      <alignment horizontal="center" vertical="center"/>
    </xf>
    <xf numFmtId="10" fontId="30" fillId="0" borderId="3" xfId="2" applyNumberFormat="1" applyFont="1" applyFill="1" applyBorder="1">
      <alignment vertical="center"/>
    </xf>
    <xf numFmtId="0" fontId="30" fillId="0" borderId="19" xfId="0" applyFont="1" applyBorder="1">
      <alignment vertical="center"/>
    </xf>
    <xf numFmtId="176" fontId="14" fillId="0" borderId="26" xfId="0" applyNumberFormat="1" applyFont="1" applyBorder="1" applyAlignment="1">
      <alignment horizontal="center" vertical="center"/>
    </xf>
    <xf numFmtId="176" fontId="30" fillId="10" borderId="15" xfId="0" applyNumberFormat="1" applyFont="1" applyFill="1" applyBorder="1">
      <alignment vertical="center"/>
    </xf>
    <xf numFmtId="176" fontId="30" fillId="4" borderId="3" xfId="3" applyNumberFormat="1" applyFont="1" applyFill="1" applyBorder="1" applyAlignment="1">
      <alignment horizontal="center" vertical="center"/>
    </xf>
    <xf numFmtId="176" fontId="30" fillId="4" borderId="1" xfId="3" applyNumberFormat="1" applyFont="1" applyFill="1" applyBorder="1" applyAlignment="1">
      <alignment horizontal="center" vertical="center"/>
    </xf>
    <xf numFmtId="0" fontId="30" fillId="4" borderId="1" xfId="3" applyFont="1" applyFill="1" applyBorder="1" applyAlignment="1">
      <alignment horizontal="center" vertical="center"/>
    </xf>
    <xf numFmtId="10" fontId="30" fillId="4" borderId="1" xfId="2" quotePrefix="1" applyNumberFormat="1" applyFont="1" applyFill="1" applyBorder="1" applyAlignment="1">
      <alignment horizontal="center" vertical="center"/>
    </xf>
    <xf numFmtId="176" fontId="30" fillId="4" borderId="1" xfId="1" quotePrefix="1" applyNumberFormat="1" applyFont="1" applyFill="1" applyBorder="1" applyAlignment="1">
      <alignment horizontal="right" vertical="center"/>
    </xf>
    <xf numFmtId="176" fontId="30" fillId="4" borderId="1" xfId="1" quotePrefix="1" applyNumberFormat="1" applyFont="1" applyFill="1" applyBorder="1" applyAlignment="1">
      <alignment horizontal="center" vertical="center"/>
    </xf>
    <xf numFmtId="0" fontId="30" fillId="0" borderId="20" xfId="0" applyFont="1" applyBorder="1">
      <alignment vertical="center"/>
    </xf>
    <xf numFmtId="41" fontId="30" fillId="0" borderId="28" xfId="0" applyNumberFormat="1" applyFont="1" applyBorder="1">
      <alignment vertical="center"/>
    </xf>
    <xf numFmtId="0" fontId="30" fillId="0" borderId="28" xfId="0" applyFont="1" applyBorder="1">
      <alignment vertical="center"/>
    </xf>
    <xf numFmtId="176" fontId="30" fillId="0" borderId="28" xfId="1" applyNumberFormat="1" applyFont="1" applyBorder="1">
      <alignment vertical="center"/>
    </xf>
    <xf numFmtId="0" fontId="31" fillId="0" borderId="15" xfId="0" applyFont="1" applyBorder="1" applyAlignment="1" applyProtection="1">
      <alignment horizontal="center" vertical="center"/>
      <protection locked="0"/>
    </xf>
    <xf numFmtId="176" fontId="35" fillId="0" borderId="32" xfId="0" applyNumberFormat="1" applyFont="1" applyBorder="1" applyAlignment="1">
      <alignment horizontal="center" vertical="center" wrapText="1"/>
    </xf>
    <xf numFmtId="176" fontId="38" fillId="0" borderId="0" xfId="3" applyNumberFormat="1" applyFont="1" applyAlignment="1">
      <alignment horizontal="left"/>
    </xf>
    <xf numFmtId="0" fontId="30" fillId="9" borderId="0" xfId="0" applyFont="1" applyFill="1">
      <alignment vertical="center"/>
    </xf>
    <xf numFmtId="176" fontId="30" fillId="9" borderId="0" xfId="1" applyNumberFormat="1" applyFont="1" applyFill="1">
      <alignment vertical="center"/>
    </xf>
    <xf numFmtId="176" fontId="30" fillId="9" borderId="0" xfId="0" applyNumberFormat="1" applyFont="1" applyFill="1">
      <alignment vertical="center"/>
    </xf>
    <xf numFmtId="180" fontId="31" fillId="2" borderId="1" xfId="0" applyNumberFormat="1" applyFont="1" applyFill="1" applyBorder="1" applyAlignment="1" applyProtection="1">
      <alignment horizontal="right" vertical="center"/>
      <protection locked="0"/>
    </xf>
    <xf numFmtId="0" fontId="41" fillId="0" borderId="34" xfId="0" applyFont="1" applyBorder="1" applyAlignment="1">
      <alignment horizontal="left" vertical="top" wrapText="1"/>
    </xf>
    <xf numFmtId="0" fontId="41" fillId="0" borderId="35" xfId="0" applyFont="1" applyBorder="1" applyAlignment="1">
      <alignment horizontal="right" vertical="top" wrapText="1"/>
    </xf>
    <xf numFmtId="0" fontId="41" fillId="0" borderId="36" xfId="0" applyFont="1" applyBorder="1" applyAlignment="1">
      <alignment horizontal="right" vertical="top" wrapText="1"/>
    </xf>
    <xf numFmtId="3" fontId="41" fillId="0" borderId="35" xfId="0" applyNumberFormat="1" applyFont="1" applyBorder="1" applyAlignment="1">
      <alignment horizontal="right" vertical="top" wrapText="1"/>
    </xf>
    <xf numFmtId="3" fontId="41" fillId="0" borderId="36" xfId="0" applyNumberFormat="1" applyFont="1" applyBorder="1" applyAlignment="1">
      <alignment horizontal="right" vertical="top" wrapText="1"/>
    </xf>
    <xf numFmtId="0" fontId="41" fillId="0" borderId="34" xfId="0" applyFont="1" applyBorder="1" applyAlignment="1">
      <alignment horizontal="left" vertical="top" wrapText="1" indent="1"/>
    </xf>
    <xf numFmtId="0" fontId="41" fillId="0" borderId="37" xfId="0" applyFont="1" applyBorder="1" applyAlignment="1">
      <alignment horizontal="left" vertical="top" wrapText="1"/>
    </xf>
    <xf numFmtId="0" fontId="41" fillId="0" borderId="40" xfId="0" applyFont="1" applyBorder="1" applyAlignment="1">
      <alignment horizontal="left" vertical="top" wrapText="1"/>
    </xf>
    <xf numFmtId="0" fontId="41" fillId="0" borderId="43" xfId="0" applyFont="1" applyBorder="1" applyAlignment="1">
      <alignment horizontal="left" vertical="top" wrapText="1"/>
    </xf>
    <xf numFmtId="176" fontId="42" fillId="0" borderId="0" xfId="0" quotePrefix="1" applyNumberFormat="1" applyFont="1">
      <alignment vertical="center"/>
    </xf>
    <xf numFmtId="41" fontId="35" fillId="0" borderId="30" xfId="0" applyNumberFormat="1" applyFont="1" applyBorder="1" applyAlignment="1">
      <alignment horizontal="left" vertical="center" wrapText="1"/>
    </xf>
    <xf numFmtId="41" fontId="35" fillId="0" borderId="31" xfId="0" applyNumberFormat="1" applyFont="1" applyBorder="1" applyAlignment="1">
      <alignment horizontal="center" vertical="center" wrapText="1"/>
    </xf>
    <xf numFmtId="176" fontId="42" fillId="0" borderId="0" xfId="4" quotePrefix="1" applyNumberFormat="1" applyFont="1" applyBorder="1">
      <alignment vertical="center"/>
    </xf>
    <xf numFmtId="176" fontId="42" fillId="0" borderId="0" xfId="3" quotePrefix="1" applyNumberFormat="1" applyFont="1" applyAlignment="1">
      <alignment horizontal="left" vertical="center"/>
    </xf>
    <xf numFmtId="176" fontId="30" fillId="0" borderId="50" xfId="0" applyNumberFormat="1" applyFont="1" applyBorder="1">
      <alignment vertical="center"/>
    </xf>
    <xf numFmtId="176" fontId="30" fillId="0" borderId="18" xfId="0" applyNumberFormat="1" applyFont="1" applyBorder="1">
      <alignment vertical="center"/>
    </xf>
    <xf numFmtId="176" fontId="30" fillId="5" borderId="49" xfId="0" applyNumberFormat="1" applyFont="1" applyFill="1" applyBorder="1" applyAlignment="1">
      <alignment horizontal="center" vertical="center"/>
    </xf>
    <xf numFmtId="49" fontId="30" fillId="5" borderId="16" xfId="0" applyNumberFormat="1" applyFont="1" applyFill="1" applyBorder="1" applyAlignment="1">
      <alignment horizontal="right" vertical="center"/>
    </xf>
    <xf numFmtId="183" fontId="30" fillId="0" borderId="0" xfId="0" applyNumberFormat="1" applyFont="1" applyAlignment="1">
      <alignment horizontal="left" vertical="center"/>
    </xf>
    <xf numFmtId="41" fontId="30" fillId="0" borderId="0" xfId="1" applyFont="1">
      <alignment vertical="center"/>
    </xf>
    <xf numFmtId="184" fontId="30" fillId="0" borderId="0" xfId="3" applyNumberFormat="1" applyFont="1">
      <alignment vertical="center"/>
    </xf>
    <xf numFmtId="0" fontId="41" fillId="0" borderId="46" xfId="0" applyFont="1" applyBorder="1" applyAlignment="1">
      <alignment horizontal="left" wrapText="1"/>
    </xf>
    <xf numFmtId="0" fontId="41" fillId="0" borderId="47" xfId="0" applyFont="1" applyBorder="1" applyAlignment="1">
      <alignment horizontal="left" wrapText="1"/>
    </xf>
    <xf numFmtId="0" fontId="41" fillId="0" borderId="48" xfId="0" applyFont="1" applyBorder="1" applyAlignment="1">
      <alignment horizontal="left" wrapText="1"/>
    </xf>
    <xf numFmtId="176" fontId="14" fillId="0" borderId="0" xfId="0" applyNumberFormat="1" applyFont="1" applyAlignment="1">
      <alignment horizontal="center" vertical="center"/>
    </xf>
    <xf numFmtId="0" fontId="30" fillId="0" borderId="0" xfId="0" quotePrefix="1" applyFont="1">
      <alignment vertical="center"/>
    </xf>
    <xf numFmtId="41" fontId="30" fillId="4" borderId="1" xfId="3" applyNumberFormat="1" applyFont="1" applyFill="1" applyBorder="1" applyAlignment="1">
      <alignment horizontal="right"/>
    </xf>
    <xf numFmtId="0" fontId="31" fillId="0" borderId="12" xfId="0" applyFont="1" applyBorder="1" applyAlignment="1" applyProtection="1">
      <alignment horizontal="center" vertical="center"/>
      <protection locked="0"/>
    </xf>
    <xf numFmtId="0" fontId="31" fillId="0" borderId="17" xfId="0" applyFont="1" applyBorder="1" applyAlignment="1" applyProtection="1">
      <alignment horizontal="center" vertical="center"/>
      <protection locked="0"/>
    </xf>
    <xf numFmtId="177" fontId="30" fillId="0" borderId="0" xfId="4" applyNumberFormat="1" applyFont="1" applyFill="1" applyBorder="1" applyAlignment="1">
      <alignment horizontal="center" vertical="center"/>
    </xf>
    <xf numFmtId="176" fontId="30" fillId="0" borderId="28" xfId="1" applyNumberFormat="1" applyFont="1" applyFill="1" applyBorder="1">
      <alignment vertical="center"/>
    </xf>
    <xf numFmtId="176" fontId="31" fillId="0" borderId="28" xfId="0" applyNumberFormat="1" applyFont="1" applyBorder="1" applyProtection="1">
      <alignment vertical="center"/>
      <protection locked="0"/>
    </xf>
    <xf numFmtId="0" fontId="30" fillId="0" borderId="19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185" fontId="30" fillId="0" borderId="1" xfId="0" applyNumberFormat="1" applyFont="1" applyBorder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186" fontId="30" fillId="0" borderId="0" xfId="0" applyNumberFormat="1" applyFont="1" applyAlignment="1">
      <alignment horizontal="center" vertical="center"/>
    </xf>
    <xf numFmtId="185" fontId="30" fillId="0" borderId="0" xfId="0" applyNumberFormat="1" applyFont="1">
      <alignment vertical="center"/>
    </xf>
    <xf numFmtId="177" fontId="0" fillId="0" borderId="0" xfId="0" applyNumberFormat="1">
      <alignment vertical="center"/>
    </xf>
    <xf numFmtId="176" fontId="30" fillId="0" borderId="26" xfId="12" applyNumberFormat="1" applyFont="1" applyBorder="1">
      <alignment vertical="center"/>
    </xf>
    <xf numFmtId="176" fontId="14" fillId="0" borderId="0" xfId="0" applyNumberFormat="1" applyFont="1">
      <alignment vertical="center"/>
    </xf>
    <xf numFmtId="0" fontId="0" fillId="2" borderId="0" xfId="0" applyFill="1">
      <alignment vertical="center"/>
    </xf>
    <xf numFmtId="49" fontId="45" fillId="2" borderId="51" xfId="0" applyNumberFormat="1" applyFont="1" applyFill="1" applyBorder="1" applyAlignment="1">
      <alignment horizontal="left" vertical="center" wrapText="1"/>
    </xf>
    <xf numFmtId="49" fontId="46" fillId="17" borderId="52" xfId="0" applyNumberFormat="1" applyFont="1" applyFill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right" vertical="center"/>
    </xf>
    <xf numFmtId="176" fontId="30" fillId="18" borderId="0" xfId="0" applyNumberFormat="1" applyFont="1" applyFill="1">
      <alignment vertical="center"/>
    </xf>
    <xf numFmtId="176" fontId="32" fillId="18" borderId="0" xfId="0" applyNumberFormat="1" applyFont="1" applyFill="1">
      <alignment vertical="center"/>
    </xf>
    <xf numFmtId="14" fontId="32" fillId="18" borderId="0" xfId="0" applyNumberFormat="1" applyFont="1" applyFill="1" applyAlignment="1">
      <alignment horizontal="left" vertical="center"/>
    </xf>
    <xf numFmtId="176" fontId="30" fillId="18" borderId="10" xfId="0" applyNumberFormat="1" applyFont="1" applyFill="1" applyBorder="1">
      <alignment vertical="center"/>
    </xf>
    <xf numFmtId="176" fontId="30" fillId="18" borderId="12" xfId="0" applyNumberFormat="1" applyFont="1" applyFill="1" applyBorder="1">
      <alignment vertical="center"/>
    </xf>
    <xf numFmtId="176" fontId="30" fillId="18" borderId="13" xfId="0" applyNumberFormat="1" applyFont="1" applyFill="1" applyBorder="1">
      <alignment vertical="center"/>
    </xf>
    <xf numFmtId="176" fontId="30" fillId="18" borderId="15" xfId="0" applyNumberFormat="1" applyFont="1" applyFill="1" applyBorder="1">
      <alignment vertical="center"/>
    </xf>
    <xf numFmtId="176" fontId="47" fillId="18" borderId="0" xfId="0" applyNumberFormat="1" applyFont="1" applyFill="1">
      <alignment vertical="center"/>
    </xf>
    <xf numFmtId="49" fontId="46" fillId="19" borderId="52" xfId="0" applyNumberFormat="1" applyFont="1" applyFill="1" applyBorder="1" applyAlignment="1">
      <alignment horizontal="center" vertical="center" wrapText="1"/>
    </xf>
    <xf numFmtId="49" fontId="45" fillId="20" borderId="51" xfId="0" applyNumberFormat="1" applyFont="1" applyFill="1" applyBorder="1" applyAlignment="1">
      <alignment horizontal="left" vertical="center" wrapText="1"/>
    </xf>
    <xf numFmtId="14" fontId="45" fillId="20" borderId="51" xfId="0" applyNumberFormat="1" applyFont="1" applyFill="1" applyBorder="1" applyAlignment="1">
      <alignment horizontal="center" vertical="center" wrapText="1"/>
    </xf>
    <xf numFmtId="49" fontId="45" fillId="20" borderId="51" xfId="0" applyNumberFormat="1" applyFont="1" applyFill="1" applyBorder="1" applyAlignment="1">
      <alignment horizontal="center" vertical="center" wrapText="1"/>
    </xf>
    <xf numFmtId="188" fontId="45" fillId="20" borderId="51" xfId="0" applyNumberFormat="1" applyFont="1" applyFill="1" applyBorder="1" applyAlignment="1">
      <alignment horizontal="right" vertical="center" wrapText="1"/>
    </xf>
    <xf numFmtId="49" fontId="45" fillId="21" borderId="51" xfId="0" applyNumberFormat="1" applyFont="1" applyFill="1" applyBorder="1" applyAlignment="1">
      <alignment horizontal="left" vertical="center" wrapText="1"/>
    </xf>
    <xf numFmtId="14" fontId="45" fillId="21" borderId="51" xfId="0" applyNumberFormat="1" applyFont="1" applyFill="1" applyBorder="1" applyAlignment="1">
      <alignment horizontal="center" vertical="center" wrapText="1"/>
    </xf>
    <xf numFmtId="49" fontId="45" fillId="21" borderId="51" xfId="0" applyNumberFormat="1" applyFont="1" applyFill="1" applyBorder="1" applyAlignment="1">
      <alignment horizontal="center" vertical="center" wrapText="1"/>
    </xf>
    <xf numFmtId="188" fontId="45" fillId="21" borderId="51" xfId="0" applyNumberFormat="1" applyFont="1" applyFill="1" applyBorder="1" applyAlignment="1">
      <alignment horizontal="right" vertical="center" wrapText="1"/>
    </xf>
    <xf numFmtId="188" fontId="45" fillId="2" borderId="51" xfId="0" applyNumberFormat="1" applyFont="1" applyFill="1" applyBorder="1" applyAlignment="1">
      <alignment horizontal="right" vertical="center" wrapText="1"/>
    </xf>
    <xf numFmtId="176" fontId="47" fillId="0" borderId="0" xfId="0" applyNumberFormat="1" applyFont="1">
      <alignment vertical="center"/>
    </xf>
    <xf numFmtId="0" fontId="51" fillId="0" borderId="0" xfId="0" applyFont="1">
      <alignment vertical="center"/>
    </xf>
    <xf numFmtId="0" fontId="48" fillId="0" borderId="0" xfId="0" applyFont="1">
      <alignment vertical="center"/>
    </xf>
    <xf numFmtId="0" fontId="17" fillId="0" borderId="0" xfId="0" applyFont="1">
      <alignment vertical="center"/>
    </xf>
    <xf numFmtId="41" fontId="0" fillId="0" borderId="0" xfId="1" applyFont="1" applyFill="1">
      <alignment vertical="center"/>
    </xf>
    <xf numFmtId="10" fontId="0" fillId="0" borderId="0" xfId="0" applyNumberFormat="1">
      <alignment vertical="center"/>
    </xf>
    <xf numFmtId="0" fontId="49" fillId="0" borderId="0" xfId="0" applyFont="1">
      <alignment vertical="center"/>
    </xf>
    <xf numFmtId="0" fontId="0" fillId="0" borderId="0" xfId="0" quotePrefix="1">
      <alignment vertical="center"/>
    </xf>
    <xf numFmtId="0" fontId="40" fillId="0" borderId="0" xfId="0" applyFont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190" fontId="41" fillId="0" borderId="46" xfId="0" applyNumberFormat="1" applyFont="1" applyBorder="1" applyAlignment="1">
      <alignment horizontal="center" vertical="center" wrapText="1"/>
    </xf>
    <xf numFmtId="3" fontId="41" fillId="0" borderId="1" xfId="0" applyNumberFormat="1" applyFont="1" applyBorder="1" applyAlignment="1">
      <alignment horizontal="right" vertical="center" wrapText="1"/>
    </xf>
    <xf numFmtId="0" fontId="0" fillId="0" borderId="1" xfId="0" applyBorder="1">
      <alignment vertical="center"/>
    </xf>
    <xf numFmtId="190" fontId="41" fillId="0" borderId="47" xfId="0" applyNumberFormat="1" applyFont="1" applyBorder="1" applyAlignment="1">
      <alignment horizontal="center" vertical="center" wrapText="1"/>
    </xf>
    <xf numFmtId="190" fontId="41" fillId="0" borderId="48" xfId="0" applyNumberFormat="1" applyFont="1" applyBorder="1" applyAlignment="1">
      <alignment horizontal="center" vertical="center" wrapText="1"/>
    </xf>
    <xf numFmtId="0" fontId="0" fillId="0" borderId="6" xfId="0" applyBorder="1">
      <alignment vertical="center"/>
    </xf>
    <xf numFmtId="3" fontId="41" fillId="0" borderId="6" xfId="0" applyNumberFormat="1" applyFont="1" applyBorder="1" applyAlignment="1">
      <alignment horizontal="right" vertical="center" wrapText="1"/>
    </xf>
    <xf numFmtId="0" fontId="50" fillId="0" borderId="4" xfId="0" applyFont="1" applyBorder="1" applyAlignment="1">
      <alignment horizontal="center" vertical="center"/>
    </xf>
    <xf numFmtId="187" fontId="0" fillId="0" borderId="1" xfId="0" applyNumberFormat="1" applyBorder="1">
      <alignment vertical="center"/>
    </xf>
    <xf numFmtId="43" fontId="0" fillId="0" borderId="0" xfId="0" applyNumberFormat="1">
      <alignment vertical="center"/>
    </xf>
    <xf numFmtId="187" fontId="0" fillId="0" borderId="0" xfId="0" applyNumberFormat="1">
      <alignment vertical="center"/>
    </xf>
    <xf numFmtId="185" fontId="0" fillId="0" borderId="0" xfId="0" applyNumberFormat="1">
      <alignment vertical="center"/>
    </xf>
    <xf numFmtId="0" fontId="0" fillId="0" borderId="58" xfId="1" applyNumberFormat="1" applyFont="1" applyFill="1" applyBorder="1" applyAlignment="1">
      <alignment horizontal="center" vertical="center"/>
    </xf>
    <xf numFmtId="41" fontId="0" fillId="0" borderId="59" xfId="1" applyFont="1" applyFill="1" applyBorder="1" applyAlignment="1">
      <alignment horizontal="center" vertical="center"/>
    </xf>
    <xf numFmtId="185" fontId="0" fillId="2" borderId="0" xfId="0" applyNumberFormat="1" applyFill="1">
      <alignment vertical="center"/>
    </xf>
    <xf numFmtId="185" fontId="0" fillId="0" borderId="0" xfId="1" applyNumberFormat="1" applyFont="1">
      <alignment vertical="center"/>
    </xf>
    <xf numFmtId="0" fontId="0" fillId="7" borderId="16" xfId="1" applyNumberFormat="1" applyFont="1" applyFill="1" applyBorder="1">
      <alignment vertical="center"/>
    </xf>
    <xf numFmtId="41" fontId="0" fillId="7" borderId="17" xfId="1" applyFont="1" applyFill="1" applyBorder="1">
      <alignment vertical="center"/>
    </xf>
    <xf numFmtId="0" fontId="5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3" fillId="0" borderId="0" xfId="0" applyFont="1">
      <alignment vertical="center"/>
    </xf>
    <xf numFmtId="188" fontId="0" fillId="0" borderId="0" xfId="0" applyNumberFormat="1">
      <alignment vertical="center"/>
    </xf>
    <xf numFmtId="176" fontId="30" fillId="7" borderId="17" xfId="0" applyNumberFormat="1" applyFont="1" applyFill="1" applyBorder="1">
      <alignment vertical="center"/>
    </xf>
    <xf numFmtId="177" fontId="30" fillId="7" borderId="15" xfId="0" applyNumberFormat="1" applyFont="1" applyFill="1" applyBorder="1">
      <alignment vertical="center"/>
    </xf>
    <xf numFmtId="185" fontId="44" fillId="0" borderId="0" xfId="0" applyNumberFormat="1" applyFont="1">
      <alignment vertical="center"/>
    </xf>
    <xf numFmtId="185" fontId="44" fillId="0" borderId="0" xfId="1" applyNumberFormat="1" applyFont="1">
      <alignment vertical="center"/>
    </xf>
    <xf numFmtId="185" fontId="30" fillId="0" borderId="1" xfId="1" applyNumberFormat="1" applyFont="1" applyBorder="1">
      <alignment vertical="center"/>
    </xf>
    <xf numFmtId="176" fontId="33" fillId="11" borderId="26" xfId="3" applyNumberFormat="1" applyFont="1" applyFill="1" applyBorder="1" applyAlignment="1">
      <alignment horizontal="center" vertical="center"/>
    </xf>
    <xf numFmtId="176" fontId="33" fillId="11" borderId="24" xfId="3" applyNumberFormat="1" applyFont="1" applyFill="1" applyBorder="1">
      <alignment vertical="center"/>
    </xf>
    <xf numFmtId="176" fontId="33" fillId="11" borderId="26" xfId="3" applyNumberFormat="1" applyFont="1" applyFill="1" applyBorder="1">
      <alignment vertical="center"/>
    </xf>
    <xf numFmtId="14" fontId="35" fillId="0" borderId="0" xfId="0" applyNumberFormat="1" applyFont="1" applyAlignment="1">
      <alignment horizontal="left" vertical="top"/>
    </xf>
    <xf numFmtId="41" fontId="30" fillId="0" borderId="0" xfId="0" applyNumberFormat="1" applyFont="1">
      <alignment vertical="center"/>
    </xf>
    <xf numFmtId="3" fontId="35" fillId="0" borderId="1" xfId="0" applyNumberFormat="1" applyFont="1" applyBorder="1" applyAlignment="1">
      <alignment horizontal="right" vertical="center" wrapText="1"/>
    </xf>
    <xf numFmtId="0" fontId="35" fillId="0" borderId="1" xfId="0" applyFont="1" applyBorder="1" applyAlignment="1">
      <alignment horizontal="right" vertical="center" wrapText="1"/>
    </xf>
    <xf numFmtId="176" fontId="30" fillId="0" borderId="1" xfId="1" applyNumberFormat="1" applyFont="1" applyBorder="1" applyAlignment="1">
      <alignment vertical="center"/>
    </xf>
    <xf numFmtId="177" fontId="30" fillId="0" borderId="5" xfId="0" applyNumberFormat="1" applyFont="1" applyBorder="1">
      <alignment vertical="center"/>
    </xf>
    <xf numFmtId="185" fontId="0" fillId="0" borderId="0" xfId="1" applyNumberFormat="1" applyFont="1" applyFill="1">
      <alignment vertical="center"/>
    </xf>
    <xf numFmtId="0" fontId="41" fillId="0" borderId="46" xfId="0" applyFont="1" applyBorder="1" applyAlignment="1">
      <alignment horizontal="left" vertical="center" wrapText="1"/>
    </xf>
    <xf numFmtId="0" fontId="41" fillId="0" borderId="47" xfId="0" applyFont="1" applyBorder="1" applyAlignment="1">
      <alignment horizontal="left" vertical="center" wrapText="1"/>
    </xf>
    <xf numFmtId="0" fontId="41" fillId="0" borderId="48" xfId="0" applyFont="1" applyBorder="1" applyAlignment="1">
      <alignment horizontal="left" vertical="center" wrapText="1"/>
    </xf>
    <xf numFmtId="0" fontId="59" fillId="0" borderId="0" xfId="0" applyFont="1">
      <alignment vertical="center"/>
    </xf>
    <xf numFmtId="0" fontId="41" fillId="0" borderId="38" xfId="0" applyFont="1" applyBorder="1" applyAlignment="1">
      <alignment horizontal="right" vertical="top" wrapText="1"/>
    </xf>
    <xf numFmtId="0" fontId="41" fillId="0" borderId="41" xfId="0" applyFont="1" applyBorder="1" applyAlignment="1">
      <alignment horizontal="right" vertical="top" wrapText="1"/>
    </xf>
    <xf numFmtId="0" fontId="41" fillId="0" borderId="44" xfId="0" applyFont="1" applyBorder="1" applyAlignment="1">
      <alignment horizontal="right" vertical="top" wrapText="1"/>
    </xf>
    <xf numFmtId="3" fontId="41" fillId="0" borderId="38" xfId="0" applyNumberFormat="1" applyFont="1" applyBorder="1" applyAlignment="1">
      <alignment horizontal="right" vertical="top" wrapText="1"/>
    </xf>
    <xf numFmtId="3" fontId="41" fillId="0" borderId="41" xfId="0" applyNumberFormat="1" applyFont="1" applyBorder="1" applyAlignment="1">
      <alignment horizontal="right" vertical="top" wrapText="1"/>
    </xf>
    <xf numFmtId="3" fontId="41" fillId="0" borderId="44" xfId="0" applyNumberFormat="1" applyFont="1" applyBorder="1" applyAlignment="1">
      <alignment horizontal="right" vertical="top" wrapText="1"/>
    </xf>
    <xf numFmtId="3" fontId="41" fillId="0" borderId="39" xfId="0" applyNumberFormat="1" applyFont="1" applyBorder="1" applyAlignment="1">
      <alignment horizontal="right" vertical="top" wrapText="1"/>
    </xf>
    <xf numFmtId="3" fontId="41" fillId="0" borderId="42" xfId="0" applyNumberFormat="1" applyFont="1" applyBorder="1" applyAlignment="1">
      <alignment horizontal="right" vertical="top" wrapText="1"/>
    </xf>
    <xf numFmtId="3" fontId="41" fillId="0" borderId="45" xfId="0" applyNumberFormat="1" applyFont="1" applyBorder="1" applyAlignment="1">
      <alignment horizontal="right" vertical="top" wrapText="1"/>
    </xf>
    <xf numFmtId="0" fontId="6" fillId="0" borderId="0" xfId="17">
      <alignment vertical="center"/>
    </xf>
    <xf numFmtId="192" fontId="6" fillId="0" borderId="0" xfId="17" applyNumberFormat="1">
      <alignment vertical="center"/>
    </xf>
    <xf numFmtId="0" fontId="62" fillId="0" borderId="0" xfId="0" applyFont="1">
      <alignment vertical="center"/>
    </xf>
    <xf numFmtId="41" fontId="62" fillId="0" borderId="0" xfId="1" applyFont="1">
      <alignment vertical="center"/>
    </xf>
    <xf numFmtId="0" fontId="63" fillId="21" borderId="52" xfId="18" applyFont="1" applyFill="1" applyBorder="1" applyAlignment="1">
      <alignment horizontal="center" vertical="center" wrapText="1"/>
    </xf>
    <xf numFmtId="41" fontId="63" fillId="21" borderId="52" xfId="1" applyFont="1" applyFill="1" applyBorder="1" applyAlignment="1">
      <alignment horizontal="center" vertical="center" wrapText="1"/>
    </xf>
    <xf numFmtId="188" fontId="63" fillId="21" borderId="52" xfId="18" applyNumberFormat="1" applyFont="1" applyFill="1" applyBorder="1" applyAlignment="1">
      <alignment horizontal="right" vertical="center" wrapText="1"/>
    </xf>
    <xf numFmtId="0" fontId="63" fillId="20" borderId="51" xfId="18" applyFont="1" applyFill="1" applyBorder="1" applyAlignment="1">
      <alignment horizontal="center" vertical="center" wrapText="1"/>
    </xf>
    <xf numFmtId="41" fontId="63" fillId="20" borderId="51" xfId="1" applyFont="1" applyFill="1" applyBorder="1" applyAlignment="1">
      <alignment horizontal="center" vertical="center" wrapText="1"/>
    </xf>
    <xf numFmtId="188" fontId="63" fillId="20" borderId="51" xfId="18" applyNumberFormat="1" applyFont="1" applyFill="1" applyBorder="1" applyAlignment="1">
      <alignment horizontal="right" vertical="center" wrapText="1"/>
    </xf>
    <xf numFmtId="41" fontId="62" fillId="0" borderId="0" xfId="0" applyNumberFormat="1" applyFont="1">
      <alignment vertical="center"/>
    </xf>
    <xf numFmtId="0" fontId="63" fillId="21" borderId="51" xfId="18" applyFont="1" applyFill="1" applyBorder="1" applyAlignment="1">
      <alignment horizontal="center" vertical="center" wrapText="1"/>
    </xf>
    <xf numFmtId="41" fontId="63" fillId="21" borderId="51" xfId="1" applyFont="1" applyFill="1" applyBorder="1" applyAlignment="1">
      <alignment horizontal="center" vertical="center" wrapText="1"/>
    </xf>
    <xf numFmtId="188" fontId="63" fillId="21" borderId="51" xfId="18" applyNumberFormat="1" applyFont="1" applyFill="1" applyBorder="1" applyAlignment="1">
      <alignment horizontal="right" vertical="center" wrapText="1"/>
    </xf>
    <xf numFmtId="190" fontId="52" fillId="0" borderId="1" xfId="0" applyNumberFormat="1" applyFont="1" applyBorder="1" applyAlignment="1">
      <alignment horizontal="center" vertical="center" wrapText="1"/>
    </xf>
    <xf numFmtId="191" fontId="0" fillId="0" borderId="0" xfId="0" applyNumberFormat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191" fontId="57" fillId="0" borderId="0" xfId="0" applyNumberFormat="1" applyFont="1" applyAlignment="1">
      <alignment horizontal="right" vertical="center"/>
    </xf>
    <xf numFmtId="176" fontId="33" fillId="11" borderId="2" xfId="3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176" fontId="35" fillId="0" borderId="19" xfId="3" applyNumberFormat="1" applyFont="1" applyBorder="1" applyAlignment="1">
      <alignment horizontal="left" vertical="center"/>
    </xf>
    <xf numFmtId="14" fontId="30" fillId="0" borderId="60" xfId="0" applyNumberFormat="1" applyFont="1" applyBorder="1">
      <alignment vertical="center"/>
    </xf>
    <xf numFmtId="176" fontId="30" fillId="0" borderId="4" xfId="1" applyNumberFormat="1" applyFont="1" applyBorder="1" applyAlignment="1">
      <alignment vertical="center"/>
    </xf>
    <xf numFmtId="176" fontId="30" fillId="0" borderId="23" xfId="0" applyNumberFormat="1" applyFont="1" applyBorder="1">
      <alignment vertical="center"/>
    </xf>
    <xf numFmtId="176" fontId="30" fillId="0" borderId="5" xfId="1" applyNumberFormat="1" applyFont="1" applyBorder="1" applyAlignment="1">
      <alignment vertical="center"/>
    </xf>
    <xf numFmtId="177" fontId="30" fillId="0" borderId="23" xfId="0" applyNumberFormat="1" applyFont="1" applyBorder="1">
      <alignment vertical="center"/>
    </xf>
    <xf numFmtId="176" fontId="30" fillId="0" borderId="24" xfId="0" applyNumberFormat="1" applyFont="1" applyBorder="1">
      <alignment vertical="center"/>
    </xf>
    <xf numFmtId="176" fontId="30" fillId="4" borderId="4" xfId="0" applyNumberFormat="1" applyFont="1" applyFill="1" applyBorder="1">
      <alignment vertical="center"/>
    </xf>
    <xf numFmtId="0" fontId="41" fillId="0" borderId="39" xfId="0" applyFont="1" applyBorder="1" applyAlignment="1">
      <alignment horizontal="right" vertical="top" wrapText="1"/>
    </xf>
    <xf numFmtId="0" fontId="41" fillId="0" borderId="43" xfId="0" applyFont="1" applyBorder="1" applyAlignment="1">
      <alignment horizontal="left" vertical="top" wrapText="1" indent="1"/>
    </xf>
    <xf numFmtId="0" fontId="41" fillId="0" borderId="45" xfId="0" applyFont="1" applyBorder="1" applyAlignment="1">
      <alignment horizontal="right" vertical="top" wrapText="1"/>
    </xf>
    <xf numFmtId="0" fontId="41" fillId="0" borderId="42" xfId="0" applyFont="1" applyBorder="1" applyAlignment="1">
      <alignment horizontal="right" vertical="top" wrapText="1"/>
    </xf>
    <xf numFmtId="0" fontId="41" fillId="0" borderId="0" xfId="0" applyFont="1" applyAlignment="1">
      <alignment horizontal="left" vertical="top" wrapText="1"/>
    </xf>
    <xf numFmtId="0" fontId="41" fillId="0" borderId="0" xfId="0" applyFont="1" applyAlignment="1">
      <alignment horizontal="right" vertical="top" wrapText="1"/>
    </xf>
    <xf numFmtId="3" fontId="41" fillId="0" borderId="0" xfId="0" applyNumberFormat="1" applyFont="1" applyAlignment="1">
      <alignment horizontal="right" vertical="top" wrapText="1"/>
    </xf>
    <xf numFmtId="0" fontId="41" fillId="0" borderId="0" xfId="0" applyFont="1" applyAlignment="1">
      <alignment horizontal="left" vertical="top" wrapText="1" indent="1"/>
    </xf>
    <xf numFmtId="41" fontId="30" fillId="18" borderId="0" xfId="1" applyFont="1" applyFill="1">
      <alignment vertical="center"/>
    </xf>
    <xf numFmtId="41" fontId="30" fillId="18" borderId="10" xfId="1" applyFont="1" applyFill="1" applyBorder="1">
      <alignment vertical="center"/>
    </xf>
    <xf numFmtId="41" fontId="30" fillId="18" borderId="13" xfId="1" applyFont="1" applyFill="1" applyBorder="1">
      <alignment vertical="center"/>
    </xf>
    <xf numFmtId="176" fontId="66" fillId="0" borderId="0" xfId="0" applyNumberFormat="1" applyFont="1">
      <alignment vertical="center"/>
    </xf>
    <xf numFmtId="41" fontId="67" fillId="0" borderId="0" xfId="1" applyFont="1">
      <alignment vertical="center"/>
    </xf>
    <xf numFmtId="0" fontId="0" fillId="23" borderId="0" xfId="0" applyFill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9" fillId="2" borderId="64" xfId="0" applyFont="1" applyFill="1" applyBorder="1">
      <alignment vertical="center"/>
    </xf>
    <xf numFmtId="0" fontId="48" fillId="2" borderId="65" xfId="0" applyFont="1" applyFill="1" applyBorder="1">
      <alignment vertical="center"/>
    </xf>
    <xf numFmtId="0" fontId="48" fillId="2" borderId="66" xfId="0" applyFont="1" applyFill="1" applyBorder="1">
      <alignment vertical="center"/>
    </xf>
    <xf numFmtId="41" fontId="0" fillId="0" borderId="0" xfId="1" applyFont="1" applyAlignment="1">
      <alignment horizontal="center" vertical="center"/>
    </xf>
    <xf numFmtId="41" fontId="17" fillId="0" borderId="0" xfId="1" applyFont="1">
      <alignment vertical="center"/>
    </xf>
    <xf numFmtId="41" fontId="49" fillId="2" borderId="0" xfId="1" applyFont="1" applyFill="1">
      <alignment vertical="center"/>
    </xf>
    <xf numFmtId="0" fontId="48" fillId="2" borderId="66" xfId="0" applyFont="1" applyFill="1" applyBorder="1" applyAlignment="1">
      <alignment horizontal="center" vertical="center"/>
    </xf>
    <xf numFmtId="41" fontId="44" fillId="0" borderId="0" xfId="1" applyFont="1">
      <alignment vertical="center"/>
    </xf>
    <xf numFmtId="41" fontId="44" fillId="0" borderId="0" xfId="1" applyFont="1" applyAlignment="1">
      <alignment horizontal="center" vertical="center"/>
    </xf>
    <xf numFmtId="41" fontId="0" fillId="2" borderId="0" xfId="1" applyFont="1" applyFill="1">
      <alignment vertical="center"/>
    </xf>
    <xf numFmtId="195" fontId="0" fillId="0" borderId="0" xfId="1" applyNumberFormat="1" applyFont="1">
      <alignment vertical="center"/>
    </xf>
    <xf numFmtId="0" fontId="49" fillId="0" borderId="14" xfId="0" applyFont="1" applyBorder="1">
      <alignment vertical="center"/>
    </xf>
    <xf numFmtId="0" fontId="48" fillId="0" borderId="14" xfId="0" applyFont="1" applyBorder="1">
      <alignment vertical="center"/>
    </xf>
    <xf numFmtId="0" fontId="48" fillId="0" borderId="14" xfId="0" applyFont="1" applyBorder="1" applyAlignment="1">
      <alignment horizontal="center" vertical="center"/>
    </xf>
    <xf numFmtId="194" fontId="44" fillId="0" borderId="0" xfId="1" applyNumberFormat="1" applyFont="1">
      <alignment vertical="center"/>
    </xf>
    <xf numFmtId="10" fontId="0" fillId="0" borderId="0" xfId="2" applyNumberFormat="1" applyFont="1">
      <alignment vertical="center"/>
    </xf>
    <xf numFmtId="10" fontId="0" fillId="0" borderId="0" xfId="2" applyNumberFormat="1" applyFont="1" applyFill="1">
      <alignment vertical="center"/>
    </xf>
    <xf numFmtId="41" fontId="56" fillId="0" borderId="0" xfId="1" applyFont="1" applyAlignment="1">
      <alignment horizontal="center" vertical="center"/>
    </xf>
    <xf numFmtId="41" fontId="57" fillId="0" borderId="0" xfId="1" applyFont="1" applyAlignment="1">
      <alignment horizontal="right" vertical="center"/>
    </xf>
    <xf numFmtId="41" fontId="56" fillId="0" borderId="0" xfId="1" applyFont="1" applyAlignment="1">
      <alignment horizontal="left" vertical="center"/>
    </xf>
    <xf numFmtId="43" fontId="59" fillId="0" borderId="0" xfId="0" applyNumberFormat="1" applyFont="1">
      <alignment vertical="center"/>
    </xf>
    <xf numFmtId="43" fontId="60" fillId="0" borderId="0" xfId="0" applyNumberFormat="1" applyFont="1">
      <alignment vertical="center"/>
    </xf>
    <xf numFmtId="41" fontId="30" fillId="0" borderId="3" xfId="1" applyFont="1" applyBorder="1">
      <alignment vertical="center"/>
    </xf>
    <xf numFmtId="193" fontId="0" fillId="0" borderId="0" xfId="1" applyNumberFormat="1" applyFont="1" applyBorder="1">
      <alignment vertical="center"/>
    </xf>
    <xf numFmtId="193" fontId="41" fillId="0" borderId="0" xfId="1" applyNumberFormat="1" applyFont="1" applyBorder="1" applyAlignment="1">
      <alignment horizontal="left" vertical="center" wrapText="1"/>
    </xf>
    <xf numFmtId="176" fontId="32" fillId="0" borderId="0" xfId="0" applyNumberFormat="1" applyFont="1" applyAlignment="1">
      <alignment horizontal="left"/>
    </xf>
    <xf numFmtId="176" fontId="30" fillId="0" borderId="0" xfId="0" applyNumberFormat="1" applyFont="1" applyAlignment="1">
      <alignment horizontal="left"/>
    </xf>
    <xf numFmtId="176" fontId="35" fillId="0" borderId="1" xfId="3" applyNumberFormat="1" applyFont="1" applyBorder="1" applyAlignment="1">
      <alignment horizontal="right" vertical="center"/>
    </xf>
    <xf numFmtId="176" fontId="35" fillId="0" borderId="19" xfId="3" applyNumberFormat="1" applyFont="1" applyBorder="1" applyAlignment="1">
      <alignment horizontal="right" vertical="center"/>
    </xf>
    <xf numFmtId="176" fontId="30" fillId="0" borderId="2" xfId="0" applyNumberFormat="1" applyFont="1" applyBorder="1" applyAlignment="1">
      <alignment horizontal="center" vertical="center"/>
    </xf>
    <xf numFmtId="176" fontId="30" fillId="4" borderId="2" xfId="0" applyNumberFormat="1" applyFont="1" applyFill="1" applyBorder="1">
      <alignment vertical="center"/>
    </xf>
    <xf numFmtId="0" fontId="41" fillId="0" borderId="0" xfId="0" applyFont="1" applyAlignment="1">
      <alignment horizontal="center" vertical="center" wrapText="1"/>
    </xf>
    <xf numFmtId="0" fontId="70" fillId="0" borderId="46" xfId="0" applyFont="1" applyBorder="1" applyAlignment="1">
      <alignment horizontal="left" vertical="top" wrapText="1"/>
    </xf>
    <xf numFmtId="0" fontId="70" fillId="0" borderId="47" xfId="0" applyFont="1" applyBorder="1" applyAlignment="1">
      <alignment horizontal="left" vertical="top" wrapText="1"/>
    </xf>
    <xf numFmtId="176" fontId="70" fillId="0" borderId="47" xfId="0" applyNumberFormat="1" applyFont="1" applyBorder="1" applyAlignment="1">
      <alignment horizontal="left" vertical="top" wrapText="1"/>
    </xf>
    <xf numFmtId="0" fontId="70" fillId="0" borderId="48" xfId="0" applyFont="1" applyBorder="1" applyAlignment="1">
      <alignment horizontal="left" vertical="center" wrapText="1"/>
    </xf>
    <xf numFmtId="176" fontId="30" fillId="0" borderId="1" xfId="3" applyNumberFormat="1" applyFont="1" applyBorder="1" applyAlignment="1">
      <alignment horizontal="left" wrapText="1"/>
    </xf>
    <xf numFmtId="10" fontId="30" fillId="0" borderId="1" xfId="2" applyNumberFormat="1" applyFont="1" applyBorder="1" applyAlignment="1">
      <alignment vertical="center" wrapText="1"/>
    </xf>
    <xf numFmtId="176" fontId="33" fillId="0" borderId="23" xfId="3" applyNumberFormat="1" applyFont="1" applyBorder="1" applyAlignment="1">
      <alignment horizontal="center" vertical="center"/>
    </xf>
    <xf numFmtId="176" fontId="30" fillId="0" borderId="28" xfId="0" applyNumberFormat="1" applyFont="1" applyBorder="1">
      <alignment vertical="center"/>
    </xf>
    <xf numFmtId="176" fontId="30" fillId="3" borderId="2" xfId="0" applyNumberFormat="1" applyFont="1" applyFill="1" applyBorder="1" applyAlignment="1">
      <alignment horizontal="right" vertical="center"/>
    </xf>
    <xf numFmtId="190" fontId="41" fillId="0" borderId="47" xfId="2" applyNumberFormat="1" applyFont="1" applyBorder="1" applyAlignment="1">
      <alignment horizontal="center" vertical="center" wrapText="1"/>
    </xf>
    <xf numFmtId="190" fontId="30" fillId="0" borderId="1" xfId="2" applyNumberFormat="1" applyFont="1" applyBorder="1" applyAlignment="1">
      <alignment horizontal="center" vertical="center"/>
    </xf>
    <xf numFmtId="176" fontId="30" fillId="0" borderId="29" xfId="0" applyNumberFormat="1" applyFont="1" applyBorder="1">
      <alignment vertical="center"/>
    </xf>
    <xf numFmtId="0" fontId="41" fillId="0" borderId="16" xfId="0" applyFont="1" applyBorder="1" applyAlignment="1">
      <alignment horizontal="left" vertical="center" wrapText="1"/>
    </xf>
    <xf numFmtId="3" fontId="61" fillId="0" borderId="0" xfId="0" applyNumberFormat="1" applyFont="1" applyAlignment="1">
      <alignment horizontal="right" vertical="center" wrapText="1"/>
    </xf>
    <xf numFmtId="193" fontId="61" fillId="0" borderId="0" xfId="0" applyNumberFormat="1" applyFont="1" applyAlignment="1">
      <alignment horizontal="right" vertical="center" wrapText="1"/>
    </xf>
    <xf numFmtId="176" fontId="35" fillId="0" borderId="25" xfId="3" applyNumberFormat="1" applyFont="1" applyBorder="1" applyAlignment="1">
      <alignment horizontal="left" vertical="center"/>
    </xf>
    <xf numFmtId="176" fontId="35" fillId="0" borderId="29" xfId="3" applyNumberFormat="1" applyFont="1" applyBorder="1" applyAlignment="1">
      <alignment horizontal="left" vertical="center"/>
    </xf>
    <xf numFmtId="176" fontId="35" fillId="0" borderId="29" xfId="3" applyNumberFormat="1" applyFont="1" applyBorder="1" applyAlignment="1">
      <alignment horizontal="right" vertical="center"/>
    </xf>
    <xf numFmtId="176" fontId="35" fillId="0" borderId="0" xfId="3" applyNumberFormat="1" applyFont="1" applyAlignment="1">
      <alignment horizontal="right" vertical="center"/>
    </xf>
    <xf numFmtId="0" fontId="71" fillId="0" borderId="0" xfId="0" applyFont="1" applyAlignment="1">
      <alignment horizontal="left" vertical="center" indent="1"/>
    </xf>
    <xf numFmtId="0" fontId="70" fillId="0" borderId="0" xfId="0" applyFont="1" applyAlignment="1">
      <alignment horizontal="center" vertical="center" wrapText="1"/>
    </xf>
    <xf numFmtId="0" fontId="70" fillId="0" borderId="0" xfId="0" applyFont="1" applyAlignment="1">
      <alignment horizontal="left" wrapText="1"/>
    </xf>
    <xf numFmtId="0" fontId="70" fillId="0" borderId="0" xfId="0" applyFont="1" applyAlignment="1">
      <alignment horizontal="right" wrapText="1"/>
    </xf>
    <xf numFmtId="0" fontId="72" fillId="0" borderId="67" xfId="0" applyFont="1" applyBorder="1" applyAlignment="1">
      <alignment horizontal="center" vertical="center" wrapText="1"/>
    </xf>
    <xf numFmtId="0" fontId="70" fillId="0" borderId="34" xfId="0" applyFont="1" applyBorder="1" applyAlignment="1">
      <alignment horizontal="left" vertical="center" wrapText="1"/>
    </xf>
    <xf numFmtId="0" fontId="70" fillId="0" borderId="35" xfId="0" applyFont="1" applyBorder="1" applyAlignment="1">
      <alignment horizontal="right" vertical="top" wrapText="1"/>
    </xf>
    <xf numFmtId="0" fontId="70" fillId="0" borderId="36" xfId="0" applyFont="1" applyBorder="1" applyAlignment="1">
      <alignment horizontal="right" vertical="top" wrapText="1"/>
    </xf>
    <xf numFmtId="0" fontId="70" fillId="0" borderId="34" xfId="0" applyFont="1" applyBorder="1" applyAlignment="1">
      <alignment horizontal="left" vertical="top" wrapText="1"/>
    </xf>
    <xf numFmtId="3" fontId="70" fillId="0" borderId="35" xfId="0" applyNumberFormat="1" applyFont="1" applyBorder="1" applyAlignment="1">
      <alignment horizontal="right" vertical="top" wrapText="1"/>
    </xf>
    <xf numFmtId="3" fontId="70" fillId="0" borderId="36" xfId="0" applyNumberFormat="1" applyFont="1" applyBorder="1" applyAlignment="1">
      <alignment horizontal="right" vertical="top" wrapText="1"/>
    </xf>
    <xf numFmtId="0" fontId="70" fillId="0" borderId="34" xfId="0" applyFont="1" applyBorder="1" applyAlignment="1">
      <alignment horizontal="center" vertical="center" wrapText="1"/>
    </xf>
    <xf numFmtId="0" fontId="70" fillId="0" borderId="37" xfId="0" applyFont="1" applyBorder="1" applyAlignment="1">
      <alignment horizontal="left" vertical="top" wrapText="1"/>
    </xf>
    <xf numFmtId="3" fontId="70" fillId="0" borderId="39" xfId="0" applyNumberFormat="1" applyFont="1" applyBorder="1" applyAlignment="1">
      <alignment horizontal="right" vertical="top" wrapText="1"/>
    </xf>
    <xf numFmtId="0" fontId="70" fillId="0" borderId="40" xfId="0" applyFont="1" applyBorder="1" applyAlignment="1">
      <alignment horizontal="left" vertical="top" wrapText="1"/>
    </xf>
    <xf numFmtId="3" fontId="70" fillId="0" borderId="44" xfId="0" applyNumberFormat="1" applyFont="1" applyBorder="1" applyAlignment="1">
      <alignment horizontal="right" vertical="top" wrapText="1"/>
    </xf>
    <xf numFmtId="3" fontId="70" fillId="0" borderId="45" xfId="0" applyNumberFormat="1" applyFont="1" applyBorder="1" applyAlignment="1">
      <alignment horizontal="right" vertical="top" wrapText="1"/>
    </xf>
    <xf numFmtId="0" fontId="70" fillId="0" borderId="30" xfId="0" applyFont="1" applyBorder="1" applyAlignment="1">
      <alignment horizontal="center" vertical="center" wrapText="1"/>
    </xf>
    <xf numFmtId="0" fontId="70" fillId="0" borderId="31" xfId="0" applyFont="1" applyBorder="1" applyAlignment="1">
      <alignment horizontal="right" vertical="top" wrapText="1"/>
    </xf>
    <xf numFmtId="3" fontId="70" fillId="0" borderId="31" xfId="0" applyNumberFormat="1" applyFont="1" applyBorder="1" applyAlignment="1">
      <alignment horizontal="right" vertical="top" wrapText="1"/>
    </xf>
    <xf numFmtId="3" fontId="70" fillId="0" borderId="32" xfId="0" applyNumberFormat="1" applyFont="1" applyBorder="1" applyAlignment="1">
      <alignment horizontal="right" vertical="top" wrapText="1"/>
    </xf>
    <xf numFmtId="0" fontId="70" fillId="0" borderId="0" xfId="0" applyFont="1" applyAlignment="1">
      <alignment horizontal="center" vertical="top"/>
    </xf>
    <xf numFmtId="3" fontId="62" fillId="0" borderId="0" xfId="0" applyNumberFormat="1" applyFont="1">
      <alignment vertical="center"/>
    </xf>
    <xf numFmtId="0" fontId="72" fillId="0" borderId="41" xfId="0" applyFont="1" applyBorder="1" applyAlignment="1">
      <alignment vertical="center" wrapText="1"/>
    </xf>
    <xf numFmtId="3" fontId="70" fillId="0" borderId="41" xfId="0" applyNumberFormat="1" applyFont="1" applyBorder="1" applyAlignment="1">
      <alignment vertical="top" wrapText="1"/>
    </xf>
    <xf numFmtId="3" fontId="70" fillId="0" borderId="71" xfId="0" applyNumberFormat="1" applyFont="1" applyBorder="1" applyAlignment="1">
      <alignment vertical="top" wrapText="1"/>
    </xf>
    <xf numFmtId="0" fontId="70" fillId="0" borderId="41" xfId="0" applyFont="1" applyBorder="1" applyAlignment="1">
      <alignment vertical="top" wrapText="1"/>
    </xf>
    <xf numFmtId="0" fontId="70" fillId="0" borderId="71" xfId="0" applyFont="1" applyBorder="1" applyAlignment="1">
      <alignment vertical="top" wrapText="1"/>
    </xf>
    <xf numFmtId="0" fontId="62" fillId="0" borderId="71" xfId="0" applyFont="1" applyBorder="1">
      <alignment vertical="center"/>
    </xf>
    <xf numFmtId="0" fontId="70" fillId="0" borderId="30" xfId="0" applyFont="1" applyBorder="1" applyAlignment="1">
      <alignment horizontal="left" vertical="top" wrapText="1"/>
    </xf>
    <xf numFmtId="4" fontId="70" fillId="0" borderId="31" xfId="0" applyNumberFormat="1" applyFont="1" applyBorder="1" applyAlignment="1">
      <alignment horizontal="right" vertical="top" wrapText="1"/>
    </xf>
    <xf numFmtId="0" fontId="70" fillId="0" borderId="32" xfId="0" applyFont="1" applyBorder="1" applyAlignment="1">
      <alignment horizontal="right" vertical="top" wrapText="1"/>
    </xf>
    <xf numFmtId="0" fontId="70" fillId="0" borderId="0" xfId="0" applyFont="1" applyAlignment="1">
      <alignment horizontal="right" vertical="top" wrapText="1"/>
    </xf>
    <xf numFmtId="0" fontId="72" fillId="0" borderId="72" xfId="0" applyFont="1" applyBorder="1" applyAlignment="1">
      <alignment horizontal="center" vertical="center" wrapText="1"/>
    </xf>
    <xf numFmtId="0" fontId="72" fillId="0" borderId="73" xfId="0" applyFont="1" applyBorder="1" applyAlignment="1">
      <alignment horizontal="center" vertical="center" wrapText="1"/>
    </xf>
    <xf numFmtId="3" fontId="70" fillId="0" borderId="35" xfId="0" applyNumberFormat="1" applyFont="1" applyBorder="1" applyAlignment="1">
      <alignment horizontal="right" vertical="center" wrapText="1"/>
    </xf>
    <xf numFmtId="3" fontId="70" fillId="0" borderId="36" xfId="0" applyNumberFormat="1" applyFont="1" applyBorder="1" applyAlignment="1">
      <alignment horizontal="right" vertical="center" wrapText="1"/>
    </xf>
    <xf numFmtId="0" fontId="70" fillId="0" borderId="35" xfId="0" applyFont="1" applyBorder="1" applyAlignment="1">
      <alignment horizontal="right" vertical="center" wrapText="1"/>
    </xf>
    <xf numFmtId="0" fontId="70" fillId="0" borderId="37" xfId="0" applyFont="1" applyBorder="1" applyAlignment="1">
      <alignment horizontal="left" vertical="center" wrapText="1"/>
    </xf>
    <xf numFmtId="0" fontId="70" fillId="0" borderId="40" xfId="0" applyFont="1" applyBorder="1" applyAlignment="1">
      <alignment horizontal="left" vertical="center" wrapText="1"/>
    </xf>
    <xf numFmtId="3" fontId="70" fillId="0" borderId="41" xfId="0" applyNumberFormat="1" applyFont="1" applyBorder="1" applyAlignment="1">
      <alignment horizontal="center" vertical="top" wrapText="1"/>
    </xf>
    <xf numFmtId="0" fontId="70" fillId="0" borderId="43" xfId="0" applyFont="1" applyBorder="1" applyAlignment="1">
      <alignment horizontal="left" vertical="center" wrapText="1"/>
    </xf>
    <xf numFmtId="3" fontId="62" fillId="0" borderId="74" xfId="0" applyNumberFormat="1" applyFont="1" applyBorder="1">
      <alignment vertical="center"/>
    </xf>
    <xf numFmtId="0" fontId="70" fillId="0" borderId="76" xfId="0" applyFont="1" applyBorder="1" applyAlignment="1">
      <alignment horizontal="left" vertical="center" wrapText="1"/>
    </xf>
    <xf numFmtId="0" fontId="62" fillId="0" borderId="51" xfId="0" applyFont="1" applyBorder="1">
      <alignment vertical="center"/>
    </xf>
    <xf numFmtId="0" fontId="73" fillId="0" borderId="40" xfId="0" applyFont="1" applyBorder="1" applyAlignment="1">
      <alignment horizontal="left" vertical="top" wrapText="1"/>
    </xf>
    <xf numFmtId="0" fontId="73" fillId="0" borderId="43" xfId="0" applyFont="1" applyBorder="1" applyAlignment="1">
      <alignment horizontal="left" vertical="top" wrapText="1"/>
    </xf>
    <xf numFmtId="0" fontId="0" fillId="0" borderId="8" xfId="0" applyBorder="1">
      <alignment vertical="center"/>
    </xf>
    <xf numFmtId="0" fontId="0" fillId="18" borderId="17" xfId="0" applyFill="1" applyBorder="1">
      <alignment vertical="center"/>
    </xf>
    <xf numFmtId="41" fontId="0" fillId="18" borderId="0" xfId="1" applyFont="1" applyFill="1" applyBorder="1">
      <alignment vertical="center"/>
    </xf>
    <xf numFmtId="0" fontId="59" fillId="24" borderId="0" xfId="0" applyFont="1" applyFill="1" applyAlignment="1">
      <alignment horizontal="right" vertical="center"/>
    </xf>
    <xf numFmtId="10" fontId="54" fillId="24" borderId="79" xfId="2" applyNumberFormat="1" applyFont="1" applyFill="1" applyBorder="1">
      <alignment vertical="center"/>
    </xf>
    <xf numFmtId="41" fontId="60" fillId="25" borderId="6" xfId="0" applyNumberFormat="1" applyFont="1" applyFill="1" applyBorder="1">
      <alignment vertical="center"/>
    </xf>
    <xf numFmtId="185" fontId="0" fillId="25" borderId="6" xfId="0" applyNumberFormat="1" applyFill="1" applyBorder="1" applyAlignment="1">
      <alignment horizontal="right" vertical="center"/>
    </xf>
    <xf numFmtId="10" fontId="0" fillId="25" borderId="6" xfId="2" applyNumberFormat="1" applyFont="1" applyFill="1" applyBorder="1" applyAlignment="1">
      <alignment horizontal="right" vertical="center"/>
    </xf>
    <xf numFmtId="10" fontId="0" fillId="25" borderId="6" xfId="0" applyNumberFormat="1" applyFill="1" applyBorder="1">
      <alignment vertical="center"/>
    </xf>
    <xf numFmtId="185" fontId="0" fillId="25" borderId="6" xfId="2" applyNumberFormat="1" applyFont="1" applyFill="1" applyBorder="1" applyAlignment="1">
      <alignment horizontal="right" vertical="center"/>
    </xf>
    <xf numFmtId="185" fontId="74" fillId="25" borderId="6" xfId="0" applyNumberFormat="1" applyFont="1" applyFill="1" applyBorder="1" applyAlignment="1">
      <alignment horizontal="right" vertical="center"/>
    </xf>
    <xf numFmtId="10" fontId="0" fillId="3" borderId="6" xfId="2" applyNumberFormat="1" applyFont="1" applyFill="1" applyBorder="1">
      <alignment vertical="center"/>
    </xf>
    <xf numFmtId="185" fontId="17" fillId="25" borderId="1" xfId="0" applyNumberFormat="1" applyFont="1" applyFill="1" applyBorder="1" applyAlignment="1">
      <alignment horizontal="right" vertical="center"/>
    </xf>
    <xf numFmtId="10" fontId="17" fillId="25" borderId="1" xfId="2" applyNumberFormat="1" applyFont="1" applyFill="1" applyBorder="1" applyAlignment="1">
      <alignment horizontal="right" vertical="center"/>
    </xf>
    <xf numFmtId="10" fontId="0" fillId="25" borderId="1" xfId="0" applyNumberFormat="1" applyFill="1" applyBorder="1">
      <alignment vertical="center"/>
    </xf>
    <xf numFmtId="41" fontId="0" fillId="0" borderId="1" xfId="1" applyFont="1" applyFill="1" applyBorder="1">
      <alignment vertical="center"/>
    </xf>
    <xf numFmtId="10" fontId="0" fillId="0" borderId="1" xfId="2" applyNumberFormat="1" applyFont="1" applyFill="1" applyBorder="1">
      <alignment vertical="center"/>
    </xf>
    <xf numFmtId="185" fontId="0" fillId="3" borderId="1" xfId="2" applyNumberFormat="1" applyFont="1" applyFill="1" applyBorder="1">
      <alignment vertical="center"/>
    </xf>
    <xf numFmtId="10" fontId="0" fillId="3" borderId="1" xfId="2" applyNumberFormat="1" applyFont="1" applyFill="1" applyBorder="1">
      <alignment vertical="center"/>
    </xf>
    <xf numFmtId="41" fontId="60" fillId="0" borderId="6" xfId="0" applyNumberFormat="1" applyFont="1" applyBorder="1">
      <alignment vertical="center"/>
    </xf>
    <xf numFmtId="185" fontId="0" fillId="0" borderId="6" xfId="2" applyNumberFormat="1" applyFont="1" applyFill="1" applyBorder="1" applyAlignment="1">
      <alignment horizontal="right" vertical="center"/>
    </xf>
    <xf numFmtId="185" fontId="74" fillId="0" borderId="6" xfId="0" applyNumberFormat="1" applyFont="1" applyBorder="1" applyAlignment="1">
      <alignment horizontal="right" vertical="center"/>
    </xf>
    <xf numFmtId="185" fontId="17" fillId="0" borderId="1" xfId="0" applyNumberFormat="1" applyFont="1" applyBorder="1" applyAlignment="1">
      <alignment horizontal="right" vertical="center"/>
    </xf>
    <xf numFmtId="10" fontId="17" fillId="0" borderId="1" xfId="2" applyNumberFormat="1" applyFont="1" applyFill="1" applyBorder="1" applyAlignment="1">
      <alignment horizontal="right" vertical="center"/>
    </xf>
    <xf numFmtId="10" fontId="0" fillId="0" borderId="1" xfId="0" applyNumberFormat="1" applyBorder="1">
      <alignment vertical="center"/>
    </xf>
    <xf numFmtId="185" fontId="0" fillId="0" borderId="1" xfId="2" applyNumberFormat="1" applyFont="1" applyFill="1" applyBorder="1" applyAlignment="1">
      <alignment horizontal="right" vertical="center"/>
    </xf>
    <xf numFmtId="185" fontId="75" fillId="0" borderId="1" xfId="0" applyNumberFormat="1" applyFont="1" applyBorder="1" applyAlignment="1">
      <alignment horizontal="right" vertical="center"/>
    </xf>
    <xf numFmtId="41" fontId="60" fillId="0" borderId="6" xfId="0" applyNumberFormat="1" applyFont="1" applyBorder="1" applyAlignment="1">
      <alignment horizontal="center" vertical="center"/>
    </xf>
    <xf numFmtId="0" fontId="59" fillId="7" borderId="80" xfId="0" applyFont="1" applyFill="1" applyBorder="1">
      <alignment vertical="center"/>
    </xf>
    <xf numFmtId="0" fontId="17" fillId="7" borderId="80" xfId="0" applyFont="1" applyFill="1" applyBorder="1">
      <alignment vertical="center"/>
    </xf>
    <xf numFmtId="10" fontId="59" fillId="7" borderId="80" xfId="2" applyNumberFormat="1" applyFont="1" applyFill="1" applyBorder="1">
      <alignment vertical="center"/>
    </xf>
    <xf numFmtId="10" fontId="60" fillId="7" borderId="80" xfId="2" applyNumberFormat="1" applyFont="1" applyFill="1" applyBorder="1">
      <alignment vertical="center"/>
    </xf>
    <xf numFmtId="0" fontId="60" fillId="7" borderId="80" xfId="0" applyFont="1" applyFill="1" applyBorder="1">
      <alignment vertical="center"/>
    </xf>
    <xf numFmtId="41" fontId="44" fillId="25" borderId="0" xfId="1" applyFont="1" applyFill="1">
      <alignment vertical="center"/>
    </xf>
    <xf numFmtId="41" fontId="44" fillId="25" borderId="0" xfId="1" applyFont="1" applyFill="1" applyAlignment="1">
      <alignment horizontal="center" vertical="center"/>
    </xf>
    <xf numFmtId="189" fontId="0" fillId="25" borderId="1" xfId="2" applyNumberFormat="1" applyFont="1" applyFill="1" applyBorder="1" applyAlignment="1">
      <alignment horizontal="center" vertical="center"/>
    </xf>
    <xf numFmtId="0" fontId="76" fillId="25" borderId="0" xfId="0" applyFont="1" applyFill="1" applyAlignment="1">
      <alignment horizontal="right" vertical="center"/>
    </xf>
    <xf numFmtId="0" fontId="77" fillId="25" borderId="0" xfId="0" applyFont="1" applyFill="1">
      <alignment vertical="center"/>
    </xf>
    <xf numFmtId="176" fontId="30" fillId="25" borderId="1" xfId="4" applyNumberFormat="1" applyFont="1" applyFill="1" applyBorder="1">
      <alignment vertical="center"/>
    </xf>
    <xf numFmtId="0" fontId="41" fillId="21" borderId="35" xfId="0" applyFont="1" applyFill="1" applyBorder="1" applyAlignment="1">
      <alignment horizontal="right" vertical="top" wrapText="1" indent="1"/>
    </xf>
    <xf numFmtId="185" fontId="70" fillId="0" borderId="35" xfId="0" applyNumberFormat="1" applyFont="1" applyBorder="1" applyAlignment="1">
      <alignment horizontal="right" vertical="top" wrapText="1"/>
    </xf>
    <xf numFmtId="185" fontId="41" fillId="21" borderId="35" xfId="0" applyNumberFormat="1" applyFont="1" applyFill="1" applyBorder="1" applyAlignment="1">
      <alignment horizontal="right" vertical="top" wrapText="1" indent="1"/>
    </xf>
    <xf numFmtId="185" fontId="70" fillId="0" borderId="31" xfId="0" applyNumberFormat="1" applyFont="1" applyBorder="1" applyAlignment="1">
      <alignment horizontal="right" vertical="top" wrapText="1"/>
    </xf>
    <xf numFmtId="185" fontId="41" fillId="21" borderId="31" xfId="0" applyNumberFormat="1" applyFont="1" applyFill="1" applyBorder="1" applyAlignment="1">
      <alignment horizontal="right" vertical="top" wrapText="1" indent="1"/>
    </xf>
    <xf numFmtId="0" fontId="62" fillId="7" borderId="0" xfId="0" applyFont="1" applyFill="1">
      <alignment vertical="center"/>
    </xf>
    <xf numFmtId="3" fontId="41" fillId="21" borderId="35" xfId="0" applyNumberFormat="1" applyFont="1" applyFill="1" applyBorder="1" applyAlignment="1">
      <alignment horizontal="right" vertical="top" wrapText="1" indent="1"/>
    </xf>
    <xf numFmtId="192" fontId="45" fillId="20" borderId="51" xfId="0" applyNumberFormat="1" applyFont="1" applyFill="1" applyBorder="1" applyAlignment="1">
      <alignment horizontal="right" vertical="center" wrapText="1"/>
    </xf>
    <xf numFmtId="192" fontId="45" fillId="21" borderId="51" xfId="0" applyNumberFormat="1" applyFont="1" applyFill="1" applyBorder="1" applyAlignment="1">
      <alignment horizontal="right" vertical="center" wrapText="1"/>
    </xf>
    <xf numFmtId="3" fontId="41" fillId="26" borderId="81" xfId="0" applyNumberFormat="1" applyFont="1" applyFill="1" applyBorder="1" applyAlignment="1">
      <alignment horizontal="right" vertical="center" wrapText="1" indent="1"/>
    </xf>
    <xf numFmtId="3" fontId="41" fillId="26" borderId="82" xfId="0" applyNumberFormat="1" applyFont="1" applyFill="1" applyBorder="1" applyAlignment="1">
      <alignment horizontal="right" vertical="center" wrapText="1" indent="1"/>
    </xf>
    <xf numFmtId="0" fontId="41" fillId="26" borderId="81" xfId="0" applyFont="1" applyFill="1" applyBorder="1" applyAlignment="1">
      <alignment horizontal="right" vertical="center" wrapText="1" indent="1"/>
    </xf>
    <xf numFmtId="0" fontId="41" fillId="26" borderId="82" xfId="0" applyFont="1" applyFill="1" applyBorder="1" applyAlignment="1">
      <alignment horizontal="right" vertical="center" wrapText="1" indent="1"/>
    </xf>
    <xf numFmtId="0" fontId="62" fillId="7" borderId="75" xfId="0" applyFont="1" applyFill="1" applyBorder="1">
      <alignment vertical="center"/>
    </xf>
    <xf numFmtId="3" fontId="70" fillId="7" borderId="41" xfId="0" applyNumberFormat="1" applyFont="1" applyFill="1" applyBorder="1" applyAlignment="1">
      <alignment vertical="top" wrapText="1"/>
    </xf>
    <xf numFmtId="0" fontId="70" fillId="7" borderId="41" xfId="0" applyFont="1" applyFill="1" applyBorder="1" applyAlignment="1">
      <alignment vertical="top" wrapText="1"/>
    </xf>
    <xf numFmtId="197" fontId="41" fillId="21" borderId="31" xfId="0" applyNumberFormat="1" applyFont="1" applyFill="1" applyBorder="1" applyAlignment="1">
      <alignment horizontal="right" vertical="top" wrapText="1" indent="1"/>
    </xf>
    <xf numFmtId="0" fontId="41" fillId="0" borderId="67" xfId="0" applyFont="1" applyBorder="1" applyAlignment="1">
      <alignment horizontal="right" vertical="top" wrapText="1"/>
    </xf>
    <xf numFmtId="3" fontId="41" fillId="0" borderId="73" xfId="0" applyNumberFormat="1" applyFont="1" applyBorder="1" applyAlignment="1">
      <alignment horizontal="right" vertical="top" wrapText="1"/>
    </xf>
    <xf numFmtId="3" fontId="41" fillId="0" borderId="34" xfId="0" applyNumberFormat="1" applyFont="1" applyBorder="1" applyAlignment="1">
      <alignment horizontal="right" vertical="top" wrapText="1"/>
    </xf>
    <xf numFmtId="0" fontId="41" fillId="0" borderId="34" xfId="0" applyFont="1" applyBorder="1" applyAlignment="1">
      <alignment horizontal="right" vertical="top" wrapText="1"/>
    </xf>
    <xf numFmtId="3" fontId="41" fillId="0" borderId="34" xfId="0" applyNumberFormat="1" applyFont="1" applyBorder="1" applyAlignment="1">
      <alignment horizontal="right" vertical="center" wrapText="1"/>
    </xf>
    <xf numFmtId="0" fontId="41" fillId="0" borderId="36" xfId="0" applyFont="1" applyBorder="1" applyAlignment="1">
      <alignment vertical="center" wrapText="1"/>
    </xf>
    <xf numFmtId="0" fontId="41" fillId="0" borderId="34" xfId="0" applyFont="1" applyBorder="1" applyAlignment="1">
      <alignment horizontal="right" vertical="center" wrapText="1"/>
    </xf>
    <xf numFmtId="3" fontId="41" fillId="0" borderId="36" xfId="0" applyNumberFormat="1" applyFont="1" applyBorder="1" applyAlignment="1">
      <alignment horizontal="right" vertical="center" wrapText="1"/>
    </xf>
    <xf numFmtId="0" fontId="41" fillId="0" borderId="30" xfId="0" applyFont="1" applyBorder="1" applyAlignment="1">
      <alignment horizontal="right" vertical="top" wrapText="1"/>
    </xf>
    <xf numFmtId="4" fontId="41" fillId="0" borderId="32" xfId="0" applyNumberFormat="1" applyFont="1" applyBorder="1" applyAlignment="1">
      <alignment horizontal="right" vertical="center" wrapText="1"/>
    </xf>
    <xf numFmtId="185" fontId="62" fillId="0" borderId="0" xfId="0" applyNumberFormat="1" applyFont="1">
      <alignment vertical="center"/>
    </xf>
    <xf numFmtId="198" fontId="30" fillId="0" borderId="0" xfId="2" applyNumberFormat="1" applyFont="1" applyBorder="1" applyAlignment="1">
      <alignment horizontal="right" vertical="center"/>
    </xf>
    <xf numFmtId="0" fontId="41" fillId="0" borderId="48" xfId="0" applyFont="1" applyBorder="1" applyAlignment="1">
      <alignment vertical="center" wrapText="1"/>
    </xf>
    <xf numFmtId="0" fontId="8" fillId="0" borderId="0" xfId="14">
      <alignment vertical="center"/>
    </xf>
    <xf numFmtId="11" fontId="8" fillId="0" borderId="0" xfId="14" applyNumberFormat="1">
      <alignment vertical="center"/>
    </xf>
    <xf numFmtId="0" fontId="48" fillId="0" borderId="17" xfId="0" applyFont="1" applyBorder="1">
      <alignment vertical="center"/>
    </xf>
    <xf numFmtId="41" fontId="48" fillId="0" borderId="17" xfId="1" applyFont="1" applyFill="1" applyBorder="1">
      <alignment vertical="center"/>
    </xf>
    <xf numFmtId="41" fontId="17" fillId="0" borderId="17" xfId="1" applyFont="1" applyFill="1" applyBorder="1">
      <alignment vertical="center"/>
    </xf>
    <xf numFmtId="182" fontId="0" fillId="0" borderId="0" xfId="0" applyNumberFormat="1">
      <alignment vertical="center"/>
    </xf>
    <xf numFmtId="0" fontId="8" fillId="0" borderId="0" xfId="14" applyAlignment="1">
      <alignment horizontal="right" vertical="center"/>
    </xf>
    <xf numFmtId="41" fontId="0" fillId="0" borderId="0" xfId="23" applyFont="1">
      <alignment vertical="center"/>
    </xf>
    <xf numFmtId="3" fontId="35" fillId="0" borderId="46" xfId="0" applyNumberFormat="1" applyFont="1" applyBorder="1" applyAlignment="1">
      <alignment horizontal="right" vertical="top" wrapText="1"/>
    </xf>
    <xf numFmtId="3" fontId="35" fillId="0" borderId="47" xfId="0" applyNumberFormat="1" applyFont="1" applyBorder="1" applyAlignment="1">
      <alignment horizontal="right" vertical="top" wrapText="1"/>
    </xf>
    <xf numFmtId="3" fontId="35" fillId="0" borderId="48" xfId="0" applyNumberFormat="1" applyFont="1" applyBorder="1" applyAlignment="1">
      <alignment horizontal="right" vertical="top" wrapText="1"/>
    </xf>
    <xf numFmtId="3" fontId="70" fillId="0" borderId="46" xfId="0" applyNumberFormat="1" applyFont="1" applyBorder="1" applyAlignment="1">
      <alignment horizontal="right" vertical="top" wrapText="1"/>
    </xf>
    <xf numFmtId="3" fontId="70" fillId="0" borderId="48" xfId="0" applyNumberFormat="1" applyFont="1" applyBorder="1" applyAlignment="1">
      <alignment horizontal="right" vertical="top" wrapText="1"/>
    </xf>
    <xf numFmtId="49" fontId="78" fillId="19" borderId="52" xfId="0" applyNumberFormat="1" applyFont="1" applyFill="1" applyBorder="1" applyAlignment="1">
      <alignment horizontal="center" vertical="center" wrapText="1"/>
    </xf>
    <xf numFmtId="0" fontId="64" fillId="22" borderId="1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3" fontId="65" fillId="0" borderId="1" xfId="0" applyNumberFormat="1" applyFont="1" applyBorder="1" applyAlignment="1">
      <alignment horizontal="right" vertical="center"/>
    </xf>
    <xf numFmtId="4" fontId="65" fillId="0" borderId="1" xfId="0" applyNumberFormat="1" applyFont="1" applyBorder="1" applyAlignment="1">
      <alignment horizontal="right" vertical="center"/>
    </xf>
    <xf numFmtId="196" fontId="6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99" fontId="30" fillId="0" borderId="0" xfId="3" applyNumberFormat="1" applyFont="1">
      <alignment vertical="center"/>
    </xf>
    <xf numFmtId="0" fontId="0" fillId="0" borderId="83" xfId="0" applyBorder="1">
      <alignment vertical="center"/>
    </xf>
    <xf numFmtId="0" fontId="0" fillId="0" borderId="84" xfId="0" applyBorder="1">
      <alignment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0" borderId="71" xfId="0" applyBorder="1">
      <alignment vertical="center"/>
    </xf>
    <xf numFmtId="0" fontId="0" fillId="0" borderId="87" xfId="0" applyBorder="1">
      <alignment vertical="center"/>
    </xf>
    <xf numFmtId="49" fontId="81" fillId="0" borderId="0" xfId="0" applyNumberFormat="1" applyFont="1" applyAlignment="1">
      <alignment horizontal="left" vertical="top" wrapText="1"/>
    </xf>
    <xf numFmtId="0" fontId="0" fillId="0" borderId="56" xfId="0" applyBorder="1">
      <alignment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49" fontId="83" fillId="0" borderId="52" xfId="0" applyNumberFormat="1" applyFont="1" applyBorder="1" applyAlignment="1">
      <alignment horizontal="center" vertical="center" wrapText="1"/>
    </xf>
    <xf numFmtId="49" fontId="83" fillId="0" borderId="55" xfId="0" applyNumberFormat="1" applyFont="1" applyBorder="1" applyAlignment="1">
      <alignment horizontal="center" vertical="center" wrapText="1"/>
    </xf>
    <xf numFmtId="49" fontId="83" fillId="0" borderId="83" xfId="0" applyNumberFormat="1" applyFont="1" applyBorder="1" applyAlignment="1">
      <alignment horizontal="left" vertical="center"/>
    </xf>
    <xf numFmtId="49" fontId="83" fillId="0" borderId="83" xfId="0" applyNumberFormat="1" applyFont="1" applyBorder="1" applyAlignment="1">
      <alignment horizontal="center" vertical="center"/>
    </xf>
    <xf numFmtId="201" fontId="83" fillId="0" borderId="83" xfId="0" applyNumberFormat="1" applyFont="1" applyBorder="1" applyAlignment="1">
      <alignment horizontal="center" vertical="center"/>
    </xf>
    <xf numFmtId="0" fontId="0" fillId="27" borderId="83" xfId="0" applyFill="1" applyBorder="1">
      <alignment vertical="center"/>
    </xf>
    <xf numFmtId="49" fontId="83" fillId="28" borderId="53" xfId="0" applyNumberFormat="1" applyFont="1" applyFill="1" applyBorder="1" applyAlignment="1">
      <alignment horizontal="left" vertical="center" wrapText="1"/>
    </xf>
    <xf numFmtId="49" fontId="80" fillId="0" borderId="0" xfId="0" applyNumberFormat="1" applyFont="1" applyAlignment="1">
      <alignment horizontal="center" vertical="center" wrapText="1"/>
    </xf>
    <xf numFmtId="49" fontId="80" fillId="0" borderId="0" xfId="0" applyNumberFormat="1" applyFont="1" applyAlignment="1">
      <alignment horizontal="left" vertical="center" wrapText="1"/>
    </xf>
    <xf numFmtId="49" fontId="82" fillId="0" borderId="0" xfId="0" applyNumberFormat="1" applyFont="1" applyAlignment="1">
      <alignment horizontal="left" vertical="top" wrapText="1"/>
    </xf>
    <xf numFmtId="49" fontId="83" fillId="0" borderId="53" xfId="0" applyNumberFormat="1" applyFont="1" applyBorder="1" applyAlignment="1">
      <alignment horizontal="center" vertical="center" wrapText="1"/>
    </xf>
    <xf numFmtId="49" fontId="83" fillId="0" borderId="54" xfId="0" applyNumberFormat="1" applyFont="1" applyBorder="1" applyAlignment="1">
      <alignment horizontal="center" vertical="center" wrapText="1"/>
    </xf>
    <xf numFmtId="49" fontId="84" fillId="28" borderId="54" xfId="0" applyNumberFormat="1" applyFont="1" applyFill="1" applyBorder="1" applyAlignment="1">
      <alignment horizontal="left" vertical="center" wrapText="1"/>
    </xf>
    <xf numFmtId="49" fontId="84" fillId="28" borderId="54" xfId="0" applyNumberFormat="1" applyFont="1" applyFill="1" applyBorder="1" applyAlignment="1">
      <alignment horizontal="right" vertical="center" wrapText="1"/>
    </xf>
    <xf numFmtId="49" fontId="83" fillId="28" borderId="54" xfId="0" applyNumberFormat="1" applyFont="1" applyFill="1" applyBorder="1" applyAlignment="1">
      <alignment horizontal="right" vertical="center" wrapText="1"/>
    </xf>
    <xf numFmtId="202" fontId="84" fillId="28" borderId="54" xfId="0" applyNumberFormat="1" applyFont="1" applyFill="1" applyBorder="1" applyAlignment="1">
      <alignment horizontal="left" vertical="center" wrapText="1"/>
    </xf>
    <xf numFmtId="49" fontId="83" fillId="28" borderId="54" xfId="0" applyNumberFormat="1" applyFont="1" applyFill="1" applyBorder="1" applyAlignment="1">
      <alignment horizontal="left" vertical="center" wrapText="1"/>
    </xf>
    <xf numFmtId="49" fontId="80" fillId="0" borderId="88" xfId="0" applyNumberFormat="1" applyFont="1" applyBorder="1" applyAlignment="1">
      <alignment horizontal="center" vertical="center" wrapText="1"/>
    </xf>
    <xf numFmtId="49" fontId="80" fillId="0" borderId="88" xfId="0" applyNumberFormat="1" applyFont="1" applyBorder="1" applyAlignment="1">
      <alignment horizontal="left" vertical="center" wrapText="1"/>
    </xf>
    <xf numFmtId="201" fontId="83" fillId="0" borderId="90" xfId="0" applyNumberFormat="1" applyFont="1" applyBorder="1" applyAlignment="1">
      <alignment horizontal="center" vertical="center"/>
    </xf>
    <xf numFmtId="49" fontId="83" fillId="0" borderId="90" xfId="0" applyNumberFormat="1" applyFont="1" applyBorder="1" applyAlignment="1">
      <alignment horizontal="left" vertical="center"/>
    </xf>
    <xf numFmtId="188" fontId="83" fillId="0" borderId="90" xfId="0" applyNumberFormat="1" applyFont="1" applyBorder="1" applyAlignment="1">
      <alignment horizontal="right" vertical="center"/>
    </xf>
    <xf numFmtId="49" fontId="83" fillId="0" borderId="90" xfId="0" applyNumberFormat="1" applyFont="1" applyBorder="1" applyAlignment="1">
      <alignment horizontal="center" vertical="center"/>
    </xf>
    <xf numFmtId="0" fontId="0" fillId="0" borderId="90" xfId="0" applyBorder="1">
      <alignment vertical="center"/>
    </xf>
    <xf numFmtId="201" fontId="83" fillId="0" borderId="91" xfId="0" applyNumberFormat="1" applyFont="1" applyBorder="1" applyAlignment="1">
      <alignment horizontal="center" vertical="center"/>
    </xf>
    <xf numFmtId="49" fontId="83" fillId="0" borderId="91" xfId="0" applyNumberFormat="1" applyFont="1" applyBorder="1" applyAlignment="1">
      <alignment horizontal="left" vertical="center"/>
    </xf>
    <xf numFmtId="188" fontId="83" fillId="0" borderId="91" xfId="0" applyNumberFormat="1" applyFont="1" applyBorder="1" applyAlignment="1">
      <alignment horizontal="right" vertical="center"/>
    </xf>
    <xf numFmtId="49" fontId="83" fillId="0" borderId="91" xfId="0" applyNumberFormat="1" applyFont="1" applyBorder="1" applyAlignment="1">
      <alignment horizontal="center" vertical="center"/>
    </xf>
    <xf numFmtId="0" fontId="0" fillId="0" borderId="91" xfId="0" applyBorder="1">
      <alignment vertical="center"/>
    </xf>
    <xf numFmtId="49" fontId="84" fillId="27" borderId="91" xfId="0" applyNumberFormat="1" applyFont="1" applyFill="1" applyBorder="1" applyAlignment="1">
      <alignment horizontal="center" vertical="center" wrapText="1"/>
    </xf>
    <xf numFmtId="0" fontId="0" fillId="27" borderId="91" xfId="0" applyFill="1" applyBorder="1">
      <alignment vertical="center"/>
    </xf>
    <xf numFmtId="188" fontId="84" fillId="27" borderId="91" xfId="0" applyNumberFormat="1" applyFont="1" applyFill="1" applyBorder="1" applyAlignment="1">
      <alignment horizontal="right" vertical="center" wrapText="1"/>
    </xf>
    <xf numFmtId="49" fontId="84" fillId="28" borderId="55" xfId="0" applyNumberFormat="1" applyFont="1" applyFill="1" applyBorder="1" applyAlignment="1">
      <alignment horizontal="left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6" fillId="0" borderId="0" xfId="20" applyFont="1" applyAlignment="1">
      <alignment horizontal="center" vertical="center"/>
    </xf>
    <xf numFmtId="0" fontId="56" fillId="0" borderId="0" xfId="20" applyFont="1" applyAlignment="1">
      <alignment horizontal="left" vertical="center"/>
    </xf>
    <xf numFmtId="191" fontId="57" fillId="0" borderId="0" xfId="20" applyNumberFormat="1" applyFont="1" applyAlignment="1">
      <alignment horizontal="right" vertical="center"/>
    </xf>
    <xf numFmtId="17" fontId="56" fillId="0" borderId="0" xfId="20" quotePrefix="1" applyNumberFormat="1" applyFont="1" applyAlignment="1">
      <alignment horizontal="center" vertical="center"/>
    </xf>
    <xf numFmtId="0" fontId="58" fillId="0" borderId="0" xfId="20" applyFont="1" applyAlignment="1">
      <alignment horizontal="center" vertical="center"/>
    </xf>
    <xf numFmtId="176" fontId="30" fillId="2" borderId="0" xfId="0" applyNumberFormat="1" applyFont="1" applyFill="1" applyAlignment="1">
      <alignment horizontal="center" vertical="center" wrapText="1"/>
    </xf>
    <xf numFmtId="176" fontId="28" fillId="11" borderId="2" xfId="3" applyNumberFormat="1" applyFont="1" applyFill="1" applyBorder="1" applyAlignment="1">
      <alignment horizontal="center" vertical="center"/>
    </xf>
    <xf numFmtId="176" fontId="28" fillId="11" borderId="3" xfId="3" applyNumberFormat="1" applyFont="1" applyFill="1" applyBorder="1" applyAlignment="1">
      <alignment horizontal="center" vertical="center"/>
    </xf>
    <xf numFmtId="176" fontId="33" fillId="11" borderId="2" xfId="3" applyNumberFormat="1" applyFont="1" applyFill="1" applyBorder="1" applyAlignment="1">
      <alignment horizontal="center" vertical="center"/>
    </xf>
    <xf numFmtId="176" fontId="33" fillId="11" borderId="3" xfId="3" applyNumberFormat="1" applyFont="1" applyFill="1" applyBorder="1" applyAlignment="1">
      <alignment horizontal="center" vertical="center"/>
    </xf>
    <xf numFmtId="14" fontId="32" fillId="18" borderId="0" xfId="0" applyNumberFormat="1" applyFont="1" applyFill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1" fillId="0" borderId="56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46" fillId="19" borderId="53" xfId="0" applyNumberFormat="1" applyFont="1" applyFill="1" applyBorder="1" applyAlignment="1">
      <alignment horizontal="center" vertical="center" wrapText="1"/>
    </xf>
    <xf numFmtId="49" fontId="46" fillId="19" borderId="54" xfId="0" applyNumberFormat="1" applyFont="1" applyFill="1" applyBorder="1" applyAlignment="1">
      <alignment horizontal="center" vertical="center" wrapText="1"/>
    </xf>
    <xf numFmtId="49" fontId="46" fillId="19" borderId="55" xfId="0" applyNumberFormat="1" applyFont="1" applyFill="1" applyBorder="1" applyAlignment="1">
      <alignment horizontal="center" vertical="center" wrapText="1"/>
    </xf>
    <xf numFmtId="176" fontId="30" fillId="3" borderId="20" xfId="3" applyNumberFormat="1" applyFont="1" applyFill="1" applyBorder="1" applyAlignment="1">
      <alignment horizontal="center" vertical="center"/>
    </xf>
    <xf numFmtId="176" fontId="30" fillId="3" borderId="3" xfId="3" applyNumberFormat="1" applyFont="1" applyFill="1" applyBorder="1" applyAlignment="1">
      <alignment horizontal="center" vertical="center"/>
    </xf>
    <xf numFmtId="176" fontId="30" fillId="3" borderId="28" xfId="3" applyNumberFormat="1" applyFont="1" applyFill="1" applyBorder="1" applyAlignment="1">
      <alignment horizontal="center" vertical="center"/>
    </xf>
    <xf numFmtId="176" fontId="33" fillId="11" borderId="21" xfId="3" applyNumberFormat="1" applyFont="1" applyFill="1" applyBorder="1" applyAlignment="1">
      <alignment horizontal="center" vertical="center"/>
    </xf>
    <xf numFmtId="176" fontId="33" fillId="11" borderId="22" xfId="3" applyNumberFormat="1" applyFont="1" applyFill="1" applyBorder="1" applyAlignment="1">
      <alignment horizontal="center" vertical="center"/>
    </xf>
    <xf numFmtId="176" fontId="33" fillId="11" borderId="4" xfId="3" applyNumberFormat="1" applyFont="1" applyFill="1" applyBorder="1" applyAlignment="1">
      <alignment horizontal="center" vertical="center"/>
    </xf>
    <xf numFmtId="176" fontId="33" fillId="11" borderId="6" xfId="3" applyNumberFormat="1" applyFont="1" applyFill="1" applyBorder="1" applyAlignment="1">
      <alignment horizontal="center" vertical="center"/>
    </xf>
    <xf numFmtId="176" fontId="30" fillId="18" borderId="14" xfId="0" applyNumberFormat="1" applyFont="1" applyFill="1" applyBorder="1" applyAlignment="1">
      <alignment horizontal="center" vertical="center"/>
    </xf>
    <xf numFmtId="176" fontId="35" fillId="0" borderId="19" xfId="3" applyNumberFormat="1" applyFont="1" applyBorder="1" applyAlignment="1">
      <alignment horizontal="left" vertical="center"/>
    </xf>
    <xf numFmtId="176" fontId="35" fillId="0" borderId="0" xfId="3" applyNumberFormat="1" applyFont="1" applyAlignment="1">
      <alignment horizontal="left" vertical="top"/>
    </xf>
    <xf numFmtId="176" fontId="35" fillId="0" borderId="3" xfId="3" applyNumberFormat="1" applyFont="1" applyBorder="1" applyAlignment="1">
      <alignment horizontal="left" vertical="center"/>
    </xf>
    <xf numFmtId="176" fontId="30" fillId="0" borderId="7" xfId="0" applyNumberFormat="1" applyFont="1" applyBorder="1" applyAlignment="1">
      <alignment horizontal="left" vertical="center"/>
    </xf>
    <xf numFmtId="176" fontId="30" fillId="0" borderId="9" xfId="0" applyNumberFormat="1" applyFont="1" applyBorder="1" applyAlignment="1">
      <alignment horizontal="left" vertical="center"/>
    </xf>
    <xf numFmtId="176" fontId="33" fillId="11" borderId="7" xfId="3" applyNumberFormat="1" applyFont="1" applyFill="1" applyBorder="1" applyAlignment="1">
      <alignment horizontal="center" vertical="center"/>
    </xf>
    <xf numFmtId="176" fontId="33" fillId="11" borderId="9" xfId="3" applyNumberFormat="1" applyFont="1" applyFill="1" applyBorder="1" applyAlignment="1">
      <alignment horizontal="center" vertical="center"/>
    </xf>
    <xf numFmtId="176" fontId="30" fillId="0" borderId="0" xfId="0" applyNumberFormat="1" applyFont="1" applyAlignment="1">
      <alignment horizontal="center" vertical="center" wrapText="1"/>
    </xf>
    <xf numFmtId="10" fontId="30" fillId="13" borderId="23" xfId="2" applyNumberFormat="1" applyFont="1" applyFill="1" applyBorder="1" applyAlignment="1">
      <alignment horizontal="center" vertical="center" wrapText="1"/>
    </xf>
    <xf numFmtId="176" fontId="30" fillId="13" borderId="23" xfId="3" applyNumberFormat="1" applyFont="1" applyFill="1" applyBorder="1" applyAlignment="1">
      <alignment horizontal="center" vertical="center" wrapText="1"/>
    </xf>
    <xf numFmtId="176" fontId="30" fillId="13" borderId="0" xfId="1" applyNumberFormat="1" applyFont="1" applyFill="1" applyBorder="1" applyAlignment="1">
      <alignment horizontal="center" vertical="center" wrapText="1"/>
    </xf>
    <xf numFmtId="176" fontId="35" fillId="0" borderId="19" xfId="3" applyNumberFormat="1" applyFont="1" applyBorder="1" applyAlignment="1">
      <alignment horizontal="left" vertical="center" wrapText="1"/>
    </xf>
    <xf numFmtId="176" fontId="30" fillId="13" borderId="0" xfId="3" applyNumberFormat="1" applyFont="1" applyFill="1" applyAlignment="1">
      <alignment horizontal="center"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3" applyNumberFormat="1" applyFont="1" applyBorder="1" applyAlignment="1">
      <alignment horizontal="center" vertical="center"/>
    </xf>
    <xf numFmtId="200" fontId="35" fillId="0" borderId="0" xfId="3" applyNumberFormat="1" applyFont="1" applyAlignment="1">
      <alignment horizontal="left" vertical="top"/>
    </xf>
    <xf numFmtId="0" fontId="72" fillId="0" borderId="68" xfId="0" applyFont="1" applyBorder="1" applyAlignment="1">
      <alignment horizontal="center" vertical="center" wrapText="1"/>
    </xf>
    <xf numFmtId="0" fontId="72" fillId="0" borderId="70" xfId="0" applyFont="1" applyBorder="1" applyAlignment="1">
      <alignment horizontal="center" vertical="center" wrapText="1"/>
    </xf>
    <xf numFmtId="185" fontId="70" fillId="0" borderId="38" xfId="0" applyNumberFormat="1" applyFont="1" applyBorder="1" applyAlignment="1">
      <alignment horizontal="right" vertical="top" wrapText="1"/>
    </xf>
    <xf numFmtId="185" fontId="70" fillId="0" borderId="41" xfId="0" applyNumberFormat="1" applyFont="1" applyBorder="1" applyAlignment="1">
      <alignment horizontal="right" vertical="top" wrapText="1"/>
    </xf>
    <xf numFmtId="185" fontId="70" fillId="0" borderId="44" xfId="0" applyNumberFormat="1" applyFont="1" applyBorder="1" applyAlignment="1">
      <alignment horizontal="right" vertical="top" wrapText="1"/>
    </xf>
    <xf numFmtId="0" fontId="70" fillId="0" borderId="0" xfId="0" applyFont="1" applyAlignment="1">
      <alignment horizontal="center" vertical="center" wrapText="1"/>
    </xf>
    <xf numFmtId="0" fontId="72" fillId="0" borderId="69" xfId="0" applyFont="1" applyBorder="1" applyAlignment="1">
      <alignment horizontal="center" vertical="center" wrapText="1"/>
    </xf>
    <xf numFmtId="3" fontId="70" fillId="0" borderId="38" xfId="0" applyNumberFormat="1" applyFont="1" applyBorder="1" applyAlignment="1">
      <alignment horizontal="right" vertical="top" wrapText="1"/>
    </xf>
    <xf numFmtId="3" fontId="70" fillId="0" borderId="41" xfId="0" applyNumberFormat="1" applyFont="1" applyBorder="1" applyAlignment="1">
      <alignment horizontal="right" vertical="top" wrapText="1"/>
    </xf>
    <xf numFmtId="3" fontId="70" fillId="0" borderId="44" xfId="0" applyNumberFormat="1" applyFont="1" applyBorder="1" applyAlignment="1">
      <alignment horizontal="right" vertical="top" wrapText="1"/>
    </xf>
    <xf numFmtId="0" fontId="70" fillId="0" borderId="38" xfId="0" applyFont="1" applyBorder="1" applyAlignment="1">
      <alignment horizontal="right" vertical="top" wrapText="1"/>
    </xf>
    <xf numFmtId="0" fontId="70" fillId="0" borderId="41" xfId="0" applyFont="1" applyBorder="1" applyAlignment="1">
      <alignment horizontal="right" vertical="top" wrapText="1"/>
    </xf>
    <xf numFmtId="0" fontId="70" fillId="0" borderId="44" xfId="0" applyFont="1" applyBorder="1" applyAlignment="1">
      <alignment horizontal="right" vertical="top" wrapText="1"/>
    </xf>
    <xf numFmtId="3" fontId="70" fillId="0" borderId="39" xfId="0" applyNumberFormat="1" applyFont="1" applyBorder="1" applyAlignment="1">
      <alignment horizontal="right" vertical="top" wrapText="1"/>
    </xf>
    <xf numFmtId="3" fontId="70" fillId="0" borderId="42" xfId="0" applyNumberFormat="1" applyFont="1" applyBorder="1" applyAlignment="1">
      <alignment horizontal="right" vertical="top" wrapText="1"/>
    </xf>
    <xf numFmtId="3" fontId="70" fillId="0" borderId="45" xfId="0" applyNumberFormat="1" applyFont="1" applyBorder="1" applyAlignment="1">
      <alignment horizontal="right" vertical="top" wrapText="1"/>
    </xf>
    <xf numFmtId="3" fontId="70" fillId="0" borderId="77" xfId="0" applyNumberFormat="1" applyFont="1" applyBorder="1" applyAlignment="1">
      <alignment horizontal="right" vertical="top" wrapText="1"/>
    </xf>
    <xf numFmtId="3" fontId="70" fillId="0" borderId="78" xfId="0" applyNumberFormat="1" applyFont="1" applyBorder="1" applyAlignment="1">
      <alignment horizontal="right" vertical="top" wrapText="1"/>
    </xf>
    <xf numFmtId="0" fontId="85" fillId="11" borderId="67" xfId="0" applyFont="1" applyFill="1" applyBorder="1" applyAlignment="1">
      <alignment horizontal="center" vertical="top" wrapText="1"/>
    </xf>
    <xf numFmtId="0" fontId="85" fillId="11" borderId="72" xfId="0" applyFont="1" applyFill="1" applyBorder="1" applyAlignment="1">
      <alignment horizontal="center" vertical="top" wrapText="1"/>
    </xf>
    <xf numFmtId="0" fontId="85" fillId="11" borderId="73" xfId="0" applyFont="1" applyFill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center"/>
    </xf>
    <xf numFmtId="10" fontId="30" fillId="0" borderId="1" xfId="0" applyNumberFormat="1" applyFont="1" applyBorder="1">
      <alignment vertical="center"/>
    </xf>
    <xf numFmtId="199" fontId="30" fillId="0" borderId="0" xfId="0" applyNumberFormat="1" applyFont="1">
      <alignment vertical="center"/>
    </xf>
    <xf numFmtId="10" fontId="0" fillId="0" borderId="0" xfId="2" quotePrefix="1" applyNumberFormat="1" applyFont="1">
      <alignment vertical="center"/>
    </xf>
  </cellXfs>
  <cellStyles count="24">
    <cellStyle name="Comma [0] 2" xfId="4" xr:uid="{00000000-0005-0000-0000-000000000000}"/>
    <cellStyle name="Comma [0] 2 2" xfId="6" xr:uid="{00000000-0005-0000-0000-000001000000}"/>
    <cellStyle name="Comma [0] 3" xfId="10" xr:uid="{00000000-0005-0000-0000-000002000000}"/>
    <cellStyle name="Comma [0] 3 2" xfId="12" xr:uid="{00000000-0005-0000-0000-000003000000}"/>
    <cellStyle name="Normal 2" xfId="3" xr:uid="{00000000-0005-0000-0000-000004000000}"/>
    <cellStyle name="Normal 2 2" xfId="7" xr:uid="{00000000-0005-0000-0000-000005000000}"/>
    <cellStyle name="Normal 3" xfId="8" xr:uid="{00000000-0005-0000-0000-000006000000}"/>
    <cellStyle name="Normal 4" xfId="9" xr:uid="{00000000-0005-0000-0000-000007000000}"/>
    <cellStyle name="Normal 4 2" xfId="13" xr:uid="{00000000-0005-0000-0000-000008000000}"/>
    <cellStyle name="Normal 5" xfId="11" xr:uid="{00000000-0005-0000-0000-000009000000}"/>
    <cellStyle name="Percent 2" xfId="5" xr:uid="{00000000-0005-0000-0000-00000A000000}"/>
    <cellStyle name="백분율" xfId="2" builtinId="5"/>
    <cellStyle name="쉼표 [0]" xfId="1" builtinId="6"/>
    <cellStyle name="쉼표 [0] 2" xfId="23" xr:uid="{4A733500-FACA-40D0-B055-DFA3BC97500D}"/>
    <cellStyle name="표준" xfId="0" builtinId="0"/>
    <cellStyle name="표준 2" xfId="14" xr:uid="{00000000-0005-0000-0000-00000E000000}"/>
    <cellStyle name="표준 3" xfId="15" xr:uid="{F56A2A67-FFAC-4CC1-820A-D019EBE720A0}"/>
    <cellStyle name="표준 4" xfId="16" xr:uid="{2E22AC8A-3257-4ED6-896E-F0A3CAA42B82}"/>
    <cellStyle name="표준 4 2" xfId="20" xr:uid="{55D8D6D6-153E-4D8A-B589-646BEEE975A0}"/>
    <cellStyle name="표준 5" xfId="17" xr:uid="{B3B1338B-11A4-44CB-940E-EF93BBBACEAC}"/>
    <cellStyle name="표준 6" xfId="18" xr:uid="{4332DAB3-67F9-445B-87AF-F4C09585C55B}"/>
    <cellStyle name="표준 7" xfId="19" xr:uid="{08A4C14B-3476-49C3-8ABB-885DE8169506}"/>
    <cellStyle name="표준 7 2" xfId="21" xr:uid="{8B47495A-6DDB-4519-8B57-A497FF481A3D}"/>
    <cellStyle name="표준 8" xfId="22" xr:uid="{B6849696-01E6-4955-8445-FA053A0BF279}"/>
  </cellStyles>
  <dxfs count="5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8D6D0"/>
      <color rgb="FF84C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microsoft.com/office/2017/06/relationships/rdRichValueTypes" Target="richData/rdRichValueTypes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동균" refreshedDate="46061.017862152781" createdVersion="8" refreshedVersion="8" minRefreshableVersion="3" recordCount="29" xr:uid="{2605EDA7-E518-4089-9177-BC132817A3D3}">
  <cacheSource type="worksheet">
    <worksheetSource ref="M9:O38" sheet="담보내역"/>
  </cacheSource>
  <cacheFields count="3">
    <cacheField name="종목명" numFmtId="49">
      <sharedItems count="19">
        <s v="국고01125-3909(19-6)"/>
        <s v="기아"/>
        <s v="SK하이닉스"/>
        <s v="삼성화재"/>
        <s v="현대차"/>
        <s v="POSCO홀딩스"/>
        <s v="삼성전자"/>
        <s v="현대모비스"/>
        <s v="삼성물산"/>
        <s v="KT&amp;G"/>
        <s v="NAVER"/>
        <s v="카카오"/>
        <s v="LG화학"/>
        <s v="신한지주"/>
        <s v="LG전자"/>
        <s v="하나금융지주"/>
        <s v="종목ETF001"/>
        <s v="KB금융"/>
        <s v="우리금융지주"/>
      </sharedItems>
    </cacheField>
    <cacheField name="대용금액(수량)" numFmtId="188">
      <sharedItems containsSemiMixedTypes="0" containsString="0" containsNumber="1" containsInteger="1" minValue="500" maxValue="7100000000"/>
    </cacheField>
    <cacheField name="실제금액(수량)" numFmtId="188">
      <sharedItems containsSemiMixedTypes="0" containsString="0" containsNumber="1" containsInteger="1" minValue="1575" maxValue="71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7100000000"/>
    <n v="7100000000"/>
  </r>
  <r>
    <x v="1"/>
    <n v="3500"/>
    <n v="12705"/>
  </r>
  <r>
    <x v="2"/>
    <n v="3500"/>
    <n v="29435"/>
  </r>
  <r>
    <x v="2"/>
    <n v="4600"/>
    <n v="29435"/>
  </r>
  <r>
    <x v="2"/>
    <n v="5000"/>
    <n v="29435"/>
  </r>
  <r>
    <x v="2"/>
    <n v="4000"/>
    <n v="29435"/>
  </r>
  <r>
    <x v="3"/>
    <n v="500"/>
    <n v="1575"/>
  </r>
  <r>
    <x v="4"/>
    <n v="2000"/>
    <n v="7070"/>
  </r>
  <r>
    <x v="5"/>
    <n v="1000"/>
    <n v="3605"/>
  </r>
  <r>
    <x v="6"/>
    <n v="35000"/>
    <n v="245315"/>
  </r>
  <r>
    <x v="6"/>
    <n v="25000"/>
    <n v="245315"/>
  </r>
  <r>
    <x v="6"/>
    <n v="48000"/>
    <n v="245315"/>
  </r>
  <r>
    <x v="6"/>
    <n v="9876"/>
    <n v="245315"/>
  </r>
  <r>
    <x v="6"/>
    <n v="54000"/>
    <n v="245315"/>
  </r>
  <r>
    <x v="7"/>
    <n v="902"/>
    <n v="3220"/>
  </r>
  <r>
    <x v="8"/>
    <n v="1300"/>
    <n v="5250"/>
  </r>
  <r>
    <x v="9"/>
    <n v="1300"/>
    <n v="4690"/>
  </r>
  <r>
    <x v="10"/>
    <n v="1900"/>
    <n v="7140"/>
  </r>
  <r>
    <x v="11"/>
    <n v="5100"/>
    <n v="17640"/>
  </r>
  <r>
    <x v="12"/>
    <n v="500"/>
    <n v="2415"/>
  </r>
  <r>
    <x v="13"/>
    <n v="6566"/>
    <n v="21875"/>
  </r>
  <r>
    <x v="14"/>
    <n v="2000"/>
    <n v="5635"/>
  </r>
  <r>
    <x v="15"/>
    <n v="3500"/>
    <n v="13125"/>
  </r>
  <r>
    <x v="16"/>
    <n v="10000"/>
    <n v="401506"/>
  </r>
  <r>
    <x v="16"/>
    <n v="18000"/>
    <n v="401506"/>
  </r>
  <r>
    <x v="16"/>
    <n v="37600"/>
    <n v="401506"/>
  </r>
  <r>
    <x v="16"/>
    <n v="200000"/>
    <n v="401506"/>
  </r>
  <r>
    <x v="17"/>
    <n v="5900"/>
    <n v="17010"/>
  </r>
  <r>
    <x v="18"/>
    <n v="7750"/>
    <n v="350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83DD0-0BE1-4B1D-BFEA-F51499258F73}" name="피벗 테이블2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D11:AE31" firstHeaderRow="1" firstDataRow="1" firstDataCol="1"/>
  <pivotFields count="3">
    <pivotField axis="axisRow" showAll="0">
      <items count="20">
        <item x="17"/>
        <item x="9"/>
        <item x="14"/>
        <item x="12"/>
        <item x="10"/>
        <item x="5"/>
        <item x="2"/>
        <item x="16"/>
        <item x="0"/>
        <item x="1"/>
        <item x="8"/>
        <item x="6"/>
        <item x="3"/>
        <item x="13"/>
        <item x="18"/>
        <item x="11"/>
        <item x="15"/>
        <item x="7"/>
        <item x="4"/>
        <item t="default"/>
      </items>
    </pivotField>
    <pivotField dataField="1" numFmtId="188" showAll="0"/>
    <pivotField numFmtId="188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합계 : 대용금액(수량)" fld="1" baseField="0" baseItem="0" numFmtId="18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125"/>
  <sheetViews>
    <sheetView workbookViewId="0">
      <selection activeCell="M19" sqref="M19"/>
    </sheetView>
  </sheetViews>
  <sheetFormatPr defaultRowHeight="12.75"/>
  <cols>
    <col min="2" max="2" width="15.28515625" style="469" bestFit="1" customWidth="1"/>
    <col min="3" max="4" width="16.42578125" style="469" bestFit="1" customWidth="1"/>
    <col min="5" max="5" width="25" style="469" bestFit="1" customWidth="1"/>
    <col min="6" max="6" width="19.28515625" style="469" bestFit="1" customWidth="1"/>
    <col min="7" max="7" width="20" style="469" bestFit="1" customWidth="1"/>
    <col min="8" max="8" width="16.42578125" style="469" bestFit="1" customWidth="1"/>
  </cols>
  <sheetData>
    <row r="1" spans="1:8">
      <c r="A1" t="s">
        <v>329</v>
      </c>
      <c r="B1" s="469" t="s">
        <v>326</v>
      </c>
      <c r="C1" s="469" t="s">
        <v>327</v>
      </c>
      <c r="D1" s="469" t="s">
        <v>328</v>
      </c>
      <c r="E1" s="469" t="s">
        <v>330</v>
      </c>
      <c r="F1" s="469" t="s">
        <v>331</v>
      </c>
      <c r="G1" s="469" t="s">
        <v>332</v>
      </c>
      <c r="H1" s="469" t="s">
        <v>333</v>
      </c>
    </row>
    <row r="2" spans="1:8">
      <c r="B2"/>
      <c r="C2" t="s">
        <v>334</v>
      </c>
      <c r="D2"/>
      <c r="E2"/>
      <c r="F2"/>
      <c r="G2" t="s">
        <v>335</v>
      </c>
      <c r="H2"/>
    </row>
    <row r="3" spans="1:8">
      <c r="A3" t="s">
        <v>9</v>
      </c>
      <c r="B3" t="s">
        <v>6</v>
      </c>
      <c r="C3" t="s">
        <v>7</v>
      </c>
      <c r="D3" t="s">
        <v>8</v>
      </c>
      <c r="E3" t="s">
        <v>10</v>
      </c>
      <c r="F3" t="s">
        <v>8</v>
      </c>
      <c r="G3" t="s">
        <v>7</v>
      </c>
      <c r="H3" t="s">
        <v>6</v>
      </c>
    </row>
    <row r="4" spans="1:8" s="719" customFormat="1" ht="16.5">
      <c r="A4" s="719">
        <v>100000</v>
      </c>
      <c r="B4" s="719">
        <v>153189360965</v>
      </c>
      <c r="C4" s="719">
        <v>35100224209</v>
      </c>
      <c r="D4" s="719">
        <v>153187595708</v>
      </c>
      <c r="E4" s="719" t="s">
        <v>11</v>
      </c>
      <c r="F4" s="719">
        <v>0</v>
      </c>
      <c r="G4" s="719">
        <v>35098458952</v>
      </c>
      <c r="H4" s="719">
        <v>0</v>
      </c>
    </row>
    <row r="5" spans="1:8" s="719" customFormat="1" ht="16.5">
      <c r="A5" s="719">
        <v>101010</v>
      </c>
      <c r="B5" s="719">
        <v>7196301321</v>
      </c>
      <c r="C5" s="719">
        <v>0</v>
      </c>
      <c r="D5" s="719">
        <v>7196301321</v>
      </c>
      <c r="E5" s="719" t="s">
        <v>5</v>
      </c>
      <c r="F5" s="719">
        <v>0</v>
      </c>
      <c r="G5" s="719">
        <v>0</v>
      </c>
      <c r="H5" s="719">
        <v>0</v>
      </c>
    </row>
    <row r="6" spans="1:8" s="719" customFormat="1" ht="16.5">
      <c r="A6" s="719">
        <v>111010</v>
      </c>
      <c r="B6" s="719">
        <v>106485058475</v>
      </c>
      <c r="C6" s="719">
        <v>33658782896</v>
      </c>
      <c r="D6" s="719">
        <v>73217869377</v>
      </c>
      <c r="E6" s="719" t="s">
        <v>209</v>
      </c>
      <c r="F6" s="719">
        <v>0</v>
      </c>
      <c r="G6" s="719">
        <v>391593798</v>
      </c>
      <c r="H6" s="719">
        <v>0</v>
      </c>
    </row>
    <row r="7" spans="1:8" s="719" customFormat="1" ht="16.5">
      <c r="A7" s="719">
        <v>113010</v>
      </c>
      <c r="B7" s="719">
        <v>5368673944</v>
      </c>
      <c r="C7" s="719">
        <v>1765255</v>
      </c>
      <c r="D7" s="719">
        <v>5366908689</v>
      </c>
      <c r="E7" s="719" t="s">
        <v>170</v>
      </c>
      <c r="F7" s="719">
        <v>0</v>
      </c>
      <c r="G7" s="719">
        <v>0</v>
      </c>
      <c r="H7" s="719">
        <v>0</v>
      </c>
    </row>
    <row r="8" spans="1:8" s="719" customFormat="1" ht="16.5">
      <c r="A8" s="719">
        <v>115010</v>
      </c>
      <c r="B8" s="719">
        <v>24463760580</v>
      </c>
      <c r="C8" s="719">
        <v>1046317003</v>
      </c>
      <c r="D8" s="719">
        <v>23417443577</v>
      </c>
      <c r="E8" s="719" t="s">
        <v>210</v>
      </c>
      <c r="F8" s="719">
        <v>0</v>
      </c>
      <c r="G8" s="719">
        <v>0</v>
      </c>
      <c r="H8" s="719">
        <v>0</v>
      </c>
    </row>
    <row r="9" spans="1:8" s="719" customFormat="1" ht="16.5">
      <c r="A9" s="719">
        <v>139310</v>
      </c>
      <c r="B9" s="719">
        <v>8837106649</v>
      </c>
      <c r="C9" s="719">
        <v>0</v>
      </c>
      <c r="D9" s="719">
        <v>8837106649</v>
      </c>
      <c r="E9" s="719" t="s">
        <v>454</v>
      </c>
      <c r="F9" s="719">
        <v>0</v>
      </c>
      <c r="G9" s="719">
        <v>0</v>
      </c>
      <c r="H9" s="719">
        <v>0</v>
      </c>
    </row>
    <row r="10" spans="1:8" s="719" customFormat="1" ht="16.5">
      <c r="A10" s="719">
        <v>139410</v>
      </c>
      <c r="B10" s="719">
        <v>584987500</v>
      </c>
      <c r="C10" s="719">
        <v>0</v>
      </c>
      <c r="D10" s="719">
        <v>584987500</v>
      </c>
      <c r="E10" s="719" t="s">
        <v>455</v>
      </c>
      <c r="F10" s="719">
        <v>0</v>
      </c>
      <c r="G10" s="719">
        <v>0</v>
      </c>
      <c r="H10" s="719">
        <v>0</v>
      </c>
    </row>
    <row r="11" spans="1:8" s="719" customFormat="1" ht="16.5">
      <c r="A11" s="719">
        <v>139810</v>
      </c>
      <c r="B11" s="719">
        <v>455343</v>
      </c>
      <c r="C11" s="719">
        <v>0</v>
      </c>
      <c r="D11" s="719">
        <v>455343</v>
      </c>
      <c r="E11" s="719" t="s">
        <v>307</v>
      </c>
      <c r="F11" s="719">
        <v>0</v>
      </c>
      <c r="G11" s="719">
        <v>0</v>
      </c>
      <c r="H11" s="719">
        <v>0</v>
      </c>
    </row>
    <row r="12" spans="1:8" s="719" customFormat="1" ht="16.5">
      <c r="A12" s="719">
        <v>147010</v>
      </c>
      <c r="B12" s="719">
        <v>221852625</v>
      </c>
      <c r="C12" s="719">
        <v>0</v>
      </c>
      <c r="D12" s="719">
        <v>221852625</v>
      </c>
      <c r="E12" s="719" t="s">
        <v>213</v>
      </c>
      <c r="F12" s="719">
        <v>0</v>
      </c>
      <c r="G12" s="719">
        <v>0</v>
      </c>
      <c r="H12" s="719">
        <v>0</v>
      </c>
    </row>
    <row r="13" spans="1:8" s="719" customFormat="1" ht="16.5">
      <c r="A13" s="719">
        <v>149010</v>
      </c>
      <c r="B13" s="719">
        <v>661948</v>
      </c>
      <c r="C13" s="719">
        <v>0</v>
      </c>
      <c r="D13" s="719">
        <v>661948</v>
      </c>
      <c r="E13" s="719" t="s">
        <v>175</v>
      </c>
      <c r="F13" s="719">
        <v>0</v>
      </c>
      <c r="G13" s="719">
        <v>0</v>
      </c>
      <c r="H13" s="719">
        <v>0</v>
      </c>
    </row>
    <row r="14" spans="1:8" s="719" customFormat="1" ht="16.5">
      <c r="A14" s="719">
        <v>149110</v>
      </c>
      <c r="B14" s="719">
        <v>6231172</v>
      </c>
      <c r="C14" s="719">
        <v>0</v>
      </c>
      <c r="D14" s="719">
        <v>6231172</v>
      </c>
      <c r="E14" s="719" t="s">
        <v>16</v>
      </c>
      <c r="F14" s="719">
        <v>0</v>
      </c>
      <c r="G14" s="719">
        <v>0</v>
      </c>
      <c r="H14" s="719">
        <v>0</v>
      </c>
    </row>
    <row r="15" spans="1:8" s="719" customFormat="1" ht="16.5">
      <c r="A15" s="719">
        <v>151010</v>
      </c>
      <c r="B15" s="719">
        <v>24271408</v>
      </c>
      <c r="C15" s="719">
        <v>0</v>
      </c>
      <c r="D15" s="719">
        <v>24271408</v>
      </c>
      <c r="E15" s="719" t="s">
        <v>178</v>
      </c>
      <c r="F15" s="719">
        <v>0</v>
      </c>
      <c r="G15" s="719">
        <v>0</v>
      </c>
      <c r="H15" s="719">
        <v>0</v>
      </c>
    </row>
    <row r="16" spans="1:8" s="719" customFormat="1" ht="16.5">
      <c r="A16" s="719">
        <v>181010</v>
      </c>
      <c r="B16" s="719">
        <v>0</v>
      </c>
      <c r="C16" s="719">
        <v>391593798</v>
      </c>
      <c r="D16" s="719">
        <v>33267189098</v>
      </c>
      <c r="E16" s="719" t="s">
        <v>215</v>
      </c>
      <c r="F16" s="719">
        <v>0</v>
      </c>
      <c r="G16" s="719">
        <v>33658782896</v>
      </c>
      <c r="H16" s="719">
        <v>0</v>
      </c>
    </row>
    <row r="17" spans="1:8" s="719" customFormat="1" ht="16.5">
      <c r="A17" s="719">
        <v>181110</v>
      </c>
      <c r="B17" s="719">
        <v>0</v>
      </c>
      <c r="C17" s="719">
        <v>0</v>
      </c>
      <c r="D17" s="719">
        <v>1765255</v>
      </c>
      <c r="E17" s="719" t="s">
        <v>179</v>
      </c>
      <c r="F17" s="719">
        <v>0</v>
      </c>
      <c r="G17" s="719">
        <v>1765255</v>
      </c>
      <c r="H17" s="719">
        <v>0</v>
      </c>
    </row>
    <row r="18" spans="1:8" s="719" customFormat="1" ht="16.5">
      <c r="A18" s="719">
        <v>181140</v>
      </c>
      <c r="B18" s="719">
        <v>0</v>
      </c>
      <c r="C18" s="719">
        <v>1765257</v>
      </c>
      <c r="D18" s="719">
        <v>-1765257</v>
      </c>
      <c r="E18" s="719" t="s">
        <v>459</v>
      </c>
      <c r="F18" s="719">
        <v>0</v>
      </c>
      <c r="G18" s="719">
        <v>0</v>
      </c>
      <c r="H18" s="719">
        <v>0</v>
      </c>
    </row>
    <row r="19" spans="1:8" s="719" customFormat="1" ht="16.5">
      <c r="A19" s="719">
        <v>181310</v>
      </c>
      <c r="B19" s="719">
        <v>0</v>
      </c>
      <c r="C19" s="719">
        <v>0</v>
      </c>
      <c r="D19" s="719">
        <v>1046317003</v>
      </c>
      <c r="E19" s="719" t="s">
        <v>216</v>
      </c>
      <c r="F19" s="719">
        <v>0</v>
      </c>
      <c r="G19" s="719">
        <v>1046317003</v>
      </c>
      <c r="H19" s="719">
        <v>0</v>
      </c>
    </row>
    <row r="20" spans="1:8" s="719" customFormat="1" ht="16.5">
      <c r="A20" s="719">
        <v>200000</v>
      </c>
      <c r="B20" s="719">
        <v>0</v>
      </c>
      <c r="C20" s="719">
        <v>0</v>
      </c>
      <c r="D20" s="719">
        <v>0</v>
      </c>
      <c r="E20" s="719" t="s">
        <v>23</v>
      </c>
      <c r="F20" s="719">
        <v>15818638807</v>
      </c>
      <c r="G20" s="719">
        <v>1765257</v>
      </c>
      <c r="H20" s="719">
        <v>15820404064</v>
      </c>
    </row>
    <row r="21" spans="1:8" s="719" customFormat="1" ht="16.5">
      <c r="A21" s="719">
        <v>201050</v>
      </c>
      <c r="B21" s="719">
        <v>0</v>
      </c>
      <c r="C21" s="719">
        <v>0</v>
      </c>
      <c r="D21" s="719">
        <v>0</v>
      </c>
      <c r="E21" s="719" t="s">
        <v>277</v>
      </c>
      <c r="F21" s="719">
        <v>5000000000</v>
      </c>
      <c r="G21" s="719">
        <v>0</v>
      </c>
      <c r="H21" s="719">
        <v>5000000000</v>
      </c>
    </row>
    <row r="22" spans="1:8" s="719" customFormat="1" ht="16.5">
      <c r="A22" s="719">
        <v>213170</v>
      </c>
      <c r="B22" s="719">
        <v>0</v>
      </c>
      <c r="C22" s="719">
        <v>0</v>
      </c>
      <c r="D22" s="719">
        <v>0</v>
      </c>
      <c r="E22" s="719" t="s">
        <v>466</v>
      </c>
      <c r="F22" s="719">
        <v>5366908687</v>
      </c>
      <c r="G22" s="719">
        <v>1765257</v>
      </c>
      <c r="H22" s="719">
        <v>5368673944</v>
      </c>
    </row>
    <row r="23" spans="1:8" s="719" customFormat="1" ht="16.5">
      <c r="A23" s="719">
        <v>239310</v>
      </c>
      <c r="B23" s="719">
        <v>0</v>
      </c>
      <c r="C23" s="719">
        <v>0</v>
      </c>
      <c r="D23" s="719">
        <v>0</v>
      </c>
      <c r="E23" s="719" t="s">
        <v>8996</v>
      </c>
      <c r="F23" s="719">
        <v>4547096890</v>
      </c>
      <c r="G23" s="719">
        <v>0</v>
      </c>
      <c r="H23" s="719">
        <v>4547096890</v>
      </c>
    </row>
    <row r="24" spans="1:8" s="719" customFormat="1" ht="16.5">
      <c r="A24" s="719">
        <v>239810</v>
      </c>
      <c r="B24" s="719">
        <v>0</v>
      </c>
      <c r="C24" s="719">
        <v>0</v>
      </c>
      <c r="D24" s="719">
        <v>0</v>
      </c>
      <c r="E24" s="719" t="s">
        <v>470</v>
      </c>
      <c r="F24" s="719">
        <v>26580</v>
      </c>
      <c r="G24" s="719">
        <v>0</v>
      </c>
      <c r="H24" s="719">
        <v>26580</v>
      </c>
    </row>
    <row r="25" spans="1:8" s="719" customFormat="1" ht="16.5">
      <c r="A25" s="719">
        <v>246010</v>
      </c>
      <c r="B25" s="719">
        <v>0</v>
      </c>
      <c r="C25" s="719">
        <v>0</v>
      </c>
      <c r="D25" s="719">
        <v>0</v>
      </c>
      <c r="E25" s="719" t="s">
        <v>473</v>
      </c>
      <c r="F25" s="719">
        <v>870000000</v>
      </c>
      <c r="G25" s="719">
        <v>0</v>
      </c>
      <c r="H25" s="719">
        <v>870000000</v>
      </c>
    </row>
    <row r="26" spans="1:8" s="719" customFormat="1" ht="16.5">
      <c r="A26" s="719">
        <v>253020</v>
      </c>
      <c r="B26" s="719">
        <v>0</v>
      </c>
      <c r="C26" s="719">
        <v>0</v>
      </c>
      <c r="D26" s="719">
        <v>0</v>
      </c>
      <c r="E26" s="719" t="s">
        <v>474</v>
      </c>
      <c r="F26" s="719">
        <v>661948</v>
      </c>
      <c r="G26" s="719">
        <v>0</v>
      </c>
      <c r="H26" s="719">
        <v>661948</v>
      </c>
    </row>
    <row r="27" spans="1:8" s="719" customFormat="1" ht="16.5">
      <c r="A27" s="719">
        <v>253040</v>
      </c>
      <c r="B27" s="719">
        <v>0</v>
      </c>
      <c r="C27" s="719">
        <v>0</v>
      </c>
      <c r="D27" s="719">
        <v>0</v>
      </c>
      <c r="E27" s="719" t="s">
        <v>475</v>
      </c>
      <c r="F27" s="719">
        <v>24271408</v>
      </c>
      <c r="G27" s="719">
        <v>0</v>
      </c>
      <c r="H27" s="719">
        <v>24271408</v>
      </c>
    </row>
    <row r="28" spans="1:8" s="719" customFormat="1" ht="16.5">
      <c r="A28" s="719">
        <v>253070</v>
      </c>
      <c r="B28" s="719">
        <v>0</v>
      </c>
      <c r="C28" s="719">
        <v>0</v>
      </c>
      <c r="D28" s="719">
        <v>0</v>
      </c>
      <c r="E28" s="719" t="s">
        <v>278</v>
      </c>
      <c r="F28" s="719">
        <v>720547</v>
      </c>
      <c r="G28" s="719">
        <v>0</v>
      </c>
      <c r="H28" s="719">
        <v>720547</v>
      </c>
    </row>
    <row r="29" spans="1:8" s="719" customFormat="1" ht="16.5">
      <c r="A29" s="719">
        <v>265130</v>
      </c>
      <c r="B29" s="719">
        <v>0</v>
      </c>
      <c r="C29" s="719">
        <v>0</v>
      </c>
      <c r="D29" s="719">
        <v>0</v>
      </c>
      <c r="E29" s="719" t="s">
        <v>25</v>
      </c>
      <c r="F29" s="719">
        <v>54700</v>
      </c>
      <c r="G29" s="719">
        <v>0</v>
      </c>
      <c r="H29" s="719">
        <v>54700</v>
      </c>
    </row>
    <row r="30" spans="1:8" s="719" customFormat="1" ht="16.5">
      <c r="A30" s="719">
        <v>265230</v>
      </c>
      <c r="B30" s="719">
        <v>0</v>
      </c>
      <c r="C30" s="719">
        <v>0</v>
      </c>
      <c r="D30" s="719">
        <v>0</v>
      </c>
      <c r="E30" s="719" t="s">
        <v>185</v>
      </c>
      <c r="F30" s="719">
        <v>81186</v>
      </c>
      <c r="G30" s="719">
        <v>0</v>
      </c>
      <c r="H30" s="719">
        <v>81186</v>
      </c>
    </row>
    <row r="31" spans="1:8" s="719" customFormat="1" ht="16.5">
      <c r="A31" s="719">
        <v>265250</v>
      </c>
      <c r="B31" s="719">
        <v>0</v>
      </c>
      <c r="C31" s="719">
        <v>0</v>
      </c>
      <c r="D31" s="719">
        <v>0</v>
      </c>
      <c r="E31" s="719" t="s">
        <v>308</v>
      </c>
      <c r="F31" s="719">
        <v>204420</v>
      </c>
      <c r="G31" s="719">
        <v>0</v>
      </c>
      <c r="H31" s="719">
        <v>204420</v>
      </c>
    </row>
    <row r="32" spans="1:8" s="719" customFormat="1" ht="16.5">
      <c r="A32" s="719">
        <v>267030</v>
      </c>
      <c r="B32" s="719">
        <v>0</v>
      </c>
      <c r="C32" s="719">
        <v>0</v>
      </c>
      <c r="D32" s="719">
        <v>0</v>
      </c>
      <c r="E32" s="719" t="s">
        <v>28</v>
      </c>
      <c r="F32" s="719">
        <v>1100000</v>
      </c>
      <c r="G32" s="719">
        <v>0</v>
      </c>
      <c r="H32" s="719">
        <v>1100000</v>
      </c>
    </row>
    <row r="33" spans="1:8" s="719" customFormat="1" ht="16.5">
      <c r="A33" s="719">
        <v>267130</v>
      </c>
      <c r="B33" s="719">
        <v>0</v>
      </c>
      <c r="C33" s="719">
        <v>0</v>
      </c>
      <c r="D33" s="719">
        <v>0</v>
      </c>
      <c r="E33" s="719" t="s">
        <v>29</v>
      </c>
      <c r="F33" s="719">
        <v>1565503</v>
      </c>
      <c r="G33" s="719">
        <v>0</v>
      </c>
      <c r="H33" s="719">
        <v>1565503</v>
      </c>
    </row>
    <row r="34" spans="1:8" s="719" customFormat="1" ht="16.5">
      <c r="A34" s="719">
        <v>267170</v>
      </c>
      <c r="B34" s="719">
        <v>0</v>
      </c>
      <c r="C34" s="719">
        <v>0</v>
      </c>
      <c r="D34" s="719">
        <v>0</v>
      </c>
      <c r="E34" s="719" t="s">
        <v>972</v>
      </c>
      <c r="F34" s="719">
        <v>421300</v>
      </c>
      <c r="G34" s="719">
        <v>0</v>
      </c>
      <c r="H34" s="719">
        <v>421300</v>
      </c>
    </row>
    <row r="35" spans="1:8" s="719" customFormat="1" ht="16.5">
      <c r="A35" s="719">
        <v>281011</v>
      </c>
      <c r="B35" s="719">
        <v>0</v>
      </c>
      <c r="C35" s="719">
        <v>0</v>
      </c>
      <c r="D35" s="719">
        <v>0</v>
      </c>
      <c r="E35" s="719" t="s">
        <v>117</v>
      </c>
      <c r="F35" s="719">
        <v>2511689</v>
      </c>
      <c r="G35" s="719">
        <v>0</v>
      </c>
      <c r="H35" s="719">
        <v>2511689</v>
      </c>
    </row>
    <row r="36" spans="1:8" s="719" customFormat="1" ht="16.5">
      <c r="A36" s="719">
        <v>283011</v>
      </c>
      <c r="B36" s="719">
        <v>0</v>
      </c>
      <c r="C36" s="719">
        <v>0</v>
      </c>
      <c r="D36" s="719">
        <v>0</v>
      </c>
      <c r="E36" s="719" t="s">
        <v>118</v>
      </c>
      <c r="F36" s="719">
        <v>251130</v>
      </c>
      <c r="G36" s="719">
        <v>0</v>
      </c>
      <c r="H36" s="719">
        <v>251130</v>
      </c>
    </row>
    <row r="37" spans="1:8" s="719" customFormat="1" ht="16.5">
      <c r="A37" s="719">
        <v>285011</v>
      </c>
      <c r="B37" s="719">
        <v>0</v>
      </c>
      <c r="C37" s="719">
        <v>0</v>
      </c>
      <c r="D37" s="719">
        <v>0</v>
      </c>
      <c r="E37" s="719" t="s">
        <v>119</v>
      </c>
      <c r="F37" s="719">
        <v>251130</v>
      </c>
      <c r="G37" s="719">
        <v>0</v>
      </c>
      <c r="H37" s="719">
        <v>251130</v>
      </c>
    </row>
    <row r="38" spans="1:8" s="719" customFormat="1" ht="16.5">
      <c r="A38" s="719">
        <v>287011</v>
      </c>
      <c r="B38" s="719">
        <v>0</v>
      </c>
      <c r="C38" s="719">
        <v>0</v>
      </c>
      <c r="D38" s="719">
        <v>0</v>
      </c>
      <c r="E38" s="719" t="s">
        <v>120</v>
      </c>
      <c r="F38" s="719">
        <v>2511689</v>
      </c>
      <c r="G38" s="719">
        <v>0</v>
      </c>
      <c r="H38" s="719">
        <v>2511689</v>
      </c>
    </row>
    <row r="39" spans="1:8" s="719" customFormat="1" ht="16.5">
      <c r="A39" s="719">
        <v>300000</v>
      </c>
      <c r="B39" s="719">
        <v>0</v>
      </c>
      <c r="C39" s="719">
        <v>586880529621</v>
      </c>
      <c r="D39" s="719">
        <v>0</v>
      </c>
      <c r="E39" s="719" t="s">
        <v>31</v>
      </c>
      <c r="F39" s="719">
        <v>49219970523</v>
      </c>
      <c r="G39" s="719">
        <v>675029515999</v>
      </c>
      <c r="H39" s="719">
        <v>137368956901</v>
      </c>
    </row>
    <row r="40" spans="1:8" s="719" customFormat="1" ht="16.5">
      <c r="A40" s="719">
        <v>301010</v>
      </c>
      <c r="B40" s="719">
        <v>0</v>
      </c>
      <c r="C40" s="719">
        <v>0</v>
      </c>
      <c r="D40" s="719">
        <v>0</v>
      </c>
      <c r="E40" s="719" t="s">
        <v>32</v>
      </c>
      <c r="F40" s="719">
        <v>29000000000</v>
      </c>
      <c r="G40" s="719">
        <v>0</v>
      </c>
      <c r="H40" s="719">
        <v>29000000000</v>
      </c>
    </row>
    <row r="41" spans="1:8" s="719" customFormat="1" ht="16.5">
      <c r="A41" s="719">
        <v>311011</v>
      </c>
      <c r="B41" s="719">
        <v>0</v>
      </c>
      <c r="C41" s="719">
        <v>8853823181</v>
      </c>
      <c r="D41" s="719">
        <v>0</v>
      </c>
      <c r="E41" s="719" t="s">
        <v>33</v>
      </c>
      <c r="F41" s="719">
        <v>8853823181</v>
      </c>
      <c r="G41" s="719">
        <v>8354536107</v>
      </c>
      <c r="H41" s="719">
        <v>8354536107</v>
      </c>
    </row>
    <row r="42" spans="1:8" s="719" customFormat="1" ht="16.5">
      <c r="A42" s="719">
        <v>311012</v>
      </c>
      <c r="B42" s="719">
        <v>0</v>
      </c>
      <c r="C42" s="719">
        <v>2578559132</v>
      </c>
      <c r="D42" s="719">
        <v>0</v>
      </c>
      <c r="E42" s="719" t="s">
        <v>220</v>
      </c>
      <c r="F42" s="719">
        <v>2578559132</v>
      </c>
      <c r="G42" s="719">
        <v>100014420794</v>
      </c>
      <c r="H42" s="719">
        <v>100014420794</v>
      </c>
    </row>
    <row r="43" spans="1:8" s="719" customFormat="1" ht="16.5">
      <c r="A43" s="719">
        <v>331011</v>
      </c>
      <c r="B43" s="719">
        <v>0</v>
      </c>
      <c r="C43" s="719">
        <v>109144656237</v>
      </c>
      <c r="D43" s="719">
        <v>0</v>
      </c>
      <c r="E43" s="719" t="s">
        <v>35</v>
      </c>
      <c r="F43" s="719">
        <v>109144656237</v>
      </c>
      <c r="G43" s="719">
        <v>0</v>
      </c>
      <c r="H43" s="719">
        <v>0</v>
      </c>
    </row>
    <row r="44" spans="1:8" s="719" customFormat="1" ht="16.5">
      <c r="A44" s="719">
        <v>331012</v>
      </c>
      <c r="B44" s="719">
        <v>0</v>
      </c>
      <c r="C44" s="719">
        <v>466303491071</v>
      </c>
      <c r="D44" s="719">
        <v>0</v>
      </c>
      <c r="E44" s="719" t="s">
        <v>221</v>
      </c>
      <c r="F44" s="719">
        <v>466303491071</v>
      </c>
      <c r="G44" s="719">
        <v>0</v>
      </c>
      <c r="H44" s="719">
        <v>0</v>
      </c>
    </row>
    <row r="45" spans="1:8" s="719" customFormat="1" ht="16.5">
      <c r="A45" s="719">
        <v>331031</v>
      </c>
      <c r="B45" s="719">
        <v>0</v>
      </c>
      <c r="C45" s="719">
        <v>0</v>
      </c>
      <c r="D45" s="719">
        <v>0</v>
      </c>
      <c r="E45" s="719" t="s">
        <v>37</v>
      </c>
      <c r="F45" s="719">
        <v>-109653470172</v>
      </c>
      <c r="G45" s="719">
        <v>109653470172</v>
      </c>
      <c r="H45" s="719">
        <v>0</v>
      </c>
    </row>
    <row r="46" spans="1:8" s="719" customFormat="1" ht="16.5">
      <c r="A46" s="719">
        <v>331032</v>
      </c>
      <c r="B46" s="719">
        <v>0</v>
      </c>
      <c r="C46" s="719">
        <v>0</v>
      </c>
      <c r="D46" s="719">
        <v>0</v>
      </c>
      <c r="E46" s="719" t="s">
        <v>222</v>
      </c>
      <c r="F46" s="719">
        <v>-456137088926</v>
      </c>
      <c r="G46" s="719">
        <v>456137088926</v>
      </c>
      <c r="H46" s="719">
        <v>0</v>
      </c>
    </row>
    <row r="47" spans="1:8" s="719" customFormat="1" ht="16.5">
      <c r="A47" s="719">
        <v>341011</v>
      </c>
      <c r="B47" s="719">
        <v>0</v>
      </c>
      <c r="C47" s="719">
        <v>0</v>
      </c>
      <c r="D47" s="719">
        <v>0</v>
      </c>
      <c r="E47" s="719" t="s">
        <v>350</v>
      </c>
      <c r="F47" s="719">
        <v>-870000000</v>
      </c>
      <c r="G47" s="719">
        <v>870000000</v>
      </c>
      <c r="H47" s="719">
        <v>0</v>
      </c>
    </row>
    <row r="48" spans="1:8" s="719" customFormat="1" ht="16.5">
      <c r="A48" s="719">
        <v>400000</v>
      </c>
      <c r="B48" s="719">
        <v>0</v>
      </c>
      <c r="C48" s="719">
        <v>0</v>
      </c>
      <c r="D48" s="719">
        <v>79321043627</v>
      </c>
      <c r="E48" s="719" t="s">
        <v>39</v>
      </c>
      <c r="F48" s="719">
        <v>0</v>
      </c>
      <c r="G48" s="719">
        <v>79321043627</v>
      </c>
      <c r="H48" s="719">
        <v>0</v>
      </c>
    </row>
    <row r="49" spans="1:8" s="719" customFormat="1" ht="16.5">
      <c r="A49" s="719">
        <v>401012</v>
      </c>
      <c r="B49" s="719">
        <v>0</v>
      </c>
      <c r="C49" s="719">
        <v>0</v>
      </c>
      <c r="D49" s="719">
        <v>44085416</v>
      </c>
      <c r="E49" s="719" t="s">
        <v>223</v>
      </c>
      <c r="F49" s="719">
        <v>0</v>
      </c>
      <c r="G49" s="719">
        <v>44085416</v>
      </c>
      <c r="H49" s="719">
        <v>0</v>
      </c>
    </row>
    <row r="50" spans="1:8" s="719" customFormat="1" ht="16.5">
      <c r="A50" s="719">
        <v>407011</v>
      </c>
      <c r="B50" s="719">
        <v>0</v>
      </c>
      <c r="C50" s="719">
        <v>0</v>
      </c>
      <c r="D50" s="719">
        <v>484877828</v>
      </c>
      <c r="E50" s="719" t="s">
        <v>224</v>
      </c>
      <c r="F50" s="719">
        <v>0</v>
      </c>
      <c r="G50" s="719">
        <v>484877828</v>
      </c>
      <c r="H50" s="719">
        <v>0</v>
      </c>
    </row>
    <row r="51" spans="1:8" s="719" customFormat="1" ht="16.5">
      <c r="A51" s="719">
        <v>407012</v>
      </c>
      <c r="B51" s="719">
        <v>0</v>
      </c>
      <c r="C51" s="719">
        <v>0</v>
      </c>
      <c r="D51" s="719">
        <v>484142055</v>
      </c>
      <c r="E51" s="719" t="s">
        <v>225</v>
      </c>
      <c r="F51" s="719">
        <v>0</v>
      </c>
      <c r="G51" s="719">
        <v>484142055</v>
      </c>
      <c r="H51" s="719">
        <v>0</v>
      </c>
    </row>
    <row r="52" spans="1:8" s="719" customFormat="1" ht="16.5">
      <c r="A52" s="719">
        <v>413012</v>
      </c>
      <c r="B52" s="719">
        <v>0</v>
      </c>
      <c r="C52" s="719">
        <v>0</v>
      </c>
      <c r="D52" s="719">
        <v>2359512500</v>
      </c>
      <c r="E52" s="719" t="s">
        <v>668</v>
      </c>
      <c r="F52" s="719">
        <v>0</v>
      </c>
      <c r="G52" s="719">
        <v>2359512500</v>
      </c>
      <c r="H52" s="719">
        <v>0</v>
      </c>
    </row>
    <row r="53" spans="1:8" s="719" customFormat="1" ht="16.5">
      <c r="A53" s="719">
        <v>415012</v>
      </c>
      <c r="B53" s="719">
        <v>0</v>
      </c>
      <c r="C53" s="719">
        <v>0</v>
      </c>
      <c r="D53" s="719">
        <v>75426112500</v>
      </c>
      <c r="E53" s="719" t="s">
        <v>669</v>
      </c>
      <c r="F53" s="719">
        <v>0</v>
      </c>
      <c r="G53" s="719">
        <v>75426112500</v>
      </c>
      <c r="H53" s="719">
        <v>0</v>
      </c>
    </row>
    <row r="54" spans="1:8" s="719" customFormat="1" ht="16.5">
      <c r="A54" s="719">
        <v>431012</v>
      </c>
      <c r="B54" s="719">
        <v>0</v>
      </c>
      <c r="C54" s="719">
        <v>0</v>
      </c>
      <c r="D54" s="719">
        <v>391593798</v>
      </c>
      <c r="E54" s="719" t="s">
        <v>226</v>
      </c>
      <c r="F54" s="719">
        <v>0</v>
      </c>
      <c r="G54" s="719">
        <v>391593798</v>
      </c>
      <c r="H54" s="719">
        <v>0</v>
      </c>
    </row>
    <row r="55" spans="1:8" s="719" customFormat="1" ht="16.5">
      <c r="A55" s="719">
        <v>433041</v>
      </c>
      <c r="B55" s="719">
        <v>0</v>
      </c>
      <c r="C55" s="719">
        <v>0</v>
      </c>
      <c r="D55" s="719">
        <v>1765257</v>
      </c>
      <c r="E55" s="719" t="s">
        <v>483</v>
      </c>
      <c r="F55" s="719">
        <v>0</v>
      </c>
      <c r="G55" s="719">
        <v>1765257</v>
      </c>
      <c r="H55" s="719">
        <v>0</v>
      </c>
    </row>
    <row r="56" spans="1:8" s="719" customFormat="1" ht="16.5">
      <c r="A56" s="719">
        <v>455041</v>
      </c>
      <c r="B56" s="719">
        <v>0</v>
      </c>
      <c r="C56" s="719">
        <v>0</v>
      </c>
      <c r="D56" s="719">
        <v>831695</v>
      </c>
      <c r="E56" s="719" t="s">
        <v>487</v>
      </c>
      <c r="F56" s="719">
        <v>0</v>
      </c>
      <c r="G56" s="719">
        <v>831695</v>
      </c>
      <c r="H56" s="719">
        <v>0</v>
      </c>
    </row>
    <row r="57" spans="1:8" s="719" customFormat="1" ht="16.5">
      <c r="A57" s="719">
        <v>461021</v>
      </c>
      <c r="B57" s="719">
        <v>0</v>
      </c>
      <c r="C57" s="719">
        <v>0</v>
      </c>
      <c r="D57" s="719">
        <v>661948</v>
      </c>
      <c r="E57" s="719" t="s">
        <v>489</v>
      </c>
      <c r="F57" s="719">
        <v>0</v>
      </c>
      <c r="G57" s="719">
        <v>661948</v>
      </c>
      <c r="H57" s="719">
        <v>0</v>
      </c>
    </row>
    <row r="58" spans="1:8" s="719" customFormat="1" ht="16.5">
      <c r="A58" s="719">
        <v>461051</v>
      </c>
      <c r="B58" s="719">
        <v>0</v>
      </c>
      <c r="C58" s="719">
        <v>0</v>
      </c>
      <c r="D58" s="719">
        <v>3538896</v>
      </c>
      <c r="E58" s="719" t="s">
        <v>192</v>
      </c>
      <c r="F58" s="719">
        <v>0</v>
      </c>
      <c r="G58" s="719">
        <v>3538896</v>
      </c>
      <c r="H58" s="719">
        <v>0</v>
      </c>
    </row>
    <row r="59" spans="1:8" s="719" customFormat="1" ht="16.5">
      <c r="A59" s="719">
        <v>463012</v>
      </c>
      <c r="B59" s="719">
        <v>0</v>
      </c>
      <c r="C59" s="719">
        <v>0</v>
      </c>
      <c r="D59" s="719">
        <v>94276330</v>
      </c>
      <c r="E59" s="719" t="s">
        <v>671</v>
      </c>
      <c r="F59" s="719">
        <v>0</v>
      </c>
      <c r="G59" s="719">
        <v>94276330</v>
      </c>
      <c r="H59" s="719">
        <v>0</v>
      </c>
    </row>
    <row r="60" spans="1:8" s="719" customFormat="1" ht="16.5">
      <c r="A60" s="719">
        <v>465131</v>
      </c>
      <c r="B60" s="719">
        <v>0</v>
      </c>
      <c r="C60" s="719">
        <v>0</v>
      </c>
      <c r="D60" s="719">
        <v>682650</v>
      </c>
      <c r="E60" s="719" t="s">
        <v>52</v>
      </c>
      <c r="F60" s="719">
        <v>0</v>
      </c>
      <c r="G60" s="719">
        <v>682650</v>
      </c>
      <c r="H60" s="719">
        <v>0</v>
      </c>
    </row>
    <row r="61" spans="1:8" s="719" customFormat="1" ht="16.5">
      <c r="A61" s="719">
        <v>465231</v>
      </c>
      <c r="B61" s="719">
        <v>0</v>
      </c>
      <c r="C61" s="719">
        <v>0</v>
      </c>
      <c r="D61" s="719">
        <v>94480</v>
      </c>
      <c r="E61" s="719" t="s">
        <v>145</v>
      </c>
      <c r="F61" s="719">
        <v>0</v>
      </c>
      <c r="G61" s="719">
        <v>94480</v>
      </c>
      <c r="H61" s="719">
        <v>0</v>
      </c>
    </row>
    <row r="62" spans="1:8" s="719" customFormat="1" ht="16.5">
      <c r="A62" s="719">
        <v>465251</v>
      </c>
      <c r="B62" s="719">
        <v>0</v>
      </c>
      <c r="C62" s="719">
        <v>0</v>
      </c>
      <c r="D62" s="719">
        <v>2410069</v>
      </c>
      <c r="E62" s="719" t="s">
        <v>195</v>
      </c>
      <c r="F62" s="719">
        <v>0</v>
      </c>
      <c r="G62" s="719">
        <v>2410069</v>
      </c>
      <c r="H62" s="719">
        <v>0</v>
      </c>
    </row>
    <row r="63" spans="1:8" s="719" customFormat="1" ht="16.5">
      <c r="A63" s="719">
        <v>465311</v>
      </c>
      <c r="B63" s="719">
        <v>0</v>
      </c>
      <c r="C63" s="719">
        <v>0</v>
      </c>
      <c r="D63" s="719">
        <v>26580</v>
      </c>
      <c r="E63" s="719" t="s">
        <v>491</v>
      </c>
      <c r="F63" s="719">
        <v>0</v>
      </c>
      <c r="G63" s="719">
        <v>26580</v>
      </c>
      <c r="H63" s="719">
        <v>0</v>
      </c>
    </row>
    <row r="64" spans="1:8" s="719" customFormat="1" ht="16.5">
      <c r="A64" s="719">
        <v>467031</v>
      </c>
      <c r="B64" s="719">
        <v>0</v>
      </c>
      <c r="C64" s="719">
        <v>0</v>
      </c>
      <c r="D64" s="719">
        <v>1100000</v>
      </c>
      <c r="E64" s="719" t="s">
        <v>55</v>
      </c>
      <c r="F64" s="719">
        <v>0</v>
      </c>
      <c r="G64" s="719">
        <v>1100000</v>
      </c>
      <c r="H64" s="719">
        <v>0</v>
      </c>
    </row>
    <row r="65" spans="1:12" s="719" customFormat="1" ht="16.5">
      <c r="A65" s="719">
        <v>467112</v>
      </c>
      <c r="B65" s="719">
        <v>0</v>
      </c>
      <c r="C65" s="719">
        <v>0</v>
      </c>
      <c r="D65" s="719">
        <v>9006</v>
      </c>
      <c r="E65" s="719" t="s">
        <v>492</v>
      </c>
      <c r="F65" s="719">
        <v>0</v>
      </c>
      <c r="G65" s="719">
        <v>9006</v>
      </c>
      <c r="H65" s="719">
        <v>0</v>
      </c>
    </row>
    <row r="66" spans="1:12" s="719" customFormat="1" ht="16.5">
      <c r="A66" s="719">
        <v>467131</v>
      </c>
      <c r="B66" s="719">
        <v>0</v>
      </c>
      <c r="C66" s="719">
        <v>0</v>
      </c>
      <c r="D66" s="719">
        <v>10597907</v>
      </c>
      <c r="E66" s="719" t="s">
        <v>58</v>
      </c>
      <c r="F66" s="719">
        <v>0</v>
      </c>
      <c r="G66" s="719">
        <v>10597907</v>
      </c>
      <c r="H66" s="719">
        <v>0</v>
      </c>
    </row>
    <row r="67" spans="1:12" s="719" customFormat="1" ht="16.5">
      <c r="A67" s="719">
        <v>467171</v>
      </c>
      <c r="B67" s="719">
        <v>0</v>
      </c>
      <c r="C67" s="719">
        <v>0</v>
      </c>
      <c r="D67" s="719">
        <v>421300</v>
      </c>
      <c r="E67" s="719" t="s">
        <v>974</v>
      </c>
      <c r="F67" s="719">
        <v>0</v>
      </c>
      <c r="G67" s="719">
        <v>421300</v>
      </c>
      <c r="H67" s="719">
        <v>0</v>
      </c>
    </row>
    <row r="68" spans="1:12" s="719" customFormat="1" ht="16.5">
      <c r="A68" s="719">
        <v>481011</v>
      </c>
      <c r="B68" s="719">
        <v>0</v>
      </c>
      <c r="C68" s="719">
        <v>0</v>
      </c>
      <c r="D68" s="719">
        <v>6501699</v>
      </c>
      <c r="E68" s="719" t="s">
        <v>121</v>
      </c>
      <c r="F68" s="719">
        <v>0</v>
      </c>
      <c r="G68" s="719">
        <v>6501699</v>
      </c>
      <c r="H68" s="719">
        <v>0</v>
      </c>
    </row>
    <row r="69" spans="1:12" s="719" customFormat="1" ht="16.5">
      <c r="A69" s="719">
        <v>483011</v>
      </c>
      <c r="B69" s="719">
        <v>0</v>
      </c>
      <c r="C69" s="719">
        <v>0</v>
      </c>
      <c r="D69" s="719">
        <v>650007</v>
      </c>
      <c r="E69" s="719" t="s">
        <v>122</v>
      </c>
      <c r="F69" s="719">
        <v>0</v>
      </c>
      <c r="G69" s="719">
        <v>650007</v>
      </c>
      <c r="H69" s="719">
        <v>0</v>
      </c>
    </row>
    <row r="70" spans="1:12" s="719" customFormat="1" ht="16.5">
      <c r="A70" s="719">
        <v>485011</v>
      </c>
      <c r="B70" s="719">
        <v>0</v>
      </c>
      <c r="C70" s="719">
        <v>0</v>
      </c>
      <c r="D70" s="719">
        <v>650007</v>
      </c>
      <c r="E70" s="719" t="s">
        <v>123</v>
      </c>
      <c r="F70" s="719">
        <v>0</v>
      </c>
      <c r="G70" s="719">
        <v>650007</v>
      </c>
      <c r="H70" s="719">
        <v>0</v>
      </c>
    </row>
    <row r="71" spans="1:12" s="719" customFormat="1" ht="16.5">
      <c r="A71" s="719">
        <v>487011</v>
      </c>
      <c r="B71" s="719">
        <v>0</v>
      </c>
      <c r="C71" s="719">
        <v>0</v>
      </c>
      <c r="D71" s="719">
        <v>6501699</v>
      </c>
      <c r="E71" s="719" t="s">
        <v>124</v>
      </c>
      <c r="F71" s="719">
        <v>0</v>
      </c>
      <c r="G71" s="719">
        <v>6501699</v>
      </c>
      <c r="H71" s="719">
        <v>0</v>
      </c>
    </row>
    <row r="72" spans="1:12" s="719" customFormat="1" ht="16.5">
      <c r="A72" s="719">
        <v>500000</v>
      </c>
      <c r="B72" s="719">
        <v>0</v>
      </c>
      <c r="C72" s="719">
        <v>167470030005</v>
      </c>
      <c r="D72" s="719">
        <v>0</v>
      </c>
      <c r="E72" s="719" t="s">
        <v>60</v>
      </c>
      <c r="F72" s="719">
        <v>167470030005</v>
      </c>
      <c r="G72" s="719">
        <v>0</v>
      </c>
      <c r="H72" s="719">
        <v>0</v>
      </c>
    </row>
    <row r="73" spans="1:12" s="719" customFormat="1" ht="16.5">
      <c r="A73" s="719">
        <v>501012</v>
      </c>
      <c r="B73" s="719">
        <v>0</v>
      </c>
      <c r="C73" s="719">
        <v>561112490</v>
      </c>
      <c r="D73" s="719">
        <v>0</v>
      </c>
      <c r="E73" s="719" t="s">
        <v>229</v>
      </c>
      <c r="F73" s="719">
        <v>561112490</v>
      </c>
      <c r="G73" s="719">
        <v>0</v>
      </c>
      <c r="H73" s="719">
        <v>0</v>
      </c>
    </row>
    <row r="74" spans="1:12" s="719" customFormat="1" ht="16.5">
      <c r="A74" s="719">
        <v>507011</v>
      </c>
      <c r="B74" s="719">
        <v>0</v>
      </c>
      <c r="C74" s="719">
        <v>23630352</v>
      </c>
      <c r="D74" s="719">
        <v>0</v>
      </c>
      <c r="E74" s="719" t="s">
        <v>267</v>
      </c>
      <c r="F74" s="719">
        <v>23630352</v>
      </c>
      <c r="G74" s="719">
        <v>0</v>
      </c>
      <c r="H74" s="719">
        <v>0</v>
      </c>
    </row>
    <row r="75" spans="1:12" s="719" customFormat="1" ht="16.5">
      <c r="A75" s="719">
        <v>507012</v>
      </c>
      <c r="B75" s="719">
        <v>0</v>
      </c>
      <c r="C75" s="719">
        <v>6635872380</v>
      </c>
      <c r="D75" s="719">
        <v>0</v>
      </c>
      <c r="E75" s="719" t="s">
        <v>304</v>
      </c>
      <c r="F75" s="719">
        <v>6635872380</v>
      </c>
      <c r="G75" s="719">
        <v>0</v>
      </c>
      <c r="H75" s="719">
        <v>0</v>
      </c>
    </row>
    <row r="76" spans="1:12" s="719" customFormat="1" ht="16.5">
      <c r="A76" s="719">
        <v>513012</v>
      </c>
      <c r="B76" s="719">
        <v>0</v>
      </c>
      <c r="C76" s="719">
        <v>1839525000</v>
      </c>
      <c r="D76" s="719">
        <v>0</v>
      </c>
      <c r="E76" s="719" t="s">
        <v>672</v>
      </c>
      <c r="F76" s="719">
        <v>1839525000</v>
      </c>
      <c r="G76" s="719">
        <v>0</v>
      </c>
      <c r="H76" s="719">
        <v>0</v>
      </c>
    </row>
    <row r="77" spans="1:12" s="719" customFormat="1" ht="16.5">
      <c r="A77" s="719">
        <v>515012</v>
      </c>
      <c r="B77" s="719">
        <v>0</v>
      </c>
      <c r="C77" s="719">
        <v>122308762500</v>
      </c>
      <c r="D77" s="719">
        <v>0</v>
      </c>
      <c r="E77" s="719" t="s">
        <v>673</v>
      </c>
      <c r="F77" s="719">
        <v>122308762500</v>
      </c>
      <c r="G77" s="719">
        <v>0</v>
      </c>
      <c r="H77" s="719">
        <v>0</v>
      </c>
    </row>
    <row r="78" spans="1:12" s="719" customFormat="1" ht="16.5">
      <c r="A78" s="719">
        <v>531012</v>
      </c>
      <c r="B78" s="719">
        <v>0</v>
      </c>
      <c r="C78" s="719">
        <v>33658782896</v>
      </c>
      <c r="D78" s="719">
        <v>0</v>
      </c>
      <c r="E78" s="719" t="s">
        <v>231</v>
      </c>
      <c r="F78" s="719">
        <v>33658782896</v>
      </c>
      <c r="G78" s="719">
        <v>0</v>
      </c>
      <c r="H78" s="719">
        <v>0</v>
      </c>
    </row>
    <row r="79" spans="1:12" s="719" customFormat="1" ht="16.5">
      <c r="A79" s="719">
        <v>533011</v>
      </c>
      <c r="B79" s="719">
        <v>0</v>
      </c>
      <c r="C79" s="719">
        <v>1765255</v>
      </c>
      <c r="D79" s="719">
        <v>0</v>
      </c>
      <c r="E79" s="719" t="s">
        <v>199</v>
      </c>
      <c r="F79" s="719">
        <v>1765255</v>
      </c>
      <c r="G79" s="719">
        <v>0</v>
      </c>
      <c r="H79" s="719">
        <v>0</v>
      </c>
      <c r="L79" s="720">
        <v>167470000000</v>
      </c>
    </row>
    <row r="80" spans="1:12" s="719" customFormat="1" ht="16.5">
      <c r="A80" s="719">
        <v>537011</v>
      </c>
      <c r="B80" s="719">
        <v>0</v>
      </c>
      <c r="C80" s="719">
        <v>29549335</v>
      </c>
      <c r="D80" s="719">
        <v>0</v>
      </c>
      <c r="E80" s="719" t="s">
        <v>232</v>
      </c>
      <c r="F80" s="719">
        <v>29549335</v>
      </c>
      <c r="G80" s="719">
        <v>0</v>
      </c>
      <c r="H80" s="719">
        <v>0</v>
      </c>
    </row>
    <row r="81" spans="1:12" s="719" customFormat="1" ht="16.5">
      <c r="A81" s="719">
        <v>537012</v>
      </c>
      <c r="B81" s="719">
        <v>0</v>
      </c>
      <c r="C81" s="719">
        <v>1016767668</v>
      </c>
      <c r="D81" s="719">
        <v>0</v>
      </c>
      <c r="E81" s="719" t="s">
        <v>233</v>
      </c>
      <c r="F81" s="719">
        <v>1016767668</v>
      </c>
      <c r="G81" s="719">
        <v>0</v>
      </c>
      <c r="H81" s="719">
        <v>0</v>
      </c>
    </row>
    <row r="82" spans="1:12" s="719" customFormat="1" ht="16.5">
      <c r="A82" s="719">
        <v>555011</v>
      </c>
      <c r="B82" s="719">
        <v>0</v>
      </c>
      <c r="C82" s="719">
        <v>831697</v>
      </c>
      <c r="D82" s="719">
        <v>0</v>
      </c>
      <c r="E82" s="719" t="s">
        <v>201</v>
      </c>
      <c r="F82" s="719">
        <v>831697</v>
      </c>
      <c r="G82" s="719">
        <v>0</v>
      </c>
      <c r="H82" s="719">
        <v>0</v>
      </c>
    </row>
    <row r="83" spans="1:12" s="719" customFormat="1" ht="16.5">
      <c r="A83" s="719">
        <v>557011</v>
      </c>
      <c r="B83" s="719">
        <v>0</v>
      </c>
      <c r="C83" s="719">
        <v>928953970</v>
      </c>
      <c r="D83" s="719">
        <v>0</v>
      </c>
      <c r="E83" s="719" t="s">
        <v>235</v>
      </c>
      <c r="F83" s="719">
        <v>928953970</v>
      </c>
      <c r="G83" s="719">
        <v>0</v>
      </c>
      <c r="H83" s="719">
        <v>0</v>
      </c>
    </row>
    <row r="84" spans="1:12" s="719" customFormat="1" ht="16.5">
      <c r="A84" s="719">
        <v>557012</v>
      </c>
      <c r="B84" s="719">
        <v>0</v>
      </c>
      <c r="C84" s="719">
        <v>19589055</v>
      </c>
      <c r="D84" s="719">
        <v>0</v>
      </c>
      <c r="E84" s="719" t="s">
        <v>8995</v>
      </c>
      <c r="F84" s="719">
        <v>19589055</v>
      </c>
      <c r="G84" s="719">
        <v>0</v>
      </c>
      <c r="H84" s="719">
        <v>0</v>
      </c>
    </row>
    <row r="85" spans="1:12" s="719" customFormat="1" ht="16.5">
      <c r="A85" s="719">
        <v>557051</v>
      </c>
      <c r="B85" s="719">
        <v>0</v>
      </c>
      <c r="C85" s="719">
        <v>312007724</v>
      </c>
      <c r="D85" s="719">
        <v>0</v>
      </c>
      <c r="E85" s="719" t="s">
        <v>236</v>
      </c>
      <c r="F85" s="719">
        <v>312007724</v>
      </c>
      <c r="G85" s="719">
        <v>0</v>
      </c>
      <c r="H85" s="719">
        <v>0</v>
      </c>
    </row>
    <row r="86" spans="1:12" s="719" customFormat="1" ht="16.5">
      <c r="A86" s="719">
        <v>557052</v>
      </c>
      <c r="B86" s="719">
        <v>0</v>
      </c>
      <c r="C86" s="719">
        <v>28135256</v>
      </c>
      <c r="D86" s="719">
        <v>0</v>
      </c>
      <c r="E86" s="719" t="s">
        <v>579</v>
      </c>
      <c r="F86" s="719">
        <v>28135256</v>
      </c>
      <c r="G86" s="719">
        <v>0</v>
      </c>
      <c r="H86" s="719">
        <v>0</v>
      </c>
      <c r="L86" s="720">
        <v>24645700000000</v>
      </c>
    </row>
    <row r="87" spans="1:12" s="719" customFormat="1" ht="16.5">
      <c r="A87" s="719">
        <v>559011</v>
      </c>
      <c r="B87" s="719">
        <v>0</v>
      </c>
      <c r="C87" s="719">
        <v>3000</v>
      </c>
      <c r="D87" s="719">
        <v>0</v>
      </c>
      <c r="E87" s="719" t="s">
        <v>509</v>
      </c>
      <c r="F87" s="719">
        <v>3000</v>
      </c>
      <c r="G87" s="719">
        <v>0</v>
      </c>
      <c r="H87" s="719">
        <v>0</v>
      </c>
    </row>
    <row r="88" spans="1:12" s="719" customFormat="1" ht="16.5">
      <c r="A88" s="719">
        <v>561011</v>
      </c>
      <c r="B88" s="719">
        <v>0</v>
      </c>
      <c r="C88" s="719">
        <v>661948</v>
      </c>
      <c r="D88" s="719">
        <v>0</v>
      </c>
      <c r="E88" s="719" t="s">
        <v>202</v>
      </c>
      <c r="F88" s="719">
        <v>661948</v>
      </c>
      <c r="G88" s="719">
        <v>0</v>
      </c>
      <c r="H88" s="719">
        <v>0</v>
      </c>
    </row>
    <row r="89" spans="1:12" s="719" customFormat="1" ht="16.5">
      <c r="A89" s="719">
        <v>561111</v>
      </c>
      <c r="B89" s="719">
        <v>0</v>
      </c>
      <c r="C89" s="719">
        <v>87439722</v>
      </c>
      <c r="D89" s="719">
        <v>0</v>
      </c>
      <c r="E89" s="719" t="s">
        <v>69</v>
      </c>
      <c r="F89" s="719">
        <v>87439722</v>
      </c>
      <c r="G89" s="719">
        <v>0</v>
      </c>
      <c r="H89" s="719">
        <v>0</v>
      </c>
    </row>
    <row r="90" spans="1:12" s="719" customFormat="1" ht="16.5">
      <c r="A90" s="719">
        <v>561211</v>
      </c>
      <c r="B90" s="719">
        <v>0</v>
      </c>
      <c r="C90" s="719">
        <v>1842187</v>
      </c>
      <c r="D90" s="719">
        <v>0</v>
      </c>
      <c r="E90" s="719" t="s">
        <v>146</v>
      </c>
      <c r="F90" s="719">
        <v>1842187</v>
      </c>
      <c r="G90" s="719">
        <v>0</v>
      </c>
      <c r="H90" s="719">
        <v>0</v>
      </c>
    </row>
    <row r="91" spans="1:12" s="719" customFormat="1" ht="16.5">
      <c r="A91" s="719">
        <v>561231</v>
      </c>
      <c r="B91" s="719">
        <v>0</v>
      </c>
      <c r="C91" s="719">
        <v>3137321</v>
      </c>
      <c r="D91" s="719">
        <v>0</v>
      </c>
      <c r="E91" s="719" t="s">
        <v>71</v>
      </c>
      <c r="F91" s="719">
        <v>3137321</v>
      </c>
      <c r="G91" s="719">
        <v>0</v>
      </c>
      <c r="H91" s="719">
        <v>0</v>
      </c>
    </row>
    <row r="92" spans="1:12" s="719" customFormat="1" ht="16.5">
      <c r="A92" s="719">
        <v>565031</v>
      </c>
      <c r="B92" s="719">
        <v>0</v>
      </c>
      <c r="C92" s="719">
        <v>5121934</v>
      </c>
      <c r="D92" s="719">
        <v>0</v>
      </c>
      <c r="E92" s="719" t="s">
        <v>204</v>
      </c>
      <c r="F92" s="719">
        <v>5121934</v>
      </c>
      <c r="G92" s="719">
        <v>0</v>
      </c>
      <c r="H92" s="719">
        <v>0</v>
      </c>
    </row>
    <row r="93" spans="1:12" s="719" customFormat="1" ht="16.5">
      <c r="A93" s="719">
        <v>567011</v>
      </c>
      <c r="B93" s="719">
        <v>0</v>
      </c>
      <c r="C93" s="719">
        <v>5890881</v>
      </c>
      <c r="D93" s="719">
        <v>0</v>
      </c>
      <c r="E93" s="719" t="s">
        <v>1211</v>
      </c>
      <c r="F93" s="719">
        <v>5890881</v>
      </c>
      <c r="G93" s="719">
        <v>0</v>
      </c>
      <c r="H93" s="719">
        <v>0</v>
      </c>
    </row>
    <row r="94" spans="1:12" s="719" customFormat="1" ht="16.5">
      <c r="A94" s="719">
        <v>567012</v>
      </c>
      <c r="B94" s="719">
        <v>0</v>
      </c>
      <c r="C94" s="719">
        <v>643877</v>
      </c>
      <c r="D94" s="719">
        <v>0</v>
      </c>
      <c r="E94" s="719" t="s">
        <v>8997</v>
      </c>
      <c r="F94" s="719">
        <v>643877</v>
      </c>
      <c r="G94" s="719">
        <v>0</v>
      </c>
      <c r="H94" s="719">
        <v>0</v>
      </c>
    </row>
    <row r="95" spans="1:12" s="719" customFormat="1" ht="16.5">
      <c r="A95" s="719">
        <v>567111</v>
      </c>
      <c r="B95" s="719">
        <v>0</v>
      </c>
      <c r="C95" s="719">
        <v>3557</v>
      </c>
      <c r="D95" s="719">
        <v>0</v>
      </c>
      <c r="E95" s="719" t="s">
        <v>73</v>
      </c>
      <c r="F95" s="719">
        <v>3557</v>
      </c>
      <c r="G95" s="719">
        <v>0</v>
      </c>
      <c r="H95" s="719">
        <v>0</v>
      </c>
    </row>
    <row r="96" spans="1:12" s="719" customFormat="1" ht="16.5">
      <c r="A96" s="719">
        <v>600000</v>
      </c>
      <c r="B96" s="719">
        <v>153189360965</v>
      </c>
      <c r="C96" s="719">
        <v>789450783835</v>
      </c>
      <c r="D96" s="719">
        <v>232508639335</v>
      </c>
      <c r="E96" s="719" t="s">
        <v>76</v>
      </c>
      <c r="F96" s="719">
        <v>232508639335</v>
      </c>
      <c r="G96" s="719">
        <v>789450783835</v>
      </c>
      <c r="H96" s="719">
        <v>153189360965</v>
      </c>
    </row>
    <row r="97" spans="1:8" s="719" customFormat="1" ht="16.5">
      <c r="A97" s="719">
        <v>700001</v>
      </c>
      <c r="B97" s="719">
        <v>0</v>
      </c>
      <c r="C97" s="719">
        <v>0</v>
      </c>
      <c r="D97" s="719">
        <v>0</v>
      </c>
      <c r="E97" s="719" t="s">
        <v>526</v>
      </c>
      <c r="F97" s="719">
        <v>137368956901</v>
      </c>
      <c r="G97" s="719">
        <v>0</v>
      </c>
      <c r="H97" s="719">
        <v>137368956901</v>
      </c>
    </row>
    <row r="98" spans="1:8" s="719" customFormat="1" ht="16.5">
      <c r="A98" s="719">
        <v>700002</v>
      </c>
      <c r="B98" s="719">
        <v>0</v>
      </c>
      <c r="C98" s="719">
        <v>0</v>
      </c>
      <c r="D98" s="719">
        <v>0</v>
      </c>
      <c r="E98" s="719" t="s">
        <v>527</v>
      </c>
      <c r="F98" s="719">
        <v>37354536107</v>
      </c>
      <c r="G98" s="719">
        <v>0</v>
      </c>
      <c r="H98" s="719">
        <v>37354536107</v>
      </c>
    </row>
    <row r="99" spans="1:8" s="719" customFormat="1" ht="16.5">
      <c r="A99" s="719">
        <v>700003</v>
      </c>
      <c r="B99" s="719">
        <v>0</v>
      </c>
      <c r="C99" s="719">
        <v>0</v>
      </c>
      <c r="D99" s="719">
        <v>0</v>
      </c>
      <c r="E99" s="719" t="s">
        <v>78</v>
      </c>
      <c r="F99" s="719">
        <v>2900000</v>
      </c>
      <c r="G99" s="719">
        <v>0</v>
      </c>
      <c r="H99" s="719">
        <v>2900000</v>
      </c>
    </row>
    <row r="100" spans="1:8" s="719" customFormat="1" ht="16.5">
      <c r="A100" s="719">
        <v>700004</v>
      </c>
      <c r="B100" s="719">
        <v>0</v>
      </c>
      <c r="C100" s="719">
        <v>0</v>
      </c>
      <c r="D100" s="719">
        <v>0</v>
      </c>
      <c r="E100" s="719" t="s">
        <v>528</v>
      </c>
      <c r="F100" s="719">
        <v>47368.61</v>
      </c>
      <c r="G100" s="719">
        <v>0</v>
      </c>
      <c r="H100" s="719">
        <v>47368.61</v>
      </c>
    </row>
    <row r="101" spans="1:8" s="719" customFormat="1" ht="16.5">
      <c r="A101" s="719">
        <v>700005</v>
      </c>
      <c r="B101" s="719">
        <v>0</v>
      </c>
      <c r="C101" s="719">
        <v>0</v>
      </c>
      <c r="D101" s="719">
        <v>0</v>
      </c>
      <c r="E101" s="719" t="s">
        <v>529</v>
      </c>
      <c r="F101" s="719">
        <v>12880.87</v>
      </c>
      <c r="G101" s="719">
        <v>0</v>
      </c>
      <c r="H101" s="719">
        <v>12880.87</v>
      </c>
    </row>
    <row r="102" spans="1:8" s="719" customFormat="1" ht="16.5">
      <c r="A102" s="719">
        <v>700006</v>
      </c>
      <c r="B102" s="719">
        <v>0</v>
      </c>
      <c r="C102" s="719">
        <v>0</v>
      </c>
      <c r="D102" s="719">
        <v>0</v>
      </c>
      <c r="E102" s="719" t="s">
        <v>81</v>
      </c>
      <c r="F102" s="719">
        <v>23731894308593</v>
      </c>
      <c r="G102" s="719">
        <v>-23731894308593</v>
      </c>
      <c r="H102" s="719">
        <v>0</v>
      </c>
    </row>
    <row r="103" spans="1:8" s="719" customFormat="1" ht="16.5">
      <c r="A103" s="719">
        <v>700007</v>
      </c>
      <c r="B103" s="719">
        <v>0</v>
      </c>
      <c r="C103" s="719">
        <v>0</v>
      </c>
      <c r="D103" s="719">
        <v>0</v>
      </c>
      <c r="E103" s="719" t="s">
        <v>82</v>
      </c>
      <c r="F103" s="719">
        <v>137369101042</v>
      </c>
      <c r="G103" s="719">
        <v>-137369101042</v>
      </c>
      <c r="H103" s="719">
        <v>0</v>
      </c>
    </row>
    <row r="104" spans="1:8" s="719" customFormat="1" ht="16.5">
      <c r="A104" s="719">
        <v>700008</v>
      </c>
      <c r="B104" s="719">
        <v>0</v>
      </c>
      <c r="C104" s="719">
        <v>0</v>
      </c>
      <c r="D104" s="719">
        <v>0</v>
      </c>
      <c r="E104" s="719" t="s">
        <v>571</v>
      </c>
      <c r="F104" s="719">
        <v>37354536107</v>
      </c>
      <c r="G104" s="719">
        <v>0</v>
      </c>
      <c r="H104" s="719">
        <v>37354536107</v>
      </c>
    </row>
    <row r="105" spans="1:8" s="719" customFormat="1" ht="16.5">
      <c r="A105" s="719">
        <v>700009</v>
      </c>
      <c r="B105" s="719">
        <v>0</v>
      </c>
      <c r="C105" s="719">
        <v>0</v>
      </c>
      <c r="D105" s="719">
        <v>0</v>
      </c>
      <c r="E105" s="719" t="s">
        <v>572</v>
      </c>
      <c r="F105" s="719">
        <v>12880.87</v>
      </c>
      <c r="G105" s="719">
        <v>0</v>
      </c>
      <c r="H105" s="719">
        <v>12880.87</v>
      </c>
    </row>
    <row r="106" spans="1:8" s="719" customFormat="1" ht="16.5">
      <c r="A106" s="719">
        <v>700016</v>
      </c>
      <c r="B106" s="719">
        <v>0</v>
      </c>
      <c r="C106" s="719">
        <v>0</v>
      </c>
      <c r="D106" s="719">
        <v>0</v>
      </c>
      <c r="E106" s="719" t="s">
        <v>573</v>
      </c>
      <c r="F106" s="719">
        <v>-1032554780</v>
      </c>
      <c r="G106" s="719">
        <v>-361782005</v>
      </c>
      <c r="H106" s="719">
        <v>-1394336785</v>
      </c>
    </row>
    <row r="107" spans="1:8" s="719" customFormat="1" ht="16.5">
      <c r="A107" s="719">
        <v>700018</v>
      </c>
      <c r="B107" s="719">
        <v>-0.16689599999999999</v>
      </c>
      <c r="C107" s="719">
        <v>0</v>
      </c>
      <c r="D107" s="719">
        <v>-0.16689599999999999</v>
      </c>
      <c r="E107" s="719" t="s">
        <v>574</v>
      </c>
      <c r="F107" s="719">
        <v>69916136</v>
      </c>
      <c r="G107" s="719">
        <v>-69916136</v>
      </c>
      <c r="H107" s="719">
        <v>0</v>
      </c>
    </row>
    <row r="108" spans="1:8" s="719" customFormat="1" ht="16.5">
      <c r="A108" s="719">
        <v>700025</v>
      </c>
      <c r="B108" s="719">
        <v>0</v>
      </c>
      <c r="C108" s="719">
        <v>0</v>
      </c>
      <c r="D108" s="719">
        <v>0</v>
      </c>
      <c r="E108" s="719" t="s">
        <v>530</v>
      </c>
      <c r="F108" s="719">
        <v>37354536107</v>
      </c>
      <c r="G108" s="719">
        <v>0</v>
      </c>
      <c r="H108" s="719">
        <v>37354536107</v>
      </c>
    </row>
    <row r="109" spans="1:8" s="719" customFormat="1" ht="16.5">
      <c r="A109" s="719">
        <v>700026</v>
      </c>
      <c r="B109" s="719">
        <v>0</v>
      </c>
      <c r="C109" s="719">
        <v>0</v>
      </c>
      <c r="D109" s="719">
        <v>0</v>
      </c>
      <c r="E109" s="719" t="s">
        <v>531</v>
      </c>
      <c r="F109" s="719">
        <v>12880.87</v>
      </c>
      <c r="G109" s="719">
        <v>0</v>
      </c>
      <c r="H109" s="719">
        <v>12880.87</v>
      </c>
    </row>
    <row r="110" spans="1:8" s="719" customFormat="1" ht="16.5">
      <c r="A110" s="719">
        <v>700027</v>
      </c>
      <c r="B110" s="719">
        <v>0</v>
      </c>
      <c r="C110" s="719">
        <v>0</v>
      </c>
      <c r="D110" s="719">
        <v>0</v>
      </c>
      <c r="E110" s="719" t="s">
        <v>575</v>
      </c>
      <c r="F110" s="719">
        <v>0</v>
      </c>
      <c r="G110" s="719">
        <v>0</v>
      </c>
      <c r="H110" s="719">
        <v>0</v>
      </c>
    </row>
    <row r="111" spans="1:8" s="719" customFormat="1" ht="16.5">
      <c r="A111" s="719">
        <v>700028</v>
      </c>
      <c r="B111" s="719">
        <v>0</v>
      </c>
      <c r="C111" s="719">
        <v>0</v>
      </c>
      <c r="D111" s="719">
        <v>0</v>
      </c>
      <c r="E111" s="719" t="s">
        <v>576</v>
      </c>
      <c r="F111" s="719">
        <v>0</v>
      </c>
      <c r="G111" s="719">
        <v>0</v>
      </c>
      <c r="H111" s="719">
        <v>0</v>
      </c>
    </row>
    <row r="112" spans="1:8" s="719" customFormat="1" ht="16.5">
      <c r="A112" s="719">
        <v>700029</v>
      </c>
      <c r="B112" s="719">
        <v>0</v>
      </c>
      <c r="C112" s="719">
        <v>0</v>
      </c>
      <c r="D112" s="719">
        <v>0</v>
      </c>
      <c r="E112" s="719" t="s">
        <v>101</v>
      </c>
      <c r="F112" s="719">
        <v>0</v>
      </c>
      <c r="G112" s="719">
        <v>0</v>
      </c>
      <c r="H112" s="719">
        <v>0</v>
      </c>
    </row>
    <row r="113" spans="1:8" s="719" customFormat="1" ht="16.5">
      <c r="A113" s="719">
        <v>700030</v>
      </c>
      <c r="B113" s="719">
        <v>0</v>
      </c>
      <c r="C113" s="719">
        <v>0</v>
      </c>
      <c r="D113" s="719">
        <v>0</v>
      </c>
      <c r="E113" s="719" t="s">
        <v>102</v>
      </c>
      <c r="F113" s="719">
        <v>0</v>
      </c>
      <c r="G113" s="719">
        <v>0</v>
      </c>
      <c r="H113" s="719">
        <v>0</v>
      </c>
    </row>
    <row r="114" spans="1:8" s="719" customFormat="1" ht="16.5">
      <c r="A114" s="719">
        <v>700031</v>
      </c>
      <c r="B114" s="719">
        <v>0</v>
      </c>
      <c r="C114" s="719">
        <v>0</v>
      </c>
      <c r="D114" s="719">
        <v>0</v>
      </c>
      <c r="E114" s="719" t="s">
        <v>103</v>
      </c>
      <c r="F114" s="719">
        <v>0</v>
      </c>
      <c r="G114" s="719">
        <v>0</v>
      </c>
      <c r="H114" s="719">
        <v>0</v>
      </c>
    </row>
    <row r="115" spans="1:8" s="719" customFormat="1" ht="16.5">
      <c r="A115" s="719">
        <v>700032</v>
      </c>
      <c r="B115" s="719">
        <v>0</v>
      </c>
      <c r="C115" s="719">
        <v>0</v>
      </c>
      <c r="D115" s="719">
        <v>0</v>
      </c>
      <c r="E115" s="719" t="s">
        <v>104</v>
      </c>
      <c r="F115" s="719">
        <v>0</v>
      </c>
      <c r="G115" s="719">
        <v>0</v>
      </c>
      <c r="H115" s="719">
        <v>0</v>
      </c>
    </row>
    <row r="116" spans="1:8" s="719" customFormat="1" ht="16.5">
      <c r="A116" s="719">
        <v>700033</v>
      </c>
      <c r="B116" s="719">
        <v>0</v>
      </c>
      <c r="C116" s="719">
        <v>0</v>
      </c>
      <c r="D116" s="719">
        <v>0</v>
      </c>
      <c r="E116" s="719" t="s">
        <v>105</v>
      </c>
      <c r="F116" s="719">
        <v>0</v>
      </c>
      <c r="G116" s="719">
        <v>0</v>
      </c>
      <c r="H116" s="719">
        <v>0</v>
      </c>
    </row>
    <row r="117" spans="1:8" s="719" customFormat="1" ht="16.5">
      <c r="A117" s="719">
        <v>700034</v>
      </c>
      <c r="B117" s="719">
        <v>0</v>
      </c>
      <c r="C117" s="719">
        <v>0</v>
      </c>
      <c r="D117" s="719">
        <v>0</v>
      </c>
      <c r="E117" s="719" t="s">
        <v>106</v>
      </c>
      <c r="F117" s="719">
        <v>0</v>
      </c>
      <c r="G117" s="719">
        <v>0</v>
      </c>
      <c r="H117" s="719">
        <v>0</v>
      </c>
    </row>
    <row r="118" spans="1:8" s="719" customFormat="1" ht="16.5">
      <c r="A118" s="719">
        <v>700035</v>
      </c>
      <c r="B118" s="719">
        <v>0</v>
      </c>
      <c r="C118" s="719">
        <v>0</v>
      </c>
      <c r="D118" s="719">
        <v>0</v>
      </c>
      <c r="E118" s="719" t="s">
        <v>107</v>
      </c>
      <c r="F118" s="719">
        <v>0</v>
      </c>
      <c r="G118" s="719">
        <v>0</v>
      </c>
      <c r="H118" s="719">
        <v>0</v>
      </c>
    </row>
    <row r="119" spans="1:8" s="719" customFormat="1" ht="16.5">
      <c r="A119" s="719">
        <v>700036</v>
      </c>
      <c r="B119" s="719">
        <v>0</v>
      </c>
      <c r="C119" s="719">
        <v>0</v>
      </c>
      <c r="D119" s="719">
        <v>0</v>
      </c>
      <c r="E119" s="719" t="s">
        <v>108</v>
      </c>
      <c r="F119" s="719">
        <v>0</v>
      </c>
      <c r="G119" s="719">
        <v>0</v>
      </c>
      <c r="H119" s="719">
        <v>0</v>
      </c>
    </row>
    <row r="120" spans="1:8" s="719" customFormat="1" ht="16.5">
      <c r="A120" s="719">
        <v>700037</v>
      </c>
      <c r="B120" s="719">
        <v>0</v>
      </c>
      <c r="C120" s="719">
        <v>0</v>
      </c>
      <c r="D120" s="719">
        <v>0</v>
      </c>
      <c r="E120" s="719" t="s">
        <v>109</v>
      </c>
      <c r="F120" s="719">
        <v>47686.69</v>
      </c>
      <c r="G120" s="719">
        <v>0</v>
      </c>
      <c r="H120" s="719">
        <v>47686.69</v>
      </c>
    </row>
    <row r="121" spans="1:8" s="719" customFormat="1" ht="16.5">
      <c r="A121" s="719">
        <v>700040</v>
      </c>
      <c r="B121" s="719">
        <v>0</v>
      </c>
      <c r="C121" s="719">
        <v>0</v>
      </c>
      <c r="D121" s="719">
        <v>0</v>
      </c>
      <c r="E121" s="719" t="s">
        <v>900</v>
      </c>
      <c r="F121" s="719">
        <v>0</v>
      </c>
      <c r="G121" s="719">
        <v>0</v>
      </c>
      <c r="H121" s="719">
        <v>0</v>
      </c>
    </row>
    <row r="122" spans="1:8" s="719" customFormat="1" ht="16.5">
      <c r="A122" s="719">
        <v>700041</v>
      </c>
      <c r="B122" s="719">
        <v>0</v>
      </c>
      <c r="C122" s="719">
        <v>0</v>
      </c>
      <c r="D122" s="719">
        <v>0</v>
      </c>
      <c r="E122" s="719" t="s">
        <v>1115</v>
      </c>
      <c r="F122" s="719">
        <v>0</v>
      </c>
      <c r="G122" s="719">
        <v>0</v>
      </c>
      <c r="H122" s="719">
        <v>0</v>
      </c>
    </row>
    <row r="123" spans="1:8" s="719" customFormat="1" ht="16.5">
      <c r="A123" s="719">
        <v>700051</v>
      </c>
      <c r="B123" s="719">
        <v>0</v>
      </c>
      <c r="C123" s="719">
        <v>0</v>
      </c>
      <c r="D123" s="719">
        <v>0</v>
      </c>
      <c r="E123" s="719" t="s">
        <v>1116</v>
      </c>
      <c r="F123" s="719">
        <v>123276459585</v>
      </c>
      <c r="G123" s="719">
        <v>0</v>
      </c>
      <c r="H123" s="719">
        <v>123276459585</v>
      </c>
    </row>
    <row r="124" spans="1:8" s="719" customFormat="1" ht="16.5">
      <c r="A124" s="719">
        <v>700038</v>
      </c>
      <c r="B124" s="719">
        <v>0</v>
      </c>
      <c r="C124" s="719">
        <v>0</v>
      </c>
      <c r="D124" s="719">
        <v>0</v>
      </c>
      <c r="E124" s="719" t="s">
        <v>1545</v>
      </c>
      <c r="F124" s="719">
        <v>4736860582</v>
      </c>
      <c r="G124" s="719">
        <v>0</v>
      </c>
      <c r="H124" s="719">
        <v>4736860582</v>
      </c>
    </row>
    <row r="125" spans="1:8" s="719" customFormat="1" ht="16.5">
      <c r="A125" s="719">
        <v>700039</v>
      </c>
      <c r="B125" s="719">
        <v>0</v>
      </c>
      <c r="C125" s="719">
        <v>0</v>
      </c>
      <c r="D125" s="719">
        <v>0</v>
      </c>
      <c r="E125" s="719" t="s">
        <v>1546</v>
      </c>
      <c r="F125" s="719">
        <v>29</v>
      </c>
      <c r="G125" s="719">
        <v>0</v>
      </c>
      <c r="H125" s="719">
        <v>29</v>
      </c>
    </row>
  </sheetData>
  <autoFilter ref="A3:J92" xr:uid="{B0429697-2A87-4673-ADCA-9E339B57183B}"/>
  <phoneticPr fontId="1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C000"/>
  </sheetPr>
  <dimension ref="B2:N408"/>
  <sheetViews>
    <sheetView showGridLines="0" zoomScaleNormal="100" workbookViewId="0">
      <pane ySplit="5" topLeftCell="A140" activePane="bottomLeft" state="frozen"/>
      <selection activeCell="D4" sqref="D4"/>
      <selection pane="bottomLeft" activeCell="I148" sqref="I148"/>
    </sheetView>
  </sheetViews>
  <sheetFormatPr defaultColWidth="9.140625" defaultRowHeight="12.75" outlineLevelRow="2"/>
  <cols>
    <col min="1" max="1" width="2.140625" style="3" customWidth="1"/>
    <col min="2" max="2" width="19.140625" style="3" customWidth="1"/>
    <col min="3" max="3" width="16.7109375" style="3" customWidth="1"/>
    <col min="4" max="4" width="19.140625" style="3" customWidth="1"/>
    <col min="5" max="5" width="16.7109375" style="5" customWidth="1"/>
    <col min="6" max="6" width="27.42578125" style="3" customWidth="1"/>
    <col min="7" max="8" width="20.28515625" style="3" customWidth="1"/>
    <col min="9" max="9" width="19.140625" style="3" customWidth="1"/>
    <col min="10" max="10" width="9" style="3" customWidth="1"/>
    <col min="11" max="11" width="17.7109375" style="3" customWidth="1"/>
    <col min="12" max="12" width="17.42578125" bestFit="1" customWidth="1"/>
    <col min="13" max="13" width="18.42578125" customWidth="1"/>
    <col min="14" max="14" width="9.140625" style="3"/>
    <col min="15" max="15" width="16.28515625" style="3" bestFit="1" customWidth="1"/>
    <col min="16" max="16384" width="9.140625" style="3"/>
  </cols>
  <sheetData>
    <row r="2" spans="2:13">
      <c r="B2" s="13" t="s">
        <v>270</v>
      </c>
      <c r="C2" s="15" t="b">
        <f>SUM(B7:B91)=B6</f>
        <v>1</v>
      </c>
      <c r="D2" s="13" t="s">
        <v>659</v>
      </c>
      <c r="E2" s="15" t="b">
        <f>SUM(I93:I146)=I92</f>
        <v>1</v>
      </c>
      <c r="F2" s="13" t="s">
        <v>272</v>
      </c>
      <c r="G2" s="14" t="b">
        <f>SUM(I148:I159)=I147</f>
        <v>1</v>
      </c>
    </row>
    <row r="3" spans="2:13">
      <c r="B3" s="13" t="s">
        <v>273</v>
      </c>
      <c r="C3" s="15" t="b">
        <f>SUM(D161:D262)=D160</f>
        <v>1</v>
      </c>
      <c r="D3" s="13" t="s">
        <v>275</v>
      </c>
      <c r="E3" s="15" t="b">
        <f>SUM(G264:G366)=G263</f>
        <v>1</v>
      </c>
    </row>
    <row r="4" spans="2:13" ht="13.5" thickBot="1"/>
    <row r="5" spans="2:13" s="11" customFormat="1" ht="13.5" thickBot="1">
      <c r="B5" s="8" t="s">
        <v>6</v>
      </c>
      <c r="C5" s="9" t="s">
        <v>7</v>
      </c>
      <c r="D5" s="10" t="s">
        <v>8</v>
      </c>
      <c r="E5" s="470" t="s">
        <v>9</v>
      </c>
      <c r="F5" s="471" t="s">
        <v>10</v>
      </c>
      <c r="G5" s="9" t="s">
        <v>8</v>
      </c>
      <c r="H5" s="9" t="s">
        <v>7</v>
      </c>
      <c r="I5" s="10" t="s">
        <v>6</v>
      </c>
      <c r="L5" s="2"/>
      <c r="M5" s="2"/>
    </row>
    <row r="6" spans="2:13" hidden="1">
      <c r="B6" s="40">
        <f>IFERROR(VLOOKUP(E6,'기준가격대장(결산후)'!$A$4:$H$500,2,0),0)</f>
        <v>153189360965</v>
      </c>
      <c r="C6" s="41">
        <f>IFERROR(VLOOKUP(E6,'기준가격대장(결산후)'!$A$4:$H$500,3,0),0)</f>
        <v>35100224209</v>
      </c>
      <c r="D6" s="43">
        <f>IFERROR(VLOOKUP(E6,'기준가격대장(결산후)'!$A$4:$H$500,4,0),0)</f>
        <v>153187595708</v>
      </c>
      <c r="E6" s="46">
        <v>100000</v>
      </c>
      <c r="F6" s="47" t="s">
        <v>11</v>
      </c>
      <c r="G6" s="41">
        <f>IFERROR(VLOOKUP(E6,'기준가격대장(결산후)'!$A$4:$H$500,6,0),0)</f>
        <v>0</v>
      </c>
      <c r="H6" s="41">
        <f>IFERROR(VLOOKUP(E6,'기준가격대장(결산후)'!$A$4:$H$500,7,0),0)</f>
        <v>35098458952</v>
      </c>
      <c r="I6" s="43">
        <f>IFERROR(VLOOKUP(E6,'기준가격대장(결산후)'!$A$4:$H$500,8,0),0)</f>
        <v>0</v>
      </c>
    </row>
    <row r="7" spans="2:13" hidden="1" outlineLevel="1">
      <c r="B7" s="34">
        <f>IFERROR(VLOOKUP(E7,'기준가격대장(결산후)'!$A$4:$H$500,2,0),0)</f>
        <v>7196301321</v>
      </c>
      <c r="C7" s="3">
        <f>IFERROR(VLOOKUP(E7,'기준가격대장(결산후)'!$A$4:$H$500,3,0),0)</f>
        <v>0</v>
      </c>
      <c r="D7" s="4">
        <f>IFERROR(VLOOKUP(E7,'기준가격대장(결산후)'!$A$4:$H$500,4,0),0)</f>
        <v>7196301321</v>
      </c>
      <c r="E7" s="17">
        <v>101010</v>
      </c>
      <c r="F7" s="4" t="s">
        <v>5</v>
      </c>
      <c r="G7" s="3">
        <f>IFERROR(VLOOKUP(E7,'기준가격대장(결산후)'!$A$4:$H$500,6,0),0)</f>
        <v>0</v>
      </c>
      <c r="H7" s="3">
        <f>IFERROR(VLOOKUP(E7,'기준가격대장(결산후)'!$A$4:$H$500,7,0),0)</f>
        <v>0</v>
      </c>
      <c r="I7" s="4">
        <f>IFERROR(VLOOKUP(E7,'기준가격대장(결산후)'!$A$4:$H$500,8,0),0)</f>
        <v>0</v>
      </c>
      <c r="K7" s="13" t="s">
        <v>270</v>
      </c>
      <c r="L7" s="15" t="b">
        <f>SUM(B7:B91)=B6</f>
        <v>1</v>
      </c>
      <c r="M7" s="6">
        <f>SUM(B7:B91)-B6</f>
        <v>0</v>
      </c>
    </row>
    <row r="8" spans="2:13" hidden="1" outlineLevel="1">
      <c r="B8" s="34">
        <f>IFERROR(VLOOKUP(E8,'기준가격대장(결산후)'!$A$4:$H$500,2,0),0)</f>
        <v>0</v>
      </c>
      <c r="C8" s="3">
        <f>IFERROR(VLOOKUP(E8,'기준가격대장(결산후)'!$A$4:$H$500,3,0),0)</f>
        <v>0</v>
      </c>
      <c r="D8" s="4">
        <f>IFERROR(VLOOKUP(E8,'기준가격대장(결산후)'!$A$4:$H$500,4,0),0)</f>
        <v>0</v>
      </c>
      <c r="E8" s="17">
        <v>101050</v>
      </c>
      <c r="F8" s="4" t="s">
        <v>12</v>
      </c>
      <c r="G8" s="3">
        <f>IFERROR(VLOOKUP(E8,'기준가격대장(결산후)'!$A$4:$H$500,6,0),0)</f>
        <v>0</v>
      </c>
      <c r="H8" s="3">
        <f>IFERROR(VLOOKUP(E8,'기준가격대장(결산후)'!$A$4:$H$500,7,0),0)</f>
        <v>0</v>
      </c>
      <c r="I8" s="4">
        <f>IFERROR(VLOOKUP(E8,'기준가격대장(결산후)'!$A$4:$H$500,8,0),0)</f>
        <v>0</v>
      </c>
      <c r="L8" s="16" t="s">
        <v>317</v>
      </c>
    </row>
    <row r="9" spans="2:13" hidden="1" outlineLevel="1">
      <c r="B9" s="34">
        <f>IFERROR(VLOOKUP(E9,'기준가격대장(결산후)'!$A$4:$H$500,2,0),0)</f>
        <v>0</v>
      </c>
      <c r="C9" s="3">
        <f>IFERROR(VLOOKUP(E9,'기준가격대장(결산후)'!$A$4:$H$500,3,0),0)</f>
        <v>0</v>
      </c>
      <c r="D9" s="4">
        <f>IFERROR(VLOOKUP(E9,'기준가격대장(결산후)'!$A$4:$H$500,4,0),0)</f>
        <v>0</v>
      </c>
      <c r="E9" s="17">
        <v>103010</v>
      </c>
      <c r="F9" s="4" t="s">
        <v>1</v>
      </c>
      <c r="G9" s="3">
        <f>IFERROR(VLOOKUP(E9,'기준가격대장(결산후)'!$A$4:$H$500,6,0),0)</f>
        <v>0</v>
      </c>
      <c r="H9" s="3">
        <f>IFERROR(VLOOKUP(E9,'기준가격대장(결산후)'!$A$4:$H$500,7,0),0)</f>
        <v>0</v>
      </c>
      <c r="I9" s="4">
        <f>IFERROR(VLOOKUP(E9,'기준가격대장(결산후)'!$A$4:$H$500,8,0),0)</f>
        <v>0</v>
      </c>
    </row>
    <row r="10" spans="2:13" hidden="1" outlineLevel="1">
      <c r="B10" s="34">
        <f>IFERROR(VLOOKUP(E10,'기준가격대장(결산후)'!$A$4:$H$500,2,0),0)</f>
        <v>0</v>
      </c>
      <c r="C10" s="3">
        <f>IFERROR(VLOOKUP(E10,'기준가격대장(결산후)'!$A$4:$H$500,3,0),0)</f>
        <v>0</v>
      </c>
      <c r="D10" s="4">
        <f>IFERROR(VLOOKUP(E10,'기준가격대장(결산후)'!$A$4:$H$500,4,0),0)</f>
        <v>0</v>
      </c>
      <c r="E10" s="17">
        <v>105010</v>
      </c>
      <c r="F10" s="4" t="s">
        <v>450</v>
      </c>
      <c r="G10" s="3">
        <f>IFERROR(VLOOKUP(E10,'기준가격대장(결산후)'!$A$4:$H$500,6,0),0)</f>
        <v>0</v>
      </c>
      <c r="H10" s="3">
        <f>IFERROR(VLOOKUP(E10,'기준가격대장(결산후)'!$A$4:$H$500,7,0),0)</f>
        <v>0</v>
      </c>
      <c r="I10" s="4">
        <f>IFERROR(VLOOKUP(E10,'기준가격대장(결산후)'!$A$4:$H$500,8,0),0)</f>
        <v>0</v>
      </c>
      <c r="K10" s="3" t="s">
        <v>348</v>
      </c>
    </row>
    <row r="11" spans="2:13" hidden="1" outlineLevel="1">
      <c r="B11" s="34">
        <f>IFERROR(VLOOKUP(E11,'기준가격대장(결산후)'!$A$4:$H$500,2,0),0)</f>
        <v>0</v>
      </c>
      <c r="C11" s="3">
        <f>IFERROR(VLOOKUP(E11,'기준가격대장(결산후)'!$A$4:$H$500,3,0),0)</f>
        <v>0</v>
      </c>
      <c r="D11" s="4">
        <f>IFERROR(VLOOKUP(E11,'기준가격대장(결산후)'!$A$4:$H$500,4,0),0)</f>
        <v>0</v>
      </c>
      <c r="E11" s="17">
        <v>107010</v>
      </c>
      <c r="F11" s="4" t="s">
        <v>376</v>
      </c>
      <c r="G11" s="3">
        <f>IFERROR(VLOOKUP(E11,'기준가격대장(결산후)'!$A$4:$H$500,6,0),0)</f>
        <v>0</v>
      </c>
      <c r="H11" s="3">
        <f>IFERROR(VLOOKUP(E11,'기준가격대장(결산후)'!$A$4:$H$500,7,0),0)</f>
        <v>0</v>
      </c>
      <c r="I11" s="4">
        <f>IFERROR(VLOOKUP(E11,'기준가격대장(결산후)'!$A$4:$H$500,8,0),0)</f>
        <v>0</v>
      </c>
    </row>
    <row r="12" spans="2:13" hidden="1" outlineLevel="1">
      <c r="B12" s="34">
        <f>IFERROR(VLOOKUP(E12,'기준가격대장(결산후)'!$A$4:$H$500,2,0),0)</f>
        <v>0</v>
      </c>
      <c r="C12" s="3">
        <f>IFERROR(VLOOKUP(E12,'기준가격대장(결산후)'!$A$4:$H$500,3,0),0)</f>
        <v>0</v>
      </c>
      <c r="D12" s="4">
        <f>IFERROR(VLOOKUP(E12,'기준가격대장(결산후)'!$A$4:$H$500,4,0),0)</f>
        <v>0</v>
      </c>
      <c r="E12" s="17">
        <v>107030</v>
      </c>
      <c r="F12" s="4" t="s">
        <v>169</v>
      </c>
      <c r="G12" s="3">
        <f>IFERROR(VLOOKUP(E12,'기준가격대장(결산후)'!$A$4:$H$500,6,0),0)</f>
        <v>0</v>
      </c>
      <c r="H12" s="3">
        <f>IFERROR(VLOOKUP(E12,'기준가격대장(결산후)'!$A$4:$H$500,7,0),0)</f>
        <v>0</v>
      </c>
      <c r="I12" s="4">
        <f>IFERROR(VLOOKUP(E12,'기준가격대장(결산후)'!$A$4:$H$500,8,0),0)</f>
        <v>0</v>
      </c>
    </row>
    <row r="13" spans="2:13" hidden="1" outlineLevel="1">
      <c r="B13" s="34">
        <f>IFERROR(VLOOKUP(E13,'기준가격대장(결산후)'!$A$4:$H$500,2,0),0)</f>
        <v>0</v>
      </c>
      <c r="C13" s="3">
        <f>IFERROR(VLOOKUP(E13,'기준가격대장(결산후)'!$A$4:$H$500,3,0),0)</f>
        <v>0</v>
      </c>
      <c r="D13" s="4">
        <f>IFERROR(VLOOKUP(E13,'기준가격대장(결산후)'!$A$4:$H$500,4,0),0)</f>
        <v>0</v>
      </c>
      <c r="E13" s="18">
        <v>109030</v>
      </c>
      <c r="F13" s="19" t="s">
        <v>315</v>
      </c>
      <c r="G13" s="3">
        <f>IFERROR(VLOOKUP(E13,'기준가격대장(결산후)'!$A$4:$H$500,6,0),0)</f>
        <v>0</v>
      </c>
      <c r="H13" s="3">
        <f>IFERROR(VLOOKUP(E13,'기준가격대장(결산후)'!$A$4:$H$500,7,0),0)</f>
        <v>0</v>
      </c>
      <c r="I13" s="4">
        <f>IFERROR(VLOOKUP(E13,'기준가격대장(결산후)'!$A$4:$H$500,8,0),0)</f>
        <v>0</v>
      </c>
    </row>
    <row r="14" spans="2:13" hidden="1" outlineLevel="1">
      <c r="B14" s="34">
        <f>IFERROR(VLOOKUP(E14,'기준가격대장(결산후)'!$A$4:$H$500,2,0),0)</f>
        <v>106485058475</v>
      </c>
      <c r="C14" s="3">
        <f>IFERROR(VLOOKUP(E14,'기준가격대장(결산후)'!$A$4:$H$500,3,0),0)</f>
        <v>33658782896</v>
      </c>
      <c r="D14" s="4">
        <f>IFERROR(VLOOKUP(E14,'기준가격대장(결산후)'!$A$4:$H$500,4,0),0)</f>
        <v>73217869377</v>
      </c>
      <c r="E14" s="17">
        <v>111010</v>
      </c>
      <c r="F14" s="4" t="s">
        <v>209</v>
      </c>
      <c r="G14" s="3">
        <f>IFERROR(VLOOKUP(E14,'기준가격대장(결산후)'!$A$4:$H$500,6,0),0)</f>
        <v>0</v>
      </c>
      <c r="H14" s="3">
        <f>IFERROR(VLOOKUP(E14,'기준가격대장(결산후)'!$A$4:$H$500,7,0),0)</f>
        <v>391593798</v>
      </c>
      <c r="I14" s="4">
        <f>IFERROR(VLOOKUP(E14,'기준가격대장(결산후)'!$A$4:$H$500,8,0),0)</f>
        <v>0</v>
      </c>
      <c r="L14" s="6"/>
    </row>
    <row r="15" spans="2:13" hidden="1" outlineLevel="1">
      <c r="B15" s="34">
        <f>IFERROR(VLOOKUP(E15,'기준가격대장(결산후)'!$A$4:$H$500,2,0),0)</f>
        <v>0</v>
      </c>
      <c r="C15" s="3">
        <f>IFERROR(VLOOKUP(E15,'기준가격대장(결산후)'!$A$4:$H$500,3,0),0)</f>
        <v>0</v>
      </c>
      <c r="D15" s="4">
        <f>IFERROR(VLOOKUP(E15,'기준가격대장(결산후)'!$A$4:$H$500,4,0),0)</f>
        <v>0</v>
      </c>
      <c r="E15" s="17">
        <v>111030</v>
      </c>
      <c r="F15" s="4" t="s">
        <v>660</v>
      </c>
      <c r="G15" s="3">
        <f>IFERROR(VLOOKUP(E15,'기준가격대장(결산후)'!$A$4:$H$500,6,0),0)</f>
        <v>0</v>
      </c>
      <c r="H15" s="3">
        <f>IFERROR(VLOOKUP(E15,'기준가격대장(결산후)'!$A$4:$H$500,7,0),0)</f>
        <v>0</v>
      </c>
      <c r="I15" s="4">
        <f>IFERROR(VLOOKUP(E15,'기준가격대장(결산후)'!$A$4:$H$500,8,0),0)</f>
        <v>0</v>
      </c>
      <c r="L15" s="6"/>
    </row>
    <row r="16" spans="2:13" hidden="1" outlineLevel="1">
      <c r="B16" s="34">
        <f>IFERROR(VLOOKUP(E16,'기준가격대장(결산후)'!$A$4:$H$500,2,0),0)</f>
        <v>0</v>
      </c>
      <c r="C16" s="3">
        <f>IFERROR(VLOOKUP(E16,'기준가격대장(결산후)'!$A$4:$H$500,3,0),0)</f>
        <v>0</v>
      </c>
      <c r="D16" s="4">
        <f>IFERROR(VLOOKUP(E16,'기준가격대장(결산후)'!$A$4:$H$500,4,0),0)</f>
        <v>0</v>
      </c>
      <c r="E16" s="17">
        <v>111040</v>
      </c>
      <c r="F16" s="4" t="s">
        <v>657</v>
      </c>
      <c r="G16" s="3">
        <f>IFERROR(VLOOKUP(E16,'기준가격대장(결산후)'!$A$4:$H$500,6,0),0)</f>
        <v>0</v>
      </c>
      <c r="H16" s="3">
        <f>IFERROR(VLOOKUP(E16,'기준가격대장(결산후)'!$A$4:$H$500,7,0),0)</f>
        <v>0</v>
      </c>
      <c r="I16" s="4">
        <f>IFERROR(VLOOKUP(E16,'기준가격대장(결산후)'!$A$4:$H$500,8,0),0)</f>
        <v>0</v>
      </c>
      <c r="L16" s="6"/>
    </row>
    <row r="17" spans="2:12" hidden="1" outlineLevel="1">
      <c r="B17" s="34">
        <f>IFERROR(VLOOKUP(E17,'기준가격대장(결산후)'!$A$4:$H$500,2,0),0)</f>
        <v>0</v>
      </c>
      <c r="C17" s="3">
        <f>IFERROR(VLOOKUP(E17,'기준가격대장(결산후)'!$A$4:$H$500,3,0),0)</f>
        <v>0</v>
      </c>
      <c r="D17" s="4">
        <f>IFERROR(VLOOKUP(E17,'기준가격대장(결산후)'!$A$4:$H$500,4,0),0)</f>
        <v>0</v>
      </c>
      <c r="E17" s="17">
        <v>111110</v>
      </c>
      <c r="F17" s="4" t="s">
        <v>13</v>
      </c>
      <c r="G17" s="3">
        <f>IFERROR(VLOOKUP(E17,'기준가격대장(결산후)'!$A$4:$H$500,6,0),0)</f>
        <v>0</v>
      </c>
      <c r="H17" s="3">
        <f>IFERROR(VLOOKUP(E17,'기준가격대장(결산후)'!$A$4:$H$500,7,0),0)</f>
        <v>0</v>
      </c>
      <c r="I17" s="4">
        <f>IFERROR(VLOOKUP(E17,'기준가격대장(결산후)'!$A$4:$H$500,8,0),0)</f>
        <v>0</v>
      </c>
      <c r="L17" s="6"/>
    </row>
    <row r="18" spans="2:12" hidden="1" outlineLevel="1">
      <c r="B18" s="34">
        <f>IFERROR(VLOOKUP(E18,'기준가격대장(결산후)'!$A$4:$H$500,2,0),0)</f>
        <v>5368673944</v>
      </c>
      <c r="C18" s="3">
        <f>IFERROR(VLOOKUP(E18,'기준가격대장(결산후)'!$A$4:$H$500,3,0),0)</f>
        <v>1765255</v>
      </c>
      <c r="D18" s="4">
        <f>IFERROR(VLOOKUP(E18,'기준가격대장(결산후)'!$A$4:$H$500,4,0),0)</f>
        <v>5366908689</v>
      </c>
      <c r="E18" s="17">
        <v>113010</v>
      </c>
      <c r="F18" s="4" t="s">
        <v>170</v>
      </c>
      <c r="G18" s="3">
        <f>IFERROR(VLOOKUP(E18,'기준가격대장(결산후)'!$A$4:$H$500,6,0),0)</f>
        <v>0</v>
      </c>
      <c r="H18" s="3">
        <f>IFERROR(VLOOKUP(E18,'기준가격대장(결산후)'!$A$4:$H$500,7,0),0)</f>
        <v>0</v>
      </c>
      <c r="I18" s="4">
        <f>IFERROR(VLOOKUP(E18,'기준가격대장(결산후)'!$A$4:$H$500,8,0),0)</f>
        <v>0</v>
      </c>
    </row>
    <row r="19" spans="2:12" hidden="1" outlineLevel="1">
      <c r="B19" s="34">
        <f>IFERROR(VLOOKUP(E19,'기준가격대장(결산후)'!$A$4:$H$500,2,0),0)</f>
        <v>0</v>
      </c>
      <c r="C19" s="3">
        <f>IFERROR(VLOOKUP(E19,'기준가격대장(결산후)'!$A$4:$H$500,3,0),0)</f>
        <v>0</v>
      </c>
      <c r="D19" s="4">
        <f>IFERROR(VLOOKUP(E19,'기준가격대장(결산후)'!$A$4:$H$500,4,0),0)</f>
        <v>0</v>
      </c>
      <c r="E19" s="18">
        <v>113030</v>
      </c>
      <c r="F19" s="19" t="s">
        <v>276</v>
      </c>
      <c r="G19" s="3">
        <f>IFERROR(VLOOKUP(E19,'기준가격대장(결산후)'!$A$4:$H$500,6,0),0)</f>
        <v>0</v>
      </c>
      <c r="H19" s="3">
        <f>IFERROR(VLOOKUP(E19,'기준가격대장(결산후)'!$A$4:$H$500,7,0),0)</f>
        <v>0</v>
      </c>
      <c r="I19" s="4">
        <f>IFERROR(VLOOKUP(E19,'기준가격대장(결산후)'!$A$4:$H$500,8,0),0)</f>
        <v>0</v>
      </c>
    </row>
    <row r="20" spans="2:12" hidden="1" outlineLevel="1">
      <c r="B20" s="34">
        <f>IFERROR(VLOOKUP(E20,'기준가격대장(결산후)'!$A$4:$H$500,2,0),0)</f>
        <v>0</v>
      </c>
      <c r="C20" s="3">
        <f>IFERROR(VLOOKUP(E20,'기준가격대장(결산후)'!$A$4:$H$500,3,0),0)</f>
        <v>0</v>
      </c>
      <c r="D20" s="4">
        <f>IFERROR(VLOOKUP(E20,'기준가격대장(결산후)'!$A$4:$H$500,4,0),0)</f>
        <v>0</v>
      </c>
      <c r="E20" s="17">
        <v>113050</v>
      </c>
      <c r="F20" s="4" t="s">
        <v>171</v>
      </c>
      <c r="G20" s="3">
        <f>IFERROR(VLOOKUP(E20,'기준가격대장(결산후)'!$A$4:$H$500,6,0),0)</f>
        <v>0</v>
      </c>
      <c r="H20" s="3">
        <f>IFERROR(VLOOKUP(E20,'기준가격대장(결산후)'!$A$4:$H$500,7,0),0)</f>
        <v>0</v>
      </c>
      <c r="I20" s="4">
        <f>IFERROR(VLOOKUP(E20,'기준가격대장(결산후)'!$A$4:$H$500,8,0),0)</f>
        <v>0</v>
      </c>
    </row>
    <row r="21" spans="2:12" hidden="1" outlineLevel="1">
      <c r="B21" s="34">
        <f>IFERROR(VLOOKUP(E21,'기준가격대장(결산후)'!$A$4:$H$500,2,0),0)</f>
        <v>0</v>
      </c>
      <c r="C21" s="3">
        <f>IFERROR(VLOOKUP(E21,'기준가격대장(결산후)'!$A$4:$H$500,3,0),0)</f>
        <v>0</v>
      </c>
      <c r="D21" s="4">
        <f>IFERROR(VLOOKUP(E21,'기준가격대장(결산후)'!$A$4:$H$500,4,0),0)</f>
        <v>0</v>
      </c>
      <c r="E21" s="17">
        <v>113070</v>
      </c>
      <c r="F21" s="4" t="s">
        <v>172</v>
      </c>
      <c r="G21" s="3">
        <f>IFERROR(VLOOKUP(E21,'기준가격대장(결산후)'!$A$4:$H$500,6,0),0)</f>
        <v>0</v>
      </c>
      <c r="H21" s="3">
        <f>IFERROR(VLOOKUP(E21,'기준가격대장(결산후)'!$A$4:$H$500,7,0),0)</f>
        <v>0</v>
      </c>
      <c r="I21" s="4">
        <f>IFERROR(VLOOKUP(E21,'기준가격대장(결산후)'!$A$4:$H$500,8,0),0)</f>
        <v>0</v>
      </c>
    </row>
    <row r="22" spans="2:12" hidden="1" outlineLevel="1">
      <c r="B22" s="34">
        <f>IFERROR(VLOOKUP(E22,'기준가격대장(결산후)'!$A$4:$H$500,2,0),0)</f>
        <v>0</v>
      </c>
      <c r="C22" s="3">
        <f>IFERROR(VLOOKUP(E22,'기준가격대장(결산후)'!$A$4:$H$500,3,0),0)</f>
        <v>0</v>
      </c>
      <c r="D22" s="4">
        <f>IFERROR(VLOOKUP(E22,'기준가격대장(결산후)'!$A$4:$H$500,4,0),0)</f>
        <v>0</v>
      </c>
      <c r="E22" s="17">
        <v>113090</v>
      </c>
      <c r="F22" s="4" t="s">
        <v>300</v>
      </c>
      <c r="G22" s="3">
        <f>IFERROR(VLOOKUP(E22,'기준가격대장(결산후)'!$A$4:$H$500,6,0),0)</f>
        <v>0</v>
      </c>
      <c r="H22" s="3">
        <f>IFERROR(VLOOKUP(E22,'기준가격대장(결산후)'!$A$4:$H$500,7,0),0)</f>
        <v>0</v>
      </c>
      <c r="I22" s="4">
        <f>IFERROR(VLOOKUP(E22,'기준가격대장(결산후)'!$A$4:$H$500,8,0),0)</f>
        <v>0</v>
      </c>
    </row>
    <row r="23" spans="2:12" hidden="1" outlineLevel="1">
      <c r="B23" s="34">
        <f>IFERROR(VLOOKUP(E23,'기준가격대장(결산후)'!$A$4:$H$500,2,0),0)</f>
        <v>0</v>
      </c>
      <c r="C23" s="3">
        <f>IFERROR(VLOOKUP(E23,'기준가격대장(결산후)'!$A$4:$H$500,3,0),0)</f>
        <v>0</v>
      </c>
      <c r="D23" s="4">
        <f>IFERROR(VLOOKUP(E23,'기준가격대장(결산후)'!$A$4:$H$500,4,0),0)</f>
        <v>0</v>
      </c>
      <c r="E23" s="17">
        <v>113110</v>
      </c>
      <c r="F23" s="4" t="s">
        <v>173</v>
      </c>
      <c r="G23" s="3">
        <f>IFERROR(VLOOKUP(E23,'기준가격대장(결산후)'!$A$4:$H$500,6,0),0)</f>
        <v>0</v>
      </c>
      <c r="H23" s="3">
        <f>IFERROR(VLOOKUP(E23,'기준가격대장(결산후)'!$A$4:$H$500,7,0),0)</f>
        <v>0</v>
      </c>
      <c r="I23" s="4">
        <f>IFERROR(VLOOKUP(E23,'기준가격대장(결산후)'!$A$4:$H$500,8,0),0)</f>
        <v>0</v>
      </c>
    </row>
    <row r="24" spans="2:12" hidden="1" outlineLevel="1">
      <c r="B24" s="34">
        <f>IFERROR(VLOOKUP(E24,'기준가격대장(결산후)'!$A$4:$H$500,2,0),0)</f>
        <v>0</v>
      </c>
      <c r="C24" s="3">
        <f>IFERROR(VLOOKUP(E24,'기준가격대장(결산후)'!$A$4:$H$500,3,0),0)</f>
        <v>0</v>
      </c>
      <c r="D24" s="4">
        <f>IFERROR(VLOOKUP(E24,'기준가격대장(결산후)'!$A$4:$H$500,4,0),0)</f>
        <v>0</v>
      </c>
      <c r="E24" s="17">
        <v>113150</v>
      </c>
      <c r="F24" s="4" t="s">
        <v>356</v>
      </c>
      <c r="G24" s="3">
        <f>IFERROR(VLOOKUP(E24,'기준가격대장(결산후)'!$A$4:$H$500,6,0),0)</f>
        <v>0</v>
      </c>
      <c r="H24" s="3">
        <f>IFERROR(VLOOKUP(E24,'기준가격대장(결산후)'!$A$4:$H$500,7,0),0)</f>
        <v>0</v>
      </c>
      <c r="I24" s="4">
        <f>IFERROR(VLOOKUP(E24,'기준가격대장(결산후)'!$A$4:$H$500,8,0),0)</f>
        <v>0</v>
      </c>
    </row>
    <row r="25" spans="2:12" hidden="1" outlineLevel="1">
      <c r="B25" s="34">
        <f>IFERROR(VLOOKUP(E25,'기준가격대장(결산후)'!$A$4:$H$500,2,0),0)</f>
        <v>24463760580</v>
      </c>
      <c r="C25" s="3">
        <f>IFERROR(VLOOKUP(E25,'기준가격대장(결산후)'!$A$4:$H$500,3,0),0)</f>
        <v>1046317003</v>
      </c>
      <c r="D25" s="4">
        <f>IFERROR(VLOOKUP(E25,'기준가격대장(결산후)'!$A$4:$H$500,4,0),0)</f>
        <v>23417443577</v>
      </c>
      <c r="E25" s="17">
        <v>115010</v>
      </c>
      <c r="F25" s="4" t="s">
        <v>210</v>
      </c>
      <c r="G25" s="3">
        <f>IFERROR(VLOOKUP(E25,'기준가격대장(결산후)'!$A$4:$H$500,6,0),0)</f>
        <v>0</v>
      </c>
      <c r="H25" s="3">
        <f>IFERROR(VLOOKUP(E25,'기준가격대장(결산후)'!$A$4:$H$500,7,0),0)</f>
        <v>0</v>
      </c>
      <c r="I25" s="4">
        <f>IFERROR(VLOOKUP(E25,'기준가격대장(결산후)'!$A$4:$H$500,8,0),0)</f>
        <v>0</v>
      </c>
    </row>
    <row r="26" spans="2:12" hidden="1" outlineLevel="1">
      <c r="B26" s="34">
        <f>IFERROR(VLOOKUP(E26,'기준가격대장(결산후)'!$A$4:$H$500,2,0),0)</f>
        <v>0</v>
      </c>
      <c r="C26" s="3">
        <f>IFERROR(VLOOKUP(E26,'기준가격대장(결산후)'!$A$4:$H$500,3,0),0)</f>
        <v>0</v>
      </c>
      <c r="D26" s="4">
        <f>IFERROR(VLOOKUP(E26,'기준가격대장(결산후)'!$A$4:$H$500,4,0),0)</f>
        <v>0</v>
      </c>
      <c r="E26" s="17">
        <v>117010</v>
      </c>
      <c r="F26" s="4" t="s">
        <v>357</v>
      </c>
      <c r="G26" s="3">
        <f>IFERROR(VLOOKUP(E26,'기준가격대장(결산후)'!$A$4:$H$500,6,0),0)</f>
        <v>0</v>
      </c>
      <c r="H26" s="3">
        <f>IFERROR(VLOOKUP(E26,'기준가격대장(결산후)'!$A$4:$H$500,7,0),0)</f>
        <v>0</v>
      </c>
      <c r="I26" s="4">
        <f>IFERROR(VLOOKUP(E26,'기준가격대장(결산후)'!$A$4:$H$500,8,0),0)</f>
        <v>0</v>
      </c>
    </row>
    <row r="27" spans="2:12" hidden="1" outlineLevel="1">
      <c r="B27" s="34">
        <f>IFERROR(VLOOKUP(E27,'기준가격대장(결산후)'!$A$4:$H$500,2,0),0)</f>
        <v>0</v>
      </c>
      <c r="C27" s="3">
        <f>IFERROR(VLOOKUP(E27,'기준가격대장(결산후)'!$A$4:$H$500,3,0),0)</f>
        <v>0</v>
      </c>
      <c r="D27" s="4">
        <f>IFERROR(VLOOKUP(E27,'기준가격대장(결산후)'!$A$4:$H$500,4,0),0)</f>
        <v>0</v>
      </c>
      <c r="E27" s="18">
        <v>117030</v>
      </c>
      <c r="F27" s="19" t="s">
        <v>244</v>
      </c>
      <c r="G27" s="3">
        <f>IFERROR(VLOOKUP(E27,'기준가격대장(결산후)'!$A$4:$H$500,6,0),0)</f>
        <v>0</v>
      </c>
      <c r="H27" s="3">
        <f>IFERROR(VLOOKUP(E27,'기준가격대장(결산후)'!$A$4:$H$500,7,0),0)</f>
        <v>0</v>
      </c>
      <c r="I27" s="4">
        <f>IFERROR(VLOOKUP(E27,'기준가격대장(결산후)'!$A$4:$H$500,8,0),0)</f>
        <v>0</v>
      </c>
    </row>
    <row r="28" spans="2:12" hidden="1" outlineLevel="1">
      <c r="B28" s="34">
        <f>IFERROR(VLOOKUP(E28,'기준가격대장(결산후)'!$A$4:$H$500,2,0),0)</f>
        <v>0</v>
      </c>
      <c r="C28" s="3">
        <f>IFERROR(VLOOKUP(E28,'기준가격대장(결산후)'!$A$4:$H$500,3,0),0)</f>
        <v>0</v>
      </c>
      <c r="D28" s="4">
        <f>IFERROR(VLOOKUP(E28,'기준가격대장(결산후)'!$A$4:$H$500,4,0),0)</f>
        <v>0</v>
      </c>
      <c r="E28" s="18">
        <v>117050</v>
      </c>
      <c r="F28" s="19" t="s">
        <v>430</v>
      </c>
      <c r="G28" s="3">
        <f>IFERROR(VLOOKUP(E28,'기준가격대장(결산후)'!$A$4:$H$500,6,0),0)</f>
        <v>0</v>
      </c>
      <c r="H28" s="3">
        <f>IFERROR(VLOOKUP(E28,'기준가격대장(결산후)'!$A$4:$H$500,7,0),0)</f>
        <v>0</v>
      </c>
      <c r="I28" s="4">
        <f>IFERROR(VLOOKUP(E28,'기준가격대장(결산후)'!$A$4:$H$500,8,0),0)</f>
        <v>0</v>
      </c>
    </row>
    <row r="29" spans="2:12" hidden="1" outlineLevel="1">
      <c r="B29" s="34">
        <f>IFERROR(VLOOKUP(E29,'기준가격대장(결산후)'!$A$4:$H$500,2,0),0)</f>
        <v>0</v>
      </c>
      <c r="C29" s="3">
        <f>IFERROR(VLOOKUP(E29,'기준가격대장(결산후)'!$A$4:$H$500,3,0),0)</f>
        <v>0</v>
      </c>
      <c r="D29" s="4">
        <f>IFERROR(VLOOKUP(E29,'기준가격대장(결산후)'!$A$4:$H$500,4,0),0)</f>
        <v>0</v>
      </c>
      <c r="E29" s="18">
        <v>127060</v>
      </c>
      <c r="F29" s="19" t="s">
        <v>451</v>
      </c>
      <c r="G29" s="3">
        <f>IFERROR(VLOOKUP(E29,'기준가격대장(결산후)'!$A$4:$H$500,6,0),0)</f>
        <v>0</v>
      </c>
      <c r="H29" s="3">
        <f>IFERROR(VLOOKUP(E29,'기준가격대장(결산후)'!$A$4:$H$500,7,0),0)</f>
        <v>0</v>
      </c>
      <c r="I29" s="4">
        <f>IFERROR(VLOOKUP(E29,'기준가격대장(결산후)'!$A$4:$H$500,8,0),0)</f>
        <v>0</v>
      </c>
    </row>
    <row r="30" spans="2:12" hidden="1" outlineLevel="1">
      <c r="B30" s="34">
        <f>IFERROR(VLOOKUP(E30,'기준가격대장(결산후)'!$A$4:$H$500,2,0),0)</f>
        <v>0</v>
      </c>
      <c r="C30" s="3">
        <f>IFERROR(VLOOKUP(E30,'기준가격대장(결산후)'!$A$4:$H$500,3,0),0)</f>
        <v>0</v>
      </c>
      <c r="D30" s="4">
        <f>IFERROR(VLOOKUP(E30,'기준가격대장(결산후)'!$A$4:$H$500,4,0),0)</f>
        <v>0</v>
      </c>
      <c r="E30" s="18">
        <v>131010</v>
      </c>
      <c r="F30" s="19" t="s">
        <v>1010</v>
      </c>
      <c r="G30" s="3">
        <f>IFERROR(VLOOKUP(E30,'기준가격대장(결산후)'!$A$4:$H$500,6,0),0)</f>
        <v>0</v>
      </c>
      <c r="H30" s="3">
        <f>IFERROR(VLOOKUP(E30,'기준가격대장(결산후)'!$A$4:$H$500,7,0),0)</f>
        <v>0</v>
      </c>
      <c r="I30" s="4">
        <f>IFERROR(VLOOKUP(E30,'기준가격대장(결산후)'!$A$4:$H$500,8,0),0)</f>
        <v>0</v>
      </c>
    </row>
    <row r="31" spans="2:12" hidden="1" outlineLevel="1">
      <c r="B31" s="34">
        <f>IFERROR(VLOOKUP(E31,'기준가격대장(결산후)'!$A$4:$H$500,2,0),0)</f>
        <v>0</v>
      </c>
      <c r="C31" s="3">
        <f>IFERROR(VLOOKUP(E31,'기준가격대장(결산후)'!$A$4:$H$500,3,0),0)</f>
        <v>0</v>
      </c>
      <c r="D31" s="4">
        <f>IFERROR(VLOOKUP(E31,'기준가격대장(결산후)'!$A$4:$H$500,4,0),0)</f>
        <v>0</v>
      </c>
      <c r="E31" s="18">
        <v>131510</v>
      </c>
      <c r="F31" s="19" t="s">
        <v>452</v>
      </c>
      <c r="G31" s="3">
        <f>IFERROR(VLOOKUP(E31,'기준가격대장(결산후)'!$A$4:$H$500,6,0),0)</f>
        <v>0</v>
      </c>
      <c r="H31" s="3">
        <f>IFERROR(VLOOKUP(E31,'기준가격대장(결산후)'!$A$4:$H$500,7,0),0)</f>
        <v>0</v>
      </c>
      <c r="I31" s="4">
        <f>IFERROR(VLOOKUP(E31,'기준가격대장(결산후)'!$A$4:$H$500,8,0),0)</f>
        <v>0</v>
      </c>
    </row>
    <row r="32" spans="2:12" hidden="1" outlineLevel="1">
      <c r="B32" s="34">
        <f>IFERROR(VLOOKUP(E32,'기준가격대장(결산후)'!$A$4:$H$500,2,0),0)</f>
        <v>0</v>
      </c>
      <c r="C32" s="3">
        <f>IFERROR(VLOOKUP(E32,'기준가격대장(결산후)'!$A$4:$H$500,3,0),0)</f>
        <v>0</v>
      </c>
      <c r="D32" s="4">
        <f>IFERROR(VLOOKUP(E32,'기준가격대장(결산후)'!$A$4:$H$500,4,0),0)</f>
        <v>0</v>
      </c>
      <c r="E32" s="17">
        <v>135010</v>
      </c>
      <c r="F32" s="4" t="s">
        <v>14</v>
      </c>
      <c r="G32" s="3">
        <f>IFERROR(VLOOKUP(E32,'기준가격대장(결산후)'!$A$4:$H$500,6,0),0)</f>
        <v>0</v>
      </c>
      <c r="H32" s="3">
        <f>IFERROR(VLOOKUP(E32,'기준가격대장(결산후)'!$A$4:$H$500,7,0),0)</f>
        <v>0</v>
      </c>
      <c r="I32" s="4">
        <f>IFERROR(VLOOKUP(E32,'기준가격대장(결산후)'!$A$4:$H$500,8,0),0)</f>
        <v>0</v>
      </c>
    </row>
    <row r="33" spans="2:12" hidden="1" outlineLevel="1">
      <c r="B33" s="34">
        <f>IFERROR(VLOOKUP(E33,'기준가격대장(결산후)'!$A$4:$H$500,2,0),0)</f>
        <v>0</v>
      </c>
      <c r="C33" s="3">
        <f>IFERROR(VLOOKUP(E33,'기준가격대장(결산후)'!$A$4:$H$500,3,0),0)</f>
        <v>0</v>
      </c>
      <c r="D33" s="4">
        <f>IFERROR(VLOOKUP(E33,'기준가격대장(결산후)'!$A$4:$H$500,4,0),0)</f>
        <v>0</v>
      </c>
      <c r="E33" s="17">
        <v>135110</v>
      </c>
      <c r="F33" s="4" t="s">
        <v>15</v>
      </c>
      <c r="G33" s="3">
        <f>IFERROR(VLOOKUP(E33,'기준가격대장(결산후)'!$A$4:$H$500,6,0),0)</f>
        <v>0</v>
      </c>
      <c r="H33" s="3">
        <f>IFERROR(VLOOKUP(E33,'기준가격대장(결산후)'!$A$4:$H$500,7,0),0)</f>
        <v>0</v>
      </c>
      <c r="I33" s="4">
        <f>IFERROR(VLOOKUP(E33,'기준가격대장(결산후)'!$A$4:$H$500,8,0),0)</f>
        <v>0</v>
      </c>
    </row>
    <row r="34" spans="2:12" hidden="1" outlineLevel="1">
      <c r="B34" s="34">
        <f>IFERROR(VLOOKUP(E34,'기준가격대장(결산후)'!$A$4:$H$500,2,0),0)</f>
        <v>0</v>
      </c>
      <c r="C34" s="3">
        <f>IFERROR(VLOOKUP(E34,'기준가격대장(결산후)'!$A$4:$H$500,3,0),0)</f>
        <v>0</v>
      </c>
      <c r="D34" s="4">
        <f>IFERROR(VLOOKUP(E34,'기준가격대장(결산후)'!$A$4:$H$500,4,0),0)</f>
        <v>0</v>
      </c>
      <c r="E34" s="17">
        <v>135130</v>
      </c>
      <c r="F34" s="4" t="s">
        <v>453</v>
      </c>
      <c r="G34" s="3">
        <f>IFERROR(VLOOKUP(E34,'기준가격대장(결산후)'!$A$4:$H$500,6,0),0)</f>
        <v>0</v>
      </c>
      <c r="H34" s="3">
        <f>IFERROR(VLOOKUP(E34,'기준가격대장(결산후)'!$A$4:$H$500,7,0),0)</f>
        <v>0</v>
      </c>
      <c r="I34" s="4">
        <f>IFERROR(VLOOKUP(E34,'기준가격대장(결산후)'!$A$4:$H$500,8,0),0)</f>
        <v>0</v>
      </c>
    </row>
    <row r="35" spans="2:12" hidden="1" outlineLevel="1">
      <c r="B35" s="34">
        <f>IFERROR(VLOOKUP(E35,'기준가격대장(결산후)'!$A$4:$H$500,2,0),0)</f>
        <v>0</v>
      </c>
      <c r="C35" s="3">
        <f>IFERROR(VLOOKUP(E35,'기준가격대장(결산후)'!$A$4:$H$500,3,0),0)</f>
        <v>0</v>
      </c>
      <c r="D35" s="4">
        <f>IFERROR(VLOOKUP(E35,'기준가격대장(결산후)'!$A$4:$H$500,4,0),0)</f>
        <v>0</v>
      </c>
      <c r="E35" s="17">
        <v>139010</v>
      </c>
      <c r="F35" s="4" t="s">
        <v>211</v>
      </c>
      <c r="G35" s="3">
        <f>IFERROR(VLOOKUP(E35,'기준가격대장(결산후)'!$A$4:$H$500,6,0),0)</f>
        <v>0</v>
      </c>
      <c r="H35" s="3">
        <f>IFERROR(VLOOKUP(E35,'기준가격대장(결산후)'!$A$4:$H$500,7,0),0)</f>
        <v>0</v>
      </c>
      <c r="I35" s="4">
        <f>IFERROR(VLOOKUP(E35,'기준가격대장(결산후)'!$A$4:$H$500,8,0),0)</f>
        <v>0</v>
      </c>
    </row>
    <row r="36" spans="2:12" hidden="1" outlineLevel="1">
      <c r="B36" s="34">
        <f>IFERROR(VLOOKUP(E36,'기준가격대장(결산후)'!$A$4:$H$500,2,0),0)</f>
        <v>0</v>
      </c>
      <c r="C36" s="3">
        <f>IFERROR(VLOOKUP(E36,'기준가격대장(결산후)'!$A$4:$H$500,3,0),0)</f>
        <v>0</v>
      </c>
      <c r="D36" s="4">
        <f>IFERROR(VLOOKUP(E36,'기준가격대장(결산후)'!$A$4:$H$500,4,0),0)</f>
        <v>0</v>
      </c>
      <c r="E36" s="17">
        <v>139030</v>
      </c>
      <c r="F36" s="4" t="s">
        <v>212</v>
      </c>
      <c r="G36" s="3">
        <f>IFERROR(VLOOKUP(E36,'기준가격대장(결산후)'!$A$4:$H$500,6,0),0)</f>
        <v>0</v>
      </c>
      <c r="H36" s="3">
        <f>IFERROR(VLOOKUP(E36,'기준가격대장(결산후)'!$A$4:$H$500,7,0),0)</f>
        <v>0</v>
      </c>
      <c r="I36" s="4">
        <f>IFERROR(VLOOKUP(E36,'기준가격대장(결산후)'!$A$4:$H$500,8,0),0)</f>
        <v>0</v>
      </c>
    </row>
    <row r="37" spans="2:12" hidden="1" outlineLevel="1">
      <c r="B37" s="34">
        <f>IFERROR(VLOOKUP(E37,'기준가격대장(결산후)'!$A$4:$H$500,2,0),0)</f>
        <v>0</v>
      </c>
      <c r="C37" s="3">
        <f>IFERROR(VLOOKUP(E37,'기준가격대장(결산후)'!$A$4:$H$500,3,0),0)</f>
        <v>0</v>
      </c>
      <c r="D37" s="4">
        <f>IFERROR(VLOOKUP(E37,'기준가격대장(결산후)'!$A$4:$H$500,4,0),0)</f>
        <v>0</v>
      </c>
      <c r="E37" s="18">
        <v>139110</v>
      </c>
      <c r="F37" s="19" t="s">
        <v>291</v>
      </c>
      <c r="G37" s="3">
        <f>IFERROR(VLOOKUP(E37,'기준가격대장(결산후)'!$A$4:$H$500,6,0),0)</f>
        <v>0</v>
      </c>
      <c r="H37" s="3">
        <f>IFERROR(VLOOKUP(E37,'기준가격대장(결산후)'!$A$4:$H$500,7,0),0)</f>
        <v>0</v>
      </c>
      <c r="I37" s="4">
        <f>IFERROR(VLOOKUP(E37,'기준가격대장(결산후)'!$A$4:$H$500,8,0),0)</f>
        <v>0</v>
      </c>
    </row>
    <row r="38" spans="2:12" hidden="1" outlineLevel="1">
      <c r="B38" s="34">
        <f>IFERROR(VLOOKUP(E38,'기준가격대장(결산후)'!$A$4:$H$500,2,0),0)</f>
        <v>0</v>
      </c>
      <c r="C38" s="3">
        <f>IFERROR(VLOOKUP(E38,'기준가격대장(결산후)'!$A$4:$H$500,3,0),0)</f>
        <v>0</v>
      </c>
      <c r="D38" s="4">
        <f>IFERROR(VLOOKUP(E38,'기준가격대장(결산후)'!$A$4:$H$500,4,0),0)</f>
        <v>0</v>
      </c>
      <c r="E38" s="18">
        <v>139150</v>
      </c>
      <c r="F38" s="19" t="s">
        <v>354</v>
      </c>
      <c r="G38" s="3">
        <f>IFERROR(VLOOKUP(E38,'기준가격대장(결산후)'!$A$4:$H$500,6,0),0)</f>
        <v>0</v>
      </c>
      <c r="H38" s="3">
        <f>IFERROR(VLOOKUP(E38,'기준가격대장(결산후)'!$A$4:$H$500,7,0),0)</f>
        <v>0</v>
      </c>
      <c r="I38" s="4">
        <f>IFERROR(VLOOKUP(E38,'기준가격대장(결산후)'!$A$4:$H$500,8,0),0)</f>
        <v>0</v>
      </c>
    </row>
    <row r="39" spans="2:12" hidden="1" outlineLevel="1">
      <c r="B39" s="34">
        <f>IFERROR(VLOOKUP(E39,'기준가격대장(결산후)'!$A$4:$H$500,2,0),0)</f>
        <v>0</v>
      </c>
      <c r="C39" s="3">
        <f>IFERROR(VLOOKUP(E39,'기준가격대장(결산후)'!$A$4:$H$500,3,0),0)</f>
        <v>0</v>
      </c>
      <c r="D39" s="4">
        <f>IFERROR(VLOOKUP(E39,'기준가격대장(결산후)'!$A$4:$H$500,4,0),0)</f>
        <v>0</v>
      </c>
      <c r="E39" s="18">
        <v>139210</v>
      </c>
      <c r="F39" s="19" t="s">
        <v>375</v>
      </c>
      <c r="G39" s="3">
        <f>IFERROR(VLOOKUP(E39,'기준가격대장(결산후)'!$A$4:$H$500,6,0),0)</f>
        <v>0</v>
      </c>
      <c r="H39" s="3">
        <f>IFERROR(VLOOKUP(E39,'기준가격대장(결산후)'!$A$4:$H$500,7,0),0)</f>
        <v>0</v>
      </c>
      <c r="I39" s="4">
        <f>IFERROR(VLOOKUP(E39,'기준가격대장(결산후)'!$A$4:$H$500,8,0),0)</f>
        <v>0</v>
      </c>
    </row>
    <row r="40" spans="2:12" hidden="1" outlineLevel="1">
      <c r="B40" s="34">
        <f>IFERROR(VLOOKUP(E40,'기준가격대장(결산후)'!$A$4:$H$500,2,0),0)</f>
        <v>0</v>
      </c>
      <c r="C40" s="3">
        <f>IFERROR(VLOOKUP(E40,'기준가격대장(결산후)'!$A$4:$H$500,3,0),0)</f>
        <v>0</v>
      </c>
      <c r="D40" s="4">
        <f>IFERROR(VLOOKUP(E40,'기준가격대장(결산후)'!$A$4:$H$500,4,0),0)</f>
        <v>0</v>
      </c>
      <c r="E40" s="18">
        <v>139230</v>
      </c>
      <c r="F40" s="19" t="s">
        <v>355</v>
      </c>
      <c r="G40" s="3">
        <f>IFERROR(VLOOKUP(E40,'기준가격대장(결산후)'!$A$4:$H$500,6,0),0)</f>
        <v>0</v>
      </c>
      <c r="H40" s="3">
        <f>IFERROR(VLOOKUP(E40,'기준가격대장(결산후)'!$A$4:$H$500,7,0),0)</f>
        <v>0</v>
      </c>
      <c r="I40" s="4">
        <f>IFERROR(VLOOKUP(E40,'기준가격대장(결산후)'!$A$4:$H$500,8,0),0)</f>
        <v>0</v>
      </c>
    </row>
    <row r="41" spans="2:12" hidden="1" outlineLevel="1">
      <c r="B41" s="34">
        <f>IFERROR(VLOOKUP(E41,'기준가격대장(결산후)'!$A$4:$H$500,2,0),0)</f>
        <v>8837106649</v>
      </c>
      <c r="C41" s="3">
        <f>IFERROR(VLOOKUP(E41,'기준가격대장(결산후)'!$A$4:$H$500,3,0),0)</f>
        <v>0</v>
      </c>
      <c r="D41" s="4">
        <f>IFERROR(VLOOKUP(E41,'기준가격대장(결산후)'!$A$4:$H$500,4,0),0)</f>
        <v>8837106649</v>
      </c>
      <c r="E41" s="18">
        <v>139310</v>
      </c>
      <c r="F41" s="19" t="s">
        <v>454</v>
      </c>
      <c r="G41" s="3">
        <f>IFERROR(VLOOKUP(E41,'기준가격대장(결산후)'!$A$4:$H$500,6,0),0)</f>
        <v>0</v>
      </c>
      <c r="H41" s="3">
        <f>IFERROR(VLOOKUP(E41,'기준가격대장(결산후)'!$A$4:$H$500,7,0),0)</f>
        <v>0</v>
      </c>
      <c r="I41" s="4">
        <f>IFERROR(VLOOKUP(E41,'기준가격대장(결산후)'!$A$4:$H$500,8,0),0)</f>
        <v>0</v>
      </c>
      <c r="L41" s="6"/>
    </row>
    <row r="42" spans="2:12" hidden="1" outlineLevel="1">
      <c r="B42" s="34">
        <f>IFERROR(VLOOKUP(E42,'기준가격대장(결산후)'!$A$4:$H$500,2,0),0)</f>
        <v>0</v>
      </c>
      <c r="C42" s="3">
        <f>IFERROR(VLOOKUP(E42,'기준가격대장(결산후)'!$A$4:$H$500,3,0),0)</f>
        <v>0</v>
      </c>
      <c r="D42" s="4">
        <f>IFERROR(VLOOKUP(E42,'기준가격대장(결산후)'!$A$4:$H$500,4,0),0)</f>
        <v>0</v>
      </c>
      <c r="E42" s="18">
        <v>139330</v>
      </c>
      <c r="F42" s="19" t="s">
        <v>245</v>
      </c>
      <c r="G42" s="3">
        <f>IFERROR(VLOOKUP(E42,'기준가격대장(결산후)'!$A$4:$H$500,6,0),0)</f>
        <v>0</v>
      </c>
      <c r="H42" s="3">
        <f>IFERROR(VLOOKUP(E42,'기준가격대장(결산후)'!$A$4:$H$500,7,0),0)</f>
        <v>0</v>
      </c>
      <c r="I42" s="4">
        <f>IFERROR(VLOOKUP(E42,'기준가격대장(결산후)'!$A$4:$H$500,8,0),0)</f>
        <v>0</v>
      </c>
    </row>
    <row r="43" spans="2:12" hidden="1" outlineLevel="1">
      <c r="B43" s="34">
        <f>IFERROR(VLOOKUP(E43,'기준가격대장(결산후)'!$A$4:$H$500,2,0),0)</f>
        <v>584987500</v>
      </c>
      <c r="C43" s="3">
        <f>IFERROR(VLOOKUP(E43,'기준가격대장(결산후)'!$A$4:$H$500,3,0),0)</f>
        <v>0</v>
      </c>
      <c r="D43" s="4">
        <f>IFERROR(VLOOKUP(E43,'기준가격대장(결산후)'!$A$4:$H$500,4,0),0)</f>
        <v>584987500</v>
      </c>
      <c r="E43" s="18">
        <v>139410</v>
      </c>
      <c r="F43" s="19" t="s">
        <v>455</v>
      </c>
      <c r="G43" s="3">
        <f>IFERROR(VLOOKUP(E43,'기준가격대장(결산후)'!$A$4:$H$500,6,0),0)</f>
        <v>0</v>
      </c>
      <c r="H43" s="3">
        <f>IFERROR(VLOOKUP(E43,'기준가격대장(결산후)'!$A$4:$H$500,7,0),0)</f>
        <v>0</v>
      </c>
      <c r="I43" s="4">
        <f>IFERROR(VLOOKUP(E43,'기준가격대장(결산후)'!$A$4:$H$500,8,0),0)</f>
        <v>0</v>
      </c>
    </row>
    <row r="44" spans="2:12" hidden="1" outlineLevel="1">
      <c r="B44" s="34">
        <f>IFERROR(VLOOKUP(E44,'기준가격대장(결산후)'!$A$4:$H$500,2,0),0)</f>
        <v>0</v>
      </c>
      <c r="C44" s="3">
        <f>IFERROR(VLOOKUP(E44,'기준가격대장(결산후)'!$A$4:$H$500,3,0),0)</f>
        <v>0</v>
      </c>
      <c r="D44" s="4">
        <f>IFERROR(VLOOKUP(E44,'기준가격대장(결산후)'!$A$4:$H$500,4,0),0)</f>
        <v>0</v>
      </c>
      <c r="E44" s="18">
        <v>139420</v>
      </c>
      <c r="F44" s="19" t="s">
        <v>888</v>
      </c>
      <c r="G44" s="3">
        <f>IFERROR(VLOOKUP(E44,'기준가격대장(결산후)'!$A$4:$H$500,6,0),0)</f>
        <v>0</v>
      </c>
      <c r="H44" s="3">
        <f>IFERROR(VLOOKUP(E44,'기준가격대장(결산후)'!$A$4:$H$500,7,0),0)</f>
        <v>0</v>
      </c>
      <c r="I44" s="4">
        <f>IFERROR(VLOOKUP(E44,'기준가격대장(결산후)'!$A$4:$H$500,8,0),0)</f>
        <v>0</v>
      </c>
      <c r="J44" s="12" t="s">
        <v>905</v>
      </c>
    </row>
    <row r="45" spans="2:12" hidden="1" outlineLevel="2">
      <c r="B45" s="34">
        <f>IFERROR(VLOOKUP(E45,'기준가격대장(결산후)'!$A$4:$H$500,2,0),0)</f>
        <v>0</v>
      </c>
      <c r="C45" s="3">
        <f>IFERROR(VLOOKUP(E45,'기준가격대장(결산후)'!$A$4:$H$500,3,0),0)</f>
        <v>0</v>
      </c>
      <c r="D45" s="4">
        <f>IFERROR(VLOOKUP(E45,'기준가격대장(결산후)'!$A$4:$H$500,4,0),0)</f>
        <v>0</v>
      </c>
      <c r="E45" s="17">
        <v>139450</v>
      </c>
      <c r="F45" s="4" t="s">
        <v>174</v>
      </c>
      <c r="G45" s="3">
        <f>IFERROR(VLOOKUP(E45,'기준가격대장(결산후)'!$A$4:$H$500,6,0),0)</f>
        <v>0</v>
      </c>
      <c r="H45" s="3">
        <f>IFERROR(VLOOKUP(E45,'기준가격대장(결산후)'!$A$4:$H$500,7,0),0)</f>
        <v>0</v>
      </c>
      <c r="I45" s="4">
        <f>IFERROR(VLOOKUP(E45,'기준가격대장(결산후)'!$A$4:$H$500,8,0),0)</f>
        <v>0</v>
      </c>
    </row>
    <row r="46" spans="2:12" hidden="1" outlineLevel="2">
      <c r="B46" s="34">
        <f>IFERROR(VLOOKUP(E46,'기준가격대장(결산후)'!$A$4:$H$500,2,0),0)</f>
        <v>0</v>
      </c>
      <c r="C46" s="3">
        <f>IFERROR(VLOOKUP(E46,'기준가격대장(결산후)'!$A$4:$H$500,3,0),0)</f>
        <v>0</v>
      </c>
      <c r="D46" s="4">
        <f>IFERROR(VLOOKUP(E46,'기준가격대장(결산후)'!$A$4:$H$500,4,0),0)</f>
        <v>0</v>
      </c>
      <c r="E46" s="18">
        <v>139510</v>
      </c>
      <c r="F46" s="19" t="s">
        <v>256</v>
      </c>
      <c r="G46" s="3">
        <f>IFERROR(VLOOKUP(E46,'기준가격대장(결산후)'!$A$4:$H$500,6,0),0)</f>
        <v>0</v>
      </c>
      <c r="H46" s="3">
        <f>IFERROR(VLOOKUP(E46,'기준가격대장(결산후)'!$A$4:$H$500,7,0),0)</f>
        <v>0</v>
      </c>
      <c r="I46" s="4">
        <f>IFERROR(VLOOKUP(E46,'기준가격대장(결산후)'!$A$4:$H$500,8,0),0)</f>
        <v>0</v>
      </c>
    </row>
    <row r="47" spans="2:12" hidden="1" outlineLevel="2">
      <c r="B47" s="34">
        <f>IFERROR(VLOOKUP(E47,'기준가격대장(결산후)'!$A$4:$H$500,2,0),0)</f>
        <v>455343</v>
      </c>
      <c r="C47" s="3">
        <f>IFERROR(VLOOKUP(E47,'기준가격대장(결산후)'!$A$4:$H$500,3,0),0)</f>
        <v>0</v>
      </c>
      <c r="D47" s="4">
        <f>IFERROR(VLOOKUP(E47,'기준가격대장(결산후)'!$A$4:$H$500,4,0),0)</f>
        <v>455343</v>
      </c>
      <c r="E47" s="18">
        <v>139810</v>
      </c>
      <c r="F47" s="19" t="s">
        <v>307</v>
      </c>
      <c r="G47" s="3">
        <f>IFERROR(VLOOKUP(E47,'기준가격대장(결산후)'!$A$4:$H$500,6,0),0)</f>
        <v>0</v>
      </c>
      <c r="H47" s="3">
        <f>IFERROR(VLOOKUP(E47,'기준가격대장(결산후)'!$A$4:$H$500,7,0),0)</f>
        <v>0</v>
      </c>
      <c r="I47" s="4">
        <f>IFERROR(VLOOKUP(E47,'기준가격대장(결산후)'!$A$4:$H$500,8,0),0)</f>
        <v>0</v>
      </c>
    </row>
    <row r="48" spans="2:12" hidden="1" outlineLevel="2">
      <c r="B48" s="34">
        <f>IFERROR(VLOOKUP(E48,'기준가격대장(결산후)'!$A$4:$H$500,2,0),0)</f>
        <v>0</v>
      </c>
      <c r="C48" s="3">
        <f>IFERROR(VLOOKUP(E48,'기준가격대장(결산후)'!$A$4:$H$500,3,0),0)</f>
        <v>0</v>
      </c>
      <c r="D48" s="4">
        <f>IFERROR(VLOOKUP(E48,'기준가격대장(결산후)'!$A$4:$H$500,4,0),0)</f>
        <v>0</v>
      </c>
      <c r="E48" s="18">
        <v>139811</v>
      </c>
      <c r="F48" s="19" t="s">
        <v>456</v>
      </c>
      <c r="G48" s="3">
        <f>IFERROR(VLOOKUP(E48,'기준가격대장(결산후)'!$A$4:$H$500,6,0),0)</f>
        <v>0</v>
      </c>
      <c r="H48" s="3">
        <f>IFERROR(VLOOKUP(E48,'기준가격대장(결산후)'!$A$4:$H$500,7,0),0)</f>
        <v>0</v>
      </c>
      <c r="I48" s="4">
        <f>IFERROR(VLOOKUP(E48,'기준가격대장(결산후)'!$A$4:$H$500,8,0),0)</f>
        <v>0</v>
      </c>
    </row>
    <row r="49" spans="2:14" hidden="1" outlineLevel="2">
      <c r="B49" s="34">
        <f>IFERROR(VLOOKUP(E49,'기준가격대장(결산후)'!$A$4:$H$500,2,0),0)</f>
        <v>0</v>
      </c>
      <c r="C49" s="3">
        <f>IFERROR(VLOOKUP(E49,'기준가격대장(결산후)'!$A$4:$H$500,3,0),0)</f>
        <v>0</v>
      </c>
      <c r="D49" s="4">
        <f>IFERROR(VLOOKUP(E49,'기준가격대장(결산후)'!$A$4:$H$500,4,0),0)</f>
        <v>0</v>
      </c>
      <c r="E49" s="18">
        <v>139890</v>
      </c>
      <c r="F49" s="19" t="s">
        <v>292</v>
      </c>
      <c r="G49" s="3">
        <f>IFERROR(VLOOKUP(E49,'기준가격대장(결산후)'!$A$4:$H$500,6,0),0)</f>
        <v>0</v>
      </c>
      <c r="H49" s="3">
        <f>IFERROR(VLOOKUP(E49,'기준가격대장(결산후)'!$A$4:$H$500,7,0),0)</f>
        <v>0</v>
      </c>
      <c r="I49" s="4">
        <f>IFERROR(VLOOKUP(E49,'기준가격대장(결산후)'!$A$4:$H$500,8,0),0)</f>
        <v>0</v>
      </c>
    </row>
    <row r="50" spans="2:14" hidden="1" outlineLevel="2">
      <c r="B50" s="34">
        <f>IFERROR(VLOOKUP(E50,'기준가격대장(결산후)'!$A$4:$H$500,2,0),0)</f>
        <v>221852625</v>
      </c>
      <c r="C50" s="3">
        <f>IFERROR(VLOOKUP(E50,'기준가격대장(결산후)'!$A$4:$H$500,3,0),0)</f>
        <v>0</v>
      </c>
      <c r="D50" s="4">
        <f>IFERROR(VLOOKUP(E50,'기준가격대장(결산후)'!$A$4:$H$500,4,0),0)</f>
        <v>221852625</v>
      </c>
      <c r="E50" s="17">
        <v>147010</v>
      </c>
      <c r="F50" s="4" t="s">
        <v>213</v>
      </c>
      <c r="G50" s="3">
        <f>IFERROR(VLOOKUP(E50,'기준가격대장(결산후)'!$A$4:$H$500,6,0),0)</f>
        <v>0</v>
      </c>
      <c r="H50" s="3">
        <f>IFERROR(VLOOKUP(E50,'기준가격대장(결산후)'!$A$4:$H$500,7,0),0)</f>
        <v>0</v>
      </c>
      <c r="I50" s="4">
        <f>IFERROR(VLOOKUP(E50,'기준가격대장(결산후)'!$A$4:$H$500,8,0),0)</f>
        <v>0</v>
      </c>
    </row>
    <row r="51" spans="2:14" hidden="1" outlineLevel="2">
      <c r="B51" s="34">
        <f>IFERROR(VLOOKUP(E51,'기준가격대장(결산후)'!$A$4:$H$500,2,0),0)</f>
        <v>0</v>
      </c>
      <c r="C51" s="3">
        <f>IFERROR(VLOOKUP(E51,'기준가격대장(결산후)'!$A$4:$H$500,3,0),0)</f>
        <v>0</v>
      </c>
      <c r="D51" s="4">
        <f>IFERROR(VLOOKUP(E51,'기준가격대장(결산후)'!$A$4:$H$500,4,0),0)</f>
        <v>0</v>
      </c>
      <c r="E51" s="17">
        <v>147030</v>
      </c>
      <c r="F51" s="4" t="s">
        <v>214</v>
      </c>
      <c r="G51" s="3">
        <f>IFERROR(VLOOKUP(E51,'기준가격대장(결산후)'!$A$4:$H$500,6,0),0)</f>
        <v>0</v>
      </c>
      <c r="H51" s="3">
        <f>IFERROR(VLOOKUP(E51,'기준가격대장(결산후)'!$A$4:$H$500,7,0),0)</f>
        <v>0</v>
      </c>
      <c r="I51" s="4">
        <f>IFERROR(VLOOKUP(E51,'기준가격대장(결산후)'!$A$4:$H$500,8,0),0)</f>
        <v>0</v>
      </c>
    </row>
    <row r="52" spans="2:14" hidden="1" outlineLevel="2">
      <c r="B52" s="34">
        <f>IFERROR(VLOOKUP(E52,'기준가격대장(결산후)'!$A$4:$H$500,2,0),0)</f>
        <v>0</v>
      </c>
      <c r="C52" s="3">
        <f>IFERROR(VLOOKUP(E52,'기준가격대장(결산후)'!$A$4:$H$500,3,0),0)</f>
        <v>0</v>
      </c>
      <c r="D52" s="4">
        <f>IFERROR(VLOOKUP(E52,'기준가격대장(결산후)'!$A$4:$H$500,4,0),0)</f>
        <v>0</v>
      </c>
      <c r="E52" s="17">
        <v>147050</v>
      </c>
      <c r="F52" s="4" t="s">
        <v>457</v>
      </c>
      <c r="G52" s="3">
        <f>IFERROR(VLOOKUP(E52,'기준가격대장(결산후)'!$A$4:$H$500,6,0),0)</f>
        <v>0</v>
      </c>
      <c r="H52" s="3">
        <f>IFERROR(VLOOKUP(E52,'기준가격대장(결산후)'!$A$4:$H$500,7,0),0)</f>
        <v>0</v>
      </c>
      <c r="I52" s="4">
        <f>IFERROR(VLOOKUP(E52,'기준가격대장(결산후)'!$A$4:$H$500,8,0),0)</f>
        <v>0</v>
      </c>
    </row>
    <row r="53" spans="2:14" hidden="1" outlineLevel="2">
      <c r="B53" s="34">
        <f>IFERROR(VLOOKUP(E53,'기준가격대장(결산후)'!$A$4:$H$500,2,0),0)</f>
        <v>0</v>
      </c>
      <c r="C53" s="3">
        <f>IFERROR(VLOOKUP(E53,'기준가격대장(결산후)'!$A$4:$H$500,3,0),0)</f>
        <v>0</v>
      </c>
      <c r="D53" s="4">
        <f>IFERROR(VLOOKUP(E53,'기준가격대장(결산후)'!$A$4:$H$500,4,0),0)</f>
        <v>0</v>
      </c>
      <c r="E53" s="18">
        <v>147070</v>
      </c>
      <c r="F53" s="19" t="s">
        <v>260</v>
      </c>
      <c r="G53" s="3">
        <f>IFERROR(VLOOKUP(E53,'기준가격대장(결산후)'!$A$4:$H$500,6,0),0)</f>
        <v>0</v>
      </c>
      <c r="H53" s="3">
        <f>IFERROR(VLOOKUP(E53,'기준가격대장(결산후)'!$A$4:$H$500,7,0),0)</f>
        <v>0</v>
      </c>
      <c r="I53" s="4">
        <f>IFERROR(VLOOKUP(E53,'기준가격대장(결산후)'!$A$4:$H$500,8,0),0)</f>
        <v>0</v>
      </c>
    </row>
    <row r="54" spans="2:14" hidden="1" outlineLevel="2">
      <c r="B54" s="34">
        <f>IFERROR(VLOOKUP(E54,'기준가격대장(결산후)'!$A$4:$H$500,2,0),0)</f>
        <v>661948</v>
      </c>
      <c r="C54" s="3">
        <f>IFERROR(VLOOKUP(E54,'기준가격대장(결산후)'!$A$4:$H$500,3,0),0)</f>
        <v>0</v>
      </c>
      <c r="D54" s="4">
        <f>IFERROR(VLOOKUP(E54,'기준가격대장(결산후)'!$A$4:$H$500,4,0),0)</f>
        <v>661948</v>
      </c>
      <c r="E54" s="17">
        <v>149010</v>
      </c>
      <c r="F54" s="4" t="s">
        <v>175</v>
      </c>
      <c r="G54" s="3">
        <f>IFERROR(VLOOKUP(E54,'기준가격대장(결산후)'!$A$4:$H$500,6,0),0)</f>
        <v>0</v>
      </c>
      <c r="H54" s="3">
        <f>IFERROR(VLOOKUP(E54,'기준가격대장(결산후)'!$A$4:$H$500,7,0),0)</f>
        <v>0</v>
      </c>
      <c r="I54" s="4">
        <f>IFERROR(VLOOKUP(E54,'기준가격대장(결산후)'!$A$4:$H$500,8,0),0)</f>
        <v>0</v>
      </c>
    </row>
    <row r="55" spans="2:14" hidden="1" outlineLevel="2">
      <c r="B55" s="34">
        <f>IFERROR(VLOOKUP(E55,'기준가격대장(결산후)'!$A$4:$H$500,2,0),0)</f>
        <v>0</v>
      </c>
      <c r="C55" s="3">
        <f>IFERROR(VLOOKUP(E55,'기준가격대장(결산후)'!$A$4:$H$500,3,0),0)</f>
        <v>0</v>
      </c>
      <c r="D55" s="4">
        <f>IFERROR(VLOOKUP(E55,'기준가격대장(결산후)'!$A$4:$H$500,4,0),0)</f>
        <v>0</v>
      </c>
      <c r="E55" s="17">
        <v>149030</v>
      </c>
      <c r="F55" s="4" t="s">
        <v>352</v>
      </c>
      <c r="G55" s="3">
        <f>IFERROR(VLOOKUP(E55,'기준가격대장(결산후)'!$A$4:$H$500,6,0),0)</f>
        <v>0</v>
      </c>
      <c r="H55" s="3">
        <f>IFERROR(VLOOKUP(E55,'기준가격대장(결산후)'!$A$4:$H$500,7,0),0)</f>
        <v>0</v>
      </c>
      <c r="I55" s="4">
        <f>IFERROR(VLOOKUP(E55,'기준가격대장(결산후)'!$A$4:$H$500,8,0),0)</f>
        <v>0</v>
      </c>
    </row>
    <row r="56" spans="2:14" hidden="1" outlineLevel="2">
      <c r="B56" s="34">
        <f>IFERROR(VLOOKUP(E56,'기준가격대장(결산후)'!$A$4:$H$500,2,0),0)</f>
        <v>6231172</v>
      </c>
      <c r="C56" s="3">
        <f>IFERROR(VLOOKUP(E56,'기준가격대장(결산후)'!$A$4:$H$500,3,0),0)</f>
        <v>0</v>
      </c>
      <c r="D56" s="4">
        <f>IFERROR(VLOOKUP(E56,'기준가격대장(결산후)'!$A$4:$H$500,4,0),0)</f>
        <v>6231172</v>
      </c>
      <c r="E56" s="17">
        <v>149110</v>
      </c>
      <c r="F56" s="4" t="s">
        <v>16</v>
      </c>
      <c r="G56" s="3">
        <f>IFERROR(VLOOKUP(E56,'기준가격대장(결산후)'!$A$4:$H$500,6,0),0)</f>
        <v>0</v>
      </c>
      <c r="H56" s="3">
        <f>IFERROR(VLOOKUP(E56,'기준가격대장(결산후)'!$A$4:$H$500,7,0),0)</f>
        <v>0</v>
      </c>
      <c r="I56" s="4">
        <f>IFERROR(VLOOKUP(E56,'기준가격대장(결산후)'!$A$4:$H$500,8,0),0)</f>
        <v>0</v>
      </c>
      <c r="N56" s="12"/>
    </row>
    <row r="57" spans="2:14" hidden="1" outlineLevel="2">
      <c r="B57" s="34">
        <f>IFERROR(VLOOKUP(E57,'기준가격대장(결산후)'!$A$4:$H$500,2,0),0)</f>
        <v>0</v>
      </c>
      <c r="C57" s="3">
        <f>IFERROR(VLOOKUP(E57,'기준가격대장(결산후)'!$A$4:$H$500,3,0),0)</f>
        <v>0</v>
      </c>
      <c r="D57" s="4">
        <f>IFERROR(VLOOKUP(E57,'기준가격대장(결산후)'!$A$4:$H$500,4,0),0)</f>
        <v>0</v>
      </c>
      <c r="E57" s="17">
        <v>149130</v>
      </c>
      <c r="F57" s="4" t="s">
        <v>17</v>
      </c>
      <c r="G57" s="3">
        <f>IFERROR(VLOOKUP(E57,'기준가격대장(결산후)'!$A$4:$H$500,6,0),0)</f>
        <v>0</v>
      </c>
      <c r="H57" s="3">
        <f>IFERROR(VLOOKUP(E57,'기준가격대장(결산후)'!$A$4:$H$500,7,0),0)</f>
        <v>0</v>
      </c>
      <c r="I57" s="4">
        <f>IFERROR(VLOOKUP(E57,'기준가격대장(결산후)'!$A$4:$H$500,8,0),0)</f>
        <v>0</v>
      </c>
      <c r="N57" s="12"/>
    </row>
    <row r="58" spans="2:14" hidden="1" outlineLevel="2">
      <c r="B58" s="34">
        <f>IFERROR(VLOOKUP(E58,'기준가격대장(결산후)'!$A$4:$H$500,2,0),0)</f>
        <v>0</v>
      </c>
      <c r="C58" s="3">
        <f>IFERROR(VLOOKUP(E58,'기준가격대장(결산후)'!$A$4:$H$500,3,0),0)</f>
        <v>0</v>
      </c>
      <c r="D58" s="4">
        <f>IFERROR(VLOOKUP(E58,'기준가격대장(결산후)'!$A$4:$H$500,4,0),0)</f>
        <v>0</v>
      </c>
      <c r="E58" s="17">
        <v>149150</v>
      </c>
      <c r="F58" s="4" t="s">
        <v>176</v>
      </c>
      <c r="G58" s="3">
        <f>IFERROR(VLOOKUP(E58,'기준가격대장(결산후)'!$A$4:$H$500,6,0),0)</f>
        <v>0</v>
      </c>
      <c r="H58" s="3">
        <f>IFERROR(VLOOKUP(E58,'기준가격대장(결산후)'!$A$4:$H$500,7,0),0)</f>
        <v>0</v>
      </c>
      <c r="I58" s="4">
        <f>IFERROR(VLOOKUP(E58,'기준가격대장(결산후)'!$A$4:$H$500,8,0),0)</f>
        <v>0</v>
      </c>
      <c r="N58" s="12"/>
    </row>
    <row r="59" spans="2:14" hidden="1" outlineLevel="2">
      <c r="B59" s="34">
        <f>IFERROR(VLOOKUP(E59,'기준가격대장(결산후)'!$A$4:$H$500,2,0),0)</f>
        <v>0</v>
      </c>
      <c r="C59" s="3">
        <f>IFERROR(VLOOKUP(E59,'기준가격대장(결산후)'!$A$4:$H$500,3,0),0)</f>
        <v>0</v>
      </c>
      <c r="D59" s="4">
        <f>IFERROR(VLOOKUP(E59,'기준가격대장(결산후)'!$A$4:$H$500,4,0),0)</f>
        <v>0</v>
      </c>
      <c r="E59" s="17">
        <v>149170</v>
      </c>
      <c r="F59" s="4" t="s">
        <v>177</v>
      </c>
      <c r="G59" s="3">
        <f>IFERROR(VLOOKUP(E59,'기준가격대장(결산후)'!$A$4:$H$500,6,0),0)</f>
        <v>0</v>
      </c>
      <c r="H59" s="3">
        <f>IFERROR(VLOOKUP(E59,'기준가격대장(결산후)'!$A$4:$H$500,7,0),0)</f>
        <v>0</v>
      </c>
      <c r="I59" s="4">
        <f>IFERROR(VLOOKUP(E59,'기준가격대장(결산후)'!$A$4:$H$500,8,0),0)</f>
        <v>0</v>
      </c>
      <c r="N59" s="12"/>
    </row>
    <row r="60" spans="2:14" hidden="1" outlineLevel="2">
      <c r="B60" s="34">
        <f>IFERROR(VLOOKUP(E60,'기준가격대장(결산후)'!$A$4:$H$500,2,0),0)</f>
        <v>0</v>
      </c>
      <c r="C60" s="3">
        <f>IFERROR(VLOOKUP(E60,'기준가격대장(결산후)'!$A$4:$H$500,3,0),0)</f>
        <v>0</v>
      </c>
      <c r="D60" s="4">
        <f>IFERROR(VLOOKUP(E60,'기준가격대장(결산후)'!$A$4:$H$500,4,0),0)</f>
        <v>0</v>
      </c>
      <c r="E60" s="17">
        <v>149210</v>
      </c>
      <c r="F60" s="4" t="s">
        <v>314</v>
      </c>
      <c r="G60" s="3">
        <f>IFERROR(VLOOKUP(E60,'기준가격대장(결산후)'!$A$4:$H$500,6,0),0)</f>
        <v>0</v>
      </c>
      <c r="H60" s="3">
        <f>IFERROR(VLOOKUP(E60,'기준가격대장(결산후)'!$A$4:$H$500,7,0),0)</f>
        <v>0</v>
      </c>
      <c r="I60" s="4">
        <f>IFERROR(VLOOKUP(E60,'기준가격대장(결산후)'!$A$4:$H$500,8,0),0)</f>
        <v>0</v>
      </c>
      <c r="N60" s="12"/>
    </row>
    <row r="61" spans="2:14" hidden="1" outlineLevel="2">
      <c r="B61" s="34">
        <f>IFERROR(VLOOKUP(E61,'기준가격대장(결산후)'!$A$4:$H$500,2,0),0)</f>
        <v>0</v>
      </c>
      <c r="C61" s="3">
        <f>IFERROR(VLOOKUP(E61,'기준가격대장(결산후)'!$A$4:$H$500,3,0),0)</f>
        <v>0</v>
      </c>
      <c r="D61" s="4">
        <f>IFERROR(VLOOKUP(E61,'기준가격대장(결산후)'!$A$4:$H$500,4,0),0)</f>
        <v>0</v>
      </c>
      <c r="E61" s="17">
        <v>149230</v>
      </c>
      <c r="F61" s="4" t="s">
        <v>297</v>
      </c>
      <c r="G61" s="3">
        <f>IFERROR(VLOOKUP(E61,'기준가격대장(결산후)'!$A$4:$H$500,6,0),0)</f>
        <v>0</v>
      </c>
      <c r="H61" s="3">
        <f>IFERROR(VLOOKUP(E61,'기준가격대장(결산후)'!$A$4:$H$500,7,0),0)</f>
        <v>0</v>
      </c>
      <c r="I61" s="4">
        <f>IFERROR(VLOOKUP(E61,'기준가격대장(결산후)'!$A$4:$H$500,8,0),0)</f>
        <v>0</v>
      </c>
      <c r="N61" s="12"/>
    </row>
    <row r="62" spans="2:14" hidden="1" outlineLevel="2">
      <c r="B62" s="34">
        <f>IFERROR(VLOOKUP(E62,'기준가격대장(결산후)'!$A$4:$H$500,2,0),0)</f>
        <v>0</v>
      </c>
      <c r="C62" s="3">
        <f>IFERROR(VLOOKUP(E62,'기준가격대장(결산후)'!$A$4:$H$500,3,0),0)</f>
        <v>0</v>
      </c>
      <c r="D62" s="4">
        <f>IFERROR(VLOOKUP(E62,'기준가격대장(결산후)'!$A$4:$H$500,4,0),0)</f>
        <v>0</v>
      </c>
      <c r="E62" s="17">
        <v>149470</v>
      </c>
      <c r="F62" s="4" t="s">
        <v>458</v>
      </c>
      <c r="G62" s="3">
        <f>IFERROR(VLOOKUP(E62,'기준가격대장(결산후)'!$A$4:$H$500,6,0),0)</f>
        <v>0</v>
      </c>
      <c r="H62" s="3">
        <f>IFERROR(VLOOKUP(E62,'기준가격대장(결산후)'!$A$4:$H$500,7,0),0)</f>
        <v>0</v>
      </c>
      <c r="I62" s="4">
        <f>IFERROR(VLOOKUP(E62,'기준가격대장(결산후)'!$A$4:$H$500,8,0),0)</f>
        <v>0</v>
      </c>
      <c r="N62" s="12"/>
    </row>
    <row r="63" spans="2:14" hidden="1" outlineLevel="2">
      <c r="B63" s="34">
        <f>IFERROR(VLOOKUP(E63,'기준가격대장(결산후)'!$A$4:$H$500,2,0),0)</f>
        <v>24271408</v>
      </c>
      <c r="C63" s="3">
        <f>IFERROR(VLOOKUP(E63,'기준가격대장(결산후)'!$A$4:$H$500,3,0),0)</f>
        <v>0</v>
      </c>
      <c r="D63" s="4">
        <f>IFERROR(VLOOKUP(E63,'기준가격대장(결산후)'!$A$4:$H$500,4,0),0)</f>
        <v>24271408</v>
      </c>
      <c r="E63" s="17">
        <v>151010</v>
      </c>
      <c r="F63" s="4" t="s">
        <v>178</v>
      </c>
      <c r="G63" s="3">
        <f>IFERROR(VLOOKUP(E63,'기준가격대장(결산후)'!$A$4:$H$500,6,0),0)</f>
        <v>0</v>
      </c>
      <c r="H63" s="3">
        <f>IFERROR(VLOOKUP(E63,'기준가격대장(결산후)'!$A$4:$H$500,7,0),0)</f>
        <v>0</v>
      </c>
      <c r="I63" s="4">
        <f>IFERROR(VLOOKUP(E63,'기준가격대장(결산후)'!$A$4:$H$500,8,0),0)</f>
        <v>0</v>
      </c>
      <c r="N63" s="12"/>
    </row>
    <row r="64" spans="2:14" hidden="1" outlineLevel="2">
      <c r="B64" s="34">
        <f>IFERROR(VLOOKUP(E64,'기준가격대장(결산후)'!$A$4:$H$500,2,0),0)</f>
        <v>0</v>
      </c>
      <c r="C64" s="3">
        <f>IFERROR(VLOOKUP(E64,'기준가격대장(결산후)'!$A$4:$H$500,3,0),0)</f>
        <v>0</v>
      </c>
      <c r="D64" s="4">
        <f>IFERROR(VLOOKUP(E64,'기준가격대장(결산후)'!$A$4:$H$500,4,0),0)</f>
        <v>0</v>
      </c>
      <c r="E64" s="17">
        <v>151030</v>
      </c>
      <c r="F64" s="4" t="s">
        <v>353</v>
      </c>
      <c r="G64" s="3">
        <f>IFERROR(VLOOKUP(E64,'기준가격대장(결산후)'!$A$4:$H$500,6,0),0)</f>
        <v>0</v>
      </c>
      <c r="H64" s="3">
        <f>IFERROR(VLOOKUP(E64,'기준가격대장(결산후)'!$A$4:$H$500,7,0),0)</f>
        <v>0</v>
      </c>
      <c r="I64" s="4">
        <f>IFERROR(VLOOKUP(E64,'기준가격대장(결산후)'!$A$4:$H$500,8,0),0)</f>
        <v>0</v>
      </c>
      <c r="N64" s="12"/>
    </row>
    <row r="65" spans="2:9" hidden="1" outlineLevel="2">
      <c r="B65" s="34">
        <f>IFERROR(VLOOKUP(E65,'기준가격대장(결산후)'!$A$4:$H$500,2,0),0)</f>
        <v>0</v>
      </c>
      <c r="C65" s="3">
        <f>IFERROR(VLOOKUP(E65,'기준가격대장(결산후)'!$A$4:$H$500,3,0),0)</f>
        <v>0</v>
      </c>
      <c r="D65" s="4">
        <f>IFERROR(VLOOKUP(E65,'기준가격대장(결산후)'!$A$4:$H$500,4,0),0)</f>
        <v>0</v>
      </c>
      <c r="E65" s="17">
        <v>155060</v>
      </c>
      <c r="F65" s="4" t="s">
        <v>18</v>
      </c>
      <c r="G65" s="3">
        <f>IFERROR(VLOOKUP(E65,'기준가격대장(결산후)'!$A$4:$H$500,6,0),0)</f>
        <v>0</v>
      </c>
      <c r="H65" s="3">
        <f>IFERROR(VLOOKUP(E65,'기준가격대장(결산후)'!$A$4:$H$500,7,0),0)</f>
        <v>0</v>
      </c>
      <c r="I65" s="4">
        <f>IFERROR(VLOOKUP(E65,'기준가격대장(결산후)'!$A$4:$H$500,8,0),0)</f>
        <v>0</v>
      </c>
    </row>
    <row r="66" spans="2:9" hidden="1" outlineLevel="2">
      <c r="B66" s="34">
        <f>IFERROR(VLOOKUP(E66,'기준가격대장(결산후)'!$A$4:$H$500,2,0),0)</f>
        <v>0</v>
      </c>
      <c r="C66" s="3">
        <f>IFERROR(VLOOKUP(E66,'기준가격대장(결산후)'!$A$4:$H$500,3,0),0)</f>
        <v>0</v>
      </c>
      <c r="D66" s="4">
        <f>IFERROR(VLOOKUP(E66,'기준가격대장(결산후)'!$A$4:$H$500,4,0),0)</f>
        <v>0</v>
      </c>
      <c r="E66" s="17">
        <v>161080</v>
      </c>
      <c r="F66" s="4" t="s">
        <v>141</v>
      </c>
      <c r="G66" s="3">
        <f>IFERROR(VLOOKUP(E66,'기준가격대장(결산후)'!$A$4:$H$500,6,0),0)</f>
        <v>0</v>
      </c>
      <c r="H66" s="3">
        <f>IFERROR(VLOOKUP(E66,'기준가격대장(결산후)'!$A$4:$H$500,7,0),0)</f>
        <v>0</v>
      </c>
      <c r="I66" s="4">
        <f>IFERROR(VLOOKUP(E66,'기준가격대장(결산후)'!$A$4:$H$500,8,0),0)</f>
        <v>0</v>
      </c>
    </row>
    <row r="67" spans="2:9" hidden="1" outlineLevel="2">
      <c r="B67" s="34">
        <f>IFERROR(VLOOKUP(E67,'기준가격대장(결산후)'!$A$4:$H$500,2,0),0)</f>
        <v>0</v>
      </c>
      <c r="C67" s="3">
        <f>IFERROR(VLOOKUP(E67,'기준가격대장(결산후)'!$A$4:$H$500,3,0),0)</f>
        <v>0</v>
      </c>
      <c r="D67" s="4">
        <f>IFERROR(VLOOKUP(E67,'기준가격대장(결산후)'!$A$4:$H$500,4,0),0)</f>
        <v>0</v>
      </c>
      <c r="E67" s="17">
        <v>179040</v>
      </c>
      <c r="F67" s="4" t="s">
        <v>2</v>
      </c>
      <c r="G67" s="3">
        <f>IFERROR(VLOOKUP(E67,'기준가격대장(결산후)'!$A$4:$H$500,6,0),0)</f>
        <v>0</v>
      </c>
      <c r="H67" s="3">
        <f>IFERROR(VLOOKUP(E67,'기준가격대장(결산후)'!$A$4:$H$500,7,0),0)</f>
        <v>0</v>
      </c>
      <c r="I67" s="4">
        <f>IFERROR(VLOOKUP(E67,'기준가격대장(결산후)'!$A$4:$H$500,8,0),0)</f>
        <v>0</v>
      </c>
    </row>
    <row r="68" spans="2:9" hidden="1" outlineLevel="2">
      <c r="B68" s="34">
        <f>IFERROR(VLOOKUP(E68,'기준가격대장(결산후)'!$A$4:$H$500,2,0),0)</f>
        <v>0</v>
      </c>
      <c r="C68" s="3">
        <f>IFERROR(VLOOKUP(E68,'기준가격대장(결산후)'!$A$4:$H$500,3,0),0)</f>
        <v>0</v>
      </c>
      <c r="D68" s="4">
        <f>IFERROR(VLOOKUP(E68,'기준가격대장(결산후)'!$A$4:$H$500,4,0),0)</f>
        <v>0</v>
      </c>
      <c r="E68" s="17">
        <v>179050</v>
      </c>
      <c r="F68" s="4" t="s">
        <v>3</v>
      </c>
      <c r="G68" s="3">
        <f>IFERROR(VLOOKUP(E68,'기준가격대장(결산후)'!$A$4:$H$500,6,0),0)</f>
        <v>0</v>
      </c>
      <c r="H68" s="3">
        <f>IFERROR(VLOOKUP(E68,'기준가격대장(결산후)'!$A$4:$H$500,7,0),0)</f>
        <v>0</v>
      </c>
      <c r="I68" s="4">
        <f>IFERROR(VLOOKUP(E68,'기준가격대장(결산후)'!$A$4:$H$500,8,0),0)</f>
        <v>0</v>
      </c>
    </row>
    <row r="69" spans="2:9" hidden="1" outlineLevel="2">
      <c r="B69" s="34">
        <f>IFERROR(VLOOKUP(E69,'기준가격대장(결산후)'!$A$4:$H$500,2,0),0)</f>
        <v>0</v>
      </c>
      <c r="C69" s="3">
        <f>IFERROR(VLOOKUP(E69,'기준가격대장(결산후)'!$A$4:$H$500,3,0),0)</f>
        <v>0</v>
      </c>
      <c r="D69" s="4">
        <f>IFERROR(VLOOKUP(E69,'기준가격대장(결산후)'!$A$4:$H$500,4,0),0)</f>
        <v>0</v>
      </c>
      <c r="E69" s="17">
        <v>179070</v>
      </c>
      <c r="F69" s="4" t="s">
        <v>301</v>
      </c>
      <c r="G69" s="3">
        <f>IFERROR(VLOOKUP(E69,'기준가격대장(결산후)'!$A$4:$H$500,6,0),0)</f>
        <v>0</v>
      </c>
      <c r="H69" s="3">
        <f>IFERROR(VLOOKUP(E69,'기준가격대장(결산후)'!$A$4:$H$500,7,0),0)</f>
        <v>0</v>
      </c>
      <c r="I69" s="4">
        <f>IFERROR(VLOOKUP(E69,'기준가격대장(결산후)'!$A$4:$H$500,8,0),0)</f>
        <v>0</v>
      </c>
    </row>
    <row r="70" spans="2:9" hidden="1" outlineLevel="2">
      <c r="B70" s="34">
        <f>IFERROR(VLOOKUP(E70,'기준가격대장(결산후)'!$A$4:$H$500,2,0),0)</f>
        <v>0</v>
      </c>
      <c r="C70" s="3">
        <f>IFERROR(VLOOKUP(E70,'기준가격대장(결산후)'!$A$4:$H$500,3,0),0)</f>
        <v>391593798</v>
      </c>
      <c r="D70" s="4">
        <f>IFERROR(VLOOKUP(E70,'기준가격대장(결산후)'!$A$4:$H$500,4,0),0)</f>
        <v>33267189098</v>
      </c>
      <c r="E70" s="17">
        <v>181010</v>
      </c>
      <c r="F70" s="4" t="s">
        <v>215</v>
      </c>
      <c r="G70" s="3">
        <f>IFERROR(VLOOKUP(E70,'기준가격대장(결산후)'!$A$4:$H$500,6,0),0)</f>
        <v>0</v>
      </c>
      <c r="H70" s="3">
        <f>IFERROR(VLOOKUP(E70,'기준가격대장(결산후)'!$A$4:$H$500,7,0),0)</f>
        <v>33658782896</v>
      </c>
      <c r="I70" s="4">
        <f>IFERROR(VLOOKUP(E70,'기준가격대장(결산후)'!$A$4:$H$500,8,0),0)</f>
        <v>0</v>
      </c>
    </row>
    <row r="71" spans="2:9" hidden="1" outlineLevel="2">
      <c r="B71" s="34">
        <f>IFERROR(VLOOKUP(E71,'기준가격대장(결산후)'!$A$4:$H$500,2,0),0)</f>
        <v>0</v>
      </c>
      <c r="C71" s="3">
        <f>IFERROR(VLOOKUP(E71,'기준가격대장(결산후)'!$A$4:$H$500,3,0),0)</f>
        <v>0</v>
      </c>
      <c r="D71" s="4">
        <f>IFERROR(VLOOKUP(E71,'기준가격대장(결산후)'!$A$4:$H$500,4,0),0)</f>
        <v>0</v>
      </c>
      <c r="E71" s="17">
        <v>181030</v>
      </c>
      <c r="F71" s="4" t="s">
        <v>19</v>
      </c>
      <c r="G71" s="3">
        <f>IFERROR(VLOOKUP(E71,'기준가격대장(결산후)'!$A$4:$H$500,6,0),0)</f>
        <v>0</v>
      </c>
      <c r="H71" s="3">
        <f>IFERROR(VLOOKUP(E71,'기준가격대장(결산후)'!$A$4:$H$500,7,0),0)</f>
        <v>0</v>
      </c>
      <c r="I71" s="4">
        <f>IFERROR(VLOOKUP(E71,'기준가격대장(결산후)'!$A$4:$H$500,8,0),0)</f>
        <v>0</v>
      </c>
    </row>
    <row r="72" spans="2:9" hidden="1" outlineLevel="2">
      <c r="B72" s="34">
        <f>IFERROR(VLOOKUP(E72,'기준가격대장(결산후)'!$A$4:$H$500,2,0),0)</f>
        <v>0</v>
      </c>
      <c r="C72" s="3">
        <f>IFERROR(VLOOKUP(E72,'기준가격대장(결산후)'!$A$4:$H$500,3,0),0)</f>
        <v>0</v>
      </c>
      <c r="D72" s="4">
        <f>IFERROR(VLOOKUP(E72,'기준가격대장(결산후)'!$A$4:$H$500,4,0),0)</f>
        <v>1765255</v>
      </c>
      <c r="E72" s="17">
        <v>181110</v>
      </c>
      <c r="F72" s="4" t="s">
        <v>179</v>
      </c>
      <c r="G72" s="3">
        <f>IFERROR(VLOOKUP(E72,'기준가격대장(결산후)'!$A$4:$H$500,6,0),0)</f>
        <v>0</v>
      </c>
      <c r="H72" s="3">
        <f>IFERROR(VLOOKUP(E72,'기준가격대장(결산후)'!$A$4:$H$500,7,0),0)</f>
        <v>1765255</v>
      </c>
      <c r="I72" s="4">
        <f>IFERROR(VLOOKUP(E72,'기준가격대장(결산후)'!$A$4:$H$500,8,0),0)</f>
        <v>0</v>
      </c>
    </row>
    <row r="73" spans="2:9" hidden="1" outlineLevel="2">
      <c r="B73" s="34">
        <f>IFERROR(VLOOKUP(E73,'기준가격대장(결산후)'!$A$4:$H$500,2,0),0)</f>
        <v>0</v>
      </c>
      <c r="C73" s="3">
        <f>IFERROR(VLOOKUP(E73,'기준가격대장(결산후)'!$A$4:$H$500,3,0),0)</f>
        <v>1765257</v>
      </c>
      <c r="D73" s="4">
        <f>IFERROR(VLOOKUP(E73,'기준가격대장(결산후)'!$A$4:$H$500,4,0),0)</f>
        <v>-1765257</v>
      </c>
      <c r="E73" s="17">
        <v>181140</v>
      </c>
      <c r="F73" s="4" t="s">
        <v>459</v>
      </c>
      <c r="G73" s="3">
        <f>IFERROR(VLOOKUP(E73,'기준가격대장(결산후)'!$A$4:$H$500,6,0),0)</f>
        <v>0</v>
      </c>
      <c r="H73" s="3">
        <f>IFERROR(VLOOKUP(E73,'기준가격대장(결산후)'!$A$4:$H$500,7,0),0)</f>
        <v>0</v>
      </c>
      <c r="I73" s="4">
        <f>IFERROR(VLOOKUP(E73,'기준가격대장(결산후)'!$A$4:$H$500,8,0),0)</f>
        <v>0</v>
      </c>
    </row>
    <row r="74" spans="2:9" hidden="1" outlineLevel="2">
      <c r="B74" s="34">
        <f>IFERROR(VLOOKUP(E74,'기준가격대장(결산후)'!$A$4:$H$500,2,0),0)</f>
        <v>0</v>
      </c>
      <c r="C74" s="3">
        <f>IFERROR(VLOOKUP(E74,'기준가격대장(결산후)'!$A$4:$H$500,3,0),0)</f>
        <v>0</v>
      </c>
      <c r="D74" s="4">
        <f>IFERROR(VLOOKUP(E74,'기준가격대장(결산후)'!$A$4:$H$500,4,0),0)</f>
        <v>0</v>
      </c>
      <c r="E74" s="17">
        <v>181150</v>
      </c>
      <c r="F74" s="4" t="s">
        <v>373</v>
      </c>
      <c r="G74" s="3">
        <f>IFERROR(VLOOKUP(E74,'기준가격대장(결산후)'!$A$4:$H$500,6,0),0)</f>
        <v>0</v>
      </c>
      <c r="H74" s="3">
        <f>IFERROR(VLOOKUP(E74,'기준가격대장(결산후)'!$A$4:$H$500,7,0),0)</f>
        <v>0</v>
      </c>
      <c r="I74" s="4">
        <f>IFERROR(VLOOKUP(E74,'기준가격대장(결산후)'!$A$4:$H$500,8,0),0)</f>
        <v>0</v>
      </c>
    </row>
    <row r="75" spans="2:9" hidden="1" outlineLevel="2">
      <c r="B75" s="34">
        <f>IFERROR(VLOOKUP(E75,'기준가격대장(결산후)'!$A$4:$H$500,2,0),0)</f>
        <v>0</v>
      </c>
      <c r="C75" s="3">
        <f>IFERROR(VLOOKUP(E75,'기준가격대장(결산후)'!$A$4:$H$500,3,0),0)</f>
        <v>0</v>
      </c>
      <c r="D75" s="4">
        <f>IFERROR(VLOOKUP(E75,'기준가격대장(결산후)'!$A$4:$H$500,4,0),0)</f>
        <v>0</v>
      </c>
      <c r="E75" s="17">
        <v>181210</v>
      </c>
      <c r="F75" s="4" t="s">
        <v>180</v>
      </c>
      <c r="G75" s="3">
        <f>IFERROR(VLOOKUP(E75,'기준가격대장(결산후)'!$A$4:$H$500,6,0),0)</f>
        <v>0</v>
      </c>
      <c r="H75" s="3">
        <f>IFERROR(VLOOKUP(E75,'기준가격대장(결산후)'!$A$4:$H$500,7,0),0)</f>
        <v>0</v>
      </c>
      <c r="I75" s="4">
        <f>IFERROR(VLOOKUP(E75,'기준가격대장(결산후)'!$A$4:$H$500,8,0),0)</f>
        <v>0</v>
      </c>
    </row>
    <row r="76" spans="2:9" hidden="1" outlineLevel="2">
      <c r="B76" s="34">
        <f>IFERROR(VLOOKUP(E76,'기준가격대장(결산후)'!$A$4:$H$500,2,0),0)</f>
        <v>0</v>
      </c>
      <c r="C76" s="3">
        <f>IFERROR(VLOOKUP(E76,'기준가격대장(결산후)'!$A$4:$H$500,3,0),0)</f>
        <v>0</v>
      </c>
      <c r="D76" s="4">
        <f>IFERROR(VLOOKUP(E76,'기준가격대장(결산후)'!$A$4:$H$500,4,0),0)</f>
        <v>1046317003</v>
      </c>
      <c r="E76" s="17">
        <v>181310</v>
      </c>
      <c r="F76" s="4" t="s">
        <v>216</v>
      </c>
      <c r="G76" s="3">
        <f>IFERROR(VLOOKUP(E76,'기준가격대장(결산후)'!$A$4:$H$500,6,0),0)</f>
        <v>0</v>
      </c>
      <c r="H76" s="3">
        <f>IFERROR(VLOOKUP(E76,'기준가격대장(결산후)'!$A$4:$H$500,7,0),0)</f>
        <v>1046317003</v>
      </c>
      <c r="I76" s="4">
        <f>IFERROR(VLOOKUP(E76,'기준가격대장(결산후)'!$A$4:$H$500,8,0),0)</f>
        <v>0</v>
      </c>
    </row>
    <row r="77" spans="2:9" hidden="1" outlineLevel="2">
      <c r="B77" s="34">
        <f>IFERROR(VLOOKUP(E77,'기준가격대장(결산후)'!$A$4:$H$500,2,0),0)</f>
        <v>0</v>
      </c>
      <c r="C77" s="3">
        <f>IFERROR(VLOOKUP(E77,'기준가격대장(결산후)'!$A$4:$H$500,3,0),0)</f>
        <v>0</v>
      </c>
      <c r="D77" s="4">
        <f>IFERROR(VLOOKUP(E77,'기준가격대장(결산후)'!$A$4:$H$500,4,0),0)</f>
        <v>0</v>
      </c>
      <c r="E77" s="17">
        <v>181320</v>
      </c>
      <c r="F77" s="4" t="s">
        <v>460</v>
      </c>
      <c r="G77" s="3">
        <f>IFERROR(VLOOKUP(E77,'기준가격대장(결산후)'!$A$4:$H$500,6,0),0)</f>
        <v>0</v>
      </c>
      <c r="H77" s="3">
        <f>IFERROR(VLOOKUP(E77,'기준가격대장(결산후)'!$A$4:$H$500,7,0),0)</f>
        <v>0</v>
      </c>
      <c r="I77" s="4">
        <f>IFERROR(VLOOKUP(E77,'기준가격대장(결산후)'!$A$4:$H$500,8,0),0)</f>
        <v>0</v>
      </c>
    </row>
    <row r="78" spans="2:9" hidden="1" outlineLevel="2">
      <c r="B78" s="34">
        <f>IFERROR(VLOOKUP(E78,'기준가격대장(결산후)'!$A$4:$H$500,2,0),0)</f>
        <v>0</v>
      </c>
      <c r="C78" s="3">
        <f>IFERROR(VLOOKUP(E78,'기준가격대장(결산후)'!$A$4:$H$500,3,0),0)</f>
        <v>0</v>
      </c>
      <c r="D78" s="4">
        <f>IFERROR(VLOOKUP(E78,'기준가격대장(결산후)'!$A$4:$H$500,4,0),0)</f>
        <v>0</v>
      </c>
      <c r="E78" s="18">
        <v>181330</v>
      </c>
      <c r="F78" s="19" t="s">
        <v>246</v>
      </c>
      <c r="G78" s="3">
        <f>IFERROR(VLOOKUP(E78,'기준가격대장(결산후)'!$A$4:$H$500,6,0),0)</f>
        <v>0</v>
      </c>
      <c r="H78" s="3">
        <f>IFERROR(VLOOKUP(E78,'기준가격대장(결산후)'!$A$4:$H$500,7,0),0)</f>
        <v>0</v>
      </c>
      <c r="I78" s="4">
        <f>IFERROR(VLOOKUP(E78,'기준가격대장(결산후)'!$A$4:$H$500,8,0),0)</f>
        <v>0</v>
      </c>
    </row>
    <row r="79" spans="2:9" hidden="1" outlineLevel="2">
      <c r="B79" s="34">
        <f>IFERROR(VLOOKUP(E79,'기준가격대장(결산후)'!$A$4:$H$500,2,0),0)</f>
        <v>0</v>
      </c>
      <c r="C79" s="3">
        <f>IFERROR(VLOOKUP(E79,'기준가격대장(결산후)'!$A$4:$H$500,3,0),0)</f>
        <v>0</v>
      </c>
      <c r="D79" s="4">
        <f>IFERROR(VLOOKUP(E79,'기준가격대장(결산후)'!$A$4:$H$500,4,0),0)</f>
        <v>0</v>
      </c>
      <c r="E79" s="18">
        <v>181350</v>
      </c>
      <c r="F79" s="19" t="s">
        <v>374</v>
      </c>
      <c r="G79" s="3">
        <f>IFERROR(VLOOKUP(E79,'기준가격대장(결산후)'!$A$4:$H$500,6,0),0)</f>
        <v>0</v>
      </c>
      <c r="H79" s="3">
        <f>IFERROR(VLOOKUP(E79,'기준가격대장(결산후)'!$A$4:$H$500,7,0),0)</f>
        <v>0</v>
      </c>
      <c r="I79" s="4">
        <f>IFERROR(VLOOKUP(E79,'기준가격대장(결산후)'!$A$4:$H$500,8,0),0)</f>
        <v>0</v>
      </c>
    </row>
    <row r="80" spans="2:9" hidden="1" outlineLevel="2">
      <c r="B80" s="34">
        <f>IFERROR(VLOOKUP(E80,'기준가격대장(결산후)'!$A$4:$H$500,2,0),0)</f>
        <v>0</v>
      </c>
      <c r="C80" s="3">
        <f>IFERROR(VLOOKUP(E80,'기준가격대장(결산후)'!$A$4:$H$500,3,0),0)</f>
        <v>0</v>
      </c>
      <c r="D80" s="4">
        <f>IFERROR(VLOOKUP(E80,'기준가격대장(결산후)'!$A$4:$H$500,4,0),0)</f>
        <v>0</v>
      </c>
      <c r="E80" s="18">
        <v>181660</v>
      </c>
      <c r="F80" s="19" t="s">
        <v>461</v>
      </c>
      <c r="G80" s="3">
        <f>IFERROR(VLOOKUP(E80,'기준가격대장(결산후)'!$A$4:$H$500,6,0),0)</f>
        <v>0</v>
      </c>
      <c r="H80" s="3">
        <f>IFERROR(VLOOKUP(E80,'기준가격대장(결산후)'!$A$4:$H$500,7,0),0)</f>
        <v>0</v>
      </c>
      <c r="I80" s="4">
        <f>IFERROR(VLOOKUP(E80,'기준가격대장(결산후)'!$A$4:$H$500,8,0),0)</f>
        <v>0</v>
      </c>
    </row>
    <row r="81" spans="2:13" hidden="1" outlineLevel="2">
      <c r="B81" s="34">
        <f>IFERROR(VLOOKUP(E81,'기준가격대장(결산후)'!$A$4:$H$500,2,0),0)</f>
        <v>0</v>
      </c>
      <c r="C81" s="3">
        <f>IFERROR(VLOOKUP(E81,'기준가격대장(결산후)'!$A$4:$H$500,3,0),0)</f>
        <v>0</v>
      </c>
      <c r="D81" s="4">
        <f>IFERROR(VLOOKUP(E81,'기준가격대장(결산후)'!$A$4:$H$500,4,0),0)</f>
        <v>0</v>
      </c>
      <c r="E81" s="18">
        <v>181710</v>
      </c>
      <c r="F81" s="19" t="s">
        <v>1011</v>
      </c>
      <c r="G81" s="3">
        <f>IFERROR(VLOOKUP(E81,'기준가격대장(결산후)'!$A$4:$H$500,6,0),0)</f>
        <v>0</v>
      </c>
      <c r="H81" s="3">
        <f>IFERROR(VLOOKUP(E81,'기준가격대장(결산후)'!$A$4:$H$500,7,0),0)</f>
        <v>0</v>
      </c>
      <c r="I81" s="4">
        <f>IFERROR(VLOOKUP(E81,'기준가격대장(결산후)'!$A$4:$H$500,8,0),0)</f>
        <v>0</v>
      </c>
    </row>
    <row r="82" spans="2:13" hidden="1" outlineLevel="2">
      <c r="B82" s="34">
        <f>IFERROR(VLOOKUP(E82,'기준가격대장(결산후)'!$A$4:$H$500,2,0),0)</f>
        <v>0</v>
      </c>
      <c r="C82" s="3">
        <f>IFERROR(VLOOKUP(E82,'기준가격대장(결산후)'!$A$4:$H$500,3,0),0)</f>
        <v>0</v>
      </c>
      <c r="D82" s="4">
        <f>IFERROR(VLOOKUP(E82,'기준가격대장(결산후)'!$A$4:$H$500,4,0),0)</f>
        <v>0</v>
      </c>
      <c r="E82" s="18">
        <v>181720</v>
      </c>
      <c r="F82" s="19" t="s">
        <v>462</v>
      </c>
      <c r="G82" s="3">
        <f>IFERROR(VLOOKUP(E82,'기준가격대장(결산후)'!$A$4:$H$500,6,0),0)</f>
        <v>0</v>
      </c>
      <c r="H82" s="3">
        <f>IFERROR(VLOOKUP(E82,'기준가격대장(결산후)'!$A$4:$H$500,7,0),0)</f>
        <v>0</v>
      </c>
      <c r="I82" s="4">
        <f>IFERROR(VLOOKUP(E82,'기준가격대장(결산후)'!$A$4:$H$500,8,0),0)</f>
        <v>0</v>
      </c>
    </row>
    <row r="83" spans="2:13" hidden="1" outlineLevel="2">
      <c r="B83" s="34">
        <f>IFERROR(VLOOKUP(E83,'기준가격대장(결산후)'!$A$4:$H$500,2,0),0)</f>
        <v>0</v>
      </c>
      <c r="C83" s="3">
        <f>IFERROR(VLOOKUP(E83,'기준가격대장(결산후)'!$A$4:$H$500,3,0),0)</f>
        <v>0</v>
      </c>
      <c r="D83" s="4">
        <f>IFERROR(VLOOKUP(E83,'기준가격대장(결산후)'!$A$4:$H$500,4,0),0)</f>
        <v>0</v>
      </c>
      <c r="E83" s="17">
        <v>181740</v>
      </c>
      <c r="F83" s="4" t="s">
        <v>20</v>
      </c>
      <c r="G83" s="3">
        <f>IFERROR(VLOOKUP(E83,'기준가격대장(결산후)'!$A$4:$H$500,6,0),0)</f>
        <v>0</v>
      </c>
      <c r="H83" s="3">
        <f>IFERROR(VLOOKUP(E83,'기준가격대장(결산후)'!$A$4:$H$500,7,0),0)</f>
        <v>0</v>
      </c>
      <c r="I83" s="4">
        <f>IFERROR(VLOOKUP(E83,'기준가격대장(결산후)'!$A$4:$H$500,8,0),0)</f>
        <v>0</v>
      </c>
    </row>
    <row r="84" spans="2:13" hidden="1" outlineLevel="2">
      <c r="B84" s="34">
        <f>IFERROR(VLOOKUP(E84,'기준가격대장(결산후)'!$A$4:$H$500,2,0),0)</f>
        <v>0</v>
      </c>
      <c r="C84" s="3">
        <f>IFERROR(VLOOKUP(E84,'기준가격대장(결산후)'!$A$4:$H$500,3,0),0)</f>
        <v>0</v>
      </c>
      <c r="D84" s="4">
        <f>IFERROR(VLOOKUP(E84,'기준가격대장(결산후)'!$A$4:$H$500,4,0),0)</f>
        <v>0</v>
      </c>
      <c r="E84" s="17">
        <v>181810</v>
      </c>
      <c r="F84" s="4" t="s">
        <v>128</v>
      </c>
      <c r="G84" s="3">
        <f>IFERROR(VLOOKUP(E84,'기준가격대장(결산후)'!$A$4:$H$500,6,0),0)</f>
        <v>0</v>
      </c>
      <c r="H84" s="3">
        <f>IFERROR(VLOOKUP(E84,'기준가격대장(결산후)'!$A$4:$H$500,7,0),0)</f>
        <v>0</v>
      </c>
      <c r="I84" s="4">
        <f>IFERROR(VLOOKUP(E84,'기준가격대장(결산후)'!$A$4:$H$500,8,0),0)</f>
        <v>0</v>
      </c>
    </row>
    <row r="85" spans="2:13" hidden="1" outlineLevel="2">
      <c r="B85" s="34">
        <f>IFERROR(VLOOKUP(E85,'기준가격대장(결산후)'!$A$4:$H$500,2,0),0)</f>
        <v>0</v>
      </c>
      <c r="C85" s="3">
        <f>IFERROR(VLOOKUP(E85,'기준가격대장(결산후)'!$A$4:$H$500,3,0),0)</f>
        <v>0</v>
      </c>
      <c r="D85" s="4">
        <f>IFERROR(VLOOKUP(E85,'기준가격대장(결산후)'!$A$4:$H$500,4,0),0)</f>
        <v>0</v>
      </c>
      <c r="E85" s="17">
        <v>181880</v>
      </c>
      <c r="F85" s="4" t="s">
        <v>21</v>
      </c>
      <c r="G85" s="3">
        <f>IFERROR(VLOOKUP(E85,'기준가격대장(결산후)'!$A$4:$H$500,6,0),0)</f>
        <v>0</v>
      </c>
      <c r="H85" s="3">
        <f>IFERROR(VLOOKUP(E85,'기준가격대장(결산후)'!$A$4:$H$500,7,0),0)</f>
        <v>0</v>
      </c>
      <c r="I85" s="4">
        <f>IFERROR(VLOOKUP(E85,'기준가격대장(결산후)'!$A$4:$H$500,8,0),0)</f>
        <v>0</v>
      </c>
    </row>
    <row r="86" spans="2:13" hidden="1" outlineLevel="2">
      <c r="B86" s="34">
        <f>IFERROR(VLOOKUP(E86,'기준가격대장(결산후)'!$A$4:$H$500,2,0),0)</f>
        <v>0</v>
      </c>
      <c r="C86" s="3">
        <f>IFERROR(VLOOKUP(E86,'기준가격대장(결산후)'!$A$4:$H$500,3,0),0)</f>
        <v>0</v>
      </c>
      <c r="D86" s="4">
        <f>IFERROR(VLOOKUP(E86,'기준가격대장(결산후)'!$A$4:$H$500,4,0),0)</f>
        <v>0</v>
      </c>
      <c r="E86" s="17">
        <v>181890</v>
      </c>
      <c r="F86" s="4" t="s">
        <v>22</v>
      </c>
      <c r="G86" s="3">
        <f>IFERROR(VLOOKUP(E86,'기준가격대장(결산후)'!$A$4:$H$500,6,0),0)</f>
        <v>0</v>
      </c>
      <c r="H86" s="3">
        <f>IFERROR(VLOOKUP(E86,'기준가격대장(결산후)'!$A$4:$H$500,7,0),0)</f>
        <v>0</v>
      </c>
      <c r="I86" s="4">
        <f>IFERROR(VLOOKUP(E86,'기준가격대장(결산후)'!$A$4:$H$500,8,0),0)</f>
        <v>0</v>
      </c>
    </row>
    <row r="87" spans="2:13" hidden="1" outlineLevel="2">
      <c r="B87" s="34">
        <f>IFERROR(VLOOKUP(E87,'기준가격대장(결산후)'!$A$4:$H$500,2,0),0)</f>
        <v>0</v>
      </c>
      <c r="C87" s="3">
        <f>IFERROR(VLOOKUP(E87,'기준가격대장(결산후)'!$A$4:$H$500,3,0),0)</f>
        <v>0</v>
      </c>
      <c r="D87" s="4">
        <f>IFERROR(VLOOKUP(E87,'기준가격대장(결산후)'!$A$4:$H$500,4,0),0)</f>
        <v>0</v>
      </c>
      <c r="E87" s="17">
        <v>183110</v>
      </c>
      <c r="F87" s="4" t="s">
        <v>1024</v>
      </c>
      <c r="G87" s="3">
        <f>IFERROR(VLOOKUP(E87,'기준가격대장(결산후)'!$A$4:$H$500,6,0),0)</f>
        <v>0</v>
      </c>
      <c r="H87" s="3">
        <f>IFERROR(VLOOKUP(E87,'기준가격대장(결산후)'!$A$4:$H$500,7,0),0)</f>
        <v>0</v>
      </c>
      <c r="I87" s="4">
        <f>IFERROR(VLOOKUP(E87,'기준가격대장(결산후)'!$A$4:$H$500,8,0),0)</f>
        <v>0</v>
      </c>
    </row>
    <row r="88" spans="2:13" hidden="1" outlineLevel="2">
      <c r="B88" s="34">
        <f>IFERROR(VLOOKUP(E88,'기준가격대장(결산후)'!$A$4:$H$500,2,0),0)</f>
        <v>0</v>
      </c>
      <c r="C88" s="3">
        <f>IFERROR(VLOOKUP(E88,'기준가격대장(결산후)'!$A$4:$H$500,3,0),0)</f>
        <v>0</v>
      </c>
      <c r="D88" s="4">
        <f>IFERROR(VLOOKUP(E88,'기준가격대장(결산후)'!$A$4:$H$500,4,0),0)</f>
        <v>0</v>
      </c>
      <c r="E88" s="17">
        <v>183330</v>
      </c>
      <c r="F88" s="4" t="s">
        <v>20</v>
      </c>
      <c r="G88" s="3">
        <f>IFERROR(VLOOKUP(E88,'기준가격대장(결산후)'!$A$4:$H$500,6,0),0)</f>
        <v>0</v>
      </c>
      <c r="H88" s="3">
        <f>IFERROR(VLOOKUP(E88,'기준가격대장(결산후)'!$A$4:$H$500,7,0),0)</f>
        <v>0</v>
      </c>
      <c r="I88" s="4">
        <f>IFERROR(VLOOKUP(E88,'기준가격대장(결산후)'!$A$4:$H$500,8,0),0)</f>
        <v>0</v>
      </c>
    </row>
    <row r="89" spans="2:13" hidden="1" outlineLevel="2">
      <c r="B89" s="34">
        <f>IFERROR(VLOOKUP(E89,'기준가격대장(결산후)'!$A$4:$H$500,2,0),0)</f>
        <v>0</v>
      </c>
      <c r="C89" s="3">
        <f>IFERROR(VLOOKUP(E89,'기준가격대장(결산후)'!$A$4:$H$500,3,0),0)</f>
        <v>0</v>
      </c>
      <c r="D89" s="4">
        <f>IFERROR(VLOOKUP(E89,'기준가격대장(결산후)'!$A$4:$H$500,4,0),0)</f>
        <v>0</v>
      </c>
      <c r="E89" s="17">
        <v>183331</v>
      </c>
      <c r="F89" s="4" t="s">
        <v>463</v>
      </c>
      <c r="G89" s="3">
        <f>IFERROR(VLOOKUP(E89,'기준가격대장(결산후)'!$A$4:$H$500,6,0),0)</f>
        <v>0</v>
      </c>
      <c r="H89" s="3">
        <f>IFERROR(VLOOKUP(E89,'기준가격대장(결산후)'!$A$4:$H$500,7,0),0)</f>
        <v>0</v>
      </c>
      <c r="I89" s="4">
        <f>IFERROR(VLOOKUP(E89,'기준가격대장(결산후)'!$A$4:$H$500,8,0),0)</f>
        <v>0</v>
      </c>
    </row>
    <row r="90" spans="2:13" hidden="1" outlineLevel="2">
      <c r="B90" s="34">
        <f>IFERROR(VLOOKUP(E90,'기준가격대장(결산후)'!$A$4:$H$500,2,0),0)</f>
        <v>0</v>
      </c>
      <c r="C90" s="3">
        <f>IFERROR(VLOOKUP(E90,'기준가격대장(결산후)'!$A$4:$H$500,3,0),0)</f>
        <v>0</v>
      </c>
      <c r="D90" s="4">
        <f>IFERROR(VLOOKUP(E90,'기준가격대장(결산후)'!$A$4:$H$500,4,0),0)</f>
        <v>0</v>
      </c>
      <c r="E90" s="17">
        <v>183610</v>
      </c>
      <c r="F90" s="4" t="s">
        <v>464</v>
      </c>
      <c r="G90" s="3">
        <f>IFERROR(VLOOKUP(E90,'기준가격대장(결산후)'!$A$4:$H$500,6,0),0)</f>
        <v>0</v>
      </c>
      <c r="H90" s="3">
        <f>IFERROR(VLOOKUP(E90,'기준가격대장(결산후)'!$A$4:$H$500,7,0),0)</f>
        <v>0</v>
      </c>
      <c r="I90" s="4">
        <f>IFERROR(VLOOKUP(E90,'기준가격대장(결산후)'!$A$4:$H$500,8,0),0)</f>
        <v>0</v>
      </c>
    </row>
    <row r="91" spans="2:13" ht="13.5" hidden="1" outlineLevel="2" thickBot="1">
      <c r="B91" s="36">
        <f>IFERROR(VLOOKUP(E91,'기준가격대장(결산후)'!$A$4:$H$500,2,0),0)</f>
        <v>0</v>
      </c>
      <c r="C91" s="37">
        <f>IFERROR(VLOOKUP(E91,'기준가격대장(결산후)'!$A$4:$H$500,3,0),0)</f>
        <v>0</v>
      </c>
      <c r="D91" s="21">
        <f>IFERROR(VLOOKUP(E91,'기준가격대장(결산후)'!$A$4:$H$500,4,0),0)</f>
        <v>0</v>
      </c>
      <c r="E91" s="20">
        <v>183611</v>
      </c>
      <c r="F91" s="21" t="s">
        <v>465</v>
      </c>
      <c r="G91" s="37">
        <f>IFERROR(VLOOKUP(E91,'기준가격대장(결산후)'!$A$4:$H$500,6,0),0)</f>
        <v>0</v>
      </c>
      <c r="H91" s="37">
        <f>IFERROR(VLOOKUP(E91,'기준가격대장(결산후)'!$A$4:$H$500,7,0),0)</f>
        <v>0</v>
      </c>
      <c r="I91" s="21">
        <f>IFERROR(VLOOKUP(E91,'기준가격대장(결산후)'!$A$4:$H$500,8,0),0)</f>
        <v>0</v>
      </c>
    </row>
    <row r="92" spans="2:13" hidden="1" outlineLevel="2" collapsed="1">
      <c r="B92" s="40">
        <f>IFERROR(VLOOKUP(E92,'기준가격대장(결산후)'!$A$4:$H$500,2,0),0)</f>
        <v>0</v>
      </c>
      <c r="C92" s="41">
        <f>IFERROR(VLOOKUP(E92,'기준가격대장(결산후)'!$A$4:$H$500,3,0),0)</f>
        <v>0</v>
      </c>
      <c r="D92" s="43">
        <f>IFERROR(VLOOKUP(E92,'기준가격대장(결산후)'!$A$4:$H$500,4,0),0)</f>
        <v>0</v>
      </c>
      <c r="E92" s="42">
        <v>200000</v>
      </c>
      <c r="F92" s="43" t="s">
        <v>23</v>
      </c>
      <c r="G92" s="41">
        <f>IFERROR(VLOOKUP(E92,'기준가격대장(결산후)'!$A$4:$H$500,6,0),0)</f>
        <v>15818638807</v>
      </c>
      <c r="H92" s="41">
        <f>IFERROR(VLOOKUP(E92,'기준가격대장(결산후)'!$A$4:$H$500,7,0),0)</f>
        <v>1765257</v>
      </c>
      <c r="I92" s="43">
        <f>IFERROR(VLOOKUP(E92,'기준가격대장(결산후)'!$A$4:$H$500,8,0),0)</f>
        <v>15820404064</v>
      </c>
      <c r="K92" s="13" t="s">
        <v>271</v>
      </c>
      <c r="L92" s="15" t="b">
        <f>SUM(I93:I146)=I92</f>
        <v>1</v>
      </c>
      <c r="M92" s="6">
        <f>SUM(I93:I146)-I92</f>
        <v>0</v>
      </c>
    </row>
    <row r="93" spans="2:13" hidden="1" outlineLevel="2">
      <c r="B93" s="34">
        <f>IFERROR(VLOOKUP(E93,'기준가격대장(결산후)'!$A$4:$H$500,2,0),0)</f>
        <v>0</v>
      </c>
      <c r="C93" s="3">
        <f>IFERROR(VLOOKUP(E93,'기준가격대장(결산후)'!$A$4:$H$500,3,0),0)</f>
        <v>0</v>
      </c>
      <c r="D93" s="4">
        <f>IFERROR(VLOOKUP(E93,'기준가격대장(결산후)'!$A$4:$H$500,4,0),0)</f>
        <v>0</v>
      </c>
      <c r="E93" s="18">
        <v>201050</v>
      </c>
      <c r="F93" s="19" t="s">
        <v>277</v>
      </c>
      <c r="G93" s="3">
        <f>IFERROR(VLOOKUP(E93,'기준가격대장(결산후)'!$A$4:$H$500,6,0),0)</f>
        <v>5000000000</v>
      </c>
      <c r="H93" s="3">
        <f>IFERROR(VLOOKUP(E93,'기준가격대장(결산후)'!$A$4:$H$500,7,0),0)</f>
        <v>0</v>
      </c>
      <c r="I93" s="4">
        <f>IFERROR(VLOOKUP(E93,'기준가격대장(결산후)'!$A$4:$H$500,8,0),0)</f>
        <v>5000000000</v>
      </c>
      <c r="K93" s="12"/>
      <c r="L93" s="6"/>
    </row>
    <row r="94" spans="2:13" hidden="1" outlineLevel="2">
      <c r="B94" s="34">
        <f>IFERROR(VLOOKUP(E94,'기준가격대장(결산후)'!$A$4:$H$500,2,0),0)</f>
        <v>0</v>
      </c>
      <c r="C94" s="3">
        <f>IFERROR(VLOOKUP(E94,'기준가격대장(결산후)'!$A$4:$H$500,3,0),0)</f>
        <v>0</v>
      </c>
      <c r="D94" s="4">
        <f>IFERROR(VLOOKUP(E94,'기준가격대장(결산후)'!$A$4:$H$500,4,0),0)</f>
        <v>0</v>
      </c>
      <c r="E94" s="18">
        <v>211010</v>
      </c>
      <c r="F94" s="19" t="s">
        <v>889</v>
      </c>
      <c r="G94" s="3">
        <f>IFERROR(VLOOKUP(E94,'기준가격대장(결산후)'!$A$4:$H$500,6,0),0)</f>
        <v>0</v>
      </c>
      <c r="H94" s="3">
        <f>IFERROR(VLOOKUP(E94,'기준가격대장(결산후)'!$A$4:$H$500,7,0),0)</f>
        <v>0</v>
      </c>
      <c r="I94" s="4">
        <f>IFERROR(VLOOKUP(E94,'기준가격대장(결산후)'!$A$4:$H$500,8,0),0)</f>
        <v>0</v>
      </c>
      <c r="K94" s="12"/>
      <c r="L94" s="6"/>
    </row>
    <row r="95" spans="2:13" hidden="1" outlineLevel="2">
      <c r="B95" s="34">
        <f>IFERROR(VLOOKUP(E95,'기준가격대장(결산후)'!$A$4:$H$500,2,0),0)</f>
        <v>0</v>
      </c>
      <c r="C95" s="3">
        <f>IFERROR(VLOOKUP(E95,'기준가격대장(결산후)'!$A$4:$H$500,3,0),0)</f>
        <v>0</v>
      </c>
      <c r="D95" s="4">
        <f>IFERROR(VLOOKUP(E95,'기준가격대장(결산후)'!$A$4:$H$500,4,0),0)</f>
        <v>0</v>
      </c>
      <c r="E95" s="18">
        <v>213150</v>
      </c>
      <c r="F95" s="19" t="s">
        <v>358</v>
      </c>
      <c r="G95" s="3">
        <f>IFERROR(VLOOKUP(E95,'기준가격대장(결산후)'!$A$4:$H$500,6,0),0)</f>
        <v>0</v>
      </c>
      <c r="H95" s="3">
        <f>IFERROR(VLOOKUP(E95,'기준가격대장(결산후)'!$A$4:$H$500,7,0),0)</f>
        <v>0</v>
      </c>
      <c r="I95" s="4">
        <f>IFERROR(VLOOKUP(E95,'기준가격대장(결산후)'!$A$4:$H$500,8,0),0)</f>
        <v>0</v>
      </c>
      <c r="K95" s="12"/>
      <c r="L95" s="6"/>
    </row>
    <row r="96" spans="2:13" hidden="1" outlineLevel="2">
      <c r="B96" s="34">
        <f>IFERROR(VLOOKUP(E96,'기준가격대장(결산후)'!$A$4:$H$500,2,0),0)</f>
        <v>0</v>
      </c>
      <c r="C96" s="3">
        <f>IFERROR(VLOOKUP(E96,'기준가격대장(결산후)'!$A$4:$H$500,3,0),0)</f>
        <v>0</v>
      </c>
      <c r="D96" s="4">
        <f>IFERROR(VLOOKUP(E96,'기준가격대장(결산후)'!$A$4:$H$500,4,0),0)</f>
        <v>0</v>
      </c>
      <c r="E96" s="18">
        <v>213170</v>
      </c>
      <c r="F96" s="19" t="s">
        <v>466</v>
      </c>
      <c r="G96" s="3">
        <f>IFERROR(VLOOKUP(E96,'기준가격대장(결산후)'!$A$4:$H$500,6,0),0)</f>
        <v>5366908687</v>
      </c>
      <c r="H96" s="3">
        <f>IFERROR(VLOOKUP(E96,'기준가격대장(결산후)'!$A$4:$H$500,7,0),0)</f>
        <v>1765257</v>
      </c>
      <c r="I96" s="4">
        <f>IFERROR(VLOOKUP(E96,'기준가격대장(결산후)'!$A$4:$H$500,8,0),0)</f>
        <v>5368673944</v>
      </c>
      <c r="K96" s="12"/>
      <c r="L96" s="6"/>
    </row>
    <row r="97" spans="2:12" hidden="1" outlineLevel="2">
      <c r="B97" s="34">
        <f>IFERROR(VLOOKUP(E97,'기준가격대장(결산후)'!$A$4:$H$500,2,0),0)</f>
        <v>0</v>
      </c>
      <c r="C97" s="3">
        <f>IFERROR(VLOOKUP(E97,'기준가격대장(결산후)'!$A$4:$H$500,3,0),0)</f>
        <v>0</v>
      </c>
      <c r="D97" s="4">
        <f>IFERROR(VLOOKUP(E97,'기준가격대장(결산후)'!$A$4:$H$500,4,0),0)</f>
        <v>0</v>
      </c>
      <c r="E97" s="18">
        <v>215030</v>
      </c>
      <c r="F97" s="19" t="s">
        <v>467</v>
      </c>
      <c r="G97" s="3">
        <f>IFERROR(VLOOKUP(E97,'기준가격대장(결산후)'!$A$4:$H$500,6,0),0)</f>
        <v>0</v>
      </c>
      <c r="H97" s="3">
        <f>IFERROR(VLOOKUP(E97,'기준가격대장(결산후)'!$A$4:$H$500,7,0),0)</f>
        <v>0</v>
      </c>
      <c r="I97" s="4">
        <f>IFERROR(VLOOKUP(E97,'기준가격대장(결산후)'!$A$4:$H$500,8,0),0)</f>
        <v>0</v>
      </c>
      <c r="K97" s="12"/>
      <c r="L97" s="6"/>
    </row>
    <row r="98" spans="2:12" hidden="1" outlineLevel="2">
      <c r="B98" s="34">
        <f>IFERROR(VLOOKUP(E98,'기준가격대장(결산후)'!$A$4:$H$500,2,0),0)</f>
        <v>0</v>
      </c>
      <c r="C98" s="3">
        <f>IFERROR(VLOOKUP(E98,'기준가격대장(결산후)'!$A$4:$H$500,3,0),0)</f>
        <v>0</v>
      </c>
      <c r="D98" s="4">
        <f>IFERROR(VLOOKUP(E98,'기준가격대장(결산후)'!$A$4:$H$500,4,0),0)</f>
        <v>0</v>
      </c>
      <c r="E98" s="18">
        <v>227010</v>
      </c>
      <c r="F98" s="19" t="s">
        <v>890</v>
      </c>
      <c r="G98" s="3">
        <f>IFERROR(VLOOKUP(E98,'기준가격대장(결산후)'!$A$4:$H$500,6,0),0)</f>
        <v>0</v>
      </c>
      <c r="H98" s="3">
        <f>IFERROR(VLOOKUP(E98,'기준가격대장(결산후)'!$A$4:$H$500,7,0),0)</f>
        <v>0</v>
      </c>
      <c r="I98" s="4">
        <f>IFERROR(VLOOKUP(E98,'기준가격대장(결산후)'!$A$4:$H$500,8,0),0)</f>
        <v>0</v>
      </c>
      <c r="K98" s="12"/>
      <c r="L98" s="6"/>
    </row>
    <row r="99" spans="2:12" hidden="1" outlineLevel="2">
      <c r="B99" s="34">
        <f>IFERROR(VLOOKUP(E99,'기준가격대장(결산후)'!$A$4:$H$500,2,0),0)</f>
        <v>0</v>
      </c>
      <c r="C99" s="3">
        <f>IFERROR(VLOOKUP(E99,'기준가격대장(결산후)'!$A$4:$H$500,3,0),0)</f>
        <v>0</v>
      </c>
      <c r="D99" s="4">
        <f>IFERROR(VLOOKUP(E99,'기준가격대장(결산후)'!$A$4:$H$500,4,0),0)</f>
        <v>0</v>
      </c>
      <c r="E99" s="17">
        <v>239010</v>
      </c>
      <c r="F99" s="4" t="s">
        <v>217</v>
      </c>
      <c r="G99" s="3">
        <f>IFERROR(VLOOKUP(E99,'기준가격대장(결산후)'!$A$4:$H$500,6,0),0)</f>
        <v>0</v>
      </c>
      <c r="H99" s="3">
        <f>IFERROR(VLOOKUP(E99,'기준가격대장(결산후)'!$A$4:$H$500,7,0),0)</f>
        <v>0</v>
      </c>
      <c r="I99" s="4">
        <f>IFERROR(VLOOKUP(E99,'기준가격대장(결산후)'!$A$4:$H$500,8,0),0)</f>
        <v>0</v>
      </c>
    </row>
    <row r="100" spans="2:12" hidden="1" outlineLevel="2">
      <c r="B100" s="34">
        <f>IFERROR(VLOOKUP(E100,'기준가격대장(결산후)'!$A$4:$H$500,2,0),0)</f>
        <v>0</v>
      </c>
      <c r="C100" s="3">
        <f>IFERROR(VLOOKUP(E100,'기준가격대장(결산후)'!$A$4:$H$500,3,0),0)</f>
        <v>0</v>
      </c>
      <c r="D100" s="4">
        <f>IFERROR(VLOOKUP(E100,'기준가격대장(결산후)'!$A$4:$H$500,4,0),0)</f>
        <v>0</v>
      </c>
      <c r="E100" s="18">
        <v>239030</v>
      </c>
      <c r="F100" s="19" t="s">
        <v>316</v>
      </c>
      <c r="G100" s="3">
        <f>IFERROR(VLOOKUP(E100,'기준가격대장(결산후)'!$A$4:$H$500,6,0),0)</f>
        <v>0</v>
      </c>
      <c r="H100" s="3">
        <f>IFERROR(VLOOKUP(E100,'기준가격대장(결산후)'!$A$4:$H$500,7,0),0)</f>
        <v>0</v>
      </c>
      <c r="I100" s="4">
        <f>IFERROR(VLOOKUP(E100,'기준가격대장(결산후)'!$A$4:$H$500,8,0),0)</f>
        <v>0</v>
      </c>
    </row>
    <row r="101" spans="2:12" hidden="1" outlineLevel="2">
      <c r="B101" s="34">
        <f>IFERROR(VLOOKUP(E101,'기준가격대장(결산후)'!$A$4:$H$500,2,0),0)</f>
        <v>0</v>
      </c>
      <c r="C101" s="3">
        <f>IFERROR(VLOOKUP(E101,'기준가격대장(결산후)'!$A$4:$H$500,3,0),0)</f>
        <v>0</v>
      </c>
      <c r="D101" s="4">
        <f>IFERROR(VLOOKUP(E101,'기준가격대장(결산후)'!$A$4:$H$500,4,0),0)</f>
        <v>0</v>
      </c>
      <c r="E101" s="18">
        <v>239110</v>
      </c>
      <c r="F101" s="19" t="s">
        <v>468</v>
      </c>
      <c r="G101" s="3">
        <f>IFERROR(VLOOKUP(E101,'기준가격대장(결산후)'!$A$4:$H$500,6,0),0)</f>
        <v>0</v>
      </c>
      <c r="H101" s="3">
        <f>IFERROR(VLOOKUP(E101,'기준가격대장(결산후)'!$A$4:$H$500,7,0),0)</f>
        <v>0</v>
      </c>
      <c r="I101" s="4">
        <f>IFERROR(VLOOKUP(E101,'기준가격대장(결산후)'!$A$4:$H$500,8,0),0)</f>
        <v>0</v>
      </c>
    </row>
    <row r="102" spans="2:12" hidden="1" outlineLevel="2">
      <c r="B102" s="34">
        <f>IFERROR(VLOOKUP(E102,'기준가격대장(결산후)'!$A$4:$H$500,2,0),0)</f>
        <v>0</v>
      </c>
      <c r="C102" s="3">
        <f>IFERROR(VLOOKUP(E102,'기준가격대장(결산후)'!$A$4:$H$500,3,0),0)</f>
        <v>0</v>
      </c>
      <c r="D102" s="4">
        <f>IFERROR(VLOOKUP(E102,'기준가격대장(결산후)'!$A$4:$H$500,4,0),0)</f>
        <v>0</v>
      </c>
      <c r="E102" s="18">
        <v>239150</v>
      </c>
      <c r="F102" s="19" t="s">
        <v>359</v>
      </c>
      <c r="G102" s="3">
        <f>IFERROR(VLOOKUP(E102,'기준가격대장(결산후)'!$A$4:$H$500,6,0),0)</f>
        <v>0</v>
      </c>
      <c r="H102" s="3">
        <f>IFERROR(VLOOKUP(E102,'기준가격대장(결산후)'!$A$4:$H$500,7,0),0)</f>
        <v>0</v>
      </c>
      <c r="I102" s="4">
        <f>IFERROR(VLOOKUP(E102,'기준가격대장(결산후)'!$A$4:$H$500,8,0),0)</f>
        <v>0</v>
      </c>
    </row>
    <row r="103" spans="2:12" hidden="1" outlineLevel="2">
      <c r="B103" s="34">
        <f>IFERROR(VLOOKUP(E103,'기준가격대장(결산후)'!$A$4:$H$500,2,0),0)</f>
        <v>0</v>
      </c>
      <c r="C103" s="3">
        <f>IFERROR(VLOOKUP(E103,'기준가격대장(결산후)'!$A$4:$H$500,3,0),0)</f>
        <v>0</v>
      </c>
      <c r="D103" s="4">
        <f>IFERROR(VLOOKUP(E103,'기준가격대장(결산후)'!$A$4:$H$500,4,0),0)</f>
        <v>0</v>
      </c>
      <c r="E103" s="17">
        <v>239210</v>
      </c>
      <c r="F103" s="4" t="s">
        <v>293</v>
      </c>
      <c r="G103" s="3">
        <f>IFERROR(VLOOKUP(E103,'기준가격대장(결산후)'!$A$4:$H$500,6,0),0)</f>
        <v>0</v>
      </c>
      <c r="H103" s="3">
        <f>IFERROR(VLOOKUP(E103,'기준가격대장(결산후)'!$A$4:$H$500,7,0),0)</f>
        <v>0</v>
      </c>
      <c r="I103" s="4">
        <f>IFERROR(VLOOKUP(E103,'기준가격대장(결산후)'!$A$4:$H$500,8,0),0)</f>
        <v>0</v>
      </c>
    </row>
    <row r="104" spans="2:12" hidden="1" outlineLevel="2">
      <c r="B104" s="34">
        <f>IFERROR(VLOOKUP(E104,'기준가격대장(결산후)'!$A$4:$H$500,2,0),0)</f>
        <v>0</v>
      </c>
      <c r="C104" s="3">
        <f>IFERROR(VLOOKUP(E104,'기준가격대장(결산후)'!$A$4:$H$500,3,0),0)</f>
        <v>0</v>
      </c>
      <c r="D104" s="4">
        <f>IFERROR(VLOOKUP(E104,'기준가격대장(결산후)'!$A$4:$H$500,4,0),0)</f>
        <v>0</v>
      </c>
      <c r="E104" s="18">
        <v>239230</v>
      </c>
      <c r="F104" s="19" t="s">
        <v>298</v>
      </c>
      <c r="G104" s="3">
        <f>IFERROR(VLOOKUP(E104,'기준가격대장(결산후)'!$A$4:$H$500,6,0),0)</f>
        <v>0</v>
      </c>
      <c r="H104" s="3">
        <f>IFERROR(VLOOKUP(E104,'기준가격대장(결산후)'!$A$4:$H$500,7,0),0)</f>
        <v>0</v>
      </c>
      <c r="I104" s="4">
        <f>IFERROR(VLOOKUP(E104,'기준가격대장(결산후)'!$A$4:$H$500,8,0),0)</f>
        <v>0</v>
      </c>
    </row>
    <row r="105" spans="2:12" hidden="1" outlineLevel="2">
      <c r="B105" s="34">
        <f>IFERROR(VLOOKUP(E105,'기준가격대장(결산후)'!$A$4:$H$500,2,0),0)</f>
        <v>0</v>
      </c>
      <c r="C105" s="3">
        <f>IFERROR(VLOOKUP(E105,'기준가격대장(결산후)'!$A$4:$H$500,3,0),0)</f>
        <v>0</v>
      </c>
      <c r="D105" s="4">
        <f>IFERROR(VLOOKUP(E105,'기준가격대장(결산후)'!$A$4:$H$500,4,0),0)</f>
        <v>0</v>
      </c>
      <c r="E105" s="18">
        <v>239310</v>
      </c>
      <c r="F105" s="19" t="s">
        <v>431</v>
      </c>
      <c r="G105" s="3">
        <f>IFERROR(VLOOKUP(E105,'기준가격대장(결산후)'!$A$4:$H$500,6,0),0)</f>
        <v>4547096890</v>
      </c>
      <c r="H105" s="3">
        <f>IFERROR(VLOOKUP(E105,'기준가격대장(결산후)'!$A$4:$H$500,7,0),0)</f>
        <v>0</v>
      </c>
      <c r="I105" s="4">
        <f>IFERROR(VLOOKUP(E105,'기준가격대장(결산후)'!$A$4:$H$500,8,0),0)</f>
        <v>4547096890</v>
      </c>
    </row>
    <row r="106" spans="2:12" hidden="1" outlineLevel="1" collapsed="1">
      <c r="B106" s="34">
        <f>IFERROR(VLOOKUP(E106,'기준가격대장(결산후)'!$A$4:$H$500,2,0),0)</f>
        <v>0</v>
      </c>
      <c r="C106" s="3">
        <f>IFERROR(VLOOKUP(E106,'기준가격대장(결산후)'!$A$4:$H$500,3,0),0)</f>
        <v>0</v>
      </c>
      <c r="D106" s="4">
        <f>IFERROR(VLOOKUP(E106,'기준가격대장(결산후)'!$A$4:$H$500,4,0),0)</f>
        <v>0</v>
      </c>
      <c r="E106" s="18">
        <v>239410</v>
      </c>
      <c r="F106" s="19" t="s">
        <v>469</v>
      </c>
      <c r="G106" s="3">
        <f>IFERROR(VLOOKUP(E106,'기준가격대장(결산후)'!$A$4:$H$500,6,0),0)</f>
        <v>0</v>
      </c>
      <c r="H106" s="3">
        <f>IFERROR(VLOOKUP(E106,'기준가격대장(결산후)'!$A$4:$H$500,7,0),0)</f>
        <v>0</v>
      </c>
      <c r="I106" s="4">
        <f>IFERROR(VLOOKUP(E106,'기준가격대장(결산후)'!$A$4:$H$500,8,0),0)</f>
        <v>0</v>
      </c>
    </row>
    <row r="107" spans="2:12" hidden="1" outlineLevel="1">
      <c r="B107" s="34">
        <f>IFERROR(VLOOKUP(#REF!,'기준가격대장(결산후)'!$A$4:$H$500,6,0),0)</f>
        <v>0</v>
      </c>
      <c r="C107" s="3">
        <f>IFERROR(VLOOKUP(#REF!,'기준가격대장(결산후)'!$A$4:$H$500,7,0),0)</f>
        <v>0</v>
      </c>
      <c r="D107" s="4">
        <f>IFERROR(VLOOKUP(#REF!,'기준가격대장(결산후)'!$A$4:$H$500,8,0),0)</f>
        <v>0</v>
      </c>
      <c r="E107" s="18">
        <v>239420</v>
      </c>
      <c r="F107" s="19" t="s">
        <v>891</v>
      </c>
      <c r="G107" s="3">
        <f>IFERROR(VLOOKUP(E107,'기준가격대장(결산후)'!$A$4:$H$500,6,0),0)</f>
        <v>0</v>
      </c>
      <c r="H107" s="3">
        <f>IFERROR(VLOOKUP(E107,'기준가격대장(결산후)'!$A$4:$H$500,7,0),0)</f>
        <v>0</v>
      </c>
      <c r="I107" s="4">
        <f>IFERROR(VLOOKUP(E107,'기준가격대장(결산후)'!$A$4:$H$500,8,0),0)</f>
        <v>0</v>
      </c>
    </row>
    <row r="108" spans="2:12" hidden="1" outlineLevel="2">
      <c r="B108" s="34">
        <f>IFERROR(VLOOKUP(E108,'기준가격대장(결산후)'!$A$4:$H$500,2,0),0)</f>
        <v>0</v>
      </c>
      <c r="C108" s="3">
        <f>IFERROR(VLOOKUP(E108,'기준가격대장(결산후)'!$A$4:$H$500,3,0),0)</f>
        <v>0</v>
      </c>
      <c r="D108" s="4">
        <f>IFERROR(VLOOKUP(E108,'기준가격대장(결산후)'!$A$4:$H$500,4,0),0)</f>
        <v>0</v>
      </c>
      <c r="E108" s="17">
        <v>239450</v>
      </c>
      <c r="F108" s="4" t="s">
        <v>181</v>
      </c>
      <c r="G108" s="3">
        <f>IFERROR(VLOOKUP(E108,'기준가격대장(결산후)'!$A$4:$H$500,6,0),0)</f>
        <v>0</v>
      </c>
      <c r="H108" s="3">
        <f>IFERROR(VLOOKUP(E108,'기준가격대장(결산후)'!$A$4:$H$500,7,0),0)</f>
        <v>0</v>
      </c>
      <c r="I108" s="4">
        <f>IFERROR(VLOOKUP(E108,'기준가격대장(결산후)'!$A$4:$H$500,8,0),0)</f>
        <v>0</v>
      </c>
    </row>
    <row r="109" spans="2:12" hidden="1" outlineLevel="2">
      <c r="B109" s="34">
        <f>IFERROR(VLOOKUP(E109,'기준가격대장(결산후)'!$A$4:$H$500,2,0),0)</f>
        <v>0</v>
      </c>
      <c r="C109" s="3">
        <f>IFERROR(VLOOKUP(E109,'기준가격대장(결산후)'!$A$4:$H$500,3,0),0)</f>
        <v>0</v>
      </c>
      <c r="D109" s="4">
        <f>IFERROR(VLOOKUP(E109,'기준가격대장(결산후)'!$A$4:$H$500,4,0),0)</f>
        <v>0</v>
      </c>
      <c r="E109" s="17">
        <v>239510</v>
      </c>
      <c r="F109" s="4" t="s">
        <v>127</v>
      </c>
      <c r="G109" s="3">
        <f>IFERROR(VLOOKUP(E109,'기준가격대장(결산후)'!$A$4:$H$500,6,0),0)</f>
        <v>0</v>
      </c>
      <c r="H109" s="3">
        <f>IFERROR(VLOOKUP(E109,'기준가격대장(결산후)'!$A$4:$H$500,7,0),0)</f>
        <v>0</v>
      </c>
      <c r="I109" s="4">
        <f>IFERROR(VLOOKUP(E109,'기준가격대장(결산후)'!$A$4:$H$500,8,0),0)</f>
        <v>0</v>
      </c>
    </row>
    <row r="110" spans="2:12" hidden="1" outlineLevel="2">
      <c r="B110" s="34">
        <f>IFERROR(VLOOKUP(E110,'기준가격대장(결산후)'!$A$4:$H$500,2,0),0)</f>
        <v>0</v>
      </c>
      <c r="C110" s="3">
        <f>IFERROR(VLOOKUP(E110,'기준가격대장(결산후)'!$A$4:$H$500,3,0),0)</f>
        <v>0</v>
      </c>
      <c r="D110" s="4">
        <f>IFERROR(VLOOKUP(E110,'기준가격대장(결산후)'!$A$4:$H$500,4,0),0)</f>
        <v>0</v>
      </c>
      <c r="E110" s="17">
        <v>239540</v>
      </c>
      <c r="F110" s="4" t="s">
        <v>441</v>
      </c>
      <c r="G110" s="3">
        <f>IFERROR(VLOOKUP(E110,'기준가격대장(결산후)'!$A$4:$H$500,6,0),0)</f>
        <v>0</v>
      </c>
      <c r="H110" s="3">
        <f>IFERROR(VLOOKUP(E110,'기준가격대장(결산후)'!$A$4:$H$500,7,0),0)</f>
        <v>0</v>
      </c>
      <c r="I110" s="4">
        <f>IFERROR(VLOOKUP(E110,'기준가격대장(결산후)'!$A$4:$H$500,8,0),0)</f>
        <v>0</v>
      </c>
    </row>
    <row r="111" spans="2:12" hidden="1" outlineLevel="2">
      <c r="B111" s="34">
        <f>IFERROR(VLOOKUP(E111,'기준가격대장(결산후)'!$A$4:$H$500,2,0),0)</f>
        <v>0</v>
      </c>
      <c r="C111" s="3">
        <f>IFERROR(VLOOKUP(E111,'기준가격대장(결산후)'!$A$4:$H$500,3,0),0)</f>
        <v>0</v>
      </c>
      <c r="D111" s="4">
        <f>IFERROR(VLOOKUP(E111,'기준가격대장(결산후)'!$A$4:$H$500,4,0),0)</f>
        <v>0</v>
      </c>
      <c r="E111" s="17">
        <v>239810</v>
      </c>
      <c r="F111" s="4" t="s">
        <v>470</v>
      </c>
      <c r="G111" s="3">
        <f>IFERROR(VLOOKUP(E111,'기준가격대장(결산후)'!$A$4:$H$500,6,0),0)</f>
        <v>26580</v>
      </c>
      <c r="H111" s="3">
        <f>IFERROR(VLOOKUP(E111,'기준가격대장(결산후)'!$A$4:$H$500,7,0),0)</f>
        <v>0</v>
      </c>
      <c r="I111" s="4">
        <f>IFERROR(VLOOKUP(E111,'기준가격대장(결산후)'!$A$4:$H$500,8,0),0)</f>
        <v>26580</v>
      </c>
    </row>
    <row r="112" spans="2:12" hidden="1" outlineLevel="2">
      <c r="B112" s="34">
        <f>IFERROR(VLOOKUP(E112,'기준가격대장(결산후)'!$A$4:$H$500,2,0),0)</f>
        <v>0</v>
      </c>
      <c r="C112" s="3">
        <f>IFERROR(VLOOKUP(E112,'기준가격대장(결산후)'!$A$4:$H$500,3,0),0)</f>
        <v>0</v>
      </c>
      <c r="D112" s="4">
        <f>IFERROR(VLOOKUP(E112,'기준가격대장(결산후)'!$A$4:$H$500,4,0),0)</f>
        <v>0</v>
      </c>
      <c r="E112" s="17">
        <v>239890</v>
      </c>
      <c r="F112" s="4" t="s">
        <v>471</v>
      </c>
      <c r="G112" s="3">
        <f>IFERROR(VLOOKUP(E112,'기준가격대장(결산후)'!$A$4:$H$500,6,0),0)</f>
        <v>0</v>
      </c>
      <c r="H112" s="3">
        <f>IFERROR(VLOOKUP(E112,'기준가격대장(결산후)'!$A$4:$H$500,7,0),0)</f>
        <v>0</v>
      </c>
      <c r="I112" s="4">
        <f>IFERROR(VLOOKUP(E112,'기준가격대장(결산후)'!$A$4:$H$500,8,0),0)</f>
        <v>0</v>
      </c>
    </row>
    <row r="113" spans="2:9" hidden="1" outlineLevel="2">
      <c r="B113" s="34">
        <f>IFERROR(VLOOKUP(E113,'기준가격대장(결산후)'!$A$4:$H$500,2,0),0)</f>
        <v>0</v>
      </c>
      <c r="C113" s="3">
        <f>IFERROR(VLOOKUP(E113,'기준가격대장(결산후)'!$A$4:$H$500,3,0),0)</f>
        <v>0</v>
      </c>
      <c r="D113" s="4">
        <f>IFERROR(VLOOKUP(E113,'기준가격대장(결산후)'!$A$4:$H$500,4,0),0)</f>
        <v>0</v>
      </c>
      <c r="E113" s="17">
        <v>241010</v>
      </c>
      <c r="F113" s="4" t="s">
        <v>472</v>
      </c>
      <c r="G113" s="3">
        <f>IFERROR(VLOOKUP(E113,'기준가격대장(결산후)'!$A$4:$H$500,6,0),0)</f>
        <v>0</v>
      </c>
      <c r="H113" s="3">
        <f>IFERROR(VLOOKUP(E113,'기준가격대장(결산후)'!$A$4:$H$500,7,0),0)</f>
        <v>0</v>
      </c>
      <c r="I113" s="4">
        <f>IFERROR(VLOOKUP(E113,'기준가격대장(결산후)'!$A$4:$H$500,8,0),0)</f>
        <v>0</v>
      </c>
    </row>
    <row r="114" spans="2:9" hidden="1" outlineLevel="2">
      <c r="B114" s="34">
        <f>IFERROR(VLOOKUP(E114,'기준가격대장(결산후)'!$A$4:$H$500,2,0),0)</f>
        <v>0</v>
      </c>
      <c r="C114" s="3">
        <f>IFERROR(VLOOKUP(E114,'기준가격대장(결산후)'!$A$4:$H$500,3,0),0)</f>
        <v>0</v>
      </c>
      <c r="D114" s="4">
        <f>IFERROR(VLOOKUP(E114,'기준가격대장(결산후)'!$A$4:$H$500,4,0),0)</f>
        <v>0</v>
      </c>
      <c r="E114" s="17">
        <v>243010</v>
      </c>
      <c r="F114" s="4" t="s">
        <v>0</v>
      </c>
      <c r="G114" s="3">
        <f>IFERROR(VLOOKUP(E114,'기준가격대장(결산후)'!$A$4:$H$500,6,0),0)</f>
        <v>0</v>
      </c>
      <c r="H114" s="3">
        <f>IFERROR(VLOOKUP(E114,'기준가격대장(결산후)'!$A$4:$H$500,7,0),0)</f>
        <v>0</v>
      </c>
      <c r="I114" s="4">
        <f>IFERROR(VLOOKUP(E114,'기준가격대장(결산후)'!$A$4:$H$500,8,0),0)</f>
        <v>0</v>
      </c>
    </row>
    <row r="115" spans="2:9" hidden="1" outlineLevel="2">
      <c r="B115" s="34">
        <f>IFERROR(VLOOKUP(E115,'기준가격대장(결산후)'!$A$4:$H$500,2,0),0)</f>
        <v>0</v>
      </c>
      <c r="C115" s="3">
        <f>IFERROR(VLOOKUP(E115,'기준가격대장(결산후)'!$A$4:$H$500,3,0),0)</f>
        <v>0</v>
      </c>
      <c r="D115" s="4">
        <f>IFERROR(VLOOKUP(E115,'기준가격대장(결산후)'!$A$4:$H$500,4,0),0)</f>
        <v>0</v>
      </c>
      <c r="E115" s="18">
        <v>243030</v>
      </c>
      <c r="F115" s="19" t="s">
        <v>261</v>
      </c>
      <c r="G115" s="3">
        <f>IFERROR(VLOOKUP(E115,'기준가격대장(결산후)'!$A$4:$H$500,6,0),0)</f>
        <v>0</v>
      </c>
      <c r="H115" s="3">
        <f>IFERROR(VLOOKUP(E115,'기준가격대장(결산후)'!$A$4:$H$500,7,0),0)</f>
        <v>0</v>
      </c>
      <c r="I115" s="4">
        <f>IFERROR(VLOOKUP(E115,'기준가격대장(결산후)'!$A$4:$H$500,8,0),0)</f>
        <v>0</v>
      </c>
    </row>
    <row r="116" spans="2:9" hidden="1" outlineLevel="2">
      <c r="B116" s="34">
        <f>IFERROR(VLOOKUP(E116,'기준가격대장(결산후)'!$A$4:$H$500,2,0),0)</f>
        <v>0</v>
      </c>
      <c r="C116" s="3">
        <f>IFERROR(VLOOKUP(E116,'기준가격대장(결산후)'!$A$4:$H$500,3,0),0)</f>
        <v>0</v>
      </c>
      <c r="D116" s="4">
        <f>IFERROR(VLOOKUP(E116,'기준가격대장(결산후)'!$A$4:$H$500,4,0),0)</f>
        <v>0</v>
      </c>
      <c r="E116" s="17">
        <v>245010</v>
      </c>
      <c r="F116" s="4" t="s">
        <v>182</v>
      </c>
      <c r="G116" s="3">
        <f>IFERROR(VLOOKUP(E116,'기준가격대장(결산후)'!$A$4:$H$500,6,0),0)</f>
        <v>0</v>
      </c>
      <c r="H116" s="3">
        <f>IFERROR(VLOOKUP(E116,'기준가격대장(결산후)'!$A$4:$H$500,7,0),0)</f>
        <v>0</v>
      </c>
      <c r="I116" s="4">
        <f>IFERROR(VLOOKUP(E116,'기준가격대장(결산후)'!$A$4:$H$500,8,0),0)</f>
        <v>0</v>
      </c>
    </row>
    <row r="117" spans="2:9" hidden="1" outlineLevel="2">
      <c r="B117" s="34">
        <f>IFERROR(VLOOKUP(E117,'기준가격대장(결산후)'!$A$4:$H$500,2,0),0)</f>
        <v>0</v>
      </c>
      <c r="C117" s="3">
        <f>IFERROR(VLOOKUP(E117,'기준가격대장(결산후)'!$A$4:$H$500,3,0),0)</f>
        <v>0</v>
      </c>
      <c r="D117" s="4">
        <f>IFERROR(VLOOKUP(E117,'기준가격대장(결산후)'!$A$4:$H$500,4,0),0)</f>
        <v>0</v>
      </c>
      <c r="E117" s="17">
        <v>246010</v>
      </c>
      <c r="F117" s="4" t="s">
        <v>473</v>
      </c>
      <c r="G117" s="3">
        <f>IFERROR(VLOOKUP(E117,'기준가격대장(결산후)'!$A$4:$H$500,6,0),0)</f>
        <v>870000000</v>
      </c>
      <c r="H117" s="3">
        <f>IFERROR(VLOOKUP(E117,'기준가격대장(결산후)'!$A$4:$H$500,7,0),0)</f>
        <v>0</v>
      </c>
      <c r="I117" s="4">
        <f>IFERROR(VLOOKUP(E117,'기준가격대장(결산후)'!$A$4:$H$500,8,0),0)</f>
        <v>870000000</v>
      </c>
    </row>
    <row r="118" spans="2:9" hidden="1" outlineLevel="2">
      <c r="B118" s="34">
        <f>IFERROR(VLOOKUP(E118,'기준가격대장(결산후)'!$A$4:$H$500,2,0),0)</f>
        <v>0</v>
      </c>
      <c r="C118" s="3">
        <f>IFERROR(VLOOKUP(E118,'기준가격대장(결산후)'!$A$4:$H$500,3,0),0)</f>
        <v>0</v>
      </c>
      <c r="D118" s="4">
        <f>IFERROR(VLOOKUP(E118,'기준가격대장(결산후)'!$A$4:$H$500,4,0),0)</f>
        <v>0</v>
      </c>
      <c r="E118" s="17">
        <v>247020</v>
      </c>
      <c r="F118" s="4" t="s">
        <v>892</v>
      </c>
      <c r="G118" s="3">
        <f>IFERROR(VLOOKUP(E118,'기준가격대장(결산후)'!$A$4:$H$500,6,0),0)</f>
        <v>0</v>
      </c>
      <c r="H118" s="3">
        <f>IFERROR(VLOOKUP(E118,'기준가격대장(결산후)'!$A$4:$H$500,7,0),0)</f>
        <v>0</v>
      </c>
      <c r="I118" s="4">
        <f>IFERROR(VLOOKUP(E118,'기준가격대장(결산후)'!$A$4:$H$500,8,0),0)</f>
        <v>0</v>
      </c>
    </row>
    <row r="119" spans="2:9" hidden="1" outlineLevel="2">
      <c r="B119" s="34">
        <f>IFERROR(VLOOKUP(E119,'기준가격대장(결산후)'!$A$4:$H$500,2,0),0)</f>
        <v>0</v>
      </c>
      <c r="C119" s="3">
        <f>IFERROR(VLOOKUP(E119,'기준가격대장(결산후)'!$A$4:$H$500,3,0),0)</f>
        <v>0</v>
      </c>
      <c r="D119" s="4">
        <f>IFERROR(VLOOKUP(E119,'기준가격대장(결산후)'!$A$4:$H$500,4,0),0)</f>
        <v>0</v>
      </c>
      <c r="E119" s="17">
        <v>247060</v>
      </c>
      <c r="F119" s="4" t="s">
        <v>971</v>
      </c>
      <c r="G119" s="3">
        <f>IFERROR(VLOOKUP(E119,'기준가격대장(결산후)'!$A$4:$H$500,6,0),0)</f>
        <v>0</v>
      </c>
      <c r="H119" s="3">
        <f>IFERROR(VLOOKUP(E119,'기준가격대장(결산후)'!$A$4:$H$500,7,0),0)</f>
        <v>0</v>
      </c>
      <c r="I119" s="4">
        <f>IFERROR(VLOOKUP(E119,'기준가격대장(결산후)'!$A$4:$H$500,8,0),0)</f>
        <v>0</v>
      </c>
    </row>
    <row r="120" spans="2:9" hidden="1" outlineLevel="2">
      <c r="B120" s="34">
        <f>IFERROR(VLOOKUP(E120,'기준가격대장(결산후)'!$A$4:$H$500,2,0),0)</f>
        <v>0</v>
      </c>
      <c r="C120" s="3">
        <f>IFERROR(VLOOKUP(E120,'기준가격대장(결산후)'!$A$4:$H$500,3,0),0)</f>
        <v>0</v>
      </c>
      <c r="D120" s="4">
        <f>IFERROR(VLOOKUP(E120,'기준가격대장(결산후)'!$A$4:$H$500,4,0),0)</f>
        <v>0</v>
      </c>
      <c r="E120" s="17">
        <v>253020</v>
      </c>
      <c r="F120" s="4" t="s">
        <v>474</v>
      </c>
      <c r="G120" s="3">
        <f>IFERROR(VLOOKUP(E120,'기준가격대장(결산후)'!$A$4:$H$500,6,0),0)</f>
        <v>661948</v>
      </c>
      <c r="H120" s="3">
        <f>IFERROR(VLOOKUP(E120,'기준가격대장(결산후)'!$A$4:$H$500,7,0),0)</f>
        <v>0</v>
      </c>
      <c r="I120" s="4">
        <f>IFERROR(VLOOKUP(E120,'기준가격대장(결산후)'!$A$4:$H$500,8,0),0)</f>
        <v>661948</v>
      </c>
    </row>
    <row r="121" spans="2:9" hidden="1" outlineLevel="2">
      <c r="B121" s="34">
        <f>IFERROR(VLOOKUP(E121,'기준가격대장(결산후)'!$A$4:$H$500,2,0),0)</f>
        <v>0</v>
      </c>
      <c r="C121" s="3">
        <f>IFERROR(VLOOKUP(E121,'기준가격대장(결산후)'!$A$4:$H$500,3,0),0)</f>
        <v>0</v>
      </c>
      <c r="D121" s="4">
        <f>IFERROR(VLOOKUP(E121,'기준가격대장(결산후)'!$A$4:$H$500,4,0),0)</f>
        <v>0</v>
      </c>
      <c r="E121" s="17">
        <v>253040</v>
      </c>
      <c r="F121" s="4" t="s">
        <v>475</v>
      </c>
      <c r="G121" s="3">
        <f>IFERROR(VLOOKUP(E121,'기준가격대장(결산후)'!$A$4:$H$500,6,0),0)</f>
        <v>24271408</v>
      </c>
      <c r="H121" s="3">
        <f>IFERROR(VLOOKUP(E121,'기준가격대장(결산후)'!$A$4:$H$500,7,0),0)</f>
        <v>0</v>
      </c>
      <c r="I121" s="4">
        <f>IFERROR(VLOOKUP(E121,'기준가격대장(결산후)'!$A$4:$H$500,8,0),0)</f>
        <v>24271408</v>
      </c>
    </row>
    <row r="122" spans="2:9" hidden="1" outlineLevel="2">
      <c r="B122" s="34">
        <f>IFERROR(VLOOKUP(E122,'기준가격대장(결산후)'!$A$4:$H$500,2,0),0)</f>
        <v>0</v>
      </c>
      <c r="C122" s="3">
        <f>IFERROR(VLOOKUP(E122,'기준가격대장(결산후)'!$A$4:$H$500,3,0),0)</f>
        <v>0</v>
      </c>
      <c r="D122" s="4">
        <f>IFERROR(VLOOKUP(E122,'기준가격대장(결산후)'!$A$4:$H$500,4,0),0)</f>
        <v>0</v>
      </c>
      <c r="E122" s="17">
        <v>253041</v>
      </c>
      <c r="F122" s="4" t="s">
        <v>360</v>
      </c>
      <c r="G122" s="3">
        <f>IFERROR(VLOOKUP(E122,'기준가격대장(결산후)'!$A$4:$H$500,6,0),0)</f>
        <v>0</v>
      </c>
      <c r="H122" s="3">
        <f>IFERROR(VLOOKUP(E122,'기준가격대장(결산후)'!$A$4:$H$500,7,0),0)</f>
        <v>0</v>
      </c>
      <c r="I122" s="4">
        <f>IFERROR(VLOOKUP(E122,'기준가격대장(결산후)'!$A$4:$H$500,8,0),0)</f>
        <v>0</v>
      </c>
    </row>
    <row r="123" spans="2:9" hidden="1" outlineLevel="2">
      <c r="B123" s="34">
        <f>IFERROR(VLOOKUP(E123,'기준가격대장(결산후)'!$A$4:$H$500,2,0),0)</f>
        <v>0</v>
      </c>
      <c r="C123" s="3">
        <f>IFERROR(VLOOKUP(E123,'기준가격대장(결산후)'!$A$4:$H$500,3,0),0)</f>
        <v>0</v>
      </c>
      <c r="D123" s="4">
        <f>IFERROR(VLOOKUP(E123,'기준가격대장(결산후)'!$A$4:$H$500,4,0),0)</f>
        <v>0</v>
      </c>
      <c r="E123" s="18">
        <v>253070</v>
      </c>
      <c r="F123" s="19" t="s">
        <v>278</v>
      </c>
      <c r="G123" s="3">
        <f>IFERROR(VLOOKUP(E123,'기준가격대장(결산후)'!$A$4:$H$500,6,0),0)</f>
        <v>720547</v>
      </c>
      <c r="H123" s="3">
        <f>IFERROR(VLOOKUP(E123,'기준가격대장(결산후)'!$A$4:$H$500,7,0),0)</f>
        <v>0</v>
      </c>
      <c r="I123" s="4">
        <f>IFERROR(VLOOKUP(E123,'기준가격대장(결산후)'!$A$4:$H$500,8,0),0)</f>
        <v>720547</v>
      </c>
    </row>
    <row r="124" spans="2:9" hidden="1" outlineLevel="2">
      <c r="B124" s="34">
        <f>IFERROR(VLOOKUP(E124,'기준가격대장(결산후)'!$A$4:$H$500,2,0),0)</f>
        <v>0</v>
      </c>
      <c r="C124" s="3">
        <f>IFERROR(VLOOKUP(E124,'기준가격대장(결산후)'!$A$4:$H$500,3,0),0)</f>
        <v>0</v>
      </c>
      <c r="D124" s="4">
        <f>IFERROR(VLOOKUP(E124,'기준가격대장(결산후)'!$A$4:$H$500,4,0),0)</f>
        <v>0</v>
      </c>
      <c r="E124" s="17">
        <v>261070</v>
      </c>
      <c r="F124" s="4" t="s">
        <v>142</v>
      </c>
      <c r="G124" s="3">
        <f>IFERROR(VLOOKUP(E124,'기준가격대장(결산후)'!$A$4:$H$500,6,0),0)</f>
        <v>0</v>
      </c>
      <c r="H124" s="3">
        <f>IFERROR(VLOOKUP(E124,'기준가격대장(결산후)'!$A$4:$H$500,7,0),0)</f>
        <v>0</v>
      </c>
      <c r="I124" s="4">
        <f>IFERROR(VLOOKUP(E124,'기준가격대장(결산후)'!$A$4:$H$500,8,0),0)</f>
        <v>0</v>
      </c>
    </row>
    <row r="125" spans="2:9" hidden="1" outlineLevel="1" collapsed="1">
      <c r="B125" s="34">
        <f>IFERROR(VLOOKUP(E125,'기준가격대장(결산후)'!$A$4:$H$500,2,0),0)</f>
        <v>0</v>
      </c>
      <c r="C125" s="3">
        <f>IFERROR(VLOOKUP(E125,'기준가격대장(결산후)'!$A$4:$H$500,3,0),0)</f>
        <v>0</v>
      </c>
      <c r="D125" s="4">
        <f>IFERROR(VLOOKUP(E125,'기준가격대장(결산후)'!$A$4:$H$500,4,0),0)</f>
        <v>0</v>
      </c>
      <c r="E125" s="474">
        <v>263010</v>
      </c>
      <c r="F125" s="475" t="s">
        <v>860</v>
      </c>
      <c r="G125" s="3">
        <f>IFERROR(VLOOKUP(E125,'기준가격대장(결산후)'!$A$4:$H$500,6,0),0)</f>
        <v>0</v>
      </c>
      <c r="H125" s="3">
        <f>IFERROR(VLOOKUP(E125,'기준가격대장(결산후)'!$A$4:$H$500,7,0),0)</f>
        <v>0</v>
      </c>
      <c r="I125" s="4">
        <f>IFERROR(VLOOKUP(E125,'기준가격대장(결산후)'!$A$4:$H$500,8,0),0)</f>
        <v>0</v>
      </c>
    </row>
    <row r="126" spans="2:9" hidden="1" outlineLevel="2">
      <c r="B126" s="34">
        <f>IFERROR(VLOOKUP(E126,'기준가격대장(결산후)'!$A$4:$H$500,2,0),0)</f>
        <v>0</v>
      </c>
      <c r="C126" s="3">
        <f>IFERROR(VLOOKUP(E126,'기준가격대장(결산후)'!$A$4:$H$500,3,0),0)</f>
        <v>0</v>
      </c>
      <c r="D126" s="4">
        <f>IFERROR(VLOOKUP(E126,'기준가격대장(결산후)'!$A$4:$H$500,4,0),0)</f>
        <v>0</v>
      </c>
      <c r="E126" s="17">
        <v>263050</v>
      </c>
      <c r="F126" s="4" t="s">
        <v>183</v>
      </c>
      <c r="G126" s="3">
        <f>IFERROR(VLOOKUP(E126,'기준가격대장(결산후)'!$A$4:$H$500,6,0),0)</f>
        <v>0</v>
      </c>
      <c r="H126" s="3">
        <f>IFERROR(VLOOKUP(E126,'기준가격대장(결산후)'!$A$4:$H$500,7,0),0)</f>
        <v>0</v>
      </c>
      <c r="I126" s="4">
        <f>IFERROR(VLOOKUP(E126,'기준가격대장(결산후)'!$A$4:$H$500,8,0),0)</f>
        <v>0</v>
      </c>
    </row>
    <row r="127" spans="2:9" hidden="1" outlineLevel="2">
      <c r="B127" s="34">
        <f>IFERROR(VLOOKUP(E127,'기준가격대장(결산후)'!$A$4:$H$500,2,0),0)</f>
        <v>0</v>
      </c>
      <c r="C127" s="3">
        <f>IFERROR(VLOOKUP(E127,'기준가격대장(결산후)'!$A$4:$H$500,3,0),0)</f>
        <v>0</v>
      </c>
      <c r="D127" s="4">
        <f>IFERROR(VLOOKUP(E127,'기준가격대장(결산후)'!$A$4:$H$500,4,0),0)</f>
        <v>0</v>
      </c>
      <c r="E127" s="17">
        <v>265010</v>
      </c>
      <c r="F127" s="4" t="s">
        <v>184</v>
      </c>
      <c r="G127" s="3">
        <f>IFERROR(VLOOKUP(E127,'기준가격대장(결산후)'!$A$4:$H$500,6,0),0)</f>
        <v>0</v>
      </c>
      <c r="H127" s="3">
        <f>IFERROR(VLOOKUP(E127,'기준가격대장(결산후)'!$A$4:$H$500,7,0),0)</f>
        <v>0</v>
      </c>
      <c r="I127" s="4">
        <f>IFERROR(VLOOKUP(E127,'기준가격대장(결산후)'!$A$4:$H$500,8,0),0)</f>
        <v>0</v>
      </c>
    </row>
    <row r="128" spans="2:9" hidden="1" outlineLevel="2">
      <c r="B128" s="34">
        <f>IFERROR(VLOOKUP(E128,'기준가격대장(결산후)'!$A$4:$H$500,2,0),0)</f>
        <v>0</v>
      </c>
      <c r="C128" s="3">
        <f>IFERROR(VLOOKUP(E128,'기준가격대장(결산후)'!$A$4:$H$500,3,0),0)</f>
        <v>0</v>
      </c>
      <c r="D128" s="4">
        <f>IFERROR(VLOOKUP(E128,'기준가격대장(결산후)'!$A$4:$H$500,4,0),0)</f>
        <v>0</v>
      </c>
      <c r="E128" s="17">
        <v>265030</v>
      </c>
      <c r="F128" s="4" t="s">
        <v>24</v>
      </c>
      <c r="G128" s="3">
        <f>IFERROR(VLOOKUP(E128,'기준가격대장(결산후)'!$A$4:$H$500,6,0),0)</f>
        <v>0</v>
      </c>
      <c r="H128" s="3">
        <f>IFERROR(VLOOKUP(E128,'기준가격대장(결산후)'!$A$4:$H$500,7,0),0)</f>
        <v>0</v>
      </c>
      <c r="I128" s="4">
        <f>IFERROR(VLOOKUP(E128,'기준가격대장(결산후)'!$A$4:$H$500,8,0),0)</f>
        <v>0</v>
      </c>
    </row>
    <row r="129" spans="2:9" hidden="1" outlineLevel="2">
      <c r="B129" s="34">
        <f>IFERROR(VLOOKUP(E129,'기준가격대장(결산후)'!$A$4:$H$500,2,0),0)</f>
        <v>0</v>
      </c>
      <c r="C129" s="3">
        <f>IFERROR(VLOOKUP(E129,'기준가격대장(결산후)'!$A$4:$H$500,3,0),0)</f>
        <v>0</v>
      </c>
      <c r="D129" s="4">
        <f>IFERROR(VLOOKUP(E129,'기준가격대장(결산후)'!$A$4:$H$500,4,0),0)</f>
        <v>0</v>
      </c>
      <c r="E129" s="17">
        <v>265130</v>
      </c>
      <c r="F129" s="4" t="s">
        <v>25</v>
      </c>
      <c r="G129" s="3">
        <f>IFERROR(VLOOKUP(E129,'기준가격대장(결산후)'!$A$4:$H$500,6,0),0)</f>
        <v>54700</v>
      </c>
      <c r="H129" s="3">
        <f>IFERROR(VLOOKUP(E129,'기준가격대장(결산후)'!$A$4:$H$500,7,0),0)</f>
        <v>0</v>
      </c>
      <c r="I129" s="4">
        <f>IFERROR(VLOOKUP(E129,'기준가격대장(결산후)'!$A$4:$H$500,8,0),0)</f>
        <v>54700</v>
      </c>
    </row>
    <row r="130" spans="2:9" hidden="1" outlineLevel="1" collapsed="1">
      <c r="B130" s="34">
        <f>IFERROR(VLOOKUP(E130,'기준가격대장(결산후)'!$A$4:$H$500,2,0),0)</f>
        <v>0</v>
      </c>
      <c r="C130" s="3">
        <f>IFERROR(VLOOKUP(E130,'기준가격대장(결산후)'!$A$4:$H$500,3,0),0)</f>
        <v>0</v>
      </c>
      <c r="D130" s="4">
        <f>IFERROR(VLOOKUP(E130,'기준가격대장(결산후)'!$A$4:$H$500,4,0),0)</f>
        <v>0</v>
      </c>
      <c r="E130" s="17">
        <v>265210</v>
      </c>
      <c r="F130" s="4" t="s">
        <v>26</v>
      </c>
      <c r="G130" s="3">
        <f>IFERROR(VLOOKUP(E130,'기준가격대장(결산후)'!$A$4:$H$500,6,0),0)</f>
        <v>0</v>
      </c>
      <c r="H130" s="3">
        <f>IFERROR(VLOOKUP(E130,'기준가격대장(결산후)'!$A$4:$H$500,7,0),0)</f>
        <v>0</v>
      </c>
      <c r="I130" s="4">
        <f>IFERROR(VLOOKUP(E130,'기준가격대장(결산후)'!$A$4:$H$500,8,0),0)</f>
        <v>0</v>
      </c>
    </row>
    <row r="131" spans="2:9" hidden="1" outlineLevel="1">
      <c r="B131" s="34">
        <f>IFERROR(VLOOKUP(E131,'기준가격대장(결산후)'!$A$4:$H$500,2,0),0)</f>
        <v>0</v>
      </c>
      <c r="C131" s="3">
        <f>IFERROR(VLOOKUP(E131,'기준가격대장(결산후)'!$A$4:$H$500,3,0),0)</f>
        <v>0</v>
      </c>
      <c r="D131" s="4">
        <f>IFERROR(VLOOKUP(E131,'기준가격대장(결산후)'!$A$4:$H$500,4,0),0)</f>
        <v>0</v>
      </c>
      <c r="E131" s="17">
        <v>265230</v>
      </c>
      <c r="F131" s="4" t="s">
        <v>185</v>
      </c>
      <c r="G131" s="3">
        <f>IFERROR(VLOOKUP(E131,'기준가격대장(결산후)'!$A$4:$H$500,6,0),0)</f>
        <v>81186</v>
      </c>
      <c r="H131" s="3">
        <f>IFERROR(VLOOKUP(E131,'기준가격대장(결산후)'!$A$4:$H$500,7,0),0)</f>
        <v>0</v>
      </c>
      <c r="I131" s="4">
        <f>IFERROR(VLOOKUP(E131,'기준가격대장(결산후)'!$A$4:$H$500,8,0),0)</f>
        <v>81186</v>
      </c>
    </row>
    <row r="132" spans="2:9" hidden="1" outlineLevel="1">
      <c r="B132" s="34">
        <f>IFERROR(VLOOKUP(E132,'기준가격대장(결산후)'!$A$4:$H$500,2,0),0)</f>
        <v>0</v>
      </c>
      <c r="C132" s="3">
        <f>IFERROR(VLOOKUP(E132,'기준가격대장(결산후)'!$A$4:$H$500,3,0),0)</f>
        <v>0</v>
      </c>
      <c r="D132" s="4">
        <f>IFERROR(VLOOKUP(E132,'기준가격대장(결산후)'!$A$4:$H$500,4,0),0)</f>
        <v>0</v>
      </c>
      <c r="E132" s="17">
        <v>265250</v>
      </c>
      <c r="F132" s="4" t="s">
        <v>308</v>
      </c>
      <c r="G132" s="3">
        <f>IFERROR(VLOOKUP(E132,'기준가격대장(결산후)'!$A$4:$H$500,6,0),0)</f>
        <v>204420</v>
      </c>
      <c r="H132" s="3">
        <f>IFERROR(VLOOKUP(E132,'기준가격대장(결산후)'!$A$4:$H$500,7,0),0)</f>
        <v>0</v>
      </c>
      <c r="I132" s="4">
        <f>IFERROR(VLOOKUP(E132,'기준가격대장(결산후)'!$A$4:$H$500,8,0),0)</f>
        <v>204420</v>
      </c>
    </row>
    <row r="133" spans="2:9" hidden="1" outlineLevel="1">
      <c r="B133" s="34">
        <f>IFERROR(VLOOKUP(E133,'기준가격대장(결산후)'!$A$4:$H$500,2,0),0)</f>
        <v>0</v>
      </c>
      <c r="C133" s="3">
        <f>IFERROR(VLOOKUP(E133,'기준가격대장(결산후)'!$A$4:$H$500,3,0),0)</f>
        <v>0</v>
      </c>
      <c r="D133" s="4">
        <f>IFERROR(VLOOKUP(E133,'기준가격대장(결산후)'!$A$4:$H$500,4,0),0)</f>
        <v>0</v>
      </c>
      <c r="E133" s="17">
        <v>265290</v>
      </c>
      <c r="F133" s="4" t="s">
        <v>27</v>
      </c>
      <c r="G133" s="3">
        <f>IFERROR(VLOOKUP(E133,'기준가격대장(결산후)'!$A$4:$H$500,6,0),0)</f>
        <v>0</v>
      </c>
      <c r="H133" s="3">
        <f>IFERROR(VLOOKUP(E133,'기준가격대장(결산후)'!$A$4:$H$500,7,0),0)</f>
        <v>0</v>
      </c>
      <c r="I133" s="4">
        <f>IFERROR(VLOOKUP(E133,'기준가격대장(결산후)'!$A$4:$H$500,8,0),0)</f>
        <v>0</v>
      </c>
    </row>
    <row r="134" spans="2:9" hidden="1" outlineLevel="1">
      <c r="B134" s="34">
        <f>IFERROR(VLOOKUP(E134,'기준가격대장(결산후)'!$A$4:$H$500,2,0),0)</f>
        <v>0</v>
      </c>
      <c r="C134" s="3">
        <f>IFERROR(VLOOKUP(E134,'기준가격대장(결산후)'!$A$4:$H$500,3,0),0)</f>
        <v>0</v>
      </c>
      <c r="D134" s="4">
        <f>IFERROR(VLOOKUP(E134,'기준가격대장(결산후)'!$A$4:$H$500,4,0),0)</f>
        <v>0</v>
      </c>
      <c r="E134" s="17">
        <v>265330</v>
      </c>
      <c r="F134" s="4" t="s">
        <v>218</v>
      </c>
      <c r="G134" s="3">
        <f>IFERROR(VLOOKUP(E134,'기준가격대장(결산후)'!$A$4:$H$500,6,0),0)</f>
        <v>0</v>
      </c>
      <c r="H134" s="3">
        <f>IFERROR(VLOOKUP(E134,'기준가격대장(결산후)'!$A$4:$H$500,7,0),0)</f>
        <v>0</v>
      </c>
      <c r="I134" s="4">
        <f>IFERROR(VLOOKUP(E134,'기준가격대장(결산후)'!$A$4:$H$500,8,0),0)</f>
        <v>0</v>
      </c>
    </row>
    <row r="135" spans="2:9" hidden="1" outlineLevel="1">
      <c r="B135" s="34">
        <f>IFERROR(VLOOKUP(E135,'기준가격대장(결산후)'!$A$4:$H$500,2,0),0)</f>
        <v>0</v>
      </c>
      <c r="C135" s="3">
        <f>IFERROR(VLOOKUP(E135,'기준가격대장(결산후)'!$A$4:$H$500,3,0),0)</f>
        <v>0</v>
      </c>
      <c r="D135" s="4">
        <f>IFERROR(VLOOKUP(E135,'기준가격대장(결산후)'!$A$4:$H$500,4,0),0)</f>
        <v>0</v>
      </c>
      <c r="E135" s="17">
        <v>267030</v>
      </c>
      <c r="F135" s="4" t="s">
        <v>28</v>
      </c>
      <c r="G135" s="3">
        <f>IFERROR(VLOOKUP(E135,'기준가격대장(결산후)'!$A$4:$H$500,6,0),0)</f>
        <v>1100000</v>
      </c>
      <c r="H135" s="3">
        <f>IFERROR(VLOOKUP(E135,'기준가격대장(결산후)'!$A$4:$H$500,7,0),0)</f>
        <v>0</v>
      </c>
      <c r="I135" s="4">
        <f>IFERROR(VLOOKUP(E135,'기준가격대장(결산후)'!$A$4:$H$500,8,0),0)</f>
        <v>1100000</v>
      </c>
    </row>
    <row r="136" spans="2:9" hidden="1" outlineLevel="1">
      <c r="B136" s="34">
        <f>IFERROR(VLOOKUP(E136,'기준가격대장(결산후)'!$A$4:$H$500,2,0),0)</f>
        <v>0</v>
      </c>
      <c r="C136" s="3">
        <f>IFERROR(VLOOKUP(E136,'기준가격대장(결산후)'!$A$4:$H$500,3,0),0)</f>
        <v>0</v>
      </c>
      <c r="D136" s="4">
        <f>IFERROR(VLOOKUP(E136,'기준가격대장(결산후)'!$A$4:$H$500,4,0),0)</f>
        <v>0</v>
      </c>
      <c r="E136" s="17">
        <v>267040</v>
      </c>
      <c r="F136" s="4" t="s">
        <v>219</v>
      </c>
      <c r="G136" s="3">
        <f>IFERROR(VLOOKUP(E136,'기준가격대장(결산후)'!$A$4:$H$500,6,0),0)</f>
        <v>0</v>
      </c>
      <c r="H136" s="3">
        <f>IFERROR(VLOOKUP(E136,'기준가격대장(결산후)'!$A$4:$H$500,7,0),0)</f>
        <v>0</v>
      </c>
      <c r="I136" s="4">
        <f>IFERROR(VLOOKUP(E136,'기준가격대장(결산후)'!$A$4:$H$500,8,0),0)</f>
        <v>0</v>
      </c>
    </row>
    <row r="137" spans="2:9" hidden="1" outlineLevel="1">
      <c r="B137" s="34">
        <f>IFERROR(VLOOKUP(E137,'기준가격대장(결산후)'!$A$4:$H$500,2,0),0)</f>
        <v>0</v>
      </c>
      <c r="C137" s="3">
        <f>IFERROR(VLOOKUP(E137,'기준가격대장(결산후)'!$A$4:$H$500,3,0),0)</f>
        <v>0</v>
      </c>
      <c r="D137" s="4">
        <f>IFERROR(VLOOKUP(E137,'기준가격대장(결산후)'!$A$4:$H$500,4,0),0)</f>
        <v>0</v>
      </c>
      <c r="E137" s="17">
        <v>267130</v>
      </c>
      <c r="F137" s="4" t="s">
        <v>29</v>
      </c>
      <c r="G137" s="3">
        <f>IFERROR(VLOOKUP(E137,'기준가격대장(결산후)'!$A$4:$H$500,6,0),0)</f>
        <v>1565503</v>
      </c>
      <c r="H137" s="3">
        <f>IFERROR(VLOOKUP(E137,'기준가격대장(결산후)'!$A$4:$H$500,7,0),0)</f>
        <v>0</v>
      </c>
      <c r="I137" s="4">
        <f>IFERROR(VLOOKUP(E137,'기준가격대장(결산후)'!$A$4:$H$500,8,0),0)</f>
        <v>1565503</v>
      </c>
    </row>
    <row r="138" spans="2:9" hidden="1" outlineLevel="1">
      <c r="B138" s="34">
        <f>IFERROR(VLOOKUP(E138,'기준가격대장(결산후)'!$A$4:$H$500,2,0),0)</f>
        <v>0</v>
      </c>
      <c r="C138" s="3">
        <f>IFERROR(VLOOKUP(E138,'기준가격대장(결산후)'!$A$4:$H$500,3,0),0)</f>
        <v>0</v>
      </c>
      <c r="D138" s="4">
        <f>IFERROR(VLOOKUP(E138,'기준가격대장(결산후)'!$A$4:$H$500,4,0),0)</f>
        <v>0</v>
      </c>
      <c r="E138" s="17">
        <v>267170</v>
      </c>
      <c r="F138" s="4" t="s">
        <v>972</v>
      </c>
      <c r="G138" s="3">
        <f>IFERROR(VLOOKUP(E138,'기준가격대장(결산후)'!$A$4:$H$500,6,0),0)</f>
        <v>421300</v>
      </c>
      <c r="H138" s="3">
        <f>IFERROR(VLOOKUP(E138,'기준가격대장(결산후)'!$A$4:$H$500,7,0),0)</f>
        <v>0</v>
      </c>
      <c r="I138" s="4">
        <f>IFERROR(VLOOKUP(E138,'기준가격대장(결산후)'!$A$4:$H$500,8,0),0)</f>
        <v>421300</v>
      </c>
    </row>
    <row r="139" spans="2:9" hidden="1" outlineLevel="1">
      <c r="B139" s="34">
        <f>IFERROR(VLOOKUP(E139,'기준가격대장(결산후)'!$A$4:$H$500,2,0),0)</f>
        <v>0</v>
      </c>
      <c r="C139" s="3">
        <f>IFERROR(VLOOKUP(E139,'기준가격대장(결산후)'!$A$4:$H$500,3,0),0)</f>
        <v>0</v>
      </c>
      <c r="D139" s="4">
        <f>IFERROR(VLOOKUP(E139,'기준가격대장(결산후)'!$A$4:$H$500,4,0),0)</f>
        <v>0</v>
      </c>
      <c r="E139" s="18">
        <v>267920</v>
      </c>
      <c r="F139" s="19" t="s">
        <v>266</v>
      </c>
      <c r="G139" s="3">
        <f>IFERROR(VLOOKUP(E139,'기준가격대장(결산후)'!$A$4:$H$500,6,0),0)</f>
        <v>0</v>
      </c>
      <c r="H139" s="3">
        <f>IFERROR(VLOOKUP(E139,'기준가격대장(결산후)'!$A$4:$H$500,7,0),0)</f>
        <v>0</v>
      </c>
      <c r="I139" s="4">
        <f>IFERROR(VLOOKUP(E139,'기준가격대장(결산후)'!$A$4:$H$500,8,0),0)</f>
        <v>0</v>
      </c>
    </row>
    <row r="140" spans="2:9" outlineLevel="1">
      <c r="B140" s="34">
        <f>IFERROR(VLOOKUP(E140,'기준가격대장(결산후)'!$A$4:$H$500,2,0),0)</f>
        <v>0</v>
      </c>
      <c r="C140" s="3">
        <f>IFERROR(VLOOKUP(E140,'기준가격대장(결산후)'!$A$4:$H$500,3,0),0)</f>
        <v>0</v>
      </c>
      <c r="D140" s="4">
        <f>IFERROR(VLOOKUP(E140,'기준가격대장(결산후)'!$A$4:$H$500,4,0),0)</f>
        <v>0</v>
      </c>
      <c r="E140" s="17">
        <v>281011</v>
      </c>
      <c r="F140" s="4" t="s">
        <v>117</v>
      </c>
      <c r="G140" s="3">
        <f>IFERROR(VLOOKUP(E140,'기준가격대장(결산후)'!$A$4:$H$500,6,0),0)</f>
        <v>2511689</v>
      </c>
      <c r="H140" s="3">
        <f>IFERROR(VLOOKUP(E140,'기준가격대장(결산후)'!$A$4:$H$500,7,0),0)</f>
        <v>0</v>
      </c>
      <c r="I140" s="4">
        <f>IFERROR(VLOOKUP(E140,'기준가격대장(결산후)'!$A$4:$H$500,8,0),0)</f>
        <v>2511689</v>
      </c>
    </row>
    <row r="141" spans="2:9" outlineLevel="1">
      <c r="B141" s="34">
        <f>IFERROR(VLOOKUP(E141,'기준가격대장(결산후)'!$A$4:$H$500,2,0),0)</f>
        <v>0</v>
      </c>
      <c r="C141" s="3">
        <f>IFERROR(VLOOKUP(E141,'기준가격대장(결산후)'!$A$4:$H$500,3,0),0)</f>
        <v>0</v>
      </c>
      <c r="D141" s="4">
        <f>IFERROR(VLOOKUP(E141,'기준가격대장(결산후)'!$A$4:$H$500,4,0),0)</f>
        <v>0</v>
      </c>
      <c r="E141" s="17">
        <v>283011</v>
      </c>
      <c r="F141" s="4" t="s">
        <v>118</v>
      </c>
      <c r="G141" s="3">
        <f>IFERROR(VLOOKUP(E141,'기준가격대장(결산후)'!$A$4:$H$500,6,0),0)</f>
        <v>251130</v>
      </c>
      <c r="H141" s="3">
        <f>IFERROR(VLOOKUP(E141,'기준가격대장(결산후)'!$A$4:$H$500,7,0),0)</f>
        <v>0</v>
      </c>
      <c r="I141" s="4">
        <f>IFERROR(VLOOKUP(E141,'기준가격대장(결산후)'!$A$4:$H$500,8,0),0)</f>
        <v>251130</v>
      </c>
    </row>
    <row r="142" spans="2:9" outlineLevel="1">
      <c r="B142" s="34">
        <f>IFERROR(VLOOKUP(E142,'기준가격대장(결산후)'!$A$4:$H$500,2,0),0)</f>
        <v>0</v>
      </c>
      <c r="C142" s="3">
        <f>IFERROR(VLOOKUP(E142,'기준가격대장(결산후)'!$A$4:$H$500,3,0),0)</f>
        <v>0</v>
      </c>
      <c r="D142" s="4">
        <f>IFERROR(VLOOKUP(E142,'기준가격대장(결산후)'!$A$4:$H$500,4,0),0)</f>
        <v>0</v>
      </c>
      <c r="E142" s="17">
        <v>285011</v>
      </c>
      <c r="F142" s="4" t="s">
        <v>119</v>
      </c>
      <c r="G142" s="3">
        <f>IFERROR(VLOOKUP(E142,'기준가격대장(결산후)'!$A$4:$H$500,6,0),0)</f>
        <v>251130</v>
      </c>
      <c r="H142" s="3">
        <f>IFERROR(VLOOKUP(E142,'기준가격대장(결산후)'!$A$4:$H$500,7,0),0)</f>
        <v>0</v>
      </c>
      <c r="I142" s="4">
        <f>IFERROR(VLOOKUP(E142,'기준가격대장(결산후)'!$A$4:$H$500,8,0),0)</f>
        <v>251130</v>
      </c>
    </row>
    <row r="143" spans="2:9" outlineLevel="1">
      <c r="B143" s="34">
        <f>IFERROR(VLOOKUP(E143,'기준가격대장(결산후)'!$A$4:$H$500,2,0),0)</f>
        <v>0</v>
      </c>
      <c r="C143" s="3">
        <f>IFERROR(VLOOKUP(E143,'기준가격대장(결산후)'!$A$4:$H$500,3,0),0)</f>
        <v>0</v>
      </c>
      <c r="D143" s="4">
        <f>IFERROR(VLOOKUP(E143,'기준가격대장(결산후)'!$A$4:$H$500,4,0),0)</f>
        <v>0</v>
      </c>
      <c r="E143" s="17">
        <v>287011</v>
      </c>
      <c r="F143" s="4" t="s">
        <v>120</v>
      </c>
      <c r="G143" s="3">
        <f>IFERROR(VLOOKUP(E143,'기준가격대장(결산후)'!$A$4:$H$500,6,0),0)</f>
        <v>2511689</v>
      </c>
      <c r="H143" s="3">
        <f>IFERROR(VLOOKUP(E143,'기준가격대장(결산후)'!$A$4:$H$500,7,0),0)</f>
        <v>0</v>
      </c>
      <c r="I143" s="4">
        <f>IFERROR(VLOOKUP(E143,'기준가격대장(결산후)'!$A$4:$H$500,8,0),0)</f>
        <v>2511689</v>
      </c>
    </row>
    <row r="144" spans="2:9" outlineLevel="1">
      <c r="B144" s="34">
        <f>IFERROR(VLOOKUP(E144,'기준가격대장(결산후)'!$A$4:$H$500,2,0),0)</f>
        <v>0</v>
      </c>
      <c r="C144" s="3">
        <f>IFERROR(VLOOKUP(E144,'기준가격대장(결산후)'!$A$4:$H$500,3,0),0)</f>
        <v>0</v>
      </c>
      <c r="D144" s="4">
        <f>IFERROR(VLOOKUP(E144,'기준가격대장(결산후)'!$A$4:$H$500,4,0),0)</f>
        <v>0</v>
      </c>
      <c r="E144" s="17">
        <v>293011</v>
      </c>
      <c r="F144" s="4" t="s">
        <v>30</v>
      </c>
      <c r="G144" s="3">
        <f>IFERROR(VLOOKUP(E144,'기준가격대장(결산후)'!$A$4:$H$500,6,0),0)</f>
        <v>0</v>
      </c>
      <c r="H144" s="3">
        <f>IFERROR(VLOOKUP(E144,'기준가격대장(결산후)'!$A$4:$H$500,7,0),0)</f>
        <v>0</v>
      </c>
      <c r="I144" s="4">
        <f>IFERROR(VLOOKUP(E144,'기준가격대장(결산후)'!$A$4:$H$500,8,0),0)</f>
        <v>0</v>
      </c>
    </row>
    <row r="145" spans="2:13" outlineLevel="1">
      <c r="B145" s="34">
        <f>IFERROR(VLOOKUP(E145,'기준가격대장(결산후)'!$A$4:$H$500,2,0),0)</f>
        <v>0</v>
      </c>
      <c r="C145" s="3">
        <f>IFERROR(VLOOKUP(E145,'기준가격대장(결산후)'!$A$4:$H$500,3,0),0)</f>
        <v>0</v>
      </c>
      <c r="D145" s="4">
        <f>IFERROR(VLOOKUP(E145,'기준가격대장(결산후)'!$A$4:$H$500,4,0),0)</f>
        <v>0</v>
      </c>
      <c r="E145" s="17">
        <v>295111</v>
      </c>
      <c r="F145" s="4" t="s">
        <v>344</v>
      </c>
      <c r="G145" s="3">
        <f>IFERROR(VLOOKUP(E145,'기준가격대장(결산후)'!$A$4:$H$500,6,0),0)</f>
        <v>0</v>
      </c>
      <c r="H145" s="3">
        <f>IFERROR(VLOOKUP(E145,'기준가격대장(결산후)'!$A$4:$H$500,7,0),0)</f>
        <v>0</v>
      </c>
      <c r="I145" s="4">
        <f>IFERROR(VLOOKUP(E145,'기준가격대장(결산후)'!$A$4:$H$500,8,0),0)</f>
        <v>0</v>
      </c>
    </row>
    <row r="146" spans="2:13" outlineLevel="1">
      <c r="B146" s="34">
        <f>IFERROR(VLOOKUP(E146,'기준가격대장(결산후)'!$A$4:$H$500,2,0),0)</f>
        <v>0</v>
      </c>
      <c r="C146" s="3">
        <f>IFERROR(VLOOKUP(E146,'기준가격대장(결산후)'!$A$4:$H$500,3,0),0)</f>
        <v>0</v>
      </c>
      <c r="D146" s="4">
        <f>IFERROR(VLOOKUP(E146,'기준가격대장(결산후)'!$A$4:$H$500,4,0),0)</f>
        <v>0</v>
      </c>
      <c r="E146" s="17">
        <v>295121</v>
      </c>
      <c r="F146" s="4" t="s">
        <v>345</v>
      </c>
      <c r="G146" s="3">
        <f>IFERROR(VLOOKUP(E146,'기준가격대장(결산후)'!$A$4:$H$500,6,0),0)</f>
        <v>0</v>
      </c>
      <c r="H146" s="3">
        <f>IFERROR(VLOOKUP(E146,'기준가격대장(결산후)'!$A$4:$H$500,7,0),0)</f>
        <v>0</v>
      </c>
      <c r="I146" s="4">
        <f>IFERROR(VLOOKUP(E146,'기준가격대장(결산후)'!$A$4:$H$500,8,0),0)</f>
        <v>0</v>
      </c>
    </row>
    <row r="147" spans="2:13" hidden="1">
      <c r="B147" s="44">
        <f>IFERROR(VLOOKUP(E147,'기준가격대장(결산후)'!$A$4:$H$500,2,0),0)</f>
        <v>0</v>
      </c>
      <c r="C147" s="45">
        <f>IFERROR(VLOOKUP(E147,'기준가격대장(결산후)'!$A$4:$H$500,3,0),0)</f>
        <v>586880529621</v>
      </c>
      <c r="D147" s="47">
        <f>IFERROR(VLOOKUP(E147,'기준가격대장(결산후)'!$A$4:$H$500,4,0),0)</f>
        <v>0</v>
      </c>
      <c r="E147" s="46">
        <v>300000</v>
      </c>
      <c r="F147" s="47" t="s">
        <v>31</v>
      </c>
      <c r="G147" s="45">
        <f>IFERROR(VLOOKUP(E147,'기준가격대장(결산후)'!$A$4:$H$500,6,0),0)</f>
        <v>49219970523</v>
      </c>
      <c r="H147" s="45">
        <f>IFERROR(VLOOKUP(E147,'기준가격대장(결산후)'!$A$4:$H$500,7,0),0)</f>
        <v>675029515999</v>
      </c>
      <c r="I147" s="47">
        <f>IFERROR(VLOOKUP(E147,'기준가격대장(결산후)'!$A$4:$H$500,8,0),0)</f>
        <v>137368956901</v>
      </c>
      <c r="K147" s="13" t="s">
        <v>272</v>
      </c>
      <c r="L147" s="14" t="b">
        <f>SUM(I148:I159)=I147</f>
        <v>1</v>
      </c>
    </row>
    <row r="148" spans="2:13" hidden="1" outlineLevel="1">
      <c r="B148" s="34">
        <f>IFERROR(VLOOKUP(E148,'기준가격대장(결산후)'!$A$4:$H$500,2,0),0)</f>
        <v>0</v>
      </c>
      <c r="C148" s="3">
        <f>IFERROR(VLOOKUP(E148,'기준가격대장(결산후)'!$A$4:$H$500,3,0),0)</f>
        <v>0</v>
      </c>
      <c r="D148" s="4">
        <f>IFERROR(VLOOKUP(E148,'기준가격대장(결산후)'!$A$4:$H$500,4,0),0)</f>
        <v>0</v>
      </c>
      <c r="E148" s="17">
        <v>301010</v>
      </c>
      <c r="F148" s="4" t="s">
        <v>32</v>
      </c>
      <c r="G148" s="3">
        <f>IFERROR(VLOOKUP(E148,'기준가격대장(결산후)'!$A$4:$H$500,6,0),0)</f>
        <v>29000000000</v>
      </c>
      <c r="H148" s="3">
        <f>IFERROR(VLOOKUP(E148,'기준가격대장(결산후)'!$A$4:$H$500,7,0),0)</f>
        <v>0</v>
      </c>
      <c r="I148" s="4">
        <f>IFERROR(VLOOKUP(E148,'기준가격대장(결산후)'!$A$4:$H$500,8,0),0)</f>
        <v>29000000000</v>
      </c>
    </row>
    <row r="149" spans="2:13" outlineLevel="1">
      <c r="B149" s="34">
        <f>IFERROR(VLOOKUP(E149,'기준가격대장(결산후)'!$A$4:$H$500,2,0),0)</f>
        <v>0</v>
      </c>
      <c r="C149" s="3">
        <f>IFERROR(VLOOKUP(E149,'기준가격대장(결산후)'!$A$4:$H$500,3,0),0)</f>
        <v>8853823181</v>
      </c>
      <c r="D149" s="4">
        <f>IFERROR(VLOOKUP(E149,'기준가격대장(결산후)'!$A$4:$H$500,4,0),0)</f>
        <v>0</v>
      </c>
      <c r="E149" s="17">
        <v>311011</v>
      </c>
      <c r="F149" s="4" t="s">
        <v>33</v>
      </c>
      <c r="G149" s="3">
        <f>IFERROR(VLOOKUP(E149,'기준가격대장(결산후)'!$A$4:$H$500,6,0),0)</f>
        <v>8853823181</v>
      </c>
      <c r="H149" s="3">
        <f>IFERROR(VLOOKUP(E149,'기준가격대장(결산후)'!$A$4:$H$500,7,0),0)</f>
        <v>8354536107</v>
      </c>
      <c r="I149" s="4">
        <f>IFERROR(VLOOKUP(E149,'기준가격대장(결산후)'!$A$4:$H$500,8,0),0)</f>
        <v>8354536107</v>
      </c>
    </row>
    <row r="150" spans="2:13" outlineLevel="1">
      <c r="B150" s="34">
        <f>IFERROR(VLOOKUP(E150,'기준가격대장(결산후)'!$A$4:$H$500,2,0),0)</f>
        <v>0</v>
      </c>
      <c r="C150" s="3">
        <f>IFERROR(VLOOKUP(E150,'기준가격대장(결산후)'!$A$4:$H$500,3,0),0)</f>
        <v>2578559132</v>
      </c>
      <c r="D150" s="4">
        <f>IFERROR(VLOOKUP(E150,'기준가격대장(결산후)'!$A$4:$H$500,4,0),0)</f>
        <v>0</v>
      </c>
      <c r="E150" s="18">
        <v>311012</v>
      </c>
      <c r="F150" s="19" t="s">
        <v>220</v>
      </c>
      <c r="G150" s="3">
        <f>IFERROR(VLOOKUP(E150,'기준가격대장(결산후)'!$A$4:$H$500,6,0),0)</f>
        <v>2578559132</v>
      </c>
      <c r="H150" s="3">
        <f>IFERROR(VLOOKUP(E150,'기준가격대장(결산후)'!$A$4:$H$500,7,0),0)</f>
        <v>100014420794</v>
      </c>
      <c r="I150" s="4">
        <f>IFERROR(VLOOKUP(E150,'기준가격대장(결산후)'!$A$4:$H$500,8,0),0)</f>
        <v>100014420794</v>
      </c>
    </row>
    <row r="151" spans="2:13" outlineLevel="1">
      <c r="B151" s="34">
        <f>IFERROR(VLOOKUP(E151,'기준가격대장(결산후)'!$A$4:$H$500,2,0),0)</f>
        <v>0</v>
      </c>
      <c r="C151" s="3">
        <f>IFERROR(VLOOKUP(E151,'기준가격대장(결산후)'!$A$4:$H$500,3,0),0)</f>
        <v>0</v>
      </c>
      <c r="D151" s="4">
        <f>IFERROR(VLOOKUP(E151,'기준가격대장(결산후)'!$A$4:$H$500,4,0),0)</f>
        <v>0</v>
      </c>
      <c r="E151" s="17">
        <v>311022</v>
      </c>
      <c r="F151" s="4" t="s">
        <v>34</v>
      </c>
      <c r="G151" s="3">
        <f>IFERROR(VLOOKUP(E151,'기준가격대장(결산후)'!$A$4:$H$500,6,0),0)</f>
        <v>0</v>
      </c>
      <c r="H151" s="3">
        <f>IFERROR(VLOOKUP(E151,'기준가격대장(결산후)'!$A$4:$H$500,7,0),0)</f>
        <v>0</v>
      </c>
      <c r="I151" s="4">
        <f>IFERROR(VLOOKUP(E151,'기준가격대장(결산후)'!$A$4:$H$500,8,0),0)</f>
        <v>0</v>
      </c>
    </row>
    <row r="152" spans="2:13" outlineLevel="1">
      <c r="B152" s="34">
        <f>IFERROR(VLOOKUP(E152,'기준가격대장(결산후)'!$A$4:$H$500,2,0),0)</f>
        <v>0</v>
      </c>
      <c r="C152" s="3">
        <f>IFERROR(VLOOKUP(E152,'기준가격대장(결산후)'!$A$4:$H$500,3,0),0)</f>
        <v>109144656237</v>
      </c>
      <c r="D152" s="4">
        <f>IFERROR(VLOOKUP(E152,'기준가격대장(결산후)'!$A$4:$H$500,4,0),0)</f>
        <v>0</v>
      </c>
      <c r="E152" s="17">
        <v>331011</v>
      </c>
      <c r="F152" s="4" t="s">
        <v>35</v>
      </c>
      <c r="G152" s="3">
        <f>IFERROR(VLOOKUP(E152,'기준가격대장(결산후)'!$A$4:$H$500,6,0),0)</f>
        <v>109144656237</v>
      </c>
      <c r="H152" s="3">
        <f>IFERROR(VLOOKUP(E152,'기준가격대장(결산후)'!$A$4:$H$500,7,0),0)</f>
        <v>0</v>
      </c>
      <c r="I152" s="4">
        <f>IFERROR(VLOOKUP(E152,'기준가격대장(결산후)'!$A$4:$H$500,8,0),0)</f>
        <v>0</v>
      </c>
    </row>
    <row r="153" spans="2:13" outlineLevel="1">
      <c r="B153" s="34">
        <f>IFERROR(VLOOKUP(E153,'기준가격대장(결산후)'!$A$4:$H$500,2,0),0)</f>
        <v>0</v>
      </c>
      <c r="C153" s="3">
        <f>IFERROR(VLOOKUP(E153,'기준가격대장(결산후)'!$A$4:$H$500,3,0),0)</f>
        <v>466303491071</v>
      </c>
      <c r="D153" s="4">
        <f>IFERROR(VLOOKUP(E153,'기준가격대장(결산후)'!$A$4:$H$500,4,0),0)</f>
        <v>0</v>
      </c>
      <c r="E153" s="18">
        <v>331012</v>
      </c>
      <c r="F153" s="19" t="s">
        <v>221</v>
      </c>
      <c r="G153" s="3">
        <f>IFERROR(VLOOKUP(E153,'기준가격대장(결산후)'!$A$4:$H$500,6,0),0)</f>
        <v>466303491071</v>
      </c>
      <c r="H153" s="3">
        <f>IFERROR(VLOOKUP(E153,'기준가격대장(결산후)'!$A$4:$H$500,7,0),0)</f>
        <v>0</v>
      </c>
      <c r="I153" s="4">
        <f>IFERROR(VLOOKUP(E153,'기준가격대장(결산후)'!$A$4:$H$500,8,0),0)</f>
        <v>0</v>
      </c>
    </row>
    <row r="154" spans="2:13" outlineLevel="1">
      <c r="B154" s="34">
        <f>IFERROR(VLOOKUP(E154,'기준가격대장(결산후)'!$A$4:$H$500,2,0),0)</f>
        <v>0</v>
      </c>
      <c r="C154" s="3">
        <f>IFERROR(VLOOKUP(E154,'기준가격대장(결산후)'!$A$4:$H$500,3,0),0)</f>
        <v>0</v>
      </c>
      <c r="D154" s="4">
        <f>IFERROR(VLOOKUP(E154,'기준가격대장(결산후)'!$A$4:$H$500,4,0),0)</f>
        <v>0</v>
      </c>
      <c r="E154" s="17">
        <v>331022</v>
      </c>
      <c r="F154" s="4" t="s">
        <v>36</v>
      </c>
      <c r="G154" s="3">
        <f>IFERROR(VLOOKUP(E154,'기준가격대장(결산후)'!$A$4:$H$500,6,0),0)</f>
        <v>0</v>
      </c>
      <c r="H154" s="3">
        <f>IFERROR(VLOOKUP(E154,'기준가격대장(결산후)'!$A$4:$H$500,7,0),0)</f>
        <v>0</v>
      </c>
      <c r="I154" s="4">
        <f>IFERROR(VLOOKUP(E154,'기준가격대장(결산후)'!$A$4:$H$500,8,0),0)</f>
        <v>0</v>
      </c>
    </row>
    <row r="155" spans="2:13" outlineLevel="1">
      <c r="B155" s="34">
        <f>IFERROR(VLOOKUP(E155,'기준가격대장(결산후)'!$A$4:$H$500,2,0),0)</f>
        <v>0</v>
      </c>
      <c r="C155" s="3">
        <f>IFERROR(VLOOKUP(E155,'기준가격대장(결산후)'!$A$4:$H$500,3,0),0)</f>
        <v>0</v>
      </c>
      <c r="D155" s="4">
        <f>IFERROR(VLOOKUP(E155,'기준가격대장(결산후)'!$A$4:$H$500,4,0),0)</f>
        <v>0</v>
      </c>
      <c r="E155" s="17">
        <v>331031</v>
      </c>
      <c r="F155" s="4" t="s">
        <v>37</v>
      </c>
      <c r="G155" s="3">
        <f>IFERROR(VLOOKUP(E155,'기준가격대장(결산후)'!$A$4:$H$500,6,0),0)</f>
        <v>-109653470172</v>
      </c>
      <c r="H155" s="3">
        <f>IFERROR(VLOOKUP(E155,'기준가격대장(결산후)'!$A$4:$H$500,7,0),0)</f>
        <v>109653470172</v>
      </c>
      <c r="I155" s="4">
        <f>IFERROR(VLOOKUP(E155,'기준가격대장(결산후)'!$A$4:$H$500,8,0),0)</f>
        <v>0</v>
      </c>
    </row>
    <row r="156" spans="2:13" outlineLevel="1">
      <c r="B156" s="34">
        <f>IFERROR(VLOOKUP(E156,'기준가격대장(결산후)'!$A$4:$H$500,2,0),0)</f>
        <v>0</v>
      </c>
      <c r="C156" s="3">
        <f>IFERROR(VLOOKUP(E156,'기준가격대장(결산후)'!$A$4:$H$500,3,0),0)</f>
        <v>0</v>
      </c>
      <c r="D156" s="4">
        <f>IFERROR(VLOOKUP(E156,'기준가격대장(결산후)'!$A$4:$H$500,4,0),0)</f>
        <v>0</v>
      </c>
      <c r="E156" s="17">
        <v>331032</v>
      </c>
      <c r="F156" s="4" t="s">
        <v>222</v>
      </c>
      <c r="G156" s="3">
        <f>IFERROR(VLOOKUP(E156,'기준가격대장(결산후)'!$A$4:$H$500,6,0),0)</f>
        <v>-456137088926</v>
      </c>
      <c r="H156" s="3">
        <f>IFERROR(VLOOKUP(E156,'기준가격대장(결산후)'!$A$4:$H$500,7,0),0)</f>
        <v>456137088926</v>
      </c>
      <c r="I156" s="4">
        <f>IFERROR(VLOOKUP(E156,'기준가격대장(결산후)'!$A$4:$H$500,8,0),0)</f>
        <v>0</v>
      </c>
      <c r="L156" s="3"/>
    </row>
    <row r="157" spans="2:13" outlineLevel="1">
      <c r="B157" s="34">
        <f>IFERROR(VLOOKUP(E157,'기준가격대장(결산후)'!$A$4:$H$500,2,0),0)</f>
        <v>0</v>
      </c>
      <c r="C157" s="3">
        <f>IFERROR(VLOOKUP(E157,'기준가격대장(결산후)'!$A$4:$H$500,3,0),0)</f>
        <v>0</v>
      </c>
      <c r="D157" s="4">
        <f>IFERROR(VLOOKUP(E157,'기준가격대장(결산후)'!$A$4:$H$500,4,0),0)</f>
        <v>0</v>
      </c>
      <c r="E157" s="17">
        <v>331042</v>
      </c>
      <c r="F157" s="4" t="s">
        <v>38</v>
      </c>
      <c r="G157" s="3">
        <f>IFERROR(VLOOKUP(E157,'기준가격대장(결산후)'!$A$4:$H$500,6,0),0)</f>
        <v>0</v>
      </c>
      <c r="H157" s="3">
        <f>IFERROR(VLOOKUP(E157,'기준가격대장(결산후)'!$A$4:$H$500,7,0),0)</f>
        <v>0</v>
      </c>
      <c r="I157" s="4">
        <f>IFERROR(VLOOKUP(E157,'기준가격대장(결산후)'!$A$4:$H$500,8,0),0)</f>
        <v>0</v>
      </c>
    </row>
    <row r="158" spans="2:13" outlineLevel="1">
      <c r="B158" s="34">
        <f>IFERROR(VLOOKUP(E158,'기준가격대장(결산후)'!$A$4:$H$500,2,0),0)</f>
        <v>0</v>
      </c>
      <c r="C158" s="3">
        <f>IFERROR(VLOOKUP(E158,'기준가격대장(결산후)'!$A$4:$H$500,3,0),0)</f>
        <v>0</v>
      </c>
      <c r="D158" s="4">
        <f>IFERROR(VLOOKUP(E158,'기준가격대장(결산후)'!$A$4:$H$500,4,0),0)</f>
        <v>0</v>
      </c>
      <c r="E158" s="18">
        <v>341011</v>
      </c>
      <c r="F158" s="19" t="s">
        <v>350</v>
      </c>
      <c r="G158" s="3">
        <f>IFERROR(VLOOKUP(E158,'기준가격대장(결산후)'!$A$4:$H$500,6,0),0)</f>
        <v>-870000000</v>
      </c>
      <c r="H158" s="3">
        <f>IFERROR(VLOOKUP(E158,'기준가격대장(결산후)'!$A$4:$H$500,7,0),0)</f>
        <v>870000000</v>
      </c>
      <c r="I158" s="4">
        <f>IFERROR(VLOOKUP(E158,'기준가격대장(결산후)'!$A$4:$H$500,8,0),0)</f>
        <v>0</v>
      </c>
    </row>
    <row r="159" spans="2:13" ht="13.5" outlineLevel="1" thickBot="1">
      <c r="B159" s="36">
        <f>IFERROR(VLOOKUP(E159,'기준가격대장(결산후)'!$A$4:$H$500,2,0),0)</f>
        <v>0</v>
      </c>
      <c r="C159" s="37">
        <f>IFERROR(VLOOKUP(E159,'기준가격대장(결산후)'!$A$4:$H$500,3,0),0)</f>
        <v>0</v>
      </c>
      <c r="D159" s="21">
        <f>IFERROR(VLOOKUP(E159,'기준가격대장(결산후)'!$A$4:$H$500,4,0),0)</f>
        <v>0</v>
      </c>
      <c r="E159" s="20">
        <v>341012</v>
      </c>
      <c r="F159" s="21" t="s">
        <v>351</v>
      </c>
      <c r="G159" s="37">
        <f>IFERROR(VLOOKUP(E159,'기준가격대장(결산후)'!$A$4:$H$500,6,0),0)</f>
        <v>0</v>
      </c>
      <c r="H159" s="37">
        <f>IFERROR(VLOOKUP(E159,'기준가격대장(결산후)'!$A$4:$H$500,7,0),0)</f>
        <v>0</v>
      </c>
      <c r="I159" s="21">
        <f>IFERROR(VLOOKUP(E159,'기준가격대장(결산후)'!$A$4:$H$500,8,0),0)</f>
        <v>0</v>
      </c>
    </row>
    <row r="160" spans="2:13" hidden="1">
      <c r="B160" s="40">
        <f>IFERROR(VLOOKUP(E160,'기준가격대장(결산후)'!$A$4:$H$500,2,0),0)</f>
        <v>0</v>
      </c>
      <c r="C160" s="41">
        <f>IFERROR(VLOOKUP(E160,'기준가격대장(결산후)'!$A$4:$H$500,3,0),0)</f>
        <v>0</v>
      </c>
      <c r="D160" s="43">
        <f>IFERROR(VLOOKUP(E160,'기준가격대장(결산후)'!$A$4:$H$500,4,0),0)</f>
        <v>79321043627</v>
      </c>
      <c r="E160" s="42">
        <v>400000</v>
      </c>
      <c r="F160" s="43" t="s">
        <v>39</v>
      </c>
      <c r="G160" s="41">
        <f>IFERROR(VLOOKUP(E160,'기준가격대장(결산후)'!$A$4:$H$500,6,0),0)</f>
        <v>0</v>
      </c>
      <c r="H160" s="41">
        <f>IFERROR(VLOOKUP(E160,'기준가격대장(결산후)'!$A$4:$H$500,7,0),0)</f>
        <v>79321043627</v>
      </c>
      <c r="I160" s="43">
        <f>IFERROR(VLOOKUP(E160,'기준가격대장(결산후)'!$A$4:$H$500,8,0),0)</f>
        <v>0</v>
      </c>
      <c r="K160" s="13" t="s">
        <v>273</v>
      </c>
      <c r="L160" s="15" t="b">
        <f>SUM(D161:D262)=D160</f>
        <v>1</v>
      </c>
      <c r="M160" s="15">
        <f>SUM(D161:D262)-D160</f>
        <v>0</v>
      </c>
    </row>
    <row r="161" spans="2:13" outlineLevel="1">
      <c r="B161" s="35">
        <f>IFERROR(VLOOKUP(E161,'기준가격대장(결산후)'!$A$4:$H$500,2,0),0)</f>
        <v>0</v>
      </c>
      <c r="C161" s="26">
        <f>IFERROR(VLOOKUP(E161,'기준가격대장(결산후)'!$A$4:$H$500,3,0),0)</f>
        <v>0</v>
      </c>
      <c r="D161" s="29">
        <f>IFERROR(VLOOKUP(E161,'기준가격대장(결산후)'!$A$4:$H$500,4,0),0)</f>
        <v>44085416</v>
      </c>
      <c r="E161" s="27">
        <v>401012</v>
      </c>
      <c r="F161" s="28" t="s">
        <v>223</v>
      </c>
      <c r="G161" s="3">
        <f>IFERROR(VLOOKUP(E161,'기준가격대장(결산후)'!$A$4:$H$500,6,0),0)</f>
        <v>0</v>
      </c>
      <c r="H161" s="3">
        <f>IFERROR(VLOOKUP(E161,'기준가격대장(결산후)'!$A$4:$H$500,7,0),0)</f>
        <v>44085416</v>
      </c>
      <c r="I161" s="4">
        <f>IFERROR(VLOOKUP(E161,'기준가격대장(결산후)'!$A$4:$H$500,8,0),0)</f>
        <v>0</v>
      </c>
    </row>
    <row r="162" spans="2:13" outlineLevel="1">
      <c r="B162" s="35">
        <f>IFERROR(VLOOKUP(E162,'기준가격대장(결산후)'!$A$4:$H$500,2,0),0)</f>
        <v>0</v>
      </c>
      <c r="C162" s="26">
        <f>IFERROR(VLOOKUP(E162,'기준가격대장(결산후)'!$A$4:$H$500,3,0),0)</f>
        <v>0</v>
      </c>
      <c r="D162" s="29">
        <f>IFERROR(VLOOKUP(E162,'기준가격대장(결산후)'!$A$4:$H$500,4,0),0)</f>
        <v>0</v>
      </c>
      <c r="E162" s="27">
        <v>401032</v>
      </c>
      <c r="F162" s="28" t="s">
        <v>432</v>
      </c>
      <c r="G162" s="3">
        <f>IFERROR(VLOOKUP(E162,'기준가격대장(결산후)'!$A$4:$H$500,6,0),0)</f>
        <v>0</v>
      </c>
      <c r="H162" s="3">
        <f>IFERROR(VLOOKUP(E162,'기준가격대장(결산후)'!$A$4:$H$500,7,0),0)</f>
        <v>0</v>
      </c>
      <c r="I162" s="4">
        <f>IFERROR(VLOOKUP(E162,'기준가격대장(결산후)'!$A$4:$H$500,8,0),0)</f>
        <v>0</v>
      </c>
      <c r="K162" s="12" t="s">
        <v>207</v>
      </c>
      <c r="L162" s="6">
        <f>D160-L163</f>
        <v>521312022</v>
      </c>
    </row>
    <row r="163" spans="2:13" outlineLevel="1">
      <c r="B163" s="34">
        <f>IFERROR(VLOOKUP(E163,'기준가격대장(결산후)'!$A$4:$H$500,2,0),0)</f>
        <v>0</v>
      </c>
      <c r="C163" s="3">
        <f>IFERROR(VLOOKUP(E163,'기준가격대장(결산후)'!$A$4:$H$500,3,0),0)</f>
        <v>0</v>
      </c>
      <c r="D163" s="4">
        <f>IFERROR(VLOOKUP(E163,'기준가격대장(결산후)'!$A$4:$H$500,4,0),0)</f>
        <v>0</v>
      </c>
      <c r="E163" s="17">
        <v>401071</v>
      </c>
      <c r="F163" s="4" t="s">
        <v>40</v>
      </c>
      <c r="G163" s="3">
        <f>IFERROR(VLOOKUP(E163,'기준가격대장(결산후)'!$A$4:$H$500,6,0),0)</f>
        <v>0</v>
      </c>
      <c r="H163" s="3">
        <f>IFERROR(VLOOKUP(E163,'기준가격대장(결산후)'!$A$4:$H$500,7,0),0)</f>
        <v>0</v>
      </c>
      <c r="I163" s="4">
        <f>IFERROR(VLOOKUP(E163,'기준가격대장(결산후)'!$A$4:$H$500,8,0),0)</f>
        <v>0</v>
      </c>
      <c r="K163" s="12" t="s">
        <v>208</v>
      </c>
      <c r="L163" s="30">
        <f>SUM(D161,D162,D173,D175,D177,D178,D200,D201,D209,D211,D212,D214,D215,D252,D337,D180,D187,D197,D233,D165,D205,D195,D250,D218)</f>
        <v>78799731605</v>
      </c>
      <c r="M163" s="6"/>
    </row>
    <row r="164" spans="2:13" outlineLevel="1">
      <c r="B164" s="34">
        <f>IFERROR(VLOOKUP(E164,'기준가격대장(결산후)'!$A$4:$H$500,2,0),0)</f>
        <v>0</v>
      </c>
      <c r="C164" s="3">
        <f>IFERROR(VLOOKUP(E164,'기준가격대장(결산후)'!$A$4:$H$500,3,0),0)</f>
        <v>0</v>
      </c>
      <c r="D164" s="4">
        <f>IFERROR(VLOOKUP(E164,'기준가격대장(결산후)'!$A$4:$H$500,4,0),0)</f>
        <v>0</v>
      </c>
      <c r="E164" s="17">
        <v>403011</v>
      </c>
      <c r="F164" s="4" t="s">
        <v>186</v>
      </c>
      <c r="G164" s="3">
        <f>IFERROR(VLOOKUP(E164,'기준가격대장(결산후)'!$A$4:$H$500,6,0),0)</f>
        <v>0</v>
      </c>
      <c r="H164" s="3">
        <f>IFERROR(VLOOKUP(E164,'기준가격대장(결산후)'!$A$4:$H$500,7,0),0)</f>
        <v>0</v>
      </c>
      <c r="I164" s="4">
        <f>IFERROR(VLOOKUP(E164,'기준가격대장(결산후)'!$A$4:$H$500,8,0),0)</f>
        <v>0</v>
      </c>
      <c r="L164" s="3"/>
    </row>
    <row r="165" spans="2:13" outlineLevel="1">
      <c r="B165" s="35">
        <f>IFERROR(VLOOKUP(E165,'기준가격대장(결산후)'!$A$4:$H$500,2,0),0)</f>
        <v>0</v>
      </c>
      <c r="C165" s="26">
        <f>IFERROR(VLOOKUP(E165,'기준가격대장(결산후)'!$A$4:$H$500,3,0),0)</f>
        <v>0</v>
      </c>
      <c r="D165" s="29">
        <f>IFERROR(VLOOKUP(E165,'기준가격대장(결산후)'!$A$4:$H$500,4,0),0)</f>
        <v>0</v>
      </c>
      <c r="E165" s="31">
        <v>401022</v>
      </c>
      <c r="F165" s="29" t="s">
        <v>893</v>
      </c>
      <c r="G165" s="3">
        <f>IFERROR(VLOOKUP(E165,'기준가격대장(결산후)'!$A$4:$H$500,6,0),0)</f>
        <v>0</v>
      </c>
      <c r="H165" s="3">
        <f>IFERROR(VLOOKUP(E165,'기준가격대장(결산후)'!$A$4:$H$500,7,0),0)</f>
        <v>0</v>
      </c>
      <c r="I165" s="4">
        <f>IFERROR(VLOOKUP(E165,'기준가격대장(결산후)'!$A$4:$H$500,8,0),0)</f>
        <v>0</v>
      </c>
      <c r="J165" s="12" t="s">
        <v>904</v>
      </c>
      <c r="K165" s="3" t="s">
        <v>274</v>
      </c>
      <c r="L165" s="6">
        <f>G263-D160</f>
        <v>88148986378</v>
      </c>
    </row>
    <row r="166" spans="2:13" outlineLevel="1">
      <c r="B166" s="34">
        <f>IFERROR(VLOOKUP(E166,'기준가격대장(결산후)'!$A$4:$H$500,2,0),0)</f>
        <v>0</v>
      </c>
      <c r="C166" s="3">
        <f>IFERROR(VLOOKUP(E166,'기준가격대장(결산후)'!$A$4:$H$500,3,0),0)</f>
        <v>0</v>
      </c>
      <c r="D166" s="4">
        <f>IFERROR(VLOOKUP(E166,'기준가격대장(결산후)'!$A$4:$H$500,4,0),0)</f>
        <v>0</v>
      </c>
      <c r="E166" s="17">
        <v>403041</v>
      </c>
      <c r="F166" s="4" t="s">
        <v>476</v>
      </c>
      <c r="G166" s="3">
        <f>IFERROR(VLOOKUP(E166,'기준가격대장(결산후)'!$A$4:$H$500,6,0),0)</f>
        <v>0</v>
      </c>
      <c r="H166" s="3">
        <f>IFERROR(VLOOKUP(E166,'기준가격대장(결산후)'!$A$4:$H$500,7,0),0)</f>
        <v>0</v>
      </c>
      <c r="I166" s="4">
        <f>IFERROR(VLOOKUP(E166,'기준가격대장(결산후)'!$A$4:$H$500,8,0),0)</f>
        <v>0</v>
      </c>
      <c r="L166" s="3"/>
    </row>
    <row r="167" spans="2:13" outlineLevel="1">
      <c r="B167" s="34">
        <f>IFERROR(VLOOKUP(E167,'기준가격대장(결산후)'!$A$4:$H$500,2,0),0)</f>
        <v>0</v>
      </c>
      <c r="C167" s="3">
        <f>IFERROR(VLOOKUP(E167,'기준가격대장(결산후)'!$A$4:$H$500,3,0),0)</f>
        <v>0</v>
      </c>
      <c r="D167" s="4">
        <f>IFERROR(VLOOKUP(E167,'기준가격대장(결산후)'!$A$4:$H$500,4,0),0)</f>
        <v>0</v>
      </c>
      <c r="E167" s="17">
        <v>403051</v>
      </c>
      <c r="F167" s="4" t="s">
        <v>361</v>
      </c>
      <c r="G167" s="3">
        <f>IFERROR(VLOOKUP(E167,'기준가격대장(결산후)'!$A$4:$H$500,6,0),0)</f>
        <v>0</v>
      </c>
      <c r="H167" s="3">
        <f>IFERROR(VLOOKUP(E167,'기준가격대장(결산후)'!$A$4:$H$500,7,0),0)</f>
        <v>0</v>
      </c>
      <c r="I167" s="4">
        <f>IFERROR(VLOOKUP(E167,'기준가격대장(결산후)'!$A$4:$H$500,8,0),0)</f>
        <v>0</v>
      </c>
      <c r="L167" s="3"/>
    </row>
    <row r="168" spans="2:13" outlineLevel="1">
      <c r="B168" s="34">
        <f>IFERROR(VLOOKUP(E168,'기준가격대장(결산후)'!$A$4:$H$500,2,0),0)</f>
        <v>0</v>
      </c>
      <c r="C168" s="3">
        <f>IFERROR(VLOOKUP(E168,'기준가격대장(결산후)'!$A$4:$H$500,3,0),0)</f>
        <v>0</v>
      </c>
      <c r="D168" s="4">
        <f>IFERROR(VLOOKUP(E168,'기준가격대장(결산후)'!$A$4:$H$500,4,0),0)</f>
        <v>0</v>
      </c>
      <c r="E168" s="17">
        <v>405011</v>
      </c>
      <c r="F168" s="4" t="s">
        <v>377</v>
      </c>
      <c r="G168" s="3">
        <f>IFERROR(VLOOKUP(E168,'기준가격대장(결산후)'!$A$4:$H$500,6,0),0)</f>
        <v>0</v>
      </c>
      <c r="H168" s="3">
        <f>IFERROR(VLOOKUP(E168,'기준가격대장(결산후)'!$A$4:$H$500,7,0),0)</f>
        <v>0</v>
      </c>
      <c r="I168" s="4">
        <f>IFERROR(VLOOKUP(E168,'기준가격대장(결산후)'!$A$4:$H$500,8,0),0)</f>
        <v>0</v>
      </c>
      <c r="L168" s="3"/>
      <c r="M168" s="6"/>
    </row>
    <row r="169" spans="2:13" outlineLevel="1">
      <c r="B169" s="34">
        <f>IFERROR(VLOOKUP(E169,'기준가격대장(결산후)'!$A$4:$H$500,2,0),0)</f>
        <v>0</v>
      </c>
      <c r="C169" s="3">
        <f>IFERROR(VLOOKUP(E169,'기준가격대장(결산후)'!$A$4:$H$500,3,0),0)</f>
        <v>0</v>
      </c>
      <c r="D169" s="4">
        <f>IFERROR(VLOOKUP(E169,'기준가격대장(결산후)'!$A$4:$H$500,4,0),0)</f>
        <v>0</v>
      </c>
      <c r="E169" s="17">
        <v>405031</v>
      </c>
      <c r="F169" s="4" t="s">
        <v>378</v>
      </c>
      <c r="G169" s="3">
        <f>IFERROR(VLOOKUP(E169,'기준가격대장(결산후)'!$A$4:$H$500,6,0),0)</f>
        <v>0</v>
      </c>
      <c r="H169" s="3">
        <f>IFERROR(VLOOKUP(E169,'기준가격대장(결산후)'!$A$4:$H$500,7,0),0)</f>
        <v>0</v>
      </c>
      <c r="I169" s="4">
        <f>IFERROR(VLOOKUP(E169,'기준가격대장(결산후)'!$A$4:$H$500,8,0),0)</f>
        <v>0</v>
      </c>
      <c r="L169" s="3"/>
    </row>
    <row r="170" spans="2:13" outlineLevel="1">
      <c r="B170" s="34">
        <f>IFERROR(VLOOKUP(E170,'기준가격대장(결산후)'!$A$4:$H$500,2,0),0)</f>
        <v>0</v>
      </c>
      <c r="C170" s="3">
        <f>IFERROR(VLOOKUP(E170,'기준가격대장(결산후)'!$A$4:$H$500,3,0),0)</f>
        <v>0</v>
      </c>
      <c r="D170" s="4">
        <f>IFERROR(VLOOKUP(E170,'기준가격대장(결산후)'!$A$4:$H$500,4,0),0)</f>
        <v>0</v>
      </c>
      <c r="E170" s="17">
        <v>405051</v>
      </c>
      <c r="F170" s="4" t="s">
        <v>477</v>
      </c>
      <c r="G170" s="3">
        <f>IFERROR(VLOOKUP(E170,'기준가격대장(결산후)'!$A$4:$H$500,6,0),0)</f>
        <v>0</v>
      </c>
      <c r="H170" s="3">
        <f>IFERROR(VLOOKUP(E170,'기준가격대장(결산후)'!$A$4:$H$500,7,0),0)</f>
        <v>0</v>
      </c>
      <c r="I170" s="4">
        <f>IFERROR(VLOOKUP(E170,'기준가격대장(결산후)'!$A$4:$H$500,8,0),0)</f>
        <v>0</v>
      </c>
      <c r="L170" s="3"/>
    </row>
    <row r="171" spans="2:13" outlineLevel="1">
      <c r="B171" s="34">
        <f>IFERROR(VLOOKUP(E171,'기준가격대장(결산후)'!$A$4:$H$500,2,0),0)</f>
        <v>0</v>
      </c>
      <c r="C171" s="3">
        <f>IFERROR(VLOOKUP(E171,'기준가격대장(결산후)'!$A$4:$H$500,3,0),0)</f>
        <v>0</v>
      </c>
      <c r="D171" s="4">
        <f>IFERROR(VLOOKUP(E171,'기준가격대장(결산후)'!$A$4:$H$500,4,0),0)</f>
        <v>0</v>
      </c>
      <c r="E171" s="17">
        <v>405911</v>
      </c>
      <c r="F171" s="4" t="s">
        <v>294</v>
      </c>
      <c r="G171" s="3">
        <f>IFERROR(VLOOKUP(E171,'기준가격대장(결산후)'!$A$4:$H$500,6,0),0)</f>
        <v>0</v>
      </c>
      <c r="H171" s="3">
        <f>IFERROR(VLOOKUP(E171,'기준가격대장(결산후)'!$A$4:$H$500,7,0),0)</f>
        <v>0</v>
      </c>
      <c r="I171" s="4">
        <f>IFERROR(VLOOKUP(E171,'기준가격대장(결산후)'!$A$4:$H$500,8,0),0)</f>
        <v>0</v>
      </c>
      <c r="L171" s="3"/>
    </row>
    <row r="172" spans="2:13" outlineLevel="1">
      <c r="B172" s="34">
        <f>IFERROR(VLOOKUP(E172,'기준가격대장(결산후)'!$A$4:$H$500,2,0),0)</f>
        <v>0</v>
      </c>
      <c r="C172" s="3">
        <f>IFERROR(VLOOKUP(E172,'기준가격대장(결산후)'!$A$4:$H$500,3,0),0)</f>
        <v>0</v>
      </c>
      <c r="D172" s="4">
        <f>IFERROR(VLOOKUP(E172,'기준가격대장(결산후)'!$A$4:$H$500,4,0),0)</f>
        <v>484877828</v>
      </c>
      <c r="E172" s="18">
        <v>407011</v>
      </c>
      <c r="F172" s="19" t="s">
        <v>224</v>
      </c>
      <c r="G172" s="3">
        <f>IFERROR(VLOOKUP(E172,'기준가격대장(결산후)'!$A$4:$H$500,6,0),0)</f>
        <v>0</v>
      </c>
      <c r="H172" s="3">
        <f>IFERROR(VLOOKUP(E172,'기준가격대장(결산후)'!$A$4:$H$500,7,0),0)</f>
        <v>484877828</v>
      </c>
      <c r="I172" s="4">
        <f>IFERROR(VLOOKUP(E172,'기준가격대장(결산후)'!$A$4:$H$500,8,0),0)</f>
        <v>0</v>
      </c>
      <c r="K172" s="12"/>
    </row>
    <row r="173" spans="2:13" outlineLevel="1">
      <c r="B173" s="35">
        <f>IFERROR(VLOOKUP(E173,'기준가격대장(결산후)'!$A$4:$H$500,2,0),0)</f>
        <v>0</v>
      </c>
      <c r="C173" s="26">
        <f>IFERROR(VLOOKUP(E173,'기준가격대장(결산후)'!$A$4:$H$500,3,0),0)</f>
        <v>0</v>
      </c>
      <c r="D173" s="29">
        <f>IFERROR(VLOOKUP(E173,'기준가격대장(결산후)'!$A$4:$H$500,4,0),0)</f>
        <v>484142055</v>
      </c>
      <c r="E173" s="27">
        <v>407012</v>
      </c>
      <c r="F173" s="28" t="s">
        <v>225</v>
      </c>
      <c r="G173" s="3">
        <f>IFERROR(VLOOKUP(E173,'기준가격대장(결산후)'!$A$4:$H$500,6,0),0)</f>
        <v>0</v>
      </c>
      <c r="H173" s="3">
        <f>IFERROR(VLOOKUP(E173,'기준가격대장(결산후)'!$A$4:$H$500,7,0),0)</f>
        <v>484142055</v>
      </c>
      <c r="I173" s="4">
        <f>IFERROR(VLOOKUP(E173,'기준가격대장(결산후)'!$A$4:$H$500,8,0),0)</f>
        <v>0</v>
      </c>
      <c r="L173" s="3"/>
    </row>
    <row r="174" spans="2:13" outlineLevel="1">
      <c r="B174" s="34">
        <f>IFERROR(VLOOKUP(E174,'기준가격대장(결산후)'!$A$4:$H$500,2,0),0)</f>
        <v>0</v>
      </c>
      <c r="C174" s="3">
        <f>IFERROR(VLOOKUP(E174,'기준가격대장(결산후)'!$A$4:$H$500,3,0),0)</f>
        <v>0</v>
      </c>
      <c r="D174" s="4">
        <f>IFERROR(VLOOKUP(E174,'기준가격대장(결산후)'!$A$4:$H$500,4,0),0)</f>
        <v>0</v>
      </c>
      <c r="E174" s="18">
        <v>407021</v>
      </c>
      <c r="F174" s="19" t="s">
        <v>478</v>
      </c>
      <c r="G174" s="3">
        <f>IFERROR(VLOOKUP(E174,'기준가격대장(결산후)'!$A$4:$H$500,6,0),0)</f>
        <v>0</v>
      </c>
      <c r="H174" s="3">
        <f>IFERROR(VLOOKUP(E174,'기준가격대장(결산후)'!$A$4:$H$500,7,0),0)</f>
        <v>0</v>
      </c>
      <c r="I174" s="4">
        <f>IFERROR(VLOOKUP(E174,'기준가격대장(결산후)'!$A$4:$H$500,8,0),0)</f>
        <v>0</v>
      </c>
      <c r="L174" s="3"/>
    </row>
    <row r="175" spans="2:13" outlineLevel="1">
      <c r="B175" s="35">
        <f>IFERROR(VLOOKUP(E175,'기준가격대장(결산후)'!$A$4:$H$500,2,0),0)</f>
        <v>0</v>
      </c>
      <c r="C175" s="26">
        <f>IFERROR(VLOOKUP(E175,'기준가격대장(결산후)'!$A$4:$H$500,3,0),0)</f>
        <v>0</v>
      </c>
      <c r="D175" s="29">
        <f>IFERROR(VLOOKUP(E175,'기준가격대장(결산후)'!$A$4:$H$500,4,0),0)</f>
        <v>0</v>
      </c>
      <c r="E175" s="27">
        <v>407032</v>
      </c>
      <c r="F175" s="28" t="s">
        <v>268</v>
      </c>
      <c r="G175" s="3">
        <f>IFERROR(VLOOKUP(E175,'기준가격대장(결산후)'!$A$4:$H$500,6,0),0)</f>
        <v>0</v>
      </c>
      <c r="H175" s="3">
        <f>IFERROR(VLOOKUP(E175,'기준가격대장(결산후)'!$A$4:$H$500,7,0),0)</f>
        <v>0</v>
      </c>
      <c r="I175" s="4">
        <f>IFERROR(VLOOKUP(E175,'기준가격대장(결산후)'!$A$4:$H$500,8,0),0)</f>
        <v>0</v>
      </c>
    </row>
    <row r="176" spans="2:13" outlineLevel="1">
      <c r="B176" s="34">
        <f>IFERROR(VLOOKUP(E176,'기준가격대장(결산후)'!$A$4:$H$500,2,0),0)</f>
        <v>0</v>
      </c>
      <c r="C176" s="3">
        <f>IFERROR(VLOOKUP(E176,'기준가격대장(결산후)'!$A$4:$H$500,3,0),0)</f>
        <v>0</v>
      </c>
      <c r="D176" s="4">
        <f>IFERROR(VLOOKUP(E176,'기준가격대장(결산후)'!$A$4:$H$500,4,0),0)</f>
        <v>0</v>
      </c>
      <c r="E176" s="18">
        <v>409011</v>
      </c>
      <c r="F176" s="19" t="s">
        <v>247</v>
      </c>
      <c r="G176" s="3">
        <f>IFERROR(VLOOKUP(E176,'기준가격대장(결산후)'!$A$4:$H$500,6,0),0)</f>
        <v>0</v>
      </c>
      <c r="H176" s="3">
        <f>IFERROR(VLOOKUP(E176,'기준가격대장(결산후)'!$A$4:$H$500,7,0),0)</f>
        <v>0</v>
      </c>
      <c r="I176" s="4">
        <f>IFERROR(VLOOKUP(E176,'기준가격대장(결산후)'!$A$4:$H$500,8,0),0)</f>
        <v>0</v>
      </c>
      <c r="K176" s="12"/>
    </row>
    <row r="177" spans="2:11" outlineLevel="1">
      <c r="B177" s="35">
        <f>IFERROR(VLOOKUP(E177,'기준가격대장(결산후)'!$A$4:$H$500,2,0),0)</f>
        <v>0</v>
      </c>
      <c r="C177" s="26">
        <f>IFERROR(VLOOKUP(E177,'기준가격대장(결산후)'!$A$4:$H$500,3,0),0)</f>
        <v>0</v>
      </c>
      <c r="D177" s="29">
        <f>IFERROR(VLOOKUP(E177,'기준가격대장(결산후)'!$A$4:$H$500,4,0),0)</f>
        <v>0</v>
      </c>
      <c r="E177" s="27">
        <v>409012</v>
      </c>
      <c r="F177" s="28" t="s">
        <v>248</v>
      </c>
      <c r="G177" s="3">
        <f>IFERROR(VLOOKUP(E177,'기준가격대장(결산후)'!$A$4:$H$500,6,0),0)</f>
        <v>0</v>
      </c>
      <c r="H177" s="3">
        <f>IFERROR(VLOOKUP(E177,'기준가격대장(결산후)'!$A$4:$H$500,7,0),0)</f>
        <v>0</v>
      </c>
      <c r="I177" s="4">
        <f>IFERROR(VLOOKUP(E177,'기준가격대장(결산후)'!$A$4:$H$500,8,0),0)</f>
        <v>0</v>
      </c>
      <c r="K177" s="12"/>
    </row>
    <row r="178" spans="2:11" outlineLevel="1">
      <c r="B178" s="35">
        <f>IFERROR(VLOOKUP(E178,'기준가격대장(결산후)'!$A$4:$H$500,2,0),0)</f>
        <v>0</v>
      </c>
      <c r="C178" s="26">
        <f>IFERROR(VLOOKUP(E178,'기준가격대장(결산후)'!$A$4:$H$500,3,0),0)</f>
        <v>0</v>
      </c>
      <c r="D178" s="29">
        <f>IFERROR(VLOOKUP(E178,'기준가격대장(결산후)'!$A$4:$H$500,4,0),0)</f>
        <v>0</v>
      </c>
      <c r="E178" s="27">
        <v>409022</v>
      </c>
      <c r="F178" s="28" t="s">
        <v>249</v>
      </c>
      <c r="G178" s="3">
        <f>IFERROR(VLOOKUP(E178,'기준가격대장(결산후)'!$A$4:$H$500,6,0),0)</f>
        <v>0</v>
      </c>
      <c r="H178" s="3">
        <f>IFERROR(VLOOKUP(E178,'기준가격대장(결산후)'!$A$4:$H$500,7,0),0)</f>
        <v>0</v>
      </c>
      <c r="I178" s="4">
        <f>IFERROR(VLOOKUP(E178,'기준가격대장(결산후)'!$A$4:$H$500,8,0),0)</f>
        <v>0</v>
      </c>
      <c r="K178" s="12"/>
    </row>
    <row r="179" spans="2:11" outlineLevel="1">
      <c r="B179" s="34">
        <f>IFERROR(VLOOKUP(E179,'기준가격대장(결산후)'!$A$4:$H$500,2,0),0)</f>
        <v>0</v>
      </c>
      <c r="C179" s="3">
        <f>IFERROR(VLOOKUP(E179,'기준가격대장(결산후)'!$A$4:$H$500,3,0),0)</f>
        <v>0</v>
      </c>
      <c r="D179" s="4">
        <f>IFERROR(VLOOKUP(E179,'기준가격대장(결산후)'!$A$4:$H$500,4,0),0)</f>
        <v>0</v>
      </c>
      <c r="E179" s="18">
        <v>409031</v>
      </c>
      <c r="F179" s="19" t="s">
        <v>365</v>
      </c>
      <c r="G179" s="3">
        <f>IFERROR(VLOOKUP(E179,'기준가격대장(결산후)'!$A$4:$H$500,6,0),0)</f>
        <v>0</v>
      </c>
      <c r="H179" s="3">
        <f>IFERROR(VLOOKUP(E179,'기준가격대장(결산후)'!$A$4:$H$500,7,0),0)</f>
        <v>0</v>
      </c>
      <c r="I179" s="4">
        <f>IFERROR(VLOOKUP(E179,'기준가격대장(결산후)'!$A$4:$H$500,8,0),0)</f>
        <v>0</v>
      </c>
      <c r="K179" s="12"/>
    </row>
    <row r="180" spans="2:11" outlineLevel="1">
      <c r="B180" s="35">
        <f>IFERROR(VLOOKUP(E180,'기준가격대장(결산후)'!$A$4:$H$500,2,0),0)</f>
        <v>0</v>
      </c>
      <c r="C180" s="26">
        <f>IFERROR(VLOOKUP(E180,'기준가격대장(결산후)'!$A$4:$H$500,3,0),0)</f>
        <v>0</v>
      </c>
      <c r="D180" s="29">
        <f>IFERROR(VLOOKUP(E180,'기준가격대장(결산후)'!$A$4:$H$500,4,0),0)</f>
        <v>2359512500</v>
      </c>
      <c r="E180" s="27">
        <v>413012</v>
      </c>
      <c r="F180" s="28" t="s">
        <v>668</v>
      </c>
      <c r="G180" s="3">
        <f>IFERROR(VLOOKUP(E180,'기준가격대장(결산후)'!$A$4:$H$500,6,0),0)</f>
        <v>0</v>
      </c>
      <c r="H180" s="3">
        <f>IFERROR(VLOOKUP(E180,'기준가격대장(결산후)'!$A$4:$H$500,7,0),0)</f>
        <v>2359512500</v>
      </c>
      <c r="I180" s="4">
        <f>IFERROR(VLOOKUP(E180,'기준가격대장(결산후)'!$A$4:$H$500,8,0),0)</f>
        <v>0</v>
      </c>
      <c r="K180" s="12"/>
    </row>
    <row r="181" spans="2:11" outlineLevel="1">
      <c r="B181" s="34">
        <f>IFERROR(VLOOKUP(E181,'기준가격대장(결산후)'!$A$4:$H$500,2,0),0)</f>
        <v>0</v>
      </c>
      <c r="C181" s="3">
        <f>IFERROR(VLOOKUP(E181,'기준가격대장(결산후)'!$A$4:$H$500,3,0),0)</f>
        <v>0</v>
      </c>
      <c r="D181" s="4">
        <f>IFERROR(VLOOKUP(E181,'기준가격대장(결산후)'!$A$4:$H$500,4,0),0)</f>
        <v>0</v>
      </c>
      <c r="E181" s="18">
        <v>413021</v>
      </c>
      <c r="F181" s="19" t="s">
        <v>479</v>
      </c>
      <c r="G181" s="3">
        <f>IFERROR(VLOOKUP(E181,'기준가격대장(결산후)'!$A$4:$H$500,6,0),0)</f>
        <v>0</v>
      </c>
      <c r="H181" s="3">
        <f>IFERROR(VLOOKUP(E181,'기준가격대장(결산후)'!$A$4:$H$500,7,0),0)</f>
        <v>0</v>
      </c>
      <c r="I181" s="4">
        <f>IFERROR(VLOOKUP(E181,'기준가격대장(결산후)'!$A$4:$H$500,8,0),0)</f>
        <v>0</v>
      </c>
      <c r="K181" s="12"/>
    </row>
    <row r="182" spans="2:11" outlineLevel="1">
      <c r="B182" s="34">
        <f>IFERROR(VLOOKUP(E182,'기준가격대장(결산후)'!$A$4:$H$500,2,0),0)</f>
        <v>0</v>
      </c>
      <c r="C182" s="3">
        <f>IFERROR(VLOOKUP(E182,'기준가격대장(결산후)'!$A$4:$H$500,3,0),0)</f>
        <v>0</v>
      </c>
      <c r="D182" s="4">
        <f>IFERROR(VLOOKUP(E182,'기준가격대장(결산후)'!$A$4:$H$500,4,0),0)</f>
        <v>0</v>
      </c>
      <c r="E182" s="18">
        <v>413031</v>
      </c>
      <c r="F182" s="19" t="s">
        <v>480</v>
      </c>
      <c r="G182" s="3">
        <f>IFERROR(VLOOKUP(E182,'기준가격대장(결산후)'!$A$4:$H$500,6,0),0)</f>
        <v>0</v>
      </c>
      <c r="H182" s="3">
        <f>IFERROR(VLOOKUP(E182,'기준가격대장(결산후)'!$A$4:$H$500,7,0),0)</f>
        <v>0</v>
      </c>
      <c r="I182" s="4">
        <f>IFERROR(VLOOKUP(E182,'기준가격대장(결산후)'!$A$4:$H$500,8,0),0)</f>
        <v>0</v>
      </c>
      <c r="K182" s="12"/>
    </row>
    <row r="183" spans="2:11" outlineLevel="1">
      <c r="B183" s="34">
        <f>IFERROR(VLOOKUP(E183,'기준가격대장(결산후)'!$A$4:$H$500,2,0),0)</f>
        <v>0</v>
      </c>
      <c r="C183" s="3">
        <f>IFERROR(VLOOKUP(E183,'기준가격대장(결산후)'!$A$4:$H$500,3,0),0)</f>
        <v>0</v>
      </c>
      <c r="D183" s="4">
        <f>IFERROR(VLOOKUP(E183,'기준가격대장(결산후)'!$A$4:$H$500,4,0),0)</f>
        <v>0</v>
      </c>
      <c r="E183" s="17">
        <v>413111</v>
      </c>
      <c r="F183" s="4" t="s">
        <v>187</v>
      </c>
      <c r="G183" s="3">
        <f>IFERROR(VLOOKUP(E183,'기준가격대장(결산후)'!$A$4:$H$500,6,0),0)</f>
        <v>0</v>
      </c>
      <c r="H183" s="3">
        <f>IFERROR(VLOOKUP(E183,'기준가격대장(결산후)'!$A$4:$H$500,7,0),0)</f>
        <v>0</v>
      </c>
      <c r="I183" s="4">
        <f>IFERROR(VLOOKUP(E183,'기준가격대장(결산후)'!$A$4:$H$500,8,0),0)</f>
        <v>0</v>
      </c>
    </row>
    <row r="184" spans="2:11" outlineLevel="1">
      <c r="B184" s="34">
        <f>IFERROR(VLOOKUP(E184,'기준가격대장(결산후)'!$A$4:$H$500,2,0),0)</f>
        <v>0</v>
      </c>
      <c r="C184" s="3">
        <f>IFERROR(VLOOKUP(E184,'기준가격대장(결산후)'!$A$4:$H$500,3,0),0)</f>
        <v>0</v>
      </c>
      <c r="D184" s="4">
        <f>IFERROR(VLOOKUP(E184,'기준가격대장(결산후)'!$A$4:$H$500,4,0),0)</f>
        <v>0</v>
      </c>
      <c r="E184" s="17">
        <v>413211</v>
      </c>
      <c r="F184" s="4" t="s">
        <v>41</v>
      </c>
      <c r="G184" s="3">
        <f>IFERROR(VLOOKUP(E184,'기준가격대장(결산후)'!$A$4:$H$500,6,0),0)</f>
        <v>0</v>
      </c>
      <c r="H184" s="3">
        <f>IFERROR(VLOOKUP(E184,'기준가격대장(결산후)'!$A$4:$H$500,7,0),0)</f>
        <v>0</v>
      </c>
      <c r="I184" s="4">
        <f>IFERROR(VLOOKUP(E184,'기준가격대장(결산후)'!$A$4:$H$500,8,0),0)</f>
        <v>0</v>
      </c>
    </row>
    <row r="185" spans="2:11" outlineLevel="1">
      <c r="B185" s="34">
        <f>IFERROR(VLOOKUP(E185,'기준가격대장(결산후)'!$A$4:$H$500,2,0),0)</f>
        <v>0</v>
      </c>
      <c r="C185" s="3">
        <f>IFERROR(VLOOKUP(E185,'기준가격대장(결산후)'!$A$4:$H$500,3,0),0)</f>
        <v>0</v>
      </c>
      <c r="D185" s="4">
        <f>IFERROR(VLOOKUP(E185,'기준가격대장(결산후)'!$A$4:$H$500,4,0),0)</f>
        <v>0</v>
      </c>
      <c r="E185" s="17">
        <v>413311</v>
      </c>
      <c r="F185" s="4" t="s">
        <v>42</v>
      </c>
      <c r="G185" s="3">
        <f>IFERROR(VLOOKUP(E185,'기준가격대장(결산후)'!$A$4:$H$500,6,0),0)</f>
        <v>0</v>
      </c>
      <c r="H185" s="3">
        <f>IFERROR(VLOOKUP(E185,'기준가격대장(결산후)'!$A$4:$H$500,7,0),0)</f>
        <v>0</v>
      </c>
      <c r="I185" s="4">
        <f>IFERROR(VLOOKUP(E185,'기준가격대장(결산후)'!$A$4:$H$500,8,0),0)</f>
        <v>0</v>
      </c>
    </row>
    <row r="186" spans="2:11" outlineLevel="1">
      <c r="B186" s="34">
        <f>IFERROR(VLOOKUP(E186,'기준가격대장(결산후)'!$A$4:$H$500,2,0),0)</f>
        <v>0</v>
      </c>
      <c r="C186" s="3">
        <f>IFERROR(VLOOKUP(E186,'기준가격대장(결산후)'!$A$4:$H$500,3,0),0)</f>
        <v>0</v>
      </c>
      <c r="D186" s="4">
        <f>IFERROR(VLOOKUP(E186,'기준가격대장(결산후)'!$A$4:$H$500,4,0),0)</f>
        <v>0</v>
      </c>
      <c r="E186" s="17">
        <v>413511</v>
      </c>
      <c r="F186" s="4" t="s">
        <v>302</v>
      </c>
      <c r="G186" s="3">
        <f>IFERROR(VLOOKUP(E186,'기준가격대장(결산후)'!$A$4:$H$500,6,0),0)</f>
        <v>0</v>
      </c>
      <c r="H186" s="3">
        <f>IFERROR(VLOOKUP(E186,'기준가격대장(결산후)'!$A$4:$H$500,7,0),0)</f>
        <v>0</v>
      </c>
      <c r="I186" s="4">
        <f>IFERROR(VLOOKUP(E186,'기준가격대장(결산후)'!$A$4:$H$500,8,0),0)</f>
        <v>0</v>
      </c>
    </row>
    <row r="187" spans="2:11" outlineLevel="1">
      <c r="B187" s="35">
        <f>IFERROR(VLOOKUP(E187,'기준가격대장(결산후)'!$A$4:$H$500,2,0),0)</f>
        <v>0</v>
      </c>
      <c r="C187" s="26">
        <f>IFERROR(VLOOKUP(E187,'기준가격대장(결산후)'!$A$4:$H$500,3,0),0)</f>
        <v>0</v>
      </c>
      <c r="D187" s="29">
        <f>IFERROR(VLOOKUP(E187,'기준가격대장(결산후)'!$A$4:$H$500,4,0),0)</f>
        <v>75426112500</v>
      </c>
      <c r="E187" s="27">
        <v>415012</v>
      </c>
      <c r="F187" s="28" t="s">
        <v>669</v>
      </c>
      <c r="G187" s="3">
        <f>IFERROR(VLOOKUP(E187,'기준가격대장(결산후)'!$A$4:$H$500,6,0),0)</f>
        <v>0</v>
      </c>
      <c r="H187" s="3">
        <f>IFERROR(VLOOKUP(E187,'기준가격대장(결산후)'!$A$4:$H$500,7,0),0)</f>
        <v>75426112500</v>
      </c>
      <c r="I187" s="4">
        <f>IFERROR(VLOOKUP(E187,'기준가격대장(결산후)'!$A$4:$H$500,8,0),0)</f>
        <v>0</v>
      </c>
    </row>
    <row r="188" spans="2:11" outlineLevel="1">
      <c r="B188" s="34">
        <f>IFERROR(VLOOKUP(E188,'기준가격대장(결산후)'!$A$4:$H$500,2,0),0)</f>
        <v>0</v>
      </c>
      <c r="C188" s="3">
        <f>IFERROR(VLOOKUP(E188,'기준가격대장(결산후)'!$A$4:$H$500,3,0),0)</f>
        <v>0</v>
      </c>
      <c r="D188" s="4">
        <f>IFERROR(VLOOKUP(E188,'기준가격대장(결산후)'!$A$4:$H$500,4,0),0)</f>
        <v>0</v>
      </c>
      <c r="E188" s="17">
        <v>415021</v>
      </c>
      <c r="F188" s="4" t="s">
        <v>481</v>
      </c>
      <c r="G188" s="3">
        <f>IFERROR(VLOOKUP(E188,'기준가격대장(결산후)'!$A$4:$H$500,6,0),0)</f>
        <v>0</v>
      </c>
      <c r="H188" s="3">
        <f>IFERROR(VLOOKUP(E188,'기준가격대장(결산후)'!$A$4:$H$500,7,0),0)</f>
        <v>0</v>
      </c>
      <c r="I188" s="4">
        <f>IFERROR(VLOOKUP(E188,'기준가격대장(결산후)'!$A$4:$H$500,8,0),0)</f>
        <v>0</v>
      </c>
    </row>
    <row r="189" spans="2:11" outlineLevel="1">
      <c r="B189" s="34">
        <f>IFERROR(VLOOKUP(E189,'기준가격대장(결산후)'!$A$4:$H$500,2,0),0)</f>
        <v>0</v>
      </c>
      <c r="C189" s="3">
        <f>IFERROR(VLOOKUP(E189,'기준가격대장(결산후)'!$A$4:$H$500,3,0),0)</f>
        <v>0</v>
      </c>
      <c r="D189" s="4">
        <f>IFERROR(VLOOKUP(E189,'기준가격대장(결산후)'!$A$4:$H$500,4,0),0)</f>
        <v>0</v>
      </c>
      <c r="E189" s="17">
        <v>415031</v>
      </c>
      <c r="F189" s="4" t="s">
        <v>482</v>
      </c>
      <c r="G189" s="3">
        <f>IFERROR(VLOOKUP(E189,'기준가격대장(결산후)'!$A$4:$H$500,6,0),0)</f>
        <v>0</v>
      </c>
      <c r="H189" s="3">
        <f>IFERROR(VLOOKUP(E189,'기준가격대장(결산후)'!$A$4:$H$500,7,0),0)</f>
        <v>0</v>
      </c>
      <c r="I189" s="4">
        <f>IFERROR(VLOOKUP(E189,'기준가격대장(결산후)'!$A$4:$H$500,8,0),0)</f>
        <v>0</v>
      </c>
    </row>
    <row r="190" spans="2:11" outlineLevel="1">
      <c r="B190" s="34">
        <f>IFERROR(VLOOKUP(E190,'기준가격대장(결산후)'!$A$4:$H$500,2,0),0)</f>
        <v>0</v>
      </c>
      <c r="C190" s="3">
        <f>IFERROR(VLOOKUP(E190,'기준가격대장(결산후)'!$A$4:$H$500,3,0),0)</f>
        <v>0</v>
      </c>
      <c r="D190" s="4">
        <f>IFERROR(VLOOKUP(E190,'기준가격대장(결산후)'!$A$4:$H$500,4,0),0)</f>
        <v>0</v>
      </c>
      <c r="E190" s="17">
        <v>415111</v>
      </c>
      <c r="F190" s="4" t="s">
        <v>188</v>
      </c>
      <c r="G190" s="3">
        <f>IFERROR(VLOOKUP(E190,'기준가격대장(결산후)'!$A$4:$H$500,6,0),0)</f>
        <v>0</v>
      </c>
      <c r="H190" s="3">
        <f>IFERROR(VLOOKUP(E190,'기준가격대장(결산후)'!$A$4:$H$500,7,0),0)</f>
        <v>0</v>
      </c>
      <c r="I190" s="4">
        <f>IFERROR(VLOOKUP(E190,'기준가격대장(결산후)'!$A$4:$H$500,8,0),0)</f>
        <v>0</v>
      </c>
    </row>
    <row r="191" spans="2:11" outlineLevel="1">
      <c r="B191" s="34">
        <f>IFERROR(VLOOKUP(E191,'기준가격대장(결산후)'!$A$4:$H$500,2,0),0)</f>
        <v>0</v>
      </c>
      <c r="C191" s="3">
        <f>IFERROR(VLOOKUP(E191,'기준가격대장(결산후)'!$A$4:$H$500,3,0),0)</f>
        <v>0</v>
      </c>
      <c r="D191" s="4">
        <f>IFERROR(VLOOKUP(E191,'기준가격대장(결산후)'!$A$4:$H$500,4,0),0)</f>
        <v>0</v>
      </c>
      <c r="E191" s="17">
        <v>415211</v>
      </c>
      <c r="F191" s="4" t="s">
        <v>43</v>
      </c>
      <c r="G191" s="3">
        <f>IFERROR(VLOOKUP(E191,'기준가격대장(결산후)'!$A$4:$H$500,6,0),0)</f>
        <v>0</v>
      </c>
      <c r="H191" s="3">
        <f>IFERROR(VLOOKUP(E191,'기준가격대장(결산후)'!$A$4:$H$500,7,0),0)</f>
        <v>0</v>
      </c>
      <c r="I191" s="4">
        <f>IFERROR(VLOOKUP(E191,'기준가격대장(결산후)'!$A$4:$H$500,8,0),0)</f>
        <v>0</v>
      </c>
    </row>
    <row r="192" spans="2:11" outlineLevel="1">
      <c r="B192" s="34">
        <f>IFERROR(VLOOKUP(E192,'기준가격대장(결산후)'!$A$4:$H$500,2,0),0)</f>
        <v>0</v>
      </c>
      <c r="C192" s="3">
        <f>IFERROR(VLOOKUP(E192,'기준가격대장(결산후)'!$A$4:$H$500,3,0),0)</f>
        <v>0</v>
      </c>
      <c r="D192" s="4">
        <f>IFERROR(VLOOKUP(E192,'기준가격대장(결산후)'!$A$4:$H$500,4,0),0)</f>
        <v>0</v>
      </c>
      <c r="E192" s="17">
        <v>415311</v>
      </c>
      <c r="F192" s="4" t="s">
        <v>143</v>
      </c>
      <c r="G192" s="3">
        <f>IFERROR(VLOOKUP(E192,'기준가격대장(결산후)'!$A$4:$H$500,6,0),0)</f>
        <v>0</v>
      </c>
      <c r="H192" s="3">
        <f>IFERROR(VLOOKUP(E192,'기준가격대장(결산후)'!$A$4:$H$500,7,0),0)</f>
        <v>0</v>
      </c>
      <c r="I192" s="4">
        <f>IFERROR(VLOOKUP(E192,'기준가격대장(결산후)'!$A$4:$H$500,8,0),0)</f>
        <v>0</v>
      </c>
    </row>
    <row r="193" spans="2:12" outlineLevel="1">
      <c r="B193" s="34">
        <f>IFERROR(VLOOKUP(E193,'기준가격대장(결산후)'!$A$4:$H$500,2,0),0)</f>
        <v>0</v>
      </c>
      <c r="C193" s="3">
        <f>IFERROR(VLOOKUP(E193,'기준가격대장(결산후)'!$A$4:$H$500,3,0),0)</f>
        <v>0</v>
      </c>
      <c r="D193" s="4">
        <f>IFERROR(VLOOKUP(E193,'기준가격대장(결산후)'!$A$4:$H$500,4,0),0)</f>
        <v>0</v>
      </c>
      <c r="E193" s="17">
        <v>415511</v>
      </c>
      <c r="F193" s="4" t="s">
        <v>303</v>
      </c>
      <c r="G193" s="3">
        <f>IFERROR(VLOOKUP(E193,'기준가격대장(결산후)'!$A$4:$H$500,6,0),0)</f>
        <v>0</v>
      </c>
      <c r="H193" s="3">
        <f>IFERROR(VLOOKUP(E193,'기준가격대장(결산후)'!$A$4:$H$500,7,0),0)</f>
        <v>0</v>
      </c>
      <c r="I193" s="4">
        <f>IFERROR(VLOOKUP(E193,'기준가격대장(결산후)'!$A$4:$H$500,8,0),0)</f>
        <v>0</v>
      </c>
    </row>
    <row r="194" spans="2:12" outlineLevel="1">
      <c r="B194" s="34">
        <f>IFERROR(VLOOKUP(E194,'기준가격대장(결산후)'!$A$4:$H$500,2,0),0)</f>
        <v>0</v>
      </c>
      <c r="C194" s="3">
        <f>IFERROR(VLOOKUP(E194,'기준가격대장(결산후)'!$A$4:$H$500,3,0),0)</f>
        <v>0</v>
      </c>
      <c r="D194" s="4">
        <f>IFERROR(VLOOKUP(E194,'기준가격대장(결산후)'!$A$4:$H$500,4,0),0)</f>
        <v>0</v>
      </c>
      <c r="E194" s="17">
        <v>416131</v>
      </c>
      <c r="F194" s="4" t="s">
        <v>44</v>
      </c>
      <c r="G194" s="3">
        <f>IFERROR(VLOOKUP(E194,'기준가격대장(결산후)'!$A$4:$H$500,6,0),0)</f>
        <v>0</v>
      </c>
      <c r="H194" s="3">
        <f>IFERROR(VLOOKUP(E194,'기준가격대장(결산후)'!$A$4:$H$500,7,0),0)</f>
        <v>0</v>
      </c>
      <c r="I194" s="4">
        <f>IFERROR(VLOOKUP(E194,'기준가격대장(결산후)'!$A$4:$H$500,8,0),0)</f>
        <v>0</v>
      </c>
    </row>
    <row r="195" spans="2:12" outlineLevel="1">
      <c r="B195" s="35">
        <f>IFERROR(VLOOKUP(E195,'기준가격대장(결산후)'!$A$4:$H$500,2,0),0)</f>
        <v>0</v>
      </c>
      <c r="C195" s="26">
        <f>IFERROR(VLOOKUP(E195,'기준가격대장(결산후)'!$A$4:$H$500,3,0),0)</f>
        <v>0</v>
      </c>
      <c r="D195" s="29">
        <f>IFERROR(VLOOKUP(E195,'기준가격대장(결산후)'!$A$4:$H$500,4,0),0)</f>
        <v>0</v>
      </c>
      <c r="E195" s="31">
        <v>417012</v>
      </c>
      <c r="F195" s="29" t="s">
        <v>894</v>
      </c>
      <c r="G195" s="3">
        <f>IFERROR(VLOOKUP(E195,'기준가격대장(결산후)'!$A$4:$H$500,6,0),0)</f>
        <v>0</v>
      </c>
      <c r="H195" s="3">
        <f>IFERROR(VLOOKUP(E195,'기준가격대장(결산후)'!$A$4:$H$500,7,0),0)</f>
        <v>0</v>
      </c>
      <c r="I195" s="4">
        <f>IFERROR(VLOOKUP(E195,'기준가격대장(결산후)'!$A$4:$H$500,8,0),0)</f>
        <v>0</v>
      </c>
      <c r="J195" s="3" t="s">
        <v>903</v>
      </c>
    </row>
    <row r="196" spans="2:12" outlineLevel="1">
      <c r="B196" s="34">
        <f>IFERROR(VLOOKUP(E196,'기준가격대장(결산후)'!$A$4:$H$500,2,0),0)</f>
        <v>0</v>
      </c>
      <c r="C196" s="3">
        <f>IFERROR(VLOOKUP(E196,'기준가격대장(결산후)'!$A$4:$H$500,3,0),0)</f>
        <v>0</v>
      </c>
      <c r="D196" s="4">
        <f>IFERROR(VLOOKUP(E196,'기준가격대장(결산후)'!$A$4:$H$500,4,0),0)</f>
        <v>0</v>
      </c>
      <c r="E196" s="17">
        <v>417061</v>
      </c>
      <c r="F196" s="4" t="s">
        <v>366</v>
      </c>
      <c r="G196" s="3">
        <f>IFERROR(VLOOKUP(E196,'기준가격대장(결산후)'!$A$4:$H$500,6,0),0)</f>
        <v>0</v>
      </c>
      <c r="H196" s="3">
        <f>IFERROR(VLOOKUP(E196,'기준가격대장(결산후)'!$A$4:$H$500,7,0),0)</f>
        <v>0</v>
      </c>
      <c r="I196" s="4">
        <f>IFERROR(VLOOKUP(E196,'기준가격대장(결산후)'!$A$4:$H$500,8,0),0)</f>
        <v>0</v>
      </c>
    </row>
    <row r="197" spans="2:12" outlineLevel="1">
      <c r="B197" s="35">
        <f>IFERROR(VLOOKUP(E197,'기준가격대장(결산후)'!$A$4:$H$500,2,0),0)</f>
        <v>0</v>
      </c>
      <c r="C197" s="26">
        <f>IFERROR(VLOOKUP(E197,'기준가격대장(결산후)'!$A$4:$H$500,3,0),0)</f>
        <v>0</v>
      </c>
      <c r="D197" s="29">
        <f>IFERROR(VLOOKUP(E197,'기준가격대장(결산후)'!$A$4:$H$500,4,0),0)</f>
        <v>0</v>
      </c>
      <c r="E197" s="27">
        <v>419012</v>
      </c>
      <c r="F197" s="28" t="s">
        <v>670</v>
      </c>
      <c r="G197" s="3">
        <f>IFERROR(VLOOKUP(E197,'기준가격대장(결산후)'!$A$4:$H$500,6,0),0)</f>
        <v>0</v>
      </c>
      <c r="H197" s="3">
        <f>IFERROR(VLOOKUP(E197,'기준가격대장(결산후)'!$A$4:$H$500,7,0),0)</f>
        <v>0</v>
      </c>
      <c r="I197" s="4">
        <f>IFERROR(VLOOKUP(E197,'기준가격대장(결산후)'!$A$4:$H$500,8,0),0)</f>
        <v>0</v>
      </c>
    </row>
    <row r="198" spans="2:12" outlineLevel="1">
      <c r="B198" s="34">
        <f>IFERROR(VLOOKUP(E198,'기준가격대장(결산후)'!$A$4:$H$500,2,0),0)</f>
        <v>0</v>
      </c>
      <c r="C198" s="3">
        <f>IFERROR(VLOOKUP(E198,'기준가격대장(결산후)'!$A$4:$H$500,3,0),0)</f>
        <v>0</v>
      </c>
      <c r="D198" s="4">
        <f>IFERROR(VLOOKUP(E198,'기준가격대장(결산후)'!$A$4:$H$500,4,0),0)</f>
        <v>0</v>
      </c>
      <c r="E198" s="17">
        <v>419071</v>
      </c>
      <c r="F198" s="4" t="s">
        <v>44</v>
      </c>
      <c r="G198" s="3">
        <f>IFERROR(VLOOKUP(E198,'기준가격대장(결산후)'!$A$4:$H$500,6,0),0)</f>
        <v>0</v>
      </c>
      <c r="H198" s="3">
        <f>IFERROR(VLOOKUP(E198,'기준가격대장(결산후)'!$A$4:$H$500,7,0),0)</f>
        <v>0</v>
      </c>
      <c r="I198" s="4">
        <f>IFERROR(VLOOKUP(E198,'기준가격대장(결산후)'!$A$4:$H$500,8,0),0)</f>
        <v>0</v>
      </c>
    </row>
    <row r="199" spans="2:12" outlineLevel="1">
      <c r="B199" s="34">
        <f>IFERROR(VLOOKUP(E199,'기준가격대장(결산후)'!$A$4:$H$500,2,0),0)</f>
        <v>0</v>
      </c>
      <c r="C199" s="3">
        <f>IFERROR(VLOOKUP(E199,'기준가격대장(결산후)'!$A$4:$H$500,3,0),0)</f>
        <v>0</v>
      </c>
      <c r="D199" s="4">
        <f>IFERROR(VLOOKUP(E199,'기준가격대장(결산후)'!$A$4:$H$500,4,0),0)</f>
        <v>0</v>
      </c>
      <c r="E199" s="17">
        <v>423011</v>
      </c>
      <c r="F199" s="4" t="s">
        <v>45</v>
      </c>
      <c r="G199" s="3">
        <f>IFERROR(VLOOKUP(E199,'기준가격대장(결산후)'!$A$4:$H$500,6,0),0)</f>
        <v>0</v>
      </c>
      <c r="H199" s="3">
        <f>IFERROR(VLOOKUP(E199,'기준가격대장(결산후)'!$A$4:$H$500,7,0),0)</f>
        <v>0</v>
      </c>
      <c r="I199" s="4">
        <f>IFERROR(VLOOKUP(E199,'기준가격대장(결산후)'!$A$4:$H$500,8,0),0)</f>
        <v>0</v>
      </c>
    </row>
    <row r="200" spans="2:12" outlineLevel="1">
      <c r="B200" s="35">
        <f>IFERROR(VLOOKUP(E200,'기준가격대장(결산후)'!$A$4:$H$500,2,0),0)</f>
        <v>0</v>
      </c>
      <c r="C200" s="26">
        <f>IFERROR(VLOOKUP(E200,'기준가격대장(결산후)'!$A$4:$H$500,3,0),0)</f>
        <v>0</v>
      </c>
      <c r="D200" s="29">
        <f>IFERROR(VLOOKUP(E200,'기준가격대장(결산후)'!$A$4:$H$500,4,0),0)</f>
        <v>391593798</v>
      </c>
      <c r="E200" s="27">
        <v>431012</v>
      </c>
      <c r="F200" s="28" t="s">
        <v>226</v>
      </c>
      <c r="G200" s="3">
        <f>IFERROR(VLOOKUP(E200,'기준가격대장(결산후)'!$A$4:$H$500,6,0),0)</f>
        <v>0</v>
      </c>
      <c r="H200" s="3">
        <f>IFERROR(VLOOKUP(E200,'기준가격대장(결산후)'!$A$4:$H$500,7,0),0)</f>
        <v>391593798</v>
      </c>
      <c r="I200" s="4">
        <f>IFERROR(VLOOKUP(E200,'기준가격대장(결산후)'!$A$4:$H$500,8,0),0)</f>
        <v>0</v>
      </c>
    </row>
    <row r="201" spans="2:12" outlineLevel="1">
      <c r="B201" s="35">
        <f>IFERROR(VLOOKUP(E201,'기준가격대장(결산후)'!$A$4:$H$500,2,0),0)</f>
        <v>0</v>
      </c>
      <c r="C201" s="26">
        <f>IFERROR(VLOOKUP(E201,'기준가격대장(결산후)'!$A$4:$H$500,3,0),0)</f>
        <v>0</v>
      </c>
      <c r="D201" s="29">
        <f>IFERROR(VLOOKUP(E201,'기준가격대장(결산후)'!$A$4:$H$500,4,0),0)</f>
        <v>0</v>
      </c>
      <c r="E201" s="27">
        <v>431032</v>
      </c>
      <c r="F201" s="28" t="s">
        <v>433</v>
      </c>
      <c r="G201" s="3">
        <f>IFERROR(VLOOKUP(E201,'기준가격대장(결산후)'!$A$4:$H$500,6,0),0)</f>
        <v>0</v>
      </c>
      <c r="H201" s="3">
        <f>IFERROR(VLOOKUP(E201,'기준가격대장(결산후)'!$A$4:$H$500,7,0),0)</f>
        <v>0</v>
      </c>
      <c r="I201" s="4">
        <f>IFERROR(VLOOKUP(E201,'기준가격대장(결산후)'!$A$4:$H$500,8,0),0)</f>
        <v>0</v>
      </c>
    </row>
    <row r="202" spans="2:12" outlineLevel="1">
      <c r="B202" s="34">
        <f>IFERROR(VLOOKUP(E202,'기준가격대장(결산후)'!$A$4:$H$500,2,0),0)</f>
        <v>0</v>
      </c>
      <c r="C202" s="3">
        <f>IFERROR(VLOOKUP(E202,'기준가격대장(결산후)'!$A$4:$H$500,3,0),0)</f>
        <v>0</v>
      </c>
      <c r="D202" s="4">
        <f>IFERROR(VLOOKUP(E202,'기준가격대장(결산후)'!$A$4:$H$500,4,0),0)</f>
        <v>0</v>
      </c>
      <c r="E202" s="17">
        <v>431071</v>
      </c>
      <c r="F202" s="4" t="s">
        <v>46</v>
      </c>
      <c r="G202" s="3">
        <f>IFERROR(VLOOKUP(E202,'기준가격대장(결산후)'!$A$4:$H$500,6,0),0)</f>
        <v>0</v>
      </c>
      <c r="H202" s="3">
        <f>IFERROR(VLOOKUP(E202,'기준가격대장(결산후)'!$A$4:$H$500,7,0),0)</f>
        <v>0</v>
      </c>
      <c r="I202" s="4">
        <f>IFERROR(VLOOKUP(E202,'기준가격대장(결산후)'!$A$4:$H$500,8,0),0)</f>
        <v>0</v>
      </c>
    </row>
    <row r="203" spans="2:12" outlineLevel="1">
      <c r="B203" s="34">
        <f>IFERROR(VLOOKUP(E203,'기준가격대장(결산후)'!$A$4:$H$500,2,0),0)</f>
        <v>0</v>
      </c>
      <c r="C203" s="3">
        <f>IFERROR(VLOOKUP(E203,'기준가격대장(결산후)'!$A$4:$H$500,3,0),0)</f>
        <v>0</v>
      </c>
      <c r="D203" s="4">
        <f>IFERROR(VLOOKUP(E203,'기준가격대장(결산후)'!$A$4:$H$500,4,0),0)</f>
        <v>0</v>
      </c>
      <c r="E203" s="17">
        <v>433011</v>
      </c>
      <c r="F203" s="4" t="s">
        <v>189</v>
      </c>
      <c r="G203" s="3">
        <f>IFERROR(VLOOKUP(E203,'기준가격대장(결산후)'!$A$4:$H$500,6,0),0)</f>
        <v>0</v>
      </c>
      <c r="H203" s="3">
        <f>IFERROR(VLOOKUP(E203,'기준가격대장(결산후)'!$A$4:$H$500,7,0),0)</f>
        <v>0</v>
      </c>
      <c r="I203" s="4">
        <f>IFERROR(VLOOKUP(E203,'기준가격대장(결산후)'!$A$4:$H$500,8,0),0)</f>
        <v>0</v>
      </c>
      <c r="L203" s="6"/>
    </row>
    <row r="204" spans="2:12" outlineLevel="1">
      <c r="B204" s="34">
        <f>IFERROR(VLOOKUP(E204,'기준가격대장(결산후)'!$A$4:$H$500,2,0),0)</f>
        <v>0</v>
      </c>
      <c r="C204" s="3">
        <f>IFERROR(VLOOKUP(E204,'기준가격대장(결산후)'!$A$4:$H$500,3,0),0)</f>
        <v>0</v>
      </c>
      <c r="D204" s="4">
        <f>IFERROR(VLOOKUP(E204,'기준가격대장(결산후)'!$A$4:$H$500,4,0),0)</f>
        <v>1765257</v>
      </c>
      <c r="E204" s="17">
        <v>433041</v>
      </c>
      <c r="F204" s="4" t="s">
        <v>483</v>
      </c>
      <c r="G204" s="3">
        <f>IFERROR(VLOOKUP(E204,'기준가격대장(결산후)'!$A$4:$H$500,6,0),0)</f>
        <v>0</v>
      </c>
      <c r="H204" s="3">
        <f>IFERROR(VLOOKUP(E204,'기준가격대장(결산후)'!$A$4:$H$500,7,0),0)</f>
        <v>1765257</v>
      </c>
      <c r="I204" s="4">
        <f>IFERROR(VLOOKUP(E204,'기준가격대장(결산후)'!$A$4:$H$500,8,0),0)</f>
        <v>0</v>
      </c>
      <c r="L204" s="6"/>
    </row>
    <row r="205" spans="2:12" outlineLevel="1">
      <c r="B205" s="35">
        <f>IFERROR(VLOOKUP(E205,'기준가격대장(결산후)'!$A$4:$H$500,2,0),0)</f>
        <v>0</v>
      </c>
      <c r="C205" s="26">
        <f>IFERROR(VLOOKUP(E205,'기준가격대장(결산후)'!$A$4:$H$500,3,0),0)</f>
        <v>0</v>
      </c>
      <c r="D205" s="29">
        <f>IFERROR(VLOOKUP(E205,'기준가격대장(결산후)'!$A$4:$H$500,4,0),0)</f>
        <v>0</v>
      </c>
      <c r="E205" s="31">
        <v>431022</v>
      </c>
      <c r="F205" s="29" t="s">
        <v>901</v>
      </c>
      <c r="G205" s="3">
        <f>IFERROR(VLOOKUP(E205,'기준가격대장(결산후)'!$A$4:$H$500,6,0),0)</f>
        <v>0</v>
      </c>
      <c r="H205" s="3">
        <f>IFERROR(VLOOKUP(E205,'기준가격대장(결산후)'!$A$4:$H$500,7,0),0)</f>
        <v>0</v>
      </c>
      <c r="I205" s="4">
        <f>IFERROR(VLOOKUP(E205,'기준가격대장(결산후)'!$A$4:$H$500,8,0),0)</f>
        <v>0</v>
      </c>
      <c r="J205" s="12" t="s">
        <v>904</v>
      </c>
      <c r="L205" s="6"/>
    </row>
    <row r="206" spans="2:12" outlineLevel="1">
      <c r="B206" s="34">
        <f>IFERROR(VLOOKUP(E206,'기준가격대장(결산후)'!$A$4:$H$500,2,0),0)</f>
        <v>0</v>
      </c>
      <c r="C206" s="3">
        <f>IFERROR(VLOOKUP(E206,'기준가격대장(결산후)'!$A$4:$H$500,3,0),0)</f>
        <v>0</v>
      </c>
      <c r="D206" s="4">
        <f>IFERROR(VLOOKUP(E206,'기준가격대장(결산후)'!$A$4:$H$500,4,0),0)</f>
        <v>0</v>
      </c>
      <c r="E206" s="17">
        <v>433051</v>
      </c>
      <c r="F206" s="4" t="s">
        <v>362</v>
      </c>
      <c r="G206" s="3">
        <f>IFERROR(VLOOKUP(E206,'기준가격대장(결산후)'!$A$4:$H$500,6,0),0)</f>
        <v>0</v>
      </c>
      <c r="H206" s="3">
        <f>IFERROR(VLOOKUP(E206,'기준가격대장(결산후)'!$A$4:$H$500,7,0),0)</f>
        <v>0</v>
      </c>
      <c r="I206" s="4">
        <f>IFERROR(VLOOKUP(E206,'기준가격대장(결산후)'!$A$4:$H$500,8,0),0)</f>
        <v>0</v>
      </c>
      <c r="L206" s="6"/>
    </row>
    <row r="207" spans="2:12" outlineLevel="1">
      <c r="B207" s="34">
        <f>IFERROR(VLOOKUP(E207,'기준가격대장(결산후)'!$A$4:$H$500,2,0),0)</f>
        <v>0</v>
      </c>
      <c r="C207" s="3">
        <f>IFERROR(VLOOKUP(E207,'기준가격대장(결산후)'!$A$4:$H$500,3,0),0)</f>
        <v>0</v>
      </c>
      <c r="D207" s="4">
        <f>IFERROR(VLOOKUP(E207,'기준가격대장(결산후)'!$A$4:$H$500,4,0),0)</f>
        <v>0</v>
      </c>
      <c r="E207" s="17">
        <v>433061</v>
      </c>
      <c r="F207" s="4" t="s">
        <v>363</v>
      </c>
      <c r="G207" s="3">
        <f>IFERROR(VLOOKUP(E207,'기준가격대장(결산후)'!$A$4:$H$500,6,0),0)</f>
        <v>0</v>
      </c>
      <c r="H207" s="3">
        <f>IFERROR(VLOOKUP(E207,'기준가격대장(결산후)'!$A$4:$H$500,7,0),0)</f>
        <v>0</v>
      </c>
      <c r="I207" s="4">
        <f>IFERROR(VLOOKUP(E207,'기준가격대장(결산후)'!$A$4:$H$500,8,0),0)</f>
        <v>0</v>
      </c>
      <c r="L207" s="6"/>
    </row>
    <row r="208" spans="2:12" outlineLevel="1">
      <c r="B208" s="34">
        <f>IFERROR(VLOOKUP(E208,'기준가격대장(결산후)'!$A$4:$H$500,2,0),0)</f>
        <v>0</v>
      </c>
      <c r="C208" s="3">
        <f>IFERROR(VLOOKUP(E208,'기준가격대장(결산후)'!$A$4:$H$500,3,0),0)</f>
        <v>0</v>
      </c>
      <c r="D208" s="4">
        <f>IFERROR(VLOOKUP(E208,'기준가격대장(결산후)'!$A$4:$H$500,4,0),0)</f>
        <v>0</v>
      </c>
      <c r="E208" s="18">
        <v>437011</v>
      </c>
      <c r="F208" s="651" t="s">
        <v>257</v>
      </c>
      <c r="G208" s="3">
        <f>IFERROR(VLOOKUP(E208,'기준가격대장(결산후)'!$A$4:$H$500,6,0),0)</f>
        <v>0</v>
      </c>
      <c r="H208" s="3">
        <f>IFERROR(VLOOKUP(E208,'기준가격대장(결산후)'!$A$4:$H$500,7,0),0)</f>
        <v>0</v>
      </c>
      <c r="I208" s="4">
        <f>IFERROR(VLOOKUP(E208,'기준가격대장(결산후)'!$A$4:$H$500,8,0),0)</f>
        <v>0</v>
      </c>
      <c r="L208" s="6"/>
    </row>
    <row r="209" spans="2:12" outlineLevel="1">
      <c r="B209" s="35">
        <f>IFERROR(VLOOKUP(E209,'기준가격대장(결산후)'!$A$4:$H$500,2,0),0)</f>
        <v>0</v>
      </c>
      <c r="C209" s="26">
        <f>IFERROR(VLOOKUP(E209,'기준가격대장(결산후)'!$A$4:$H$500,3,0),0)</f>
        <v>0</v>
      </c>
      <c r="D209" s="29">
        <f>IFERROR(VLOOKUP(E209,'기준가격대장(결산후)'!$A$4:$H$500,4,0),0)</f>
        <v>0</v>
      </c>
      <c r="E209" s="27">
        <v>437012</v>
      </c>
      <c r="F209" s="651" t="s">
        <v>258</v>
      </c>
      <c r="G209" s="3">
        <f>IFERROR(VLOOKUP(E209,'기준가격대장(결산후)'!$A$4:$H$500,6,0),0)</f>
        <v>0</v>
      </c>
      <c r="H209" s="3">
        <f>IFERROR(VLOOKUP(E209,'기준가격대장(결산후)'!$A$4:$H$500,7,0),0)</f>
        <v>0</v>
      </c>
      <c r="I209" s="4">
        <f>IFERROR(VLOOKUP(E209,'기준가격대장(결산후)'!$A$4:$H$500,8,0),0)</f>
        <v>0</v>
      </c>
      <c r="L209" s="6"/>
    </row>
    <row r="210" spans="2:12" outlineLevel="1">
      <c r="B210" s="35">
        <f>IFERROR(VLOOKUP(E210,'기준가격대장(결산후)'!$A$4:$H$500,2,0),0)</f>
        <v>0</v>
      </c>
      <c r="C210" s="26">
        <f>IFERROR(VLOOKUP(E210,'기준가격대장(결산후)'!$A$4:$H$500,3,0),0)</f>
        <v>0</v>
      </c>
      <c r="D210" s="29">
        <f>IFERROR(VLOOKUP(E210,'기준가격대장(결산후)'!$A$4:$H$500,4,0),0)</f>
        <v>0</v>
      </c>
      <c r="E210" s="27">
        <v>437021</v>
      </c>
      <c r="F210" s="651" t="s">
        <v>973</v>
      </c>
      <c r="G210" s="3">
        <f>IFERROR(VLOOKUP(E210,'기준가격대장(결산후)'!$A$4:$H$500,6,0),0)</f>
        <v>0</v>
      </c>
      <c r="H210" s="652">
        <f>IFERROR(VLOOKUP(E210,'기준가격대장(결산후)'!$A$4:$H$500,7,0),0)</f>
        <v>0</v>
      </c>
      <c r="I210" s="4">
        <f>IFERROR(VLOOKUP(E210,'기준가격대장(결산후)'!$A$4:$H$500,8,0),0)</f>
        <v>0</v>
      </c>
      <c r="L210" s="6"/>
    </row>
    <row r="211" spans="2:12" outlineLevel="1">
      <c r="B211" s="35">
        <f>IFERROR(VLOOKUP(E211,'기준가격대장(결산후)'!$A$4:$H$500,2,0),0)</f>
        <v>0</v>
      </c>
      <c r="C211" s="26">
        <f>IFERROR(VLOOKUP(E211,'기준가격대장(결산후)'!$A$4:$H$500,3,0),0)</f>
        <v>0</v>
      </c>
      <c r="D211" s="29">
        <f>IFERROR(VLOOKUP(E211,'기준가격대장(결산후)'!$A$4:$H$500,4,0),0)</f>
        <v>0</v>
      </c>
      <c r="E211" s="27">
        <v>437022</v>
      </c>
      <c r="F211" s="651" t="s">
        <v>484</v>
      </c>
      <c r="G211" s="3">
        <f>IFERROR(VLOOKUP(E211,'기준가격대장(결산후)'!$A$4:$H$500,6,0),0)</f>
        <v>0</v>
      </c>
      <c r="H211" s="652">
        <f>IFERROR(VLOOKUP(E211,'기준가격대장(결산후)'!$A$4:$H$500,7,0),0)</f>
        <v>0</v>
      </c>
      <c r="I211" s="4">
        <f>IFERROR(VLOOKUP(E211,'기준가격대장(결산후)'!$A$4:$H$500,8,0),0)</f>
        <v>0</v>
      </c>
      <c r="L211" s="6"/>
    </row>
    <row r="212" spans="2:12" outlineLevel="1">
      <c r="B212" s="35">
        <f>IFERROR(VLOOKUP(E212,'기준가격대장(결산후)'!$A$4:$H$500,2,0),0)</f>
        <v>0</v>
      </c>
      <c r="C212" s="26">
        <f>IFERROR(VLOOKUP(E212,'기준가격대장(결산후)'!$A$4:$H$500,3,0),0)</f>
        <v>0</v>
      </c>
      <c r="D212" s="29">
        <f>IFERROR(VLOOKUP(E212,'기준가격대장(결산후)'!$A$4:$H$500,4,0),0)</f>
        <v>0</v>
      </c>
      <c r="E212" s="27">
        <v>437042</v>
      </c>
      <c r="F212" s="651" t="s">
        <v>485</v>
      </c>
      <c r="G212" s="3">
        <f>IFERROR(VLOOKUP(E212,'기준가격대장(결산후)'!$A$4:$H$500,6,0),0)</f>
        <v>0</v>
      </c>
      <c r="H212" s="3">
        <f>IFERROR(VLOOKUP(E212,'기준가격대장(결산후)'!$A$4:$H$500,7,0),0)</f>
        <v>0</v>
      </c>
      <c r="I212" s="4">
        <f>IFERROR(VLOOKUP(E212,'기준가격대장(결산후)'!$A$4:$H$500,8,0),0)</f>
        <v>0</v>
      </c>
      <c r="L212" s="6"/>
    </row>
    <row r="213" spans="2:12" outlineLevel="1">
      <c r="B213" s="34">
        <f>IFERROR(VLOOKUP(E213,'기준가격대장(결산후)'!$A$4:$H$500,2,0),0)</f>
        <v>0</v>
      </c>
      <c r="C213" s="3">
        <f>IFERROR(VLOOKUP(E213,'기준가격대장(결산후)'!$A$4:$H$500,3,0),0)</f>
        <v>0</v>
      </c>
      <c r="D213" s="4">
        <f>IFERROR(VLOOKUP(E213,'기준가격대장(결산후)'!$A$4:$H$500,4,0),0)</f>
        <v>0</v>
      </c>
      <c r="E213" s="18">
        <v>439011</v>
      </c>
      <c r="F213" s="651" t="s">
        <v>250</v>
      </c>
      <c r="G213" s="3">
        <f>IFERROR(VLOOKUP(E213,'기준가격대장(결산후)'!$A$4:$H$500,6,0),0)</f>
        <v>0</v>
      </c>
      <c r="H213" s="3">
        <f>IFERROR(VLOOKUP(E213,'기준가격대장(결산후)'!$A$4:$H$500,7,0),0)</f>
        <v>0</v>
      </c>
      <c r="I213" s="4">
        <f>IFERROR(VLOOKUP(E213,'기준가격대장(결산후)'!$A$4:$H$500,8,0),0)</f>
        <v>0</v>
      </c>
      <c r="L213" s="6"/>
    </row>
    <row r="214" spans="2:12" outlineLevel="1">
      <c r="B214" s="35">
        <f>IFERROR(VLOOKUP(E214,'기준가격대장(결산후)'!$A$4:$H$500,2,0),0)</f>
        <v>0</v>
      </c>
      <c r="C214" s="26">
        <f>IFERROR(VLOOKUP(E214,'기준가격대장(결산후)'!$A$4:$H$500,3,0),0)</f>
        <v>0</v>
      </c>
      <c r="D214" s="29">
        <f>IFERROR(VLOOKUP(E214,'기준가격대장(결산후)'!$A$4:$H$500,4,0),0)</f>
        <v>0</v>
      </c>
      <c r="E214" s="27">
        <v>439012</v>
      </c>
      <c r="F214" s="651" t="s">
        <v>262</v>
      </c>
      <c r="G214" s="3">
        <f>IFERROR(VLOOKUP(E214,'기준가격대장(결산후)'!$A$4:$H$500,6,0),0)</f>
        <v>0</v>
      </c>
      <c r="H214" s="3">
        <f>IFERROR(VLOOKUP(E214,'기준가격대장(결산후)'!$A$4:$H$500,7,0),0)</f>
        <v>0</v>
      </c>
      <c r="I214" s="4">
        <f>IFERROR(VLOOKUP(E214,'기준가격대장(결산후)'!$A$4:$H$500,8,0),0)</f>
        <v>0</v>
      </c>
      <c r="L214" s="6"/>
    </row>
    <row r="215" spans="2:12" outlineLevel="1">
      <c r="B215" s="35">
        <f>IFERROR(VLOOKUP(E215,'기준가격대장(결산후)'!$A$4:$H$500,2,0),0)</f>
        <v>0</v>
      </c>
      <c r="C215" s="26">
        <f>IFERROR(VLOOKUP(E215,'기준가격대장(결산후)'!$A$4:$H$500,3,0),0)</f>
        <v>0</v>
      </c>
      <c r="D215" s="29">
        <f>IFERROR(VLOOKUP(E215,'기준가격대장(결산후)'!$A$4:$H$500,4,0),0)</f>
        <v>0</v>
      </c>
      <c r="E215" s="27">
        <v>439022</v>
      </c>
      <c r="F215" s="651" t="s">
        <v>251</v>
      </c>
      <c r="G215" s="3">
        <f>IFERROR(VLOOKUP(E215,'기준가격대장(결산후)'!$A$4:$H$500,6,0),0)</f>
        <v>0</v>
      </c>
      <c r="H215" s="3">
        <f>IFERROR(VLOOKUP(E215,'기준가격대장(결산후)'!$A$4:$H$500,7,0),0)</f>
        <v>0</v>
      </c>
      <c r="I215" s="4">
        <f>IFERROR(VLOOKUP(E215,'기준가격대장(결산후)'!$A$4:$H$500,8,0),0)</f>
        <v>0</v>
      </c>
      <c r="L215" s="6"/>
    </row>
    <row r="216" spans="2:12" outlineLevel="1">
      <c r="B216" s="34">
        <f>IFERROR(VLOOKUP(E216,'기준가격대장(결산후)'!$A$4:$H$500,2,0),0)</f>
        <v>0</v>
      </c>
      <c r="C216" s="3">
        <f>IFERROR(VLOOKUP(E216,'기준가격대장(결산후)'!$A$4:$H$500,3,0),0)</f>
        <v>0</v>
      </c>
      <c r="D216" s="4">
        <f>IFERROR(VLOOKUP(E216,'기준가격대장(결산후)'!$A$4:$H$500,4,0),0)</f>
        <v>0</v>
      </c>
      <c r="E216" s="18">
        <v>439031</v>
      </c>
      <c r="F216" s="651" t="s">
        <v>434</v>
      </c>
      <c r="G216" s="3">
        <f>IFERROR(VLOOKUP(E216,'기준가격대장(결산후)'!$A$4:$H$500,6,0),0)</f>
        <v>0</v>
      </c>
      <c r="H216" s="3">
        <f>IFERROR(VLOOKUP(E216,'기준가격대장(결산후)'!$A$4:$H$500,7,0),0)</f>
        <v>0</v>
      </c>
      <c r="I216" s="4">
        <f>IFERROR(VLOOKUP(E216,'기준가격대장(결산후)'!$A$4:$H$500,8,0),0)</f>
        <v>0</v>
      </c>
      <c r="L216" s="6"/>
    </row>
    <row r="217" spans="2:12" outlineLevel="1">
      <c r="B217" s="34">
        <f>IFERROR(VLOOKUP(E217,'기준가격대장(결산후)'!$A$4:$H$500,2,0),0)</f>
        <v>0</v>
      </c>
      <c r="C217" s="3">
        <f>IFERROR(VLOOKUP(E217,'기준가격대장(결산후)'!$A$4:$H$500,3,0),0)</f>
        <v>0</v>
      </c>
      <c r="D217" s="4">
        <f>IFERROR(VLOOKUP(E217,'기준가격대장(결산후)'!$A$4:$H$500,4,0),0)</f>
        <v>0</v>
      </c>
      <c r="E217" s="18">
        <v>443131</v>
      </c>
      <c r="F217" s="19" t="s">
        <v>47</v>
      </c>
      <c r="G217" s="3">
        <f>IFERROR(VLOOKUP(E217,'기준가격대장(결산후)'!$A$4:$H$500,6,0),0)</f>
        <v>0</v>
      </c>
      <c r="H217" s="3">
        <f>IFERROR(VLOOKUP(E217,'기준가격대장(결산후)'!$A$4:$H$500,7,0),0)</f>
        <v>0</v>
      </c>
      <c r="I217" s="4">
        <f>IFERROR(VLOOKUP(E217,'기준가격대장(결산후)'!$A$4:$H$500,8,0),0)</f>
        <v>0</v>
      </c>
      <c r="L217" s="6"/>
    </row>
    <row r="218" spans="2:12" outlineLevel="1">
      <c r="B218" s="35">
        <f>IFERROR(VLOOKUP(E218,'기준가격대장(결산후)'!$A$4:$H$500,2,0),0)</f>
        <v>0</v>
      </c>
      <c r="C218" s="26">
        <f>IFERROR(VLOOKUP(E218,'기준가격대장(결산후)'!$A$4:$H$500,3,0),0)</f>
        <v>0</v>
      </c>
      <c r="D218" s="29">
        <f>IFERROR(VLOOKUP(E218,'기준가격대장(결산후)'!$A$4:$H$500,4,0),0)</f>
        <v>0</v>
      </c>
      <c r="E218" s="27">
        <v>447012</v>
      </c>
      <c r="F218" s="28" t="s">
        <v>1030</v>
      </c>
      <c r="G218" s="3">
        <f>IFERROR(VLOOKUP(E218,'기준가격대장(결산후)'!$A$4:$H$500,6,0),0)</f>
        <v>0</v>
      </c>
      <c r="H218" s="3">
        <f>IFERROR(VLOOKUP(E218,'기준가격대장(결산후)'!$A$4:$H$500,7,0),0)</f>
        <v>0</v>
      </c>
      <c r="I218" s="4">
        <f>IFERROR(VLOOKUP(E218,'기준가격대장(결산후)'!$A$4:$H$500,8,0),0)</f>
        <v>0</v>
      </c>
      <c r="L218" s="6"/>
    </row>
    <row r="219" spans="2:12" outlineLevel="1">
      <c r="B219" s="34">
        <f>IFERROR(VLOOKUP(E219,'기준가격대장(결산후)'!$A$4:$H$500,2,0),0)</f>
        <v>0</v>
      </c>
      <c r="C219" s="3">
        <f>IFERROR(VLOOKUP(E219,'기준가격대장(결산후)'!$A$4:$H$500,3,0),0)</f>
        <v>0</v>
      </c>
      <c r="D219" s="4">
        <f>IFERROR(VLOOKUP(E219,'기준가격대장(결산후)'!$A$4:$H$500,4,0),0)</f>
        <v>0</v>
      </c>
      <c r="E219" s="18">
        <v>447061</v>
      </c>
      <c r="F219" s="19" t="s">
        <v>486</v>
      </c>
      <c r="G219" s="3">
        <f>IFERROR(VLOOKUP(E219,'기준가격대장(결산후)'!$A$4:$H$500,6,0),0)</f>
        <v>0</v>
      </c>
      <c r="H219" s="3">
        <f>IFERROR(VLOOKUP(E219,'기준가격대장(결산후)'!$A$4:$H$500,7,0),0)</f>
        <v>0</v>
      </c>
      <c r="I219" s="4">
        <f>IFERROR(VLOOKUP(E219,'기준가격대장(결산후)'!$A$4:$H$500,8,0),0)</f>
        <v>0</v>
      </c>
      <c r="L219" s="6"/>
    </row>
    <row r="220" spans="2:12" outlineLevel="1">
      <c r="B220" s="34">
        <f>IFERROR(VLOOKUP(E220,'기준가격대장(결산후)'!$A$4:$H$500,2,0),0)</f>
        <v>0</v>
      </c>
      <c r="C220" s="3">
        <f>IFERROR(VLOOKUP(E220,'기준가격대장(결산후)'!$A$4:$H$500,3,0),0)</f>
        <v>0</v>
      </c>
      <c r="D220" s="4">
        <f>IFERROR(VLOOKUP(E220,'기준가격대장(결산후)'!$A$4:$H$500,4,0),0)</f>
        <v>0</v>
      </c>
      <c r="E220" s="17">
        <v>449041</v>
      </c>
      <c r="F220" s="4" t="s">
        <v>47</v>
      </c>
      <c r="G220" s="3">
        <f>IFERROR(VLOOKUP(E220,'기준가격대장(결산후)'!$A$4:$H$500,6,0),0)</f>
        <v>0</v>
      </c>
      <c r="H220" s="3">
        <f>IFERROR(VLOOKUP(E220,'기준가격대장(결산후)'!$A$4:$H$500,7,0),0)</f>
        <v>0</v>
      </c>
      <c r="I220" s="4">
        <f>IFERROR(VLOOKUP(E220,'기준가격대장(결산후)'!$A$4:$H$500,8,0),0)</f>
        <v>0</v>
      </c>
    </row>
    <row r="221" spans="2:12" outlineLevel="1">
      <c r="B221" s="34">
        <f>IFERROR(VLOOKUP(E221,'기준가격대장(결산후)'!$A$4:$H$500,2,0),0)</f>
        <v>0</v>
      </c>
      <c r="C221" s="3">
        <f>IFERROR(VLOOKUP(E221,'기준가격대장(결산후)'!$A$4:$H$500,3,0),0)</f>
        <v>0</v>
      </c>
      <c r="D221" s="4">
        <f>IFERROR(VLOOKUP(E221,'기준가격대장(결산후)'!$A$4:$H$500,4,0),0)</f>
        <v>0</v>
      </c>
      <c r="E221" s="17">
        <v>451021</v>
      </c>
      <c r="F221" s="4" t="s">
        <v>126</v>
      </c>
      <c r="G221" s="3">
        <f>IFERROR(VLOOKUP(E221,'기준가격대장(결산후)'!$A$4:$H$500,6,0),0)</f>
        <v>0</v>
      </c>
      <c r="H221" s="3">
        <f>IFERROR(VLOOKUP(E221,'기준가격대장(결산후)'!$A$4:$H$500,7,0),0)</f>
        <v>0</v>
      </c>
      <c r="I221" s="4">
        <f>IFERROR(VLOOKUP(E221,'기준가격대장(결산후)'!$A$4:$H$500,8,0),0)</f>
        <v>0</v>
      </c>
    </row>
    <row r="222" spans="2:12" outlineLevel="1">
      <c r="B222" s="34">
        <f>IFERROR(VLOOKUP(E222,'기준가격대장(결산후)'!$A$4:$H$500,2,0),0)</f>
        <v>0</v>
      </c>
      <c r="C222" s="3">
        <f>IFERROR(VLOOKUP(E222,'기준가격대장(결산후)'!$A$4:$H$500,3,0),0)</f>
        <v>0</v>
      </c>
      <c r="D222" s="4">
        <f>IFERROR(VLOOKUP(E222,'기준가격대장(결산후)'!$A$4:$H$500,4,0),0)</f>
        <v>0</v>
      </c>
      <c r="E222" s="17">
        <v>453011</v>
      </c>
      <c r="F222" s="4" t="s">
        <v>48</v>
      </c>
      <c r="G222" s="3">
        <f>IFERROR(VLOOKUP(E222,'기준가격대장(결산후)'!$A$4:$H$500,6,0),0)</f>
        <v>0</v>
      </c>
      <c r="H222" s="3">
        <f>IFERROR(VLOOKUP(E222,'기준가격대장(결산후)'!$A$4:$H$500,7,0),0)</f>
        <v>0</v>
      </c>
      <c r="I222" s="4">
        <f>IFERROR(VLOOKUP(E222,'기준가격대장(결산후)'!$A$4:$H$500,8,0),0)</f>
        <v>0</v>
      </c>
    </row>
    <row r="223" spans="2:12" outlineLevel="1">
      <c r="B223" s="34">
        <f>IFERROR(VLOOKUP(E223,'기준가격대장(결산후)'!$A$4:$H$500,2,0),0)</f>
        <v>0</v>
      </c>
      <c r="C223" s="3">
        <f>IFERROR(VLOOKUP(E223,'기준가격대장(결산후)'!$A$4:$H$500,3,0),0)</f>
        <v>0</v>
      </c>
      <c r="D223" s="4">
        <f>IFERROR(VLOOKUP(E223,'기준가격대장(결산후)'!$A$4:$H$500,4,0),0)</f>
        <v>0</v>
      </c>
      <c r="E223" s="17">
        <v>455011</v>
      </c>
      <c r="F223" s="4" t="s">
        <v>190</v>
      </c>
      <c r="G223" s="3">
        <f>IFERROR(VLOOKUP(E223,'기준가격대장(결산후)'!$A$4:$H$500,6,0),0)</f>
        <v>0</v>
      </c>
      <c r="H223" s="3">
        <f>IFERROR(VLOOKUP(E223,'기준가격대장(결산후)'!$A$4:$H$500,7,0),0)</f>
        <v>0</v>
      </c>
      <c r="I223" s="4">
        <f>IFERROR(VLOOKUP(E223,'기준가격대장(결산후)'!$A$4:$H$500,8,0),0)</f>
        <v>0</v>
      </c>
      <c r="L223" s="6"/>
    </row>
    <row r="224" spans="2:12" outlineLevel="1">
      <c r="B224" s="34">
        <f>IFERROR(VLOOKUP(E224,'기준가격대장(결산후)'!$A$4:$H$500,2,0),0)</f>
        <v>0</v>
      </c>
      <c r="C224" s="3">
        <f>IFERROR(VLOOKUP(E224,'기준가격대장(결산후)'!$A$4:$H$500,3,0),0)</f>
        <v>0</v>
      </c>
      <c r="D224" s="4">
        <f>IFERROR(VLOOKUP(E224,'기준가격대장(결산후)'!$A$4:$H$500,4,0),0)</f>
        <v>831695</v>
      </c>
      <c r="E224" s="17">
        <v>455041</v>
      </c>
      <c r="F224" s="4" t="s">
        <v>487</v>
      </c>
      <c r="G224" s="3">
        <f>IFERROR(VLOOKUP(E224,'기준가격대장(결산후)'!$A$4:$H$500,6,0),0)</f>
        <v>0</v>
      </c>
      <c r="H224" s="3">
        <f>IFERROR(VLOOKUP(E224,'기준가격대장(결산후)'!$A$4:$H$500,7,0),0)</f>
        <v>831695</v>
      </c>
      <c r="I224" s="4">
        <f>IFERROR(VLOOKUP(E224,'기준가격대장(결산후)'!$A$4:$H$500,8,0),0)</f>
        <v>0</v>
      </c>
      <c r="L224" s="6"/>
    </row>
    <row r="225" spans="2:12" outlineLevel="1">
      <c r="B225" s="34">
        <f>IFERROR(VLOOKUP(E225,'기준가격대장(결산후)'!$A$4:$H$500,2,0),0)</f>
        <v>0</v>
      </c>
      <c r="C225" s="3">
        <f>IFERROR(VLOOKUP(E225,'기준가격대장(결산후)'!$A$4:$H$500,3,0),0)</f>
        <v>0</v>
      </c>
      <c r="D225" s="4">
        <f>IFERROR(VLOOKUP(E225,'기준가격대장(결산후)'!$A$4:$H$500,4,0),0)</f>
        <v>0</v>
      </c>
      <c r="E225" s="17">
        <v>455061</v>
      </c>
      <c r="F225" s="4" t="s">
        <v>364</v>
      </c>
      <c r="G225" s="3">
        <f>IFERROR(VLOOKUP(E225,'기준가격대장(결산후)'!$A$4:$H$500,6,0),0)</f>
        <v>0</v>
      </c>
      <c r="H225" s="3">
        <f>IFERROR(VLOOKUP(E225,'기준가격대장(결산후)'!$A$4:$H$500,7,0),0)</f>
        <v>0</v>
      </c>
      <c r="I225" s="4">
        <f>IFERROR(VLOOKUP(E225,'기준가격대장(결산후)'!$A$4:$H$500,8,0),0)</f>
        <v>0</v>
      </c>
      <c r="L225" s="6"/>
    </row>
    <row r="226" spans="2:12" outlineLevel="1">
      <c r="B226" s="34">
        <f>IFERROR(VLOOKUP(E226,'기준가격대장(결산후)'!$A$4:$H$500,2,0),0)</f>
        <v>0</v>
      </c>
      <c r="C226" s="3">
        <f>IFERROR(VLOOKUP(E226,'기준가격대장(결산후)'!$A$4:$H$500,3,0),0)</f>
        <v>0</v>
      </c>
      <c r="D226" s="4">
        <f>IFERROR(VLOOKUP(E226,'기준가격대장(결산후)'!$A$4:$H$500,4,0),0)</f>
        <v>0</v>
      </c>
      <c r="E226" s="17">
        <v>455111</v>
      </c>
      <c r="F226" s="4" t="s">
        <v>191</v>
      </c>
      <c r="G226" s="3">
        <f>IFERROR(VLOOKUP(E226,'기준가격대장(결산후)'!$A$4:$H$500,6,0),0)</f>
        <v>0</v>
      </c>
      <c r="H226" s="3">
        <f>IFERROR(VLOOKUP(E226,'기준가격대장(결산후)'!$A$4:$H$500,7,0),0)</f>
        <v>0</v>
      </c>
      <c r="I226" s="4">
        <f>IFERROR(VLOOKUP(E226,'기준가격대장(결산후)'!$A$4:$H$500,8,0),0)</f>
        <v>0</v>
      </c>
    </row>
    <row r="227" spans="2:12" outlineLevel="1">
      <c r="B227" s="34">
        <f>IFERROR(VLOOKUP(E227,'기준가격대장(결산후)'!$A$4:$H$500,2,0),0)</f>
        <v>0</v>
      </c>
      <c r="C227" s="3">
        <f>IFERROR(VLOOKUP(E227,'기준가격대장(결산후)'!$A$4:$H$500,3,0),0)</f>
        <v>0</v>
      </c>
      <c r="D227" s="4">
        <f>IFERROR(VLOOKUP(E227,'기준가격대장(결산후)'!$A$4:$H$500,4,0),0)</f>
        <v>0</v>
      </c>
      <c r="E227" s="17">
        <v>455131</v>
      </c>
      <c r="F227" s="4" t="s">
        <v>379</v>
      </c>
      <c r="G227" s="3">
        <f>IFERROR(VLOOKUP(E227,'기준가격대장(결산후)'!$A$4:$H$500,6,0),0)</f>
        <v>0</v>
      </c>
      <c r="H227" s="3">
        <f>IFERROR(VLOOKUP(E227,'기준가격대장(결산후)'!$A$4:$H$500,7,0),0)</f>
        <v>0</v>
      </c>
      <c r="I227" s="4">
        <f>IFERROR(VLOOKUP(E227,'기준가격대장(결산후)'!$A$4:$H$500,8,0),0)</f>
        <v>0</v>
      </c>
    </row>
    <row r="228" spans="2:12" outlineLevel="1">
      <c r="B228" s="34">
        <f>IFERROR(VLOOKUP(E228,'기준가격대장(결산후)'!$A$4:$H$500,2,0),0)</f>
        <v>0</v>
      </c>
      <c r="C228" s="3">
        <f>IFERROR(VLOOKUP(E228,'기준가격대장(결산후)'!$A$4:$H$500,3,0),0)</f>
        <v>0</v>
      </c>
      <c r="D228" s="4">
        <f>IFERROR(VLOOKUP(E228,'기준가격대장(결산후)'!$A$4:$H$500,4,0),0)</f>
        <v>0</v>
      </c>
      <c r="E228" s="17">
        <v>455151</v>
      </c>
      <c r="F228" s="4" t="s">
        <v>968</v>
      </c>
      <c r="G228" s="3">
        <f>IFERROR(VLOOKUP(E228,'기준가격대장(결산후)'!$A$4:$H$500,6,0),0)</f>
        <v>0</v>
      </c>
      <c r="H228" s="3">
        <f>IFERROR(VLOOKUP(E228,'기준가격대장(결산후)'!$A$4:$H$500,7,0),0)</f>
        <v>0</v>
      </c>
      <c r="I228" s="4">
        <f>IFERROR(VLOOKUP(E228,'기준가격대장(결산후)'!$A$4:$H$500,8,0),0)</f>
        <v>0</v>
      </c>
    </row>
    <row r="229" spans="2:12" outlineLevel="1">
      <c r="B229" s="34">
        <f>IFERROR(VLOOKUP(E229,'기준가격대장(결산후)'!$A$4:$H$500,2,0),0)</f>
        <v>0</v>
      </c>
      <c r="C229" s="3">
        <f>IFERROR(VLOOKUP(E229,'기준가격대장(결산후)'!$A$4:$H$500,3,0),0)</f>
        <v>0</v>
      </c>
      <c r="D229" s="4">
        <f>IFERROR(VLOOKUP(E229,'기준가격대장(결산후)'!$A$4:$H$500,4,0),0)</f>
        <v>0</v>
      </c>
      <c r="E229" s="17">
        <v>457011</v>
      </c>
      <c r="F229" s="4" t="s">
        <v>488</v>
      </c>
      <c r="G229" s="3">
        <f>IFERROR(VLOOKUP(E229,'기준가격대장(결산후)'!$A$4:$H$500,6,0),0)</f>
        <v>0</v>
      </c>
      <c r="H229" s="3">
        <f>IFERROR(VLOOKUP(E229,'기준가격대장(결산후)'!$A$4:$H$500,7,0),0)</f>
        <v>0</v>
      </c>
      <c r="I229" s="4">
        <f>IFERROR(VLOOKUP(E229,'기준가격대장(결산후)'!$A$4:$H$500,8,0),0)</f>
        <v>0</v>
      </c>
    </row>
    <row r="230" spans="2:12" outlineLevel="1">
      <c r="B230" s="34">
        <f>IFERROR(VLOOKUP(E230,'기준가격대장(결산후)'!$A$4:$H$500,2,0),0)</f>
        <v>0</v>
      </c>
      <c r="C230" s="3">
        <f>IFERROR(VLOOKUP(E230,'기준가격대장(결산후)'!$A$4:$H$500,3,0),0)</f>
        <v>0</v>
      </c>
      <c r="D230" s="4">
        <f>IFERROR(VLOOKUP(E230,'기준가격대장(결산후)'!$A$4:$H$500,4,0),0)</f>
        <v>661948</v>
      </c>
      <c r="E230" s="17">
        <v>461021</v>
      </c>
      <c r="F230" s="4" t="s">
        <v>489</v>
      </c>
      <c r="G230" s="3">
        <f>IFERROR(VLOOKUP(E230,'기준가격대장(결산후)'!$A$4:$H$500,6,0),0)</f>
        <v>0</v>
      </c>
      <c r="H230" s="3">
        <f>IFERROR(VLOOKUP(E230,'기준가격대장(결산후)'!$A$4:$H$500,7,0),0)</f>
        <v>661948</v>
      </c>
      <c r="I230" s="4">
        <f>IFERROR(VLOOKUP(E230,'기준가격대장(결산후)'!$A$4:$H$500,8,0),0)</f>
        <v>0</v>
      </c>
    </row>
    <row r="231" spans="2:12" outlineLevel="1">
      <c r="B231" s="34">
        <f>IFERROR(VLOOKUP(E231,'기준가격대장(결산후)'!$A$4:$H$500,2,0),0)</f>
        <v>0</v>
      </c>
      <c r="C231" s="3">
        <f>IFERROR(VLOOKUP(E231,'기준가격대장(결산후)'!$A$4:$H$500,3,0),0)</f>
        <v>0</v>
      </c>
      <c r="D231" s="4">
        <f>IFERROR(VLOOKUP(E231,'기준가격대장(결산후)'!$A$4:$H$500,4,0),0)</f>
        <v>3538896</v>
      </c>
      <c r="E231" s="17">
        <v>461051</v>
      </c>
      <c r="F231" s="4" t="s">
        <v>192</v>
      </c>
      <c r="G231" s="3">
        <f>IFERROR(VLOOKUP(E231,'기준가격대장(결산후)'!$A$4:$H$500,6,0),0)</f>
        <v>0</v>
      </c>
      <c r="H231" s="3">
        <f>IFERROR(VLOOKUP(E231,'기준가격대장(결산후)'!$A$4:$H$500,7,0),0)</f>
        <v>3538896</v>
      </c>
      <c r="I231" s="4">
        <f>IFERROR(VLOOKUP(E231,'기준가격대장(결산후)'!$A$4:$H$500,8,0),0)</f>
        <v>0</v>
      </c>
    </row>
    <row r="232" spans="2:12" outlineLevel="1">
      <c r="B232" s="34">
        <f>IFERROR(VLOOKUP(E232,'기준가격대장(결산후)'!$A$4:$H$500,2,0),0)</f>
        <v>0</v>
      </c>
      <c r="C232" s="3">
        <f>IFERROR(VLOOKUP(E232,'기준가격대장(결산후)'!$A$4:$H$500,3,0),0)</f>
        <v>0</v>
      </c>
      <c r="D232" s="4">
        <f>IFERROR(VLOOKUP(E232,'기준가격대장(결산후)'!$A$4:$H$500,4,0),0)</f>
        <v>0</v>
      </c>
      <c r="E232" s="17">
        <v>463011</v>
      </c>
      <c r="F232" s="4" t="s">
        <v>490</v>
      </c>
      <c r="G232" s="3">
        <f>IFERROR(VLOOKUP(E232,'기준가격대장(결산후)'!$A$4:$H$500,6,0),0)</f>
        <v>0</v>
      </c>
      <c r="H232" s="3">
        <f>IFERROR(VLOOKUP(E232,'기준가격대장(결산후)'!$A$4:$H$500,7,0),0)</f>
        <v>0</v>
      </c>
      <c r="I232" s="4">
        <f>IFERROR(VLOOKUP(E232,'기준가격대장(결산후)'!$A$4:$H$500,8,0),0)</f>
        <v>0</v>
      </c>
    </row>
    <row r="233" spans="2:12" outlineLevel="1">
      <c r="B233" s="35">
        <f>IFERROR(VLOOKUP(E233,'기준가격대장(결산후)'!$A$4:$H$500,2,0),0)</f>
        <v>0</v>
      </c>
      <c r="C233" s="26">
        <f>IFERROR(VLOOKUP(E233,'기준가격대장(결산후)'!$A$4:$H$500,3,0),0)</f>
        <v>0</v>
      </c>
      <c r="D233" s="29">
        <f>IFERROR(VLOOKUP(E233,'기준가격대장(결산후)'!$A$4:$H$500,4,0),0)</f>
        <v>94276330</v>
      </c>
      <c r="E233" s="27">
        <v>463012</v>
      </c>
      <c r="F233" s="28" t="s">
        <v>671</v>
      </c>
      <c r="G233" s="3">
        <f>IFERROR(VLOOKUP(E233,'기준가격대장(결산후)'!$A$4:$H$500,6,0),0)</f>
        <v>0</v>
      </c>
      <c r="H233" s="3">
        <f>IFERROR(VLOOKUP(E233,'기준가격대장(결산후)'!$A$4:$H$500,7,0),0)</f>
        <v>94276330</v>
      </c>
      <c r="I233" s="4">
        <f>IFERROR(VLOOKUP(E233,'기준가격대장(결산후)'!$A$4:$H$500,8,0),0)</f>
        <v>0</v>
      </c>
    </row>
    <row r="234" spans="2:12" outlineLevel="1">
      <c r="B234" s="34">
        <f>IFERROR(VLOOKUP(E234,'기준가격대장(결산후)'!$A$4:$H$500,2,0),0)</f>
        <v>0</v>
      </c>
      <c r="C234" s="3">
        <f>IFERROR(VLOOKUP(E234,'기준가격대장(결산후)'!$A$4:$H$500,3,0),0)</f>
        <v>0</v>
      </c>
      <c r="D234" s="4">
        <f>IFERROR(VLOOKUP(E234,'기준가격대장(결산후)'!$A$4:$H$500,4,0),0)</f>
        <v>0</v>
      </c>
      <c r="E234" s="17">
        <v>463051</v>
      </c>
      <c r="F234" s="4" t="s">
        <v>193</v>
      </c>
      <c r="G234" s="3">
        <f>IFERROR(VLOOKUP(E234,'기준가격대장(결산후)'!$A$4:$H$500,6,0),0)</f>
        <v>0</v>
      </c>
      <c r="H234" s="3">
        <f>IFERROR(VLOOKUP(E234,'기준가격대장(결산후)'!$A$4:$H$500,7,0),0)</f>
        <v>0</v>
      </c>
      <c r="I234" s="4">
        <f>IFERROR(VLOOKUP(E234,'기준가격대장(결산후)'!$A$4:$H$500,8,0),0)</f>
        <v>0</v>
      </c>
    </row>
    <row r="235" spans="2:12" outlineLevel="1">
      <c r="B235" s="34">
        <f>IFERROR(VLOOKUP(E235,'기준가격대장(결산후)'!$A$4:$H$500,2,0),0)</f>
        <v>0</v>
      </c>
      <c r="C235" s="3">
        <f>IFERROR(VLOOKUP(E235,'기준가격대장(결산후)'!$A$4:$H$500,3,0),0)</f>
        <v>0</v>
      </c>
      <c r="D235" s="4">
        <f>IFERROR(VLOOKUP(E235,'기준가격대장(결산후)'!$A$4:$H$500,4,0),0)</f>
        <v>0</v>
      </c>
      <c r="E235" s="17">
        <v>463111</v>
      </c>
      <c r="F235" s="4" t="s">
        <v>49</v>
      </c>
      <c r="G235" s="3">
        <f>IFERROR(VLOOKUP(E235,'기준가격대장(결산후)'!$A$4:$H$500,6,0),0)</f>
        <v>0</v>
      </c>
      <c r="H235" s="3">
        <f>IFERROR(VLOOKUP(E235,'기준가격대장(결산후)'!$A$4:$H$500,7,0),0)</f>
        <v>0</v>
      </c>
      <c r="I235" s="4">
        <f>IFERROR(VLOOKUP(E235,'기준가격대장(결산후)'!$A$4:$H$500,8,0),0)</f>
        <v>0</v>
      </c>
    </row>
    <row r="236" spans="2:12" outlineLevel="1">
      <c r="B236" s="34">
        <f>IFERROR(VLOOKUP(E236,'기준가격대장(결산후)'!$A$4:$H$500,2,0),0)</f>
        <v>0</v>
      </c>
      <c r="C236" s="3">
        <f>IFERROR(VLOOKUP(E236,'기준가격대장(결산후)'!$A$4:$H$500,3,0),0)</f>
        <v>0</v>
      </c>
      <c r="D236" s="4">
        <f>IFERROR(VLOOKUP(E236,'기준가격대장(결산후)'!$A$4:$H$500,4,0),0)</f>
        <v>0</v>
      </c>
      <c r="E236" s="17">
        <v>463151</v>
      </c>
      <c r="F236" s="4" t="s">
        <v>50</v>
      </c>
      <c r="G236" s="3">
        <f>IFERROR(VLOOKUP(E236,'기준가격대장(결산후)'!$A$4:$H$500,6,0),0)</f>
        <v>0</v>
      </c>
      <c r="H236" s="3">
        <f>IFERROR(VLOOKUP(E236,'기준가격대장(결산후)'!$A$4:$H$500,7,0),0)</f>
        <v>0</v>
      </c>
      <c r="I236" s="4">
        <f>IFERROR(VLOOKUP(E236,'기준가격대장(결산후)'!$A$4:$H$500,8,0),0)</f>
        <v>0</v>
      </c>
    </row>
    <row r="237" spans="2:12" outlineLevel="1">
      <c r="B237" s="34">
        <f>IFERROR(VLOOKUP(E237,'기준가격대장(결산후)'!$A$4:$H$500,2,0),0)</f>
        <v>0</v>
      </c>
      <c r="C237" s="3">
        <f>IFERROR(VLOOKUP(E237,'기준가격대장(결산후)'!$A$4:$H$500,3,0),0)</f>
        <v>0</v>
      </c>
      <c r="D237" s="4">
        <f>IFERROR(VLOOKUP(E237,'기준가격대장(결산후)'!$A$4:$H$500,4,0),0)</f>
        <v>0</v>
      </c>
      <c r="E237" s="17">
        <v>463281</v>
      </c>
      <c r="F237" s="4" t="s">
        <v>367</v>
      </c>
      <c r="G237" s="3">
        <f>IFERROR(VLOOKUP(E237,'기준가격대장(결산후)'!$A$4:$H$500,6,0),0)</f>
        <v>0</v>
      </c>
      <c r="H237" s="3">
        <f>IFERROR(VLOOKUP(E237,'기준가격대장(결산후)'!$A$4:$H$500,7,0),0)</f>
        <v>0</v>
      </c>
      <c r="I237" s="4">
        <f>IFERROR(VLOOKUP(E237,'기준가격대장(결산후)'!$A$4:$H$500,8,0),0)</f>
        <v>0</v>
      </c>
    </row>
    <row r="238" spans="2:12" outlineLevel="1">
      <c r="B238" s="34">
        <f>IFERROR(VLOOKUP(E238,'기준가격대장(결산후)'!$A$4:$H$500,2,0),0)</f>
        <v>0</v>
      </c>
      <c r="C238" s="3">
        <f>IFERROR(VLOOKUP(E238,'기준가격대장(결산후)'!$A$4:$H$500,3,0),0)</f>
        <v>0</v>
      </c>
      <c r="D238" s="4">
        <f>IFERROR(VLOOKUP(E238,'기준가격대장(결산후)'!$A$4:$H$500,4,0),0)</f>
        <v>0</v>
      </c>
      <c r="E238" s="17">
        <v>465011</v>
      </c>
      <c r="F238" s="4" t="s">
        <v>194</v>
      </c>
      <c r="G238" s="3">
        <f>IFERROR(VLOOKUP(E238,'기준가격대장(결산후)'!$A$4:$H$500,6,0),0)</f>
        <v>0</v>
      </c>
      <c r="H238" s="3">
        <f>IFERROR(VLOOKUP(E238,'기준가격대장(결산후)'!$A$4:$H$500,7,0),0)</f>
        <v>0</v>
      </c>
      <c r="I238" s="4">
        <f>IFERROR(VLOOKUP(E238,'기준가격대장(결산후)'!$A$4:$H$500,8,0),0)</f>
        <v>0</v>
      </c>
    </row>
    <row r="239" spans="2:12" outlineLevel="1">
      <c r="B239" s="34">
        <f>IFERROR(VLOOKUP(E239,'기준가격대장(결산후)'!$A$4:$H$500,2,0),0)</f>
        <v>0</v>
      </c>
      <c r="C239" s="3">
        <f>IFERROR(VLOOKUP(E239,'기준가격대장(결산후)'!$A$4:$H$500,3,0),0)</f>
        <v>0</v>
      </c>
      <c r="D239" s="4">
        <f>IFERROR(VLOOKUP(E239,'기준가격대장(결산후)'!$A$4:$H$500,4,0),0)</f>
        <v>0</v>
      </c>
      <c r="E239" s="17">
        <v>465031</v>
      </c>
      <c r="F239" s="4" t="s">
        <v>51</v>
      </c>
      <c r="G239" s="3">
        <f>IFERROR(VLOOKUP(E239,'기준가격대장(결산후)'!$A$4:$H$500,6,0),0)</f>
        <v>0</v>
      </c>
      <c r="H239" s="3">
        <f>IFERROR(VLOOKUP(E239,'기준가격대장(결산후)'!$A$4:$H$500,7,0),0)</f>
        <v>0</v>
      </c>
      <c r="I239" s="4">
        <f>IFERROR(VLOOKUP(E239,'기준가격대장(결산후)'!$A$4:$H$500,8,0),0)</f>
        <v>0</v>
      </c>
    </row>
    <row r="240" spans="2:12" outlineLevel="1">
      <c r="B240" s="34">
        <f>IFERROR(VLOOKUP(E240,'기준가격대장(결산후)'!$A$4:$H$500,2,0),0)</f>
        <v>0</v>
      </c>
      <c r="C240" s="3">
        <f>IFERROR(VLOOKUP(E240,'기준가격대장(결산후)'!$A$4:$H$500,3,0),0)</f>
        <v>0</v>
      </c>
      <c r="D240" s="4">
        <f>IFERROR(VLOOKUP(E240,'기준가격대장(결산후)'!$A$4:$H$500,4,0),0)</f>
        <v>682650</v>
      </c>
      <c r="E240" s="17">
        <v>465131</v>
      </c>
      <c r="F240" s="4" t="s">
        <v>52</v>
      </c>
      <c r="G240" s="3">
        <f>IFERROR(VLOOKUP(E240,'기준가격대장(결산후)'!$A$4:$H$500,6,0),0)</f>
        <v>0</v>
      </c>
      <c r="H240" s="3">
        <f>IFERROR(VLOOKUP(E240,'기준가격대장(결산후)'!$A$4:$H$500,7,0),0)</f>
        <v>682650</v>
      </c>
      <c r="I240" s="4">
        <f>IFERROR(VLOOKUP(E240,'기준가격대장(결산후)'!$A$4:$H$500,8,0),0)</f>
        <v>0</v>
      </c>
    </row>
    <row r="241" spans="2:13" outlineLevel="1">
      <c r="B241" s="34">
        <f>IFERROR(VLOOKUP(E241,'기준가격대장(결산후)'!$A$4:$H$500,2,0),0)</f>
        <v>0</v>
      </c>
      <c r="C241" s="3">
        <f>IFERROR(VLOOKUP(E241,'기준가격대장(결산후)'!$A$4:$H$500,3,0),0)</f>
        <v>0</v>
      </c>
      <c r="D241" s="4">
        <f>IFERROR(VLOOKUP(E241,'기준가격대장(결산후)'!$A$4:$H$500,4,0),0)</f>
        <v>0</v>
      </c>
      <c r="E241" s="17">
        <v>465211</v>
      </c>
      <c r="F241" s="4" t="s">
        <v>53</v>
      </c>
      <c r="G241" s="3">
        <f>IFERROR(VLOOKUP(E241,'기준가격대장(결산후)'!$A$4:$H$500,6,0),0)</f>
        <v>0</v>
      </c>
      <c r="H241" s="3">
        <f>IFERROR(VLOOKUP(E241,'기준가격대장(결산후)'!$A$4:$H$500,7,0),0)</f>
        <v>0</v>
      </c>
      <c r="I241" s="4">
        <f>IFERROR(VLOOKUP(E241,'기준가격대장(결산후)'!$A$4:$H$500,8,0),0)</f>
        <v>0</v>
      </c>
    </row>
    <row r="242" spans="2:13" outlineLevel="1">
      <c r="B242" s="34">
        <f>IFERROR(VLOOKUP(E242,'기준가격대장(결산후)'!$A$4:$H$500,2,0),0)</f>
        <v>0</v>
      </c>
      <c r="C242" s="3">
        <f>IFERROR(VLOOKUP(E242,'기준가격대장(결산후)'!$A$4:$H$500,3,0),0)</f>
        <v>0</v>
      </c>
      <c r="D242" s="4">
        <f>IFERROR(VLOOKUP(E242,'기준가격대장(결산후)'!$A$4:$H$500,4,0),0)</f>
        <v>94480</v>
      </c>
      <c r="E242" s="17">
        <v>465231</v>
      </c>
      <c r="F242" s="4" t="s">
        <v>145</v>
      </c>
      <c r="G242" s="3">
        <f>IFERROR(VLOOKUP(E242,'기준가격대장(결산후)'!$A$4:$H$500,6,0),0)</f>
        <v>0</v>
      </c>
      <c r="H242" s="3">
        <f>IFERROR(VLOOKUP(E242,'기준가격대장(결산후)'!$A$4:$H$500,7,0),0)</f>
        <v>94480</v>
      </c>
      <c r="I242" s="4">
        <f>IFERROR(VLOOKUP(E242,'기준가격대장(결산후)'!$A$4:$H$500,8,0),0)</f>
        <v>0</v>
      </c>
    </row>
    <row r="243" spans="2:13" outlineLevel="1">
      <c r="B243" s="34">
        <f>IFERROR(VLOOKUP(E243,'기준가격대장(결산후)'!$A$4:$H$500,2,0),0)</f>
        <v>0</v>
      </c>
      <c r="C243" s="3">
        <f>IFERROR(VLOOKUP(E243,'기준가격대장(결산후)'!$A$4:$H$500,3,0),0)</f>
        <v>0</v>
      </c>
      <c r="D243" s="4">
        <f>IFERROR(VLOOKUP(E243,'기준가격대장(결산후)'!$A$4:$H$500,4,0),0)</f>
        <v>2410069</v>
      </c>
      <c r="E243" s="17">
        <v>465251</v>
      </c>
      <c r="F243" s="4" t="s">
        <v>195</v>
      </c>
      <c r="G243" s="3">
        <f>IFERROR(VLOOKUP(E243,'기준가격대장(결산후)'!$A$4:$H$500,6,0),0)</f>
        <v>0</v>
      </c>
      <c r="H243" s="3">
        <f>IFERROR(VLOOKUP(E243,'기준가격대장(결산후)'!$A$4:$H$500,7,0),0)</f>
        <v>2410069</v>
      </c>
      <c r="I243" s="4">
        <f>IFERROR(VLOOKUP(E243,'기준가격대장(결산후)'!$A$4:$H$500,8,0),0)</f>
        <v>0</v>
      </c>
    </row>
    <row r="244" spans="2:13" outlineLevel="1">
      <c r="B244" s="34">
        <f>IFERROR(VLOOKUP(E244,'기준가격대장(결산후)'!$A$4:$H$500,2,0),0)</f>
        <v>0</v>
      </c>
      <c r="C244" s="3">
        <f>IFERROR(VLOOKUP(E244,'기준가격대장(결산후)'!$A$4:$H$500,3,0),0)</f>
        <v>0</v>
      </c>
      <c r="D244" s="4">
        <f>IFERROR(VLOOKUP(E244,'기준가격대장(결산후)'!$A$4:$H$500,4,0),0)</f>
        <v>26580</v>
      </c>
      <c r="E244" s="17">
        <v>465311</v>
      </c>
      <c r="F244" s="4" t="s">
        <v>491</v>
      </c>
      <c r="G244" s="3">
        <f>IFERROR(VLOOKUP(E244,'기준가격대장(결산후)'!$A$4:$H$500,6,0),0)</f>
        <v>0</v>
      </c>
      <c r="H244" s="3">
        <f>IFERROR(VLOOKUP(E244,'기준가격대장(결산후)'!$A$4:$H$500,7,0),0)</f>
        <v>26580</v>
      </c>
      <c r="I244" s="4">
        <f>IFERROR(VLOOKUP(E244,'기준가격대장(결산후)'!$A$4:$H$500,8,0),0)</f>
        <v>0</v>
      </c>
    </row>
    <row r="245" spans="2:13" outlineLevel="1">
      <c r="B245" s="34">
        <f>IFERROR(VLOOKUP(E245,'기준가격대장(결산후)'!$A$4:$H$500,2,0),0)</f>
        <v>0</v>
      </c>
      <c r="C245" s="3">
        <f>IFERROR(VLOOKUP(E245,'기준가격대장(결산후)'!$A$4:$H$500,3,0),0)</f>
        <v>0</v>
      </c>
      <c r="D245" s="4">
        <f>IFERROR(VLOOKUP(E245,'기준가격대장(결산후)'!$A$4:$H$500,4,0),0)</f>
        <v>0</v>
      </c>
      <c r="E245" s="17">
        <v>465611</v>
      </c>
      <c r="F245" s="4" t="s">
        <v>54</v>
      </c>
      <c r="G245" s="3">
        <f>IFERROR(VLOOKUP(E245,'기준가격대장(결산후)'!$A$4:$H$500,6,0),0)</f>
        <v>0</v>
      </c>
      <c r="H245" s="3">
        <f>IFERROR(VLOOKUP(E245,'기준가격대장(결산후)'!$A$4:$H$500,7,0),0)</f>
        <v>0</v>
      </c>
      <c r="I245" s="4">
        <f>IFERROR(VLOOKUP(E245,'기준가격대장(결산후)'!$A$4:$H$500,8,0),0)</f>
        <v>0</v>
      </c>
    </row>
    <row r="246" spans="2:13" outlineLevel="1">
      <c r="B246" s="34">
        <f>IFERROR(VLOOKUP(E246,'기준가격대장(결산후)'!$A$4:$H$500,2,0),0)</f>
        <v>0</v>
      </c>
      <c r="C246" s="3">
        <f>IFERROR(VLOOKUP(E246,'기준가격대장(결산후)'!$A$4:$H$500,3,0),0)</f>
        <v>0</v>
      </c>
      <c r="D246" s="4">
        <f>IFERROR(VLOOKUP(E246,'기준가격대장(결산후)'!$A$4:$H$500,4,0),0)</f>
        <v>0</v>
      </c>
      <c r="E246" s="18">
        <v>465711</v>
      </c>
      <c r="F246" s="19" t="s">
        <v>227</v>
      </c>
      <c r="G246" s="3">
        <f>IFERROR(VLOOKUP(E246,'기준가격대장(결산후)'!$A$4:$H$500,6,0),0)</f>
        <v>0</v>
      </c>
      <c r="H246" s="3">
        <f>IFERROR(VLOOKUP(E246,'기준가격대장(결산후)'!$A$4:$H$500,7,0),0)</f>
        <v>0</v>
      </c>
      <c r="I246" s="4">
        <f>IFERROR(VLOOKUP(E246,'기준가격대장(결산후)'!$A$4:$H$500,8,0),0)</f>
        <v>0</v>
      </c>
    </row>
    <row r="247" spans="2:13" outlineLevel="1">
      <c r="B247" s="34">
        <f>IFERROR(VLOOKUP(E247,'기준가격대장(결산후)'!$A$4:$H$500,2,0),0)</f>
        <v>0</v>
      </c>
      <c r="C247" s="3">
        <f>IFERROR(VLOOKUP(E247,'기준가격대장(결산후)'!$A$4:$H$500,3,0),0)</f>
        <v>0</v>
      </c>
      <c r="D247" s="4">
        <f>IFERROR(VLOOKUP(E247,'기준가격대장(결산후)'!$A$4:$H$500,4,0),0)</f>
        <v>1100000</v>
      </c>
      <c r="E247" s="17">
        <v>467031</v>
      </c>
      <c r="F247" s="4" t="s">
        <v>55</v>
      </c>
      <c r="G247" s="3">
        <f>IFERROR(VLOOKUP(E247,'기준가격대장(결산후)'!$A$4:$H$500,6,0),0)</f>
        <v>0</v>
      </c>
      <c r="H247" s="3">
        <f>IFERROR(VLOOKUP(E247,'기준가격대장(결산후)'!$A$4:$H$500,7,0),0)</f>
        <v>1100000</v>
      </c>
      <c r="I247" s="4">
        <f>IFERROR(VLOOKUP(E247,'기준가격대장(결산후)'!$A$4:$H$500,8,0),0)</f>
        <v>0</v>
      </c>
      <c r="L247" s="6"/>
    </row>
    <row r="248" spans="2:13" outlineLevel="1">
      <c r="B248" s="34">
        <f>IFERROR(VLOOKUP(E248,'기준가격대장(결산후)'!$A$4:$H$500,2,0),0)</f>
        <v>0</v>
      </c>
      <c r="C248" s="3">
        <f>IFERROR(VLOOKUP(E248,'기준가격대장(결산후)'!$A$4:$H$500,3,0),0)</f>
        <v>0</v>
      </c>
      <c r="D248" s="4">
        <f>IFERROR(VLOOKUP(E248,'기준가격대장(결산후)'!$A$4:$H$500,4,0),0)</f>
        <v>0</v>
      </c>
      <c r="E248" s="18">
        <v>467041</v>
      </c>
      <c r="F248" s="19" t="s">
        <v>228</v>
      </c>
      <c r="G248" s="3">
        <f>IFERROR(VLOOKUP(E248,'기준가격대장(결산후)'!$A$4:$H$500,6,0),0)</f>
        <v>0</v>
      </c>
      <c r="H248" s="3">
        <f>IFERROR(VLOOKUP(E248,'기준가격대장(결산후)'!$A$4:$H$500,7,0),0)</f>
        <v>0</v>
      </c>
      <c r="I248" s="4">
        <f>IFERROR(VLOOKUP(E248,'기준가격대장(결산후)'!$A$4:$H$500,8,0),0)</f>
        <v>0</v>
      </c>
    </row>
    <row r="249" spans="2:13" outlineLevel="1">
      <c r="B249" s="34">
        <f>IFERROR(VLOOKUP(E249,'기준가격대장(결산후)'!$A$4:$H$500,2,0),0)</f>
        <v>0</v>
      </c>
      <c r="C249" s="3">
        <f>IFERROR(VLOOKUP(E249,'기준가격대장(결산후)'!$A$4:$H$500,3,0),0)</f>
        <v>0</v>
      </c>
      <c r="D249" s="4">
        <f>IFERROR(VLOOKUP(E249,'기준가격대장(결산후)'!$A$4:$H$500,4,0),0)</f>
        <v>0</v>
      </c>
      <c r="E249" s="17">
        <v>467061</v>
      </c>
      <c r="F249" s="4" t="s">
        <v>56</v>
      </c>
      <c r="G249" s="3">
        <f>IFERROR(VLOOKUP(E249,'기준가격대장(결산후)'!$A$4:$H$500,6,0),0)</f>
        <v>0</v>
      </c>
      <c r="H249" s="3">
        <f>IFERROR(VLOOKUP(E249,'기준가격대장(결산후)'!$A$4:$H$500,7,0),0)</f>
        <v>0</v>
      </c>
      <c r="I249" s="4">
        <f>IFERROR(VLOOKUP(E249,'기준가격대장(결산후)'!$A$4:$H$500,8,0),0)</f>
        <v>0</v>
      </c>
    </row>
    <row r="250" spans="2:13" outlineLevel="1">
      <c r="B250" s="35">
        <f>IFERROR(VLOOKUP(E250,'기준가격대장(결산후)'!$A$4:$H$500,2,0),0)</f>
        <v>0</v>
      </c>
      <c r="C250" s="26">
        <f>IFERROR(VLOOKUP(E250,'기준가격대장(결산후)'!$A$4:$H$500,3,0),0)</f>
        <v>0</v>
      </c>
      <c r="D250" s="29">
        <f>IFERROR(VLOOKUP(E250,'기준가격대장(결산후)'!$A$4:$H$500,4,0),0)</f>
        <v>0</v>
      </c>
      <c r="E250" s="31">
        <v>467072</v>
      </c>
      <c r="F250" s="29" t="s">
        <v>902</v>
      </c>
      <c r="G250" s="3">
        <f>IFERROR(VLOOKUP(E250,'기준가격대장(결산후)'!$A$4:$H$500,6,0),0)</f>
        <v>0</v>
      </c>
      <c r="H250" s="3">
        <f>IFERROR(VLOOKUP(E250,'기준가격대장(결산후)'!$A$4:$H$500,7,0),0)</f>
        <v>0</v>
      </c>
      <c r="I250" s="4">
        <f>IFERROR(VLOOKUP(E250,'기준가격대장(결산후)'!$A$4:$H$500,8,0),0)</f>
        <v>0</v>
      </c>
      <c r="J250" s="3" t="s">
        <v>903</v>
      </c>
    </row>
    <row r="251" spans="2:13" outlineLevel="1">
      <c r="B251" s="34">
        <f>IFERROR(VLOOKUP(E251,'기준가격대장(결산후)'!$A$4:$H$500,2,0),0)</f>
        <v>0</v>
      </c>
      <c r="C251" s="3">
        <f>IFERROR(VLOOKUP(E251,'기준가격대장(결산후)'!$A$4:$H$500,3,0),0)</f>
        <v>0</v>
      </c>
      <c r="D251" s="4">
        <f>IFERROR(VLOOKUP(E251,'기준가격대장(결산후)'!$A$4:$H$500,4,0),0)</f>
        <v>0</v>
      </c>
      <c r="E251" s="17">
        <v>467111</v>
      </c>
      <c r="F251" s="4" t="s">
        <v>57</v>
      </c>
      <c r="G251" s="3">
        <f>IFERROR(VLOOKUP(E251,'기준가격대장(결산후)'!$A$4:$H$500,6,0),0)</f>
        <v>0</v>
      </c>
      <c r="H251" s="3">
        <f>IFERROR(VLOOKUP(E251,'기준가격대장(결산후)'!$A$4:$H$500,7,0),0)</f>
        <v>0</v>
      </c>
      <c r="I251" s="4">
        <f>IFERROR(VLOOKUP(E251,'기준가격대장(결산후)'!$A$4:$H$500,8,0),0)</f>
        <v>0</v>
      </c>
      <c r="L251" s="3"/>
      <c r="M251" s="6"/>
    </row>
    <row r="252" spans="2:13" outlineLevel="1">
      <c r="B252" s="35">
        <f>IFERROR(VLOOKUP(E252,'기준가격대장(결산후)'!$A$4:$H$500,2,0),0)</f>
        <v>0</v>
      </c>
      <c r="C252" s="26">
        <f>IFERROR(VLOOKUP(E252,'기준가격대장(결산후)'!$A$4:$H$500,3,0),0)</f>
        <v>0</v>
      </c>
      <c r="D252" s="29">
        <f>IFERROR(VLOOKUP(E252,'기준가격대장(결산후)'!$A$4:$H$500,4,0),0)</f>
        <v>9006</v>
      </c>
      <c r="E252" s="31">
        <v>467112</v>
      </c>
      <c r="F252" s="29" t="s">
        <v>492</v>
      </c>
      <c r="G252" s="3">
        <f>IFERROR(VLOOKUP(E252,'기준가격대장(결산후)'!$A$4:$H$500,6,0),0)</f>
        <v>0</v>
      </c>
      <c r="H252" s="3">
        <f>IFERROR(VLOOKUP(E252,'기준가격대장(결산후)'!$A$4:$H$500,7,0),0)</f>
        <v>9006</v>
      </c>
      <c r="I252" s="4">
        <f>IFERROR(VLOOKUP(E252,'기준가격대장(결산후)'!$A$4:$H$500,8,0),0)</f>
        <v>0</v>
      </c>
      <c r="L252" s="6"/>
      <c r="M252" s="6"/>
    </row>
    <row r="253" spans="2:13" outlineLevel="1">
      <c r="B253" s="34">
        <f>IFERROR(VLOOKUP(E253,'기준가격대장(결산후)'!$A$4:$H$500,2,0),0)</f>
        <v>0</v>
      </c>
      <c r="C253" s="3">
        <f>IFERROR(VLOOKUP(E253,'기준가격대장(결산후)'!$A$4:$H$500,3,0),0)</f>
        <v>0</v>
      </c>
      <c r="D253" s="4">
        <f>IFERROR(VLOOKUP(E253,'기준가격대장(결산후)'!$A$4:$H$500,4,0),0)</f>
        <v>10597907</v>
      </c>
      <c r="E253" s="17">
        <v>467131</v>
      </c>
      <c r="F253" s="4" t="s">
        <v>58</v>
      </c>
      <c r="G253" s="3">
        <f>IFERROR(VLOOKUP(E253,'기준가격대장(결산후)'!$A$4:$H$500,6,0),0)</f>
        <v>0</v>
      </c>
      <c r="H253" s="3">
        <f>IFERROR(VLOOKUP(E253,'기준가격대장(결산후)'!$A$4:$H$500,7,0),0)</f>
        <v>10597907</v>
      </c>
      <c r="I253" s="4">
        <f>IFERROR(VLOOKUP(E253,'기준가격대장(결산후)'!$A$4:$H$500,8,0),0)</f>
        <v>0</v>
      </c>
    </row>
    <row r="254" spans="2:13" outlineLevel="1">
      <c r="B254" s="34">
        <f>IFERROR(VLOOKUP(E254,'기준가격대장(결산후)'!$A$4:$H$500,2,0),0)</f>
        <v>0</v>
      </c>
      <c r="C254" s="3">
        <f>IFERROR(VLOOKUP(E254,'기준가격대장(결산후)'!$A$4:$H$500,3,0),0)</f>
        <v>0</v>
      </c>
      <c r="D254" s="4">
        <f>IFERROR(VLOOKUP(E254,'기준가격대장(결산후)'!$A$4:$H$500,4,0),0)</f>
        <v>421300</v>
      </c>
      <c r="E254" s="17">
        <v>467171</v>
      </c>
      <c r="F254" s="4" t="s">
        <v>974</v>
      </c>
      <c r="G254" s="3">
        <f>IFERROR(VLOOKUP(E254,'기준가격대장(결산후)'!$A$4:$H$500,6,0),0)</f>
        <v>0</v>
      </c>
      <c r="H254" s="3">
        <f>IFERROR(VLOOKUP(E254,'기준가격대장(결산후)'!$A$4:$H$500,7,0),0)</f>
        <v>421300</v>
      </c>
      <c r="I254" s="4">
        <f>IFERROR(VLOOKUP(E254,'기준가격대장(결산후)'!$A$4:$H$500,8,0),0)</f>
        <v>0</v>
      </c>
    </row>
    <row r="255" spans="2:13" outlineLevel="1">
      <c r="B255" s="34">
        <f>IFERROR(VLOOKUP(E255,'기준가격대장(결산후)'!$A$4:$H$500,2,0),0)</f>
        <v>0</v>
      </c>
      <c r="C255" s="3">
        <f>IFERROR(VLOOKUP(E255,'기준가격대장(결산후)'!$A$4:$H$500,3,0),0)</f>
        <v>0</v>
      </c>
      <c r="D255" s="4">
        <f>IFERROR(VLOOKUP(E255,'기준가격대장(결산후)'!$A$4:$H$500,4,0),0)</f>
        <v>0</v>
      </c>
      <c r="E255" s="17">
        <v>471041</v>
      </c>
      <c r="F255" s="4" t="s">
        <v>144</v>
      </c>
      <c r="G255" s="3">
        <f>IFERROR(VLOOKUP(E255,'기준가격대장(결산후)'!$A$4:$H$500,6,0),0)</f>
        <v>0</v>
      </c>
      <c r="H255" s="3">
        <f>IFERROR(VLOOKUP(E255,'기준가격대장(결산후)'!$A$4:$H$500,7,0),0)</f>
        <v>0</v>
      </c>
      <c r="I255" s="4">
        <f>IFERROR(VLOOKUP(E255,'기준가격대장(결산후)'!$A$4:$H$500,8,0),0)</f>
        <v>0</v>
      </c>
      <c r="L255" s="6"/>
    </row>
    <row r="256" spans="2:13" outlineLevel="1">
      <c r="B256" s="34">
        <f>IFERROR(VLOOKUP(E256,'기준가격대장(결산후)'!$A$4:$H$500,2,0),0)</f>
        <v>0</v>
      </c>
      <c r="C256" s="3">
        <f>IFERROR(VLOOKUP(E256,'기준가격대장(결산후)'!$A$4:$H$500,3,0),0)</f>
        <v>0</v>
      </c>
      <c r="D256" s="4">
        <f>IFERROR(VLOOKUP(E256,'기준가격대장(결산후)'!$A$4:$H$500,4,0),0)</f>
        <v>6501699</v>
      </c>
      <c r="E256" s="17">
        <v>481011</v>
      </c>
      <c r="F256" s="4" t="s">
        <v>121</v>
      </c>
      <c r="G256" s="3">
        <f>IFERROR(VLOOKUP(E256,'기준가격대장(결산후)'!$A$4:$H$500,6,0),0)</f>
        <v>0</v>
      </c>
      <c r="H256" s="3">
        <f>IFERROR(VLOOKUP(E256,'기준가격대장(결산후)'!$A$4:$H$500,7,0),0)</f>
        <v>6501699</v>
      </c>
      <c r="I256" s="4">
        <f>IFERROR(VLOOKUP(E256,'기준가격대장(결산후)'!$A$4:$H$500,8,0),0)</f>
        <v>0</v>
      </c>
    </row>
    <row r="257" spans="2:13" outlineLevel="1">
      <c r="B257" s="34">
        <f>IFERROR(VLOOKUP(E257,'기준가격대장(결산후)'!$A$4:$H$500,2,0),0)</f>
        <v>0</v>
      </c>
      <c r="C257" s="3">
        <f>IFERROR(VLOOKUP(E257,'기준가격대장(결산후)'!$A$4:$H$500,3,0),0)</f>
        <v>0</v>
      </c>
      <c r="D257" s="4">
        <f>IFERROR(VLOOKUP(E257,'기준가격대장(결산후)'!$A$4:$H$500,4,0),0)</f>
        <v>650007</v>
      </c>
      <c r="E257" s="17">
        <v>483011</v>
      </c>
      <c r="F257" s="4" t="s">
        <v>122</v>
      </c>
      <c r="G257" s="3">
        <f>IFERROR(VLOOKUP(E257,'기준가격대장(결산후)'!$A$4:$H$500,6,0),0)</f>
        <v>0</v>
      </c>
      <c r="H257" s="3">
        <f>IFERROR(VLOOKUP(E257,'기준가격대장(결산후)'!$A$4:$H$500,7,0),0)</f>
        <v>650007</v>
      </c>
      <c r="I257" s="4">
        <f>IFERROR(VLOOKUP(E257,'기준가격대장(결산후)'!$A$4:$H$500,8,0),0)</f>
        <v>0</v>
      </c>
    </row>
    <row r="258" spans="2:13" outlineLevel="1">
      <c r="B258" s="34">
        <f>IFERROR(VLOOKUP(E258,'기준가격대장(결산후)'!$A$4:$H$500,2,0),0)</f>
        <v>0</v>
      </c>
      <c r="C258" s="3">
        <f>IFERROR(VLOOKUP(E258,'기준가격대장(결산후)'!$A$4:$H$500,3,0),0)</f>
        <v>0</v>
      </c>
      <c r="D258" s="4">
        <f>IFERROR(VLOOKUP(E258,'기준가격대장(결산후)'!$A$4:$H$500,4,0),0)</f>
        <v>650007</v>
      </c>
      <c r="E258" s="17">
        <v>485011</v>
      </c>
      <c r="F258" s="4" t="s">
        <v>123</v>
      </c>
      <c r="G258" s="3">
        <f>IFERROR(VLOOKUP(E258,'기준가격대장(결산후)'!$A$4:$H$500,6,0),0)</f>
        <v>0</v>
      </c>
      <c r="H258" s="3">
        <f>IFERROR(VLOOKUP(E258,'기준가격대장(결산후)'!$A$4:$H$500,7,0),0)</f>
        <v>650007</v>
      </c>
      <c r="I258" s="4">
        <f>IFERROR(VLOOKUP(E258,'기준가격대장(결산후)'!$A$4:$H$500,8,0),0)</f>
        <v>0</v>
      </c>
      <c r="L258" s="6"/>
    </row>
    <row r="259" spans="2:13" outlineLevel="1">
      <c r="B259" s="34">
        <f>IFERROR(VLOOKUP(E259,'기준가격대장(결산후)'!$A$4:$H$500,2,0),0)</f>
        <v>0</v>
      </c>
      <c r="C259" s="3">
        <f>IFERROR(VLOOKUP(E259,'기준가격대장(결산후)'!$A$4:$H$500,3,0),0)</f>
        <v>0</v>
      </c>
      <c r="D259" s="4">
        <f>IFERROR(VLOOKUP(E259,'기준가격대장(결산후)'!$A$4:$H$500,4,0),0)</f>
        <v>6501699</v>
      </c>
      <c r="E259" s="17">
        <v>487011</v>
      </c>
      <c r="F259" s="4" t="s">
        <v>124</v>
      </c>
      <c r="G259" s="3">
        <f>IFERROR(VLOOKUP(E259,'기준가격대장(결산후)'!$A$4:$H$500,6,0),0)</f>
        <v>0</v>
      </c>
      <c r="H259" s="3">
        <f>IFERROR(VLOOKUP(E259,'기준가격대장(결산후)'!$A$4:$H$500,7,0),0)</f>
        <v>6501699</v>
      </c>
      <c r="I259" s="4">
        <f>IFERROR(VLOOKUP(E259,'기준가격대장(결산후)'!$A$4:$H$500,8,0),0)</f>
        <v>0</v>
      </c>
      <c r="L259" s="6"/>
    </row>
    <row r="260" spans="2:13" outlineLevel="1">
      <c r="B260" s="34">
        <f>IFERROR(VLOOKUP(E260,'기준가격대장(결산후)'!$A$4:$H$500,2,0),0)</f>
        <v>0</v>
      </c>
      <c r="C260" s="3">
        <f>IFERROR(VLOOKUP(E260,'기준가격대장(결산후)'!$A$4:$H$500,3,0),0)</f>
        <v>0</v>
      </c>
      <c r="D260" s="4">
        <f>IFERROR(VLOOKUP(E260,'기준가격대장(결산후)'!$A$4:$H$500,4,0),0)</f>
        <v>0</v>
      </c>
      <c r="E260" s="17">
        <v>493011</v>
      </c>
      <c r="F260" s="4" t="s">
        <v>59</v>
      </c>
      <c r="G260" s="3">
        <f>IFERROR(VLOOKUP(E260,'기준가격대장(결산후)'!$A$4:$H$500,6,0),0)</f>
        <v>0</v>
      </c>
      <c r="H260" s="3">
        <f>IFERROR(VLOOKUP(E260,'기준가격대장(결산후)'!$A$4:$H$500,7,0),0)</f>
        <v>0</v>
      </c>
      <c r="I260" s="4">
        <f>IFERROR(VLOOKUP(E260,'기준가격대장(결산후)'!$A$4:$H$500,8,0),0)</f>
        <v>0</v>
      </c>
      <c r="L260" s="3"/>
    </row>
    <row r="261" spans="2:13" outlineLevel="1">
      <c r="B261" s="34">
        <f>IFERROR(VLOOKUP(E261,'기준가격대장(결산후)'!$A$4:$H$500,2,0),0)</f>
        <v>0</v>
      </c>
      <c r="C261" s="3">
        <f>IFERROR(VLOOKUP(E261,'기준가격대장(결산후)'!$A$4:$H$500,3,0),0)</f>
        <v>0</v>
      </c>
      <c r="D261" s="4">
        <f>IFERROR(VLOOKUP(E261,'기준가격대장(결산후)'!$A$4:$H$500,4,0),0)</f>
        <v>0</v>
      </c>
      <c r="E261" s="17">
        <v>495111</v>
      </c>
      <c r="F261" s="4" t="s">
        <v>346</v>
      </c>
      <c r="G261" s="3">
        <f>IFERROR(VLOOKUP(E261,'기준가격대장(결산후)'!$A$4:$H$500,6,0),0)</f>
        <v>0</v>
      </c>
      <c r="H261" s="3">
        <f>IFERROR(VLOOKUP(E261,'기준가격대장(결산후)'!$A$4:$H$500,7,0),0)</f>
        <v>0</v>
      </c>
      <c r="I261" s="4">
        <f>IFERROR(VLOOKUP(E261,'기준가격대장(결산후)'!$A$4:$H$500,8,0),0)</f>
        <v>0</v>
      </c>
      <c r="L261" s="6"/>
    </row>
    <row r="262" spans="2:13" ht="13.5" outlineLevel="1" thickBot="1">
      <c r="B262" s="36">
        <f>IFERROR(VLOOKUP(E262,'기준가격대장(결산후)'!$A$4:$H$500,2,0),0)</f>
        <v>0</v>
      </c>
      <c r="C262" s="37">
        <f>IFERROR(VLOOKUP(E262,'기준가격대장(결산후)'!$A$4:$H$500,3,0),0)</f>
        <v>0</v>
      </c>
      <c r="D262" s="21">
        <f>IFERROR(VLOOKUP(E262,'기준가격대장(결산후)'!$A$4:$H$500,4,0),0)</f>
        <v>0</v>
      </c>
      <c r="E262" s="20">
        <v>495121</v>
      </c>
      <c r="F262" s="21" t="s">
        <v>347</v>
      </c>
      <c r="G262" s="37">
        <f>IFERROR(VLOOKUP(E262,'기준가격대장(결산후)'!$A$4:$H$500,6,0),0)</f>
        <v>0</v>
      </c>
      <c r="H262" s="37">
        <f>IFERROR(VLOOKUP(E262,'기준가격대장(결산후)'!$A$4:$H$500,7,0),0)</f>
        <v>0</v>
      </c>
      <c r="I262" s="21">
        <f>IFERROR(VLOOKUP(E262,'기준가격대장(결산후)'!$A$4:$H$500,8,0),0)</f>
        <v>0</v>
      </c>
      <c r="L262" s="3"/>
    </row>
    <row r="263" spans="2:13" hidden="1">
      <c r="B263" s="40">
        <f>IFERROR(VLOOKUP(E263,'기준가격대장(결산후)'!$A$4:$H$500,2,0),0)</f>
        <v>0</v>
      </c>
      <c r="C263" s="41">
        <f>IFERROR(VLOOKUP(E263,'기준가격대장(결산후)'!$A$4:$H$500,3,0),0)</f>
        <v>167470030005</v>
      </c>
      <c r="D263" s="43">
        <f>IFERROR(VLOOKUP(E263,'기준가격대장(결산후)'!$A$4:$H$500,4,0),0)</f>
        <v>0</v>
      </c>
      <c r="E263" s="42">
        <v>500000</v>
      </c>
      <c r="F263" s="43" t="s">
        <v>60</v>
      </c>
      <c r="G263" s="41">
        <f>IFERROR(VLOOKUP(E263,'기준가격대장(결산후)'!$A$4:$H$500,6,0),0)</f>
        <v>167470030005</v>
      </c>
      <c r="H263" s="41">
        <f>IFERROR(VLOOKUP(E263,'기준가격대장(결산후)'!$A$4:$H$500,7,0),0)</f>
        <v>0</v>
      </c>
      <c r="I263" s="43">
        <f>IFERROR(VLOOKUP(E263,'기준가격대장(결산후)'!$A$4:$H$500,8,0),0)</f>
        <v>0</v>
      </c>
      <c r="K263" s="13" t="s">
        <v>275</v>
      </c>
      <c r="L263" s="15" t="b">
        <f>SUM(G264:G366)=G263</f>
        <v>1</v>
      </c>
      <c r="M263" s="15">
        <f>SUM(G264:G366)-G263</f>
        <v>0</v>
      </c>
    </row>
    <row r="264" spans="2:13">
      <c r="B264" s="34">
        <f>IFERROR(VLOOKUP(E264,'기준가격대장(결산후)'!$A$4:$H$500,2,0),0)</f>
        <v>0</v>
      </c>
      <c r="C264" s="3">
        <f>IFERROR(VLOOKUP(E264,'기준가격대장(결산후)'!$A$4:$H$500,3,0),0)</f>
        <v>0</v>
      </c>
      <c r="D264" s="4">
        <f>IFERROR(VLOOKUP(E264,'기준가격대장(결산후)'!$A$4:$H$500,4,0),0)</f>
        <v>0</v>
      </c>
      <c r="E264" s="17">
        <v>501011</v>
      </c>
      <c r="F264" s="4" t="s">
        <v>1031</v>
      </c>
      <c r="G264" s="3">
        <f>IFERROR(VLOOKUP(E264,'기준가격대장(결산후)'!$A$4:$H$500,6,0),0)</f>
        <v>0</v>
      </c>
      <c r="H264" s="3">
        <f>IFERROR(VLOOKUP(E264,'기준가격대장(결산후)'!$A$4:$H$500,7,0),0)</f>
        <v>0</v>
      </c>
      <c r="I264" s="4">
        <f>IFERROR(VLOOKUP(E264,'기준가격대장(결산후)'!$A$4:$H$500,8,0),0)</f>
        <v>0</v>
      </c>
      <c r="K264" s="12"/>
      <c r="L264" s="6"/>
      <c r="M264" s="6"/>
    </row>
    <row r="265" spans="2:13" outlineLevel="1">
      <c r="B265" s="34">
        <f>IFERROR(VLOOKUP(E265,'기준가격대장(결산후)'!$A$4:$H$500,2,0),0)</f>
        <v>0</v>
      </c>
      <c r="C265" s="3">
        <f>IFERROR(VLOOKUP(E265,'기준가격대장(결산후)'!$A$4:$H$500,3,0),0)</f>
        <v>561112490</v>
      </c>
      <c r="D265" s="4">
        <f>IFERROR(VLOOKUP(E265,'기준가격대장(결산후)'!$A$4:$H$500,4,0),0)</f>
        <v>0</v>
      </c>
      <c r="E265" s="27">
        <v>501012</v>
      </c>
      <c r="F265" s="28" t="s">
        <v>229</v>
      </c>
      <c r="G265" s="26">
        <f>IFERROR(VLOOKUP(E265,'기준가격대장(결산후)'!$A$4:$H$500,6,0),0)</f>
        <v>561112490</v>
      </c>
      <c r="H265" s="26">
        <f>IFERROR(VLOOKUP(E265,'기준가격대장(결산후)'!$A$4:$H$500,7,0),0)</f>
        <v>0</v>
      </c>
      <c r="I265" s="29">
        <f>IFERROR(VLOOKUP(E265,'기준가격대장(결산후)'!$A$4:$H$500,8,0),0)</f>
        <v>0</v>
      </c>
    </row>
    <row r="266" spans="2:13" outlineLevel="1">
      <c r="B266" s="34">
        <f>IFERROR(VLOOKUP(E266,'기준가격대장(결산후)'!$A$4:$H$500,2,0),0)</f>
        <v>0</v>
      </c>
      <c r="C266" s="3">
        <f>IFERROR(VLOOKUP(E266,'기준가격대장(결산후)'!$A$4:$H$500,3,0),0)</f>
        <v>0</v>
      </c>
      <c r="D266" s="4">
        <f>IFERROR(VLOOKUP(E266,'기준가격대장(결산후)'!$A$4:$H$500,4,0),0)</f>
        <v>0</v>
      </c>
      <c r="E266" s="27">
        <v>501022</v>
      </c>
      <c r="F266" s="28" t="s">
        <v>895</v>
      </c>
      <c r="G266" s="26">
        <f>IFERROR(VLOOKUP(E266,'기준가격대장(결산후)'!$A$4:$H$500,6,0),0)</f>
        <v>0</v>
      </c>
      <c r="H266" s="26">
        <f>IFERROR(VLOOKUP(E266,'기준가격대장(결산후)'!$A$4:$H$500,7,0),0)</f>
        <v>0</v>
      </c>
      <c r="I266" s="29">
        <f>IFERROR(VLOOKUP(E266,'기준가격대장(결산후)'!$A$4:$H$500,8,0),0)</f>
        <v>0</v>
      </c>
      <c r="J266" s="12" t="s">
        <v>904</v>
      </c>
    </row>
    <row r="267" spans="2:13" outlineLevel="1">
      <c r="B267" s="34">
        <f>IFERROR(VLOOKUP(E267,'기준가격대장(결산후)'!$A$4:$H$500,2,0),0)</f>
        <v>0</v>
      </c>
      <c r="C267" s="3">
        <f>IFERROR(VLOOKUP(E267,'기준가격대장(결산후)'!$A$4:$H$500,3,0),0)</f>
        <v>0</v>
      </c>
      <c r="D267" s="4">
        <f>IFERROR(VLOOKUP(E267,'기준가격대장(결산후)'!$A$4:$H$500,4,0),0)</f>
        <v>0</v>
      </c>
      <c r="E267" s="27">
        <v>501031</v>
      </c>
      <c r="F267" s="28" t="s">
        <v>1025</v>
      </c>
      <c r="G267" s="26">
        <f>IFERROR(VLOOKUP(E267,'기준가격대장(결산후)'!$A$4:$H$500,6,0),0)</f>
        <v>0</v>
      </c>
      <c r="H267" s="26">
        <f>IFERROR(VLOOKUP(E267,'기준가격대장(결산후)'!$A$4:$H$500,7,0),0)</f>
        <v>0</v>
      </c>
      <c r="I267" s="29">
        <f>IFERROR(VLOOKUP(E267,'기준가격대장(결산후)'!$A$4:$H$500,8,0),0)</f>
        <v>0</v>
      </c>
      <c r="J267" s="12"/>
    </row>
    <row r="268" spans="2:13" outlineLevel="1">
      <c r="B268" s="34">
        <f>IFERROR(VLOOKUP(E268,'기준가격대장(결산후)'!$A$4:$H$500,2,0),0)</f>
        <v>0</v>
      </c>
      <c r="C268" s="3">
        <f>IFERROR(VLOOKUP(E268,'기준가격대장(결산후)'!$A$4:$H$500,3,0),0)</f>
        <v>0</v>
      </c>
      <c r="D268" s="4">
        <f>IFERROR(VLOOKUP(E268,'기준가격대장(결산후)'!$A$4:$H$500,4,0),0)</f>
        <v>0</v>
      </c>
      <c r="E268" s="27">
        <v>501032</v>
      </c>
      <c r="F268" s="28" t="s">
        <v>230</v>
      </c>
      <c r="G268" s="26">
        <f>IFERROR(VLOOKUP(E268,'기준가격대장(결산후)'!$A$4:$H$500,6,0),0)</f>
        <v>0</v>
      </c>
      <c r="H268" s="26">
        <f>IFERROR(VLOOKUP(E268,'기준가격대장(결산후)'!$A$4:$H$500,7,0),0)</f>
        <v>0</v>
      </c>
      <c r="I268" s="29">
        <f>IFERROR(VLOOKUP(E268,'기준가격대장(결산후)'!$A$4:$H$500,8,0),0)</f>
        <v>0</v>
      </c>
      <c r="K268" s="12" t="s">
        <v>207</v>
      </c>
      <c r="L268" s="6">
        <f>G263-L269</f>
        <v>1400838883</v>
      </c>
    </row>
    <row r="269" spans="2:13" outlineLevel="1">
      <c r="B269" s="34">
        <f>IFERROR(VLOOKUP(E269,'기준가격대장(결산후)'!$A$4:$H$500,2,0),0)</f>
        <v>0</v>
      </c>
      <c r="C269" s="3">
        <f>IFERROR(VLOOKUP(E269,'기준가격대장(결산후)'!$A$4:$H$500,3,0),0)</f>
        <v>0</v>
      </c>
      <c r="D269" s="4">
        <f>IFERROR(VLOOKUP(E269,'기준가격대장(결산후)'!$A$4:$H$500,4,0),0)</f>
        <v>0</v>
      </c>
      <c r="E269" s="17">
        <v>501071</v>
      </c>
      <c r="F269" s="4" t="s">
        <v>61</v>
      </c>
      <c r="G269" s="3">
        <f>IFERROR(VLOOKUP(E269,'기준가격대장(결산후)'!$A$4:$H$500,6,0),0)</f>
        <v>0</v>
      </c>
      <c r="H269" s="3">
        <f>IFERROR(VLOOKUP(E269,'기준가격대장(결산후)'!$A$4:$H$500,7,0),0)</f>
        <v>0</v>
      </c>
      <c r="I269" s="4">
        <f>IFERROR(VLOOKUP(E269,'기준가격대장(결산후)'!$A$4:$H$500,8,0),0)</f>
        <v>0</v>
      </c>
      <c r="K269" s="12" t="s">
        <v>208</v>
      </c>
      <c r="L269" s="30">
        <f>SUM(G265,G268,G277,G278,G279,G281,G282,G306,G307,G316,G319,G320,G339,G340,G366,G337,G308,G292,G285,G311,G301,G323,G361,G266,G324,G293,G334,G359)</f>
        <v>166069191122</v>
      </c>
      <c r="M269" s="6"/>
    </row>
    <row r="270" spans="2:13" outlineLevel="1">
      <c r="B270" s="34">
        <f>IFERROR(VLOOKUP(E270,'기준가격대장(결산후)'!$A$4:$H$500,2,0),0)</f>
        <v>0</v>
      </c>
      <c r="C270" s="3">
        <f>IFERROR(VLOOKUP(E270,'기준가격대장(결산후)'!$A$4:$H$500,3,0),0)</f>
        <v>0</v>
      </c>
      <c r="D270" s="4">
        <f>IFERROR(VLOOKUP(E270,'기준가격대장(결산후)'!$A$4:$H$500,4,0),0)</f>
        <v>0</v>
      </c>
      <c r="E270" s="17">
        <v>501091</v>
      </c>
      <c r="F270" s="4" t="s">
        <v>1032</v>
      </c>
      <c r="G270" s="3">
        <f>IFERROR(VLOOKUP(E270,'기준가격대장(결산후)'!$A$4:$H$500,6,0),0)</f>
        <v>0</v>
      </c>
      <c r="H270" s="3">
        <f>IFERROR(VLOOKUP(E270,'기준가격대장(결산후)'!$A$4:$H$500,7,0),0)</f>
        <v>0</v>
      </c>
      <c r="I270" s="4">
        <f>IFERROR(VLOOKUP(E270,'기준가격대장(결산후)'!$A$4:$H$500,8,0),0)</f>
        <v>0</v>
      </c>
      <c r="K270" s="12"/>
      <c r="L270" s="30"/>
      <c r="M270" s="6"/>
    </row>
    <row r="271" spans="2:13" outlineLevel="1">
      <c r="B271" s="34">
        <f>IFERROR(VLOOKUP(E271,'기준가격대장(결산후)'!$A$4:$H$500,2,0),0)</f>
        <v>0</v>
      </c>
      <c r="C271" s="3">
        <f>IFERROR(VLOOKUP(E271,'기준가격대장(결산후)'!$A$4:$H$500,3,0),0)</f>
        <v>0</v>
      </c>
      <c r="D271" s="4">
        <f>IFERROR(VLOOKUP(E271,'기준가격대장(결산후)'!$A$4:$H$500,4,0),0)</f>
        <v>0</v>
      </c>
      <c r="E271" s="17">
        <v>503011</v>
      </c>
      <c r="F271" s="4" t="s">
        <v>196</v>
      </c>
      <c r="G271" s="3">
        <f>IFERROR(VLOOKUP(E271,'기준가격대장(결산후)'!$A$4:$H$500,6,0),0)</f>
        <v>0</v>
      </c>
      <c r="H271" s="3">
        <f>IFERROR(VLOOKUP(E271,'기준가격대장(결산후)'!$A$4:$H$500,7,0),0)</f>
        <v>0</v>
      </c>
      <c r="I271" s="4">
        <f>IFERROR(VLOOKUP(E271,'기준가격대장(결산후)'!$A$4:$H$500,8,0),0)</f>
        <v>0</v>
      </c>
      <c r="L271" s="3"/>
    </row>
    <row r="272" spans="2:13" outlineLevel="1">
      <c r="B272" s="34">
        <f>IFERROR(VLOOKUP(E272,'기준가격대장(결산후)'!$A$4:$H$500,2,0),0)</f>
        <v>0</v>
      </c>
      <c r="C272" s="3">
        <f>IFERROR(VLOOKUP(E272,'기준가격대장(결산후)'!$A$4:$H$500,3,0),0)</f>
        <v>0</v>
      </c>
      <c r="D272" s="4">
        <f>IFERROR(VLOOKUP(E272,'기준가격대장(결산후)'!$A$4:$H$500,4,0),0)</f>
        <v>0</v>
      </c>
      <c r="E272" s="17">
        <v>503041</v>
      </c>
      <c r="F272" s="4" t="s">
        <v>493</v>
      </c>
      <c r="G272" s="3">
        <f>IFERROR(VLOOKUP(E272,'기준가격대장(결산후)'!$A$4:$H$500,6,0),0)</f>
        <v>0</v>
      </c>
      <c r="H272" s="3">
        <f>IFERROR(VLOOKUP(E272,'기준가격대장(결산후)'!$A$4:$H$500,7,0),0)</f>
        <v>0</v>
      </c>
      <c r="I272" s="4">
        <f>IFERROR(VLOOKUP(E272,'기준가격대장(결산후)'!$A$4:$H$500,8,0),0)</f>
        <v>0</v>
      </c>
      <c r="L272" s="3"/>
    </row>
    <row r="273" spans="2:13" outlineLevel="1">
      <c r="B273" s="34">
        <f>IFERROR(VLOOKUP(E273,'기준가격대장(결산후)'!$A$4:$H$500,2,0),0)</f>
        <v>0</v>
      </c>
      <c r="C273" s="3">
        <f>IFERROR(VLOOKUP(E273,'기준가격대장(결산후)'!$A$4:$H$500,3,0),0)</f>
        <v>0</v>
      </c>
      <c r="D273" s="4">
        <f>IFERROR(VLOOKUP(E273,'기준가격대장(결산후)'!$A$4:$H$500,4,0),0)</f>
        <v>0</v>
      </c>
      <c r="E273" s="17">
        <v>503051</v>
      </c>
      <c r="F273" s="4" t="s">
        <v>368</v>
      </c>
      <c r="G273" s="3">
        <f>IFERROR(VLOOKUP(E273,'기준가격대장(결산후)'!$A$4:$H$500,6,0),0)</f>
        <v>0</v>
      </c>
      <c r="H273" s="3">
        <f>IFERROR(VLOOKUP(E273,'기준가격대장(결산후)'!$A$4:$H$500,7,0),0)</f>
        <v>0</v>
      </c>
      <c r="I273" s="4">
        <f>IFERROR(VLOOKUP(E273,'기준가격대장(결산후)'!$A$4:$H$500,8,0),0)</f>
        <v>0</v>
      </c>
      <c r="L273" s="3"/>
    </row>
    <row r="274" spans="2:13" outlineLevel="1">
      <c r="B274" s="34">
        <f>IFERROR(VLOOKUP(E274,'기준가격대장(결산후)'!$A$4:$H$500,2,0),0)</f>
        <v>0</v>
      </c>
      <c r="C274" s="3">
        <f>IFERROR(VLOOKUP(E274,'기준가격대장(결산후)'!$A$4:$H$500,3,0),0)</f>
        <v>0</v>
      </c>
      <c r="D274" s="4">
        <f>IFERROR(VLOOKUP(E274,'기준가격대장(결산후)'!$A$4:$H$500,4,0),0)</f>
        <v>0</v>
      </c>
      <c r="E274" s="17">
        <v>505011</v>
      </c>
      <c r="F274" s="4" t="s">
        <v>380</v>
      </c>
      <c r="G274" s="3">
        <f>IFERROR(VLOOKUP(E274,'기준가격대장(결산후)'!$A$4:$H$500,6,0),0)</f>
        <v>0</v>
      </c>
      <c r="H274" s="3">
        <f>IFERROR(VLOOKUP(E274,'기준가격대장(결산후)'!$A$4:$H$500,7,0),0)</f>
        <v>0</v>
      </c>
      <c r="I274" s="4">
        <f>IFERROR(VLOOKUP(E274,'기준가격대장(결산후)'!$A$4:$H$500,8,0),0)</f>
        <v>0</v>
      </c>
      <c r="L274" s="3"/>
      <c r="M274" s="6"/>
    </row>
    <row r="275" spans="2:13" outlineLevel="1">
      <c r="B275" s="34">
        <f>IFERROR(VLOOKUP(E275,'기준가격대장(결산후)'!$A$4:$H$500,2,0),0)</f>
        <v>0</v>
      </c>
      <c r="C275" s="3">
        <f>IFERROR(VLOOKUP(E275,'기준가격대장(결산후)'!$A$4:$H$500,3,0),0)</f>
        <v>0</v>
      </c>
      <c r="D275" s="4">
        <f>IFERROR(VLOOKUP(E275,'기준가격대장(결산후)'!$A$4:$H$500,4,0),0)</f>
        <v>0</v>
      </c>
      <c r="E275" s="17">
        <v>505031</v>
      </c>
      <c r="F275" s="4" t="s">
        <v>381</v>
      </c>
      <c r="G275" s="3">
        <f>IFERROR(VLOOKUP(E275,'기준가격대장(결산후)'!$A$4:$H$500,6,0),0)</f>
        <v>0</v>
      </c>
      <c r="H275" s="3">
        <f>IFERROR(VLOOKUP(E275,'기준가격대장(결산후)'!$A$4:$H$500,7,0),0)</f>
        <v>0</v>
      </c>
      <c r="I275" s="4">
        <f>IFERROR(VLOOKUP(E275,'기준가격대장(결산후)'!$A$4:$H$500,8,0),0)</f>
        <v>0</v>
      </c>
      <c r="L275" s="3"/>
    </row>
    <row r="276" spans="2:13" outlineLevel="1">
      <c r="B276" s="34">
        <f>IFERROR(VLOOKUP(E276,'기준가격대장(결산후)'!$A$4:$H$500,2,0),0)</f>
        <v>0</v>
      </c>
      <c r="C276" s="3">
        <f>IFERROR(VLOOKUP(E276,'기준가격대장(결산후)'!$A$4:$H$500,3,0),0)</f>
        <v>23630352</v>
      </c>
      <c r="D276" s="4">
        <f>IFERROR(VLOOKUP(E276,'기준가격대장(결산후)'!$A$4:$H$500,4,0),0)</f>
        <v>0</v>
      </c>
      <c r="E276" s="18">
        <v>507011</v>
      </c>
      <c r="F276" s="19" t="s">
        <v>267</v>
      </c>
      <c r="G276" s="3">
        <f>IFERROR(VLOOKUP(E276,'기준가격대장(결산후)'!$A$4:$H$500,6,0),0)</f>
        <v>23630352</v>
      </c>
      <c r="H276" s="3">
        <f>IFERROR(VLOOKUP(E276,'기준가격대장(결산후)'!$A$4:$H$500,7,0),0)</f>
        <v>0</v>
      </c>
      <c r="I276" s="4">
        <f>IFERROR(VLOOKUP(E276,'기준가격대장(결산후)'!$A$4:$H$500,8,0),0)</f>
        <v>0</v>
      </c>
      <c r="K276" s="12"/>
      <c r="L276" s="6"/>
    </row>
    <row r="277" spans="2:13" outlineLevel="1">
      <c r="B277" s="34">
        <f>IFERROR(VLOOKUP(E277,'기준가격대장(결산후)'!$A$4:$H$500,2,0),0)</f>
        <v>0</v>
      </c>
      <c r="C277" s="3">
        <f>IFERROR(VLOOKUP(E277,'기준가격대장(결산후)'!$A$4:$H$500,3,0),0)</f>
        <v>6635872380</v>
      </c>
      <c r="D277" s="4">
        <f>IFERROR(VLOOKUP(E277,'기준가격대장(결산후)'!$A$4:$H$500,4,0),0)</f>
        <v>0</v>
      </c>
      <c r="E277" s="27">
        <v>507012</v>
      </c>
      <c r="F277" s="28" t="s">
        <v>304</v>
      </c>
      <c r="G277" s="26">
        <f>IFERROR(VLOOKUP(E277,'기준가격대장(결산후)'!$A$4:$H$500,6,0),0)</f>
        <v>6635872380</v>
      </c>
      <c r="H277" s="26">
        <f>IFERROR(VLOOKUP(E277,'기준가격대장(결산후)'!$A$4:$H$500,7,0),0)</f>
        <v>0</v>
      </c>
      <c r="I277" s="29">
        <f>IFERROR(VLOOKUP(E277,'기준가격대장(결산후)'!$A$4:$H$500,8,0),0)</f>
        <v>0</v>
      </c>
      <c r="K277" s="12"/>
      <c r="L277" s="6"/>
    </row>
    <row r="278" spans="2:13" outlineLevel="1">
      <c r="B278" s="34">
        <f>IFERROR(VLOOKUP(E278,'기준가격대장(결산후)'!$A$4:$H$500,2,0),0)</f>
        <v>0</v>
      </c>
      <c r="C278" s="3">
        <f>IFERROR(VLOOKUP(E278,'기준가격대장(결산후)'!$A$4:$H$500,3,0),0)</f>
        <v>0</v>
      </c>
      <c r="D278" s="4">
        <f>IFERROR(VLOOKUP(E278,'기준가격대장(결산후)'!$A$4:$H$500,4,0),0)</f>
        <v>0</v>
      </c>
      <c r="E278" s="27">
        <v>507022</v>
      </c>
      <c r="F278" s="28" t="s">
        <v>494</v>
      </c>
      <c r="G278" s="26">
        <f>IFERROR(VLOOKUP(E278,'기준가격대장(결산후)'!$A$4:$H$500,6,0),0)</f>
        <v>0</v>
      </c>
      <c r="H278" s="26">
        <f>IFERROR(VLOOKUP(E278,'기준가격대장(결산후)'!$A$4:$H$500,7,0),0)</f>
        <v>0</v>
      </c>
      <c r="I278" s="29">
        <f>IFERROR(VLOOKUP(E278,'기준가격대장(결산후)'!$A$4:$H$500,8,0),0)</f>
        <v>0</v>
      </c>
      <c r="K278" s="12"/>
      <c r="L278" s="6"/>
    </row>
    <row r="279" spans="2:13" outlineLevel="1">
      <c r="B279" s="34">
        <f>IFERROR(VLOOKUP(E279,'기준가격대장(결산후)'!$A$4:$H$500,2,0),0)</f>
        <v>0</v>
      </c>
      <c r="C279" s="3">
        <f>IFERROR(VLOOKUP(E279,'기준가격대장(결산후)'!$A$4:$H$500,3,0),0)</f>
        <v>0</v>
      </c>
      <c r="D279" s="4">
        <f>IFERROR(VLOOKUP(E279,'기준가격대장(결산후)'!$A$4:$H$500,4,0),0)</f>
        <v>0</v>
      </c>
      <c r="E279" s="27">
        <v>507032</v>
      </c>
      <c r="F279" s="28" t="s">
        <v>495</v>
      </c>
      <c r="G279" s="26">
        <f>IFERROR(VLOOKUP(E279,'기준가격대장(결산후)'!$A$4:$H$500,6,0),0)</f>
        <v>0</v>
      </c>
      <c r="H279" s="26">
        <f>IFERROR(VLOOKUP(E279,'기준가격대장(결산후)'!$A$4:$H$500,7,0),0)</f>
        <v>0</v>
      </c>
      <c r="I279" s="29">
        <f>IFERROR(VLOOKUP(E279,'기준가격대장(결산후)'!$A$4:$H$500,8,0),0)</f>
        <v>0</v>
      </c>
      <c r="K279" s="12"/>
      <c r="L279" s="6"/>
    </row>
    <row r="280" spans="2:13" outlineLevel="1">
      <c r="B280" s="34">
        <f>IFERROR(VLOOKUP(E280,'기준가격대장(결산후)'!$A$4:$H$500,2,0),0)</f>
        <v>0</v>
      </c>
      <c r="C280" s="3">
        <f>IFERROR(VLOOKUP(E280,'기준가격대장(결산후)'!$A$4:$H$500,3,0),0)</f>
        <v>0</v>
      </c>
      <c r="D280" s="4">
        <f>IFERROR(VLOOKUP(E280,'기준가격대장(결산후)'!$A$4:$H$500,4,0),0)</f>
        <v>0</v>
      </c>
      <c r="E280" s="18">
        <v>509011</v>
      </c>
      <c r="F280" s="19" t="s">
        <v>252</v>
      </c>
      <c r="G280" s="3">
        <f>IFERROR(VLOOKUP(E280,'기준가격대장(결산후)'!$A$4:$H$500,6,0),0)</f>
        <v>0</v>
      </c>
      <c r="H280" s="3">
        <f>IFERROR(VLOOKUP(E280,'기준가격대장(결산후)'!$A$4:$H$500,7,0),0)</f>
        <v>0</v>
      </c>
      <c r="I280" s="4">
        <f>IFERROR(VLOOKUP(E280,'기준가격대장(결산후)'!$A$4:$H$500,8,0),0)</f>
        <v>0</v>
      </c>
      <c r="L280" s="3"/>
    </row>
    <row r="281" spans="2:13" outlineLevel="1">
      <c r="B281" s="34">
        <f>IFERROR(VLOOKUP(E281,'기준가격대장(결산후)'!$A$4:$H$500,2,0),0)</f>
        <v>0</v>
      </c>
      <c r="C281" s="3">
        <f>IFERROR(VLOOKUP(E281,'기준가격대장(결산후)'!$A$4:$H$500,3,0),0)</f>
        <v>0</v>
      </c>
      <c r="D281" s="4">
        <f>IFERROR(VLOOKUP(E281,'기준가격대장(결산후)'!$A$4:$H$500,4,0),0)</f>
        <v>0</v>
      </c>
      <c r="E281" s="27">
        <v>509012</v>
      </c>
      <c r="F281" s="28" t="s">
        <v>253</v>
      </c>
      <c r="G281" s="26">
        <f>IFERROR(VLOOKUP(E281,'기준가격대장(결산후)'!$A$4:$H$500,6,0),0)</f>
        <v>0</v>
      </c>
      <c r="H281" s="26">
        <f>IFERROR(VLOOKUP(E281,'기준가격대장(결산후)'!$A$4:$H$500,7,0),0)</f>
        <v>0</v>
      </c>
      <c r="I281" s="29">
        <f>IFERROR(VLOOKUP(E281,'기준가격대장(결산후)'!$A$4:$H$500,8,0),0)</f>
        <v>0</v>
      </c>
      <c r="L281" s="3"/>
    </row>
    <row r="282" spans="2:13" outlineLevel="1">
      <c r="B282" s="34">
        <f>IFERROR(VLOOKUP(E282,'기준가격대장(결산후)'!$A$4:$H$500,2,0),0)</f>
        <v>0</v>
      </c>
      <c r="C282" s="3">
        <f>IFERROR(VLOOKUP(E282,'기준가격대장(결산후)'!$A$4:$H$500,3,0),0)</f>
        <v>0</v>
      </c>
      <c r="D282" s="4">
        <f>IFERROR(VLOOKUP(E282,'기준가격대장(결산후)'!$A$4:$H$500,4,0),0)</f>
        <v>0</v>
      </c>
      <c r="E282" s="27">
        <v>509022</v>
      </c>
      <c r="F282" s="28" t="s">
        <v>254</v>
      </c>
      <c r="G282" s="26">
        <f>IFERROR(VLOOKUP(E282,'기준가격대장(결산후)'!$A$4:$H$500,6,0),0)</f>
        <v>0</v>
      </c>
      <c r="H282" s="26">
        <f>IFERROR(VLOOKUP(E282,'기준가격대장(결산후)'!$A$4:$H$500,7,0),0)</f>
        <v>0</v>
      </c>
      <c r="I282" s="29">
        <f>IFERROR(VLOOKUP(E282,'기준가격대장(결산후)'!$A$4:$H$500,8,0),0)</f>
        <v>0</v>
      </c>
      <c r="K282" s="12"/>
      <c r="L282" s="6"/>
    </row>
    <row r="283" spans="2:13" outlineLevel="1">
      <c r="B283" s="34">
        <f>IFERROR(VLOOKUP(E283,'기준가격대장(결산후)'!$A$4:$H$500,2,0),0)</f>
        <v>0</v>
      </c>
      <c r="C283" s="3">
        <f>IFERROR(VLOOKUP(E283,'기준가격대장(결산후)'!$A$4:$H$500,3,0),0)</f>
        <v>0</v>
      </c>
      <c r="D283" s="4">
        <f>IFERROR(VLOOKUP(E283,'기준가격대장(결산후)'!$A$4:$H$500,4,0),0)</f>
        <v>0</v>
      </c>
      <c r="E283" s="18">
        <v>509031</v>
      </c>
      <c r="F283" s="19" t="s">
        <v>496</v>
      </c>
      <c r="G283" s="3">
        <f>IFERROR(VLOOKUP(E283,'기준가격대장(결산후)'!$A$4:$H$500,6,0),0)</f>
        <v>0</v>
      </c>
      <c r="H283" s="3">
        <f>IFERROR(VLOOKUP(E283,'기준가격대장(결산후)'!$A$4:$H$500,7,0),0)</f>
        <v>0</v>
      </c>
      <c r="I283" s="4">
        <f>IFERROR(VLOOKUP(E283,'기준가격대장(결산후)'!$A$4:$H$500,8,0),0)</f>
        <v>0</v>
      </c>
      <c r="K283" s="12"/>
      <c r="L283" s="6"/>
    </row>
    <row r="284" spans="2:13" outlineLevel="1">
      <c r="B284" s="34">
        <f>IFERROR(VLOOKUP(E284,'기준가격대장(결산후)'!$A$4:$H$500,2,0),0)</f>
        <v>0</v>
      </c>
      <c r="C284" s="3">
        <f>IFERROR(VLOOKUP(E284,'기준가격대장(결산후)'!$A$4:$H$500,3,0),0)</f>
        <v>0</v>
      </c>
      <c r="D284" s="4">
        <f>IFERROR(VLOOKUP(E284,'기준가격대장(결산후)'!$A$4:$H$500,4,0),0)</f>
        <v>0</v>
      </c>
      <c r="E284" s="18">
        <v>511011</v>
      </c>
      <c r="F284" s="19" t="s">
        <v>774</v>
      </c>
      <c r="G284" s="3">
        <f>IFERROR(VLOOKUP(E284,'기준가격대장(결산후)'!$A$4:$H$500,6,0),0)</f>
        <v>0</v>
      </c>
      <c r="H284" s="3">
        <f>IFERROR(VLOOKUP(E284,'기준가격대장(결산후)'!$A$4:$H$500,7,0),0)</f>
        <v>0</v>
      </c>
      <c r="I284" s="4">
        <f>IFERROR(VLOOKUP(E284,'기준가격대장(결산후)'!$A$4:$H$500,8,0),0)</f>
        <v>0</v>
      </c>
      <c r="K284" s="12"/>
      <c r="L284" s="6"/>
    </row>
    <row r="285" spans="2:13" outlineLevel="1">
      <c r="B285" s="34">
        <f>IFERROR(VLOOKUP(E285,'기준가격대장(결산후)'!$A$4:$H$500,2,0),0)</f>
        <v>0</v>
      </c>
      <c r="C285" s="3">
        <f>IFERROR(VLOOKUP(E285,'기준가격대장(결산후)'!$A$4:$H$500,3,0),0)</f>
        <v>1839525000</v>
      </c>
      <c r="D285" s="4">
        <f>IFERROR(VLOOKUP(E285,'기준가격대장(결산후)'!$A$4:$H$500,4,0),0)</f>
        <v>0</v>
      </c>
      <c r="E285" s="27">
        <v>513012</v>
      </c>
      <c r="F285" s="28" t="s">
        <v>672</v>
      </c>
      <c r="G285" s="26">
        <f>IFERROR(VLOOKUP(E285,'기준가격대장(결산후)'!$A$4:$H$500,6,0),0)</f>
        <v>1839525000</v>
      </c>
      <c r="H285" s="26">
        <f>IFERROR(VLOOKUP(E285,'기준가격대장(결산후)'!$A$4:$H$500,7,0),0)</f>
        <v>0</v>
      </c>
      <c r="I285" s="29">
        <f>IFERROR(VLOOKUP(E285,'기준가격대장(결산후)'!$A$4:$H$500,8,0),0)</f>
        <v>0</v>
      </c>
      <c r="K285" s="12"/>
      <c r="L285" s="6"/>
    </row>
    <row r="286" spans="2:13" outlineLevel="1">
      <c r="B286" s="34">
        <f>IFERROR(VLOOKUP(E286,'기준가격대장(결산후)'!$A$4:$H$500,2,0),0)</f>
        <v>0</v>
      </c>
      <c r="C286" s="3">
        <f>IFERROR(VLOOKUP(E286,'기준가격대장(결산후)'!$A$4:$H$500,3,0),0)</f>
        <v>0</v>
      </c>
      <c r="D286" s="4">
        <f>IFERROR(VLOOKUP(E286,'기준가격대장(결산후)'!$A$4:$H$500,4,0),0)</f>
        <v>0</v>
      </c>
      <c r="E286" s="18">
        <v>513021</v>
      </c>
      <c r="F286" s="19" t="s">
        <v>497</v>
      </c>
      <c r="G286" s="3">
        <f>IFERROR(VLOOKUP(E286,'기준가격대장(결산후)'!$A$4:$H$500,6,0),0)</f>
        <v>0</v>
      </c>
      <c r="H286" s="3">
        <f>IFERROR(VLOOKUP(E286,'기준가격대장(결산후)'!$A$4:$H$500,7,0),0)</f>
        <v>0</v>
      </c>
      <c r="I286" s="4">
        <f>IFERROR(VLOOKUP(E286,'기준가격대장(결산후)'!$A$4:$H$500,8,0),0)</f>
        <v>0</v>
      </c>
      <c r="K286" s="12"/>
      <c r="L286" s="6"/>
    </row>
    <row r="287" spans="2:13" outlineLevel="1">
      <c r="B287" s="34">
        <f>IFERROR(VLOOKUP(E287,'기준가격대장(결산후)'!$A$4:$H$500,2,0),0)</f>
        <v>0</v>
      </c>
      <c r="C287" s="3">
        <f>IFERROR(VLOOKUP(E287,'기준가격대장(결산후)'!$A$4:$H$500,3,0),0)</f>
        <v>0</v>
      </c>
      <c r="D287" s="4">
        <f>IFERROR(VLOOKUP(E287,'기준가격대장(결산후)'!$A$4:$H$500,4,0),0)</f>
        <v>0</v>
      </c>
      <c r="E287" s="18">
        <v>513031</v>
      </c>
      <c r="F287" s="19" t="s">
        <v>498</v>
      </c>
      <c r="G287" s="3">
        <f>IFERROR(VLOOKUP(E287,'기준가격대장(결산후)'!$A$4:$H$500,6,0),0)</f>
        <v>0</v>
      </c>
      <c r="H287" s="3">
        <f>IFERROR(VLOOKUP(E287,'기준가격대장(결산후)'!$A$4:$H$500,7,0),0)</f>
        <v>0</v>
      </c>
      <c r="I287" s="4">
        <f>IFERROR(VLOOKUP(E287,'기준가격대장(결산후)'!$A$4:$H$500,8,0),0)</f>
        <v>0</v>
      </c>
      <c r="K287" s="12"/>
      <c r="L287" s="6"/>
    </row>
    <row r="288" spans="2:13" outlineLevel="1">
      <c r="B288" s="34">
        <f>IFERROR(VLOOKUP(E288,'기준가격대장(결산후)'!$A$4:$H$500,2,0),0)</f>
        <v>0</v>
      </c>
      <c r="C288" s="3">
        <f>IFERROR(VLOOKUP(E288,'기준가격대장(결산후)'!$A$4:$H$500,3,0),0)</f>
        <v>0</v>
      </c>
      <c r="D288" s="4">
        <f>IFERROR(VLOOKUP(E288,'기준가격대장(결산후)'!$A$4:$H$500,4,0),0)</f>
        <v>0</v>
      </c>
      <c r="E288" s="17">
        <v>513111</v>
      </c>
      <c r="F288" s="4" t="s">
        <v>197</v>
      </c>
      <c r="G288" s="3">
        <f>IFERROR(VLOOKUP(E288,'기준가격대장(결산후)'!$A$4:$H$500,6,0),0)</f>
        <v>0</v>
      </c>
      <c r="H288" s="3">
        <f>IFERROR(VLOOKUP(E288,'기준가격대장(결산후)'!$A$4:$H$500,7,0),0)</f>
        <v>0</v>
      </c>
      <c r="I288" s="4">
        <f>IFERROR(VLOOKUP(E288,'기준가격대장(결산후)'!$A$4:$H$500,8,0),0)</f>
        <v>0</v>
      </c>
    </row>
    <row r="289" spans="2:11" outlineLevel="1">
      <c r="B289" s="34">
        <f>IFERROR(VLOOKUP(E289,'기준가격대장(결산후)'!$A$4:$H$500,2,0),0)</f>
        <v>0</v>
      </c>
      <c r="C289" s="3">
        <f>IFERROR(VLOOKUP(E289,'기준가격대장(결산후)'!$A$4:$H$500,3,0),0)</f>
        <v>0</v>
      </c>
      <c r="D289" s="4">
        <f>IFERROR(VLOOKUP(E289,'기준가격대장(결산후)'!$A$4:$H$500,4,0),0)</f>
        <v>0</v>
      </c>
      <c r="E289" s="17">
        <v>513211</v>
      </c>
      <c r="F289" s="4" t="s">
        <v>62</v>
      </c>
      <c r="G289" s="3">
        <f>IFERROR(VLOOKUP(E289,'기준가격대장(결산후)'!$A$4:$H$500,6,0),0)</f>
        <v>0</v>
      </c>
      <c r="H289" s="3">
        <f>IFERROR(VLOOKUP(E289,'기준가격대장(결산후)'!$A$4:$H$500,7,0),0)</f>
        <v>0</v>
      </c>
      <c r="I289" s="4">
        <f>IFERROR(VLOOKUP(E289,'기준가격대장(결산후)'!$A$4:$H$500,8,0),0)</f>
        <v>0</v>
      </c>
    </row>
    <row r="290" spans="2:11" outlineLevel="1">
      <c r="B290" s="34">
        <f>IFERROR(VLOOKUP(E290,'기준가격대장(결산후)'!$A$4:$H$500,2,0),0)</f>
        <v>0</v>
      </c>
      <c r="C290" s="3">
        <f>IFERROR(VLOOKUP(E290,'기준가격대장(결산후)'!$A$4:$H$500,3,0),0)</f>
        <v>0</v>
      </c>
      <c r="D290" s="4">
        <f>IFERROR(VLOOKUP(E290,'기준가격대장(결산후)'!$A$4:$H$500,4,0),0)</f>
        <v>0</v>
      </c>
      <c r="E290" s="17">
        <v>513311</v>
      </c>
      <c r="F290" s="4" t="s">
        <v>63</v>
      </c>
      <c r="G290" s="3">
        <f>IFERROR(VLOOKUP(E290,'기준가격대장(결산후)'!$A$4:$H$500,6,0),0)</f>
        <v>0</v>
      </c>
      <c r="H290" s="3">
        <f>IFERROR(VLOOKUP(E290,'기준가격대장(결산후)'!$A$4:$H$500,7,0),0)</f>
        <v>0</v>
      </c>
      <c r="I290" s="4">
        <f>IFERROR(VLOOKUP(E290,'기준가격대장(결산후)'!$A$4:$H$500,8,0),0)</f>
        <v>0</v>
      </c>
    </row>
    <row r="291" spans="2:11" outlineLevel="1">
      <c r="B291" s="34">
        <f>IFERROR(VLOOKUP(E291,'기준가격대장(결산후)'!$A$4:$H$500,2,0),0)</f>
        <v>0</v>
      </c>
      <c r="C291" s="3">
        <f>IFERROR(VLOOKUP(E291,'기준가격대장(결산후)'!$A$4:$H$500,3,0),0)</f>
        <v>0</v>
      </c>
      <c r="D291" s="4">
        <f>IFERROR(VLOOKUP(E291,'기준가격대장(결산후)'!$A$4:$H$500,4,0),0)</f>
        <v>0</v>
      </c>
      <c r="E291" s="17">
        <v>513511</v>
      </c>
      <c r="F291" s="4" t="s">
        <v>305</v>
      </c>
      <c r="G291" s="3">
        <f>IFERROR(VLOOKUP(E291,'기준가격대장(결산후)'!$A$4:$H$500,6,0),0)</f>
        <v>0</v>
      </c>
      <c r="H291" s="3">
        <f>IFERROR(VLOOKUP(E291,'기준가격대장(결산후)'!$A$4:$H$500,7,0),0)</f>
        <v>0</v>
      </c>
      <c r="I291" s="4">
        <f>IFERROR(VLOOKUP(E291,'기준가격대장(결산후)'!$A$4:$H$500,8,0),0)</f>
        <v>0</v>
      </c>
      <c r="K291" s="3">
        <f>G285-H180</f>
        <v>-519987500</v>
      </c>
    </row>
    <row r="292" spans="2:11" outlineLevel="1">
      <c r="B292" s="34">
        <f>IFERROR(VLOOKUP(E292,'기준가격대장(결산후)'!$A$4:$H$500,2,0),0)</f>
        <v>0</v>
      </c>
      <c r="C292" s="3">
        <f>IFERROR(VLOOKUP(E292,'기준가격대장(결산후)'!$A$4:$H$500,3,0),0)</f>
        <v>122308762500</v>
      </c>
      <c r="D292" s="4">
        <f>IFERROR(VLOOKUP(E292,'기준가격대장(결산후)'!$A$4:$H$500,4,0),0)</f>
        <v>0</v>
      </c>
      <c r="E292" s="27">
        <v>515012</v>
      </c>
      <c r="F292" s="28" t="s">
        <v>673</v>
      </c>
      <c r="G292" s="26">
        <f>IFERROR(VLOOKUP(E292,'기준가격대장(결산후)'!$A$4:$H$500,6,0),0)</f>
        <v>122308762500</v>
      </c>
      <c r="H292" s="26">
        <f>IFERROR(VLOOKUP(E292,'기준가격대장(결산후)'!$A$4:$H$500,7,0),0)</f>
        <v>0</v>
      </c>
      <c r="I292" s="29">
        <f>IFERROR(VLOOKUP(E292,'기준가격대장(결산후)'!$A$4:$H$500,8,0),0)</f>
        <v>0</v>
      </c>
      <c r="K292" s="3">
        <f>G292-H187</f>
        <v>46882650000</v>
      </c>
    </row>
    <row r="293" spans="2:11" outlineLevel="1">
      <c r="B293" s="34">
        <f>IFERROR(VLOOKUP(E293,'기준가격대장(결산후)'!$A$4:$H$500,2,0),0)</f>
        <v>0</v>
      </c>
      <c r="C293" s="3">
        <f>IFERROR(VLOOKUP(E293,'기준가격대장(결산후)'!$A$4:$H$500,3,0),0)</f>
        <v>0</v>
      </c>
      <c r="D293" s="4">
        <f>IFERROR(VLOOKUP(E293,'기준가격대장(결산후)'!$A$4:$H$500,4,0),0)</f>
        <v>0</v>
      </c>
      <c r="E293" s="27">
        <v>519012</v>
      </c>
      <c r="F293" s="28" t="s">
        <v>1210</v>
      </c>
      <c r="G293" s="26">
        <f>IFERROR(VLOOKUP(E293,'기준가격대장(결산후)'!$A$4:$H$500,6,0),0)</f>
        <v>0</v>
      </c>
      <c r="H293" s="26">
        <f>IFERROR(VLOOKUP(E293,'기준가격대장(결산후)'!$A$4:$H$500,7,0),0)</f>
        <v>0</v>
      </c>
      <c r="I293" s="29">
        <f>IFERROR(VLOOKUP(E293,'기준가격대장(결산후)'!$A$4:$H$500,8,0),0)</f>
        <v>0</v>
      </c>
    </row>
    <row r="294" spans="2:11" outlineLevel="1">
      <c r="B294" s="34">
        <f>IFERROR(VLOOKUP(E294,'기준가격대장(결산후)'!$A$4:$H$500,2,0),0)</f>
        <v>0</v>
      </c>
      <c r="C294" s="3">
        <f>IFERROR(VLOOKUP(E294,'기준가격대장(결산후)'!$A$4:$H$500,3,0),0)</f>
        <v>0</v>
      </c>
      <c r="D294" s="4">
        <f>IFERROR(VLOOKUP(E294,'기준가격대장(결산후)'!$A$4:$H$500,4,0),0)</f>
        <v>0</v>
      </c>
      <c r="E294" s="17">
        <v>515021</v>
      </c>
      <c r="F294" s="4" t="s">
        <v>499</v>
      </c>
      <c r="G294" s="3">
        <f>IFERROR(VLOOKUP(E294,'기준가격대장(결산후)'!$A$4:$H$500,6,0),0)</f>
        <v>0</v>
      </c>
      <c r="H294" s="3">
        <f>IFERROR(VLOOKUP(E294,'기준가격대장(결산후)'!$A$4:$H$500,7,0),0)</f>
        <v>0</v>
      </c>
      <c r="I294" s="4">
        <f>IFERROR(VLOOKUP(E294,'기준가격대장(결산후)'!$A$4:$H$500,8,0),0)</f>
        <v>0</v>
      </c>
    </row>
    <row r="295" spans="2:11" outlineLevel="1">
      <c r="B295" s="34">
        <f>IFERROR(VLOOKUP(E295,'기준가격대장(결산후)'!$A$4:$H$500,2,0),0)</f>
        <v>0</v>
      </c>
      <c r="C295" s="3">
        <f>IFERROR(VLOOKUP(E295,'기준가격대장(결산후)'!$A$4:$H$500,3,0),0)</f>
        <v>0</v>
      </c>
      <c r="D295" s="4">
        <f>IFERROR(VLOOKUP(E295,'기준가격대장(결산후)'!$A$4:$H$500,4,0),0)</f>
        <v>0</v>
      </c>
      <c r="E295" s="17">
        <v>515031</v>
      </c>
      <c r="F295" s="4" t="s">
        <v>500</v>
      </c>
      <c r="G295" s="3">
        <f>IFERROR(VLOOKUP(E295,'기준가격대장(결산후)'!$A$4:$H$500,6,0),0)</f>
        <v>0</v>
      </c>
      <c r="H295" s="3">
        <f>IFERROR(VLOOKUP(E295,'기준가격대장(결산후)'!$A$4:$H$500,7,0),0)</f>
        <v>0</v>
      </c>
      <c r="I295" s="4">
        <f>IFERROR(VLOOKUP(E295,'기준가격대장(결산후)'!$A$4:$H$500,8,0),0)</f>
        <v>0</v>
      </c>
    </row>
    <row r="296" spans="2:11" outlineLevel="1">
      <c r="B296" s="34">
        <f>IFERROR(VLOOKUP(E296,'기준가격대장(결산후)'!$A$4:$H$500,2,0),0)</f>
        <v>0</v>
      </c>
      <c r="C296" s="3">
        <f>IFERROR(VLOOKUP(E296,'기준가격대장(결산후)'!$A$4:$H$500,3,0),0)</f>
        <v>0</v>
      </c>
      <c r="D296" s="4">
        <f>IFERROR(VLOOKUP(E296,'기준가격대장(결산후)'!$A$4:$H$500,4,0),0)</f>
        <v>0</v>
      </c>
      <c r="E296" s="17">
        <v>515111</v>
      </c>
      <c r="F296" s="4" t="s">
        <v>198</v>
      </c>
      <c r="G296" s="3">
        <f>IFERROR(VLOOKUP(E296,'기준가격대장(결산후)'!$A$4:$H$500,6,0),0)</f>
        <v>0</v>
      </c>
      <c r="H296" s="3">
        <f>IFERROR(VLOOKUP(E296,'기준가격대장(결산후)'!$A$4:$H$500,7,0),0)</f>
        <v>0</v>
      </c>
      <c r="I296" s="4">
        <f>IFERROR(VLOOKUP(E296,'기준가격대장(결산후)'!$A$4:$H$500,8,0),0)</f>
        <v>0</v>
      </c>
    </row>
    <row r="297" spans="2:11" outlineLevel="1">
      <c r="B297" s="34">
        <f>IFERROR(VLOOKUP(E297,'기준가격대장(결산후)'!$A$4:$H$500,2,0),0)</f>
        <v>0</v>
      </c>
      <c r="C297" s="3">
        <f>IFERROR(VLOOKUP(E297,'기준가격대장(결산후)'!$A$4:$H$500,3,0),0)</f>
        <v>0</v>
      </c>
      <c r="D297" s="4">
        <f>IFERROR(VLOOKUP(E297,'기준가격대장(결산후)'!$A$4:$H$500,4,0),0)</f>
        <v>0</v>
      </c>
      <c r="E297" s="17">
        <v>515211</v>
      </c>
      <c r="F297" s="4" t="s">
        <v>64</v>
      </c>
      <c r="G297" s="3">
        <f>IFERROR(VLOOKUP(E297,'기준가격대장(결산후)'!$A$4:$H$500,6,0),0)</f>
        <v>0</v>
      </c>
      <c r="H297" s="3">
        <f>IFERROR(VLOOKUP(E297,'기준가격대장(결산후)'!$A$4:$H$500,7,0),0)</f>
        <v>0</v>
      </c>
      <c r="I297" s="4">
        <f>IFERROR(VLOOKUP(E297,'기준가격대장(결산후)'!$A$4:$H$500,8,0),0)</f>
        <v>0</v>
      </c>
    </row>
    <row r="298" spans="2:11" outlineLevel="1">
      <c r="B298" s="34">
        <f>IFERROR(VLOOKUP(E298,'기준가격대장(결산후)'!$A$4:$H$500,2,0),0)</f>
        <v>0</v>
      </c>
      <c r="C298" s="3">
        <f>IFERROR(VLOOKUP(E298,'기준가격대장(결산후)'!$A$4:$H$500,3,0),0)</f>
        <v>0</v>
      </c>
      <c r="D298" s="4">
        <f>IFERROR(VLOOKUP(E298,'기준가격대장(결산후)'!$A$4:$H$500,4,0),0)</f>
        <v>0</v>
      </c>
      <c r="E298" s="18">
        <v>515311</v>
      </c>
      <c r="F298" s="19" t="s">
        <v>259</v>
      </c>
      <c r="G298" s="3">
        <f>IFERROR(VLOOKUP(E298,'기준가격대장(결산후)'!$A$4:$H$500,6,0),0)</f>
        <v>0</v>
      </c>
      <c r="H298" s="3">
        <f>IFERROR(VLOOKUP(E298,'기준가격대장(결산후)'!$A$4:$H$500,7,0),0)</f>
        <v>0</v>
      </c>
      <c r="I298" s="4">
        <f>IFERROR(VLOOKUP(E298,'기준가격대장(결산후)'!$A$4:$H$500,8,0),0)</f>
        <v>0</v>
      </c>
    </row>
    <row r="299" spans="2:11" outlineLevel="1">
      <c r="B299" s="34">
        <f>IFERROR(VLOOKUP(E299,'기준가격대장(결산후)'!$A$4:$H$500,2,0),0)</f>
        <v>0</v>
      </c>
      <c r="C299" s="3">
        <f>IFERROR(VLOOKUP(E299,'기준가격대장(결산후)'!$A$4:$H$500,3,0),0)</f>
        <v>0</v>
      </c>
      <c r="D299" s="4">
        <f>IFERROR(VLOOKUP(E299,'기준가격대장(결산후)'!$A$4:$H$500,4,0),0)</f>
        <v>0</v>
      </c>
      <c r="E299" s="18">
        <v>515511</v>
      </c>
      <c r="F299" s="19" t="s">
        <v>306</v>
      </c>
      <c r="G299" s="3">
        <f>IFERROR(VLOOKUP(E299,'기준가격대장(결산후)'!$A$4:$H$500,6,0),0)</f>
        <v>0</v>
      </c>
      <c r="H299" s="3">
        <f>IFERROR(VLOOKUP(E299,'기준가격대장(결산후)'!$A$4:$H$500,7,0),0)</f>
        <v>0</v>
      </c>
      <c r="I299" s="4">
        <f>IFERROR(VLOOKUP(E299,'기준가격대장(결산후)'!$A$4:$H$500,8,0),0)</f>
        <v>0</v>
      </c>
    </row>
    <row r="300" spans="2:11" outlineLevel="1">
      <c r="B300" s="34">
        <f>IFERROR(VLOOKUP(E300,'기준가격대장(결산후)'!$A$4:$H$500,2,0),0)</f>
        <v>0</v>
      </c>
      <c r="C300" s="3">
        <f>IFERROR(VLOOKUP(E300,'기준가격대장(결산후)'!$A$4:$H$500,3,0),0)</f>
        <v>0</v>
      </c>
      <c r="D300" s="4">
        <f>IFERROR(VLOOKUP(E300,'기준가격대장(결산후)'!$A$4:$H$500,4,0),0)</f>
        <v>0</v>
      </c>
      <c r="E300" s="18">
        <v>516131</v>
      </c>
      <c r="F300" s="19" t="s">
        <v>65</v>
      </c>
      <c r="G300" s="3">
        <f>IFERROR(VLOOKUP(E300,'기준가격대장(결산후)'!$A$4:$H$500,6,0),0)</f>
        <v>0</v>
      </c>
      <c r="H300" s="3">
        <f>IFERROR(VLOOKUP(E300,'기준가격대장(결산후)'!$A$4:$H$500,7,0),0)</f>
        <v>0</v>
      </c>
      <c r="I300" s="4">
        <f>IFERROR(VLOOKUP(E300,'기준가격대장(결산후)'!$A$4:$H$500,8,0),0)</f>
        <v>0</v>
      </c>
    </row>
    <row r="301" spans="2:11" outlineLevel="1">
      <c r="B301" s="34">
        <f>IFERROR(VLOOKUP(E301,'기준가격대장(결산후)'!$A$4:$H$500,2,0),0)</f>
        <v>0</v>
      </c>
      <c r="C301" s="3">
        <f>IFERROR(VLOOKUP(E301,'기준가격대장(결산후)'!$A$4:$H$500,3,0),0)</f>
        <v>0</v>
      </c>
      <c r="D301" s="4">
        <f>IFERROR(VLOOKUP(E301,'기준가격대장(결산후)'!$A$4:$H$500,4,0),0)</f>
        <v>0</v>
      </c>
      <c r="E301" s="27">
        <v>517012</v>
      </c>
      <c r="F301" s="28" t="s">
        <v>896</v>
      </c>
      <c r="G301" s="26">
        <f>IFERROR(VLOOKUP(E301,'기준가격대장(결산후)'!$A$4:$H$500,6,0),0)</f>
        <v>0</v>
      </c>
      <c r="H301" s="26">
        <f>IFERROR(VLOOKUP(E301,'기준가격대장(결산후)'!$A$4:$H$500,7,0),0)</f>
        <v>0</v>
      </c>
      <c r="I301" s="29">
        <f>IFERROR(VLOOKUP(E301,'기준가격대장(결산후)'!$A$4:$H$500,8,0),0)</f>
        <v>0</v>
      </c>
      <c r="J301" s="3" t="s">
        <v>903</v>
      </c>
    </row>
    <row r="302" spans="2:11" outlineLevel="1">
      <c r="B302" s="34">
        <f>IFERROR(VLOOKUP(E302,'기준가격대장(결산후)'!$A$4:$H$500,2,0),0)</f>
        <v>0</v>
      </c>
      <c r="C302" s="3">
        <f>IFERROR(VLOOKUP(E302,'기준가격대장(결산후)'!$A$4:$H$500,3,0),0)</f>
        <v>0</v>
      </c>
      <c r="D302" s="4">
        <f>IFERROR(VLOOKUP(E302,'기준가격대장(결산후)'!$A$4:$H$500,4,0),0)</f>
        <v>0</v>
      </c>
      <c r="E302" s="18">
        <v>517061</v>
      </c>
      <c r="F302" s="19" t="s">
        <v>501</v>
      </c>
      <c r="G302" s="3">
        <f>IFERROR(VLOOKUP(E302,'기준가격대장(결산후)'!$A$4:$H$500,6,0),0)</f>
        <v>0</v>
      </c>
      <c r="H302" s="3">
        <f>IFERROR(VLOOKUP(E302,'기준가격대장(결산후)'!$A$4:$H$500,7,0),0)</f>
        <v>0</v>
      </c>
      <c r="I302" s="4">
        <f>IFERROR(VLOOKUP(E302,'기준가격대장(결산후)'!$A$4:$H$500,8,0),0)</f>
        <v>0</v>
      </c>
    </row>
    <row r="303" spans="2:11" outlineLevel="1">
      <c r="B303" s="34">
        <f>IFERROR(VLOOKUP(E303,'기준가격대장(결산후)'!$A$4:$H$500,2,0),0)</f>
        <v>0</v>
      </c>
      <c r="C303" s="3">
        <f>IFERROR(VLOOKUP(E303,'기준가격대장(결산후)'!$A$4:$H$500,3,0),0)</f>
        <v>0</v>
      </c>
      <c r="D303" s="4">
        <f>IFERROR(VLOOKUP(E303,'기준가격대장(결산후)'!$A$4:$H$500,4,0),0)</f>
        <v>0</v>
      </c>
      <c r="E303" s="17">
        <v>519071</v>
      </c>
      <c r="F303" s="4" t="s">
        <v>65</v>
      </c>
      <c r="G303" s="3">
        <f>IFERROR(VLOOKUP(E303,'기준가격대장(결산후)'!$A$4:$H$500,6,0),0)</f>
        <v>0</v>
      </c>
      <c r="H303" s="3">
        <f>IFERROR(VLOOKUP(E303,'기준가격대장(결산후)'!$A$4:$H$500,7,0),0)</f>
        <v>0</v>
      </c>
      <c r="I303" s="4">
        <f>IFERROR(VLOOKUP(E303,'기준가격대장(결산후)'!$A$4:$H$500,8,0),0)</f>
        <v>0</v>
      </c>
    </row>
    <row r="304" spans="2:11" outlineLevel="1">
      <c r="B304" s="34">
        <f>IFERROR(VLOOKUP(E304,'기준가격대장(결산후)'!$A$4:$H$500,2,0),0)</f>
        <v>0</v>
      </c>
      <c r="C304" s="3">
        <f>IFERROR(VLOOKUP(E304,'기준가격대장(결산후)'!$A$4:$H$500,3,0),0)</f>
        <v>0</v>
      </c>
      <c r="D304" s="4">
        <f>IFERROR(VLOOKUP(E304,'기준가격대장(결산후)'!$A$4:$H$500,4,0),0)</f>
        <v>0</v>
      </c>
      <c r="E304" s="17">
        <v>519511</v>
      </c>
      <c r="F304" s="4" t="s">
        <v>502</v>
      </c>
      <c r="G304" s="3">
        <f>IFERROR(VLOOKUP(E304,'기준가격대장(결산후)'!$A$4:$H$500,6,0),0)</f>
        <v>0</v>
      </c>
      <c r="H304" s="3">
        <f>IFERROR(VLOOKUP(E304,'기준가격대장(결산후)'!$A$4:$H$500,7,0),0)</f>
        <v>0</v>
      </c>
      <c r="I304" s="4">
        <f>IFERROR(VLOOKUP(E304,'기준가격대장(결산후)'!$A$4:$H$500,8,0),0)</f>
        <v>0</v>
      </c>
    </row>
    <row r="305" spans="2:10" outlineLevel="1">
      <c r="B305" s="34">
        <f>IFERROR(VLOOKUP(E305,'기준가격대장(결산후)'!$A$4:$H$500,2,0),0)</f>
        <v>0</v>
      </c>
      <c r="C305" s="3">
        <f>IFERROR(VLOOKUP(E305,'기준가격대장(결산후)'!$A$4:$H$500,3,0),0)</f>
        <v>0</v>
      </c>
      <c r="D305" s="4">
        <f>IFERROR(VLOOKUP(E305,'기준가격대장(결산후)'!$A$4:$H$500,4,0),0)</f>
        <v>0</v>
      </c>
      <c r="E305" s="17">
        <v>523011</v>
      </c>
      <c r="F305" s="4" t="s">
        <v>66</v>
      </c>
      <c r="G305" s="3">
        <f>IFERROR(VLOOKUP(E305,'기준가격대장(결산후)'!$A$4:$H$500,6,0),0)</f>
        <v>0</v>
      </c>
      <c r="H305" s="3">
        <f>IFERROR(VLOOKUP(E305,'기준가격대장(결산후)'!$A$4:$H$500,7,0),0)</f>
        <v>0</v>
      </c>
      <c r="I305" s="4">
        <f>IFERROR(VLOOKUP(E305,'기준가격대장(결산후)'!$A$4:$H$500,8,0),0)</f>
        <v>0</v>
      </c>
    </row>
    <row r="306" spans="2:10" outlineLevel="1">
      <c r="B306" s="34">
        <f>IFERROR(VLOOKUP(E306,'기준가격대장(결산후)'!$A$4:$H$500,2,0),0)</f>
        <v>0</v>
      </c>
      <c r="C306" s="3">
        <f>IFERROR(VLOOKUP(E306,'기준가격대장(결산후)'!$A$4:$H$500,3,0),0)</f>
        <v>33658782896</v>
      </c>
      <c r="D306" s="4">
        <f>IFERROR(VLOOKUP(E306,'기준가격대장(결산후)'!$A$4:$H$500,4,0),0)</f>
        <v>0</v>
      </c>
      <c r="E306" s="27">
        <v>531012</v>
      </c>
      <c r="F306" s="28" t="s">
        <v>231</v>
      </c>
      <c r="G306" s="26">
        <f>IFERROR(VLOOKUP(E306,'기준가격대장(결산후)'!$A$4:$H$500,6,0),0)</f>
        <v>33658782896</v>
      </c>
      <c r="H306" s="26">
        <f>IFERROR(VLOOKUP(E306,'기준가격대장(결산후)'!$A$4:$H$500,7,0),0)</f>
        <v>0</v>
      </c>
      <c r="I306" s="29">
        <f>IFERROR(VLOOKUP(E306,'기준가격대장(결산후)'!$A$4:$H$500,8,0),0)</f>
        <v>0</v>
      </c>
    </row>
    <row r="307" spans="2:10" outlineLevel="1">
      <c r="B307" s="34">
        <f>IFERROR(VLOOKUP(E307,'기준가격대장(결산후)'!$A$4:$H$500,2,0),0)</f>
        <v>0</v>
      </c>
      <c r="C307" s="3">
        <f>IFERROR(VLOOKUP(E307,'기준가격대장(결산후)'!$A$4:$H$500,3,0),0)</f>
        <v>0</v>
      </c>
      <c r="D307" s="4">
        <f>IFERROR(VLOOKUP(E307,'기준가격대장(결산후)'!$A$4:$H$500,4,0),0)</f>
        <v>0</v>
      </c>
      <c r="E307" s="27">
        <v>531032</v>
      </c>
      <c r="F307" s="28" t="s">
        <v>435</v>
      </c>
      <c r="G307" s="26">
        <f>IFERROR(VLOOKUP(E307,'기준가격대장(결산후)'!$A$4:$H$500,6,0),0)</f>
        <v>0</v>
      </c>
      <c r="H307" s="26">
        <f>IFERROR(VLOOKUP(E307,'기준가격대장(결산후)'!$A$4:$H$500,7,0),0)</f>
        <v>0</v>
      </c>
      <c r="I307" s="29">
        <f>IFERROR(VLOOKUP(E307,'기준가격대장(결산후)'!$A$4:$H$500,8,0),0)</f>
        <v>0</v>
      </c>
    </row>
    <row r="308" spans="2:10" outlineLevel="1">
      <c r="B308" s="34">
        <f>IFERROR(VLOOKUP(E308,'기준가격대장(결산후)'!$A$4:$H$500,2,0),0)</f>
        <v>0</v>
      </c>
      <c r="C308" s="3">
        <f>IFERROR(VLOOKUP(E308,'기준가격대장(결산후)'!$A$4:$H$500,3,0),0)</f>
        <v>0</v>
      </c>
      <c r="D308" s="4">
        <f>IFERROR(VLOOKUP(E308,'기준가격대장(결산후)'!$A$4:$H$500,4,0),0)</f>
        <v>0</v>
      </c>
      <c r="E308" s="27">
        <v>531044</v>
      </c>
      <c r="F308" s="28" t="s">
        <v>658</v>
      </c>
      <c r="G308" s="26">
        <f>IFERROR(VLOOKUP(E308,'기준가격대장(결산후)'!$A$4:$H$500,6,0),0)</f>
        <v>0</v>
      </c>
      <c r="H308" s="26">
        <f>IFERROR(VLOOKUP(E308,'기준가격대장(결산후)'!$A$4:$H$500,7,0),0)</f>
        <v>0</v>
      </c>
      <c r="I308" s="29">
        <f>IFERROR(VLOOKUP(E308,'기준가격대장(결산후)'!$A$4:$H$500,8,0),0)</f>
        <v>0</v>
      </c>
    </row>
    <row r="309" spans="2:10" outlineLevel="1">
      <c r="B309" s="34">
        <f>IFERROR(VLOOKUP(E309,'기준가격대장(결산후)'!$A$4:$H$500,2,0),0)</f>
        <v>0</v>
      </c>
      <c r="C309" s="3">
        <f>IFERROR(VLOOKUP(E309,'기준가격대장(결산후)'!$A$4:$H$500,3,0),0)</f>
        <v>0</v>
      </c>
      <c r="D309" s="4">
        <f>IFERROR(VLOOKUP(E309,'기준가격대장(결산후)'!$A$4:$H$500,4,0),0)</f>
        <v>0</v>
      </c>
      <c r="E309" s="17">
        <v>531071</v>
      </c>
      <c r="F309" s="4" t="s">
        <v>67</v>
      </c>
      <c r="G309" s="3">
        <f>IFERROR(VLOOKUP(E309,'기준가격대장(결산후)'!$A$4:$H$500,6,0),0)</f>
        <v>0</v>
      </c>
      <c r="H309" s="3">
        <f>IFERROR(VLOOKUP(E309,'기준가격대장(결산후)'!$A$4:$H$500,7,0),0)</f>
        <v>0</v>
      </c>
      <c r="I309" s="4">
        <f>IFERROR(VLOOKUP(E309,'기준가격대장(결산후)'!$A$4:$H$500,8,0),0)</f>
        <v>0</v>
      </c>
    </row>
    <row r="310" spans="2:10" outlineLevel="1">
      <c r="B310" s="34">
        <f>IFERROR(VLOOKUP(E310,'기준가격대장(결산후)'!$A$4:$H$500,2,0),0)</f>
        <v>0</v>
      </c>
      <c r="C310" s="3">
        <f>IFERROR(VLOOKUP(E310,'기준가격대장(결산후)'!$A$4:$H$500,3,0),0)</f>
        <v>1765255</v>
      </c>
      <c r="D310" s="4">
        <f>IFERROR(VLOOKUP(E310,'기준가격대장(결산후)'!$A$4:$H$500,4,0),0)</f>
        <v>0</v>
      </c>
      <c r="E310" s="17">
        <v>533011</v>
      </c>
      <c r="F310" s="4" t="s">
        <v>199</v>
      </c>
      <c r="G310" s="3">
        <f>IFERROR(VLOOKUP(E310,'기준가격대장(결산후)'!$A$4:$H$500,6,0),0)</f>
        <v>1765255</v>
      </c>
      <c r="H310" s="3">
        <f>IFERROR(VLOOKUP(E310,'기준가격대장(결산후)'!$A$4:$H$500,7,0),0)</f>
        <v>0</v>
      </c>
      <c r="I310" s="4">
        <f>IFERROR(VLOOKUP(E310,'기준가격대장(결산후)'!$A$4:$H$500,8,0),0)</f>
        <v>0</v>
      </c>
    </row>
    <row r="311" spans="2:10" outlineLevel="1">
      <c r="B311" s="34">
        <f>IFERROR(VLOOKUP(E311,'기준가격대장(결산후)'!$A$4:$H$500,2,0),0)</f>
        <v>0</v>
      </c>
      <c r="C311" s="3">
        <f>IFERROR(VLOOKUP(E311,'기준가격대장(결산후)'!$A$4:$H$500,3,0),0)</f>
        <v>0</v>
      </c>
      <c r="D311" s="4">
        <f>IFERROR(VLOOKUP(E311,'기준가격대장(결산후)'!$A$4:$H$500,4,0),0)</f>
        <v>0</v>
      </c>
      <c r="E311" s="31">
        <v>531022</v>
      </c>
      <c r="F311" s="29" t="s">
        <v>897</v>
      </c>
      <c r="G311" s="26">
        <f>IFERROR(VLOOKUP(E311,'기준가격대장(결산후)'!$A$4:$H$500,6,0),0)</f>
        <v>0</v>
      </c>
      <c r="H311" s="26">
        <f>IFERROR(VLOOKUP(E311,'기준가격대장(결산후)'!$A$4:$H$500,7,0),0)</f>
        <v>0</v>
      </c>
      <c r="I311" s="29">
        <f>IFERROR(VLOOKUP(E311,'기준가격대장(결산후)'!$A$4:$H$500,8,0),0)</f>
        <v>0</v>
      </c>
      <c r="J311" s="12" t="s">
        <v>904</v>
      </c>
    </row>
    <row r="312" spans="2:10" outlineLevel="1">
      <c r="B312" s="34">
        <f>IFERROR(VLOOKUP(E312,'기준가격대장(결산후)'!$A$4:$H$500,2,0),0)</f>
        <v>0</v>
      </c>
      <c r="C312" s="3">
        <f>IFERROR(VLOOKUP(E312,'기준가격대장(결산후)'!$A$4:$H$500,3,0),0)</f>
        <v>0</v>
      </c>
      <c r="D312" s="4">
        <f>IFERROR(VLOOKUP(E312,'기준가격대장(결산후)'!$A$4:$H$500,4,0),0)</f>
        <v>0</v>
      </c>
      <c r="E312" s="17">
        <v>533041</v>
      </c>
      <c r="F312" s="4" t="s">
        <v>503</v>
      </c>
      <c r="G312" s="3">
        <f>IFERROR(VLOOKUP(E312,'기준가격대장(결산후)'!$A$4:$H$500,6,0),0)</f>
        <v>0</v>
      </c>
      <c r="H312" s="3">
        <f>IFERROR(VLOOKUP(E312,'기준가격대장(결산후)'!$A$4:$H$500,7,0),0)</f>
        <v>0</v>
      </c>
      <c r="I312" s="4">
        <f>IFERROR(VLOOKUP(E312,'기준가격대장(결산후)'!$A$4:$H$500,8,0),0)</f>
        <v>0</v>
      </c>
    </row>
    <row r="313" spans="2:10" outlineLevel="1">
      <c r="B313" s="34">
        <f>IFERROR(VLOOKUP(E313,'기준가격대장(결산후)'!$A$4:$H$500,2,0),0)</f>
        <v>0</v>
      </c>
      <c r="C313" s="3">
        <f>IFERROR(VLOOKUP(E313,'기준가격대장(결산후)'!$A$4:$H$500,3,0),0)</f>
        <v>0</v>
      </c>
      <c r="D313" s="4">
        <f>IFERROR(VLOOKUP(E313,'기준가격대장(결산후)'!$A$4:$H$500,4,0),0)</f>
        <v>0</v>
      </c>
      <c r="E313" s="17">
        <v>533051</v>
      </c>
      <c r="F313" s="4" t="s">
        <v>369</v>
      </c>
      <c r="G313" s="3">
        <f>IFERROR(VLOOKUP(E313,'기준가격대장(결산후)'!$A$4:$H$500,6,0),0)</f>
        <v>0</v>
      </c>
      <c r="H313" s="3">
        <f>IFERROR(VLOOKUP(E313,'기준가격대장(결산후)'!$A$4:$H$500,7,0),0)</f>
        <v>0</v>
      </c>
      <c r="I313" s="4">
        <f>IFERROR(VLOOKUP(E313,'기준가격대장(결산후)'!$A$4:$H$500,8,0),0)</f>
        <v>0</v>
      </c>
    </row>
    <row r="314" spans="2:10" outlineLevel="1">
      <c r="B314" s="34">
        <f>IFERROR(VLOOKUP(E314,'기준가격대장(결산후)'!$A$4:$H$500,2,0),0)</f>
        <v>0</v>
      </c>
      <c r="C314" s="3">
        <f>IFERROR(VLOOKUP(E314,'기준가격대장(결산후)'!$A$4:$H$500,3,0),0)</f>
        <v>0</v>
      </c>
      <c r="D314" s="4">
        <f>IFERROR(VLOOKUP(E314,'기준가격대장(결산후)'!$A$4:$H$500,4,0),0)</f>
        <v>0</v>
      </c>
      <c r="E314" s="17">
        <v>535011</v>
      </c>
      <c r="F314" s="4" t="s">
        <v>200</v>
      </c>
      <c r="G314" s="3">
        <f>IFERROR(VLOOKUP(E314,'기준가격대장(결산후)'!$A$4:$H$500,6,0),0)</f>
        <v>0</v>
      </c>
      <c r="H314" s="3">
        <f>IFERROR(VLOOKUP(E314,'기준가격대장(결산후)'!$A$4:$H$500,7,0),0)</f>
        <v>0</v>
      </c>
      <c r="I314" s="4">
        <f>IFERROR(VLOOKUP(E314,'기준가격대장(결산후)'!$A$4:$H$500,8,0),0)</f>
        <v>0</v>
      </c>
    </row>
    <row r="315" spans="2:10" outlineLevel="1">
      <c r="B315" s="34">
        <f>IFERROR(VLOOKUP(E315,'기준가격대장(결산후)'!$A$4:$H$500,2,0),0)</f>
        <v>0</v>
      </c>
      <c r="C315" s="3">
        <f>IFERROR(VLOOKUP(E315,'기준가격대장(결산후)'!$A$4:$H$500,3,0),0)</f>
        <v>29549335</v>
      </c>
      <c r="D315" s="4">
        <f>IFERROR(VLOOKUP(E315,'기준가격대장(결산후)'!$A$4:$H$500,4,0),0)</f>
        <v>0</v>
      </c>
      <c r="E315" s="18">
        <v>537011</v>
      </c>
      <c r="F315" s="19" t="s">
        <v>232</v>
      </c>
      <c r="G315" s="3">
        <f>IFERROR(VLOOKUP(E315,'기준가격대장(결산후)'!$A$4:$H$500,6,0),0)</f>
        <v>29549335</v>
      </c>
      <c r="H315" s="3">
        <f>IFERROR(VLOOKUP(E315,'기준가격대장(결산후)'!$A$4:$H$500,7,0),0)</f>
        <v>0</v>
      </c>
      <c r="I315" s="4">
        <f>IFERROR(VLOOKUP(E315,'기준가격대장(결산후)'!$A$4:$H$500,8,0),0)</f>
        <v>0</v>
      </c>
    </row>
    <row r="316" spans="2:10" outlineLevel="1">
      <c r="B316" s="34">
        <f>IFERROR(VLOOKUP(E316,'기준가격대장(결산후)'!$A$4:$H$500,2,0),0)</f>
        <v>0</v>
      </c>
      <c r="C316" s="3">
        <f>IFERROR(VLOOKUP(E316,'기준가격대장(결산후)'!$A$4:$H$500,3,0),0)</f>
        <v>1016767668</v>
      </c>
      <c r="D316" s="4">
        <f>IFERROR(VLOOKUP(E316,'기준가격대장(결산후)'!$A$4:$H$500,4,0),0)</f>
        <v>0</v>
      </c>
      <c r="E316" s="27">
        <v>537012</v>
      </c>
      <c r="F316" s="28" t="s">
        <v>233</v>
      </c>
      <c r="G316" s="26">
        <f>IFERROR(VLOOKUP(E316,'기준가격대장(결산후)'!$A$4:$H$500,6,0),0)</f>
        <v>1016767668</v>
      </c>
      <c r="H316" s="26">
        <f>IFERROR(VLOOKUP(E316,'기준가격대장(결산후)'!$A$4:$H$500,7,0),0)</f>
        <v>0</v>
      </c>
      <c r="I316" s="29">
        <f>IFERROR(VLOOKUP(E316,'기준가격대장(결산후)'!$A$4:$H$500,8,0),0)</f>
        <v>0</v>
      </c>
    </row>
    <row r="317" spans="2:10" outlineLevel="1">
      <c r="B317" s="34">
        <f>IFERROR(VLOOKUP(E317,'기준가격대장(결산후)'!$A$4:$H$500,2,0),0)</f>
        <v>0</v>
      </c>
      <c r="C317" s="3">
        <f>IFERROR(VLOOKUP(E317,'기준가격대장(결산후)'!$A$4:$H$500,3,0),0)</f>
        <v>0</v>
      </c>
      <c r="D317" s="4">
        <f>IFERROR(VLOOKUP(E317,'기준가격대장(결산후)'!$A$4:$H$500,4,0),0)</f>
        <v>0</v>
      </c>
      <c r="E317" s="18">
        <v>537021</v>
      </c>
      <c r="F317" s="19" t="s">
        <v>504</v>
      </c>
      <c r="G317" s="3">
        <f>IFERROR(VLOOKUP(E317,'기준가격대장(결산후)'!$A$4:$H$500,6,0),0)</f>
        <v>0</v>
      </c>
      <c r="H317" s="3">
        <f>IFERROR(VLOOKUP(E317,'기준가격대장(결산후)'!$A$4:$H$500,7,0),0)</f>
        <v>0</v>
      </c>
      <c r="I317" s="4">
        <f>IFERROR(VLOOKUP(E317,'기준가격대장(결산후)'!$A$4:$H$500,8,0),0)</f>
        <v>0</v>
      </c>
    </row>
    <row r="318" spans="2:10" outlineLevel="1">
      <c r="B318" s="34">
        <f>IFERROR(VLOOKUP(E318,'기준가격대장(결산후)'!$A$4:$H$500,2,0),0)</f>
        <v>0</v>
      </c>
      <c r="C318" s="3">
        <f>IFERROR(VLOOKUP(E318,'기준가격대장(결산후)'!$A$4:$H$500,3,0),0)</f>
        <v>0</v>
      </c>
      <c r="D318" s="4">
        <f>IFERROR(VLOOKUP(E318,'기준가격대장(결산후)'!$A$4:$H$500,4,0),0)</f>
        <v>0</v>
      </c>
      <c r="E318" s="18">
        <v>539011</v>
      </c>
      <c r="F318" s="19" t="s">
        <v>263</v>
      </c>
      <c r="G318" s="3">
        <f>IFERROR(VLOOKUP(E318,'기준가격대장(결산후)'!$A$4:$H$500,6,0),0)</f>
        <v>0</v>
      </c>
      <c r="H318" s="3">
        <f>IFERROR(VLOOKUP(E318,'기준가격대장(결산후)'!$A$4:$H$500,7,0),0)</f>
        <v>0</v>
      </c>
      <c r="I318" s="4">
        <f>IFERROR(VLOOKUP(E318,'기준가격대장(결산후)'!$A$4:$H$500,8,0),0)</f>
        <v>0</v>
      </c>
    </row>
    <row r="319" spans="2:10" outlineLevel="1">
      <c r="B319" s="34">
        <f>IFERROR(VLOOKUP(E319,'기준가격대장(결산후)'!$A$4:$H$500,2,0),0)</f>
        <v>0</v>
      </c>
      <c r="C319" s="3">
        <f>IFERROR(VLOOKUP(E319,'기준가격대장(결산후)'!$A$4:$H$500,3,0),0)</f>
        <v>0</v>
      </c>
      <c r="D319" s="4">
        <f>IFERROR(VLOOKUP(E319,'기준가격대장(결산후)'!$A$4:$H$500,4,0),0)</f>
        <v>0</v>
      </c>
      <c r="E319" s="27">
        <v>539012</v>
      </c>
      <c r="F319" s="28" t="s">
        <v>255</v>
      </c>
      <c r="G319" s="26">
        <f>IFERROR(VLOOKUP(E319,'기준가격대장(결산후)'!$A$4:$H$500,6,0),0)</f>
        <v>0</v>
      </c>
      <c r="H319" s="26">
        <f>IFERROR(VLOOKUP(E319,'기준가격대장(결산후)'!$A$4:$H$500,7,0),0)</f>
        <v>0</v>
      </c>
      <c r="I319" s="29">
        <f>IFERROR(VLOOKUP(E319,'기준가격대장(결산후)'!$A$4:$H$500,8,0),0)</f>
        <v>0</v>
      </c>
    </row>
    <row r="320" spans="2:10" outlineLevel="1">
      <c r="B320" s="34">
        <f>IFERROR(VLOOKUP(E320,'기준가격대장(결산후)'!$A$4:$H$500,2,0),0)</f>
        <v>0</v>
      </c>
      <c r="C320" s="3">
        <f>IFERROR(VLOOKUP(E320,'기준가격대장(결산후)'!$A$4:$H$500,3,0),0)</f>
        <v>0</v>
      </c>
      <c r="D320" s="4">
        <f>IFERROR(VLOOKUP(E320,'기준가격대장(결산후)'!$A$4:$H$500,4,0),0)</f>
        <v>0</v>
      </c>
      <c r="E320" s="27">
        <v>539022</v>
      </c>
      <c r="F320" s="28" t="s">
        <v>505</v>
      </c>
      <c r="G320" s="26">
        <f>IFERROR(VLOOKUP(E320,'기준가격대장(결산후)'!$A$4:$H$500,6,0),0)</f>
        <v>0</v>
      </c>
      <c r="H320" s="26">
        <f>IFERROR(VLOOKUP(E320,'기준가격대장(결산후)'!$A$4:$H$500,7,0),0)</f>
        <v>0</v>
      </c>
      <c r="I320" s="29">
        <f>IFERROR(VLOOKUP(E320,'기준가격대장(결산후)'!$A$4:$H$500,8,0),0)</f>
        <v>0</v>
      </c>
    </row>
    <row r="321" spans="2:10" outlineLevel="1">
      <c r="B321" s="34">
        <f>IFERROR(VLOOKUP(E321,'기준가격대장(결산후)'!$A$4:$H$500,2,0),0)</f>
        <v>0</v>
      </c>
      <c r="C321" s="3">
        <f>IFERROR(VLOOKUP(E321,'기준가격대장(결산후)'!$A$4:$H$500,3,0),0)</f>
        <v>0</v>
      </c>
      <c r="D321" s="4">
        <f>IFERROR(VLOOKUP(E321,'기준가격대장(결산후)'!$A$4:$H$500,4,0),0)</f>
        <v>0</v>
      </c>
      <c r="E321" s="18">
        <v>539031</v>
      </c>
      <c r="F321" s="19" t="s">
        <v>436</v>
      </c>
      <c r="G321" s="3">
        <f>IFERROR(VLOOKUP(E321,'기준가격대장(결산후)'!$A$4:$H$500,6,0),0)</f>
        <v>0</v>
      </c>
      <c r="H321" s="3">
        <f>IFERROR(VLOOKUP(E321,'기준가격대장(결산후)'!$A$4:$H$500,7,0),0)</f>
        <v>0</v>
      </c>
      <c r="I321" s="4">
        <f>IFERROR(VLOOKUP(E321,'기준가격대장(결산후)'!$A$4:$H$500,8,0),0)</f>
        <v>0</v>
      </c>
    </row>
    <row r="322" spans="2:10" outlineLevel="1">
      <c r="B322" s="34">
        <f>IFERROR(VLOOKUP(E322,'기준가격대장(결산후)'!$A$4:$H$500,2,0),0)</f>
        <v>0</v>
      </c>
      <c r="C322" s="3">
        <f>IFERROR(VLOOKUP(E322,'기준가격대장(결산후)'!$A$4:$H$500,3,0),0)</f>
        <v>0</v>
      </c>
      <c r="D322" s="4">
        <f>IFERROR(VLOOKUP(E322,'기준가격대장(결산후)'!$A$4:$H$500,4,0),0)</f>
        <v>0</v>
      </c>
      <c r="E322" s="18">
        <v>543131</v>
      </c>
      <c r="F322" s="19" t="s">
        <v>234</v>
      </c>
      <c r="G322" s="3">
        <f>IFERROR(VLOOKUP(E322,'기준가격대장(결산후)'!$A$4:$H$500,6,0),0)</f>
        <v>0</v>
      </c>
      <c r="H322" s="3">
        <f>IFERROR(VLOOKUP(E322,'기준가격대장(결산후)'!$A$4:$H$500,7,0),0)</f>
        <v>0</v>
      </c>
      <c r="I322" s="4">
        <f>IFERROR(VLOOKUP(E322,'기준가격대장(결산후)'!$A$4:$H$500,8,0),0)</f>
        <v>0</v>
      </c>
    </row>
    <row r="323" spans="2:10" outlineLevel="1">
      <c r="B323" s="34">
        <f>IFERROR(VLOOKUP(E323,'기준가격대장(결산후)'!$A$4:$H$500,2,0),0)</f>
        <v>0</v>
      </c>
      <c r="C323" s="3">
        <f>IFERROR(VLOOKUP(E323,'기준가격대장(결산후)'!$A$4:$H$500,3,0),0)</f>
        <v>0</v>
      </c>
      <c r="D323" s="4">
        <f>IFERROR(VLOOKUP(E323,'기준가격대장(결산후)'!$A$4:$H$500,4,0),0)</f>
        <v>0</v>
      </c>
      <c r="E323" s="27">
        <v>547012</v>
      </c>
      <c r="F323" s="28" t="s">
        <v>898</v>
      </c>
      <c r="G323" s="26">
        <f>IFERROR(VLOOKUP(E323,'기준가격대장(결산후)'!$A$4:$H$500,6,0),0)</f>
        <v>0</v>
      </c>
      <c r="H323" s="26">
        <f>IFERROR(VLOOKUP(E323,'기준가격대장(결산후)'!$A$4:$H$500,7,0),0)</f>
        <v>0</v>
      </c>
      <c r="I323" s="29">
        <f>IFERROR(VLOOKUP(E323,'기준가격대장(결산후)'!$A$4:$H$500,8,0),0)</f>
        <v>0</v>
      </c>
      <c r="J323" s="12" t="s">
        <v>904</v>
      </c>
    </row>
    <row r="324" spans="2:10" outlineLevel="1">
      <c r="B324" s="34">
        <f>IFERROR(VLOOKUP(E324,'기준가격대장(결산후)'!$A$4:$H$500,2,0),0)</f>
        <v>0</v>
      </c>
      <c r="C324" s="3">
        <f>IFERROR(VLOOKUP(E324,'기준가격대장(결산후)'!$A$4:$H$500,3,0),0)</f>
        <v>0</v>
      </c>
      <c r="D324" s="4">
        <f>IFERROR(VLOOKUP(E324,'기준가격대장(결산후)'!$A$4:$H$500,4,0),0)</f>
        <v>0</v>
      </c>
      <c r="E324" s="27">
        <v>549012</v>
      </c>
      <c r="F324" s="28" t="s">
        <v>1012</v>
      </c>
      <c r="G324" s="26">
        <f>IFERROR(VLOOKUP(E324,'기준가격대장(결산후)'!$A$4:$H$500,6,0),0)</f>
        <v>0</v>
      </c>
      <c r="H324" s="26">
        <f>IFERROR(VLOOKUP(E324,'기준가격대장(결산후)'!$A$4:$H$500,7,0),0)</f>
        <v>0</v>
      </c>
      <c r="I324" s="29">
        <f>IFERROR(VLOOKUP(E324,'기준가격대장(결산후)'!$A$4:$H$500,8,0),0)</f>
        <v>0</v>
      </c>
      <c r="J324" s="12" t="s">
        <v>904</v>
      </c>
    </row>
    <row r="325" spans="2:10" outlineLevel="1">
      <c r="B325" s="34">
        <f>IFERROR(VLOOKUP(E325,'기준가격대장(결산후)'!$A$4:$H$500,2,0),0)</f>
        <v>0</v>
      </c>
      <c r="C325" s="3">
        <f>IFERROR(VLOOKUP(E325,'기준가격대장(결산후)'!$A$4:$H$500,3,0),0)</f>
        <v>0</v>
      </c>
      <c r="D325" s="4">
        <f>IFERROR(VLOOKUP(E325,'기준가격대장(결산후)'!$A$4:$H$500,4,0),0)</f>
        <v>0</v>
      </c>
      <c r="E325" s="18">
        <v>549041</v>
      </c>
      <c r="F325" s="19" t="s">
        <v>234</v>
      </c>
      <c r="G325" s="3">
        <f>IFERROR(VLOOKUP(E325,'기준가격대장(결산후)'!$A$4:$H$500,6,0),0)</f>
        <v>0</v>
      </c>
      <c r="H325" s="3">
        <f>IFERROR(VLOOKUP(E325,'기준가격대장(결산후)'!$A$4:$H$500,7,0),0)</f>
        <v>0</v>
      </c>
      <c r="I325" s="4">
        <f>IFERROR(VLOOKUP(E325,'기준가격대장(결산후)'!$A$4:$H$500,8,0),0)</f>
        <v>0</v>
      </c>
    </row>
    <row r="326" spans="2:10" outlineLevel="1">
      <c r="B326" s="34">
        <f>IFERROR(VLOOKUP(E326,'기준가격대장(결산후)'!$A$4:$H$500,2,0),0)</f>
        <v>0</v>
      </c>
      <c r="C326" s="3">
        <f>IFERROR(VLOOKUP(E326,'기준가격대장(결산후)'!$A$4:$H$500,3,0),0)</f>
        <v>0</v>
      </c>
      <c r="D326" s="4">
        <f>IFERROR(VLOOKUP(E326,'기준가격대장(결산후)'!$A$4:$H$500,4,0),0)</f>
        <v>0</v>
      </c>
      <c r="E326" s="18">
        <v>549511</v>
      </c>
      <c r="F326" s="19" t="s">
        <v>506</v>
      </c>
      <c r="G326" s="3">
        <f>IFERROR(VLOOKUP(E326,'기준가격대장(결산후)'!$A$4:$H$500,6,0),0)</f>
        <v>0</v>
      </c>
      <c r="H326" s="3">
        <f>IFERROR(VLOOKUP(E326,'기준가격대장(결산후)'!$A$4:$H$500,7,0),0)</f>
        <v>0</v>
      </c>
      <c r="I326" s="4">
        <f>IFERROR(VLOOKUP(E326,'기준가격대장(결산후)'!$A$4:$H$500,8,0),0)</f>
        <v>0</v>
      </c>
    </row>
    <row r="327" spans="2:10" outlineLevel="1">
      <c r="B327" s="34">
        <f>IFERROR(VLOOKUP(E327,'기준가격대장(결산후)'!$A$4:$H$500,2,0),0)</f>
        <v>0</v>
      </c>
      <c r="C327" s="3">
        <f>IFERROR(VLOOKUP(E327,'기준가격대장(결산후)'!$A$4:$H$500,3,0),0)</f>
        <v>0</v>
      </c>
      <c r="D327" s="4">
        <f>IFERROR(VLOOKUP(E327,'기준가격대장(결산후)'!$A$4:$H$500,4,0),0)</f>
        <v>0</v>
      </c>
      <c r="E327" s="17">
        <v>553011</v>
      </c>
      <c r="F327" s="4" t="s">
        <v>68</v>
      </c>
      <c r="G327" s="3">
        <f>IFERROR(VLOOKUP(E327,'기준가격대장(결산후)'!$A$4:$H$500,6,0),0)</f>
        <v>0</v>
      </c>
      <c r="H327" s="3">
        <f>IFERROR(VLOOKUP(E327,'기준가격대장(결산후)'!$A$4:$H$500,7,0),0)</f>
        <v>0</v>
      </c>
      <c r="I327" s="4">
        <f>IFERROR(VLOOKUP(E327,'기준가격대장(결산후)'!$A$4:$H$500,8,0),0)</f>
        <v>0</v>
      </c>
    </row>
    <row r="328" spans="2:10" outlineLevel="1">
      <c r="B328" s="34">
        <f>IFERROR(VLOOKUP(E328,'기준가격대장(결산후)'!$A$4:$H$500,2,0),0)</f>
        <v>0</v>
      </c>
      <c r="C328" s="3">
        <f>IFERROR(VLOOKUP(E328,'기준가격대장(결산후)'!$A$4:$H$500,3,0),0)</f>
        <v>831697</v>
      </c>
      <c r="D328" s="4">
        <f>IFERROR(VLOOKUP(E328,'기준가격대장(결산후)'!$A$4:$H$500,4,0),0)</f>
        <v>0</v>
      </c>
      <c r="E328" s="17">
        <v>555011</v>
      </c>
      <c r="F328" s="475" t="s">
        <v>201</v>
      </c>
      <c r="G328" s="3">
        <f>IFERROR(VLOOKUP(E328,'기준가격대장(결산후)'!$A$4:$H$500,6,0),0)</f>
        <v>831697</v>
      </c>
      <c r="H328" s="3">
        <f>IFERROR(VLOOKUP(E328,'기준가격대장(결산후)'!$A$4:$H$500,7,0),0)</f>
        <v>0</v>
      </c>
      <c r="I328" s="4">
        <f>IFERROR(VLOOKUP(E328,'기준가격대장(결산후)'!$A$4:$H$500,8,0),0)</f>
        <v>0</v>
      </c>
    </row>
    <row r="329" spans="2:10" outlineLevel="1">
      <c r="B329" s="34">
        <f>IFERROR(VLOOKUP(E329,'기준가격대장(결산후)'!$A$4:$H$500,2,0),0)</f>
        <v>0</v>
      </c>
      <c r="C329" s="3">
        <f>IFERROR(VLOOKUP(E329,'기준가격대장(결산후)'!$A$4:$H$500,3,0),0)</f>
        <v>0</v>
      </c>
      <c r="D329" s="4">
        <f>IFERROR(VLOOKUP(E329,'기준가격대장(결산후)'!$A$4:$H$500,4,0),0)</f>
        <v>0</v>
      </c>
      <c r="E329" s="17">
        <v>555041</v>
      </c>
      <c r="F329" s="475" t="s">
        <v>507</v>
      </c>
      <c r="G329" s="3">
        <f>IFERROR(VLOOKUP(E329,'기준가격대장(결산후)'!$A$4:$H$500,6,0),0)</f>
        <v>0</v>
      </c>
      <c r="H329" s="3">
        <f>IFERROR(VLOOKUP(E329,'기준가격대장(결산후)'!$A$4:$H$500,7,0),0)</f>
        <v>0</v>
      </c>
      <c r="I329" s="4">
        <f>IFERROR(VLOOKUP(E329,'기준가격대장(결산후)'!$A$4:$H$500,8,0),0)</f>
        <v>0</v>
      </c>
    </row>
    <row r="330" spans="2:10" outlineLevel="1">
      <c r="B330" s="34">
        <f>IFERROR(VLOOKUP(E330,'기준가격대장(결산후)'!$A$4:$H$500,2,0),0)</f>
        <v>0</v>
      </c>
      <c r="C330" s="3">
        <f>IFERROR(VLOOKUP(E330,'기준가격대장(결산후)'!$A$4:$H$500,3,0),0)</f>
        <v>0</v>
      </c>
      <c r="D330" s="4">
        <f>IFERROR(VLOOKUP(E330,'기준가격대장(결산후)'!$A$4:$H$500,4,0),0)</f>
        <v>0</v>
      </c>
      <c r="E330" s="17">
        <v>555061</v>
      </c>
      <c r="F330" s="475" t="s">
        <v>370</v>
      </c>
      <c r="G330" s="3">
        <f>IFERROR(VLOOKUP(E330,'기준가격대장(결산후)'!$A$4:$H$500,6,0),0)</f>
        <v>0</v>
      </c>
      <c r="H330" s="3">
        <f>IFERROR(VLOOKUP(E330,'기준가격대장(결산후)'!$A$4:$H$500,7,0),0)</f>
        <v>0</v>
      </c>
      <c r="I330" s="4">
        <f>IFERROR(VLOOKUP(E330,'기준가격대장(결산후)'!$A$4:$H$500,8,0),0)</f>
        <v>0</v>
      </c>
    </row>
    <row r="331" spans="2:10" outlineLevel="1">
      <c r="B331" s="34">
        <f>IFERROR(VLOOKUP(E331,'기준가격대장(결산후)'!$A$4:$H$500,2,0),0)</f>
        <v>0</v>
      </c>
      <c r="C331" s="3">
        <f>IFERROR(VLOOKUP(E331,'기준가격대장(결산후)'!$A$4:$H$500,3,0),0)</f>
        <v>0</v>
      </c>
      <c r="D331" s="4">
        <f>IFERROR(VLOOKUP(E331,'기준가격대장(결산후)'!$A$4:$H$500,4,0),0)</f>
        <v>0</v>
      </c>
      <c r="E331" s="17">
        <v>555111</v>
      </c>
      <c r="F331" s="475" t="s">
        <v>372</v>
      </c>
      <c r="G331" s="3">
        <f>IFERROR(VLOOKUP(E331,'기준가격대장(결산후)'!$A$4:$H$500,6,0),0)</f>
        <v>0</v>
      </c>
      <c r="H331" s="3">
        <f>IFERROR(VLOOKUP(E331,'기준가격대장(결산후)'!$A$4:$H$500,7,0),0)</f>
        <v>0</v>
      </c>
      <c r="I331" s="4">
        <f>IFERROR(VLOOKUP(E331,'기준가격대장(결산후)'!$A$4:$H$500,8,0),0)</f>
        <v>0</v>
      </c>
    </row>
    <row r="332" spans="2:10" outlineLevel="1">
      <c r="B332" s="34">
        <f>IFERROR(VLOOKUP(E332,'기준가격대장(결산후)'!$A$4:$H$500,2,0),0)</f>
        <v>0</v>
      </c>
      <c r="C332" s="3">
        <f>IFERROR(VLOOKUP(E332,'기준가격대장(결산후)'!$A$4:$H$500,3,0),0)</f>
        <v>0</v>
      </c>
      <c r="D332" s="4">
        <f>IFERROR(VLOOKUP(E332,'기준가격대장(결산후)'!$A$4:$H$500,4,0),0)</f>
        <v>0</v>
      </c>
      <c r="E332" s="17">
        <v>555131</v>
      </c>
      <c r="F332" s="475" t="s">
        <v>382</v>
      </c>
      <c r="G332" s="3">
        <f>IFERROR(VLOOKUP(E332,'기준가격대장(결산후)'!$A$4:$H$500,6,0),0)</f>
        <v>0</v>
      </c>
      <c r="H332" s="3">
        <f>IFERROR(VLOOKUP(E332,'기준가격대장(결산후)'!$A$4:$H$500,7,0),0)</f>
        <v>0</v>
      </c>
      <c r="I332" s="4">
        <f>IFERROR(VLOOKUP(E332,'기준가격대장(결산후)'!$A$4:$H$500,8,0),0)</f>
        <v>0</v>
      </c>
    </row>
    <row r="333" spans="2:10" ht="13.5" outlineLevel="1">
      <c r="B333" s="34">
        <f>IFERROR(VLOOKUP(E333,'기준가격대장(결산후)'!$A$4:$H$500,2,0),0)</f>
        <v>0</v>
      </c>
      <c r="C333" s="3">
        <f>IFERROR(VLOOKUP(E333,'기준가격대장(결산후)'!$A$4:$H$500,3,0),0)</f>
        <v>928953970</v>
      </c>
      <c r="D333" s="4">
        <f>IFERROR(VLOOKUP(E333,'기준가격대장(결산후)'!$A$4:$H$500,4,0),0)</f>
        <v>0</v>
      </c>
      <c r="E333" s="18">
        <v>557011</v>
      </c>
      <c r="F333" s="721" t="s">
        <v>8998</v>
      </c>
      <c r="G333" s="3">
        <f>IFERROR(VLOOKUP(E333,'기준가격대장(결산후)'!$A$4:$H$500,6,0),0)</f>
        <v>928953970</v>
      </c>
      <c r="H333" s="3">
        <f>IFERROR(VLOOKUP(E333,'기준가격대장(결산후)'!$A$4:$H$500,7,0),0)</f>
        <v>0</v>
      </c>
      <c r="I333" s="4">
        <f>IFERROR(VLOOKUP(E333,'기준가격대장(결산후)'!$A$4:$H$500,8,0),0)</f>
        <v>0</v>
      </c>
    </row>
    <row r="334" spans="2:10" ht="13.5" outlineLevel="1">
      <c r="B334" s="34"/>
      <c r="D334" s="4"/>
      <c r="E334" s="18">
        <v>557012</v>
      </c>
      <c r="F334" s="721" t="s">
        <v>9000</v>
      </c>
      <c r="G334" s="3">
        <v>19589055</v>
      </c>
      <c r="I334" s="4"/>
    </row>
    <row r="335" spans="2:10" ht="13.5" outlineLevel="1">
      <c r="B335" s="34">
        <f>IFERROR(VLOOKUP(E335,'기준가격대장(결산후)'!$A$4:$H$500,2,0),0)</f>
        <v>0</v>
      </c>
      <c r="C335" s="3">
        <f>IFERROR(VLOOKUP(E335,'기준가격대장(결산후)'!$A$4:$H$500,3,0),0)</f>
        <v>0</v>
      </c>
      <c r="D335" s="4">
        <f>IFERROR(VLOOKUP(E335,'기준가격대장(결산후)'!$A$4:$H$500,4,0),0)</f>
        <v>0</v>
      </c>
      <c r="E335" s="17">
        <v>557031</v>
      </c>
      <c r="F335" s="722" t="s">
        <v>8999</v>
      </c>
      <c r="G335" s="3">
        <f>IFERROR(VLOOKUP(E335,'기준가격대장(결산후)'!$A$4:$H$500,6,0),0)</f>
        <v>0</v>
      </c>
      <c r="H335" s="3">
        <f>IFERROR(VLOOKUP(E335,'기준가격대장(결산후)'!$A$4:$H$500,7,0),0)</f>
        <v>0</v>
      </c>
      <c r="I335" s="4">
        <f>IFERROR(VLOOKUP(E335,'기준가격대장(결산후)'!$A$4:$H$500,8,0),0)</f>
        <v>0</v>
      </c>
    </row>
    <row r="336" spans="2:10" outlineLevel="1">
      <c r="B336" s="34">
        <f>IFERROR(VLOOKUP(E336,'기준가격대장(결산후)'!$A$4:$H$500,2,0),0)</f>
        <v>0</v>
      </c>
      <c r="C336" s="3">
        <f>IFERROR(VLOOKUP(E336,'기준가격대장(결산후)'!$A$4:$H$500,3,0),0)</f>
        <v>312007724</v>
      </c>
      <c r="D336" s="4">
        <f>IFERROR(VLOOKUP(E336,'기준가격대장(결산후)'!$A$4:$H$500,4,0),0)</f>
        <v>0</v>
      </c>
      <c r="E336" s="18">
        <v>557051</v>
      </c>
      <c r="F336" s="19" t="s">
        <v>236</v>
      </c>
      <c r="G336" s="3">
        <f>IFERROR(VLOOKUP(E336,'기준가격대장(결산후)'!$A$4:$H$500,6,0),0)</f>
        <v>312007724</v>
      </c>
      <c r="H336" s="3">
        <f>IFERROR(VLOOKUP(E336,'기준가격대장(결산후)'!$A$4:$H$500,7,0),0)</f>
        <v>0</v>
      </c>
      <c r="I336" s="4">
        <f>IFERROR(VLOOKUP(E336,'기준가격대장(결산후)'!$A$4:$H$500,8,0),0)</f>
        <v>0</v>
      </c>
    </row>
    <row r="337" spans="2:9" outlineLevel="1">
      <c r="B337" s="34">
        <f>IFERROR(VLOOKUP(E337,'기준가격대장(결산후)'!$A$4:$H$500,2,0),0)</f>
        <v>0</v>
      </c>
      <c r="C337" s="3">
        <f>IFERROR(VLOOKUP(E337,'기준가격대장(결산후)'!$A$4:$H$500,3,0),0)</f>
        <v>28135256</v>
      </c>
      <c r="D337" s="4">
        <f>IFERROR(VLOOKUP(E337,'기준가격대장(결산후)'!$A$4:$H$500,4,0),0)</f>
        <v>0</v>
      </c>
      <c r="E337" s="27">
        <v>557052</v>
      </c>
      <c r="F337" s="28" t="s">
        <v>579</v>
      </c>
      <c r="G337" s="26">
        <f>IFERROR(VLOOKUP(E337,'기준가격대장(결산후)'!$A$4:$H$500,6,0),0)</f>
        <v>28135256</v>
      </c>
      <c r="H337" s="26">
        <f>IFERROR(VLOOKUP(E337,'기준가격대장(결산후)'!$A$4:$H$500,7,0),0)</f>
        <v>0</v>
      </c>
      <c r="I337" s="29">
        <f>IFERROR(VLOOKUP(E337,'기준가격대장(결산후)'!$A$4:$H$500,8,0),0)</f>
        <v>0</v>
      </c>
    </row>
    <row r="338" spans="2:9" outlineLevel="1">
      <c r="B338" s="34">
        <f>IFERROR(VLOOKUP(E338,'기준가격대장(결산후)'!$A$4:$H$500,2,0),0)</f>
        <v>0</v>
      </c>
      <c r="C338" s="3">
        <f>IFERROR(VLOOKUP(E338,'기준가격대장(결산후)'!$A$4:$H$500,3,0),0)</f>
        <v>0</v>
      </c>
      <c r="D338" s="4">
        <f>IFERROR(VLOOKUP(E338,'기준가격대장(결산후)'!$A$4:$H$500,4,0),0)</f>
        <v>0</v>
      </c>
      <c r="E338" s="18">
        <v>557071</v>
      </c>
      <c r="F338" s="19" t="s">
        <v>264</v>
      </c>
      <c r="G338" s="3">
        <f>IFERROR(VLOOKUP(E338,'기준가격대장(결산후)'!$A$4:$H$500,6,0),0)</f>
        <v>0</v>
      </c>
      <c r="H338" s="3">
        <f>IFERROR(VLOOKUP(E338,'기준가격대장(결산후)'!$A$4:$H$500,7,0),0)</f>
        <v>0</v>
      </c>
      <c r="I338" s="4">
        <f>IFERROR(VLOOKUP(E338,'기준가격대장(결산후)'!$A$4:$H$500,8,0),0)</f>
        <v>0</v>
      </c>
    </row>
    <row r="339" spans="2:9" outlineLevel="1">
      <c r="B339" s="34">
        <f>IFERROR(VLOOKUP(E339,'기준가격대장(결산후)'!$A$4:$H$500,2,0),0)</f>
        <v>0</v>
      </c>
      <c r="C339" s="3">
        <f>IFERROR(VLOOKUP(E339,'기준가격대장(결산후)'!$A$4:$H$500,3,0),0)</f>
        <v>0</v>
      </c>
      <c r="D339" s="4">
        <f>IFERROR(VLOOKUP(E339,'기준가격대장(결산후)'!$A$4:$H$500,4,0),0)</f>
        <v>0</v>
      </c>
      <c r="E339" s="27">
        <v>557072</v>
      </c>
      <c r="F339" s="28" t="s">
        <v>349</v>
      </c>
      <c r="G339" s="26">
        <f>IFERROR(VLOOKUP(E339,'기준가격대장(결산후)'!$A$4:$H$500,6,0),0)</f>
        <v>0</v>
      </c>
      <c r="H339" s="26">
        <f>IFERROR(VLOOKUP(E339,'기준가격대장(결산후)'!$A$4:$H$500,7,0),0)</f>
        <v>0</v>
      </c>
      <c r="I339" s="29">
        <f>IFERROR(VLOOKUP(E339,'기준가격대장(결산후)'!$A$4:$H$500,8,0),0)</f>
        <v>0</v>
      </c>
    </row>
    <row r="340" spans="2:9" outlineLevel="1">
      <c r="B340" s="34">
        <f>IFERROR(VLOOKUP(E340,'기준가격대장(결산후)'!$A$4:$H$500,2,0),0)</f>
        <v>0</v>
      </c>
      <c r="C340" s="3">
        <f>IFERROR(VLOOKUP(E340,'기준가격대장(결산후)'!$A$4:$H$500,3,0),0)</f>
        <v>0</v>
      </c>
      <c r="D340" s="4">
        <f>IFERROR(VLOOKUP(E340,'기준가격대장(결산후)'!$A$4:$H$500,4,0),0)</f>
        <v>0</v>
      </c>
      <c r="E340" s="27">
        <v>557082</v>
      </c>
      <c r="F340" s="28" t="s">
        <v>508</v>
      </c>
      <c r="G340" s="26">
        <f>IFERROR(VLOOKUP(E340,'기준가격대장(결산후)'!$A$4:$H$500,6,0),0)</f>
        <v>0</v>
      </c>
      <c r="H340" s="26">
        <f>IFERROR(VLOOKUP(E340,'기준가격대장(결산후)'!$A$4:$H$500,7,0),0)</f>
        <v>0</v>
      </c>
      <c r="I340" s="29">
        <f>IFERROR(VLOOKUP(E340,'기준가격대장(결산후)'!$A$4:$H$500,8,0),0)</f>
        <v>0</v>
      </c>
    </row>
    <row r="341" spans="2:9" outlineLevel="1">
      <c r="B341" s="34">
        <f>IFERROR(VLOOKUP(E341,'기준가격대장(결산후)'!$A$4:$H$500,2,0),0)</f>
        <v>0</v>
      </c>
      <c r="C341" s="3">
        <f>IFERROR(VLOOKUP(E341,'기준가격대장(결산후)'!$A$4:$H$500,3,0),0)</f>
        <v>0</v>
      </c>
      <c r="D341" s="4">
        <f>IFERROR(VLOOKUP(E341,'기준가격대장(결산후)'!$A$4:$H$500,4,0),0)</f>
        <v>0</v>
      </c>
      <c r="E341" s="18">
        <v>557091</v>
      </c>
      <c r="F341" s="19" t="s">
        <v>437</v>
      </c>
      <c r="G341" s="3">
        <f>IFERROR(VLOOKUP(E341,'기준가격대장(결산후)'!$A$4:$H$500,6,0),0)</f>
        <v>0</v>
      </c>
      <c r="H341" s="3">
        <f>IFERROR(VLOOKUP(E341,'기준가격대장(결산후)'!$A$4:$H$500,7,0),0)</f>
        <v>0</v>
      </c>
      <c r="I341" s="4">
        <f>IFERROR(VLOOKUP(E341,'기준가격대장(결산후)'!$A$4:$H$500,8,0),0)</f>
        <v>0</v>
      </c>
    </row>
    <row r="342" spans="2:9" outlineLevel="1">
      <c r="B342" s="34">
        <f>IFERROR(VLOOKUP(E342,'기준가격대장(결산후)'!$A$4:$H$500,2,0),0)</f>
        <v>0</v>
      </c>
      <c r="C342" s="3">
        <f>IFERROR(VLOOKUP(E342,'기준가격대장(결산후)'!$A$4:$H$500,3,0),0)</f>
        <v>3000</v>
      </c>
      <c r="D342" s="4">
        <f>IFERROR(VLOOKUP(E342,'기준가격대장(결산후)'!$A$4:$H$500,4,0),0)</f>
        <v>0</v>
      </c>
      <c r="E342" s="18">
        <v>559011</v>
      </c>
      <c r="F342" s="19" t="s">
        <v>509</v>
      </c>
      <c r="G342" s="3">
        <f>IFERROR(VLOOKUP(E342,'기준가격대장(결산후)'!$A$4:$H$500,6,0),0)</f>
        <v>3000</v>
      </c>
      <c r="H342" s="3">
        <f>IFERROR(VLOOKUP(E342,'기준가격대장(결산후)'!$A$4:$H$500,7,0),0)</f>
        <v>0</v>
      </c>
      <c r="I342" s="4">
        <f>IFERROR(VLOOKUP(E342,'기준가격대장(결산후)'!$A$4:$H$500,8,0),0)</f>
        <v>0</v>
      </c>
    </row>
    <row r="343" spans="2:9" outlineLevel="1">
      <c r="B343" s="34">
        <f>IFERROR(VLOOKUP(E343,'기준가격대장(결산후)'!$A$4:$H$500,2,0),0)</f>
        <v>0</v>
      </c>
      <c r="C343" s="3">
        <f>IFERROR(VLOOKUP(E343,'기준가격대장(결산후)'!$A$4:$H$500,3,0),0)</f>
        <v>0</v>
      </c>
      <c r="D343" s="4">
        <f>IFERROR(VLOOKUP(E343,'기준가격대장(결산후)'!$A$4:$H$500,4,0),0)</f>
        <v>0</v>
      </c>
      <c r="E343" s="18">
        <v>559031</v>
      </c>
      <c r="F343" s="19" t="s">
        <v>299</v>
      </c>
      <c r="G343" s="3">
        <f>IFERROR(VLOOKUP(E343,'기준가격대장(결산후)'!$A$4:$H$500,6,0),0)</f>
        <v>0</v>
      </c>
      <c r="H343" s="3">
        <f>IFERROR(VLOOKUP(E343,'기준가격대장(결산후)'!$A$4:$H$500,7,0),0)</f>
        <v>0</v>
      </c>
      <c r="I343" s="4">
        <f>IFERROR(VLOOKUP(E343,'기준가격대장(결산후)'!$A$4:$H$500,8,0),0)</f>
        <v>0</v>
      </c>
    </row>
    <row r="344" spans="2:9" outlineLevel="1">
      <c r="B344" s="34">
        <f>IFERROR(VLOOKUP(E344,'기준가격대장(결산후)'!$A$4:$H$500,2,0),0)</f>
        <v>0</v>
      </c>
      <c r="C344" s="3">
        <f>IFERROR(VLOOKUP(E344,'기준가격대장(결산후)'!$A$4:$H$500,3,0),0)</f>
        <v>661948</v>
      </c>
      <c r="D344" s="4">
        <f>IFERROR(VLOOKUP(E344,'기준가격대장(결산후)'!$A$4:$H$500,4,0),0)</f>
        <v>0</v>
      </c>
      <c r="E344" s="17">
        <v>561011</v>
      </c>
      <c r="F344" s="4" t="s">
        <v>202</v>
      </c>
      <c r="G344" s="3">
        <f>IFERROR(VLOOKUP(E344,'기준가격대장(결산후)'!$A$4:$H$500,6,0),0)</f>
        <v>661948</v>
      </c>
      <c r="H344" s="3">
        <f>IFERROR(VLOOKUP(E344,'기준가격대장(결산후)'!$A$4:$H$500,7,0),0)</f>
        <v>0</v>
      </c>
      <c r="I344" s="4">
        <f>IFERROR(VLOOKUP(E344,'기준가격대장(결산후)'!$A$4:$H$500,8,0),0)</f>
        <v>0</v>
      </c>
    </row>
    <row r="345" spans="2:9" outlineLevel="1">
      <c r="B345" s="34">
        <f>IFERROR(VLOOKUP(E345,'기준가격대장(결산후)'!$A$4:$H$500,2,0),0)</f>
        <v>0</v>
      </c>
      <c r="C345" s="3">
        <f>IFERROR(VLOOKUP(E345,'기준가격대장(결산후)'!$A$4:$H$500,3,0),0)</f>
        <v>0</v>
      </c>
      <c r="D345" s="4">
        <f>IFERROR(VLOOKUP(E345,'기준가격대장(결산후)'!$A$4:$H$500,4,0),0)</f>
        <v>0</v>
      </c>
      <c r="E345" s="17">
        <v>561031</v>
      </c>
      <c r="F345" s="4" t="s">
        <v>371</v>
      </c>
      <c r="G345" s="3">
        <f>IFERROR(VLOOKUP(E345,'기준가격대장(결산후)'!$A$4:$H$500,6,0),0)</f>
        <v>0</v>
      </c>
      <c r="H345" s="3">
        <f>IFERROR(VLOOKUP(E345,'기준가격대장(결산후)'!$A$4:$H$500,7,0),0)</f>
        <v>0</v>
      </c>
      <c r="I345" s="4">
        <f>IFERROR(VLOOKUP(E345,'기준가격대장(결산후)'!$A$4:$H$500,8,0),0)</f>
        <v>0</v>
      </c>
    </row>
    <row r="346" spans="2:9" outlineLevel="1">
      <c r="B346" s="34">
        <f>IFERROR(VLOOKUP(E346,'기준가격대장(결산후)'!$A$4:$H$500,2,0),0)</f>
        <v>0</v>
      </c>
      <c r="C346" s="3">
        <f>IFERROR(VLOOKUP(E346,'기준가격대장(결산후)'!$A$4:$H$500,3,0),0)</f>
        <v>87439722</v>
      </c>
      <c r="D346" s="4">
        <f>IFERROR(VLOOKUP(E346,'기준가격대장(결산후)'!$A$4:$H$500,4,0),0)</f>
        <v>0</v>
      </c>
      <c r="E346" s="17">
        <v>561111</v>
      </c>
      <c r="F346" s="4" t="s">
        <v>69</v>
      </c>
      <c r="G346" s="3">
        <f>IFERROR(VLOOKUP(E346,'기준가격대장(결산후)'!$A$4:$H$500,6,0),0)</f>
        <v>87439722</v>
      </c>
      <c r="H346" s="3">
        <f>IFERROR(VLOOKUP(E346,'기준가격대장(결산후)'!$A$4:$H$500,7,0),0)</f>
        <v>0</v>
      </c>
      <c r="I346" s="4">
        <f>IFERROR(VLOOKUP(E346,'기준가격대장(결산후)'!$A$4:$H$500,8,0),0)</f>
        <v>0</v>
      </c>
    </row>
    <row r="347" spans="2:9" outlineLevel="1">
      <c r="B347" s="34">
        <f>IFERROR(VLOOKUP(E347,'기준가격대장(결산후)'!$A$4:$H$500,2,0),0)</f>
        <v>0</v>
      </c>
      <c r="C347" s="3">
        <f>IFERROR(VLOOKUP(E347,'기준가격대장(결산후)'!$A$4:$H$500,3,0),0)</f>
        <v>0</v>
      </c>
      <c r="D347" s="4">
        <f>IFERROR(VLOOKUP(E347,'기준가격대장(결산후)'!$A$4:$H$500,4,0),0)</f>
        <v>0</v>
      </c>
      <c r="E347" s="17">
        <v>561131</v>
      </c>
      <c r="F347" s="4" t="s">
        <v>70</v>
      </c>
      <c r="G347" s="3">
        <f>IFERROR(VLOOKUP(E347,'기준가격대장(결산후)'!$A$4:$H$500,6,0),0)</f>
        <v>0</v>
      </c>
      <c r="H347" s="3">
        <f>IFERROR(VLOOKUP(E347,'기준가격대장(결산후)'!$A$4:$H$500,7,0),0)</f>
        <v>0</v>
      </c>
      <c r="I347" s="4">
        <f>IFERROR(VLOOKUP(E347,'기준가격대장(결산후)'!$A$4:$H$500,8,0),0)</f>
        <v>0</v>
      </c>
    </row>
    <row r="348" spans="2:9" outlineLevel="1">
      <c r="B348" s="34">
        <f>IFERROR(VLOOKUP(E348,'기준가격대장(결산후)'!$A$4:$H$500,2,0),0)</f>
        <v>0</v>
      </c>
      <c r="C348" s="3">
        <f>IFERROR(VLOOKUP(E348,'기준가격대장(결산후)'!$A$4:$H$500,3,0),0)</f>
        <v>0</v>
      </c>
      <c r="D348" s="4">
        <f>IFERROR(VLOOKUP(E348,'기준가격대장(결산후)'!$A$4:$H$500,4,0),0)</f>
        <v>0</v>
      </c>
      <c r="E348" s="17">
        <v>561151</v>
      </c>
      <c r="F348" s="4" t="s">
        <v>125</v>
      </c>
      <c r="G348" s="3">
        <f>IFERROR(VLOOKUP(E348,'기준가격대장(결산후)'!$A$4:$H$500,6,0),0)</f>
        <v>0</v>
      </c>
      <c r="H348" s="3">
        <f>IFERROR(VLOOKUP(E348,'기준가격대장(결산후)'!$A$4:$H$500,7,0),0)</f>
        <v>0</v>
      </c>
      <c r="I348" s="4">
        <f>IFERROR(VLOOKUP(E348,'기준가격대장(결산후)'!$A$4:$H$500,8,0),0)</f>
        <v>0</v>
      </c>
    </row>
    <row r="349" spans="2:9" outlineLevel="1">
      <c r="B349" s="34">
        <f>IFERROR(VLOOKUP(E349,'기준가격대장(결산후)'!$A$4:$H$500,2,0),0)</f>
        <v>0</v>
      </c>
      <c r="C349" s="3">
        <f>IFERROR(VLOOKUP(E349,'기준가격대장(결산후)'!$A$4:$H$500,3,0),0)</f>
        <v>0</v>
      </c>
      <c r="D349" s="4">
        <f>IFERROR(VLOOKUP(E349,'기준가격대장(결산후)'!$A$4:$H$500,4,0),0)</f>
        <v>0</v>
      </c>
      <c r="E349" s="17">
        <v>561171</v>
      </c>
      <c r="F349" s="4" t="s">
        <v>203</v>
      </c>
      <c r="G349" s="3">
        <f>IFERROR(VLOOKUP(E349,'기준가격대장(결산후)'!$A$4:$H$500,6,0),0)</f>
        <v>0</v>
      </c>
      <c r="H349" s="3">
        <f>IFERROR(VLOOKUP(E349,'기준가격대장(결산후)'!$A$4:$H$500,7,0),0)</f>
        <v>0</v>
      </c>
      <c r="I349" s="4">
        <f>IFERROR(VLOOKUP(E349,'기준가격대장(결산후)'!$A$4:$H$500,8,0),0)</f>
        <v>0</v>
      </c>
    </row>
    <row r="350" spans="2:9" outlineLevel="1">
      <c r="B350" s="34">
        <f>IFERROR(VLOOKUP(E350,'기준가격대장(결산후)'!$A$4:$H$500,2,0),0)</f>
        <v>0</v>
      </c>
      <c r="C350" s="3">
        <f>IFERROR(VLOOKUP(E350,'기준가격대장(결산후)'!$A$4:$H$500,3,0),0)</f>
        <v>1842187</v>
      </c>
      <c r="D350" s="4">
        <f>IFERROR(VLOOKUP(E350,'기준가격대장(결산후)'!$A$4:$H$500,4,0),0)</f>
        <v>0</v>
      </c>
      <c r="E350" s="17">
        <v>561211</v>
      </c>
      <c r="F350" s="4" t="s">
        <v>146</v>
      </c>
      <c r="G350" s="3">
        <f>IFERROR(VLOOKUP(E350,'기준가격대장(결산후)'!$A$4:$H$500,6,0),0)</f>
        <v>1842187</v>
      </c>
      <c r="H350" s="3">
        <f>IFERROR(VLOOKUP(E350,'기준가격대장(결산후)'!$A$4:$H$500,7,0),0)</f>
        <v>0</v>
      </c>
      <c r="I350" s="4">
        <f>IFERROR(VLOOKUP(E350,'기준가격대장(결산후)'!$A$4:$H$500,8,0),0)</f>
        <v>0</v>
      </c>
    </row>
    <row r="351" spans="2:9" outlineLevel="1">
      <c r="B351" s="34">
        <f>IFERROR(VLOOKUP(E351,'기준가격대장(결산후)'!$A$4:$H$500,2,0),0)</f>
        <v>0</v>
      </c>
      <c r="C351" s="3">
        <f>IFERROR(VLOOKUP(E351,'기준가격대장(결산후)'!$A$4:$H$500,3,0),0)</f>
        <v>3137321</v>
      </c>
      <c r="D351" s="4">
        <f>IFERROR(VLOOKUP(E351,'기준가격대장(결산후)'!$A$4:$H$500,4,0),0)</f>
        <v>0</v>
      </c>
      <c r="E351" s="17">
        <v>561231</v>
      </c>
      <c r="F351" s="4" t="s">
        <v>71</v>
      </c>
      <c r="G351" s="3">
        <f>IFERROR(VLOOKUP(E351,'기준가격대장(결산후)'!$A$4:$H$500,6,0),0)</f>
        <v>3137321</v>
      </c>
      <c r="H351" s="3">
        <f>IFERROR(VLOOKUP(E351,'기준가격대장(결산후)'!$A$4:$H$500,7,0),0)</f>
        <v>0</v>
      </c>
      <c r="I351" s="4">
        <f>IFERROR(VLOOKUP(E351,'기준가격대장(결산후)'!$A$4:$H$500,8,0),0)</f>
        <v>0</v>
      </c>
    </row>
    <row r="352" spans="2:9" outlineLevel="1">
      <c r="B352" s="34">
        <f>IFERROR(VLOOKUP(E352,'기준가격대장(결산후)'!$A$4:$H$500,2,0),0)</f>
        <v>0</v>
      </c>
      <c r="C352" s="3">
        <f>IFERROR(VLOOKUP(E352,'기준가격대장(결산후)'!$A$4:$H$500,3,0),0)</f>
        <v>0</v>
      </c>
      <c r="D352" s="4">
        <f>IFERROR(VLOOKUP(E352,'기준가격대장(결산후)'!$A$4:$H$500,4,0),0)</f>
        <v>0</v>
      </c>
      <c r="E352" s="17">
        <v>561251</v>
      </c>
      <c r="F352" s="4" t="s">
        <v>140</v>
      </c>
      <c r="G352" s="3">
        <f>IFERROR(VLOOKUP(E352,'기준가격대장(결산후)'!$A$4:$H$500,6,0),0)</f>
        <v>0</v>
      </c>
      <c r="H352" s="3">
        <f>IFERROR(VLOOKUP(E352,'기준가격대장(결산후)'!$A$4:$H$500,7,0),0)</f>
        <v>0</v>
      </c>
      <c r="I352" s="4">
        <f>IFERROR(VLOOKUP(E352,'기준가격대장(결산후)'!$A$4:$H$500,8,0),0)</f>
        <v>0</v>
      </c>
    </row>
    <row r="353" spans="2:13" outlineLevel="1">
      <c r="B353" s="34">
        <f>IFERROR(VLOOKUP(E353,'기준가격대장(결산후)'!$A$4:$H$500,2,0),0)</f>
        <v>0</v>
      </c>
      <c r="C353" s="3">
        <f>IFERROR(VLOOKUP(E353,'기준가격대장(결산후)'!$A$4:$H$500,3,0),0)</f>
        <v>0</v>
      </c>
      <c r="D353" s="4">
        <f>IFERROR(VLOOKUP(E353,'기준가격대장(결산후)'!$A$4:$H$500,4,0),0)</f>
        <v>0</v>
      </c>
      <c r="E353" s="18">
        <v>561511</v>
      </c>
      <c r="F353" s="19" t="s">
        <v>239</v>
      </c>
      <c r="G353" s="3">
        <f>IFERROR(VLOOKUP(E353,'기준가격대장(결산후)'!$A$4:$H$500,6,0),0)</f>
        <v>0</v>
      </c>
      <c r="H353" s="3">
        <f>IFERROR(VLOOKUP(E353,'기준가격대장(결산후)'!$A$4:$H$500,7,0),0)</f>
        <v>0</v>
      </c>
      <c r="I353" s="4">
        <f>IFERROR(VLOOKUP(E353,'기준가격대장(결산후)'!$A$4:$H$500,8,0),0)</f>
        <v>0</v>
      </c>
    </row>
    <row r="354" spans="2:13" outlineLevel="1">
      <c r="B354" s="34">
        <f>IFERROR(VLOOKUP(E354,'기준가격대장(결산후)'!$A$4:$H$500,2,0),0)</f>
        <v>0</v>
      </c>
      <c r="C354" s="3">
        <f>IFERROR(VLOOKUP(E354,'기준가격대장(결산후)'!$A$4:$H$500,3,0),0)</f>
        <v>0</v>
      </c>
      <c r="D354" s="4">
        <f>IFERROR(VLOOKUP(E354,'기준가격대장(결산후)'!$A$4:$H$500,4,0),0)</f>
        <v>0</v>
      </c>
      <c r="E354" s="18">
        <v>561821</v>
      </c>
      <c r="F354" s="19" t="s">
        <v>510</v>
      </c>
      <c r="G354" s="3">
        <f>IFERROR(VLOOKUP(E354,'기준가격대장(결산후)'!$A$4:$H$500,6,0),0)</f>
        <v>0</v>
      </c>
      <c r="H354" s="3">
        <f>IFERROR(VLOOKUP(E354,'기준가격대장(결산후)'!$A$4:$H$500,7,0),0)</f>
        <v>0</v>
      </c>
      <c r="I354" s="4">
        <f>IFERROR(VLOOKUP(E354,'기준가격대장(결산후)'!$A$4:$H$500,8,0),0)</f>
        <v>0</v>
      </c>
    </row>
    <row r="355" spans="2:13" outlineLevel="1">
      <c r="B355" s="34">
        <f>IFERROR(VLOOKUP(E355,'기준가격대장(결산후)'!$A$4:$H$500,2,0),0)</f>
        <v>0</v>
      </c>
      <c r="C355" s="3">
        <f>IFERROR(VLOOKUP(E355,'기준가격대장(결산후)'!$A$4:$H$500,3,0),0)</f>
        <v>0</v>
      </c>
      <c r="D355" s="4">
        <f>IFERROR(VLOOKUP(E355,'기준가격대장(결산후)'!$A$4:$H$500,4,0),0)</f>
        <v>0</v>
      </c>
      <c r="E355" s="17">
        <v>565011</v>
      </c>
      <c r="F355" s="4" t="s">
        <v>72</v>
      </c>
      <c r="G355" s="3">
        <f>IFERROR(VLOOKUP(E355,'기준가격대장(결산후)'!$A$4:$H$500,6,0),0)</f>
        <v>0</v>
      </c>
      <c r="H355" s="3">
        <f>IFERROR(VLOOKUP(E355,'기준가격대장(결산후)'!$A$4:$H$500,7,0),0)</f>
        <v>0</v>
      </c>
      <c r="I355" s="4">
        <f>IFERROR(VLOOKUP(E355,'기준가격대장(결산후)'!$A$4:$H$500,8,0),0)</f>
        <v>0</v>
      </c>
      <c r="M355" s="6"/>
    </row>
    <row r="356" spans="2:13" outlineLevel="1">
      <c r="B356" s="34">
        <f>IFERROR(VLOOKUP(E356,'기준가격대장(결산후)'!$A$4:$H$500,2,0),0)</f>
        <v>0</v>
      </c>
      <c r="C356" s="3">
        <f>IFERROR(VLOOKUP(E356,'기준가격대장(결산후)'!$A$4:$H$500,3,0),0)</f>
        <v>5121934</v>
      </c>
      <c r="D356" s="4">
        <f>IFERROR(VLOOKUP(E356,'기준가격대장(결산후)'!$A$4:$H$500,4,0),0)</f>
        <v>0</v>
      </c>
      <c r="E356" s="17">
        <v>565031</v>
      </c>
      <c r="F356" s="4" t="s">
        <v>204</v>
      </c>
      <c r="G356" s="3">
        <f>IFERROR(VLOOKUP(E356,'기준가격대장(결산후)'!$A$4:$H$500,6,0),0)</f>
        <v>5121934</v>
      </c>
      <c r="H356" s="3">
        <f>IFERROR(VLOOKUP(E356,'기준가격대장(결산후)'!$A$4:$H$500,7,0),0)</f>
        <v>0</v>
      </c>
      <c r="I356" s="4">
        <f>IFERROR(VLOOKUP(E356,'기준가격대장(결산후)'!$A$4:$H$500,8,0),0)</f>
        <v>0</v>
      </c>
    </row>
    <row r="357" spans="2:13" outlineLevel="1">
      <c r="B357" s="34">
        <f>IFERROR(VLOOKUP(E357,'기준가격대장(결산후)'!$A$4:$H$500,2,0),0)</f>
        <v>0</v>
      </c>
      <c r="C357" s="3">
        <f>IFERROR(VLOOKUP(E357,'기준가격대장(결산후)'!$A$4:$H$500,3,0),0)</f>
        <v>0</v>
      </c>
      <c r="D357" s="4">
        <f>IFERROR(VLOOKUP(E357,'기준가격대장(결산후)'!$A$4:$H$500,4,0),0)</f>
        <v>0</v>
      </c>
      <c r="E357" s="17">
        <v>565033</v>
      </c>
      <c r="F357" s="4" t="s">
        <v>511</v>
      </c>
      <c r="G357" s="3">
        <f>IFERROR(VLOOKUP(E357,'기준가격대장(결산후)'!$A$4:$H$500,6,0),0)</f>
        <v>0</v>
      </c>
      <c r="H357" s="3">
        <f>IFERROR(VLOOKUP(E357,'기준가격대장(결산후)'!$A$4:$H$500,7,0),0)</f>
        <v>0</v>
      </c>
      <c r="I357" s="4">
        <f>IFERROR(VLOOKUP(E357,'기준가격대장(결산후)'!$A$4:$H$500,8,0),0)</f>
        <v>0</v>
      </c>
    </row>
    <row r="358" spans="2:13" outlineLevel="1">
      <c r="B358" s="34">
        <f>IFERROR(VLOOKUP(E358,'기준가격대장(결산후)'!$A$4:$H$500,2,0),0)</f>
        <v>0</v>
      </c>
      <c r="C358" s="3">
        <f>IFERROR(VLOOKUP(E358,'기준가격대장(결산후)'!$A$4:$H$500,3,0),0)</f>
        <v>5890881</v>
      </c>
      <c r="D358" s="4">
        <f>IFERROR(VLOOKUP(E358,'기준가격대장(결산후)'!$A$4:$H$500,4,0),0)</f>
        <v>0</v>
      </c>
      <c r="E358" s="17">
        <v>567011</v>
      </c>
      <c r="F358" s="4" t="s">
        <v>438</v>
      </c>
      <c r="G358" s="3">
        <f>IFERROR(VLOOKUP(E358,'기준가격대장(결산후)'!$A$4:$H$500,6,0),0)</f>
        <v>5890881</v>
      </c>
      <c r="H358" s="3">
        <f>IFERROR(VLOOKUP(E358,'기준가격대장(결산후)'!$A$4:$H$500,7,0),0)</f>
        <v>0</v>
      </c>
      <c r="I358" s="4">
        <f>IFERROR(VLOOKUP(E358,'기준가격대장(결산후)'!$A$4:$H$500,8,0),0)</f>
        <v>0</v>
      </c>
    </row>
    <row r="359" spans="2:13" ht="13.5" outlineLevel="1">
      <c r="B359" s="34"/>
      <c r="D359" s="4"/>
      <c r="E359" s="17">
        <v>567012</v>
      </c>
      <c r="F359" s="723" t="s">
        <v>9001</v>
      </c>
      <c r="G359" s="3">
        <v>643877</v>
      </c>
      <c r="I359" s="4"/>
    </row>
    <row r="360" spans="2:13" outlineLevel="1">
      <c r="B360" s="34">
        <f>IFERROR(VLOOKUP(E360,'기준가격대장(결산후)'!$A$4:$H$500,2,0),0)</f>
        <v>0</v>
      </c>
      <c r="C360" s="3">
        <f>IFERROR(VLOOKUP(E360,'기준가격대장(결산후)'!$A$4:$H$500,3,0),0)</f>
        <v>3557</v>
      </c>
      <c r="D360" s="4">
        <f>IFERROR(VLOOKUP(E360,'기준가격대장(결산후)'!$A$4:$H$500,4,0),0)</f>
        <v>0</v>
      </c>
      <c r="E360" s="17">
        <v>567111</v>
      </c>
      <c r="F360" s="4" t="s">
        <v>73</v>
      </c>
      <c r="G360" s="3">
        <f>IFERROR(VLOOKUP(E360,'기준가격대장(결산후)'!$A$4:$H$500,6,0),0)</f>
        <v>3557</v>
      </c>
      <c r="H360" s="3">
        <f>IFERROR(VLOOKUP(E360,'기준가격대장(결산후)'!$A$4:$H$500,7,0),0)</f>
        <v>0</v>
      </c>
      <c r="I360" s="4">
        <f>IFERROR(VLOOKUP(E360,'기준가격대장(결산후)'!$A$4:$H$500,8,0),0)</f>
        <v>0</v>
      </c>
    </row>
    <row r="361" spans="2:13" outlineLevel="1">
      <c r="B361" s="34">
        <f>IFERROR(VLOOKUP(E361,'기준가격대장(결산후)'!$A$4:$H$500,2,0),0)</f>
        <v>0</v>
      </c>
      <c r="C361" s="3">
        <f>IFERROR(VLOOKUP(E361,'기준가격대장(결산후)'!$A$4:$H$500,3,0),0)</f>
        <v>0</v>
      </c>
      <c r="D361" s="4">
        <f>IFERROR(VLOOKUP(E361,'기준가격대장(결산후)'!$A$4:$H$500,4,0),0)</f>
        <v>0</v>
      </c>
      <c r="E361" s="31">
        <v>567112</v>
      </c>
      <c r="F361" s="29" t="s">
        <v>899</v>
      </c>
      <c r="G361" s="26">
        <f>IFERROR(VLOOKUP(E361,'기준가격대장(결산후)'!$A$4:$H$500,6,0),0)</f>
        <v>0</v>
      </c>
      <c r="H361" s="26">
        <f>IFERROR(VLOOKUP(E361,'기준가격대장(결산후)'!$A$4:$H$500,7,0),0)</f>
        <v>0</v>
      </c>
      <c r="I361" s="29">
        <f>IFERROR(VLOOKUP(E361,'기준가격대장(결산후)'!$A$4:$H$500,8,0),0)</f>
        <v>0</v>
      </c>
      <c r="J361" s="12" t="s">
        <v>904</v>
      </c>
    </row>
    <row r="362" spans="2:13" outlineLevel="1">
      <c r="B362" s="34">
        <f>IFERROR(VLOOKUP(E362,'기준가격대장(결산후)'!$A$4:$H$500,2,0),0)</f>
        <v>0</v>
      </c>
      <c r="C362" s="3">
        <f>IFERROR(VLOOKUP(E362,'기준가격대장(결산후)'!$A$4:$H$500,3,0),0)</f>
        <v>0</v>
      </c>
      <c r="D362" s="4">
        <f>IFERROR(VLOOKUP(E362,'기준가격대장(결산후)'!$A$4:$H$500,4,0),0)</f>
        <v>0</v>
      </c>
      <c r="E362" s="17">
        <v>567121</v>
      </c>
      <c r="F362" s="4" t="s">
        <v>383</v>
      </c>
      <c r="G362" s="3">
        <f>IFERROR(VLOOKUP(E362,'기준가격대장(결산후)'!$A$4:$H$500,6,0),0)</f>
        <v>0</v>
      </c>
      <c r="H362" s="3">
        <f>IFERROR(VLOOKUP(E362,'기준가격대장(결산후)'!$A$4:$H$500,7,0),0)</f>
        <v>0</v>
      </c>
      <c r="I362" s="4">
        <f>IFERROR(VLOOKUP(E362,'기준가격대장(결산후)'!$A$4:$H$500,8,0),0)</f>
        <v>0</v>
      </c>
    </row>
    <row r="363" spans="2:13" outlineLevel="1">
      <c r="B363" s="34">
        <f>IFERROR(VLOOKUP(E363,'기준가격대장(결산후)'!$A$4:$H$500,2,0),0)</f>
        <v>0</v>
      </c>
      <c r="C363" s="3">
        <f>IFERROR(VLOOKUP(E363,'기준가격대장(결산후)'!$A$4:$H$500,3,0),0)</f>
        <v>0</v>
      </c>
      <c r="D363" s="4">
        <f>IFERROR(VLOOKUP(E363,'기준가격대장(결산후)'!$A$4:$H$500,4,0),0)</f>
        <v>0</v>
      </c>
      <c r="E363" s="17">
        <v>567311</v>
      </c>
      <c r="F363" s="4" t="s">
        <v>74</v>
      </c>
      <c r="G363" s="3">
        <f>IFERROR(VLOOKUP(E363,'기준가격대장(결산후)'!$A$4:$H$500,6,0),0)</f>
        <v>0</v>
      </c>
      <c r="H363" s="3">
        <f>IFERROR(VLOOKUP(E363,'기준가격대장(결산후)'!$A$4:$H$500,7,0),0)</f>
        <v>0</v>
      </c>
      <c r="I363" s="4">
        <f>IFERROR(VLOOKUP(E363,'기준가격대장(결산후)'!$A$4:$H$500,8,0),0)</f>
        <v>0</v>
      </c>
    </row>
    <row r="364" spans="2:13" outlineLevel="1">
      <c r="B364" s="34">
        <f>IFERROR(VLOOKUP(E364,'기준가격대장(결산후)'!$A$4:$H$500,2,0),0)</f>
        <v>0</v>
      </c>
      <c r="C364" s="3">
        <f>IFERROR(VLOOKUP(E364,'기준가격대장(결산후)'!$A$4:$H$500,3,0),0)</f>
        <v>0</v>
      </c>
      <c r="D364" s="4">
        <f>IFERROR(VLOOKUP(E364,'기준가격대장(결산후)'!$A$4:$H$500,4,0),0)</f>
        <v>0</v>
      </c>
      <c r="E364" s="17">
        <v>567411</v>
      </c>
      <c r="F364" s="4" t="s">
        <v>75</v>
      </c>
      <c r="G364" s="3">
        <f>IFERROR(VLOOKUP(E364,'기준가격대장(결산후)'!$A$4:$H$500,6,0),0)</f>
        <v>0</v>
      </c>
      <c r="H364" s="3">
        <f>IFERROR(VLOOKUP(E364,'기준가격대장(결산후)'!$A$4:$H$500,7,0),0)</f>
        <v>0</v>
      </c>
      <c r="I364" s="4">
        <f>IFERROR(VLOOKUP(E364,'기준가격대장(결산후)'!$A$4:$H$500,8,0),0)</f>
        <v>0</v>
      </c>
    </row>
    <row r="365" spans="2:13" outlineLevel="1">
      <c r="B365" s="34">
        <f>IFERROR(VLOOKUP(E365,'기준가격대장(결산후)'!$A$4:$H$500,2,0),0)</f>
        <v>0</v>
      </c>
      <c r="C365" s="3">
        <f>IFERROR(VLOOKUP(E365,'기준가격대장(결산후)'!$A$4:$H$500,3,0),0)</f>
        <v>0</v>
      </c>
      <c r="D365" s="4">
        <f>IFERROR(VLOOKUP(E365,'기준가격대장(결산후)'!$A$4:$H$500,4,0),0)</f>
        <v>0</v>
      </c>
      <c r="E365" s="18">
        <v>567421</v>
      </c>
      <c r="F365" s="19" t="s">
        <v>237</v>
      </c>
      <c r="G365" s="3">
        <f>IFERROR(VLOOKUP(E365,'기준가격대장(결산후)'!$A$4:$H$500,6,0),0)</f>
        <v>0</v>
      </c>
      <c r="H365" s="3">
        <f>IFERROR(VLOOKUP(E365,'기준가격대장(결산후)'!$A$4:$H$500,7,0),0)</f>
        <v>0</v>
      </c>
      <c r="I365" s="4">
        <f>IFERROR(VLOOKUP(E365,'기준가격대장(결산후)'!$A$4:$H$500,8,0),0)</f>
        <v>0</v>
      </c>
    </row>
    <row r="366" spans="2:13" ht="13.5" outlineLevel="1" thickBot="1">
      <c r="B366" s="36">
        <f>IFERROR(VLOOKUP(E366,'기준가격대장(결산후)'!$A$4:$H$500,2,0),0)</f>
        <v>0</v>
      </c>
      <c r="C366" s="37">
        <f>IFERROR(VLOOKUP(E366,'기준가격대장(결산후)'!$A$4:$H$500,3,0),0)</f>
        <v>0</v>
      </c>
      <c r="D366" s="21">
        <f>IFERROR(VLOOKUP(E366,'기준가격대장(결산후)'!$A$4:$H$500,4,0),0)</f>
        <v>0</v>
      </c>
      <c r="E366" s="32">
        <v>567512</v>
      </c>
      <c r="F366" s="33" t="s">
        <v>238</v>
      </c>
      <c r="G366" s="38">
        <f>IFERROR(VLOOKUP(E366,'기준가격대장(결산후)'!$A$4:$H$500,6,0),0)</f>
        <v>0</v>
      </c>
      <c r="H366" s="38">
        <f>IFERROR(VLOOKUP(E366,'기준가격대장(결산후)'!$A$4:$H$500,7,0),0)</f>
        <v>0</v>
      </c>
      <c r="I366" s="39">
        <f>IFERROR(VLOOKUP(E366,'기준가격대장(결산후)'!$A$4:$H$500,8,0),0)</f>
        <v>0</v>
      </c>
    </row>
    <row r="367" spans="2:13" hidden="1">
      <c r="B367" s="40">
        <f>IFERROR(VLOOKUP(E367,'기준가격대장(결산후)'!$A$4:$H$500,2,0),0)</f>
        <v>153189360965</v>
      </c>
      <c r="C367" s="41">
        <f>IFERROR(VLOOKUP(E367,'기준가격대장(결산후)'!$A$4:$H$500,3,0),0)</f>
        <v>789450783835</v>
      </c>
      <c r="D367" s="43">
        <f>IFERROR(VLOOKUP(E367,'기준가격대장(결산후)'!$A$4:$H$500,4,0),0)</f>
        <v>232508639335</v>
      </c>
      <c r="E367" s="42">
        <v>600000</v>
      </c>
      <c r="F367" s="43" t="s">
        <v>76</v>
      </c>
      <c r="G367" s="41">
        <f>IFERROR(VLOOKUP(E367,'기준가격대장(결산후)'!$A$4:$H$500,6,0),0)</f>
        <v>232508639335</v>
      </c>
      <c r="H367" s="41">
        <f>IFERROR(VLOOKUP(E367,'기준가격대장(결산후)'!$A$4:$H$500,7,0),0)</f>
        <v>789450783835</v>
      </c>
      <c r="I367" s="43">
        <f>IFERROR(VLOOKUP(E367,'기준가격대장(결산후)'!$A$4:$H$500,8,0),0)</f>
        <v>153189360965</v>
      </c>
    </row>
    <row r="368" spans="2:13" hidden="1">
      <c r="B368" s="34">
        <f>IFERROR(VLOOKUP(E368,'기준가격대장(결산후)'!$A$4:$H$500,2,0),0)</f>
        <v>0</v>
      </c>
      <c r="C368" s="3">
        <f>IFERROR(VLOOKUP(E368,'기준가격대장(결산후)'!$A$4:$H$500,3,0),0)</f>
        <v>0</v>
      </c>
      <c r="D368" s="4">
        <f>IFERROR(VLOOKUP(E368,'기준가격대장(결산후)'!$A$4:$H$500,4,0),0)</f>
        <v>0</v>
      </c>
      <c r="E368" s="17">
        <v>700001</v>
      </c>
      <c r="F368" s="4" t="s">
        <v>110</v>
      </c>
      <c r="G368" s="3">
        <f>IFERROR(VLOOKUP(E368,'기준가격대장(결산후)'!$A$4:$H$500,6,0),0)</f>
        <v>137368956901</v>
      </c>
      <c r="H368" s="3">
        <f>IFERROR(VLOOKUP(E368,'기준가격대장(결산후)'!$A$4:$H$500,7,0),0)</f>
        <v>0</v>
      </c>
      <c r="I368" s="4">
        <f>IFERROR(VLOOKUP(E368,'기준가격대장(결산후)'!$A$4:$H$500,8,0),0)</f>
        <v>137368956901</v>
      </c>
    </row>
    <row r="369" spans="2:9">
      <c r="B369" s="34">
        <f>IFERROR(VLOOKUP(E369,'기준가격대장(결산후)'!$A$4:$H$500,2,0),0)</f>
        <v>0</v>
      </c>
      <c r="C369" s="3">
        <f>IFERROR(VLOOKUP(E369,'기준가격대장(결산후)'!$A$4:$H$500,3,0),0)</f>
        <v>0</v>
      </c>
      <c r="D369" s="4">
        <f>IFERROR(VLOOKUP(E369,'기준가격대장(결산후)'!$A$4:$H$500,4,0),0)</f>
        <v>0</v>
      </c>
      <c r="E369" s="17">
        <v>700002</v>
      </c>
      <c r="F369" s="4" t="s">
        <v>111</v>
      </c>
      <c r="G369" s="3">
        <f>IFERROR(VLOOKUP(E369,'기준가격대장(결산후)'!$A$4:$H$500,6,0),0)</f>
        <v>37354536107</v>
      </c>
      <c r="H369" s="3">
        <f>IFERROR(VLOOKUP(E369,'기준가격대장(결산후)'!$A$4:$H$500,7,0),0)</f>
        <v>0</v>
      </c>
      <c r="I369" s="4">
        <f>IFERROR(VLOOKUP(E369,'기준가격대장(결산후)'!$A$4:$H$500,8,0),0)</f>
        <v>37354536107</v>
      </c>
    </row>
    <row r="370" spans="2:9" hidden="1">
      <c r="B370" s="34">
        <f>IFERROR(VLOOKUP(E370,'기준가격대장(결산후)'!$A$4:$H$500,2,0),0)</f>
        <v>0</v>
      </c>
      <c r="C370" s="3">
        <f>IFERROR(VLOOKUP(E370,'기준가격대장(결산후)'!$A$4:$H$500,3,0),0)</f>
        <v>0</v>
      </c>
      <c r="D370" s="4">
        <f>IFERROR(VLOOKUP(E370,'기준가격대장(결산후)'!$A$4:$H$500,4,0),0)</f>
        <v>0</v>
      </c>
      <c r="E370" s="17">
        <v>700003</v>
      </c>
      <c r="F370" s="4" t="s">
        <v>78</v>
      </c>
      <c r="G370" s="3">
        <f>IFERROR(VLOOKUP(E370,'기준가격대장(결산후)'!$A$4:$H$500,6,0),0)</f>
        <v>2900000</v>
      </c>
      <c r="H370" s="3">
        <f>IFERROR(VLOOKUP(E370,'기준가격대장(결산후)'!$A$4:$H$500,7,0),0)</f>
        <v>0</v>
      </c>
      <c r="I370" s="4">
        <f>IFERROR(VLOOKUP(E370,'기준가격대장(결산후)'!$A$4:$H$500,8,0),0)</f>
        <v>2900000</v>
      </c>
    </row>
    <row r="371" spans="2:9" hidden="1">
      <c r="B371" s="34">
        <f>IFERROR(VLOOKUP(E371,'기준가격대장(결산후)'!$A$4:$H$500,2,0),0)</f>
        <v>0</v>
      </c>
      <c r="C371" s="3">
        <f>IFERROR(VLOOKUP(E371,'기준가격대장(결산후)'!$A$4:$H$500,3,0),0)</f>
        <v>0</v>
      </c>
      <c r="D371" s="4">
        <f>IFERROR(VLOOKUP(E371,'기준가격대장(결산후)'!$A$4:$H$500,4,0),0)</f>
        <v>0</v>
      </c>
      <c r="E371" s="17">
        <v>700004</v>
      </c>
      <c r="F371" s="4" t="s">
        <v>79</v>
      </c>
      <c r="G371" s="3">
        <f>IFERROR(VLOOKUP(E371,'기준가격대장(결산후)'!$A$4:$H$500,6,0),0)</f>
        <v>47368.61</v>
      </c>
      <c r="H371" s="3">
        <f>IFERROR(VLOOKUP(E371,'기준가격대장(결산후)'!$A$4:$H$500,7,0),0)</f>
        <v>0</v>
      </c>
      <c r="I371" s="4">
        <f>IFERROR(VLOOKUP(E371,'기준가격대장(결산후)'!$A$4:$H$500,8,0),0)</f>
        <v>47368.61</v>
      </c>
    </row>
    <row r="372" spans="2:9">
      <c r="B372" s="34">
        <f>IFERROR(VLOOKUP(E372,'기준가격대장(결산후)'!$A$4:$H$500,2,0),0)</f>
        <v>0</v>
      </c>
      <c r="C372" s="3">
        <f>IFERROR(VLOOKUP(E372,'기준가격대장(결산후)'!$A$4:$H$500,3,0),0)</f>
        <v>0</v>
      </c>
      <c r="D372" s="4">
        <f>IFERROR(VLOOKUP(E372,'기준가격대장(결산후)'!$A$4:$H$500,4,0),0)</f>
        <v>0</v>
      </c>
      <c r="E372" s="17">
        <v>700005</v>
      </c>
      <c r="F372" s="4" t="s">
        <v>80</v>
      </c>
      <c r="G372" s="3">
        <f>IFERROR(VLOOKUP(E372,'기준가격대장(결산후)'!$A$4:$H$500,6,0),0)</f>
        <v>12880.87</v>
      </c>
      <c r="H372" s="3">
        <f>IFERROR(VLOOKUP(E372,'기준가격대장(결산후)'!$A$4:$H$500,7,0),0)</f>
        <v>0</v>
      </c>
      <c r="I372" s="4">
        <f>IFERROR(VLOOKUP(E372,'기준가격대장(결산후)'!$A$4:$H$500,8,0),0)</f>
        <v>12880.87</v>
      </c>
    </row>
    <row r="373" spans="2:9" hidden="1">
      <c r="B373" s="34">
        <f>IFERROR(VLOOKUP(E373,'기준가격대장(결산후)'!$A$4:$H$500,2,0),0)</f>
        <v>0</v>
      </c>
      <c r="C373" s="3">
        <f>IFERROR(VLOOKUP(E373,'기준가격대장(결산후)'!$A$4:$H$500,3,0),0)</f>
        <v>0</v>
      </c>
      <c r="D373" s="4">
        <f>IFERROR(VLOOKUP(E373,'기준가격대장(결산후)'!$A$4:$H$500,4,0),0)</f>
        <v>0</v>
      </c>
      <c r="E373" s="17">
        <v>700006</v>
      </c>
      <c r="F373" s="4" t="s">
        <v>81</v>
      </c>
      <c r="G373" s="3">
        <f>IFERROR(VLOOKUP(E373,'기준가격대장(결산후)'!$A$4:$H$500,6,0),0)</f>
        <v>23731894308593</v>
      </c>
      <c r="H373" s="3">
        <f>IFERROR(VLOOKUP(E373,'기준가격대장(결산후)'!$A$4:$H$500,7,0),0)</f>
        <v>-23731894308593</v>
      </c>
      <c r="I373" s="4">
        <f>IFERROR(VLOOKUP(E373,'기준가격대장(결산후)'!$A$4:$H$500,8,0),0)</f>
        <v>0</v>
      </c>
    </row>
    <row r="374" spans="2:9" hidden="1">
      <c r="B374" s="34">
        <f>IFERROR(VLOOKUP(E374,'기준가격대장(결산후)'!$A$4:$H$500,2,0),0)</f>
        <v>0</v>
      </c>
      <c r="C374" s="3">
        <f>IFERROR(VLOOKUP(E374,'기준가격대장(결산후)'!$A$4:$H$500,3,0),0)</f>
        <v>0</v>
      </c>
      <c r="D374" s="4">
        <f>IFERROR(VLOOKUP(E374,'기준가격대장(결산후)'!$A$4:$H$500,4,0),0)</f>
        <v>0</v>
      </c>
      <c r="E374" s="17">
        <v>700007</v>
      </c>
      <c r="F374" s="4" t="s">
        <v>82</v>
      </c>
      <c r="G374" s="3">
        <f>IFERROR(VLOOKUP(E374,'기준가격대장(결산후)'!$A$4:$H$500,6,0),0)</f>
        <v>137369101042</v>
      </c>
      <c r="H374" s="3">
        <f>IFERROR(VLOOKUP(E374,'기준가격대장(결산후)'!$A$4:$H$500,7,0),0)</f>
        <v>-137369101042</v>
      </c>
      <c r="I374" s="4">
        <f>IFERROR(VLOOKUP(E374,'기준가격대장(결산후)'!$A$4:$H$500,8,0),0)</f>
        <v>0</v>
      </c>
    </row>
    <row r="375" spans="2:9" hidden="1">
      <c r="B375" s="34">
        <f>IFERROR(VLOOKUP(E375,'기준가격대장(결산후)'!$A$4:$H$500,2,0),0)</f>
        <v>0</v>
      </c>
      <c r="C375" s="3">
        <f>IFERROR(VLOOKUP(E375,'기준가격대장(결산후)'!$A$4:$H$500,3,0),0)</f>
        <v>0</v>
      </c>
      <c r="D375" s="4">
        <f>IFERROR(VLOOKUP(E375,'기준가격대장(결산후)'!$A$4:$H$500,4,0),0)</f>
        <v>0</v>
      </c>
      <c r="E375" s="17">
        <v>700008</v>
      </c>
      <c r="F375" s="4" t="s">
        <v>83</v>
      </c>
      <c r="G375" s="3">
        <f>IFERROR(VLOOKUP(E375,'기준가격대장(결산후)'!$A$4:$H$500,6,0),0)</f>
        <v>37354536107</v>
      </c>
      <c r="H375" s="3">
        <f>IFERROR(VLOOKUP(E375,'기준가격대장(결산후)'!$A$4:$H$500,7,0),0)</f>
        <v>0</v>
      </c>
      <c r="I375" s="4">
        <f>IFERROR(VLOOKUP(E375,'기준가격대장(결산후)'!$A$4:$H$500,8,0),0)</f>
        <v>37354536107</v>
      </c>
    </row>
    <row r="376" spans="2:9" hidden="1">
      <c r="B376" s="34">
        <f>IFERROR(VLOOKUP(E376,'기준가격대장(결산후)'!$A$4:$H$500,2,0),0)</f>
        <v>0</v>
      </c>
      <c r="C376" s="3">
        <f>IFERROR(VLOOKUP(E376,'기준가격대장(결산후)'!$A$4:$H$500,3,0),0)</f>
        <v>0</v>
      </c>
      <c r="D376" s="4">
        <f>IFERROR(VLOOKUP(E376,'기준가격대장(결산후)'!$A$4:$H$500,4,0),0)</f>
        <v>0</v>
      </c>
      <c r="E376" s="17">
        <v>700009</v>
      </c>
      <c r="F376" s="4" t="s">
        <v>572</v>
      </c>
      <c r="G376" s="3">
        <f>IFERROR(VLOOKUP(E376,'기준가격대장(결산후)'!$A$4:$H$500,6,0),0)</f>
        <v>12880.87</v>
      </c>
      <c r="H376" s="3">
        <f>IFERROR(VLOOKUP(E376,'기준가격대장(결산후)'!$A$4:$H$500,7,0),0)</f>
        <v>0</v>
      </c>
      <c r="I376" s="4">
        <f>IFERROR(VLOOKUP(E376,'기준가격대장(결산후)'!$A$4:$H$500,8,0),0)</f>
        <v>12880.87</v>
      </c>
    </row>
    <row r="377" spans="2:9" hidden="1">
      <c r="B377" s="34">
        <f>IFERROR(VLOOKUP(E377,'기준가격대장(결산후)'!$A$4:$H$500,2,0),0)</f>
        <v>0</v>
      </c>
      <c r="C377" s="3">
        <f>IFERROR(VLOOKUP(E377,'기준가격대장(결산후)'!$A$4:$H$500,3,0),0)</f>
        <v>0</v>
      </c>
      <c r="D377" s="4">
        <f>IFERROR(VLOOKUP(E377,'기준가격대장(결산후)'!$A$4:$H$500,4,0),0)</f>
        <v>0</v>
      </c>
      <c r="E377" s="17">
        <v>700011</v>
      </c>
      <c r="F377" s="4" t="s">
        <v>84</v>
      </c>
      <c r="G377" s="3">
        <f>IFERROR(VLOOKUP(E377,'기준가격대장(결산후)'!$A$4:$H$500,6,0),0)</f>
        <v>0</v>
      </c>
      <c r="H377" s="3">
        <f>IFERROR(VLOOKUP(E377,'기준가격대장(결산후)'!$A$4:$H$500,7,0),0)</f>
        <v>0</v>
      </c>
      <c r="I377" s="4">
        <f>IFERROR(VLOOKUP(E377,'기준가격대장(결산후)'!$A$4:$H$500,8,0),0)</f>
        <v>0</v>
      </c>
    </row>
    <row r="378" spans="2:9" hidden="1">
      <c r="B378" s="34">
        <f>IFERROR(VLOOKUP(E378,'기준가격대장(결산후)'!$A$4:$H$500,2,0),0)</f>
        <v>0</v>
      </c>
      <c r="C378" s="3">
        <f>IFERROR(VLOOKUP(E378,'기준가격대장(결산후)'!$A$4:$H$500,3,0),0)</f>
        <v>0</v>
      </c>
      <c r="D378" s="4">
        <f>IFERROR(VLOOKUP(E378,'기준가격대장(결산후)'!$A$4:$H$500,4,0),0)</f>
        <v>0</v>
      </c>
      <c r="E378" s="17">
        <v>700012</v>
      </c>
      <c r="F378" s="4" t="s">
        <v>85</v>
      </c>
      <c r="G378" s="3">
        <f>IFERROR(VLOOKUP(E378,'기준가격대장(결산후)'!$A$4:$H$500,6,0),0)</f>
        <v>0</v>
      </c>
      <c r="H378" s="3">
        <f>IFERROR(VLOOKUP(E378,'기준가격대장(결산후)'!$A$4:$H$500,7,0),0)</f>
        <v>0</v>
      </c>
      <c r="I378" s="4">
        <f>IFERROR(VLOOKUP(E378,'기준가격대장(결산후)'!$A$4:$H$500,8,0),0)</f>
        <v>0</v>
      </c>
    </row>
    <row r="379" spans="2:9" hidden="1">
      <c r="B379" s="34">
        <f>IFERROR(VLOOKUP(E379,'기준가격대장(결산후)'!$A$4:$H$500,2,0),0)</f>
        <v>0</v>
      </c>
      <c r="C379" s="3">
        <f>IFERROR(VLOOKUP(E379,'기준가격대장(결산후)'!$A$4:$H$500,3,0),0)</f>
        <v>0</v>
      </c>
      <c r="D379" s="4">
        <f>IFERROR(VLOOKUP(E379,'기준가격대장(결산후)'!$A$4:$H$500,4,0),0)</f>
        <v>0</v>
      </c>
      <c r="E379" s="17">
        <v>700013</v>
      </c>
      <c r="F379" s="4" t="s">
        <v>86</v>
      </c>
      <c r="G379" s="3">
        <f>IFERROR(VLOOKUP(E379,'기준가격대장(결산후)'!$A$4:$H$500,6,0),0)</f>
        <v>0</v>
      </c>
      <c r="H379" s="3">
        <f>IFERROR(VLOOKUP(E379,'기준가격대장(결산후)'!$A$4:$H$500,7,0),0)</f>
        <v>0</v>
      </c>
      <c r="I379" s="4">
        <f>IFERROR(VLOOKUP(E379,'기준가격대장(결산후)'!$A$4:$H$500,8,0),0)</f>
        <v>0</v>
      </c>
    </row>
    <row r="380" spans="2:9" hidden="1">
      <c r="B380" s="34">
        <f>IFERROR(VLOOKUP(E380,'기준가격대장(결산후)'!$A$4:$H$500,2,0),0)</f>
        <v>0</v>
      </c>
      <c r="C380" s="3">
        <f>IFERROR(VLOOKUP(E380,'기준가격대장(결산후)'!$A$4:$H$500,3,0),0)</f>
        <v>0</v>
      </c>
      <c r="D380" s="4">
        <f>IFERROR(VLOOKUP(E380,'기준가격대장(결산후)'!$A$4:$H$500,4,0),0)</f>
        <v>0</v>
      </c>
      <c r="E380" s="17">
        <v>700014</v>
      </c>
      <c r="F380" s="4" t="s">
        <v>87</v>
      </c>
      <c r="G380" s="3">
        <f>IFERROR(VLOOKUP(E380,'기준가격대장(결산후)'!$A$4:$H$500,6,0),0)</f>
        <v>0</v>
      </c>
      <c r="H380" s="3">
        <f>IFERROR(VLOOKUP(E380,'기준가격대장(결산후)'!$A$4:$H$500,7,0),0)</f>
        <v>0</v>
      </c>
      <c r="I380" s="4">
        <f>IFERROR(VLOOKUP(E380,'기준가격대장(결산후)'!$A$4:$H$500,8,0),0)</f>
        <v>0</v>
      </c>
    </row>
    <row r="381" spans="2:9" hidden="1">
      <c r="B381" s="34">
        <f>IFERROR(VLOOKUP(E381,'기준가격대장(결산후)'!$A$4:$H$500,2,0),0)</f>
        <v>0</v>
      </c>
      <c r="C381" s="3">
        <f>IFERROR(VLOOKUP(E381,'기준가격대장(결산후)'!$A$4:$H$500,3,0),0)</f>
        <v>0</v>
      </c>
      <c r="D381" s="4">
        <f>IFERROR(VLOOKUP(E381,'기준가격대장(결산후)'!$A$4:$H$500,4,0),0)</f>
        <v>0</v>
      </c>
      <c r="E381" s="17">
        <v>700015</v>
      </c>
      <c r="F381" s="4" t="s">
        <v>112</v>
      </c>
      <c r="G381" s="3">
        <f>IFERROR(VLOOKUP(E381,'기준가격대장(결산후)'!$A$4:$H$500,6,0),0)</f>
        <v>0</v>
      </c>
      <c r="H381" s="3">
        <f>IFERROR(VLOOKUP(E381,'기준가격대장(결산후)'!$A$4:$H$500,7,0),0)</f>
        <v>0</v>
      </c>
      <c r="I381" s="4">
        <f>IFERROR(VLOOKUP(E381,'기준가격대장(결산후)'!$A$4:$H$500,8,0),0)</f>
        <v>0</v>
      </c>
    </row>
    <row r="382" spans="2:9" hidden="1">
      <c r="B382" s="34">
        <f>IFERROR(VLOOKUP(E382,'기준가격대장(결산후)'!$A$4:$H$500,2,0),0)</f>
        <v>0</v>
      </c>
      <c r="C382" s="3">
        <f>IFERROR(VLOOKUP(E382,'기준가격대장(결산후)'!$A$4:$H$500,3,0),0)</f>
        <v>0</v>
      </c>
      <c r="D382" s="4">
        <f>IFERROR(VLOOKUP(E382,'기준가격대장(결산후)'!$A$4:$H$500,4,0),0)</f>
        <v>0</v>
      </c>
      <c r="E382" s="17">
        <v>700016</v>
      </c>
      <c r="F382" s="4" t="s">
        <v>88</v>
      </c>
      <c r="G382" s="3">
        <f>IFERROR(VLOOKUP(E382,'기준가격대장(결산후)'!$A$4:$H$500,6,0),0)</f>
        <v>-1032554780</v>
      </c>
      <c r="H382" s="3">
        <f>IFERROR(VLOOKUP(E382,'기준가격대장(결산후)'!$A$4:$H$500,7,0),0)</f>
        <v>-361782005</v>
      </c>
      <c r="I382" s="4">
        <f>IFERROR(VLOOKUP(E382,'기준가격대장(결산후)'!$A$4:$H$500,8,0),0)</f>
        <v>-1394336785</v>
      </c>
    </row>
    <row r="383" spans="2:9" hidden="1">
      <c r="B383" s="34">
        <f>IFERROR(VLOOKUP(E383,'기준가격대장(결산후)'!$A$4:$H$500,2,0),0)</f>
        <v>0</v>
      </c>
      <c r="C383" s="3">
        <f>IFERROR(VLOOKUP(E383,'기준가격대장(결산후)'!$A$4:$H$500,3,0),0)</f>
        <v>0</v>
      </c>
      <c r="D383" s="4">
        <f>IFERROR(VLOOKUP(E383,'기준가격대장(결산후)'!$A$4:$H$500,4,0),0)</f>
        <v>0</v>
      </c>
      <c r="E383" s="17">
        <v>700017</v>
      </c>
      <c r="F383" s="4" t="s">
        <v>89</v>
      </c>
      <c r="G383" s="3">
        <f>IFERROR(VLOOKUP(E383,'기준가격대장(결산후)'!$A$4:$H$500,6,0),0)</f>
        <v>0</v>
      </c>
      <c r="H383" s="3">
        <f>IFERROR(VLOOKUP(E383,'기준가격대장(결산후)'!$A$4:$H$500,7,0),0)</f>
        <v>0</v>
      </c>
      <c r="I383" s="4">
        <f>IFERROR(VLOOKUP(E383,'기준가격대장(결산후)'!$A$4:$H$500,8,0),0)</f>
        <v>0</v>
      </c>
    </row>
    <row r="384" spans="2:9" hidden="1">
      <c r="B384" s="34">
        <f>IFERROR(VLOOKUP(E384,'기준가격대장(결산후)'!$A$4:$H$500,2,0),0)</f>
        <v>-0.16689599999999999</v>
      </c>
      <c r="C384" s="3">
        <f>IFERROR(VLOOKUP(E384,'기준가격대장(결산후)'!$A$4:$H$500,3,0),0)</f>
        <v>0</v>
      </c>
      <c r="D384" s="4">
        <f>IFERROR(VLOOKUP(E384,'기준가격대장(결산후)'!$A$4:$H$500,4,0),0)</f>
        <v>-0.16689599999999999</v>
      </c>
      <c r="E384" s="17">
        <v>700018</v>
      </c>
      <c r="F384" s="4" t="s">
        <v>90</v>
      </c>
      <c r="G384" s="3">
        <f>IFERROR(VLOOKUP(E384,'기준가격대장(결산후)'!$A$4:$H$500,6,0),0)</f>
        <v>69916136</v>
      </c>
      <c r="H384" s="3">
        <f>IFERROR(VLOOKUP(E384,'기준가격대장(결산후)'!$A$4:$H$500,7,0),0)</f>
        <v>-69916136</v>
      </c>
      <c r="I384" s="4">
        <f>IFERROR(VLOOKUP(E384,'기준가격대장(결산후)'!$A$4:$H$500,8,0),0)</f>
        <v>0</v>
      </c>
    </row>
    <row r="385" spans="2:9" hidden="1">
      <c r="B385" s="34">
        <f>IFERROR(VLOOKUP(E385,'기준가격대장(결산후)'!$A$4:$H$500,2,0),0)</f>
        <v>0</v>
      </c>
      <c r="C385" s="3">
        <f>IFERROR(VLOOKUP(E385,'기준가격대장(결산후)'!$A$4:$H$500,3,0),0)</f>
        <v>0</v>
      </c>
      <c r="D385" s="4">
        <f>IFERROR(VLOOKUP(E385,'기준가격대장(결산후)'!$A$4:$H$500,4,0),0)</f>
        <v>0</v>
      </c>
      <c r="E385" s="17">
        <v>700019</v>
      </c>
      <c r="F385" s="4" t="s">
        <v>91</v>
      </c>
      <c r="G385" s="3">
        <f>IFERROR(VLOOKUP(E385,'기준가격대장(결산후)'!$A$4:$H$500,6,0),0)</f>
        <v>0</v>
      </c>
      <c r="H385" s="3">
        <f>IFERROR(VLOOKUP(E385,'기준가격대장(결산후)'!$A$4:$H$500,7,0),0)</f>
        <v>0</v>
      </c>
      <c r="I385" s="4">
        <f>IFERROR(VLOOKUP(E385,'기준가격대장(결산후)'!$A$4:$H$500,8,0),0)</f>
        <v>0</v>
      </c>
    </row>
    <row r="386" spans="2:9" hidden="1">
      <c r="B386" s="34">
        <f>IFERROR(VLOOKUP(E386,'기준가격대장(결산후)'!$A$4:$H$500,2,0),0)</f>
        <v>0</v>
      </c>
      <c r="C386" s="3">
        <f>IFERROR(VLOOKUP(E386,'기준가격대장(결산후)'!$A$4:$H$500,3,0),0)</f>
        <v>0</v>
      </c>
      <c r="D386" s="4">
        <f>IFERROR(VLOOKUP(E386,'기준가격대장(결산후)'!$A$4:$H$500,4,0),0)</f>
        <v>0</v>
      </c>
      <c r="E386" s="17">
        <v>700020</v>
      </c>
      <c r="F386" s="4" t="s">
        <v>92</v>
      </c>
      <c r="G386" s="3">
        <f>IFERROR(VLOOKUP(E386,'기준가격대장(결산후)'!$A$4:$H$500,6,0),0)</f>
        <v>0</v>
      </c>
      <c r="H386" s="3">
        <f>IFERROR(VLOOKUP(E386,'기준가격대장(결산후)'!$A$4:$H$500,7,0),0)</f>
        <v>0</v>
      </c>
      <c r="I386" s="4">
        <f>IFERROR(VLOOKUP(E386,'기준가격대장(결산후)'!$A$4:$H$500,8,0),0)</f>
        <v>0</v>
      </c>
    </row>
    <row r="387" spans="2:9" hidden="1">
      <c r="B387" s="34">
        <f>IFERROR(VLOOKUP(E387,'기준가격대장(결산후)'!$A$4:$H$500,2,0),0)</f>
        <v>0</v>
      </c>
      <c r="C387" s="3">
        <f>IFERROR(VLOOKUP(E387,'기준가격대장(결산후)'!$A$4:$H$500,3,0),0)</f>
        <v>0</v>
      </c>
      <c r="D387" s="4">
        <f>IFERROR(VLOOKUP(E387,'기준가격대장(결산후)'!$A$4:$H$500,4,0),0)</f>
        <v>0</v>
      </c>
      <c r="E387" s="17">
        <v>700021</v>
      </c>
      <c r="F387" s="4" t="s">
        <v>93</v>
      </c>
      <c r="G387" s="3">
        <f>IFERROR(VLOOKUP(E387,'기준가격대장(결산후)'!$A$4:$H$500,6,0),0)</f>
        <v>0</v>
      </c>
      <c r="H387" s="3">
        <f>IFERROR(VLOOKUP(E387,'기준가격대장(결산후)'!$A$4:$H$500,7,0),0)</f>
        <v>0</v>
      </c>
      <c r="I387" s="4">
        <f>IFERROR(VLOOKUP(E387,'기준가격대장(결산후)'!$A$4:$H$500,8,0),0)</f>
        <v>0</v>
      </c>
    </row>
    <row r="388" spans="2:9" hidden="1">
      <c r="B388" s="34">
        <f>IFERROR(VLOOKUP(E388,'기준가격대장(결산후)'!$A$4:$H$500,2,0),0)</f>
        <v>0</v>
      </c>
      <c r="C388" s="3">
        <f>IFERROR(VLOOKUP(E388,'기준가격대장(결산후)'!$A$4:$H$500,3,0),0)</f>
        <v>0</v>
      </c>
      <c r="D388" s="4">
        <f>IFERROR(VLOOKUP(E388,'기준가격대장(결산후)'!$A$4:$H$500,4,0),0)</f>
        <v>0</v>
      </c>
      <c r="E388" s="17">
        <v>700022</v>
      </c>
      <c r="F388" s="4" t="s">
        <v>94</v>
      </c>
      <c r="G388" s="3">
        <f>IFERROR(VLOOKUP(E388,'기준가격대장(결산후)'!$A$4:$H$500,6,0),0)</f>
        <v>0</v>
      </c>
      <c r="H388" s="3">
        <f>IFERROR(VLOOKUP(E388,'기준가격대장(결산후)'!$A$4:$H$500,7,0),0)</f>
        <v>0</v>
      </c>
      <c r="I388" s="4">
        <f>IFERROR(VLOOKUP(E388,'기준가격대장(결산후)'!$A$4:$H$500,8,0),0)</f>
        <v>0</v>
      </c>
    </row>
    <row r="389" spans="2:9" hidden="1">
      <c r="B389" s="34">
        <f>IFERROR(VLOOKUP(E389,'기준가격대장(결산후)'!$A$4:$H$500,2,0),0)</f>
        <v>0</v>
      </c>
      <c r="C389" s="3">
        <f>IFERROR(VLOOKUP(E389,'기준가격대장(결산후)'!$A$4:$H$500,3,0),0)</f>
        <v>0</v>
      </c>
      <c r="D389" s="4">
        <f>IFERROR(VLOOKUP(E389,'기준가격대장(결산후)'!$A$4:$H$500,4,0),0)</f>
        <v>0</v>
      </c>
      <c r="E389" s="17">
        <v>700023</v>
      </c>
      <c r="F389" s="4" t="s">
        <v>95</v>
      </c>
      <c r="G389" s="3">
        <f>IFERROR(VLOOKUP(E389,'기준가격대장(결산후)'!$A$4:$H$500,6,0),0)</f>
        <v>0</v>
      </c>
      <c r="H389" s="3">
        <f>IFERROR(VLOOKUP(E389,'기준가격대장(결산후)'!$A$4:$H$500,7,0),0)</f>
        <v>0</v>
      </c>
      <c r="I389" s="4">
        <f>IFERROR(VLOOKUP(E389,'기준가격대장(결산후)'!$A$4:$H$500,8,0),0)</f>
        <v>0</v>
      </c>
    </row>
    <row r="390" spans="2:9" hidden="1">
      <c r="B390" s="34">
        <f>IFERROR(VLOOKUP(E390,'기준가격대장(결산후)'!$A$4:$H$500,2,0),0)</f>
        <v>0</v>
      </c>
      <c r="C390" s="3">
        <f>IFERROR(VLOOKUP(E390,'기준가격대장(결산후)'!$A$4:$H$500,3,0),0)</f>
        <v>0</v>
      </c>
      <c r="D390" s="4">
        <f>IFERROR(VLOOKUP(E390,'기준가격대장(결산후)'!$A$4:$H$500,4,0),0)</f>
        <v>0</v>
      </c>
      <c r="E390" s="17">
        <v>700024</v>
      </c>
      <c r="F390" s="4" t="s">
        <v>96</v>
      </c>
      <c r="G390" s="3">
        <f>IFERROR(VLOOKUP(E390,'기준가격대장(결산후)'!$A$4:$H$500,6,0),0)</f>
        <v>0</v>
      </c>
      <c r="H390" s="3">
        <f>IFERROR(VLOOKUP(E390,'기준가격대장(결산후)'!$A$4:$H$500,7,0),0)</f>
        <v>0</v>
      </c>
      <c r="I390" s="4">
        <f>IFERROR(VLOOKUP(E390,'기준가격대장(결산후)'!$A$4:$H$500,8,0),0)</f>
        <v>0</v>
      </c>
    </row>
    <row r="391" spans="2:9">
      <c r="B391" s="34">
        <f>IFERROR(VLOOKUP(E391,'기준가격대장(결산후)'!$A$4:$H$500,2,0),0)</f>
        <v>0</v>
      </c>
      <c r="C391" s="3">
        <f>IFERROR(VLOOKUP(E391,'기준가격대장(결산후)'!$A$4:$H$500,3,0),0)</f>
        <v>0</v>
      </c>
      <c r="D391" s="4">
        <f>IFERROR(VLOOKUP(E391,'기준가격대장(결산후)'!$A$4:$H$500,4,0),0)</f>
        <v>0</v>
      </c>
      <c r="E391" s="17">
        <v>700025</v>
      </c>
      <c r="F391" s="4" t="s">
        <v>97</v>
      </c>
      <c r="G391" s="3">
        <f>IFERROR(VLOOKUP(E391,'기준가격대장(결산후)'!$A$4:$H$500,6,0),0)</f>
        <v>37354536107</v>
      </c>
      <c r="H391" s="3">
        <f>IFERROR(VLOOKUP(E391,'기준가격대장(결산후)'!$A$4:$H$500,7,0),0)</f>
        <v>0</v>
      </c>
      <c r="I391" s="4">
        <f>IFERROR(VLOOKUP(E391,'기준가격대장(결산후)'!$A$4:$H$500,8,0),0)</f>
        <v>37354536107</v>
      </c>
    </row>
    <row r="392" spans="2:9">
      <c r="B392" s="34">
        <f>IFERROR(VLOOKUP(E392,'기준가격대장(결산후)'!$A$4:$H$500,2,0),0)</f>
        <v>0</v>
      </c>
      <c r="C392" s="3">
        <f>IFERROR(VLOOKUP(E392,'기준가격대장(결산후)'!$A$4:$H$500,3,0),0)</f>
        <v>0</v>
      </c>
      <c r="D392" s="4">
        <f>IFERROR(VLOOKUP(E392,'기준가격대장(결산후)'!$A$4:$H$500,4,0),0)</f>
        <v>0</v>
      </c>
      <c r="E392" s="17">
        <v>700026</v>
      </c>
      <c r="F392" s="4" t="s">
        <v>98</v>
      </c>
      <c r="G392" s="3">
        <f>IFERROR(VLOOKUP(E392,'기준가격대장(결산후)'!$A$4:$H$500,6,0),0)</f>
        <v>12880.87</v>
      </c>
      <c r="H392" s="3">
        <f>IFERROR(VLOOKUP(E392,'기준가격대장(결산후)'!$A$4:$H$500,7,0),0)</f>
        <v>0</v>
      </c>
      <c r="I392" s="4">
        <f>IFERROR(VLOOKUP(E392,'기준가격대장(결산후)'!$A$4:$H$500,8,0),0)</f>
        <v>12880.87</v>
      </c>
    </row>
    <row r="393" spans="2:9" hidden="1">
      <c r="B393" s="34">
        <f>IFERROR(VLOOKUP(E393,'기준가격대장(결산후)'!$A$4:$H$500,2,0),0)</f>
        <v>0</v>
      </c>
      <c r="C393" s="3">
        <f>IFERROR(VLOOKUP(E393,'기준가격대장(결산후)'!$A$4:$H$500,3,0),0)</f>
        <v>0</v>
      </c>
      <c r="D393" s="4">
        <f>IFERROR(VLOOKUP(E393,'기준가격대장(결산후)'!$A$4:$H$500,4,0),0)</f>
        <v>0</v>
      </c>
      <c r="E393" s="17">
        <v>700027</v>
      </c>
      <c r="F393" s="4" t="s">
        <v>99</v>
      </c>
      <c r="G393" s="3">
        <f>IFERROR(VLOOKUP(E393,'기준가격대장(결산후)'!$A$4:$H$500,6,0),0)</f>
        <v>0</v>
      </c>
      <c r="H393" s="3">
        <f>IFERROR(VLOOKUP(E393,'기준가격대장(결산후)'!$A$4:$H$500,7,0),0)</f>
        <v>0</v>
      </c>
      <c r="I393" s="4">
        <f>IFERROR(VLOOKUP(E393,'기준가격대장(결산후)'!$A$4:$H$500,8,0),0)</f>
        <v>0</v>
      </c>
    </row>
    <row r="394" spans="2:9" hidden="1">
      <c r="B394" s="34">
        <f>IFERROR(VLOOKUP(E394,'기준가격대장(결산후)'!$A$4:$H$500,2,0),0)</f>
        <v>0</v>
      </c>
      <c r="C394" s="3">
        <f>IFERROR(VLOOKUP(E394,'기준가격대장(결산후)'!$A$4:$H$500,3,0),0)</f>
        <v>0</v>
      </c>
      <c r="D394" s="4">
        <f>IFERROR(VLOOKUP(E394,'기준가격대장(결산후)'!$A$4:$H$500,4,0),0)</f>
        <v>0</v>
      </c>
      <c r="E394" s="17">
        <v>700028</v>
      </c>
      <c r="F394" s="4" t="s">
        <v>100</v>
      </c>
      <c r="G394" s="3">
        <f>IFERROR(VLOOKUP(E394,'기준가격대장(결산후)'!$A$4:$H$500,6,0),0)</f>
        <v>0</v>
      </c>
      <c r="H394" s="3">
        <f>IFERROR(VLOOKUP(E394,'기준가격대장(결산후)'!$A$4:$H$500,7,0),0)</f>
        <v>0</v>
      </c>
      <c r="I394" s="4">
        <f>IFERROR(VLOOKUP(E394,'기준가격대장(결산후)'!$A$4:$H$500,8,0),0)</f>
        <v>0</v>
      </c>
    </row>
    <row r="395" spans="2:9" hidden="1">
      <c r="B395" s="34">
        <f>IFERROR(VLOOKUP(E395,'기준가격대장(결산후)'!$A$4:$H$500,2,0),0)</f>
        <v>0</v>
      </c>
      <c r="C395" s="3">
        <f>IFERROR(VLOOKUP(E395,'기준가격대장(결산후)'!$A$4:$H$500,3,0),0)</f>
        <v>0</v>
      </c>
      <c r="D395" s="4">
        <f>IFERROR(VLOOKUP(E395,'기준가격대장(결산후)'!$A$4:$H$500,4,0),0)</f>
        <v>0</v>
      </c>
      <c r="E395" s="17">
        <v>700029</v>
      </c>
      <c r="F395" s="4" t="s">
        <v>101</v>
      </c>
      <c r="G395" s="3">
        <f>IFERROR(VLOOKUP(E395,'기준가격대장(결산후)'!$A$4:$H$500,6,0),0)</f>
        <v>0</v>
      </c>
      <c r="H395" s="3">
        <f>IFERROR(VLOOKUP(E395,'기준가격대장(결산후)'!$A$4:$H$500,7,0),0)</f>
        <v>0</v>
      </c>
      <c r="I395" s="4">
        <f>IFERROR(VLOOKUP(E395,'기준가격대장(결산후)'!$A$4:$H$500,8,0),0)</f>
        <v>0</v>
      </c>
    </row>
    <row r="396" spans="2:9" hidden="1">
      <c r="B396" s="34">
        <f>IFERROR(VLOOKUP(E396,'기준가격대장(결산후)'!$A$4:$H$500,2,0),0)</f>
        <v>0</v>
      </c>
      <c r="C396" s="3">
        <f>IFERROR(VLOOKUP(E396,'기준가격대장(결산후)'!$A$4:$H$500,3,0),0)</f>
        <v>0</v>
      </c>
      <c r="D396" s="4">
        <f>IFERROR(VLOOKUP(E396,'기준가격대장(결산후)'!$A$4:$H$500,4,0),0)</f>
        <v>0</v>
      </c>
      <c r="E396" s="17">
        <v>700030</v>
      </c>
      <c r="F396" s="4" t="s">
        <v>102</v>
      </c>
      <c r="G396" s="3">
        <f>IFERROR(VLOOKUP(E396,'기준가격대장(결산후)'!$A$4:$H$500,6,0),0)</f>
        <v>0</v>
      </c>
      <c r="H396" s="3">
        <f>IFERROR(VLOOKUP(E396,'기준가격대장(결산후)'!$A$4:$H$500,7,0),0)</f>
        <v>0</v>
      </c>
      <c r="I396" s="4">
        <f>IFERROR(VLOOKUP(E396,'기준가격대장(결산후)'!$A$4:$H$500,8,0),0)</f>
        <v>0</v>
      </c>
    </row>
    <row r="397" spans="2:9" hidden="1">
      <c r="B397" s="34">
        <f>IFERROR(VLOOKUP(E397,'기준가격대장(결산후)'!$A$4:$H$500,2,0),0)</f>
        <v>0</v>
      </c>
      <c r="C397" s="3">
        <f>IFERROR(VLOOKUP(E397,'기준가격대장(결산후)'!$A$4:$H$500,3,0),0)</f>
        <v>0</v>
      </c>
      <c r="D397" s="4">
        <f>IFERROR(VLOOKUP(E397,'기준가격대장(결산후)'!$A$4:$H$500,4,0),0)</f>
        <v>0</v>
      </c>
      <c r="E397" s="17">
        <v>700031</v>
      </c>
      <c r="F397" s="4" t="s">
        <v>103</v>
      </c>
      <c r="G397" s="3">
        <f>IFERROR(VLOOKUP(E397,'기준가격대장(결산후)'!$A$4:$H$500,6,0),0)</f>
        <v>0</v>
      </c>
      <c r="H397" s="3">
        <f>IFERROR(VLOOKUP(E397,'기준가격대장(결산후)'!$A$4:$H$500,7,0),0)</f>
        <v>0</v>
      </c>
      <c r="I397" s="4">
        <f>IFERROR(VLOOKUP(E397,'기준가격대장(결산후)'!$A$4:$H$500,8,0),0)</f>
        <v>0</v>
      </c>
    </row>
    <row r="398" spans="2:9" hidden="1">
      <c r="B398" s="34">
        <f>IFERROR(VLOOKUP(E398,'기준가격대장(결산후)'!$A$4:$H$500,2,0),0)</f>
        <v>0</v>
      </c>
      <c r="C398" s="3">
        <f>IFERROR(VLOOKUP(E398,'기준가격대장(결산후)'!$A$4:$H$500,3,0),0)</f>
        <v>0</v>
      </c>
      <c r="D398" s="4">
        <f>IFERROR(VLOOKUP(E398,'기준가격대장(결산후)'!$A$4:$H$500,4,0),0)</f>
        <v>0</v>
      </c>
      <c r="E398" s="17">
        <v>700032</v>
      </c>
      <c r="F398" s="4" t="s">
        <v>104</v>
      </c>
      <c r="G398" s="3">
        <f>IFERROR(VLOOKUP(E398,'기준가격대장(결산후)'!$A$4:$H$500,6,0),0)</f>
        <v>0</v>
      </c>
      <c r="H398" s="3">
        <f>IFERROR(VLOOKUP(E398,'기준가격대장(결산후)'!$A$4:$H$500,7,0),0)</f>
        <v>0</v>
      </c>
      <c r="I398" s="4">
        <f>IFERROR(VLOOKUP(E398,'기준가격대장(결산후)'!$A$4:$H$500,8,0),0)</f>
        <v>0</v>
      </c>
    </row>
    <row r="399" spans="2:9">
      <c r="B399" s="34">
        <f>IFERROR(VLOOKUP(E399,'기준가격대장(결산후)'!$A$4:$H$500,2,0),0)</f>
        <v>0</v>
      </c>
      <c r="C399" s="3">
        <f>IFERROR(VLOOKUP(E399,'기준가격대장(결산후)'!$A$4:$H$500,3,0),0)</f>
        <v>0</v>
      </c>
      <c r="D399" s="4">
        <f>IFERROR(VLOOKUP(E399,'기준가격대장(결산후)'!$A$4:$H$500,4,0),0)</f>
        <v>0</v>
      </c>
      <c r="E399" s="17">
        <v>700033</v>
      </c>
      <c r="F399" s="4" t="s">
        <v>105</v>
      </c>
      <c r="G399" s="3">
        <f>IFERROR(VLOOKUP(E399,'기준가격대장(결산후)'!$A$4:$H$500,6,0),0)</f>
        <v>0</v>
      </c>
      <c r="H399" s="3">
        <f>IFERROR(VLOOKUP(E399,'기준가격대장(결산후)'!$A$4:$H$500,7,0),0)</f>
        <v>0</v>
      </c>
      <c r="I399" s="4">
        <f>IFERROR(VLOOKUP(E399,'기준가격대장(결산후)'!$A$4:$H$500,8,0),0)</f>
        <v>0</v>
      </c>
    </row>
    <row r="400" spans="2:9">
      <c r="B400" s="34">
        <f>IFERROR(VLOOKUP(E400,'기준가격대장(결산후)'!$A$4:$H$500,2,0),0)</f>
        <v>0</v>
      </c>
      <c r="C400" s="3">
        <f>IFERROR(VLOOKUP(E400,'기준가격대장(결산후)'!$A$4:$H$500,3,0),0)</f>
        <v>0</v>
      </c>
      <c r="D400" s="4">
        <f>IFERROR(VLOOKUP(E400,'기준가격대장(결산후)'!$A$4:$H$500,4,0),0)</f>
        <v>0</v>
      </c>
      <c r="E400" s="17">
        <v>700034</v>
      </c>
      <c r="F400" s="4" t="s">
        <v>106</v>
      </c>
      <c r="G400" s="3">
        <f>IFERROR(VLOOKUP(E400,'기준가격대장(결산후)'!$A$4:$H$500,6,0),0)</f>
        <v>0</v>
      </c>
      <c r="H400" s="3">
        <f>IFERROR(VLOOKUP(E400,'기준가격대장(결산후)'!$A$4:$H$500,7,0),0)</f>
        <v>0</v>
      </c>
      <c r="I400" s="4">
        <f>IFERROR(VLOOKUP(E400,'기준가격대장(결산후)'!$A$4:$H$500,8,0),0)</f>
        <v>0</v>
      </c>
    </row>
    <row r="401" spans="2:9">
      <c r="B401" s="34">
        <f>IFERROR(VLOOKUP(E401,'기준가격대장(결산후)'!$A$4:$H$500,2,0),0)</f>
        <v>0</v>
      </c>
      <c r="C401" s="3">
        <f>IFERROR(VLOOKUP(E401,'기준가격대장(결산후)'!$A$4:$H$500,3,0),0)</f>
        <v>0</v>
      </c>
      <c r="D401" s="4">
        <f>IFERROR(VLOOKUP(E401,'기준가격대장(결산후)'!$A$4:$H$500,4,0),0)</f>
        <v>0</v>
      </c>
      <c r="E401" s="17">
        <v>700035</v>
      </c>
      <c r="F401" s="4" t="s">
        <v>107</v>
      </c>
      <c r="G401" s="3">
        <f>IFERROR(VLOOKUP(E401,'기준가격대장(결산후)'!$A$4:$H$500,6,0),0)</f>
        <v>0</v>
      </c>
      <c r="H401" s="3">
        <f>IFERROR(VLOOKUP(E401,'기준가격대장(결산후)'!$A$4:$H$500,7,0),0)</f>
        <v>0</v>
      </c>
      <c r="I401" s="4">
        <f>IFERROR(VLOOKUP(E401,'기준가격대장(결산후)'!$A$4:$H$500,8,0),0)</f>
        <v>0</v>
      </c>
    </row>
    <row r="402" spans="2:9">
      <c r="B402" s="34">
        <f>IFERROR(VLOOKUP(E402,'기준가격대장(결산후)'!$A$4:$H$500,2,0),0)</f>
        <v>0</v>
      </c>
      <c r="C402" s="3">
        <f>IFERROR(VLOOKUP(E402,'기준가격대장(결산후)'!$A$4:$H$500,3,0),0)</f>
        <v>0</v>
      </c>
      <c r="D402" s="4">
        <f>IFERROR(VLOOKUP(E402,'기준가격대장(결산후)'!$A$4:$H$500,4,0),0)</f>
        <v>0</v>
      </c>
      <c r="E402" s="17">
        <v>700036</v>
      </c>
      <c r="F402" s="4" t="s">
        <v>108</v>
      </c>
      <c r="G402" s="3">
        <f>IFERROR(VLOOKUP(E402,'기준가격대장(결산후)'!$A$4:$H$500,6,0),0)</f>
        <v>0</v>
      </c>
      <c r="H402" s="3">
        <f>IFERROR(VLOOKUP(E402,'기준가격대장(결산후)'!$A$4:$H$500,7,0),0)</f>
        <v>0</v>
      </c>
      <c r="I402" s="4">
        <f>IFERROR(VLOOKUP(E402,'기준가격대장(결산후)'!$A$4:$H$500,8,0),0)</f>
        <v>0</v>
      </c>
    </row>
    <row r="403" spans="2:9" hidden="1">
      <c r="B403" s="34">
        <f>IFERROR(VLOOKUP(E403,'기준가격대장(결산후)'!$A$4:$H$500,2,0),0)</f>
        <v>0</v>
      </c>
      <c r="C403" s="3">
        <f>IFERROR(VLOOKUP(E403,'기준가격대장(결산후)'!$A$4:$H$500,3,0),0)</f>
        <v>0</v>
      </c>
      <c r="D403" s="4">
        <f>IFERROR(VLOOKUP(E403,'기준가격대장(결산후)'!$A$4:$H$500,4,0),0)</f>
        <v>0</v>
      </c>
      <c r="E403" s="17">
        <v>700037</v>
      </c>
      <c r="F403" s="4" t="s">
        <v>109</v>
      </c>
      <c r="G403" s="3">
        <f>IFERROR(VLOOKUP(E403,'기준가격대장(결산후)'!$A$4:$H$500,6,0),0)</f>
        <v>47686.69</v>
      </c>
      <c r="H403" s="3">
        <f>IFERROR(VLOOKUP(E403,'기준가격대장(결산후)'!$A$4:$H$500,7,0),0)</f>
        <v>0</v>
      </c>
      <c r="I403" s="4">
        <f>IFERROR(VLOOKUP(E403,'기준가격대장(결산후)'!$A$4:$H$500,8,0),0)</f>
        <v>47686.69</v>
      </c>
    </row>
    <row r="404" spans="2:9" hidden="1">
      <c r="B404" s="34">
        <f>IFERROR(VLOOKUP(E404,'기준가격대장(결산후)'!$A$4:$H$500,2,0),0)</f>
        <v>0</v>
      </c>
      <c r="C404" s="3">
        <f>IFERROR(VLOOKUP(E404,'기준가격대장(결산후)'!$A$4:$H$500,3,0),0)</f>
        <v>0</v>
      </c>
      <c r="D404" s="4">
        <f>IFERROR(VLOOKUP(E404,'기준가격대장(결산후)'!$A$4:$H$500,4,0),0)</f>
        <v>0</v>
      </c>
      <c r="E404">
        <v>700038</v>
      </c>
      <c r="F404" s="650" t="s">
        <v>1545</v>
      </c>
      <c r="G404" s="3">
        <f>IFERROR(VLOOKUP(E404,'기준가격대장(결산후)'!$A$4:$H$500,6,0),0)</f>
        <v>4736860582</v>
      </c>
      <c r="H404" s="3">
        <f>IFERROR(VLOOKUP(E404,'기준가격대장(결산후)'!$A$4:$H$500,7,0),0)</f>
        <v>0</v>
      </c>
      <c r="I404" s="4">
        <f>IFERROR(VLOOKUP(E404,'기준가격대장(결산후)'!$A$4:$H$500,8,0),0)</f>
        <v>4736860582</v>
      </c>
    </row>
    <row r="405" spans="2:9" hidden="1">
      <c r="B405" s="34">
        <f>IFERROR(VLOOKUP(E405,'기준가격대장(결산후)'!$A$4:$H$500,2,0),0)</f>
        <v>0</v>
      </c>
      <c r="C405" s="3">
        <f>IFERROR(VLOOKUP(E405,'기준가격대장(결산후)'!$A$4:$H$500,3,0),0)</f>
        <v>0</v>
      </c>
      <c r="D405" s="4">
        <f>IFERROR(VLOOKUP(E405,'기준가격대장(결산후)'!$A$4:$H$500,4,0),0)</f>
        <v>0</v>
      </c>
      <c r="E405">
        <v>700039</v>
      </c>
      <c r="F405" s="650" t="s">
        <v>1546</v>
      </c>
      <c r="G405" s="3">
        <f>IFERROR(VLOOKUP(E405,'기준가격대장(결산후)'!$A$4:$H$500,6,0),0)</f>
        <v>29</v>
      </c>
      <c r="H405" s="3">
        <f>IFERROR(VLOOKUP(E405,'기준가격대장(결산후)'!$A$4:$H$500,7,0),0)</f>
        <v>0</v>
      </c>
      <c r="I405" s="4">
        <f>IFERROR(VLOOKUP(E405,'기준가격대장(결산후)'!$A$4:$H$500,8,0),0)</f>
        <v>29</v>
      </c>
    </row>
    <row r="406" spans="2:9">
      <c r="B406" s="34">
        <f>IFERROR(VLOOKUP(E406,'기준가격대장(결산후)'!$A$4:$H$500,2,0),0)</f>
        <v>0</v>
      </c>
      <c r="C406" s="3">
        <f>IFERROR(VLOOKUP(E406,'기준가격대장(결산후)'!$A$4:$H$500,3,0),0)</f>
        <v>0</v>
      </c>
      <c r="D406" s="4">
        <f>IFERROR(VLOOKUP(E406,'기준가격대장(결산후)'!$A$4:$H$500,4,0),0)</f>
        <v>0</v>
      </c>
      <c r="E406" s="17">
        <v>700040</v>
      </c>
      <c r="F406" s="4" t="s">
        <v>900</v>
      </c>
      <c r="G406" s="3">
        <f>IFERROR(VLOOKUP(E406,'기준가격대장(결산후)'!$A$4:$H$500,6,0),0)</f>
        <v>0</v>
      </c>
      <c r="H406" s="3">
        <f>IFERROR(VLOOKUP(E406,'기준가격대장(결산후)'!$A$4:$H$500,7,0),0)</f>
        <v>0</v>
      </c>
      <c r="I406" s="4">
        <f>IFERROR(VLOOKUP(E406,'기준가격대장(결산후)'!$A$4:$H$500,8,0),0)</f>
        <v>0</v>
      </c>
    </row>
    <row r="407" spans="2:9" hidden="1">
      <c r="B407" s="34">
        <f>IFERROR(VLOOKUP(E407,'기준가격대장(결산후)'!$A$4:$H$500,2,0),0)</f>
        <v>0</v>
      </c>
      <c r="C407" s="3">
        <f>IFERROR(VLOOKUP(E407,'기준가격대장(결산후)'!$A$4:$H$500,3,0),0)</f>
        <v>0</v>
      </c>
      <c r="D407" s="4">
        <f>IFERROR(VLOOKUP(E407,'기준가격대장(결산후)'!$A$4:$H$500,4,0),0)</f>
        <v>0</v>
      </c>
      <c r="E407" s="17">
        <v>700041</v>
      </c>
      <c r="F407" s="4" t="s">
        <v>1115</v>
      </c>
      <c r="G407" s="3">
        <f>IFERROR(VLOOKUP(E407,'기준가격대장(결산후)'!$A$4:$H$500,6,0),0)</f>
        <v>0</v>
      </c>
      <c r="H407" s="3">
        <f>IFERROR(VLOOKUP(E407,'기준가격대장(결산후)'!$A$4:$H$500,7,0),0)</f>
        <v>0</v>
      </c>
      <c r="I407" s="4">
        <f>IFERROR(VLOOKUP(E407,'기준가격대장(결산후)'!$A$4:$H$500,8,0),0)</f>
        <v>0</v>
      </c>
    </row>
    <row r="408" spans="2:9" ht="13.5" hidden="1" thickBot="1">
      <c r="B408" s="36">
        <f>IFERROR(VLOOKUP(E408,'기준가격대장(결산후)'!$A$4:$H$500,2,0),0)</f>
        <v>0</v>
      </c>
      <c r="C408" s="37">
        <f>IFERROR(VLOOKUP(E408,'기준가격대장(결산후)'!$A$4:$H$500,3,0),0)</f>
        <v>0</v>
      </c>
      <c r="D408" s="21">
        <f>IFERROR(VLOOKUP(E408,'기준가격대장(결산후)'!$A$4:$H$500,4,0),0)</f>
        <v>0</v>
      </c>
      <c r="E408" s="20">
        <v>700051</v>
      </c>
      <c r="F408" s="21" t="s">
        <v>1116</v>
      </c>
      <c r="G408" s="37">
        <f>IFERROR(VLOOKUP(E408,'기준가격대장(결산후)'!$A$4:$H$500,6,0),0)</f>
        <v>123276459585</v>
      </c>
      <c r="H408" s="37">
        <f>IFERROR(VLOOKUP(E408,'기준가격대장(결산후)'!$A$4:$H$500,7,0),0)</f>
        <v>0</v>
      </c>
      <c r="I408" s="21">
        <f>IFERROR(VLOOKUP(E408,'기준가격대장(결산후)'!$A$4:$H$500,8,0),0)</f>
        <v>123276459585</v>
      </c>
    </row>
  </sheetData>
  <autoFilter ref="B5:I408" xr:uid="{00000000-0009-0000-0000-000001000000}">
    <filterColumn colId="4">
      <filters>
        <filter val="CD상환손실(과세)"/>
        <filter val="CD상환이익(과세)"/>
        <filter val="CD처분손실(과세)"/>
        <filter val="CD처분이익(과세)"/>
        <filter val="CP상환손실(과세)"/>
        <filter val="CP상환이익(과세)"/>
        <filter val="CP처분손실(과세)"/>
        <filter val="CP처분이익(과세)"/>
        <filter val="CP평가이익(과세)"/>
        <filter val="REPO수입이자(과세)"/>
        <filter val="REPO중개수수료(과세)"/>
        <filter val="감자처분이익(과세)"/>
        <filter val="과세자산순자산총액"/>
        <filter val="과세자산순자산총액2"/>
        <filter val="국채선물수수료(과세)"/>
        <filter val="국채선물정산손실(과세)"/>
        <filter val="국채선물정산이익(과세)"/>
        <filter val="국채선물처분손실(과세)"/>
        <filter val="국채선물처분이익(과세)"/>
        <filter val="금리선물정산손실(과세)"/>
        <filter val="금리선물정산이익(과세)"/>
        <filter val="금리선물처분손실(과세)"/>
        <filter val="금리선물처분이익(과세)"/>
        <filter val="기지급분배금(과세)"/>
        <filter val="기지급분배금(비과세)"/>
        <filter val="기타비용(과세)"/>
        <filter val="기타비용(비과세)"/>
        <filter val="기타유동상환손실(과세)"/>
        <filter val="기타유동처분손실(과세)"/>
        <filter val="기타이익(과세)"/>
        <filter val="기타이익(비과세)"/>
        <filter val="단주대금수령액(과세)"/>
        <filter val="단주대금수령액(비과세)"/>
        <filter val="달러선물수수료(과세)"/>
        <filter val="달러선물정산손실(과세)"/>
        <filter val="달러선물정산이익(과세)"/>
        <filter val="달러선물처분손실(과세)"/>
        <filter val="달러선물처분이익(과세)"/>
        <filter val="대차거래수입수수료(과세)"/>
        <filter val="대차거래지급수수료(과세)"/>
        <filter val="대차중개수수료(과세)"/>
        <filter val="매도REPO지급이자(과세)"/>
        <filter val="미지급사무수탁보수(과세)"/>
        <filter val="미지급수탁보수(과세)"/>
        <filter val="미지급운용보수(과세)"/>
        <filter val="미지급운용사후원기금(과세)"/>
        <filter val="미지급판매보수(과세)"/>
        <filter val="미지급판매사후원기금(과세)"/>
        <filter val="미지급해외보관보수(과세)"/>
        <filter val="발행분담금(과세)"/>
        <filter val="사무수탁보수(과세)"/>
        <filter val="상장주식처분손실(비과세)"/>
        <filter val="상장주식처분이익(과세)"/>
        <filter val="상장주식처분이익(비과세)"/>
        <filter val="상장주식평가손실(비과세)"/>
        <filter val="상장주식평가이익(비과세)"/>
        <filter val="상장펀드수입배당금(과세)"/>
        <filter val="상장펀드수입배당금(비과세)"/>
        <filter val="상장펀드처분손실(과세)"/>
        <filter val="상장펀드처분손실(비과세)"/>
        <filter val="상장펀드처분손실2(비과세)"/>
        <filter val="상장펀드처분이익(과세)"/>
        <filter val="상장펀드처분이익(비과세)"/>
        <filter val="상장펀드처분이익2(비과세)"/>
        <filter val="상장펀드평가손실(과세)"/>
        <filter val="상장펀드평가손실(비과세)"/>
        <filter val="상장펀드평가손실2(비과세)"/>
        <filter val="상장펀드평가이익(과세)"/>
        <filter val="상장펀드평가이익(비과세)"/>
        <filter val="설립비용예치이자(과세)"/>
        <filter val="설정조정금(과세)"/>
        <filter val="설정조정금(비과세)"/>
        <filter val="설정조정금2(비과세)"/>
        <filter val="수익증권수입배당금(과세)"/>
        <filter val="수익증권수입배당금(비과세)"/>
        <filter val="수익증권수입배당금2(비과세)"/>
        <filter val="수익증권처분손실(과세)"/>
        <filter val="수익증권처분손실(비과세)"/>
        <filter val="수익증권처분손실2(비과세)"/>
        <filter val="수익증권처분이익(과세)"/>
        <filter val="수익증권처분이익(비과세)"/>
        <filter val="수익증권처분이익2(비과세)"/>
        <filter val="수익증권평가손실(과세)"/>
        <filter val="수익증권평가손실(비과세)"/>
        <filter val="수익증권평가손실2(비과세)"/>
        <filter val="수익증권평가이익(과세)"/>
        <filter val="수익증권평가이익(비과세)"/>
        <filter val="수익증권평가이익2(비과세)"/>
        <filter val="수탁보수(과세)"/>
        <filter val="스왑평가수수료(과세)"/>
        <filter val="신주인수권처분손실(비과세)"/>
        <filter val="신주인수권처분이익(비과세)"/>
        <filter val="신주인수권평가이익(비과세)"/>
        <filter val="어음수입이자(과세)"/>
        <filter val="연부과금(과세)"/>
        <filter val="예금수입이자(과세)"/>
        <filter val="외국납부세액평가손실(과세)"/>
        <filter val="외화과세기준가"/>
        <filter val="외화과세기준가2"/>
        <filter val="외화과세순자산"/>
        <filter val="외화과세순자산(전용계좌)"/>
        <filter val="외화과세순자산2"/>
        <filter val="외화대차수입수수료(과세)"/>
        <filter val="외화상품선물정산손실(과세)"/>
        <filter val="외화상품선물정산이익(과세)"/>
        <filter val="외화상품선물처분손실(과세)"/>
        <filter val="외화상품선물처분이익(과세)"/>
        <filter val="외화선물수수료(과세)"/>
        <filter val="외화선물정산손실(과세)"/>
        <filter val="외화선물정산이익(과세)"/>
        <filter val="외화선물처분손실(과세)"/>
        <filter val="외화선물처분이익(과세)"/>
        <filter val="외화수익증권수입배당금(과세)"/>
        <filter val="외화수익증권처분손실(과세)"/>
        <filter val="외화수익증권처분이익(과세)"/>
        <filter val="외화수익증권평가손실(과세)"/>
        <filter val="외화수익증권평가이익(과세)"/>
        <filter val="외화예금수입이자(과세)"/>
        <filter val="외화옵션수수료(과세)"/>
        <filter val="외화옵션처분손실(과세)"/>
        <filter val="외화옵션처분이익(과세)"/>
        <filter val="외화옵션평가손실(과세)"/>
        <filter val="외화제세비용(과세)"/>
        <filter val="외화주식WRT처분이익(과세)"/>
        <filter val="외화주식WRT평가이익(과세)"/>
        <filter val="외화주식배당액(과세)"/>
        <filter val="외화주식수입배당금(과세)"/>
        <filter val="외화주식처분손실(과세)"/>
        <filter val="외화주식처분이익(과세)"/>
        <filter val="외화주식평가손실(과세)"/>
        <filter val="외화주식평가이익(과세)"/>
        <filter val="외화채권상환손실(과세)"/>
        <filter val="외화채권상환이익(과세)"/>
        <filter val="외화채권수입이자(과세)"/>
        <filter val="외화채권처분손실(과세)"/>
        <filter val="외화채권처분이익(과세)"/>
        <filter val="외화채권평가손실(과세)"/>
        <filter val="외화채권평가이익(과세)"/>
        <filter val="외화환산손실(과세)"/>
        <filter val="외화환산이익(과세)"/>
        <filter val="외환차손(과세)"/>
        <filter val="외환차익(과세)"/>
        <filter val="운용보수(과세)"/>
        <filter val="운용사후원기금(과세)"/>
        <filter val="위탁증거금수입이자(과세)"/>
        <filter val="유동처분손실(과세)"/>
        <filter val="이월이익잉여금(과세)"/>
        <filter val="이월이익잉여금(비과세)"/>
        <filter val="이월이익잉여금2(비과세)"/>
        <filter val="잡이익(과세)"/>
        <filter val="정기예금수입이자(과세)"/>
        <filter val="주식배당액(과세)"/>
        <filter val="주식선물정산손실(비과세)"/>
        <filter val="주식선물정산이익(비과세)"/>
        <filter val="주식선물처분손실(비과세)"/>
        <filter val="주식선물처분이익(비과세)"/>
        <filter val="주식수입배당금(과세)"/>
        <filter val="주식수입배당금(비과세)"/>
        <filter val="주식옵션처분손실(비과세)"/>
        <filter val="주식옵션처분이익(비과세)"/>
        <filter val="주식옵션평가손실(비과세)"/>
        <filter val="주식옵션평가이익(비과세)"/>
        <filter val="증권거래세(비과세)"/>
        <filter val="증권거래세환입(비과세)"/>
        <filter val="지수사용료(과세)"/>
        <filter val="지수사용료상각(과세)"/>
        <filter val="차입상장주식처분손실(비과세)"/>
        <filter val="차입상장주식처분이익(비과세)"/>
        <filter val="차입상장주식평가손실(비과세)"/>
        <filter val="차입상장주식평가이익(비과세)"/>
        <filter val="차입상장펀드처분손실(과세)"/>
        <filter val="차입상장펀드처분이익(비과세)"/>
        <filter val="차입상장펀드평가손실(과세)"/>
        <filter val="차입상장펀드평가손실(비과세)"/>
        <filter val="차입상장펀드평가이익(과세)"/>
        <filter val="차입외화채권평가손실(과세)"/>
        <filter val="차입주식배당금비용(과세)"/>
        <filter val="차입채권매매손실(과세)"/>
        <filter val="차입채권매매이익(과세)"/>
        <filter val="차입채권상환손실(과세)"/>
        <filter val="차입채권상환이익(과세)"/>
        <filter val="차입채권지급이자(과세)"/>
        <filter val="차입채권평가손실(과세)"/>
        <filter val="차입채권평가이익(과세)"/>
        <filter val="채권상환손실(과세)"/>
        <filter val="채권상환이익(과세)"/>
        <filter val="채권선도처분이익(과세)"/>
        <filter val="채권수입이자(과세)"/>
        <filter val="채권처분손실(과세)"/>
        <filter val="채권처분이익(과세)"/>
        <filter val="채권평가손실(과세)"/>
        <filter val="채권평가수수료(과세)"/>
        <filter val="채권평가이익(과세)"/>
        <filter val="코넥스주식평가이익(비과세)"/>
        <filter val="코스닥주식처분손실(비과세)"/>
        <filter val="코스닥주식처분이익(비과세)"/>
        <filter val="코스닥주식처분이익과세)"/>
        <filter val="코스닥주식평가손실(비과세)"/>
        <filter val="코스닥주식평가이익(비과세)"/>
        <filter val="콜수입이자(과세)"/>
        <filter val="콜중개수수료(과세)"/>
        <filter val="통화선물정산손실(과세)"/>
        <filter val="통화선물정산이익(과세)"/>
        <filter val="통화선물처분손실(과세)"/>
        <filter val="통화선물처분이익(과세)"/>
        <filter val="통화스왑처분손실(과세)"/>
        <filter val="통화스왑처분이익(과세)"/>
        <filter val="통화스왑평가손실(과세)"/>
        <filter val="통화스왑평가이익(과세)"/>
        <filter val="투자자산과세가격"/>
        <filter val="투자자산과세가격2"/>
        <filter val="파생매매수수료(과세)"/>
        <filter val="파생매매수수료(비과세)"/>
        <filter val="판매보수(과세)"/>
        <filter val="판매사후원기금(과세)"/>
        <filter val="펀드결제수수료(과세)"/>
        <filter val="해외거래비용(과세)"/>
        <filter val="해외거래비용환입(과세)"/>
        <filter val="해외보관보수(과세)"/>
        <filter val="해외보관보수환입(과세)"/>
        <filter val="해외세무자문비용(과세)"/>
        <filter val="해외세무자문비용환입(과세)"/>
        <filter val="해지조정금(과세)"/>
        <filter val="해지조정금(비과세)"/>
        <filter val="해지조정금2(비과세)"/>
        <filter val="현금담보증거금수입이자(과세)"/>
        <filter val="환매수수료환입(과세)"/>
        <filter val="회계감사비(과세)"/>
      </filters>
    </filterColumn>
  </autoFilter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2060"/>
  </sheetPr>
  <dimension ref="A1:R174"/>
  <sheetViews>
    <sheetView showGridLines="0" tabSelected="1" topLeftCell="A86" zoomScale="80" zoomScaleNormal="80" workbookViewId="0">
      <selection activeCell="P113" sqref="P113"/>
    </sheetView>
  </sheetViews>
  <sheetFormatPr defaultColWidth="9.140625" defaultRowHeight="13.5"/>
  <cols>
    <col min="1" max="1" width="6.7109375" style="49" customWidth="1"/>
    <col min="2" max="2" width="29.5703125" style="49" bestFit="1" customWidth="1"/>
    <col min="3" max="3" width="19.5703125" style="49" customWidth="1"/>
    <col min="4" max="4" width="29" style="49" customWidth="1"/>
    <col min="5" max="5" width="9.42578125" style="49" customWidth="1"/>
    <col min="6" max="6" width="36.42578125" style="49" bestFit="1" customWidth="1"/>
    <col min="7" max="7" width="19.42578125" style="49" customWidth="1"/>
    <col min="8" max="8" width="19.28515625" style="49" bestFit="1" customWidth="1"/>
    <col min="9" max="9" width="17.5703125" style="49" bestFit="1" customWidth="1"/>
    <col min="10" max="10" width="16.7109375" style="49" bestFit="1" customWidth="1"/>
    <col min="11" max="11" width="15.140625" style="49" customWidth="1"/>
    <col min="12" max="12" width="18.7109375" style="49" customWidth="1"/>
    <col min="13" max="13" width="14.7109375" style="49" customWidth="1"/>
    <col min="14" max="14" width="19.140625" style="49" customWidth="1"/>
    <col min="15" max="15" width="18.5703125" style="49" customWidth="1"/>
    <col min="16" max="16" width="24" style="49" customWidth="1"/>
    <col min="17" max="16384" width="9.140625" style="49"/>
  </cols>
  <sheetData>
    <row r="1" spans="1:18" ht="14.25" thickBot="1">
      <c r="A1" s="428"/>
      <c r="B1" s="429" t="s">
        <v>1209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</row>
    <row r="2" spans="1:18">
      <c r="A2" s="428"/>
      <c r="B2" s="430">
        <v>45657</v>
      </c>
      <c r="C2" s="428"/>
      <c r="D2" s="428"/>
      <c r="E2" s="428"/>
      <c r="F2" s="428"/>
      <c r="G2" s="431" t="s">
        <v>1036</v>
      </c>
      <c r="H2" s="432" t="s">
        <v>8340</v>
      </c>
      <c r="I2" s="428"/>
      <c r="J2" s="428"/>
      <c r="K2" s="428"/>
      <c r="L2" s="428"/>
    </row>
    <row r="3" spans="1:18" ht="14.25" thickBot="1">
      <c r="A3" s="428"/>
      <c r="B3" s="429" t="s">
        <v>1094</v>
      </c>
      <c r="C3" s="428"/>
      <c r="D3" s="428"/>
      <c r="E3" s="428"/>
      <c r="F3" s="428"/>
      <c r="G3" s="433" t="s">
        <v>1037</v>
      </c>
      <c r="H3" s="434" t="s">
        <v>8341</v>
      </c>
      <c r="I3" s="428"/>
      <c r="J3" s="428"/>
      <c r="K3" s="428"/>
      <c r="L3" s="428"/>
    </row>
    <row r="4" spans="1:18" ht="17.25">
      <c r="A4" s="428"/>
      <c r="B4" s="435"/>
      <c r="C4" s="428"/>
      <c r="D4" s="428"/>
      <c r="E4" s="428"/>
      <c r="F4" s="428"/>
      <c r="G4" s="428"/>
      <c r="H4" s="428"/>
      <c r="I4" s="428"/>
      <c r="J4" s="428"/>
      <c r="K4" s="428"/>
      <c r="L4" s="428"/>
    </row>
    <row r="6" spans="1:18">
      <c r="I6" s="260"/>
      <c r="J6" s="49" t="s">
        <v>833</v>
      </c>
    </row>
    <row r="7" spans="1:18" hidden="1">
      <c r="F7" s="49" t="s">
        <v>834</v>
      </c>
      <c r="I7" s="352"/>
      <c r="J7" s="49" t="s">
        <v>336</v>
      </c>
    </row>
    <row r="8" spans="1:18" hidden="1">
      <c r="B8" s="22" t="s">
        <v>835</v>
      </c>
      <c r="C8" s="22" t="s">
        <v>836</v>
      </c>
      <c r="E8" s="257" t="s">
        <v>663</v>
      </c>
      <c r="F8" s="22" t="s">
        <v>835</v>
      </c>
      <c r="G8" s="791" t="s">
        <v>836</v>
      </c>
      <c r="H8" s="792"/>
      <c r="I8" s="793" t="s">
        <v>837</v>
      </c>
      <c r="J8" s="794"/>
      <c r="K8" s="22" t="s">
        <v>558</v>
      </c>
      <c r="L8" s="22" t="s">
        <v>560</v>
      </c>
      <c r="N8" s="528"/>
      <c r="O8" s="528"/>
      <c r="P8" s="528"/>
      <c r="Q8" s="528"/>
      <c r="R8" s="528"/>
    </row>
    <row r="9" spans="1:18">
      <c r="B9" s="55" t="str">
        <f>F9</f>
        <v>자산</v>
      </c>
      <c r="C9" s="110"/>
      <c r="E9" s="49" t="s">
        <v>662</v>
      </c>
      <c r="F9" s="63" t="s">
        <v>512</v>
      </c>
      <c r="G9" s="63"/>
      <c r="H9" s="63"/>
      <c r="I9" s="63"/>
      <c r="J9" s="63"/>
      <c r="K9" s="258"/>
      <c r="L9" s="259"/>
      <c r="N9" s="541"/>
      <c r="O9" s="542"/>
      <c r="P9" s="542"/>
      <c r="Q9" s="542"/>
      <c r="R9" s="542"/>
    </row>
    <row r="10" spans="1:18">
      <c r="B10" s="55" t="str">
        <f t="shared" ref="B10:B56" si="0">F10</f>
        <v>Ⅰ. 운용자산</v>
      </c>
      <c r="C10" s="480">
        <f>C11++C21+C16+C26</f>
        <v>143513794320</v>
      </c>
      <c r="E10" s="49" t="str">
        <f>IF(AND(G10=0,H10=0,I10=0,J10=0),"공시제외","공시")</f>
        <v>공시</v>
      </c>
      <c r="F10" s="63" t="str">
        <f>L10&amp;". 운용자산"</f>
        <v>Ⅰ. 운용자산</v>
      </c>
      <c r="G10" s="63"/>
      <c r="H10" s="63">
        <f>G11+G21+G16+G26</f>
        <v>138145120376</v>
      </c>
      <c r="I10" s="63"/>
      <c r="J10" s="352">
        <v>42400001063</v>
      </c>
      <c r="K10" s="258"/>
      <c r="L10" s="261" t="s">
        <v>559</v>
      </c>
      <c r="N10" s="541"/>
      <c r="O10" s="542"/>
      <c r="P10" s="543"/>
      <c r="Q10" s="542"/>
      <c r="R10" s="543"/>
    </row>
    <row r="11" spans="1:18">
      <c r="B11" s="55" t="str">
        <f t="shared" si="0"/>
        <v>1. 현금및예치금 (주석3)</v>
      </c>
      <c r="C11" s="480">
        <f>SUM(C12:C15)</f>
        <v>7196301321</v>
      </c>
      <c r="E11" s="49" t="str">
        <f t="shared" ref="E11:E54" si="1">IF(AND(G11=0,H11=0,I11=0,J11=0),"공시제외","공시")</f>
        <v>공시</v>
      </c>
      <c r="F11" s="262" t="str">
        <f>L11&amp;". 현금및예치금 (주석"&amp;K11&amp;")"</f>
        <v>1. 현금및예치금 (주석3)</v>
      </c>
      <c r="G11" s="63">
        <f t="shared" ref="G11:G15" si="2">C11</f>
        <v>7196301321</v>
      </c>
      <c r="H11" s="63"/>
      <c r="I11" s="352">
        <v>2337568068</v>
      </c>
      <c r="J11" s="63"/>
      <c r="K11" s="258">
        <f>IF(OR(G11&gt;0,I11&gt;0),3,FALSE)</f>
        <v>3</v>
      </c>
      <c r="L11" s="261">
        <f>IF(OR(G11&gt;0,I11&gt;0),1,0)</f>
        <v>1</v>
      </c>
      <c r="N11" s="541"/>
      <c r="O11" s="543"/>
      <c r="P11" s="542"/>
      <c r="Q11" s="543"/>
      <c r="R11" s="542"/>
    </row>
    <row r="12" spans="1:18">
      <c r="B12" s="55" t="str">
        <f t="shared" si="0"/>
        <v>(1) 현금및현금성자산</v>
      </c>
      <c r="C12" s="480">
        <f>'통합기준가격대장(결산후)'!B7+'통합기준가격대장(결산후)'!B8</f>
        <v>7196301321</v>
      </c>
      <c r="E12" s="49" t="str">
        <f t="shared" si="1"/>
        <v>공시</v>
      </c>
      <c r="F12" s="263" t="str">
        <f>"("&amp;L12&amp;") 현금및현금성자산"</f>
        <v>(1) 현금및현금성자산</v>
      </c>
      <c r="G12" s="63">
        <f t="shared" si="2"/>
        <v>7196301321</v>
      </c>
      <c r="H12" s="63"/>
      <c r="I12" s="260">
        <v>2246153208</v>
      </c>
      <c r="J12" s="63"/>
      <c r="K12" s="258"/>
      <c r="L12" s="261">
        <f>IF(OR(G12&gt;0,I12&gt;0),1,0)</f>
        <v>1</v>
      </c>
      <c r="N12" s="544"/>
      <c r="O12" s="543"/>
      <c r="P12" s="542"/>
      <c r="Q12" s="543"/>
      <c r="R12" s="542"/>
    </row>
    <row r="13" spans="1:18" ht="15.6" hidden="1" customHeight="1">
      <c r="B13" s="55" t="str">
        <f t="shared" si="0"/>
        <v>(1) 예치금</v>
      </c>
      <c r="C13" s="110">
        <f>'통합기준가격대장(결산후)'!B12</f>
        <v>0</v>
      </c>
      <c r="E13" s="49" t="str">
        <f t="shared" si="1"/>
        <v>공시제외</v>
      </c>
      <c r="F13" s="263" t="str">
        <f>"("&amp;L13&amp;") 예치금"</f>
        <v>(1) 예치금</v>
      </c>
      <c r="G13" s="63">
        <f>C13</f>
        <v>0</v>
      </c>
      <c r="H13" s="63"/>
      <c r="I13" s="260">
        <v>0</v>
      </c>
      <c r="J13" s="63"/>
      <c r="K13" s="258"/>
      <c r="L13" s="261">
        <f>IF(OR(G13&gt;0,I13&gt;0),L12+1,L12)</f>
        <v>1</v>
      </c>
      <c r="N13" s="538" t="s">
        <v>975</v>
      </c>
      <c r="O13" s="504"/>
      <c r="P13" s="501"/>
      <c r="Q13" s="504">
        <v>118923050</v>
      </c>
      <c r="R13" s="539"/>
    </row>
    <row r="14" spans="1:18" ht="15.6" hidden="1" customHeight="1">
      <c r="B14" s="55" t="str">
        <f t="shared" si="0"/>
        <v>(1) 양도성예금증서</v>
      </c>
      <c r="C14" s="110">
        <f>'통합기준가격대장(결산후)'!B11</f>
        <v>0</v>
      </c>
      <c r="E14" s="49" t="str">
        <f t="shared" si="1"/>
        <v>공시제외</v>
      </c>
      <c r="F14" s="263" t="str">
        <f>"("&amp;L14&amp;") 양도성예금증서"</f>
        <v>(1) 양도성예금증서</v>
      </c>
      <c r="G14" s="63">
        <f>C14</f>
        <v>0</v>
      </c>
      <c r="H14" s="63"/>
      <c r="I14" s="260">
        <v>0</v>
      </c>
      <c r="J14" s="63"/>
      <c r="K14" s="258"/>
      <c r="L14" s="261">
        <f>IF(OR(G14&gt;0,I14&gt;0),L13+1,L13)</f>
        <v>1</v>
      </c>
      <c r="N14" s="389" t="s">
        <v>976</v>
      </c>
      <c r="O14" s="499"/>
      <c r="P14" s="499"/>
      <c r="Q14" s="502">
        <v>1500000000</v>
      </c>
      <c r="R14" s="537"/>
    </row>
    <row r="15" spans="1:18">
      <c r="B15" s="55" t="str">
        <f t="shared" si="0"/>
        <v>(2) 증거금</v>
      </c>
      <c r="C15" s="480">
        <f>SUM('통합기준가격대장(결산후)'!B32:B34)</f>
        <v>0</v>
      </c>
      <c r="E15" s="49" t="str">
        <f t="shared" si="1"/>
        <v>공시</v>
      </c>
      <c r="F15" s="263" t="str">
        <f>"("&amp;L15&amp;") 증거금"</f>
        <v>(2) 증거금</v>
      </c>
      <c r="G15" s="63">
        <f t="shared" si="2"/>
        <v>0</v>
      </c>
      <c r="H15" s="63"/>
      <c r="I15" s="260">
        <v>91414860</v>
      </c>
      <c r="J15" s="63"/>
      <c r="K15" s="258"/>
      <c r="L15" s="261">
        <f>IF(OR(G15&gt;0,I15&gt;0),L14+1,L14)</f>
        <v>2</v>
      </c>
      <c r="N15" s="544"/>
      <c r="O15" s="542"/>
      <c r="P15" s="542"/>
      <c r="Q15" s="543"/>
      <c r="R15" s="542"/>
    </row>
    <row r="16" spans="1:18" ht="15.6" hidden="1" customHeight="1">
      <c r="B16" s="55" t="str">
        <f t="shared" si="0"/>
        <v>1. 대출채권 (주석3)</v>
      </c>
      <c r="C16" s="110">
        <f>SUM(C17:C20)</f>
        <v>0</v>
      </c>
      <c r="E16" s="49" t="str">
        <f t="shared" si="1"/>
        <v>공시제외</v>
      </c>
      <c r="F16" s="262" t="str">
        <f>L16&amp;". 대출채권 (주석"&amp;K16&amp;")"</f>
        <v>1. 대출채권 (주석3)</v>
      </c>
      <c r="G16" s="63">
        <f>C16</f>
        <v>0</v>
      </c>
      <c r="H16" s="63"/>
      <c r="I16" s="352">
        <v>0</v>
      </c>
      <c r="J16" s="63"/>
      <c r="K16" s="258">
        <f>IF(OR(G16&gt;0,I16&gt;0),K11+1,K11)</f>
        <v>3</v>
      </c>
      <c r="L16" s="261">
        <f>IF(OR(G16&gt;0,I16&gt;0),L11+1,L11)</f>
        <v>1</v>
      </c>
      <c r="N16" s="391" t="s">
        <v>977</v>
      </c>
      <c r="O16" s="504"/>
      <c r="P16" s="501"/>
      <c r="Q16" s="504"/>
      <c r="R16" s="539"/>
    </row>
    <row r="17" spans="2:18" ht="15.6" hidden="1" customHeight="1">
      <c r="B17" s="55" t="str">
        <f t="shared" si="0"/>
        <v>(0) 콜론</v>
      </c>
      <c r="C17" s="110">
        <f>'통합기준가격대장(결산후)'!B9</f>
        <v>0</v>
      </c>
      <c r="E17" s="49" t="str">
        <f t="shared" si="1"/>
        <v>공시제외</v>
      </c>
      <c r="F17" s="263" t="str">
        <f>"("&amp;L17&amp;") 콜론"</f>
        <v>(0) 콜론</v>
      </c>
      <c r="G17" s="63">
        <f>C17</f>
        <v>0</v>
      </c>
      <c r="H17" s="63"/>
      <c r="I17" s="260">
        <v>0</v>
      </c>
      <c r="J17" s="63"/>
      <c r="K17" s="258"/>
      <c r="L17" s="261">
        <f>IF(OR(G17&gt;0,I17&gt;0),1,0)</f>
        <v>0</v>
      </c>
      <c r="N17" s="388" t="s">
        <v>978</v>
      </c>
      <c r="O17" s="386"/>
      <c r="P17" s="384"/>
      <c r="Q17" s="386"/>
      <c r="R17" s="385"/>
    </row>
    <row r="18" spans="2:18" ht="15.6" hidden="1" customHeight="1">
      <c r="B18" s="55" t="str">
        <f t="shared" si="0"/>
        <v>(0) 환매조건부채권</v>
      </c>
      <c r="C18" s="110">
        <f>'통합기준가격대장(결산후)'!B13</f>
        <v>0</v>
      </c>
      <c r="E18" s="49" t="str">
        <f t="shared" si="1"/>
        <v>공시제외</v>
      </c>
      <c r="F18" s="263" t="str">
        <f>"("&amp;L18&amp;") 환매조건부채권"</f>
        <v>(0) 환매조건부채권</v>
      </c>
      <c r="G18" s="63">
        <f>C18</f>
        <v>0</v>
      </c>
      <c r="H18" s="63"/>
      <c r="I18" s="260">
        <v>0</v>
      </c>
      <c r="J18" s="63"/>
      <c r="K18" s="258"/>
      <c r="L18" s="261">
        <f>IF(OR(G18&gt;0,I18&gt;0),L17+1,L17)</f>
        <v>0</v>
      </c>
      <c r="N18" s="388" t="s">
        <v>979</v>
      </c>
      <c r="O18" s="384"/>
      <c r="P18" s="384"/>
      <c r="Q18" s="386">
        <v>5340535525</v>
      </c>
      <c r="R18" s="385"/>
    </row>
    <row r="19" spans="2:18" ht="15.6" hidden="1" customHeight="1">
      <c r="B19" s="55" t="str">
        <f t="shared" si="0"/>
        <v>(0) 매입어음</v>
      </c>
      <c r="C19" s="110">
        <f>'통합기준가격대장(결산후)'!B10</f>
        <v>0</v>
      </c>
      <c r="E19" s="49" t="str">
        <f t="shared" si="1"/>
        <v>공시제외</v>
      </c>
      <c r="F19" s="263" t="str">
        <f>"("&amp;L19&amp;") 매입어음"</f>
        <v>(0) 매입어음</v>
      </c>
      <c r="G19" s="63">
        <f>C19</f>
        <v>0</v>
      </c>
      <c r="H19" s="63"/>
      <c r="I19" s="260">
        <v>0</v>
      </c>
      <c r="J19" s="63"/>
      <c r="K19" s="258"/>
      <c r="L19" s="261">
        <f>IF(OR(G19&gt;0,I19&gt;0),L18+1,L18)</f>
        <v>0</v>
      </c>
      <c r="N19" s="388" t="s">
        <v>980</v>
      </c>
      <c r="O19" s="386"/>
      <c r="P19" s="384"/>
      <c r="Q19" s="386">
        <v>25061088120</v>
      </c>
      <c r="R19" s="385"/>
    </row>
    <row r="20" spans="2:18" ht="15.6" hidden="1" customHeight="1">
      <c r="B20" s="55" t="str">
        <f t="shared" si="0"/>
        <v>(0) 전자단기사채</v>
      </c>
      <c r="C20" s="264"/>
      <c r="E20" s="49" t="str">
        <f t="shared" si="1"/>
        <v>공시제외</v>
      </c>
      <c r="F20" s="263" t="str">
        <f>"("&amp;L20&amp;") 전자단기사채"</f>
        <v>(0) 전자단기사채</v>
      </c>
      <c r="G20" s="63">
        <f>C20</f>
        <v>0</v>
      </c>
      <c r="H20" s="63"/>
      <c r="I20" s="260">
        <v>0</v>
      </c>
      <c r="J20" s="63"/>
      <c r="K20" s="258"/>
      <c r="L20" s="261">
        <f>IF(OR(G20&gt;0,I20&gt;0),L19+1,L19)</f>
        <v>0</v>
      </c>
      <c r="N20" s="389" t="s">
        <v>981</v>
      </c>
      <c r="O20" s="499"/>
      <c r="P20" s="502"/>
      <c r="Q20" s="499"/>
      <c r="R20" s="505">
        <v>6341002778</v>
      </c>
    </row>
    <row r="21" spans="2:18">
      <c r="B21" s="55" t="str">
        <f t="shared" si="0"/>
        <v>2. 유가증권</v>
      </c>
      <c r="C21" s="480">
        <f>SUM(C22:C25)</f>
        <v>136317492999</v>
      </c>
      <c r="E21" s="49" t="str">
        <f t="shared" si="1"/>
        <v>공시</v>
      </c>
      <c r="F21" s="262" t="str">
        <f>L21&amp;". 유가증권"</f>
        <v>2. 유가증권</v>
      </c>
      <c r="G21" s="63">
        <f>SUM(G22:G25)</f>
        <v>130948819055</v>
      </c>
      <c r="H21" s="63"/>
      <c r="I21" s="352">
        <v>40062432995</v>
      </c>
      <c r="J21" s="63"/>
      <c r="K21" s="258"/>
      <c r="L21" s="261">
        <f>IF(OR(G21&gt;0,I21&gt;0),L16+1,L16)</f>
        <v>2</v>
      </c>
      <c r="N21" s="541"/>
      <c r="O21" s="542"/>
      <c r="P21" s="542"/>
      <c r="Q21" s="543"/>
      <c r="R21" s="542"/>
    </row>
    <row r="22" spans="2:18">
      <c r="B22" s="55" t="str">
        <f t="shared" si="0"/>
        <v>(1) 지분증권 (주석4)</v>
      </c>
      <c r="C22" s="110">
        <f>SUM('통합기준가격대장(결산후)'!B14:B17)+'통합기준가격대장(결산후)'!B30</f>
        <v>106485058475</v>
      </c>
      <c r="E22" s="49" t="str">
        <f t="shared" si="1"/>
        <v>공시</v>
      </c>
      <c r="F22" s="263" t="str">
        <f>"("&amp;L22&amp;") 지분증권 (주석"&amp;K22&amp;")"</f>
        <v>(1) 지분증권 (주석4)</v>
      </c>
      <c r="G22" s="63">
        <f t="shared" ref="G22:G27" si="3">C22</f>
        <v>106485058475</v>
      </c>
      <c r="H22" s="63"/>
      <c r="I22" s="260">
        <v>28733636115</v>
      </c>
      <c r="J22" s="63"/>
      <c r="K22" s="258">
        <f>IF(OR(G22&gt;0,I22&gt;0),K16+1,K16)</f>
        <v>4</v>
      </c>
      <c r="L22" s="261">
        <f>IF(OR(G22&gt;0,I22&gt;0),1,0)</f>
        <v>1</v>
      </c>
      <c r="N22" s="541"/>
      <c r="O22" s="543"/>
      <c r="P22" s="542"/>
      <c r="Q22" s="542"/>
      <c r="R22" s="542"/>
    </row>
    <row r="23" spans="2:18" hidden="1">
      <c r="B23" s="55" t="str">
        <f t="shared" si="0"/>
        <v>(1) 채무증권 (주석4)</v>
      </c>
      <c r="C23" s="110">
        <f>SUM('통합기준가격대장(결산후)'!B18:B24)</f>
        <v>5368673944</v>
      </c>
      <c r="E23" s="49" t="str">
        <f t="shared" si="1"/>
        <v>공시제외</v>
      </c>
      <c r="F23" s="263" t="str">
        <f>"("&amp;L23&amp;") 채무증권 (주석"&amp;K23&amp;")"</f>
        <v>(1) 채무증권 (주석4)</v>
      </c>
      <c r="G23" s="63">
        <v>0</v>
      </c>
      <c r="H23" s="63"/>
      <c r="I23" s="260">
        <v>0</v>
      </c>
      <c r="J23" s="63"/>
      <c r="K23" s="258">
        <f>IF(OR(G23&gt;0,I23&gt;0),K22+1,K22)</f>
        <v>4</v>
      </c>
      <c r="L23" s="261">
        <f>IF(OR(G23&gt;0,I23&gt;0),L22+1,L22)</f>
        <v>1</v>
      </c>
      <c r="N23" s="541"/>
      <c r="O23" s="543"/>
      <c r="P23" s="542"/>
      <c r="Q23" s="543"/>
      <c r="R23" s="542"/>
    </row>
    <row r="24" spans="2:18">
      <c r="B24" s="55" t="str">
        <f t="shared" si="0"/>
        <v>(2) 수익증권 (주석5)</v>
      </c>
      <c r="C24" s="480">
        <f>SUM('통합기준가격대장(결산후)'!B25:B28)</f>
        <v>24463760580</v>
      </c>
      <c r="E24" s="49" t="str">
        <f t="shared" si="1"/>
        <v>공시</v>
      </c>
      <c r="F24" s="263" t="str">
        <f>"("&amp;L24&amp;") 수익증권 (주석"&amp;K24&amp;")"</f>
        <v>(2) 수익증권 (주석5)</v>
      </c>
      <c r="G24" s="63">
        <f t="shared" si="3"/>
        <v>24463760580</v>
      </c>
      <c r="H24" s="63"/>
      <c r="I24" s="260">
        <v>11328796880</v>
      </c>
      <c r="J24" s="63"/>
      <c r="K24" s="258">
        <f>IF(OR(G24&gt;0,I24&gt;0),K23+1,K23)</f>
        <v>5</v>
      </c>
      <c r="L24" s="261">
        <f>IF(OR(G24&gt;0,I24&gt;0),L23+1,L23)</f>
        <v>2</v>
      </c>
      <c r="N24" s="541"/>
      <c r="O24" s="543"/>
      <c r="P24" s="542"/>
      <c r="Q24" s="543"/>
      <c r="R24" s="542"/>
    </row>
    <row r="25" spans="2:18" ht="15.6" hidden="1" customHeight="1">
      <c r="B25" s="55" t="s">
        <v>674</v>
      </c>
      <c r="C25" s="110">
        <v>0</v>
      </c>
      <c r="E25" s="49" t="str">
        <f t="shared" si="1"/>
        <v>공시제외</v>
      </c>
      <c r="F25" s="263" t="str">
        <f>"("&amp;L25&amp;") 기타유가증권 (주석"&amp;K25&amp;")"</f>
        <v>() 기타유가증권 (주석4)</v>
      </c>
      <c r="G25" s="63">
        <v>0</v>
      </c>
      <c r="H25" s="63"/>
      <c r="I25" s="260">
        <v>0</v>
      </c>
      <c r="J25" s="63"/>
      <c r="K25" s="258">
        <f>K22</f>
        <v>4</v>
      </c>
      <c r="L25" s="261"/>
      <c r="N25" s="391" t="s">
        <v>982</v>
      </c>
      <c r="O25" s="504"/>
      <c r="P25" s="501"/>
      <c r="Q25" s="504">
        <v>5473242</v>
      </c>
      <c r="R25" s="539"/>
    </row>
    <row r="26" spans="2:18" ht="28.9" hidden="1" customHeight="1">
      <c r="B26" s="55" t="str">
        <f t="shared" si="0"/>
        <v>2. 파생상품자산 (주석6)</v>
      </c>
      <c r="C26" s="110">
        <f>SUM(C27:C30)</f>
        <v>0</v>
      </c>
      <c r="E26" s="49" t="str">
        <f t="shared" si="1"/>
        <v>공시제외</v>
      </c>
      <c r="F26" s="262" t="str">
        <f>L26&amp;". 파생상품자산 (주석"&amp;K26&amp;")"</f>
        <v>2. 파생상품자산 (주석6)</v>
      </c>
      <c r="G26" s="63">
        <f t="shared" si="3"/>
        <v>0</v>
      </c>
      <c r="H26" s="63"/>
      <c r="I26" s="352">
        <v>0</v>
      </c>
      <c r="J26" s="63"/>
      <c r="K26" s="258">
        <f>IF(OR(G26&gt;0,I26&gt;0,G33&gt;0,I33&gt;0,G42&gt;0,I42&gt;0,G48&gt;0,I48&gt;0),K24+1,K24)</f>
        <v>6</v>
      </c>
      <c r="L26" s="261">
        <f>IF(OR(G26&gt;0,I26&gt;0),L21+1,L21)</f>
        <v>2</v>
      </c>
      <c r="N26" s="383" t="s">
        <v>983</v>
      </c>
      <c r="O26" s="384"/>
      <c r="P26" s="386"/>
      <c r="Q26" s="384"/>
      <c r="R26" s="387">
        <v>103993171846</v>
      </c>
    </row>
    <row r="27" spans="2:18" ht="28.9" hidden="1" customHeight="1">
      <c r="B27" s="55" t="str">
        <f t="shared" si="0"/>
        <v>(0) 외환스왑</v>
      </c>
      <c r="C27" s="264">
        <v>0</v>
      </c>
      <c r="E27" s="49" t="str">
        <f t="shared" si="1"/>
        <v>공시제외</v>
      </c>
      <c r="F27" s="263" t="str">
        <f>"("&amp;L27&amp;") 외환스왑"</f>
        <v>(0) 외환스왑</v>
      </c>
      <c r="G27" s="63">
        <f t="shared" si="3"/>
        <v>0</v>
      </c>
      <c r="H27" s="63"/>
      <c r="I27" s="260">
        <v>0</v>
      </c>
      <c r="J27" s="63"/>
      <c r="K27" s="258"/>
      <c r="L27" s="261">
        <f>IF(OR(G27&gt;0,I27&gt;0),1,0)</f>
        <v>0</v>
      </c>
      <c r="N27" s="383" t="s">
        <v>984</v>
      </c>
      <c r="O27" s="384"/>
      <c r="P27" s="384"/>
      <c r="Q27" s="384"/>
      <c r="R27" s="385"/>
    </row>
    <row r="28" spans="2:18" ht="15.6" hidden="1" customHeight="1">
      <c r="B28" s="55" t="str">
        <f t="shared" si="0"/>
        <v>외화선물</v>
      </c>
      <c r="C28" s="264">
        <v>0</v>
      </c>
      <c r="E28" s="49" t="str">
        <f t="shared" si="1"/>
        <v>공시제외</v>
      </c>
      <c r="F28" s="263" t="s">
        <v>3</v>
      </c>
      <c r="G28" s="63">
        <f>C28</f>
        <v>0</v>
      </c>
      <c r="H28" s="63"/>
      <c r="I28" s="260">
        <v>0</v>
      </c>
      <c r="J28" s="63"/>
      <c r="K28" s="258"/>
      <c r="L28" s="261"/>
      <c r="N28" s="383" t="s">
        <v>985</v>
      </c>
      <c r="O28" s="384"/>
      <c r="P28" s="386"/>
      <c r="Q28" s="384"/>
      <c r="R28" s="387">
        <v>10340535525</v>
      </c>
    </row>
    <row r="29" spans="2:18" ht="28.9" hidden="1" customHeight="1">
      <c r="B29" s="55" t="str">
        <f t="shared" si="0"/>
        <v>옵션매수</v>
      </c>
      <c r="C29" s="264">
        <v>0</v>
      </c>
      <c r="E29" s="49" t="str">
        <f t="shared" si="1"/>
        <v>공시제외</v>
      </c>
      <c r="F29" s="263" t="s">
        <v>958</v>
      </c>
      <c r="G29" s="63">
        <f t="shared" ref="G29:G30" si="4">C29</f>
        <v>0</v>
      </c>
      <c r="H29" s="63"/>
      <c r="I29" s="260">
        <v>0</v>
      </c>
      <c r="J29" s="63"/>
      <c r="K29" s="258"/>
      <c r="L29" s="261"/>
      <c r="N29" s="383" t="s">
        <v>986</v>
      </c>
      <c r="O29" s="386"/>
      <c r="P29" s="384"/>
      <c r="Q29" s="386">
        <v>5000000000</v>
      </c>
      <c r="R29" s="385"/>
    </row>
    <row r="30" spans="2:18" ht="28.9" hidden="1" customHeight="1">
      <c r="B30" s="55" t="str">
        <f t="shared" si="0"/>
        <v>(0) 주식워런트증권</v>
      </c>
      <c r="C30" s="264">
        <f>'통합기준가격대장(결산후)'!B31</f>
        <v>0</v>
      </c>
      <c r="E30" s="49" t="str">
        <f t="shared" si="1"/>
        <v>공시제외</v>
      </c>
      <c r="F30" s="263" t="str">
        <f>"("&amp;L30&amp;") 주식워런트증권"</f>
        <v>(0) 주식워런트증권</v>
      </c>
      <c r="G30" s="63">
        <f t="shared" si="4"/>
        <v>0</v>
      </c>
      <c r="H30" s="63"/>
      <c r="I30" s="260">
        <v>0</v>
      </c>
      <c r="J30" s="63"/>
      <c r="K30" s="258"/>
      <c r="L30" s="261">
        <f>IF(OR(G30&gt;0,I30&gt;0),L27+1,L27)</f>
        <v>0</v>
      </c>
      <c r="N30" s="389" t="s">
        <v>987</v>
      </c>
      <c r="O30" s="502"/>
      <c r="P30" s="499"/>
      <c r="Q30" s="502">
        <v>5340535525</v>
      </c>
      <c r="R30" s="537"/>
    </row>
    <row r="31" spans="2:18">
      <c r="B31" s="55" t="str">
        <f t="shared" si="0"/>
        <v>Ⅱ. 기타자산</v>
      </c>
      <c r="C31" s="480">
        <f>SUM(C32:C36)</f>
        <v>9675566645</v>
      </c>
      <c r="E31" s="49" t="str">
        <f t="shared" si="1"/>
        <v>공시</v>
      </c>
      <c r="F31" s="63" t="str">
        <f>L31&amp;". 기타자산"</f>
        <v>Ⅱ. 기타자산</v>
      </c>
      <c r="G31" s="63"/>
      <c r="H31" s="63">
        <f>SUM(G32:G36)</f>
        <v>9675566645</v>
      </c>
      <c r="I31" s="63"/>
      <c r="J31" s="352">
        <v>128095470</v>
      </c>
      <c r="K31" s="258"/>
      <c r="L31" s="261" t="str">
        <f>IF(OR(H10&gt;0,J10&gt;0),"Ⅱ","Ⅰ")</f>
        <v>Ⅱ</v>
      </c>
      <c r="N31" s="541"/>
      <c r="O31" s="542"/>
      <c r="P31" s="543"/>
      <c r="Q31" s="542"/>
      <c r="R31" s="543"/>
    </row>
    <row r="32" spans="2:18">
      <c r="B32" s="55" t="str">
        <f t="shared" si="0"/>
        <v>1. 매도유가증권미수금</v>
      </c>
      <c r="C32" s="110">
        <f>SUM('통합기준가격대장(결산후)'!B35:B38,'통합기준가격대장(결산후)'!B41:B42)</f>
        <v>8837106649</v>
      </c>
      <c r="E32" s="49" t="str">
        <f t="shared" si="1"/>
        <v>공시</v>
      </c>
      <c r="F32" s="262" t="str">
        <f>L32&amp;". 매도유가증권미수금"</f>
        <v>1. 매도유가증권미수금</v>
      </c>
      <c r="G32" s="63">
        <f t="shared" ref="G32:G36" si="5">C32</f>
        <v>8837106649</v>
      </c>
      <c r="H32" s="63"/>
      <c r="I32" s="260">
        <v>0</v>
      </c>
      <c r="J32" s="63"/>
      <c r="K32" s="258"/>
      <c r="L32" s="261">
        <f>IF(OR(G32&gt;0,I32&gt;0),1,0)</f>
        <v>1</v>
      </c>
      <c r="N32" s="541"/>
      <c r="O32" s="543"/>
      <c r="P32" s="542"/>
      <c r="Q32" s="543"/>
      <c r="R32" s="542"/>
    </row>
    <row r="33" spans="2:18" ht="27">
      <c r="B33" s="55" t="str">
        <f t="shared" si="0"/>
        <v>2. 정산미수금 (주석6)</v>
      </c>
      <c r="C33" s="264">
        <f>SUM('통합기준가격대장(결산후)'!B43)</f>
        <v>584987500</v>
      </c>
      <c r="D33" s="49">
        <f>C33-C48</f>
        <v>584987500</v>
      </c>
      <c r="E33" s="49" t="str">
        <f t="shared" si="1"/>
        <v>공시</v>
      </c>
      <c r="F33" s="262" t="str">
        <f>L33&amp;". 정산미수금 (주석"&amp;K33&amp;")"</f>
        <v>2. 정산미수금 (주석6)</v>
      </c>
      <c r="G33" s="63">
        <f>C33</f>
        <v>584987500</v>
      </c>
      <c r="H33" s="63"/>
      <c r="I33" s="260">
        <v>0</v>
      </c>
      <c r="J33" s="63"/>
      <c r="K33" s="258">
        <f>IF(OR(G26&gt;0,I26&gt;0,G33&gt;0,I33&gt;0,G42&gt;0,I42&gt;0,G48&gt;0,I48&gt;0),K24+1,K24)</f>
        <v>6</v>
      </c>
      <c r="L33" s="261">
        <f>IF(OR(G33&gt;0,I33&gt;0),L32+1,L32)</f>
        <v>2</v>
      </c>
      <c r="N33" s="390" t="s">
        <v>988</v>
      </c>
      <c r="O33" s="500"/>
      <c r="P33" s="500"/>
      <c r="Q33" s="503">
        <v>118650000</v>
      </c>
      <c r="R33" s="540"/>
    </row>
    <row r="34" spans="2:18">
      <c r="B34" s="55" t="str">
        <f t="shared" si="0"/>
        <v>3. 미수이자</v>
      </c>
      <c r="C34" s="480">
        <f>SUM('통합기준가격대장(결산후)'!B54:B64)</f>
        <v>31164528</v>
      </c>
      <c r="E34" s="49" t="str">
        <f t="shared" si="1"/>
        <v>공시</v>
      </c>
      <c r="F34" s="262" t="str">
        <f>L34&amp;". 미수이자"</f>
        <v>3. 미수이자</v>
      </c>
      <c r="G34" s="63">
        <f t="shared" si="5"/>
        <v>31164528</v>
      </c>
      <c r="H34" s="63"/>
      <c r="I34" s="260">
        <v>6521950</v>
      </c>
      <c r="J34" s="63"/>
      <c r="K34" s="258"/>
      <c r="L34" s="261">
        <f>IF(OR(G34&gt;0,I34&gt;0),L33+1,L33)</f>
        <v>3</v>
      </c>
      <c r="N34" s="541"/>
      <c r="O34" s="542"/>
      <c r="P34" s="542"/>
      <c r="Q34" s="543"/>
      <c r="R34" s="542"/>
    </row>
    <row r="35" spans="2:18">
      <c r="B35" s="55" t="str">
        <f t="shared" si="0"/>
        <v>4. 미수배당금</v>
      </c>
      <c r="C35" s="480">
        <f>SUM('통합기준가격대장(결산후)'!B50:B53)</f>
        <v>221852625</v>
      </c>
      <c r="E35" s="49" t="str">
        <f t="shared" si="1"/>
        <v>공시</v>
      </c>
      <c r="F35" s="262" t="str">
        <f>L35&amp;". 미수배당금"</f>
        <v>4. 미수배당금</v>
      </c>
      <c r="G35" s="63">
        <f t="shared" si="5"/>
        <v>221852625</v>
      </c>
      <c r="H35" s="63"/>
      <c r="I35" s="260">
        <v>121342460</v>
      </c>
      <c r="J35" s="63"/>
      <c r="K35" s="258"/>
      <c r="L35" s="261">
        <f>IF(OR(G35&gt;0,I35&gt;0),L34+1,L34)</f>
        <v>4</v>
      </c>
      <c r="N35" s="541"/>
      <c r="O35" s="543"/>
      <c r="P35" s="542"/>
      <c r="Q35" s="543"/>
      <c r="R35" s="542"/>
    </row>
    <row r="36" spans="2:18">
      <c r="B36" s="55" t="str">
        <f t="shared" si="0"/>
        <v>5. 기타자산</v>
      </c>
      <c r="C36" s="110">
        <f>SUM('통합기준가격대장(결산후)'!B39:B40,'통합기준가격대장(결산후)'!B47:B49,'통합기준가격대장(결산후)'!B65:B66,'통합기준가격대장(결산후)'!B44)</f>
        <v>455343</v>
      </c>
      <c r="E36" s="49" t="str">
        <f t="shared" si="1"/>
        <v>공시</v>
      </c>
      <c r="F36" s="262" t="str">
        <f>L36&amp;". 기타자산"</f>
        <v>5. 기타자산</v>
      </c>
      <c r="G36" s="63">
        <f t="shared" si="5"/>
        <v>455343</v>
      </c>
      <c r="H36" s="63"/>
      <c r="I36" s="260">
        <v>231060</v>
      </c>
      <c r="J36" s="63"/>
      <c r="K36" s="258"/>
      <c r="L36" s="261">
        <f>IF(OR(G36&gt;0,I36&gt;0),L35+1,L35)</f>
        <v>5</v>
      </c>
      <c r="N36" s="541"/>
      <c r="O36" s="543"/>
      <c r="P36" s="542"/>
      <c r="Q36" s="543"/>
      <c r="R36" s="542"/>
    </row>
    <row r="37" spans="2:18">
      <c r="B37" s="55" t="str">
        <f t="shared" si="0"/>
        <v>자산 총계</v>
      </c>
      <c r="C37" s="480">
        <f>C10+C31</f>
        <v>153189360965</v>
      </c>
      <c r="D37" s="118" t="b">
        <f>'통합기준가격대장(결산후)'!B6=C37</f>
        <v>1</v>
      </c>
      <c r="E37" s="118" t="s">
        <v>661</v>
      </c>
      <c r="F37" s="90" t="s">
        <v>513</v>
      </c>
      <c r="G37" s="63"/>
      <c r="H37" s="63">
        <f>SUM(H10,H31)</f>
        <v>147820687021</v>
      </c>
      <c r="I37" s="63"/>
      <c r="J37" s="352">
        <v>42528096533</v>
      </c>
      <c r="K37" s="258"/>
      <c r="L37" s="261"/>
      <c r="N37" s="541"/>
      <c r="O37" s="542"/>
      <c r="P37" s="543"/>
      <c r="Q37" s="542"/>
      <c r="R37" s="543"/>
    </row>
    <row r="38" spans="2:18">
      <c r="B38" s="55" t="str">
        <f t="shared" si="0"/>
        <v>부채</v>
      </c>
      <c r="C38" s="110"/>
      <c r="D38" s="118"/>
      <c r="E38" s="118" t="s">
        <v>661</v>
      </c>
      <c r="F38" s="63" t="s">
        <v>514</v>
      </c>
      <c r="G38" s="63"/>
      <c r="H38" s="63"/>
      <c r="I38" s="63"/>
      <c r="J38" s="63"/>
      <c r="K38" s="258"/>
      <c r="L38" s="261"/>
      <c r="N38" s="541"/>
      <c r="O38" s="542"/>
      <c r="P38" s="542"/>
      <c r="Q38" s="542"/>
      <c r="R38" s="542"/>
    </row>
    <row r="39" spans="2:18">
      <c r="B39" s="55" t="str">
        <f t="shared" si="0"/>
        <v>Ⅰ. 운용부채</v>
      </c>
      <c r="C39" s="110">
        <f>SUM(C40:C45)</f>
        <v>10368673944</v>
      </c>
      <c r="D39" s="118"/>
      <c r="E39" s="118" t="str">
        <f t="shared" si="1"/>
        <v>공시</v>
      </c>
      <c r="F39" s="63" t="str">
        <f>L39&amp;". 운용부채"</f>
        <v>Ⅰ. 운용부채</v>
      </c>
      <c r="G39" s="63"/>
      <c r="H39" s="63">
        <f>SUM(G40:G45)</f>
        <v>5000000000</v>
      </c>
      <c r="I39" s="63"/>
      <c r="J39" s="352">
        <v>0</v>
      </c>
      <c r="K39" s="258"/>
      <c r="L39" s="261" t="s">
        <v>559</v>
      </c>
      <c r="N39" s="541"/>
      <c r="O39" s="542"/>
      <c r="P39" s="543"/>
      <c r="Q39" s="542"/>
      <c r="R39" s="543"/>
    </row>
    <row r="40" spans="2:18" ht="27">
      <c r="B40" s="55" t="str">
        <f t="shared" si="0"/>
        <v>1. 환매조건부매도 (주석7)</v>
      </c>
      <c r="C40" s="110">
        <f>'통합기준가격대장(결산후)'!I93</f>
        <v>5000000000</v>
      </c>
      <c r="E40" s="118" t="str">
        <f t="shared" si="1"/>
        <v>공시</v>
      </c>
      <c r="F40" s="262" t="str">
        <f>L40&amp;". 환매조건부매도 (주석"&amp;K40&amp;")"</f>
        <v>1. 환매조건부매도 (주석7)</v>
      </c>
      <c r="G40" s="63">
        <f>C40</f>
        <v>5000000000</v>
      </c>
      <c r="H40" s="63"/>
      <c r="I40" s="260">
        <v>0</v>
      </c>
      <c r="J40" s="63"/>
      <c r="K40" s="258">
        <f>IF(OR(G40&gt;0,I40&gt;0),K42+1,K42)</f>
        <v>7</v>
      </c>
      <c r="L40" s="261">
        <f>IF(OR(G40&gt;0,I40&gt;0),1,0)</f>
        <v>1</v>
      </c>
      <c r="N40" s="390" t="s">
        <v>989</v>
      </c>
      <c r="O40" s="500"/>
      <c r="P40" s="503"/>
      <c r="Q40" s="500"/>
      <c r="R40" s="506">
        <v>2882053781</v>
      </c>
    </row>
    <row r="41" spans="2:18" hidden="1">
      <c r="B41" s="55" t="str">
        <f t="shared" si="0"/>
        <v>1. 매도유가증권 (주석7)</v>
      </c>
      <c r="C41" s="110">
        <f>SUM('통합기준가격대장(결산후)'!I94:I97)</f>
        <v>5368673944</v>
      </c>
      <c r="D41" s="118"/>
      <c r="E41" s="118" t="str">
        <f t="shared" si="1"/>
        <v>공시제외</v>
      </c>
      <c r="F41" s="262" t="str">
        <f>L41&amp;". 매도유가증권 (주석"&amp;K41&amp;")"</f>
        <v>1. 매도유가증권 (주석7)</v>
      </c>
      <c r="G41" s="63">
        <v>0</v>
      </c>
      <c r="H41" s="63"/>
      <c r="I41" s="63">
        <v>0</v>
      </c>
      <c r="J41" s="63"/>
      <c r="K41" s="258">
        <f>IF(OR(G41&gt;0,I41&gt;0),K40+1,K40)</f>
        <v>7</v>
      </c>
      <c r="L41" s="261">
        <f>IF(OR(G41&gt;0,I41&gt;0),L40+1,L40)</f>
        <v>1</v>
      </c>
      <c r="N41" s="541"/>
      <c r="O41" s="542"/>
      <c r="P41" s="543"/>
      <c r="Q41" s="542"/>
      <c r="R41" s="543"/>
    </row>
    <row r="42" spans="2:18" ht="28.9" hidden="1" customHeight="1">
      <c r="B42" s="55" t="str">
        <f t="shared" si="0"/>
        <v>1. 파생상품부채 (주석6)</v>
      </c>
      <c r="C42" s="110">
        <f>SUM(C43:C44)</f>
        <v>0</v>
      </c>
      <c r="D42" s="118"/>
      <c r="E42" s="118" t="str">
        <f t="shared" si="1"/>
        <v>공시제외</v>
      </c>
      <c r="F42" s="262" t="str">
        <f>L42&amp;". 파생상품부채 (주석"&amp;K42&amp;")"</f>
        <v>1. 파생상품부채 (주석6)</v>
      </c>
      <c r="G42" s="63">
        <f>SUM(G43:G45)</f>
        <v>0</v>
      </c>
      <c r="H42" s="63"/>
      <c r="I42" s="352">
        <v>0</v>
      </c>
      <c r="J42" s="63"/>
      <c r="K42" s="258">
        <f>IF(OR(G26&gt;0,I26&gt;0,G33&gt;0,I33&gt;0,G42&gt;0,I42&gt;0,G48&gt;0,I48&gt;0),K24+1,K24)</f>
        <v>6</v>
      </c>
      <c r="L42" s="261">
        <f>IF(OR(G42&gt;0,I42&gt;0),L41+1,L41)</f>
        <v>1</v>
      </c>
      <c r="N42" s="390" t="s">
        <v>990</v>
      </c>
      <c r="O42" s="500"/>
      <c r="P42" s="503"/>
      <c r="Q42" s="500"/>
      <c r="R42" s="506"/>
    </row>
    <row r="43" spans="2:18" ht="28.9" hidden="1" customHeight="1">
      <c r="B43" s="55" t="str">
        <f t="shared" si="0"/>
        <v>(0) 외환스왑</v>
      </c>
      <c r="C43" s="264">
        <v>0</v>
      </c>
      <c r="D43" s="118"/>
      <c r="E43" s="118" t="str">
        <f t="shared" si="1"/>
        <v>공시제외</v>
      </c>
      <c r="F43" s="263" t="str">
        <f>"("&amp;L43&amp;") 외환스왑"</f>
        <v>(0) 외환스왑</v>
      </c>
      <c r="G43" s="63">
        <f>C43</f>
        <v>0</v>
      </c>
      <c r="H43" s="63"/>
      <c r="I43" s="260">
        <v>0</v>
      </c>
      <c r="J43" s="63"/>
      <c r="K43" s="258"/>
      <c r="L43" s="261">
        <f>IF(OR(G43&gt;0,I43&gt;0),1,0)</f>
        <v>0</v>
      </c>
      <c r="N43" s="390" t="s">
        <v>991</v>
      </c>
      <c r="O43" s="500"/>
      <c r="P43" s="503"/>
      <c r="Q43" s="500"/>
      <c r="R43" s="506"/>
    </row>
    <row r="44" spans="2:18" ht="43.15" hidden="1" customHeight="1">
      <c r="B44" s="55" t="str">
        <f t="shared" si="0"/>
        <v>외화선물</v>
      </c>
      <c r="C44" s="264">
        <v>0</v>
      </c>
      <c r="D44" s="118"/>
      <c r="E44" s="118" t="str">
        <f t="shared" si="1"/>
        <v>공시제외</v>
      </c>
      <c r="F44" s="263" t="s">
        <v>3</v>
      </c>
      <c r="G44" s="63">
        <f>C44</f>
        <v>0</v>
      </c>
      <c r="H44" s="63"/>
      <c r="I44" s="260">
        <v>0</v>
      </c>
      <c r="J44" s="63"/>
      <c r="K44" s="258"/>
      <c r="L44" s="261"/>
      <c r="N44" s="391" t="s">
        <v>992</v>
      </c>
      <c r="O44" s="501"/>
      <c r="P44" s="504"/>
      <c r="Q44" s="501"/>
      <c r="R44" s="507"/>
    </row>
    <row r="45" spans="2:18" ht="15.6" hidden="1" customHeight="1">
      <c r="B45" s="55" t="str">
        <f t="shared" si="0"/>
        <v>옵션매도</v>
      </c>
      <c r="C45" s="264">
        <f>'통합기준가격대장(결산후)'!I98</f>
        <v>0</v>
      </c>
      <c r="D45" s="118"/>
      <c r="E45" s="118" t="str">
        <f t="shared" si="1"/>
        <v>공시제외</v>
      </c>
      <c r="F45" s="263" t="s">
        <v>557</v>
      </c>
      <c r="G45" s="63">
        <f>C45</f>
        <v>0</v>
      </c>
      <c r="H45" s="63"/>
      <c r="I45" s="260">
        <v>0</v>
      </c>
      <c r="J45" s="63"/>
      <c r="K45" s="258"/>
      <c r="L45" s="261"/>
      <c r="N45" s="389"/>
      <c r="O45" s="499"/>
      <c r="P45" s="499"/>
      <c r="Q45" s="499"/>
      <c r="R45" s="537"/>
    </row>
    <row r="46" spans="2:18">
      <c r="B46" s="55" t="str">
        <f t="shared" si="0"/>
        <v>Ⅱ. 기타부채</v>
      </c>
      <c r="C46" s="480">
        <f>SUM(C47:C54)</f>
        <v>5451730120</v>
      </c>
      <c r="D46" s="118"/>
      <c r="E46" s="118" t="str">
        <f t="shared" si="1"/>
        <v>공시</v>
      </c>
      <c r="F46" s="63" t="str">
        <f>L46&amp;". 기타부채"</f>
        <v>Ⅱ. 기타부채</v>
      </c>
      <c r="G46" s="63"/>
      <c r="H46" s="63">
        <f>SUM(G47:G54)</f>
        <v>5451730120</v>
      </c>
      <c r="I46" s="63"/>
      <c r="J46" s="352">
        <v>95714220</v>
      </c>
      <c r="K46" s="258"/>
      <c r="L46" s="261" t="str">
        <f>IF(OR(H39&gt;0,J39&gt;0),"Ⅱ","Ⅰ")</f>
        <v>Ⅱ</v>
      </c>
      <c r="N46" s="541"/>
      <c r="O46" s="542"/>
      <c r="P46" s="543"/>
      <c r="Q46" s="542"/>
      <c r="R46" s="543"/>
    </row>
    <row r="47" spans="2:18">
      <c r="B47" s="55" t="str">
        <f t="shared" si="0"/>
        <v>1. 매수유가증권미지급금</v>
      </c>
      <c r="C47" s="110">
        <f>SUM('통합기준가격대장(결산후)'!I99:I102,'통합기준가격대장(결산후)'!I105)</f>
        <v>4547096890</v>
      </c>
      <c r="D47" s="118"/>
      <c r="E47" s="118" t="str">
        <f t="shared" si="1"/>
        <v>공시</v>
      </c>
      <c r="F47" s="262" t="str">
        <f>L47&amp;". 매수유가증권미지급금"</f>
        <v>1. 매수유가증권미지급금</v>
      </c>
      <c r="G47" s="63">
        <f t="shared" ref="G47:G54" si="6">C47</f>
        <v>4547096890</v>
      </c>
      <c r="H47" s="63"/>
      <c r="I47" s="260">
        <v>0</v>
      </c>
      <c r="J47" s="63"/>
      <c r="K47" s="258"/>
      <c r="L47" s="261">
        <f>IF(OR(G47&gt;0,I47&gt;0),1,0)</f>
        <v>1</v>
      </c>
      <c r="N47" s="541"/>
      <c r="O47" s="542"/>
      <c r="P47" s="543"/>
      <c r="Q47" s="542"/>
      <c r="R47" s="543"/>
    </row>
    <row r="48" spans="2:18">
      <c r="B48" s="55" t="str">
        <f t="shared" si="0"/>
        <v>2. 정산미지급금 (주석6)</v>
      </c>
      <c r="C48" s="264">
        <f>SUM('통합기준가격대장(결산후)'!I106)</f>
        <v>0</v>
      </c>
      <c r="D48" s="118"/>
      <c r="E48" s="118" t="str">
        <f t="shared" si="1"/>
        <v>공시</v>
      </c>
      <c r="F48" s="262" t="str">
        <f>L48&amp;". 정산미지급금 (주석"&amp;K48&amp;")"</f>
        <v>2. 정산미지급금 (주석6)</v>
      </c>
      <c r="G48" s="63">
        <f>C48</f>
        <v>0</v>
      </c>
      <c r="H48" s="63"/>
      <c r="I48" s="260">
        <v>91325000</v>
      </c>
      <c r="J48" s="63"/>
      <c r="K48" s="258">
        <f>IF(OR(G26&gt;0,I26&gt;0,G33&gt;0,I33&gt;0,G42&gt;0,I42&gt;0,G48&gt;0,I48&gt;0),K24+1,K24)</f>
        <v>6</v>
      </c>
      <c r="L48" s="261">
        <f>IF(OR(G48&gt;0,I48&gt;0),L47+1,L47)</f>
        <v>2</v>
      </c>
    </row>
    <row r="49" spans="2:15" hidden="1">
      <c r="B49" s="55" t="str">
        <f t="shared" si="0"/>
        <v>2. 해지미지급금</v>
      </c>
      <c r="C49" s="110">
        <f>'통합기준가격대장(결산후)'!I114</f>
        <v>0</v>
      </c>
      <c r="D49" s="118"/>
      <c r="E49" s="118" t="str">
        <f t="shared" si="1"/>
        <v>공시제외</v>
      </c>
      <c r="F49" s="262" t="str">
        <f>L49&amp;". 해지미지급금"</f>
        <v>2. 해지미지급금</v>
      </c>
      <c r="G49" s="63">
        <f>C49</f>
        <v>0</v>
      </c>
      <c r="H49" s="63"/>
      <c r="I49" s="260">
        <v>0</v>
      </c>
      <c r="J49" s="63"/>
      <c r="K49" s="258"/>
      <c r="L49" s="261">
        <f t="shared" ref="L49:L54" si="7">IF(OR(G49&gt;0,I49&gt;0),L48+1,L48)</f>
        <v>2</v>
      </c>
    </row>
    <row r="50" spans="2:15">
      <c r="B50" s="55" t="str">
        <f t="shared" si="0"/>
        <v>3. 보수미지급금 (주석8,13)</v>
      </c>
      <c r="C50" s="480">
        <f>SUM('통합기준가격대장(결산후)'!I140:I143)</f>
        <v>5525638</v>
      </c>
      <c r="D50" s="118"/>
      <c r="E50" s="118" t="str">
        <f t="shared" si="1"/>
        <v>공시</v>
      </c>
      <c r="F50" s="262" t="str">
        <f>L50&amp;". 보수미지급금 (주석"&amp;K50&amp;","&amp;K117+1&amp;")"</f>
        <v>3. 보수미지급금 (주석8,13)</v>
      </c>
      <c r="G50" s="63">
        <f t="shared" si="6"/>
        <v>5525638</v>
      </c>
      <c r="H50" s="63"/>
      <c r="I50" s="260">
        <v>2264192</v>
      </c>
      <c r="J50" s="63"/>
      <c r="K50" s="260">
        <f>IF(OR(G50&gt;0,I50&gt;0),K41+1,K41)</f>
        <v>8</v>
      </c>
      <c r="L50" s="261">
        <f t="shared" si="7"/>
        <v>3</v>
      </c>
    </row>
    <row r="51" spans="2:15" hidden="1">
      <c r="B51" s="55" t="str">
        <f t="shared" si="0"/>
        <v>3. 미지급후원기금 (주석8)</v>
      </c>
      <c r="C51" s="110">
        <f>SUM('통합기준가격대장(결산후)'!I145:I146)</f>
        <v>0</v>
      </c>
      <c r="D51" s="118"/>
      <c r="E51" s="118" t="str">
        <f t="shared" si="1"/>
        <v>공시제외</v>
      </c>
      <c r="F51" s="262" t="str">
        <f>L51&amp;". 미지급후원기금 (주석"&amp;K51&amp;")"</f>
        <v>3. 미지급후원기금 (주석8)</v>
      </c>
      <c r="G51" s="63">
        <f t="shared" ref="G51" si="8">C51</f>
        <v>0</v>
      </c>
      <c r="H51" s="63"/>
      <c r="I51" s="260">
        <v>0</v>
      </c>
      <c r="J51" s="63"/>
      <c r="K51" s="258">
        <f>IF(OR(G51&gt;0,I51&gt;0),K50+1,K50)</f>
        <v>8</v>
      </c>
      <c r="L51" s="261">
        <f t="shared" si="7"/>
        <v>3</v>
      </c>
    </row>
    <row r="52" spans="2:15" hidden="1">
      <c r="B52" s="55" t="str">
        <f t="shared" si="0"/>
        <v>3. 미지급이익분배금 (주석8)</v>
      </c>
      <c r="C52" s="110">
        <f>'통합기준가격대장(결산후)'!I116</f>
        <v>0</v>
      </c>
      <c r="D52" s="118"/>
      <c r="E52" s="118" t="str">
        <f t="shared" si="1"/>
        <v>공시제외</v>
      </c>
      <c r="F52" s="262" t="str">
        <f>L52&amp;". 미지급이익분배금 (주석"&amp;K52&amp;")"</f>
        <v>3. 미지급이익분배금 (주석8)</v>
      </c>
      <c r="G52" s="63">
        <f t="shared" si="6"/>
        <v>0</v>
      </c>
      <c r="H52" s="63"/>
      <c r="I52" s="260">
        <v>0</v>
      </c>
      <c r="J52" s="63"/>
      <c r="K52" s="258">
        <f>IF(OR(G52&gt;0,I52&gt;0),K51+1,K51)</f>
        <v>8</v>
      </c>
      <c r="L52" s="261">
        <f t="shared" si="7"/>
        <v>3</v>
      </c>
    </row>
    <row r="53" spans="2:15">
      <c r="B53" s="55" t="str">
        <f t="shared" si="0"/>
        <v>4. 미지급분배금 (주석8)</v>
      </c>
      <c r="C53" s="110">
        <f>'통합기준가격대장(결산후)'!I117</f>
        <v>870000000</v>
      </c>
      <c r="D53" s="118"/>
      <c r="E53" s="118" t="str">
        <f t="shared" si="1"/>
        <v>공시</v>
      </c>
      <c r="F53" s="262" t="str">
        <f>L53&amp;". 미지급분배금 (주석"&amp;K53&amp;")"</f>
        <v>4. 미지급분배금 (주석8)</v>
      </c>
      <c r="G53" s="63">
        <f t="shared" ref="G53" si="9">C53</f>
        <v>870000000</v>
      </c>
      <c r="H53" s="63"/>
      <c r="I53" s="260">
        <v>0</v>
      </c>
      <c r="J53" s="63"/>
      <c r="K53" s="258">
        <f>K52</f>
        <v>8</v>
      </c>
      <c r="L53" s="261">
        <f t="shared" si="7"/>
        <v>4</v>
      </c>
    </row>
    <row r="54" spans="2:15">
      <c r="B54" s="55" t="str">
        <f t="shared" si="0"/>
        <v>5. 기타부채</v>
      </c>
      <c r="C54" s="480">
        <f>SUM('통합기준가격대장(결산후)'!I103:I104,'통합기준가격대장(결산후)'!I107,'통합기준가격대장(결산후)'!I111:I113,'통합기준가격대장(결산후)'!I115,'통합기준가격대장(결산후)'!I120:I139,'통합기준가격대장(결산후)'!I144,'통합기준가격대장(결산후)'!I118,'통합기준가격대장(결산후)'!I119)</f>
        <v>29107592</v>
      </c>
      <c r="D54" s="118"/>
      <c r="E54" s="118" t="str">
        <f t="shared" si="1"/>
        <v>공시</v>
      </c>
      <c r="F54" s="262" t="str">
        <f>L54&amp;". 기타부채"</f>
        <v>5. 기타부채</v>
      </c>
      <c r="G54" s="63">
        <f t="shared" si="6"/>
        <v>29107592</v>
      </c>
      <c r="H54" s="63"/>
      <c r="I54" s="260">
        <v>2125028</v>
      </c>
      <c r="J54" s="63"/>
      <c r="K54" s="258"/>
      <c r="L54" s="261">
        <f t="shared" si="7"/>
        <v>5</v>
      </c>
    </row>
    <row r="55" spans="2:15" ht="14.25" thickBot="1">
      <c r="B55" s="55" t="str">
        <f t="shared" si="0"/>
        <v>부채 총계</v>
      </c>
      <c r="C55" s="110">
        <f>C46+C39</f>
        <v>15820404064</v>
      </c>
      <c r="D55" s="118" t="b">
        <f>'통합기준가격대장(결산후)'!I92=C55</f>
        <v>1</v>
      </c>
      <c r="E55" s="118" t="s">
        <v>661</v>
      </c>
      <c r="F55" s="90" t="s">
        <v>515</v>
      </c>
      <c r="G55" s="63"/>
      <c r="H55" s="63">
        <f>H46+H39</f>
        <v>10451730120</v>
      </c>
      <c r="I55" s="63"/>
      <c r="J55" s="352">
        <v>95714220</v>
      </c>
      <c r="K55" s="258"/>
      <c r="L55" s="261"/>
      <c r="N55" s="49" t="s">
        <v>877</v>
      </c>
      <c r="O55" s="49" t="s">
        <v>878</v>
      </c>
    </row>
    <row r="56" spans="2:15">
      <c r="B56" s="55" t="str">
        <f t="shared" si="0"/>
        <v>자본</v>
      </c>
      <c r="C56" s="110"/>
      <c r="D56" s="118"/>
      <c r="E56" s="118" t="s">
        <v>661</v>
      </c>
      <c r="F56" s="63" t="s">
        <v>516</v>
      </c>
      <c r="G56" s="63"/>
      <c r="H56" s="63"/>
      <c r="I56" s="63"/>
      <c r="J56" s="63"/>
      <c r="K56" s="258"/>
      <c r="L56" s="327"/>
      <c r="M56" s="285" t="s">
        <v>425</v>
      </c>
      <c r="N56" s="51">
        <f>'통합기준가격대장(결산후)'!I141</f>
        <v>251130</v>
      </c>
      <c r="O56" s="351">
        <v>102877</v>
      </c>
    </row>
    <row r="57" spans="2:15">
      <c r="B57" s="55" t="str">
        <f>F57</f>
        <v>Ⅰ. 원본 (주석9)</v>
      </c>
      <c r="C57" s="110">
        <f>'통합기준가격대장(결산후)'!I148</f>
        <v>29000000000</v>
      </c>
      <c r="D57" s="118"/>
      <c r="E57" s="118" t="s">
        <v>661</v>
      </c>
      <c r="F57" s="63" t="str">
        <f>"Ⅰ. 원본 (주석"&amp;K57&amp;")"</f>
        <v>Ⅰ. 원본 (주석9)</v>
      </c>
      <c r="G57" s="63"/>
      <c r="H57" s="63">
        <f>C57</f>
        <v>29000000000</v>
      </c>
      <c r="I57" s="63"/>
      <c r="J57" s="260">
        <v>31000000000</v>
      </c>
      <c r="K57" s="258">
        <f>K53+1</f>
        <v>9</v>
      </c>
      <c r="L57" s="327"/>
      <c r="M57" s="55" t="s">
        <v>426</v>
      </c>
      <c r="N57" s="49">
        <f>'통합기준가격대장(결산후)'!I142</f>
        <v>251130</v>
      </c>
      <c r="O57" s="290">
        <v>102877</v>
      </c>
    </row>
    <row r="58" spans="2:15">
      <c r="B58" s="55" t="str">
        <f>F58</f>
        <v>Ⅱ. 이익잉여금</v>
      </c>
      <c r="C58" s="110">
        <f>SUM('통합기준가격대장(결산후)'!I149:I151)</f>
        <v>108368956901</v>
      </c>
      <c r="D58" s="118"/>
      <c r="E58" s="118" t="s">
        <v>661</v>
      </c>
      <c r="F58" s="63" t="str">
        <f>"Ⅱ. "&amp;L58</f>
        <v>Ⅱ. 이익잉여금</v>
      </c>
      <c r="G58" s="277"/>
      <c r="H58" s="277">
        <f>C58</f>
        <v>108368956901</v>
      </c>
      <c r="I58" s="277"/>
      <c r="J58" s="536">
        <v>11432382313</v>
      </c>
      <c r="K58" s="258"/>
      <c r="L58" s="327" t="str">
        <f>IF(AND(H58&lt;0,J58&lt;0),"결손금",IF(AND(H58&gt;=0,J58&gt;=0),"이익잉여금","이익잉여금(결손금)"))</f>
        <v>이익잉여금</v>
      </c>
      <c r="M58" s="55" t="s">
        <v>427</v>
      </c>
      <c r="N58" s="49">
        <f>'통합기준가격대장(결산후)'!I140</f>
        <v>2511689</v>
      </c>
      <c r="O58" s="290">
        <v>1029219</v>
      </c>
    </row>
    <row r="59" spans="2:15">
      <c r="B59" s="265">
        <f>C57/10000</f>
        <v>2900000</v>
      </c>
      <c r="C59" s="110"/>
      <c r="D59" s="401"/>
      <c r="E59" s="118" t="s">
        <v>661</v>
      </c>
      <c r="F59" s="266" t="str">
        <f>"(총좌수 당기 : "&amp;TEXT(B59,"#,###")&amp;"좌"</f>
        <v>(총좌수 당기 : 2,900,000좌</v>
      </c>
      <c r="G59" s="258"/>
      <c r="H59" s="258"/>
      <c r="I59" s="258"/>
      <c r="J59" s="258"/>
      <c r="K59" s="258"/>
      <c r="L59" s="327"/>
      <c r="M59" s="55" t="s">
        <v>428</v>
      </c>
      <c r="N59" s="49">
        <f>'통합기준가격대장(결산후)'!I143</f>
        <v>2511689</v>
      </c>
      <c r="O59" s="290">
        <v>1029219</v>
      </c>
    </row>
    <row r="60" spans="2:15">
      <c r="B60" s="265">
        <f>J57/10000</f>
        <v>3100000</v>
      </c>
      <c r="C60" s="110"/>
      <c r="D60" s="118"/>
      <c r="E60" s="118" t="s">
        <v>661</v>
      </c>
      <c r="F60" s="266" t="str">
        <f>"            전기 : "&amp;TEXT(J57/10000,"#,###")&amp;"좌)"</f>
        <v xml:space="preserve">            전기 : 3,100,000좌)</v>
      </c>
      <c r="G60" s="258"/>
      <c r="H60" s="258"/>
      <c r="I60" s="258"/>
      <c r="J60" s="258"/>
      <c r="K60" s="258"/>
      <c r="L60" s="327"/>
      <c r="M60" s="55"/>
      <c r="O60" s="110"/>
    </row>
    <row r="61" spans="2:15" ht="14.25" thickBot="1">
      <c r="B61" s="55" t="str">
        <f>F61</f>
        <v>(좌당 기준가격</v>
      </c>
      <c r="C61" s="110"/>
      <c r="D61" s="118"/>
      <c r="E61" s="118" t="s">
        <v>662</v>
      </c>
      <c r="F61" s="63" t="s">
        <v>1013</v>
      </c>
      <c r="G61" s="258"/>
      <c r="H61" s="258"/>
      <c r="I61" s="258"/>
      <c r="J61" s="258"/>
      <c r="K61" s="258"/>
      <c r="L61" s="327"/>
      <c r="M61" s="328" t="s">
        <v>429</v>
      </c>
      <c r="N61" s="326" t="b">
        <f>SUM(N56:N59)=G50</f>
        <v>1</v>
      </c>
      <c r="O61" s="365" t="b">
        <f>SUM(O56:O59)=I50</f>
        <v>1</v>
      </c>
    </row>
    <row r="62" spans="2:15">
      <c r="B62" s="267">
        <f>H68</f>
        <v>47368.605827931031</v>
      </c>
      <c r="C62" s="268"/>
      <c r="D62" s="118"/>
      <c r="E62" s="118" t="s">
        <v>661</v>
      </c>
      <c r="F62" s="269" t="str">
        <f>"당기 : "&amp;TEXT(B62,"#,###.00")&amp;"원"</f>
        <v>당기 : 47,368.61원</v>
      </c>
      <c r="G62" s="258"/>
      <c r="H62" s="258"/>
      <c r="I62" s="258"/>
      <c r="J62" s="258"/>
      <c r="K62" s="258"/>
      <c r="L62" s="261"/>
    </row>
    <row r="63" spans="2:15">
      <c r="B63" s="267">
        <f>J68</f>
        <v>13687.865262258065</v>
      </c>
      <c r="C63" s="110"/>
      <c r="D63" s="118"/>
      <c r="E63" s="118" t="s">
        <v>661</v>
      </c>
      <c r="F63" s="269" t="str">
        <f>"전기 : "&amp;TEXT(B63,"#,###.00")&amp;"원)"</f>
        <v>전기 : 13,687.87원)</v>
      </c>
      <c r="G63" s="258"/>
      <c r="H63" s="258"/>
      <c r="I63" s="258"/>
      <c r="J63" s="258"/>
      <c r="K63" s="258"/>
      <c r="L63" s="261"/>
    </row>
    <row r="64" spans="2:15">
      <c r="B64" s="55" t="str">
        <f t="shared" ref="B64:B66" si="10">F64</f>
        <v>(주석11)</v>
      </c>
      <c r="C64" s="110"/>
      <c r="D64" s="118"/>
      <c r="E64" s="118" t="s">
        <v>662</v>
      </c>
      <c r="F64" s="63" t="str">
        <f>"(주석"&amp;K64&amp;")"</f>
        <v>(주석11)</v>
      </c>
      <c r="G64" s="271"/>
      <c r="H64" s="271"/>
      <c r="I64" s="271"/>
      <c r="J64" s="271"/>
      <c r="K64" s="258">
        <f>K57+2</f>
        <v>11</v>
      </c>
      <c r="L64" s="261"/>
    </row>
    <row r="65" spans="2:12">
      <c r="B65" s="55" t="str">
        <f t="shared" si="10"/>
        <v>자본 총계</v>
      </c>
      <c r="C65" s="110">
        <f>SUM(C57:C63)</f>
        <v>137368956901</v>
      </c>
      <c r="D65" s="118" t="b">
        <f>'통합기준가격대장(결산후)'!I147=C65</f>
        <v>1</v>
      </c>
      <c r="E65" s="118" t="s">
        <v>661</v>
      </c>
      <c r="F65" s="90" t="s">
        <v>517</v>
      </c>
      <c r="G65" s="63"/>
      <c r="H65" s="63">
        <f>SUM(H57:H63)</f>
        <v>137368956901</v>
      </c>
      <c r="I65" s="63"/>
      <c r="J65" s="352">
        <v>42432382313</v>
      </c>
      <c r="K65" s="258"/>
      <c r="L65" s="261"/>
    </row>
    <row r="66" spans="2:12" ht="14.25" thickBot="1">
      <c r="B66" s="270" t="str">
        <f t="shared" si="10"/>
        <v>부채 및 자본 총계</v>
      </c>
      <c r="C66" s="112">
        <f>C55+C65</f>
        <v>153189360965</v>
      </c>
      <c r="E66" s="49" t="s">
        <v>661</v>
      </c>
      <c r="F66" s="90" t="s">
        <v>518</v>
      </c>
      <c r="G66" s="63"/>
      <c r="H66" s="63">
        <f>H65+H55</f>
        <v>147820687021</v>
      </c>
      <c r="I66" s="63"/>
      <c r="J66" s="352">
        <v>42528096533</v>
      </c>
      <c r="K66" s="271"/>
      <c r="L66" s="272"/>
    </row>
    <row r="67" spans="2:12">
      <c r="B67" s="273" t="s">
        <v>420</v>
      </c>
      <c r="C67" s="62" t="b">
        <f>C66=C37</f>
        <v>1</v>
      </c>
      <c r="E67" s="49" t="s">
        <v>664</v>
      </c>
    </row>
    <row r="68" spans="2:12">
      <c r="E68" s="49" t="s">
        <v>665</v>
      </c>
      <c r="F68" s="49" t="s">
        <v>1016</v>
      </c>
      <c r="H68" s="212">
        <f>(H65/B59)</f>
        <v>47368.605827931031</v>
      </c>
      <c r="J68" s="274">
        <f>J65/(J57/10000)</f>
        <v>13687.865262258065</v>
      </c>
    </row>
    <row r="69" spans="2:12">
      <c r="E69" s="49" t="s">
        <v>665</v>
      </c>
      <c r="F69" s="273" t="s">
        <v>420</v>
      </c>
      <c r="G69" s="62" t="b">
        <f>H37=H66</f>
        <v>1</v>
      </c>
      <c r="I69" s="62" t="b">
        <f>J37=J66</f>
        <v>1</v>
      </c>
    </row>
    <row r="70" spans="2:12">
      <c r="E70" s="49" t="s">
        <v>664</v>
      </c>
      <c r="F70" s="49" t="s">
        <v>424</v>
      </c>
      <c r="G70" s="49">
        <f>SUM('통합기준가격대장(결산후)'!H158:H159)</f>
        <v>870000000</v>
      </c>
      <c r="H70" s="212"/>
      <c r="I70" s="49">
        <f>J37-J66</f>
        <v>0</v>
      </c>
    </row>
    <row r="71" spans="2:12">
      <c r="E71" s="49" t="s">
        <v>665</v>
      </c>
    </row>
    <row r="72" spans="2:12">
      <c r="E72" s="49" t="s">
        <v>665</v>
      </c>
      <c r="I72" s="256"/>
      <c r="J72" s="49" t="s">
        <v>833</v>
      </c>
    </row>
    <row r="73" spans="2:12">
      <c r="E73" s="49" t="s">
        <v>664</v>
      </c>
      <c r="F73" s="49" t="s">
        <v>838</v>
      </c>
      <c r="I73" s="203"/>
      <c r="J73" s="49" t="s">
        <v>336</v>
      </c>
    </row>
    <row r="74" spans="2:12">
      <c r="B74" s="22" t="s">
        <v>835</v>
      </c>
      <c r="C74" s="22" t="s">
        <v>836</v>
      </c>
      <c r="E74" s="257" t="s">
        <v>666</v>
      </c>
      <c r="F74" s="22" t="s">
        <v>835</v>
      </c>
      <c r="G74" s="791" t="s">
        <v>836</v>
      </c>
      <c r="H74" s="792"/>
      <c r="I74" s="793" t="s">
        <v>837</v>
      </c>
      <c r="J74" s="792"/>
      <c r="K74" s="22" t="s">
        <v>920</v>
      </c>
      <c r="L74" s="22" t="s">
        <v>921</v>
      </c>
    </row>
    <row r="75" spans="2:12">
      <c r="B75" s="55" t="str">
        <f>F75</f>
        <v>Ⅰ. 운용수익(손실)</v>
      </c>
      <c r="C75" s="480">
        <f>C76+C80+C94</f>
        <v>88277940651</v>
      </c>
      <c r="E75" s="49" t="str">
        <f t="shared" ref="E75:E118" si="11">IF(AND(G75=0,H75=0,I75=0,J75=0),"공시제외","공시")</f>
        <v>공시</v>
      </c>
      <c r="F75" s="63" t="str">
        <f>"Ⅰ. "&amp;L75</f>
        <v>Ⅰ. 운용수익(손실)</v>
      </c>
      <c r="G75" s="63"/>
      <c r="H75" s="63">
        <f>C75</f>
        <v>88277940651</v>
      </c>
      <c r="I75" s="63"/>
      <c r="J75" s="352">
        <v>-7318285434</v>
      </c>
      <c r="K75" s="259"/>
      <c r="L75" s="259" t="str">
        <f>IF(AND(H75&lt;0,J75&lt;0),"운용손실",IF(AND(H75&gt;0,J75&gt;0),"운용수익","운용수익(손실)"))</f>
        <v>운용수익(손실)</v>
      </c>
    </row>
    <row r="76" spans="2:12">
      <c r="B76" s="55" t="str">
        <f t="shared" ref="B76:B118" si="12">F76</f>
        <v>1. 투자수익</v>
      </c>
      <c r="C76" s="480">
        <f>SUM(C77:C79)</f>
        <v>1394262129</v>
      </c>
      <c r="E76" s="49" t="str">
        <f t="shared" si="11"/>
        <v>공시</v>
      </c>
      <c r="F76" s="63" t="s">
        <v>839</v>
      </c>
      <c r="G76" s="63">
        <f>SUM(G77:G79)</f>
        <v>1394262129</v>
      </c>
      <c r="H76" s="63"/>
      <c r="I76" s="727">
        <v>929730733</v>
      </c>
      <c r="J76" s="63"/>
      <c r="K76" s="261"/>
      <c r="L76" s="258"/>
    </row>
    <row r="77" spans="2:12">
      <c r="B77" s="55" t="str">
        <f t="shared" si="12"/>
        <v>(1) 이자수익</v>
      </c>
      <c r="C77" s="480">
        <f>SUM('통합기준가격대장(결산후)'!G344:G354)+SUM('통합기준가격대장(결산후)'!G328:G332)</f>
        <v>93912875</v>
      </c>
      <c r="E77" s="49" t="str">
        <f t="shared" si="11"/>
        <v>공시</v>
      </c>
      <c r="F77" s="262" t="str">
        <f>"("&amp;L77&amp;") 이자수익"</f>
        <v>(1) 이자수익</v>
      </c>
      <c r="G77" s="63">
        <f t="shared" ref="G77:G79" si="13">C77</f>
        <v>93912875</v>
      </c>
      <c r="H77" s="63"/>
      <c r="I77" s="728">
        <v>120117662</v>
      </c>
      <c r="J77" s="63"/>
      <c r="K77" s="261"/>
      <c r="L77" s="261">
        <f>IF(OR(G77&gt;0,I77&gt;0),1,0)</f>
        <v>1</v>
      </c>
    </row>
    <row r="78" spans="2:12">
      <c r="B78" s="55" t="str">
        <f t="shared" si="12"/>
        <v>(2) 배당수익</v>
      </c>
      <c r="C78" s="480">
        <f>SUM('통합기준가격대장(결산후)'!G333:G343)</f>
        <v>1288689005</v>
      </c>
      <c r="E78" s="49" t="str">
        <f t="shared" si="11"/>
        <v>공시</v>
      </c>
      <c r="F78" s="262" t="str">
        <f>"("&amp;L78&amp;") 배당수익"</f>
        <v>(2) 배당수익</v>
      </c>
      <c r="G78" s="63">
        <f t="shared" si="13"/>
        <v>1288689005</v>
      </c>
      <c r="H78" s="63"/>
      <c r="I78" s="728">
        <v>793453895</v>
      </c>
      <c r="J78" s="63"/>
      <c r="K78" s="261"/>
      <c r="L78" s="261">
        <f>IF(OR(G78&gt;0,I78&gt;0),L77+1,L77)</f>
        <v>2</v>
      </c>
    </row>
    <row r="79" spans="2:12">
      <c r="B79" s="55" t="str">
        <f t="shared" si="12"/>
        <v>(3) 기타수익</v>
      </c>
      <c r="C79" s="480">
        <f>SUM('통합기준가격대장(결산후)'!G355:G366)</f>
        <v>11660249</v>
      </c>
      <c r="D79" s="49">
        <f>G82-G96</f>
        <v>33267189096</v>
      </c>
      <c r="E79" s="49" t="str">
        <f t="shared" si="11"/>
        <v>공시</v>
      </c>
      <c r="F79" s="262" t="str">
        <f>"("&amp;L79&amp;") 기타수익"</f>
        <v>(3) 기타수익</v>
      </c>
      <c r="G79" s="63">
        <f t="shared" si="13"/>
        <v>11660249</v>
      </c>
      <c r="H79" s="63"/>
      <c r="I79" s="729">
        <v>16159176</v>
      </c>
      <c r="J79" s="63"/>
      <c r="K79" s="261"/>
      <c r="L79" s="261">
        <f>IF(OR(G79&gt;0,I79&gt;0),L78+1,L78)</f>
        <v>3</v>
      </c>
    </row>
    <row r="80" spans="2:12">
      <c r="B80" s="55" t="str">
        <f t="shared" si="12"/>
        <v>2. 매매이익과 평가이익</v>
      </c>
      <c r="C80" s="480">
        <f>SUM(C81:C93)</f>
        <v>166074002619</v>
      </c>
      <c r="E80" s="49" t="str">
        <f t="shared" si="11"/>
        <v>공시</v>
      </c>
      <c r="F80" s="63" t="s">
        <v>840</v>
      </c>
      <c r="G80" s="49">
        <f>SUM(G81:G93)</f>
        <v>166074002619</v>
      </c>
      <c r="H80" s="63"/>
      <c r="I80" s="353">
        <v>51942504580</v>
      </c>
      <c r="J80" s="63"/>
      <c r="K80" s="261"/>
      <c r="L80" s="258"/>
    </row>
    <row r="81" spans="2:12" ht="16.5">
      <c r="B81" s="55" t="str">
        <f t="shared" si="12"/>
        <v>(1) 지분증권매매이익</v>
      </c>
      <c r="C81" s="110">
        <f>SUBTOTAL(9,'통합기준가격대장(결산후)'!G264:G270)</f>
        <v>561112490</v>
      </c>
      <c r="E81" s="49" t="str">
        <f t="shared" si="11"/>
        <v>공시</v>
      </c>
      <c r="F81" s="262" t="str">
        <f>"("&amp;L81&amp;") 지분증권매매이익"</f>
        <v>(1) 지분증권매매이익</v>
      </c>
      <c r="G81" s="63">
        <f>C81</f>
        <v>561112490</v>
      </c>
      <c r="H81" s="63"/>
      <c r="I81" s="730">
        <v>1376119625</v>
      </c>
      <c r="J81" s="63"/>
      <c r="K81" s="261"/>
      <c r="L81" s="261">
        <f>IF(OR(G81&gt;0,I81&gt;0),1,0)</f>
        <v>1</v>
      </c>
    </row>
    <row r="82" spans="2:12" ht="16.5">
      <c r="B82" s="55" t="str">
        <f t="shared" si="12"/>
        <v>(2) 지분증권평가이익 (주석4)</v>
      </c>
      <c r="C82" s="110">
        <f>SUM('통합기준가격대장(결산후)'!G306:G309)+'통합기준가격대장(결산후)'!G324-2</f>
        <v>33658782894</v>
      </c>
      <c r="E82" s="49" t="str">
        <f t="shared" si="11"/>
        <v>공시</v>
      </c>
      <c r="F82" s="262" t="str">
        <f>"("&amp;L82&amp;") 지분증권평가이익 (주석"&amp;K82&amp;")"</f>
        <v>(2) 지분증권평가이익 (주석4)</v>
      </c>
      <c r="G82" s="63">
        <f t="shared" ref="G82:G93" si="14">C82</f>
        <v>33658782894</v>
      </c>
      <c r="H82" s="63"/>
      <c r="I82" s="731">
        <v>2696263117</v>
      </c>
      <c r="J82" s="63"/>
      <c r="K82" s="261">
        <f>K22</f>
        <v>4</v>
      </c>
      <c r="L82" s="261">
        <f>IF(OR(G82&gt;0,I82&gt;0),L81+1,L81)</f>
        <v>2</v>
      </c>
    </row>
    <row r="83" spans="2:12" hidden="1">
      <c r="B83" s="55" t="str">
        <f t="shared" si="12"/>
        <v>(2) 채무증권매매이익</v>
      </c>
      <c r="C83" s="110">
        <f>SUM('통합기준가격대장(결산후)'!G271,'통합기준가격대장(결산후)'!G273,)</f>
        <v>0</v>
      </c>
      <c r="E83" s="49" t="str">
        <f t="shared" si="11"/>
        <v>공시제외</v>
      </c>
      <c r="F83" s="262" t="str">
        <f>"("&amp;L83&amp;") 채무증권매매이익"</f>
        <v>(2) 채무증권매매이익</v>
      </c>
      <c r="G83" s="63">
        <f t="shared" si="14"/>
        <v>0</v>
      </c>
      <c r="H83" s="63"/>
      <c r="I83" s="260">
        <v>0</v>
      </c>
      <c r="J83" s="63"/>
      <c r="K83" s="261"/>
      <c r="L83" s="261">
        <f>IF(OR(G83&gt;0,I83&gt;0),L82+1,L82)</f>
        <v>2</v>
      </c>
    </row>
    <row r="84" spans="2:12" hidden="1">
      <c r="B84" s="55" t="str">
        <f t="shared" si="12"/>
        <v>(2) 채무증권평가이익 (주석4)</v>
      </c>
      <c r="C84" s="110">
        <f>SUM('통합기준가격대장(결산후)'!G310,'통합기준가격대장(결산후)'!G313)-'통합기준가격대장(결산후)'!G310</f>
        <v>0</v>
      </c>
      <c r="E84" s="49" t="str">
        <f t="shared" si="11"/>
        <v>공시제외</v>
      </c>
      <c r="F84" s="262" t="str">
        <f>"("&amp;L84&amp;") 채무증권평가이익 (주석"&amp;K84&amp;")"</f>
        <v>(2) 채무증권평가이익 (주석4)</v>
      </c>
      <c r="G84" s="63">
        <f>C84</f>
        <v>0</v>
      </c>
      <c r="H84" s="63"/>
      <c r="I84" s="260">
        <v>0</v>
      </c>
      <c r="J84" s="63"/>
      <c r="K84" s="261">
        <f>K23</f>
        <v>4</v>
      </c>
      <c r="L84" s="261">
        <f t="shared" ref="L84:L93" si="15">IF(OR(G84&gt;0,I84&gt;0),L83+1,L83)</f>
        <v>2</v>
      </c>
    </row>
    <row r="85" spans="2:12">
      <c r="B85" s="55" t="str">
        <f t="shared" si="12"/>
        <v>(3) 수익증권매매이익</v>
      </c>
      <c r="C85" s="480">
        <f>SUM('통합기준가격대장(결산후)'!G276:G277,'통합기준가격대장(결산후)'!G279:G283)</f>
        <v>6659502732</v>
      </c>
      <c r="D85" s="49" t="s">
        <v>998</v>
      </c>
      <c r="E85" s="49" t="str">
        <f t="shared" si="11"/>
        <v>공시</v>
      </c>
      <c r="F85" s="262" t="str">
        <f>"("&amp;L85&amp;") 수익증권매매이익"</f>
        <v>(3) 수익증권매매이익</v>
      </c>
      <c r="G85" s="63">
        <f>C85</f>
        <v>6659502732</v>
      </c>
      <c r="H85" s="63"/>
      <c r="I85" s="260">
        <v>1202332293</v>
      </c>
      <c r="J85" s="63"/>
      <c r="K85" s="261"/>
      <c r="L85" s="261">
        <f t="shared" si="15"/>
        <v>3</v>
      </c>
    </row>
    <row r="86" spans="2:12">
      <c r="B86" s="55" t="str">
        <f t="shared" si="12"/>
        <v>(4) 수익증권평가이익 (주석5)</v>
      </c>
      <c r="C86" s="480">
        <f>SUM('통합기준가격대장(결산후)'!G315:G321)</f>
        <v>1046317003</v>
      </c>
      <c r="D86" s="279"/>
      <c r="E86" s="49" t="str">
        <f t="shared" si="11"/>
        <v>공시</v>
      </c>
      <c r="F86" s="262" t="str">
        <f>"("&amp;L86&amp;") 수익증권평가이익 (주석"&amp;K86&amp;")"</f>
        <v>(4) 수익증권평가이익 (주석5)</v>
      </c>
      <c r="G86" s="63">
        <f t="shared" si="14"/>
        <v>1046317003</v>
      </c>
      <c r="H86" s="63"/>
      <c r="I86" s="260">
        <v>0</v>
      </c>
      <c r="J86" s="63"/>
      <c r="K86" s="261">
        <f>K24</f>
        <v>5</v>
      </c>
      <c r="L86" s="261">
        <f t="shared" si="15"/>
        <v>4</v>
      </c>
    </row>
    <row r="87" spans="2:12">
      <c r="B87" s="55" t="str">
        <f t="shared" si="12"/>
        <v>(5) 파생상품매매이익</v>
      </c>
      <c r="C87" s="480">
        <f>SUM('통합기준가격대장(결산후)'!G284:G304)</f>
        <v>124148287500</v>
      </c>
      <c r="E87" s="49" t="str">
        <f t="shared" si="11"/>
        <v>공시</v>
      </c>
      <c r="F87" s="262" t="str">
        <f>"("&amp;L87&amp;") 파생상품매매이익"</f>
        <v>(5) 파생상품매매이익</v>
      </c>
      <c r="G87" s="63">
        <f t="shared" si="14"/>
        <v>124148287500</v>
      </c>
      <c r="H87" s="63"/>
      <c r="I87" s="260">
        <v>46667237500</v>
      </c>
      <c r="J87" s="63"/>
      <c r="K87" s="261"/>
      <c r="L87" s="261">
        <f t="shared" si="15"/>
        <v>5</v>
      </c>
    </row>
    <row r="88" spans="2:12" hidden="1">
      <c r="B88" s="55" t="str">
        <f t="shared" si="12"/>
        <v>(5) 파생상품평가이익 (주석6)</v>
      </c>
      <c r="C88" s="110">
        <f>SUM('통합기준가격대장(결산후)'!G322:G326)-'통합기준가격대장(결산후)'!G324</f>
        <v>0</v>
      </c>
      <c r="E88" s="49" t="str">
        <f t="shared" si="11"/>
        <v>공시제외</v>
      </c>
      <c r="F88" s="262" t="str">
        <f>"("&amp;L88&amp;") 파생상품평가이익 (주석"&amp;K88&amp;")"</f>
        <v>(5) 파생상품평가이익 (주석6)</v>
      </c>
      <c r="G88" s="63">
        <f t="shared" si="14"/>
        <v>0</v>
      </c>
      <c r="H88" s="63"/>
      <c r="I88" s="260">
        <v>0</v>
      </c>
      <c r="J88" s="63"/>
      <c r="K88" s="261">
        <f>K26</f>
        <v>6</v>
      </c>
      <c r="L88" s="261">
        <f t="shared" si="15"/>
        <v>5</v>
      </c>
    </row>
    <row r="89" spans="2:12">
      <c r="B89" s="55" t="str">
        <f t="shared" si="12"/>
        <v>(6) 매도유가증권매매이익</v>
      </c>
      <c r="C89" s="110">
        <f>SUM('통합기준가격대장(결산후)'!G272,'통합기준가격대장(결산후)'!G278,'통합기준가격대장(결산후)'!G329)</f>
        <v>0</v>
      </c>
      <c r="E89" s="49" t="str">
        <f t="shared" si="11"/>
        <v>공시</v>
      </c>
      <c r="F89" s="262" t="str">
        <f>"("&amp;L89&amp;") 매도유가증권매매이익"</f>
        <v>(6) 매도유가증권매매이익</v>
      </c>
      <c r="G89" s="63">
        <f t="shared" si="14"/>
        <v>0</v>
      </c>
      <c r="H89" s="63"/>
      <c r="I89" s="260">
        <v>552045</v>
      </c>
      <c r="J89" s="63"/>
      <c r="K89" s="261"/>
      <c r="L89" s="261">
        <f t="shared" si="15"/>
        <v>6</v>
      </c>
    </row>
    <row r="90" spans="2:12" hidden="1">
      <c r="B90" s="55" t="str">
        <f t="shared" si="12"/>
        <v>(6) 매도유가증권평가이익</v>
      </c>
      <c r="C90" s="110">
        <f>SUM('통합기준가격대장(결산후)'!G311:G312,'통합기준가격대장(결산후)'!G317)</f>
        <v>0</v>
      </c>
      <c r="E90" s="49" t="str">
        <f t="shared" si="11"/>
        <v>공시제외</v>
      </c>
      <c r="F90" s="262" t="str">
        <f>"("&amp;L90&amp;") 매도유가증권평가이익"</f>
        <v>(6) 매도유가증권평가이익</v>
      </c>
      <c r="G90" s="63">
        <f t="shared" si="14"/>
        <v>0</v>
      </c>
      <c r="H90" s="63"/>
      <c r="I90" s="260">
        <v>0</v>
      </c>
      <c r="J90" s="63"/>
      <c r="K90" s="261"/>
      <c r="L90" s="261">
        <f t="shared" si="15"/>
        <v>6</v>
      </c>
    </row>
    <row r="91" spans="2:12" hidden="1">
      <c r="B91" s="55" t="str">
        <f t="shared" si="12"/>
        <v>(6) 외환거래이익</v>
      </c>
      <c r="C91" s="110">
        <f>'통합기준가격대장(결산후)'!G305</f>
        <v>0</v>
      </c>
      <c r="E91" s="49" t="str">
        <f t="shared" si="11"/>
        <v>공시제외</v>
      </c>
      <c r="F91" s="262" t="str">
        <f>"("&amp;L91&amp;") 외환거래이익"</f>
        <v>(6) 외환거래이익</v>
      </c>
      <c r="G91" s="63">
        <f t="shared" si="14"/>
        <v>0</v>
      </c>
      <c r="H91" s="63"/>
      <c r="I91" s="260">
        <v>0</v>
      </c>
      <c r="J91" s="63"/>
      <c r="K91" s="261"/>
      <c r="L91" s="261">
        <f t="shared" si="15"/>
        <v>6</v>
      </c>
    </row>
    <row r="92" spans="2:12" hidden="1">
      <c r="B92" s="55" t="str">
        <f t="shared" si="12"/>
        <v>(6) 외화환산이익</v>
      </c>
      <c r="C92" s="110">
        <f>'통합기준가격대장(결산후)'!G327</f>
        <v>0</v>
      </c>
      <c r="E92" s="49" t="str">
        <f t="shared" si="11"/>
        <v>공시제외</v>
      </c>
      <c r="F92" s="262" t="str">
        <f>"("&amp;L92&amp;") 외화환산이익"</f>
        <v>(6) 외화환산이익</v>
      </c>
      <c r="G92" s="63">
        <f t="shared" si="14"/>
        <v>0</v>
      </c>
      <c r="H92" s="63"/>
      <c r="I92" s="260">
        <v>0</v>
      </c>
      <c r="J92" s="63"/>
      <c r="K92" s="261"/>
      <c r="L92" s="261">
        <f t="shared" si="15"/>
        <v>6</v>
      </c>
    </row>
    <row r="93" spans="2:12" hidden="1">
      <c r="B93" s="55" t="str">
        <f t="shared" si="12"/>
        <v>(6) 기타매매이익</v>
      </c>
      <c r="C93" s="110">
        <f>SUM('통합기준가격대장(결산후)'!G274:G275,'통합기준가격대장(결산후)'!G314,'통합기준가격대장(결산후)'!G331:G332)</f>
        <v>0</v>
      </c>
      <c r="E93" s="49" t="str">
        <f t="shared" si="11"/>
        <v>공시제외</v>
      </c>
      <c r="F93" s="262" t="str">
        <f>"("&amp;L93&amp;") 기타매매이익"</f>
        <v>(6) 기타매매이익</v>
      </c>
      <c r="G93" s="63">
        <f t="shared" si="14"/>
        <v>0</v>
      </c>
      <c r="H93" s="63"/>
      <c r="I93" s="260">
        <v>0</v>
      </c>
      <c r="J93" s="63"/>
      <c r="K93" s="261"/>
      <c r="L93" s="261">
        <f t="shared" si="15"/>
        <v>6</v>
      </c>
    </row>
    <row r="94" spans="2:12">
      <c r="B94" s="55" t="str">
        <f t="shared" si="12"/>
        <v>3. 매매손실과 평가손실</v>
      </c>
      <c r="C94" s="480">
        <f>-SUM(C95:C107)</f>
        <v>-79190324097</v>
      </c>
      <c r="E94" s="49" t="str">
        <f t="shared" si="11"/>
        <v>공시</v>
      </c>
      <c r="F94" s="275" t="s">
        <v>841</v>
      </c>
      <c r="G94" s="63">
        <f>-SUM(G95:G107)</f>
        <v>-79190324097</v>
      </c>
      <c r="H94" s="63"/>
      <c r="I94" s="352">
        <v>-60190520747</v>
      </c>
      <c r="J94" s="63"/>
      <c r="K94" s="261"/>
      <c r="L94" s="258"/>
    </row>
    <row r="95" spans="2:12">
      <c r="B95" s="55" t="str">
        <f t="shared" si="12"/>
        <v>(1) 지분증권매매손실</v>
      </c>
      <c r="C95" s="110">
        <f>SUM('통합기준가격대장(결산후)'!D161:D163)</f>
        <v>44085416</v>
      </c>
      <c r="E95" s="49" t="str">
        <f t="shared" si="11"/>
        <v>공시</v>
      </c>
      <c r="F95" s="262" t="str">
        <f>"("&amp;L95&amp;") 지분증권매매손실"</f>
        <v>(1) 지분증권매매손실</v>
      </c>
      <c r="G95" s="63">
        <f>C95</f>
        <v>44085416</v>
      </c>
      <c r="H95" s="63"/>
      <c r="I95" s="260">
        <v>784307652</v>
      </c>
      <c r="J95" s="63"/>
      <c r="K95" s="261"/>
      <c r="L95" s="261">
        <f>IF(OR(G95&gt;0,I95&gt;0),1,0)</f>
        <v>1</v>
      </c>
    </row>
    <row r="96" spans="2:12">
      <c r="B96" s="55" t="str">
        <f t="shared" si="12"/>
        <v>(2) 지분증권평가손실 (주석4)</v>
      </c>
      <c r="C96" s="110">
        <f>SUM('통합기준가격대장(결산후)'!D200:D202)</f>
        <v>391593798</v>
      </c>
      <c r="E96" s="49" t="str">
        <f t="shared" si="11"/>
        <v>공시</v>
      </c>
      <c r="F96" s="262" t="str">
        <f>"("&amp;L96&amp;") 지분증권평가손실 (주석"&amp;K96&amp;")"</f>
        <v>(2) 지분증권평가손실 (주석4)</v>
      </c>
      <c r="G96" s="63">
        <f t="shared" ref="G96:G108" si="16">C96</f>
        <v>391593798</v>
      </c>
      <c r="H96" s="63"/>
      <c r="I96" s="260">
        <v>5927195035</v>
      </c>
      <c r="J96" s="63"/>
      <c r="K96" s="261">
        <f>K22</f>
        <v>4</v>
      </c>
      <c r="L96" s="261">
        <f>IF(OR(G96&gt;0,I96&gt;0),L95+1,L95)</f>
        <v>2</v>
      </c>
    </row>
    <row r="97" spans="2:12" hidden="1">
      <c r="B97" s="55" t="str">
        <f t="shared" si="12"/>
        <v>(2) 채무증권매매손실</v>
      </c>
      <c r="C97" s="110">
        <f>SUM('통합기준가격대장(결산후)'!D164,'통합기준가격대장(결산후)'!D167,'통합기준가격대장(결산후)'!D223,'통합기준가격대장(결산후)'!D225)</f>
        <v>0</v>
      </c>
      <c r="E97" s="49" t="str">
        <f t="shared" si="11"/>
        <v>공시제외</v>
      </c>
      <c r="F97" s="262" t="str">
        <f>"("&amp;L97&amp;") 채무증권매매손실"</f>
        <v>(2) 채무증권매매손실</v>
      </c>
      <c r="G97" s="63">
        <f t="shared" si="16"/>
        <v>0</v>
      </c>
      <c r="H97" s="63"/>
      <c r="I97" s="260">
        <v>0</v>
      </c>
      <c r="J97" s="63"/>
      <c r="K97" s="261"/>
      <c r="L97" s="261">
        <f>IF(OR(G97&gt;0,I97&gt;0),L96+1,L96)</f>
        <v>2</v>
      </c>
    </row>
    <row r="98" spans="2:12" hidden="1">
      <c r="B98" s="55" t="str">
        <f t="shared" si="12"/>
        <v>(2) 채무증권평가손실 (주석4)</v>
      </c>
      <c r="C98" s="110">
        <f>SUM('통합기준가격대장(결산후)'!D203,'통합기준가격대장(결산후)'!D206)</f>
        <v>0</v>
      </c>
      <c r="E98" s="49" t="str">
        <f t="shared" si="11"/>
        <v>공시제외</v>
      </c>
      <c r="F98" s="262" t="str">
        <f>"("&amp;L98&amp;") 채무증권평가손실 (주석"&amp;K98&amp;")"</f>
        <v>(2) 채무증권평가손실 (주석4)</v>
      </c>
      <c r="G98" s="63">
        <f t="shared" si="16"/>
        <v>0</v>
      </c>
      <c r="H98" s="63"/>
      <c r="I98" s="260">
        <v>0</v>
      </c>
      <c r="J98" s="63"/>
      <c r="K98" s="261">
        <f>K23</f>
        <v>4</v>
      </c>
      <c r="L98" s="261">
        <f t="shared" ref="L98:L108" si="17">IF(OR(G98&gt;0,I98&gt;0),L97+1,L97)</f>
        <v>2</v>
      </c>
    </row>
    <row r="99" spans="2:12">
      <c r="B99" s="55" t="str">
        <f t="shared" si="12"/>
        <v>(3) 수익증권매매손실</v>
      </c>
      <c r="C99" s="480">
        <f>SUM('통합기준가격대장(결산후)'!D172:D173,'통합기준가격대장(결산후)'!D175:D179)</f>
        <v>969019883</v>
      </c>
      <c r="E99" s="49" t="str">
        <f t="shared" si="11"/>
        <v>공시</v>
      </c>
      <c r="F99" s="262" t="str">
        <f>"("&amp;L99&amp;") 수익증권매매손실"</f>
        <v>(3) 수익증권매매손실</v>
      </c>
      <c r="G99" s="63">
        <f t="shared" si="16"/>
        <v>969019883</v>
      </c>
      <c r="H99" s="63"/>
      <c r="I99" s="260">
        <v>1777108544</v>
      </c>
      <c r="J99" s="63"/>
      <c r="K99" s="261"/>
      <c r="L99" s="261">
        <f t="shared" si="17"/>
        <v>3</v>
      </c>
    </row>
    <row r="100" spans="2:12">
      <c r="B100" s="55" t="str">
        <f t="shared" si="12"/>
        <v>(4) 수익증권평가손실 (주석5)</v>
      </c>
      <c r="C100" s="480">
        <f>SUM('통합기준가격대장(결산후)'!D208:D216)-D86-'통합기준가격대장(결산후)'!D211-'통합기준가격대장(결산후)'!H210</f>
        <v>0</v>
      </c>
      <c r="D100" s="49">
        <f>SUM('통합기준가격대장(결산후)'!G315:G321)</f>
        <v>1046317003</v>
      </c>
      <c r="E100" s="49" t="str">
        <f t="shared" si="11"/>
        <v>공시</v>
      </c>
      <c r="F100" s="262" t="str">
        <f>"("&amp;L100&amp;") 수익증권평가손실 (주석"&amp;K100&amp;")"</f>
        <v>(4) 수익증권평가손실 (주석5)</v>
      </c>
      <c r="G100" s="63">
        <f t="shared" si="16"/>
        <v>0</v>
      </c>
      <c r="H100" s="63"/>
      <c r="I100" s="260">
        <v>353434840</v>
      </c>
      <c r="J100" s="63"/>
      <c r="K100" s="261">
        <f>K24</f>
        <v>5</v>
      </c>
      <c r="L100" s="261">
        <f t="shared" si="17"/>
        <v>4</v>
      </c>
    </row>
    <row r="101" spans="2:12">
      <c r="B101" s="55" t="str">
        <f t="shared" si="12"/>
        <v>(5) 파생상품매매손실</v>
      </c>
      <c r="C101" s="480">
        <f>SUM('통합기준가격대장(결산후)'!D180:D198)</f>
        <v>77785625000</v>
      </c>
      <c r="E101" s="49" t="str">
        <f t="shared" si="11"/>
        <v>공시</v>
      </c>
      <c r="F101" s="262" t="str">
        <f>"("&amp;L101&amp;") 파생상품매매손실"</f>
        <v>(5) 파생상품매매손실</v>
      </c>
      <c r="G101" s="63">
        <f t="shared" si="16"/>
        <v>77785625000</v>
      </c>
      <c r="H101" s="63"/>
      <c r="I101" s="260">
        <v>51310325000</v>
      </c>
      <c r="J101" s="63"/>
      <c r="K101" s="261"/>
      <c r="L101" s="261">
        <f t="shared" si="17"/>
        <v>5</v>
      </c>
    </row>
    <row r="102" spans="2:12" hidden="1">
      <c r="B102" s="55" t="str">
        <f t="shared" si="12"/>
        <v>(5) 파생상품평가손실 (주석6)</v>
      </c>
      <c r="C102" s="110">
        <f>SUM('통합기준가격대장(결산후)'!D217:D220)</f>
        <v>0</v>
      </c>
      <c r="E102" s="49" t="str">
        <f t="shared" si="11"/>
        <v>공시제외</v>
      </c>
      <c r="F102" s="262" t="str">
        <f>"("&amp;L102&amp;") 파생상품평가손실 (주석"&amp;K102&amp;")"</f>
        <v>(5) 파생상품평가손실 (주석6)</v>
      </c>
      <c r="G102" s="63">
        <f t="shared" si="16"/>
        <v>0</v>
      </c>
      <c r="H102" s="63"/>
      <c r="I102" s="260">
        <v>0</v>
      </c>
      <c r="J102" s="63"/>
      <c r="K102" s="261">
        <f>K26</f>
        <v>6</v>
      </c>
      <c r="L102" s="261">
        <f t="shared" si="17"/>
        <v>5</v>
      </c>
    </row>
    <row r="103" spans="2:12">
      <c r="B103" s="55" t="str">
        <f t="shared" si="12"/>
        <v>(6) 매도유가증권매매손실</v>
      </c>
      <c r="C103" s="110">
        <f>SUM('통합기준가격대장(결산후)'!D165,'통합기준가격대장(결산후)'!D166,'통합기준가격대장(결산후)'!D174,'통합기준가격대장(결산후)'!D224)-831695</f>
        <v>0</v>
      </c>
      <c r="D103" s="49">
        <v>30670299</v>
      </c>
      <c r="E103" s="49" t="str">
        <f t="shared" si="11"/>
        <v>공시</v>
      </c>
      <c r="F103" s="262" t="str">
        <f>"("&amp;L103&amp;") 매도유가증권매매손실"</f>
        <v>(6) 매도유가증권매매손실</v>
      </c>
      <c r="G103" s="63">
        <f t="shared" si="16"/>
        <v>0</v>
      </c>
      <c r="H103" s="63"/>
      <c r="I103" s="260">
        <v>38149676</v>
      </c>
      <c r="J103" s="63"/>
      <c r="K103" s="261"/>
      <c r="L103" s="261">
        <f t="shared" si="17"/>
        <v>6</v>
      </c>
    </row>
    <row r="104" spans="2:12" hidden="1">
      <c r="B104" s="55" t="str">
        <f t="shared" si="12"/>
        <v>(6) 매도유가증권평가손실</v>
      </c>
      <c r="C104" s="110">
        <f>SUM('통합기준가격대장(결산후)'!D204,'통합기준가격대장(결산후)'!D207,'통합기준가격대장(결산후)'!D211,'통합기준가격대장(결산후)'!H210)-'통합기준가격대장(결산후)'!D204</f>
        <v>0</v>
      </c>
      <c r="E104" s="49" t="str">
        <f t="shared" si="11"/>
        <v>공시제외</v>
      </c>
      <c r="F104" s="262" t="str">
        <f>"("&amp;L104&amp;") 매도유가증권평가손실"</f>
        <v>(6) 매도유가증권평가손실</v>
      </c>
      <c r="G104" s="63">
        <f t="shared" si="16"/>
        <v>0</v>
      </c>
      <c r="H104" s="63"/>
      <c r="I104" s="260">
        <v>0</v>
      </c>
      <c r="J104" s="63"/>
      <c r="K104" s="261"/>
      <c r="L104" s="261">
        <f t="shared" si="17"/>
        <v>6</v>
      </c>
    </row>
    <row r="105" spans="2:12" hidden="1">
      <c r="B105" s="55" t="str">
        <f t="shared" si="12"/>
        <v>(6) 외환거래손실</v>
      </c>
      <c r="C105" s="110">
        <f>'통합기준가격대장(결산후)'!D199</f>
        <v>0</v>
      </c>
      <c r="E105" s="49" t="str">
        <f t="shared" si="11"/>
        <v>공시제외</v>
      </c>
      <c r="F105" s="262" t="str">
        <f>"("&amp;L105&amp;") 외환거래손실"</f>
        <v>(6) 외환거래손실</v>
      </c>
      <c r="G105" s="63">
        <f t="shared" si="16"/>
        <v>0</v>
      </c>
      <c r="H105" s="63"/>
      <c r="I105" s="260">
        <v>0</v>
      </c>
      <c r="J105" s="63"/>
      <c r="K105" s="261"/>
      <c r="L105" s="261">
        <f t="shared" si="17"/>
        <v>6</v>
      </c>
    </row>
    <row r="106" spans="2:12" hidden="1">
      <c r="B106" s="55" t="str">
        <f t="shared" si="12"/>
        <v>(6) 외화환산손실</v>
      </c>
      <c r="C106" s="110">
        <f>'통합기준가격대장(결산후)'!D221+'통합기준가격대장(결산후)'!D222</f>
        <v>0</v>
      </c>
      <c r="E106" s="49" t="str">
        <f t="shared" si="11"/>
        <v>공시제외</v>
      </c>
      <c r="F106" s="262" t="str">
        <f>"("&amp;L106&amp;") 외화환산손실"</f>
        <v>(6) 외화환산손실</v>
      </c>
      <c r="G106" s="63">
        <f t="shared" si="16"/>
        <v>0</v>
      </c>
      <c r="H106" s="63"/>
      <c r="I106" s="260">
        <v>0</v>
      </c>
      <c r="J106" s="63"/>
      <c r="K106" s="261"/>
      <c r="L106" s="261">
        <f t="shared" si="17"/>
        <v>6</v>
      </c>
    </row>
    <row r="107" spans="2:12" hidden="1">
      <c r="B107" s="55" t="str">
        <f t="shared" si="12"/>
        <v>(6) 기타매매손실</v>
      </c>
      <c r="C107" s="110">
        <f>SUM('통합기준가격대장(결산후)'!D168:D171,'통합기준가격대장(결산후)'!D226:D227)</f>
        <v>0</v>
      </c>
      <c r="E107" s="49" t="str">
        <f t="shared" si="11"/>
        <v>공시제외</v>
      </c>
      <c r="F107" s="262" t="str">
        <f>"("&amp;L107&amp;") 기타매매손실"</f>
        <v>(6) 기타매매손실</v>
      </c>
      <c r="G107" s="63">
        <f t="shared" si="16"/>
        <v>0</v>
      </c>
      <c r="H107" s="63"/>
      <c r="I107" s="260">
        <v>0</v>
      </c>
      <c r="J107" s="63"/>
      <c r="K107" s="261"/>
      <c r="L107" s="261">
        <f t="shared" si="17"/>
        <v>6</v>
      </c>
    </row>
    <row r="108" spans="2:12" hidden="1">
      <c r="B108" s="55"/>
      <c r="C108" s="110"/>
      <c r="E108" s="49" t="str">
        <f t="shared" si="11"/>
        <v>공시제외</v>
      </c>
      <c r="F108" s="262" t="str">
        <f>"("&amp;L108&amp;") 기타평가손실"</f>
        <v>(6) 기타평가손실</v>
      </c>
      <c r="G108" s="63">
        <f t="shared" si="16"/>
        <v>0</v>
      </c>
      <c r="H108" s="63"/>
      <c r="I108" s="260">
        <v>0</v>
      </c>
      <c r="J108" s="63"/>
      <c r="K108" s="261"/>
      <c r="L108" s="261">
        <f t="shared" si="17"/>
        <v>6</v>
      </c>
    </row>
    <row r="109" spans="2:12">
      <c r="B109" s="55" t="str">
        <f t="shared" si="12"/>
        <v>Ⅱ. 운용비용</v>
      </c>
      <c r="C109" s="480">
        <f>-SUM(C110:C116)</f>
        <v>-128954273</v>
      </c>
      <c r="E109" s="49" t="str">
        <f t="shared" si="11"/>
        <v>공시</v>
      </c>
      <c r="F109" s="63" t="s">
        <v>842</v>
      </c>
      <c r="G109" s="63"/>
      <c r="H109" s="63">
        <f>-SUM(G110:G116)</f>
        <v>-128954273</v>
      </c>
      <c r="I109" s="63"/>
      <c r="J109" s="352">
        <v>-123715595</v>
      </c>
      <c r="K109" s="261"/>
      <c r="L109" s="258"/>
    </row>
    <row r="110" spans="2:12">
      <c r="B110" s="55" t="str">
        <f t="shared" si="12"/>
        <v>1. 집합투자보수 (주석8,13)</v>
      </c>
      <c r="C110" s="480">
        <f>'통합기준가격대장(결산후)'!D257</f>
        <v>650007</v>
      </c>
      <c r="E110" s="49" t="str">
        <f t="shared" si="11"/>
        <v>공시</v>
      </c>
      <c r="F110" s="262" t="str">
        <f>L110&amp;". 집합투자보수 (주석"&amp;K110&amp;")"</f>
        <v>1. 집합투자보수 (주석8,13)</v>
      </c>
      <c r="G110" s="63">
        <f t="shared" ref="G110:G116" si="18">C110</f>
        <v>650007</v>
      </c>
      <c r="H110" s="63"/>
      <c r="I110" s="260">
        <v>410665</v>
      </c>
      <c r="J110" s="63"/>
      <c r="K110" s="261" t="str">
        <f>IF(OR('C5_F.N'!E1140&gt;0,'C5_F.N'!F1140&gt;0),TEXT(K50,"#,###")&amp;","&amp;TEXT(K117+1,"#,###"),K50)</f>
        <v>8,13</v>
      </c>
      <c r="L110" s="261">
        <f>IF(OR(G110&gt;0,I110&gt;0),1,0)</f>
        <v>1</v>
      </c>
    </row>
    <row r="111" spans="2:12">
      <c r="B111" s="55" t="str">
        <f t="shared" si="12"/>
        <v>2. 판매보수 (주석8,13)</v>
      </c>
      <c r="C111" s="480">
        <f>'통합기준가격대장(결산후)'!D258</f>
        <v>650007</v>
      </c>
      <c r="E111" s="49" t="str">
        <f t="shared" si="11"/>
        <v>공시</v>
      </c>
      <c r="F111" s="262" t="str">
        <f>L111&amp;". 판매보수 (주석"&amp;K111&amp;")"</f>
        <v>2. 판매보수 (주석8,13)</v>
      </c>
      <c r="G111" s="63">
        <f t="shared" si="18"/>
        <v>650007</v>
      </c>
      <c r="H111" s="63"/>
      <c r="I111" s="260">
        <v>410665</v>
      </c>
      <c r="J111" s="63"/>
      <c r="K111" s="261" t="str">
        <f>IF(OR('C5_F.N'!E1142&gt;0,'C5_F.N'!F1142&gt;0,'C5_F.N'!E1144&gt;0,'C5_F.N'!F1144&gt;0),TEXT(K50,"#,###")&amp;","&amp;TEXT(K117+1,"#,###"),K50)</f>
        <v>8,13</v>
      </c>
      <c r="L111" s="261">
        <f>IF(OR(G111&gt;0,I111&gt;0),L110+1,L110)</f>
        <v>2</v>
      </c>
    </row>
    <row r="112" spans="2:12">
      <c r="B112" s="55" t="str">
        <f t="shared" si="12"/>
        <v>3. 신탁보수 (주석8)</v>
      </c>
      <c r="C112" s="480">
        <f>'통합기준가격대장(결산후)'!D256</f>
        <v>6501699</v>
      </c>
      <c r="E112" s="49" t="str">
        <f t="shared" si="11"/>
        <v>공시</v>
      </c>
      <c r="F112" s="262" t="str">
        <f>L112&amp;". 신탁보수 (주석"&amp;K112&amp;")"</f>
        <v>3. 신탁보수 (주석8)</v>
      </c>
      <c r="G112" s="63">
        <f t="shared" si="18"/>
        <v>6501699</v>
      </c>
      <c r="H112" s="63"/>
      <c r="I112" s="260">
        <v>4108381</v>
      </c>
      <c r="J112" s="63"/>
      <c r="K112" s="261">
        <f>K50</f>
        <v>8</v>
      </c>
      <c r="L112" s="261">
        <f t="shared" ref="L112:L115" si="19">IF(OR(G112&gt;0,I112&gt;0),L111+1,L111)</f>
        <v>3</v>
      </c>
    </row>
    <row r="113" spans="2:17">
      <c r="B113" s="55" t="str">
        <f t="shared" si="12"/>
        <v>4. 사무관리보수 (주석8,13)</v>
      </c>
      <c r="C113" s="480">
        <f>'통합기준가격대장(결산후)'!D259</f>
        <v>6501699</v>
      </c>
      <c r="E113" s="49" t="str">
        <f t="shared" si="11"/>
        <v>공시</v>
      </c>
      <c r="F113" s="262" t="str">
        <f>L113&amp;". 사무관리보수 (주석"&amp;K113&amp;")"</f>
        <v>4. 사무관리보수 (주석8,13)</v>
      </c>
      <c r="G113" s="63">
        <f t="shared" si="18"/>
        <v>6501699</v>
      </c>
      <c r="H113" s="63"/>
      <c r="I113" s="260">
        <v>4108381</v>
      </c>
      <c r="J113" s="63"/>
      <c r="K113" s="261" t="str">
        <f>IF(OR('C5_F.N'!E1146&gt;0,'C5_F.N'!F1146&gt;0),TEXT(K50,"#,###")&amp;","&amp;TEXT(K117+1,"#,###"),K50)</f>
        <v>8,13</v>
      </c>
      <c r="L113" s="261">
        <f t="shared" si="19"/>
        <v>4</v>
      </c>
    </row>
    <row r="114" spans="2:17" hidden="1">
      <c r="B114" s="55" t="str">
        <f t="shared" si="12"/>
        <v>4. 후원기금 (주석8)</v>
      </c>
      <c r="C114" s="110">
        <f>SUM('통합기준가격대장(결산후)'!D261:D262)</f>
        <v>0</v>
      </c>
      <c r="E114" s="49" t="str">
        <f t="shared" si="11"/>
        <v>공시제외</v>
      </c>
      <c r="F114" s="262" t="str">
        <f>L114&amp;". 후원기금 (주석"&amp;K114&amp;")"</f>
        <v>4. 후원기금 (주석8)</v>
      </c>
      <c r="G114" s="63">
        <f t="shared" ref="G114" si="20">C114</f>
        <v>0</v>
      </c>
      <c r="H114" s="63"/>
      <c r="I114" s="260">
        <v>0</v>
      </c>
      <c r="J114" s="63"/>
      <c r="K114" s="261">
        <f>K51</f>
        <v>8</v>
      </c>
      <c r="L114" s="261">
        <f t="shared" si="19"/>
        <v>4</v>
      </c>
    </row>
    <row r="115" spans="2:17">
      <c r="B115" s="55" t="str">
        <f>F115</f>
        <v>5. 이자비용</v>
      </c>
      <c r="C115" s="110">
        <f>'통합기준가격대장(결산후)'!D231+'통합기준가격대장(결산후)'!D230+'통합기준가격대장(결산후)'!D224</f>
        <v>5032539</v>
      </c>
      <c r="E115" s="49" t="str">
        <f t="shared" si="11"/>
        <v>공시</v>
      </c>
      <c r="F115" s="262" t="str">
        <f>L115&amp;". 이자비용"</f>
        <v>5. 이자비용</v>
      </c>
      <c r="G115" s="63">
        <f>C115</f>
        <v>5032539</v>
      </c>
      <c r="H115" s="63"/>
      <c r="I115" s="260">
        <v>50686728</v>
      </c>
      <c r="J115" s="63"/>
      <c r="K115" s="261"/>
      <c r="L115" s="261">
        <f t="shared" si="19"/>
        <v>5</v>
      </c>
    </row>
    <row r="116" spans="2:17">
      <c r="B116" s="55" t="str">
        <f t="shared" si="12"/>
        <v>6. 기타비용</v>
      </c>
      <c r="C116" s="480">
        <f>SUM('통합기준가격대장(결산후)'!D228:D255)+'통합기준가격대장(결산후)'!D260-'통합기준가격대장(결산후)'!D231-'통합기준가격대장(결산후)'!D230</f>
        <v>109618322</v>
      </c>
      <c r="E116" s="49" t="str">
        <f t="shared" si="11"/>
        <v>공시</v>
      </c>
      <c r="F116" s="262" t="str">
        <f>L116&amp;". 기타비용"</f>
        <v>6. 기타비용</v>
      </c>
      <c r="G116" s="63">
        <f t="shared" si="18"/>
        <v>109618322</v>
      </c>
      <c r="H116" s="63"/>
      <c r="I116" s="260">
        <v>63990775</v>
      </c>
      <c r="J116" s="63"/>
      <c r="K116" s="261"/>
      <c r="L116" s="261">
        <f>IF(OR(G116&gt;0,I116&gt;0),L115+1,L115)</f>
        <v>6</v>
      </c>
    </row>
    <row r="117" spans="2:17">
      <c r="B117" s="55" t="str">
        <f t="shared" si="12"/>
        <v>Ⅲ. 당기순이익(손실) (주석12)</v>
      </c>
      <c r="C117" s="480">
        <f>C75+C109</f>
        <v>88148986378</v>
      </c>
      <c r="E117" s="49" t="str">
        <f t="shared" si="11"/>
        <v>공시</v>
      </c>
      <c r="F117" s="63" t="str">
        <f>"Ⅲ. "&amp;L117&amp;" (주석"&amp;K117&amp;")"</f>
        <v>Ⅲ. 당기순이익(손실) (주석12)</v>
      </c>
      <c r="H117" s="63">
        <f>H75+H109</f>
        <v>88148986378</v>
      </c>
      <c r="J117" s="352">
        <v>-7442001029</v>
      </c>
      <c r="K117" s="261">
        <f>K64+1</f>
        <v>12</v>
      </c>
      <c r="L117" s="261" t="str">
        <f>IF(AND(H117&lt;0,J117&lt;0),"당기순손실",IF(AND(H117&gt;0,J117&gt;0),"당기순이익","당기순이익(손실)"))</f>
        <v>당기순이익(손실)</v>
      </c>
    </row>
    <row r="118" spans="2:17" ht="14.25" thickBot="1">
      <c r="B118" s="270" t="str">
        <f t="shared" si="12"/>
        <v>Ⅳ. 1좌당 당기순이익(손실) (주석10)</v>
      </c>
      <c r="C118" s="481">
        <f>C117/F121</f>
        <v>32190.475265602799</v>
      </c>
      <c r="E118" s="49" t="str">
        <f t="shared" si="11"/>
        <v>공시</v>
      </c>
      <c r="F118" s="63" t="str">
        <f>"Ⅳ. 1좌당 "&amp;L118&amp;" (주석"&amp;K118&amp;")"</f>
        <v>Ⅳ. 1좌당 당기순이익(손실) (주석10)</v>
      </c>
      <c r="G118" s="63"/>
      <c r="H118" s="276">
        <f>C118</f>
        <v>32190.475265602799</v>
      </c>
      <c r="I118" s="63"/>
      <c r="J118" s="354">
        <v>-3142.330845193816</v>
      </c>
      <c r="K118" s="272">
        <f>K57+1</f>
        <v>10</v>
      </c>
      <c r="L118" s="272" t="str">
        <f>IF(AND(H118&lt;0,J118&lt;0),"당기순손실",IF(AND(H118&gt;0,J118&gt;0),"당기순이익","당기순이익(손실)"))</f>
        <v>당기순이익(손실)</v>
      </c>
    </row>
    <row r="119" spans="2:17">
      <c r="E119" s="49" t="s">
        <v>664</v>
      </c>
      <c r="F119" s="49" t="s">
        <v>843</v>
      </c>
      <c r="I119" s="273" t="s">
        <v>421</v>
      </c>
      <c r="J119" s="62"/>
    </row>
    <row r="120" spans="2:17">
      <c r="B120" s="273" t="s">
        <v>421</v>
      </c>
      <c r="C120" s="62" t="b">
        <f>('통합기준가격대장(결산후)'!G263-'통합기준가격대장(결산후)'!D160)=C117</f>
        <v>1</v>
      </c>
      <c r="E120" s="49" t="s">
        <v>665</v>
      </c>
    </row>
    <row r="121" spans="2:17">
      <c r="C121" s="49">
        <f>('통합기준가격대장(결산후)'!G263-'통합기준가격대장(결산후)'!D160)-C117</f>
        <v>0</v>
      </c>
      <c r="E121" s="49" t="s">
        <v>665</v>
      </c>
      <c r="F121" s="49">
        <f>SUM(가중평균좌수!C3:C368)/365</f>
        <v>2738356.1643835618</v>
      </c>
    </row>
    <row r="122" spans="2:17">
      <c r="E122" s="49" t="s">
        <v>665</v>
      </c>
    </row>
    <row r="123" spans="2:17">
      <c r="E123" s="49" t="s">
        <v>665</v>
      </c>
    </row>
    <row r="124" spans="2:17">
      <c r="E124" s="49" t="s">
        <v>665</v>
      </c>
      <c r="F124" s="49" t="s">
        <v>205</v>
      </c>
      <c r="K124" s="22" t="s">
        <v>918</v>
      </c>
      <c r="L124" s="22" t="s">
        <v>919</v>
      </c>
    </row>
    <row r="125" spans="2:17">
      <c r="E125" s="49" t="s">
        <v>664</v>
      </c>
      <c r="F125" s="22" t="s">
        <v>844</v>
      </c>
      <c r="G125" s="22" t="s">
        <v>845</v>
      </c>
      <c r="H125" s="126" t="str">
        <f>L125</f>
        <v>이익잉여금</v>
      </c>
      <c r="I125" s="22" t="s">
        <v>846</v>
      </c>
      <c r="J125" s="103"/>
      <c r="K125" s="277"/>
      <c r="L125" s="277" t="str">
        <f>IF(AND(H134&lt;0,H146&lt;0),"결손금",IF(AND(H134&gt;=0,H146&gt;=0),"이익잉여금","이익잉여금(결손금)"))</f>
        <v>이익잉여금</v>
      </c>
      <c r="N125"/>
      <c r="O125"/>
      <c r="P125"/>
      <c r="Q125"/>
    </row>
    <row r="126" spans="2:17">
      <c r="D126" s="203" t="s">
        <v>847</v>
      </c>
      <c r="E126" s="356" t="s">
        <v>661</v>
      </c>
      <c r="F126" s="63" t="s">
        <v>7604</v>
      </c>
      <c r="G126" s="490">
        <v>23000000000</v>
      </c>
      <c r="H126" s="490">
        <v>19366866254</v>
      </c>
      <c r="I126" s="114">
        <v>42366866254</v>
      </c>
      <c r="J126" s="103"/>
      <c r="K126" s="258"/>
      <c r="L126" s="258"/>
      <c r="N126"/>
      <c r="O126"/>
      <c r="P126"/>
      <c r="Q126"/>
    </row>
    <row r="127" spans="2:17">
      <c r="E127" s="278" t="str">
        <f t="shared" ref="E127:E143" si="21">IF(AND(G127=0,H127=0,I127=0),"공시제외","공시")</f>
        <v>공시</v>
      </c>
      <c r="F127" s="63" t="s">
        <v>848</v>
      </c>
      <c r="G127" s="490">
        <v>305000000000</v>
      </c>
      <c r="H127" s="491">
        <v>0</v>
      </c>
      <c r="I127" s="114">
        <v>305000000000</v>
      </c>
      <c r="J127" s="103"/>
      <c r="K127" s="258"/>
      <c r="L127" s="258"/>
      <c r="N127"/>
      <c r="O127"/>
      <c r="P127"/>
      <c r="Q127"/>
    </row>
    <row r="128" spans="2:17">
      <c r="E128" s="278" t="str">
        <f t="shared" si="21"/>
        <v>공시</v>
      </c>
      <c r="F128" s="63" t="s">
        <v>849</v>
      </c>
      <c r="G128" s="490">
        <v>-297000000000</v>
      </c>
      <c r="H128" s="491">
        <v>0</v>
      </c>
      <c r="I128" s="114">
        <v>-297000000000</v>
      </c>
      <c r="J128" s="103"/>
      <c r="K128" s="258"/>
      <c r="L128" s="258"/>
      <c r="N128"/>
      <c r="O128"/>
      <c r="P128"/>
      <c r="Q128"/>
    </row>
    <row r="129" spans="4:17">
      <c r="E129" s="278" t="str">
        <f t="shared" si="21"/>
        <v>공시</v>
      </c>
      <c r="F129" s="63" t="s">
        <v>1543</v>
      </c>
      <c r="G129" s="491">
        <v>0</v>
      </c>
      <c r="H129" s="490">
        <v>-7442001029</v>
      </c>
      <c r="I129" s="114">
        <v>-7442001029</v>
      </c>
      <c r="J129" s="103"/>
      <c r="K129" s="258">
        <f>K117</f>
        <v>12</v>
      </c>
      <c r="L129" s="258" t="str">
        <f>IF(H129&gt;0,"당기순이익","당기순손실")</f>
        <v>당기순손실</v>
      </c>
      <c r="N129"/>
      <c r="O129"/>
      <c r="P129"/>
      <c r="Q129"/>
    </row>
    <row r="130" spans="4:17">
      <c r="E130" s="278" t="str">
        <f t="shared" si="21"/>
        <v>공시</v>
      </c>
      <c r="F130" s="63" t="s">
        <v>851</v>
      </c>
      <c r="G130" s="114">
        <v>0</v>
      </c>
      <c r="H130" s="490">
        <v>229078305997</v>
      </c>
      <c r="I130" s="114">
        <v>229078305997</v>
      </c>
      <c r="J130" s="103"/>
      <c r="K130" s="258"/>
      <c r="L130" s="258"/>
      <c r="N130"/>
      <c r="O130"/>
      <c r="P130"/>
      <c r="Q130"/>
    </row>
    <row r="131" spans="4:17">
      <c r="E131" s="278" t="str">
        <f t="shared" si="21"/>
        <v>공시</v>
      </c>
      <c r="F131" s="63" t="s">
        <v>850</v>
      </c>
      <c r="G131" s="114">
        <v>0</v>
      </c>
      <c r="H131" s="490">
        <v>-229570788909</v>
      </c>
      <c r="I131" s="114">
        <v>-229570788909</v>
      </c>
      <c r="J131" s="244"/>
      <c r="K131" s="258"/>
      <c r="L131" s="258"/>
      <c r="N131"/>
      <c r="O131"/>
      <c r="P131"/>
      <c r="Q131"/>
    </row>
    <row r="132" spans="4:17">
      <c r="E132" s="278" t="s">
        <v>662</v>
      </c>
      <c r="F132" s="277" t="s">
        <v>7603</v>
      </c>
      <c r="G132" s="280">
        <f>SUM(G126:G131)</f>
        <v>31000000000</v>
      </c>
      <c r="H132" s="280">
        <f t="shared" ref="H132:I132" si="22">SUM(H126:H131)</f>
        <v>11432382313</v>
      </c>
      <c r="I132" s="280">
        <f t="shared" si="22"/>
        <v>42432382313</v>
      </c>
      <c r="J132" s="244"/>
      <c r="K132" s="258">
        <f>IF(OR(H132&lt;0,H142&lt;0),K52+1,K52)</f>
        <v>9</v>
      </c>
      <c r="L132" s="258"/>
      <c r="N132"/>
      <c r="O132"/>
      <c r="P132"/>
      <c r="Q132"/>
    </row>
    <row r="133" spans="4:17">
      <c r="E133" s="278" t="s">
        <v>661</v>
      </c>
      <c r="F133" s="493" t="str">
        <f>"(총좌수 전기 : "&amp;TEXT(J57/10000,"#,###")&amp;"좌)"</f>
        <v>(총좌수 전기 : 3,100,000좌)</v>
      </c>
      <c r="G133" s="282"/>
      <c r="H133" s="282"/>
      <c r="I133" s="282"/>
      <c r="J133" s="281"/>
      <c r="K133" s="258"/>
      <c r="L133" s="258"/>
    </row>
    <row r="134" spans="4:17">
      <c r="E134" s="49" t="s">
        <v>662</v>
      </c>
      <c r="F134" s="258" t="str">
        <f>"(1좌당 기준가격: "&amp;TEXT(J68,"#,###.00")&amp;"원)"</f>
        <v>(1좌당 기준가격: 13,687.87원)</v>
      </c>
      <c r="G134" s="282"/>
      <c r="H134" s="282"/>
      <c r="I134" s="282"/>
      <c r="J134" s="103"/>
      <c r="K134" s="258"/>
      <c r="L134" s="258"/>
    </row>
    <row r="135" spans="4:17">
      <c r="E135" s="49" t="s">
        <v>662</v>
      </c>
      <c r="F135" s="271" t="str">
        <f>"(주석"&amp;K135&amp;")"</f>
        <v>(주석11)</v>
      </c>
      <c r="G135" s="283"/>
      <c r="H135" s="283"/>
      <c r="I135" s="283"/>
      <c r="J135" s="103"/>
      <c r="K135" s="258">
        <f>K64</f>
        <v>11</v>
      </c>
      <c r="L135" s="258"/>
    </row>
    <row r="136" spans="4:17">
      <c r="E136" s="49" t="s">
        <v>662</v>
      </c>
      <c r="F136" s="63" t="s">
        <v>7602</v>
      </c>
      <c r="G136" s="102">
        <f>G132</f>
        <v>31000000000</v>
      </c>
      <c r="H136" s="102">
        <f>H132</f>
        <v>11432382313</v>
      </c>
      <c r="I136" s="102">
        <f>SUM(G136:H136)</f>
        <v>42432382313</v>
      </c>
      <c r="J136" s="103"/>
      <c r="K136" s="258"/>
      <c r="L136" s="258"/>
    </row>
    <row r="137" spans="4:17">
      <c r="E137" s="49" t="str">
        <f t="shared" si="21"/>
        <v>공시</v>
      </c>
      <c r="F137" s="63" t="s">
        <v>848</v>
      </c>
      <c r="G137" s="102">
        <f>G169+G171</f>
        <v>361000000000</v>
      </c>
      <c r="H137" s="114">
        <v>0</v>
      </c>
      <c r="I137" s="102">
        <f>SUM(G137:H137)</f>
        <v>361000000000</v>
      </c>
      <c r="J137" s="103"/>
      <c r="K137" s="258"/>
      <c r="L137" s="258"/>
    </row>
    <row r="138" spans="4:17">
      <c r="D138" s="284"/>
      <c r="E138" s="49" t="str">
        <f t="shared" si="21"/>
        <v>공시</v>
      </c>
      <c r="F138" s="63" t="s">
        <v>849</v>
      </c>
      <c r="G138" s="102">
        <f>-I169+I171</f>
        <v>-363000000000</v>
      </c>
      <c r="H138" s="114">
        <v>0</v>
      </c>
      <c r="I138" s="102">
        <f t="shared" ref="I138:I141" si="23">SUM(G138:H138)</f>
        <v>-363000000000</v>
      </c>
      <c r="J138" s="103"/>
      <c r="K138" s="258"/>
      <c r="L138" s="258"/>
    </row>
    <row r="139" spans="4:17">
      <c r="E139" s="49" t="str">
        <f t="shared" si="21"/>
        <v>공시</v>
      </c>
      <c r="F139" s="63" t="str">
        <f>L139&amp; "(주석"&amp;K139&amp;")"</f>
        <v>당기순이익(주석12)</v>
      </c>
      <c r="G139" s="114">
        <v>0</v>
      </c>
      <c r="H139" s="114">
        <v>88148986378</v>
      </c>
      <c r="I139" s="102">
        <f t="shared" si="23"/>
        <v>88148986378</v>
      </c>
      <c r="J139" s="103"/>
      <c r="K139" s="258">
        <f>K117</f>
        <v>12</v>
      </c>
      <c r="L139" s="258" t="str">
        <f>IF(H139&gt;0,"당기순이익","당기순손실")</f>
        <v>당기순이익</v>
      </c>
    </row>
    <row r="140" spans="4:17">
      <c r="E140" s="49" t="str">
        <f t="shared" si="21"/>
        <v>공시</v>
      </c>
      <c r="F140" s="63" t="s">
        <v>851</v>
      </c>
      <c r="G140" s="114">
        <v>0</v>
      </c>
      <c r="H140" s="114">
        <f>SUM('통합기준가격대장(결산후)'!G152:G154)</f>
        <v>575448147308</v>
      </c>
      <c r="I140" s="102">
        <f t="shared" si="23"/>
        <v>575448147308</v>
      </c>
      <c r="J140" s="103"/>
      <c r="K140" s="258"/>
      <c r="L140" s="258"/>
    </row>
    <row r="141" spans="4:17">
      <c r="E141" s="49" t="str">
        <f t="shared" si="21"/>
        <v>공시</v>
      </c>
      <c r="F141" s="63" t="s">
        <v>850</v>
      </c>
      <c r="G141" s="114">
        <v>0</v>
      </c>
      <c r="H141" s="114">
        <f>SUM('통합기준가격대장(결산후)'!G155:G157)</f>
        <v>-565790559098</v>
      </c>
      <c r="I141" s="102">
        <f t="shared" si="23"/>
        <v>-565790559098</v>
      </c>
      <c r="J141" s="103"/>
      <c r="K141" s="258"/>
      <c r="L141" s="258"/>
    </row>
    <row r="142" spans="4:17">
      <c r="E142" s="49" t="str">
        <f t="shared" si="21"/>
        <v>공시</v>
      </c>
      <c r="F142" s="63" t="str">
        <f>"기지급분배금 (주석"&amp;K142&amp;")"</f>
        <v>기지급분배금 (주석9)</v>
      </c>
      <c r="G142" s="114">
        <v>0</v>
      </c>
      <c r="H142" s="114">
        <f>-G70</f>
        <v>-870000000</v>
      </c>
      <c r="I142" s="114">
        <f t="shared" ref="I142" si="24">SUM(G142:H142)</f>
        <v>-870000000</v>
      </c>
      <c r="J142" s="103"/>
      <c r="K142" s="258">
        <f>IF(OR(H132&lt;0,H142&lt;0),K52+1,K52)</f>
        <v>9</v>
      </c>
      <c r="L142" s="258"/>
    </row>
    <row r="143" spans="4:17" hidden="1">
      <c r="E143" s="49" t="str">
        <f t="shared" si="21"/>
        <v>공시제외</v>
      </c>
      <c r="F143" s="63" t="str">
        <f>"이익분배금 (주석"&amp;K143&amp;")"</f>
        <v>이익분배금 (주석8)</v>
      </c>
      <c r="G143" s="492">
        <v>0</v>
      </c>
      <c r="H143" s="492">
        <f>-G52</f>
        <v>0</v>
      </c>
      <c r="I143" s="492">
        <f>SUM(G143:H143)</f>
        <v>0</v>
      </c>
      <c r="J143" s="281"/>
      <c r="K143" s="258">
        <f>K52</f>
        <v>8</v>
      </c>
      <c r="L143" s="258"/>
    </row>
    <row r="144" spans="4:17">
      <c r="E144" s="49" t="s">
        <v>662</v>
      </c>
      <c r="F144" s="530" t="s">
        <v>7601</v>
      </c>
      <c r="G144" s="531"/>
      <c r="H144" s="531"/>
      <c r="I144" s="531"/>
      <c r="K144" s="258"/>
      <c r="L144" s="258"/>
    </row>
    <row r="145" spans="4:12">
      <c r="E145" s="49" t="s">
        <v>661</v>
      </c>
      <c r="F145" s="532" t="str">
        <f>"(총좌수 당기 : "&amp;TEXT(B59,"#,###")&amp;"좌)"</f>
        <v>(총좌수 당기 : 2,900,000좌)</v>
      </c>
      <c r="G145" s="533"/>
      <c r="H145" s="533"/>
      <c r="I145" s="533"/>
      <c r="K145" s="258"/>
      <c r="L145" s="258"/>
    </row>
    <row r="146" spans="4:12">
      <c r="D146" s="212"/>
      <c r="E146" s="212" t="s">
        <v>661</v>
      </c>
      <c r="F146" s="534" t="str">
        <f>"(1좌당 기준가격: "&amp;TEXT(B62,"#,###.00")&amp;"원)"</f>
        <v>(1좌당 기준가격: 47,368.61원)</v>
      </c>
      <c r="G146" s="282">
        <f>SUM(G136:G143)</f>
        <v>29000000000</v>
      </c>
      <c r="H146" s="282">
        <f>SUM(H136:H143)</f>
        <v>108368956901</v>
      </c>
      <c r="I146" s="282">
        <f>SUM(I136:I143)</f>
        <v>137368956901</v>
      </c>
      <c r="K146" s="258"/>
      <c r="L146" s="258"/>
    </row>
    <row r="147" spans="4:12">
      <c r="E147" s="49" t="s">
        <v>661</v>
      </c>
      <c r="F147" s="535" t="str">
        <f>"(주석"&amp;K147&amp;")"</f>
        <v>(주석11)</v>
      </c>
      <c r="G147" s="283"/>
      <c r="H147" s="283"/>
      <c r="I147" s="283"/>
      <c r="K147" s="271">
        <f>K64</f>
        <v>11</v>
      </c>
      <c r="L147" s="271"/>
    </row>
    <row r="149" spans="4:12">
      <c r="F149" s="49" t="s">
        <v>970</v>
      </c>
      <c r="G149" s="49">
        <f>C57</f>
        <v>29000000000</v>
      </c>
      <c r="H149" s="49">
        <f>C58</f>
        <v>108368956901</v>
      </c>
      <c r="I149" s="49">
        <f>C65</f>
        <v>137368956901</v>
      </c>
    </row>
    <row r="151" spans="4:12">
      <c r="F151" s="273" t="s">
        <v>422</v>
      </c>
      <c r="G151" s="62" t="b">
        <f>G146=G149</f>
        <v>1</v>
      </c>
      <c r="H151" s="62" t="b">
        <f>H146=H149</f>
        <v>1</v>
      </c>
      <c r="I151" s="62" t="b">
        <f>I149=I146</f>
        <v>1</v>
      </c>
    </row>
    <row r="152" spans="4:12">
      <c r="H152" s="49">
        <f>H149-H146</f>
        <v>0</v>
      </c>
    </row>
    <row r="154" spans="4:12" ht="14.25" thickBot="1">
      <c r="I154" s="49" t="s">
        <v>993</v>
      </c>
      <c r="J154" s="49">
        <v>10000</v>
      </c>
    </row>
    <row r="155" spans="4:12">
      <c r="F155" s="285" t="s">
        <v>852</v>
      </c>
      <c r="G155" s="286" t="s">
        <v>113</v>
      </c>
      <c r="H155" s="286" t="s">
        <v>114</v>
      </c>
      <c r="I155" s="286" t="s">
        <v>115</v>
      </c>
      <c r="J155" s="287" t="s">
        <v>116</v>
      </c>
      <c r="K155" s="392" t="s">
        <v>994</v>
      </c>
    </row>
    <row r="156" spans="4:12">
      <c r="D156" s="790" t="s">
        <v>853</v>
      </c>
      <c r="E156" s="288"/>
      <c r="F156" s="289" t="s">
        <v>854</v>
      </c>
      <c r="G156" s="203">
        <f>SUM(설정해지내역!C3:C368)</f>
        <v>36100000</v>
      </c>
      <c r="H156" s="203">
        <f>SUM(설정해지내역!D3:D368)</f>
        <v>936448147308</v>
      </c>
      <c r="I156" s="203">
        <f>SUM(설정해지내역!E3:E368)</f>
        <v>36300000</v>
      </c>
      <c r="J156" s="203">
        <f>SUM(설정해지내역!F3:F368)</f>
        <v>928790559098</v>
      </c>
      <c r="K156" s="408"/>
    </row>
    <row r="157" spans="4:12">
      <c r="D157" s="790"/>
      <c r="E157" s="288"/>
      <c r="F157" s="289" t="s">
        <v>855</v>
      </c>
      <c r="G157" s="203"/>
      <c r="H157" s="203"/>
      <c r="I157" s="203"/>
      <c r="J157" s="290"/>
      <c r="K157" s="325"/>
    </row>
    <row r="158" spans="4:12" ht="16.5">
      <c r="D158" s="790"/>
      <c r="E158" s="288"/>
      <c r="F158" s="289" t="s">
        <v>856</v>
      </c>
      <c r="G158" s="203"/>
      <c r="H158" s="203"/>
      <c r="I158" s="203"/>
      <c r="J158" s="290"/>
      <c r="K158" s="325"/>
    </row>
    <row r="159" spans="4:12">
      <c r="D159" s="790"/>
      <c r="E159" s="288"/>
      <c r="F159" s="289"/>
      <c r="G159" s="203"/>
      <c r="H159" s="203"/>
      <c r="I159" s="203"/>
      <c r="J159" s="290"/>
      <c r="K159" s="325"/>
    </row>
    <row r="160" spans="4:12" ht="16.5">
      <c r="D160" s="790"/>
      <c r="E160" s="288"/>
      <c r="F160" s="289" t="s">
        <v>857</v>
      </c>
      <c r="G160" s="203"/>
      <c r="H160" s="203"/>
      <c r="I160" s="203"/>
      <c r="J160" s="290"/>
      <c r="K160" s="325"/>
    </row>
    <row r="161" spans="2:11">
      <c r="D161" s="790"/>
      <c r="E161" s="288"/>
      <c r="F161" s="289" t="s">
        <v>858</v>
      </c>
      <c r="G161" s="203"/>
      <c r="H161" s="203"/>
      <c r="I161" s="203"/>
      <c r="J161" s="290"/>
      <c r="K161" s="325"/>
    </row>
    <row r="162" spans="2:11">
      <c r="D162" s="790"/>
      <c r="E162" s="288"/>
      <c r="F162" s="289" t="s">
        <v>859</v>
      </c>
      <c r="G162" s="203"/>
      <c r="H162" s="203"/>
      <c r="I162" s="203"/>
      <c r="J162" s="290"/>
      <c r="K162" s="325"/>
    </row>
    <row r="163" spans="2:11">
      <c r="D163" s="790"/>
      <c r="E163" s="288"/>
      <c r="F163" s="289" t="s">
        <v>448</v>
      </c>
      <c r="G163" s="203"/>
      <c r="H163" s="203"/>
      <c r="I163" s="203"/>
      <c r="J163" s="290"/>
    </row>
    <row r="164" spans="2:11">
      <c r="D164" s="790"/>
      <c r="E164" s="288"/>
      <c r="F164" s="400" t="s">
        <v>1017</v>
      </c>
      <c r="G164" s="279"/>
      <c r="H164" s="279"/>
      <c r="I164" s="279"/>
      <c r="J164" s="315"/>
    </row>
    <row r="165" spans="2:11">
      <c r="D165" s="790"/>
      <c r="E165" s="288"/>
      <c r="F165" s="289" t="s">
        <v>1018</v>
      </c>
      <c r="G165" s="203"/>
      <c r="H165" s="203"/>
      <c r="I165" s="203"/>
      <c r="J165" s="290"/>
    </row>
    <row r="166" spans="2:11">
      <c r="D166" s="790"/>
      <c r="E166" s="288"/>
      <c r="F166" s="289"/>
      <c r="G166" s="203"/>
      <c r="H166" s="203"/>
      <c r="I166" s="203"/>
      <c r="J166" s="290"/>
    </row>
    <row r="167" spans="2:11" ht="14.25" thickBot="1">
      <c r="D167" s="790"/>
      <c r="E167" s="288"/>
      <c r="F167" s="427" t="s">
        <v>1019</v>
      </c>
      <c r="G167" s="111"/>
      <c r="H167" s="111"/>
      <c r="I167" s="111"/>
      <c r="J167" s="112"/>
    </row>
    <row r="168" spans="2:11">
      <c r="F168" s="291"/>
    </row>
    <row r="169" spans="2:11">
      <c r="G169" s="49">
        <f>SUM(G156:G167)*J154</f>
        <v>361000000000</v>
      </c>
      <c r="H169" s="49">
        <f>SUM(H156:H167)</f>
        <v>936448147308</v>
      </c>
      <c r="I169" s="49">
        <f>SUM(I156:I167)*J154</f>
        <v>363000000000</v>
      </c>
      <c r="J169" s="49">
        <f>SUM(J156:J167)</f>
        <v>928790559098</v>
      </c>
    </row>
    <row r="170" spans="2:11">
      <c r="G170" s="49">
        <f>H169-G169</f>
        <v>575448147308</v>
      </c>
      <c r="I170" s="49">
        <f>I169-J169</f>
        <v>-565790559098</v>
      </c>
    </row>
    <row r="171" spans="2:11">
      <c r="F171" s="273" t="s">
        <v>423</v>
      </c>
      <c r="G171" s="62">
        <f>G170-H140</f>
        <v>0</v>
      </c>
      <c r="I171" s="62">
        <f>I170-H141</f>
        <v>0</v>
      </c>
    </row>
    <row r="174" spans="2:11">
      <c r="B174" s="49" t="s">
        <v>1095</v>
      </c>
    </row>
  </sheetData>
  <autoFilter ref="B6:O147" xr:uid="{00000000-0001-0000-0300-000000000000}">
    <filterColumn colId="3">
      <filters>
        <filter val="."/>
        <filter val="공시"/>
      </filters>
    </filterColumn>
  </autoFilter>
  <mergeCells count="5">
    <mergeCell ref="D156:D167"/>
    <mergeCell ref="G8:H8"/>
    <mergeCell ref="G74:H74"/>
    <mergeCell ref="I74:J74"/>
    <mergeCell ref="I8:J8"/>
  </mergeCells>
  <phoneticPr fontId="15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Q444"/>
  <sheetViews>
    <sheetView showGridLines="0" topLeftCell="A38" zoomScale="85" zoomScaleNormal="85" zoomScaleSheetLayoutView="85" workbookViewId="0">
      <selection activeCell="G427" sqref="G427"/>
    </sheetView>
  </sheetViews>
  <sheetFormatPr defaultColWidth="9.140625" defaultRowHeight="13.5" outlineLevelRow="1" outlineLevelCol="1"/>
  <cols>
    <col min="1" max="1" width="10.28515625" style="49" customWidth="1" outlineLevel="1"/>
    <col min="2" max="2" width="4.7109375" style="49" customWidth="1" outlineLevel="1"/>
    <col min="3" max="3" width="39" style="194" customWidth="1"/>
    <col min="4" max="4" width="19" style="194" customWidth="1"/>
    <col min="5" max="5" width="20.85546875" style="193" bestFit="1" customWidth="1"/>
    <col min="6" max="8" width="20.140625" style="193" bestFit="1" customWidth="1"/>
    <col min="9" max="9" width="17" style="194" bestFit="1" customWidth="1"/>
    <col min="10" max="10" width="21.28515625" style="193" customWidth="1"/>
    <col min="11" max="12" width="17.7109375" style="193" bestFit="1" customWidth="1"/>
    <col min="13" max="13" width="12.7109375" style="194" bestFit="1" customWidth="1"/>
    <col min="14" max="14" width="15.42578125" style="194" bestFit="1" customWidth="1"/>
    <col min="15" max="16384" width="9.140625" style="194"/>
  </cols>
  <sheetData>
    <row r="1" spans="1:12" s="49" customFormat="1" ht="14.25" thickBot="1">
      <c r="A1" s="429" t="str">
        <f>'C1_정산표'!B1</f>
        <v>한빛코스피레버리지증권상장지수투자신탁(주식-파생형)</v>
      </c>
      <c r="B1" s="429"/>
      <c r="C1" s="429"/>
      <c r="D1" s="428"/>
      <c r="E1" s="428"/>
      <c r="F1" s="428"/>
      <c r="G1" s="428"/>
      <c r="H1" s="428"/>
      <c r="I1" s="428"/>
      <c r="J1" s="428"/>
      <c r="K1" s="428"/>
      <c r="L1" s="428"/>
    </row>
    <row r="2" spans="1:12" s="49" customFormat="1">
      <c r="A2" s="795">
        <f>'C1_정산표'!B2</f>
        <v>45657</v>
      </c>
      <c r="B2" s="795"/>
      <c r="C2" s="428"/>
      <c r="D2" s="428"/>
      <c r="E2" s="428"/>
      <c r="F2" s="428"/>
      <c r="G2" s="431" t="s">
        <v>1036</v>
      </c>
      <c r="H2" s="432" t="str">
        <f>'C1_정산표'!H2</f>
        <v>SJ</v>
      </c>
      <c r="I2" s="428"/>
      <c r="J2" s="428"/>
      <c r="K2" s="428"/>
      <c r="L2" s="428"/>
    </row>
    <row r="3" spans="1:12" s="49" customFormat="1" ht="14.25" thickBot="1">
      <c r="A3" s="429" t="s">
        <v>1038</v>
      </c>
      <c r="B3" s="429"/>
      <c r="C3" s="429"/>
      <c r="D3" s="428"/>
      <c r="E3" s="428"/>
      <c r="F3" s="428"/>
      <c r="G3" s="433" t="s">
        <v>1037</v>
      </c>
      <c r="H3" s="434"/>
      <c r="I3" s="428"/>
      <c r="J3" s="428"/>
      <c r="K3" s="428"/>
      <c r="L3" s="428"/>
    </row>
    <row r="4" spans="1:12" s="49" customFormat="1" ht="17.25">
      <c r="A4" s="428"/>
      <c r="B4" s="435"/>
      <c r="C4" s="428"/>
      <c r="D4" s="428"/>
      <c r="E4" s="428"/>
      <c r="F4" s="428"/>
      <c r="G4" s="428"/>
      <c r="H4" s="428"/>
      <c r="I4" s="428"/>
      <c r="J4" s="428"/>
      <c r="K4" s="428"/>
      <c r="L4" s="428"/>
    </row>
    <row r="5" spans="1:12">
      <c r="B5" s="97"/>
      <c r="C5" s="49"/>
      <c r="D5" s="49"/>
      <c r="E5" s="49"/>
      <c r="F5" s="200"/>
      <c r="G5" s="192"/>
      <c r="H5" s="192"/>
      <c r="I5" s="192"/>
      <c r="J5" s="49"/>
    </row>
    <row r="6" spans="1:12">
      <c r="A6" s="97" t="s">
        <v>1039</v>
      </c>
      <c r="B6" s="97"/>
      <c r="C6" s="97"/>
      <c r="D6" s="49"/>
      <c r="E6" s="49"/>
      <c r="F6" s="200"/>
      <c r="G6" s="200"/>
      <c r="H6" s="192"/>
      <c r="I6" s="192"/>
      <c r="J6" s="49"/>
    </row>
    <row r="7" spans="1:12">
      <c r="A7" s="97"/>
      <c r="B7" s="97"/>
      <c r="C7" s="97"/>
      <c r="D7" s="49"/>
      <c r="E7" s="49"/>
      <c r="F7" s="200"/>
      <c r="G7" s="200"/>
      <c r="H7" s="192"/>
      <c r="I7" s="192"/>
      <c r="J7" s="49"/>
    </row>
    <row r="8" spans="1:12">
      <c r="A8" s="97" t="s">
        <v>1040</v>
      </c>
      <c r="B8" s="97"/>
      <c r="C8" s="97"/>
      <c r="D8" s="49"/>
      <c r="E8" s="49"/>
      <c r="F8" s="200"/>
      <c r="G8" s="200"/>
      <c r="H8" s="192"/>
      <c r="I8" s="192"/>
      <c r="J8" s="49"/>
    </row>
    <row r="9" spans="1:12" ht="16.149999999999999" customHeight="1">
      <c r="B9" s="97"/>
      <c r="C9" s="49"/>
      <c r="D9" s="49"/>
      <c r="E9" s="49"/>
      <c r="F9" s="200"/>
      <c r="G9" s="192"/>
      <c r="H9" s="192"/>
      <c r="I9" s="192"/>
      <c r="J9" s="49"/>
    </row>
    <row r="10" spans="1:12">
      <c r="B10" s="97"/>
      <c r="C10" s="49"/>
      <c r="D10" s="49"/>
      <c r="E10" s="49"/>
      <c r="F10" s="192"/>
      <c r="G10" s="192"/>
      <c r="H10" s="192"/>
      <c r="I10" s="192"/>
      <c r="J10" s="49"/>
    </row>
    <row r="11" spans="1:12">
      <c r="B11" s="97"/>
      <c r="C11" s="49"/>
      <c r="D11" s="49"/>
      <c r="E11" s="49"/>
      <c r="F11" s="192"/>
      <c r="G11" s="192"/>
      <c r="H11" s="192"/>
      <c r="I11" s="192"/>
      <c r="J11" s="49"/>
    </row>
    <row r="12" spans="1:12" s="198" customFormat="1">
      <c r="A12" s="48" t="s">
        <v>959</v>
      </c>
      <c r="B12" s="190"/>
      <c r="C12" s="48" t="s">
        <v>718</v>
      </c>
      <c r="D12" s="48" t="s">
        <v>719</v>
      </c>
      <c r="E12" s="48" t="s">
        <v>720</v>
      </c>
      <c r="F12" s="195" t="s">
        <v>721</v>
      </c>
      <c r="G12" s="196"/>
      <c r="H12" s="196"/>
      <c r="I12" s="196"/>
      <c r="J12" s="54"/>
      <c r="K12" s="197"/>
      <c r="L12" s="197"/>
    </row>
    <row r="13" spans="1:12">
      <c r="A13" s="54" t="s">
        <v>667</v>
      </c>
      <c r="B13" s="191"/>
      <c r="C13" s="379" t="s">
        <v>5</v>
      </c>
      <c r="D13" s="380">
        <f>'C1_정산표'!C12</f>
        <v>7196301321</v>
      </c>
      <c r="E13" s="381">
        <f>F41</f>
        <v>7196301321</v>
      </c>
      <c r="F13" s="380">
        <f t="shared" ref="F13:F18" si="0">D13-E13</f>
        <v>0</v>
      </c>
      <c r="G13" s="380">
        <f>SUM(F13:F14)</f>
        <v>0</v>
      </c>
      <c r="H13" s="192"/>
      <c r="I13" s="192"/>
      <c r="J13" s="49"/>
    </row>
    <row r="14" spans="1:12">
      <c r="A14" s="54" t="s">
        <v>667</v>
      </c>
      <c r="B14" s="191"/>
      <c r="C14" s="379" t="s">
        <v>969</v>
      </c>
      <c r="D14" s="380">
        <f>'C1_정산표'!C13</f>
        <v>0</v>
      </c>
      <c r="E14" s="381"/>
      <c r="F14" s="380">
        <f t="shared" si="0"/>
        <v>0</v>
      </c>
      <c r="G14" s="192"/>
      <c r="H14" s="192"/>
      <c r="I14" s="192"/>
      <c r="J14" s="49"/>
    </row>
    <row r="15" spans="1:12">
      <c r="A15" s="54" t="s">
        <v>667</v>
      </c>
      <c r="B15" s="191"/>
      <c r="C15" s="201" t="s">
        <v>14</v>
      </c>
      <c r="D15" s="202">
        <f>'C1_정산표'!C15</f>
        <v>0</v>
      </c>
      <c r="E15" s="203">
        <f>D54</f>
        <v>0</v>
      </c>
      <c r="F15" s="202">
        <f t="shared" si="0"/>
        <v>0</v>
      </c>
      <c r="G15" s="202">
        <f>SUM(F15:F16)</f>
        <v>0</v>
      </c>
      <c r="H15" s="192"/>
      <c r="I15" s="192"/>
      <c r="J15" s="49"/>
    </row>
    <row r="16" spans="1:12">
      <c r="A16" s="54" t="s">
        <v>667</v>
      </c>
      <c r="B16" s="191"/>
      <c r="C16" s="201" t="s">
        <v>453</v>
      </c>
      <c r="D16" s="202">
        <v>0</v>
      </c>
      <c r="E16" s="203">
        <f>E60</f>
        <v>0</v>
      </c>
      <c r="F16" s="202">
        <f t="shared" si="0"/>
        <v>0</v>
      </c>
      <c r="G16" s="192"/>
      <c r="H16" s="192"/>
      <c r="I16" s="192"/>
      <c r="J16" s="49"/>
    </row>
    <row r="17" spans="1:11">
      <c r="A17" s="54" t="s">
        <v>667</v>
      </c>
      <c r="B17" s="191"/>
      <c r="C17" s="199" t="s">
        <v>1</v>
      </c>
      <c r="D17" s="200">
        <f>'C1_정산표'!C17</f>
        <v>0</v>
      </c>
      <c r="E17" s="49">
        <f>E66</f>
        <v>0</v>
      </c>
      <c r="F17" s="192">
        <f t="shared" si="0"/>
        <v>0</v>
      </c>
      <c r="G17" s="192"/>
      <c r="H17" s="192"/>
      <c r="I17" s="192"/>
      <c r="J17" s="49"/>
      <c r="K17"/>
    </row>
    <row r="18" spans="1:11">
      <c r="A18" s="54" t="s">
        <v>667</v>
      </c>
      <c r="B18" s="191"/>
      <c r="C18" s="199" t="s">
        <v>315</v>
      </c>
      <c r="D18" s="200">
        <f>'C1_정산표'!C18</f>
        <v>0</v>
      </c>
      <c r="E18" s="49">
        <f>F74</f>
        <v>0</v>
      </c>
      <c r="F18" s="192">
        <f t="shared" si="0"/>
        <v>0</v>
      </c>
      <c r="G18" s="192"/>
      <c r="H18" s="192"/>
      <c r="I18" s="192"/>
      <c r="J18" s="49"/>
    </row>
    <row r="19" spans="1:11">
      <c r="A19" s="54" t="s">
        <v>667</v>
      </c>
      <c r="B19" s="191"/>
      <c r="C19" s="199" t="s">
        <v>960</v>
      </c>
      <c r="D19" s="200">
        <f>'C1_정산표'!G19</f>
        <v>0</v>
      </c>
      <c r="E19" s="49">
        <f>F80</f>
        <v>0</v>
      </c>
      <c r="F19" s="192">
        <f t="shared" ref="F19:F20" si="1">D19-E19</f>
        <v>0</v>
      </c>
      <c r="G19" s="192"/>
      <c r="H19" s="192"/>
      <c r="I19" s="192"/>
      <c r="J19" s="49"/>
    </row>
    <row r="20" spans="1:11">
      <c r="A20" s="54" t="s">
        <v>667</v>
      </c>
      <c r="B20" s="191"/>
      <c r="C20" s="199" t="s">
        <v>961</v>
      </c>
      <c r="D20" s="200">
        <f>'C1_정산표'!G20</f>
        <v>0</v>
      </c>
      <c r="E20" s="49">
        <f>F86</f>
        <v>0</v>
      </c>
      <c r="F20" s="192">
        <f t="shared" si="1"/>
        <v>0</v>
      </c>
      <c r="G20" s="192"/>
      <c r="H20" s="192"/>
      <c r="I20" s="192"/>
      <c r="J20" s="49"/>
    </row>
    <row r="21" spans="1:11">
      <c r="A21" s="54" t="s">
        <v>667</v>
      </c>
      <c r="B21" s="191"/>
      <c r="C21" s="204" t="s">
        <v>170</v>
      </c>
      <c r="D21" s="205">
        <f>'통합기준가격대장(결산후)'!B18</f>
        <v>5368673944</v>
      </c>
      <c r="E21" s="206">
        <f>SUMIF($E$91:$E$94,C21,$J$91:$J$94)</f>
        <v>5368673944</v>
      </c>
      <c r="F21" s="205">
        <f t="shared" ref="F21:F24" si="2">D21-E21</f>
        <v>0</v>
      </c>
      <c r="G21" s="205">
        <f>SUM(F21:F24)</f>
        <v>0</v>
      </c>
      <c r="H21" s="192"/>
      <c r="I21" s="192"/>
      <c r="J21" s="49"/>
    </row>
    <row r="22" spans="1:11">
      <c r="A22" s="54" t="s">
        <v>667</v>
      </c>
      <c r="B22" s="191"/>
      <c r="C22" s="204" t="s">
        <v>171</v>
      </c>
      <c r="D22" s="205">
        <f>'통합기준가격대장(결산후)'!B20</f>
        <v>0</v>
      </c>
      <c r="E22" s="206">
        <f>SUMIF($E$91:$E$94,C22,$J$91:$J$94)</f>
        <v>0</v>
      </c>
      <c r="F22" s="205">
        <f t="shared" si="2"/>
        <v>0</v>
      </c>
      <c r="G22" s="192"/>
      <c r="H22" s="192"/>
      <c r="I22" s="192"/>
      <c r="J22" s="49"/>
    </row>
    <row r="23" spans="1:11">
      <c r="A23" s="54" t="s">
        <v>667</v>
      </c>
      <c r="B23" s="191"/>
      <c r="C23" s="204" t="s">
        <v>172</v>
      </c>
      <c r="D23" s="205">
        <f>'통합기준가격대장(결산후)'!B21</f>
        <v>0</v>
      </c>
      <c r="E23" s="206">
        <f>SUMIF($E$91:$E$94,C23,$J$91:$J$94)</f>
        <v>0</v>
      </c>
      <c r="F23" s="205">
        <f t="shared" si="2"/>
        <v>0</v>
      </c>
      <c r="G23" s="192"/>
      <c r="H23" s="192"/>
      <c r="I23" s="192"/>
      <c r="J23" s="49"/>
    </row>
    <row r="24" spans="1:11">
      <c r="A24" s="54" t="s">
        <v>667</v>
      </c>
      <c r="B24" s="191"/>
      <c r="C24" s="204" t="s">
        <v>173</v>
      </c>
      <c r="D24" s="205">
        <f>'통합기준가격대장(결산후)'!B23</f>
        <v>0</v>
      </c>
      <c r="E24" s="206">
        <f>SUMIF($E$91:$E$94,C24,$J$91:$J$94)</f>
        <v>0</v>
      </c>
      <c r="F24" s="205">
        <f t="shared" si="2"/>
        <v>0</v>
      </c>
      <c r="G24" s="192"/>
      <c r="H24" s="192"/>
      <c r="I24" s="192"/>
      <c r="J24" s="49"/>
    </row>
    <row r="25" spans="1:11">
      <c r="A25" s="54" t="s">
        <v>667</v>
      </c>
      <c r="B25" s="191"/>
      <c r="C25" s="207" t="s">
        <v>1192</v>
      </c>
      <c r="D25" s="208">
        <f>'통합기준가격대장(결산후)'!B14</f>
        <v>106485058475</v>
      </c>
      <c r="E25" s="209">
        <f>F309</f>
        <v>106485058475</v>
      </c>
      <c r="F25" s="208">
        <f>D25-E25</f>
        <v>0</v>
      </c>
      <c r="G25" s="208">
        <f>SUM(F25:F26)</f>
        <v>0</v>
      </c>
      <c r="H25" s="192"/>
      <c r="I25" s="192"/>
      <c r="J25" s="49"/>
    </row>
    <row r="26" spans="1:11">
      <c r="A26" s="54" t="s">
        <v>667</v>
      </c>
      <c r="B26" s="191"/>
      <c r="C26" s="207" t="s">
        <v>578</v>
      </c>
      <c r="D26" s="208">
        <f>'통합기준가격대장(결산후)'!B15+'통합기준가격대장(결산후)'!B16</f>
        <v>0</v>
      </c>
      <c r="E26" s="209">
        <f>F356</f>
        <v>0</v>
      </c>
      <c r="F26" s="208">
        <f>D26-E26</f>
        <v>0</v>
      </c>
      <c r="G26" s="192"/>
      <c r="H26" s="192"/>
      <c r="I26" s="192"/>
      <c r="J26" s="49"/>
    </row>
    <row r="27" spans="1:11">
      <c r="A27" s="54" t="s">
        <v>667</v>
      </c>
      <c r="B27" s="191"/>
      <c r="C27" s="199" t="s">
        <v>722</v>
      </c>
      <c r="D27" s="200">
        <f>'C1_정산표'!C24</f>
        <v>24463760580</v>
      </c>
      <c r="E27" s="49">
        <f>F362</f>
        <v>24463760580</v>
      </c>
      <c r="F27" s="192">
        <f t="shared" ref="F27:F33" si="3">D27-E27</f>
        <v>0</v>
      </c>
      <c r="G27" s="192"/>
      <c r="H27" s="192"/>
      <c r="I27" s="192"/>
      <c r="J27" s="49"/>
    </row>
    <row r="28" spans="1:11">
      <c r="A28" s="54" t="s">
        <v>667</v>
      </c>
      <c r="B28" s="191"/>
      <c r="C28" s="199" t="s">
        <v>455</v>
      </c>
      <c r="D28" s="200">
        <f>'C1_정산표'!G33</f>
        <v>584987500</v>
      </c>
      <c r="E28" s="49">
        <f>I373</f>
        <v>584987500</v>
      </c>
      <c r="F28" s="192">
        <f t="shared" si="3"/>
        <v>0</v>
      </c>
      <c r="G28" s="192"/>
      <c r="H28" s="192"/>
      <c r="I28" s="192"/>
      <c r="J28" s="49"/>
    </row>
    <row r="29" spans="1:11">
      <c r="A29" s="54" t="s">
        <v>667</v>
      </c>
      <c r="B29" s="191"/>
      <c r="C29" s="199" t="s">
        <v>469</v>
      </c>
      <c r="D29" s="200">
        <f>'C1_정산표'!G48</f>
        <v>0</v>
      </c>
      <c r="E29" s="49">
        <f>I383</f>
        <v>0</v>
      </c>
      <c r="F29" s="192">
        <f t="shared" si="3"/>
        <v>0</v>
      </c>
      <c r="G29" s="192"/>
      <c r="H29" s="192"/>
      <c r="I29" s="192"/>
      <c r="J29" s="49"/>
    </row>
    <row r="30" spans="1:11">
      <c r="A30" s="54" t="s">
        <v>667</v>
      </c>
      <c r="B30" s="191"/>
      <c r="C30" s="199" t="s">
        <v>958</v>
      </c>
      <c r="D30" s="200">
        <f>'C1_정산표'!G29</f>
        <v>0</v>
      </c>
      <c r="E30" s="49">
        <f>E390</f>
        <v>0</v>
      </c>
      <c r="F30" s="192">
        <f t="shared" si="3"/>
        <v>0</v>
      </c>
      <c r="G30" s="192"/>
      <c r="H30" s="192"/>
      <c r="I30" s="192"/>
    </row>
    <row r="31" spans="1:11">
      <c r="A31" s="54" t="s">
        <v>667</v>
      </c>
      <c r="B31" s="191"/>
      <c r="C31" s="199" t="s">
        <v>957</v>
      </c>
      <c r="D31" s="200">
        <f>'C1_정산표'!G45</f>
        <v>0</v>
      </c>
      <c r="E31" s="49">
        <f>E428</f>
        <v>0</v>
      </c>
      <c r="F31" s="192">
        <f t="shared" si="3"/>
        <v>0</v>
      </c>
      <c r="G31" s="192"/>
      <c r="H31" s="192"/>
      <c r="I31" s="192"/>
      <c r="J31" s="49"/>
    </row>
    <row r="32" spans="1:11">
      <c r="A32" s="54" t="s">
        <v>667</v>
      </c>
      <c r="B32" s="191"/>
      <c r="C32" s="199" t="s">
        <v>907</v>
      </c>
      <c r="D32" s="200">
        <f>'C1_정산표'!G41</f>
        <v>0</v>
      </c>
      <c r="E32" s="49">
        <f>E434</f>
        <v>0</v>
      </c>
      <c r="F32" s="192">
        <f>D32-E32</f>
        <v>0</v>
      </c>
      <c r="G32" s="192"/>
      <c r="H32" s="192"/>
      <c r="I32" s="192"/>
      <c r="J32" s="49"/>
    </row>
    <row r="33" spans="1:10">
      <c r="A33" s="54" t="s">
        <v>667</v>
      </c>
      <c r="B33" s="191"/>
      <c r="C33" s="199" t="s">
        <v>277</v>
      </c>
      <c r="D33" s="200">
        <f>'C1_정산표'!G40</f>
        <v>5000000000</v>
      </c>
      <c r="E33" s="49">
        <f>E441</f>
        <v>5000000000</v>
      </c>
      <c r="F33" s="192">
        <f t="shared" si="3"/>
        <v>0</v>
      </c>
      <c r="G33" s="192"/>
      <c r="H33" s="192"/>
      <c r="I33" s="192"/>
      <c r="J33" s="49"/>
    </row>
    <row r="34" spans="1:10" ht="14.25" thickBot="1">
      <c r="A34" s="54"/>
      <c r="B34" s="191"/>
      <c r="C34" s="210" t="s">
        <v>723</v>
      </c>
      <c r="D34" s="210">
        <f>SUM(D13:D33)</f>
        <v>149098781820</v>
      </c>
      <c r="E34" s="210">
        <f>SUM(E13:E33)</f>
        <v>149098781820</v>
      </c>
      <c r="F34" s="211">
        <f>SUM(F13:F33)</f>
        <v>0</v>
      </c>
      <c r="G34" s="192"/>
      <c r="H34" s="192"/>
      <c r="I34" s="192"/>
      <c r="J34" s="49"/>
    </row>
    <row r="35" spans="1:10" ht="14.25" thickTop="1">
      <c r="A35" s="54"/>
      <c r="B35" s="191"/>
      <c r="C35" s="49"/>
      <c r="D35" s="49"/>
      <c r="E35" s="49"/>
      <c r="F35" s="192"/>
      <c r="G35" s="192"/>
      <c r="H35" s="192"/>
      <c r="I35" s="192"/>
      <c r="J35" s="49"/>
    </row>
    <row r="36" spans="1:10">
      <c r="A36" s="54" t="str">
        <f>IF($G$13=0,"O","X")</f>
        <v>O</v>
      </c>
      <c r="B36" s="191"/>
      <c r="C36" s="97" t="s">
        <v>724</v>
      </c>
      <c r="D36" s="49"/>
      <c r="E36" s="49"/>
      <c r="F36" s="49"/>
      <c r="G36" s="192"/>
      <c r="H36" s="192"/>
      <c r="I36" s="192"/>
      <c r="J36" s="192"/>
    </row>
    <row r="37" spans="1:10">
      <c r="A37" s="54" t="str">
        <f t="shared" ref="A37:A41" si="4">IF($G$13=0,"O","X")</f>
        <v>O</v>
      </c>
      <c r="B37" s="191"/>
      <c r="C37" s="48" t="s">
        <v>540</v>
      </c>
      <c r="D37" s="48" t="s">
        <v>541</v>
      </c>
      <c r="E37" s="48" t="s">
        <v>542</v>
      </c>
      <c r="F37" s="195" t="s">
        <v>543</v>
      </c>
      <c r="G37" s="195" t="s">
        <v>544</v>
      </c>
      <c r="H37" s="195" t="s">
        <v>545</v>
      </c>
      <c r="I37" s="54"/>
      <c r="J37" s="196"/>
    </row>
    <row r="38" spans="1:10">
      <c r="A38" s="54" t="str">
        <f t="shared" si="4"/>
        <v>O</v>
      </c>
      <c r="B38" s="191"/>
      <c r="C38" s="49" t="s">
        <v>546</v>
      </c>
      <c r="D38" s="212">
        <f>국내유동명세!E3</f>
        <v>2.0699999999999998</v>
      </c>
      <c r="E38" s="192">
        <f>SUMIF(국내유동명세!$C:$C,'C2_자산부채평가'!C38,국내유동명세!$K:$K)</f>
        <v>7196301321</v>
      </c>
      <c r="F38" s="200">
        <f>SUMIF(국내유동명세!$C:$C,'C2_자산부채평가'!$C38,국내유동명세!$Q:$Q)</f>
        <v>7196301321</v>
      </c>
      <c r="G38" s="192">
        <f>SUMIF(국내유동명세!$C:$C,'C2_자산부채평가'!$C38,국내유동명세!$R:$R)</f>
        <v>7202532493</v>
      </c>
      <c r="H38" s="192">
        <f>SUMIF(국내유동명세!$C:$C,'C2_자산부채평가'!$C38,국내유동명세!$S:$S)</f>
        <v>7202532493</v>
      </c>
      <c r="I38" s="192"/>
      <c r="J38" s="192"/>
    </row>
    <row r="39" spans="1:10">
      <c r="A39" s="54" t="str">
        <f t="shared" si="4"/>
        <v>O</v>
      </c>
      <c r="B39" s="191"/>
      <c r="C39" s="49"/>
      <c r="D39" s="212"/>
      <c r="E39" s="192"/>
      <c r="F39" s="200"/>
      <c r="G39" s="192"/>
      <c r="H39" s="192"/>
      <c r="I39" s="192"/>
      <c r="J39" s="192"/>
    </row>
    <row r="40" spans="1:10">
      <c r="A40" s="54" t="str">
        <f t="shared" si="4"/>
        <v>O</v>
      </c>
      <c r="B40" s="191"/>
      <c r="C40" s="49"/>
      <c r="D40" s="212"/>
      <c r="E40" s="192"/>
      <c r="F40" s="200"/>
      <c r="G40" s="192"/>
      <c r="H40" s="192"/>
      <c r="I40" s="192"/>
      <c r="J40" s="192"/>
    </row>
    <row r="41" spans="1:10" ht="14.25" thickBot="1">
      <c r="A41" s="54" t="str">
        <f t="shared" si="4"/>
        <v>O</v>
      </c>
      <c r="B41" s="191"/>
      <c r="C41" s="49"/>
      <c r="D41" s="212"/>
      <c r="E41" s="192"/>
      <c r="F41" s="213">
        <f>SUM(F38:F40)</f>
        <v>7196301321</v>
      </c>
      <c r="G41" s="192"/>
      <c r="H41" s="192"/>
      <c r="I41" s="192"/>
      <c r="J41" s="192"/>
    </row>
    <row r="42" spans="1:10" ht="14.25" thickTop="1">
      <c r="A42" s="54"/>
      <c r="B42" s="191"/>
      <c r="C42" s="49"/>
      <c r="D42" s="49"/>
      <c r="E42" s="49"/>
      <c r="F42" s="192"/>
      <c r="G42" s="200"/>
      <c r="H42" s="192"/>
      <c r="I42" s="192"/>
      <c r="J42" s="192"/>
    </row>
    <row r="43" spans="1:10" outlineLevel="1">
      <c r="A43" s="54" t="str">
        <f t="shared" ref="A43:A60" si="5">IF($G$15=0,"O","X")</f>
        <v>O</v>
      </c>
      <c r="B43" s="191"/>
      <c r="C43" s="214" t="s">
        <v>725</v>
      </c>
      <c r="E43" s="194"/>
      <c r="F43" s="194"/>
      <c r="G43" s="200"/>
      <c r="H43" s="192"/>
      <c r="I43" s="192"/>
      <c r="J43" s="192"/>
    </row>
    <row r="44" spans="1:10" outlineLevel="1">
      <c r="A44" s="54" t="str">
        <f t="shared" si="5"/>
        <v>O</v>
      </c>
      <c r="B44" s="191"/>
      <c r="C44" s="215" t="s">
        <v>726</v>
      </c>
      <c r="D44" s="216" t="s">
        <v>727</v>
      </c>
      <c r="E44" s="194"/>
      <c r="F44" s="194"/>
      <c r="G44" s="200"/>
      <c r="H44" s="192"/>
      <c r="I44" s="192"/>
      <c r="J44" s="192"/>
    </row>
    <row r="45" spans="1:10" outlineLevel="1">
      <c r="A45" s="54" t="str">
        <f t="shared" si="5"/>
        <v>O</v>
      </c>
      <c r="B45" s="191"/>
      <c r="C45" s="198">
        <f>국내유동명세!C5</f>
        <v>0</v>
      </c>
      <c r="D45" s="217">
        <f>국내유동명세!K5</f>
        <v>0</v>
      </c>
      <c r="E45" s="194"/>
      <c r="F45" s="194"/>
      <c r="G45" s="200"/>
      <c r="H45" s="192"/>
      <c r="I45" s="192"/>
      <c r="J45" s="192"/>
    </row>
    <row r="46" spans="1:10" outlineLevel="1">
      <c r="A46" s="54" t="str">
        <f t="shared" si="5"/>
        <v>O</v>
      </c>
      <c r="B46" s="191"/>
      <c r="C46" s="198">
        <f>국내유동명세!C5</f>
        <v>0</v>
      </c>
      <c r="D46" s="217">
        <f>국내유동명세!K5</f>
        <v>0</v>
      </c>
      <c r="E46" s="194"/>
      <c r="F46" s="194"/>
      <c r="G46" s="200"/>
      <c r="H46" s="192"/>
      <c r="I46" s="192"/>
      <c r="J46" s="192"/>
    </row>
    <row r="47" spans="1:10" outlineLevel="1">
      <c r="A47" s="54" t="str">
        <f t="shared" si="5"/>
        <v>O</v>
      </c>
      <c r="B47" s="191"/>
      <c r="C47" s="198">
        <f>국내유동명세!C6</f>
        <v>0</v>
      </c>
      <c r="D47" s="217">
        <f>국내유동명세!K6</f>
        <v>0</v>
      </c>
      <c r="E47" s="194"/>
      <c r="F47" s="194"/>
      <c r="G47" s="200"/>
      <c r="H47" s="192"/>
      <c r="I47" s="192"/>
      <c r="J47" s="192"/>
    </row>
    <row r="48" spans="1:10" outlineLevel="1">
      <c r="A48" s="54" t="str">
        <f t="shared" si="5"/>
        <v>O</v>
      </c>
      <c r="B48" s="191"/>
      <c r="C48" s="198">
        <f>국내유동명세!C7</f>
        <v>0</v>
      </c>
      <c r="D48" s="217">
        <f>국내유동명세!K7</f>
        <v>0</v>
      </c>
      <c r="E48" s="194"/>
      <c r="F48" s="194"/>
      <c r="G48" s="200"/>
      <c r="H48" s="192"/>
      <c r="I48" s="192"/>
      <c r="J48" s="192"/>
    </row>
    <row r="49" spans="1:12" outlineLevel="1">
      <c r="A49" s="54" t="str">
        <f t="shared" si="5"/>
        <v>O</v>
      </c>
      <c r="B49" s="191"/>
      <c r="C49" s="198">
        <f>국내유동명세!C8</f>
        <v>0</v>
      </c>
      <c r="D49" s="217">
        <f>국내유동명세!K8</f>
        <v>0</v>
      </c>
      <c r="E49" s="194"/>
      <c r="F49" s="200"/>
      <c r="H49" s="192"/>
      <c r="I49" s="192"/>
      <c r="J49" s="192"/>
    </row>
    <row r="50" spans="1:12" outlineLevel="1">
      <c r="A50" s="54" t="str">
        <f t="shared" si="5"/>
        <v>O</v>
      </c>
      <c r="B50" s="191"/>
      <c r="C50" s="198">
        <f>국내유동명세!C9</f>
        <v>0</v>
      </c>
      <c r="D50" s="217">
        <f>국내유동명세!K9</f>
        <v>0</v>
      </c>
      <c r="E50" s="194"/>
      <c r="F50" s="194"/>
      <c r="G50" s="200"/>
      <c r="H50" s="192"/>
      <c r="I50" s="192"/>
      <c r="J50" s="192"/>
    </row>
    <row r="51" spans="1:12" outlineLevel="1">
      <c r="A51" s="54" t="str">
        <f t="shared" si="5"/>
        <v>O</v>
      </c>
      <c r="B51" s="191"/>
      <c r="C51" s="198">
        <f>외화위탁증거금!F9</f>
        <v>0</v>
      </c>
      <c r="D51" s="217">
        <f>외화위탁증거금!H9</f>
        <v>0</v>
      </c>
      <c r="E51" s="194"/>
      <c r="F51" s="194"/>
      <c r="G51" s="200"/>
      <c r="H51" s="192"/>
      <c r="I51" s="192"/>
      <c r="J51" s="192"/>
    </row>
    <row r="52" spans="1:12" outlineLevel="1">
      <c r="A52" s="54" t="str">
        <f t="shared" si="5"/>
        <v>O</v>
      </c>
      <c r="B52" s="191"/>
      <c r="C52" s="198">
        <f>외화위탁증거금!F10</f>
        <v>0</v>
      </c>
      <c r="D52" s="217">
        <f>외화위탁증거금!H10</f>
        <v>0</v>
      </c>
      <c r="E52" s="194"/>
      <c r="F52" s="194"/>
      <c r="G52" s="200"/>
      <c r="H52" s="192"/>
      <c r="I52" s="192"/>
      <c r="J52" s="192"/>
    </row>
    <row r="53" spans="1:12" outlineLevel="1">
      <c r="A53" s="54" t="str">
        <f t="shared" si="5"/>
        <v>O</v>
      </c>
      <c r="B53" s="191"/>
      <c r="C53" s="198"/>
      <c r="D53" s="217"/>
      <c r="E53" s="194"/>
      <c r="F53" s="194"/>
      <c r="G53" s="200"/>
      <c r="H53" s="192"/>
      <c r="I53" s="192"/>
      <c r="J53" s="192"/>
    </row>
    <row r="54" spans="1:12" ht="14.25" outlineLevel="1" thickBot="1">
      <c r="A54" s="54" t="str">
        <f t="shared" si="5"/>
        <v>O</v>
      </c>
      <c r="B54" s="191"/>
      <c r="C54" s="218"/>
      <c r="D54" s="219">
        <f>SUM(D45:D53)</f>
        <v>0</v>
      </c>
      <c r="E54" s="194"/>
      <c r="F54" s="194"/>
      <c r="G54" s="200"/>
      <c r="H54" s="192"/>
      <c r="I54" s="192"/>
      <c r="J54" s="192"/>
    </row>
    <row r="55" spans="1:12" ht="14.25" thickTop="1">
      <c r="A55"/>
      <c r="B55" s="191"/>
      <c r="E55" s="194"/>
      <c r="F55" s="194"/>
      <c r="G55" s="200"/>
      <c r="H55" s="192"/>
      <c r="I55" s="192"/>
      <c r="J55" s="192"/>
    </row>
    <row r="56" spans="1:12" hidden="1" outlineLevel="1">
      <c r="A56" s="54" t="str">
        <f t="shared" si="5"/>
        <v>O</v>
      </c>
      <c r="B56" s="191"/>
      <c r="C56" s="214" t="s">
        <v>728</v>
      </c>
      <c r="E56" s="194"/>
      <c r="F56" s="194"/>
      <c r="G56" s="200"/>
      <c r="H56" s="192"/>
      <c r="I56" s="192"/>
      <c r="J56" s="192"/>
    </row>
    <row r="57" spans="1:12" hidden="1" outlineLevel="1">
      <c r="A57" s="54" t="str">
        <f t="shared" si="5"/>
        <v>O</v>
      </c>
      <c r="B57" s="191"/>
      <c r="C57" s="215" t="s">
        <v>540</v>
      </c>
      <c r="D57" s="215" t="s">
        <v>541</v>
      </c>
      <c r="E57" s="215" t="s">
        <v>542</v>
      </c>
      <c r="F57" s="194"/>
      <c r="G57" s="200"/>
      <c r="H57" s="192"/>
      <c r="I57" s="192"/>
      <c r="J57" s="192"/>
    </row>
    <row r="58" spans="1:12" hidden="1" outlineLevel="1">
      <c r="A58" s="54" t="str">
        <f t="shared" si="5"/>
        <v>O</v>
      </c>
      <c r="B58" s="191"/>
      <c r="C58" s="198"/>
      <c r="D58" s="198"/>
      <c r="E58" s="198"/>
      <c r="F58" s="194"/>
      <c r="G58" s="200"/>
      <c r="H58" s="192"/>
      <c r="I58" s="192"/>
      <c r="J58" s="192"/>
    </row>
    <row r="59" spans="1:12" hidden="1" outlineLevel="1">
      <c r="A59" s="54" t="str">
        <f t="shared" si="5"/>
        <v>O</v>
      </c>
      <c r="B59" s="191"/>
      <c r="C59" s="198"/>
      <c r="D59" s="198"/>
      <c r="E59" s="198"/>
      <c r="F59" s="194"/>
      <c r="G59" s="200"/>
      <c r="H59" s="192"/>
      <c r="I59" s="192"/>
      <c r="J59" s="192"/>
    </row>
    <row r="60" spans="1:12" ht="14.25" hidden="1" outlineLevel="1" thickBot="1">
      <c r="A60" s="54" t="str">
        <f t="shared" si="5"/>
        <v>O</v>
      </c>
      <c r="B60" s="191"/>
      <c r="D60" s="218"/>
      <c r="E60" s="219">
        <f>SUM(E58:E59)</f>
        <v>0</v>
      </c>
      <c r="F60" s="194"/>
      <c r="G60" s="200"/>
      <c r="H60" s="192"/>
      <c r="I60" s="192"/>
      <c r="J60" s="192"/>
    </row>
    <row r="61" spans="1:12" collapsed="1">
      <c r="A61"/>
      <c r="B61" s="191"/>
      <c r="C61" s="49"/>
      <c r="D61" s="49"/>
      <c r="E61" s="49"/>
      <c r="F61" s="192"/>
      <c r="G61" s="200"/>
      <c r="H61" s="192"/>
      <c r="I61" s="192"/>
      <c r="J61" s="192"/>
    </row>
    <row r="62" spans="1:12" hidden="1" outlineLevel="1">
      <c r="A62" s="54" t="str">
        <f>IF($F$17=0,"O","X")</f>
        <v>O</v>
      </c>
      <c r="B62" s="191"/>
      <c r="C62" s="97" t="s">
        <v>729</v>
      </c>
      <c r="D62" s="49"/>
      <c r="E62" s="49"/>
      <c r="F62" s="49"/>
      <c r="G62" s="192"/>
      <c r="H62" s="192"/>
      <c r="I62" s="192"/>
      <c r="J62" s="192"/>
      <c r="K62" s="194"/>
      <c r="L62" s="194"/>
    </row>
    <row r="63" spans="1:12" s="198" customFormat="1" hidden="1" outlineLevel="1">
      <c r="A63" s="54" t="str">
        <f>IF($F$17=0,"O","X")</f>
        <v>O</v>
      </c>
      <c r="B63" s="191"/>
      <c r="C63" s="220" t="s">
        <v>540</v>
      </c>
      <c r="D63" s="220" t="s">
        <v>541</v>
      </c>
      <c r="E63" s="221" t="s">
        <v>542</v>
      </c>
      <c r="F63" s="221" t="s">
        <v>730</v>
      </c>
      <c r="G63" s="221" t="s">
        <v>623</v>
      </c>
      <c r="H63" s="192"/>
      <c r="I63" s="192"/>
      <c r="J63" s="49"/>
    </row>
    <row r="64" spans="1:12" hidden="1" outlineLevel="1">
      <c r="A64" s="54" t="str">
        <f>IF($F$17=0,"O","X")</f>
        <v>O</v>
      </c>
      <c r="B64" s="191"/>
      <c r="C64" s="49"/>
      <c r="D64" s="199"/>
      <c r="E64" s="192"/>
      <c r="F64" s="222"/>
      <c r="G64" s="223"/>
      <c r="H64" s="192"/>
      <c r="I64" s="192"/>
      <c r="J64" s="49"/>
      <c r="K64" s="194"/>
      <c r="L64" s="194"/>
    </row>
    <row r="65" spans="1:12" hidden="1" outlineLevel="1">
      <c r="A65" s="54" t="str">
        <f>IF($F$17=0,"O","X")</f>
        <v>O</v>
      </c>
      <c r="B65" s="191"/>
      <c r="C65" s="49"/>
      <c r="D65" s="199"/>
      <c r="E65" s="192"/>
      <c r="F65" s="222"/>
      <c r="G65" s="223"/>
      <c r="H65" s="192"/>
      <c r="I65" s="192"/>
      <c r="J65" s="49"/>
      <c r="K65" s="194"/>
      <c r="L65" s="194"/>
    </row>
    <row r="66" spans="1:12" ht="14.25" hidden="1" outlineLevel="1" thickBot="1">
      <c r="A66" s="54" t="str">
        <f>IF($F$17=0,"O","X")</f>
        <v>O</v>
      </c>
      <c r="B66" s="191"/>
      <c r="C66" s="49"/>
      <c r="D66" s="199"/>
      <c r="E66" s="213">
        <f>SUM(E64:E65)</f>
        <v>0</v>
      </c>
      <c r="F66" s="222"/>
      <c r="G66" s="199"/>
      <c r="H66" s="192"/>
      <c r="I66" s="192"/>
      <c r="J66" s="49"/>
      <c r="K66" s="194"/>
      <c r="L66" s="194"/>
    </row>
    <row r="67" spans="1:12" collapsed="1">
      <c r="A67" s="54"/>
      <c r="B67" s="191"/>
      <c r="C67" s="49"/>
      <c r="D67" s="199"/>
      <c r="E67" s="192"/>
      <c r="F67" s="222"/>
      <c r="G67" s="192"/>
      <c r="H67" s="192"/>
      <c r="I67" s="192"/>
      <c r="J67" s="49"/>
      <c r="K67" s="194"/>
      <c r="L67" s="194"/>
    </row>
    <row r="68" spans="1:12" hidden="1" outlineLevel="1">
      <c r="A68" s="54" t="str">
        <f>IF($F$18=0,"O","X")</f>
        <v>O</v>
      </c>
      <c r="B68" s="191"/>
      <c r="C68" s="97" t="str">
        <f>IF(E66=0,MID(C62,1,1),MID(C62,1,1)+1)&amp;". REPO(매수)"</f>
        <v>2. REPO(매수)</v>
      </c>
      <c r="D68" s="49"/>
      <c r="E68" s="49"/>
      <c r="F68" s="49"/>
      <c r="G68" s="200"/>
      <c r="H68" s="192"/>
      <c r="I68" s="192"/>
      <c r="J68" s="192"/>
      <c r="K68" s="194"/>
      <c r="L68" s="194"/>
    </row>
    <row r="69" spans="1:12" hidden="1" outlineLevel="1">
      <c r="A69" s="54" t="str">
        <f>IF($F$18=0,"O","X")</f>
        <v>O</v>
      </c>
      <c r="B69" s="191"/>
      <c r="C69" s="220" t="s">
        <v>540</v>
      </c>
      <c r="D69" s="220" t="s">
        <v>541</v>
      </c>
      <c r="E69" s="221" t="s">
        <v>542</v>
      </c>
      <c r="F69" s="221" t="s">
        <v>730</v>
      </c>
      <c r="G69" s="221" t="s">
        <v>623</v>
      </c>
      <c r="H69" s="221" t="s">
        <v>731</v>
      </c>
      <c r="I69" s="192"/>
      <c r="J69" s="192"/>
      <c r="K69" s="194"/>
      <c r="L69" s="194"/>
    </row>
    <row r="70" spans="1:12" hidden="1" outlineLevel="1">
      <c r="A70" s="54" t="str">
        <f>IF($F$18=0,"O","X")</f>
        <v>O</v>
      </c>
      <c r="B70" s="191"/>
      <c r="C70" s="49"/>
      <c r="D70" s="199"/>
      <c r="E70" s="192"/>
      <c r="F70" s="222"/>
      <c r="G70" s="223"/>
      <c r="H70" s="199"/>
      <c r="I70" s="192"/>
      <c r="J70" s="192"/>
      <c r="K70" s="194"/>
      <c r="L70" s="194"/>
    </row>
    <row r="71" spans="1:12" hidden="1" outlineLevel="1">
      <c r="A71" s="54" t="str">
        <f t="shared" ref="A71" si="6">IF($F$18=0,"O","X")</f>
        <v>O</v>
      </c>
      <c r="B71" s="191"/>
      <c r="C71" s="49"/>
      <c r="D71" s="199"/>
      <c r="E71" s="192"/>
      <c r="F71" s="222"/>
      <c r="G71" s="223"/>
      <c r="H71" s="199"/>
      <c r="I71" s="192"/>
      <c r="J71" s="192"/>
      <c r="K71" s="194"/>
      <c r="L71" s="194"/>
    </row>
    <row r="72" spans="1:12" hidden="1" outlineLevel="1">
      <c r="A72" s="54" t="str">
        <f>IF($F$18=0,"O","X")</f>
        <v>O</v>
      </c>
      <c r="B72" s="191"/>
      <c r="C72" s="49"/>
      <c r="D72" s="199"/>
      <c r="E72" s="192"/>
      <c r="F72" s="222"/>
      <c r="G72" s="223"/>
      <c r="H72" s="199"/>
      <c r="I72" s="192"/>
      <c r="J72" s="192"/>
      <c r="K72" s="194"/>
      <c r="L72" s="194"/>
    </row>
    <row r="73" spans="1:12" hidden="1" outlineLevel="1">
      <c r="A73" s="54" t="str">
        <f>IF($F$18=0,"O","X")</f>
        <v>O</v>
      </c>
      <c r="B73" s="191"/>
      <c r="C73" s="49"/>
      <c r="D73" s="199"/>
      <c r="E73" s="192"/>
      <c r="F73" s="222"/>
      <c r="G73" s="223"/>
      <c r="H73" s="199"/>
      <c r="I73" s="192"/>
      <c r="J73" s="192"/>
      <c r="K73" s="194"/>
      <c r="L73" s="194"/>
    </row>
    <row r="74" spans="1:12" ht="14.25" hidden="1" outlineLevel="1" thickBot="1">
      <c r="A74" s="54" t="str">
        <f>IF($F$18=0,"O","X")</f>
        <v>O</v>
      </c>
      <c r="B74" s="191"/>
      <c r="C74" s="49"/>
      <c r="D74" s="199"/>
      <c r="E74" s="192"/>
      <c r="F74" s="213">
        <f>SUM(F70:F73)</f>
        <v>0</v>
      </c>
      <c r="G74" s="223"/>
      <c r="H74" s="199"/>
      <c r="I74" s="192"/>
      <c r="J74" s="192"/>
      <c r="K74" s="194"/>
      <c r="L74" s="194"/>
    </row>
    <row r="75" spans="1:12" collapsed="1">
      <c r="A75" s="54"/>
      <c r="B75" s="191"/>
      <c r="C75" s="49"/>
      <c r="D75" s="49"/>
      <c r="E75" s="49"/>
      <c r="F75" s="192"/>
      <c r="G75" s="200"/>
      <c r="H75" s="192"/>
      <c r="I75" s="192"/>
      <c r="J75" s="192"/>
      <c r="K75" s="194"/>
      <c r="L75" s="194"/>
    </row>
    <row r="76" spans="1:12" hidden="1" outlineLevel="1">
      <c r="A76" s="54" t="str">
        <f>IF($F$19=0,"O","X")</f>
        <v>O</v>
      </c>
      <c r="B76" s="191"/>
      <c r="C76" s="97" t="str">
        <f>IF(F74=0,MID(C68,1,1),MID(C68,1,1)+1)&amp;". 매입어음"</f>
        <v>2. 매입어음</v>
      </c>
      <c r="D76" s="49"/>
      <c r="E76" s="49"/>
      <c r="F76" s="49"/>
      <c r="G76" s="200"/>
      <c r="H76" s="192"/>
      <c r="I76" s="192"/>
      <c r="J76" s="192"/>
      <c r="K76" s="194"/>
      <c r="L76" s="194"/>
    </row>
    <row r="77" spans="1:12" hidden="1" outlineLevel="1">
      <c r="A77" s="54" t="str">
        <f t="shared" ref="A77:A80" si="7">IF($F$19=0,"O","X")</f>
        <v>O</v>
      </c>
      <c r="B77" s="191"/>
      <c r="C77" s="220" t="s">
        <v>540</v>
      </c>
      <c r="D77" s="220" t="s">
        <v>541</v>
      </c>
      <c r="E77" s="221" t="s">
        <v>542</v>
      </c>
      <c r="F77" s="221" t="s">
        <v>730</v>
      </c>
      <c r="G77" s="221" t="s">
        <v>623</v>
      </c>
      <c r="H77"/>
      <c r="I77" s="192"/>
      <c r="J77" s="192"/>
      <c r="K77" s="194"/>
      <c r="L77" s="194"/>
    </row>
    <row r="78" spans="1:12" hidden="1" outlineLevel="1">
      <c r="A78" s="54" t="str">
        <f t="shared" si="7"/>
        <v>O</v>
      </c>
      <c r="B78" s="191"/>
      <c r="C78" s="49"/>
      <c r="D78" s="199"/>
      <c r="E78" s="192"/>
      <c r="F78" s="222"/>
      <c r="G78" s="223"/>
      <c r="H78"/>
      <c r="I78" s="192"/>
      <c r="J78" s="192"/>
      <c r="K78" s="194"/>
      <c r="L78" s="194"/>
    </row>
    <row r="79" spans="1:12" hidden="1" outlineLevel="1">
      <c r="A79" s="54" t="str">
        <f t="shared" si="7"/>
        <v>O</v>
      </c>
      <c r="B79" s="191"/>
      <c r="C79" s="49"/>
      <c r="D79" s="199"/>
      <c r="E79" s="192"/>
      <c r="F79" s="222"/>
      <c r="G79" s="223"/>
      <c r="H79" s="199"/>
      <c r="I79" s="192"/>
      <c r="J79" s="192"/>
      <c r="K79" s="194"/>
      <c r="L79" s="194"/>
    </row>
    <row r="80" spans="1:12" ht="14.25" hidden="1" outlineLevel="1" thickBot="1">
      <c r="A80" s="54" t="str">
        <f t="shared" si="7"/>
        <v>O</v>
      </c>
      <c r="B80" s="191"/>
      <c r="C80" s="49"/>
      <c r="D80" s="199"/>
      <c r="E80" s="192"/>
      <c r="F80" s="213">
        <f>SUM(F78:F79)</f>
        <v>0</v>
      </c>
      <c r="G80" s="223"/>
      <c r="H80" s="199"/>
      <c r="I80" s="192"/>
      <c r="J80" s="192"/>
      <c r="K80" s="194"/>
      <c r="L80" s="194"/>
    </row>
    <row r="81" spans="1:12" collapsed="1">
      <c r="A81" s="54"/>
      <c r="B81" s="191"/>
      <c r="C81" s="49"/>
      <c r="D81" s="49"/>
      <c r="E81" s="49"/>
      <c r="F81" s="192"/>
      <c r="G81" s="200"/>
      <c r="H81" s="192"/>
      <c r="I81" s="192"/>
      <c r="J81" s="192"/>
      <c r="K81" s="194"/>
      <c r="L81" s="194"/>
    </row>
    <row r="82" spans="1:12" hidden="1" outlineLevel="1">
      <c r="A82" s="54" t="str">
        <f>IF($F$20=0,"O","X")</f>
        <v>O</v>
      </c>
      <c r="B82" s="191"/>
      <c r="C82" s="97" t="str">
        <f>IF(F80=0,MID(C76,1,1),MID(C76,1,1)+1)&amp;". 전자단기사채"</f>
        <v>2. 전자단기사채</v>
      </c>
      <c r="D82" s="49"/>
      <c r="E82" s="49"/>
      <c r="F82" s="49"/>
      <c r="G82" s="200"/>
      <c r="H82" s="192"/>
      <c r="I82" s="192"/>
      <c r="J82" s="192"/>
      <c r="K82" s="194"/>
      <c r="L82" s="194"/>
    </row>
    <row r="83" spans="1:12" hidden="1" outlineLevel="1">
      <c r="A83" s="54" t="str">
        <f t="shared" ref="A83:A86" si="8">IF($F$20=0,"O","X")</f>
        <v>O</v>
      </c>
      <c r="B83" s="191"/>
      <c r="C83" s="220" t="s">
        <v>540</v>
      </c>
      <c r="D83" s="220" t="s">
        <v>541</v>
      </c>
      <c r="E83" s="221" t="s">
        <v>542</v>
      </c>
      <c r="F83" s="221" t="s">
        <v>730</v>
      </c>
      <c r="G83" s="221" t="s">
        <v>623</v>
      </c>
      <c r="H83" s="221" t="s">
        <v>731</v>
      </c>
      <c r="I83" s="192"/>
      <c r="J83" s="192"/>
      <c r="K83" s="194"/>
      <c r="L83" s="194"/>
    </row>
    <row r="84" spans="1:12" hidden="1" outlineLevel="1">
      <c r="A84" s="54" t="str">
        <f t="shared" si="8"/>
        <v>O</v>
      </c>
      <c r="B84" s="191"/>
      <c r="C84" s="49"/>
      <c r="D84" s="199"/>
      <c r="E84" s="192"/>
      <c r="F84" s="222"/>
      <c r="G84" s="223"/>
      <c r="H84" s="199"/>
      <c r="I84" s="192"/>
      <c r="J84" s="192"/>
      <c r="K84" s="194"/>
      <c r="L84" s="194"/>
    </row>
    <row r="85" spans="1:12" hidden="1" outlineLevel="1">
      <c r="A85" s="54" t="str">
        <f t="shared" si="8"/>
        <v>O</v>
      </c>
      <c r="B85" s="191"/>
      <c r="C85" s="49"/>
      <c r="D85" s="199"/>
      <c r="E85" s="192"/>
      <c r="F85" s="222"/>
      <c r="G85" s="223"/>
      <c r="H85" s="199"/>
      <c r="I85" s="192"/>
      <c r="J85" s="192"/>
      <c r="K85" s="194"/>
      <c r="L85" s="194"/>
    </row>
    <row r="86" spans="1:12" ht="14.25" hidden="1" outlineLevel="1" thickBot="1">
      <c r="A86" s="54" t="str">
        <f t="shared" si="8"/>
        <v>O</v>
      </c>
      <c r="B86" s="191"/>
      <c r="C86" s="49"/>
      <c r="D86" s="199"/>
      <c r="E86" s="192"/>
      <c r="F86" s="213">
        <f>SUM(F84:F85)</f>
        <v>0</v>
      </c>
      <c r="G86" s="223"/>
      <c r="H86" s="199"/>
      <c r="I86" s="192"/>
      <c r="J86" s="192"/>
      <c r="K86" s="194"/>
      <c r="L86" s="194"/>
    </row>
    <row r="87" spans="1:12" collapsed="1">
      <c r="A87" s="54"/>
      <c r="B87" s="191"/>
      <c r="C87" s="49"/>
      <c r="D87" s="49"/>
      <c r="E87" s="49"/>
      <c r="F87" s="192"/>
      <c r="G87" s="200"/>
      <c r="H87" s="192"/>
      <c r="I87" s="192"/>
      <c r="J87" s="192"/>
      <c r="K87" s="194"/>
      <c r="L87" s="194"/>
    </row>
    <row r="88" spans="1:12">
      <c r="A88" s="54"/>
      <c r="B88" s="191"/>
      <c r="C88" s="49"/>
      <c r="D88" s="49"/>
      <c r="E88" s="49"/>
      <c r="F88" s="192"/>
      <c r="G88" s="200"/>
      <c r="H88" s="192"/>
      <c r="I88" s="192"/>
      <c r="J88" s="192"/>
      <c r="K88" s="194"/>
      <c r="L88" s="194"/>
    </row>
    <row r="89" spans="1:12" outlineLevel="1">
      <c r="A89" s="54" t="str">
        <f t="shared" ref="A89:A93" si="9">IF($G$21=0,"O","X")</f>
        <v>O</v>
      </c>
      <c r="B89" s="191"/>
      <c r="C89" s="214" t="str">
        <f>IF(F74=0,MID(C82,1,1),MID(C82,1,1)+1)&amp;". 채권"</f>
        <v>2. 채권</v>
      </c>
      <c r="E89" s="194"/>
      <c r="F89" s="194"/>
      <c r="I89" s="192"/>
      <c r="J89" s="192"/>
      <c r="K89" s="194"/>
      <c r="L89" s="194"/>
    </row>
    <row r="90" spans="1:12" outlineLevel="1">
      <c r="A90" s="54" t="str">
        <f t="shared" si="9"/>
        <v>O</v>
      </c>
      <c r="B90" s="191"/>
      <c r="C90" s="215" t="s">
        <v>547</v>
      </c>
      <c r="D90" s="231" t="s">
        <v>812</v>
      </c>
      <c r="E90" s="221" t="s">
        <v>779</v>
      </c>
      <c r="F90" s="215" t="s">
        <v>732</v>
      </c>
      <c r="G90" s="215" t="s">
        <v>736</v>
      </c>
      <c r="H90" s="215" t="s">
        <v>733</v>
      </c>
      <c r="I90" s="215" t="s">
        <v>734</v>
      </c>
      <c r="J90" s="215" t="s">
        <v>735</v>
      </c>
      <c r="K90" s="194"/>
      <c r="L90" s="194"/>
    </row>
    <row r="91" spans="1:12" outlineLevel="1">
      <c r="A91" s="54" t="str">
        <f t="shared" si="9"/>
        <v>O</v>
      </c>
      <c r="B91" s="191"/>
      <c r="C91" s="218" t="str">
        <f>채권명세!C2</f>
        <v>국고채권01125-3909(19-6)</v>
      </c>
      <c r="D91" s="194" t="str">
        <f>채권명세!F2</f>
        <v>이표(확정)</v>
      </c>
      <c r="E91" s="192" t="str">
        <f>채권명세!G2</f>
        <v>국채</v>
      </c>
      <c r="F91" s="105">
        <f>채권명세!H2/100</f>
        <v>1.125E-2</v>
      </c>
      <c r="G91" s="225">
        <f>채권명세!Q2</f>
        <v>20390910</v>
      </c>
      <c r="H91" s="194">
        <f>채권명세!N2</f>
        <v>7100000000</v>
      </c>
      <c r="I91" s="193">
        <f>채권명세!T2-채권명세!AA2-채권명세!AE2</f>
        <v>5366908689</v>
      </c>
      <c r="J91" s="224">
        <f>채권명세!U2-채권명세!AA2-채권명세!AE2</f>
        <v>5368673944</v>
      </c>
      <c r="K91" s="194"/>
      <c r="L91" s="194"/>
    </row>
    <row r="92" spans="1:12" outlineLevel="1">
      <c r="A92" s="54" t="str">
        <f t="shared" si="9"/>
        <v>O</v>
      </c>
      <c r="B92" s="191"/>
      <c r="C92" s="218"/>
      <c r="E92" s="192"/>
      <c r="F92" s="218"/>
      <c r="G92" s="225"/>
      <c r="H92" s="194"/>
      <c r="K92" s="194"/>
      <c r="L92" s="194"/>
    </row>
    <row r="93" spans="1:12" outlineLevel="1">
      <c r="A93" s="54" t="str">
        <f t="shared" si="9"/>
        <v>O</v>
      </c>
      <c r="B93" s="191"/>
      <c r="C93" s="218"/>
      <c r="E93" s="192"/>
      <c r="F93" s="218"/>
      <c r="G93" s="225"/>
      <c r="H93" s="194"/>
      <c r="K93" s="194"/>
      <c r="L93" s="194"/>
    </row>
    <row r="94" spans="1:12" outlineLevel="1">
      <c r="A94" s="54" t="str">
        <f t="shared" ref="A94:A95" si="10">IF($G$21=0,"O","X")</f>
        <v>O</v>
      </c>
      <c r="B94" s="191"/>
      <c r="C94" s="218"/>
      <c r="E94" s="192"/>
      <c r="F94" s="218"/>
      <c r="G94" s="225"/>
      <c r="H94" s="194"/>
      <c r="K94" s="194"/>
      <c r="L94" s="194"/>
    </row>
    <row r="95" spans="1:12" ht="14.25" outlineLevel="1" thickBot="1">
      <c r="A95" s="54" t="str">
        <f t="shared" si="10"/>
        <v>O</v>
      </c>
      <c r="B95" s="191"/>
      <c r="E95" s="194"/>
      <c r="F95" s="194"/>
      <c r="G95" s="194"/>
      <c r="H95" s="194"/>
      <c r="I95" s="193"/>
      <c r="J95" s="219">
        <f>SUM(J91:J94)</f>
        <v>5368673944</v>
      </c>
      <c r="K95" s="194"/>
      <c r="L95" s="194"/>
    </row>
    <row r="96" spans="1:12" ht="14.25" thickTop="1">
      <c r="A96" s="54"/>
      <c r="B96" s="191"/>
      <c r="C96" s="49"/>
      <c r="D96" s="49"/>
      <c r="E96" s="49"/>
      <c r="F96" s="192"/>
      <c r="G96" s="200"/>
      <c r="H96" s="192"/>
      <c r="I96" s="192"/>
      <c r="J96" s="192"/>
      <c r="K96" s="194"/>
      <c r="L96" s="194"/>
    </row>
    <row r="97" spans="1:12" outlineLevel="1" collapsed="1">
      <c r="A97" s="54" t="str">
        <f>IF($G$25=0,"O","X")</f>
        <v>O</v>
      </c>
      <c r="B97" s="191"/>
      <c r="C97" s="97" t="str">
        <f>IF(J95=0,MID(C89,1,1),MID(C89,1,1)+1)&amp;". 거래소주식, 코스닥주식"</f>
        <v>3. 거래소주식, 코스닥주식</v>
      </c>
      <c r="D97" s="49"/>
      <c r="E97" s="49"/>
      <c r="F97" s="192"/>
      <c r="G97" s="200"/>
      <c r="H97" s="192"/>
      <c r="I97" s="192"/>
      <c r="J97" s="192"/>
      <c r="K97" s="194"/>
      <c r="L97" s="194"/>
    </row>
    <row r="98" spans="1:12" outlineLevel="1">
      <c r="A98" s="54"/>
      <c r="B98" s="191"/>
      <c r="C98" s="97"/>
      <c r="D98" s="49"/>
      <c r="E98" s="49"/>
      <c r="F98" s="192"/>
      <c r="G98" s="200"/>
      <c r="H98" s="192"/>
      <c r="I98" s="192"/>
      <c r="J98" s="192"/>
      <c r="K98" s="194"/>
      <c r="L98" s="194"/>
    </row>
    <row r="99" spans="1:12" outlineLevel="1">
      <c r="A99" s="54" t="str">
        <f t="shared" ref="A99:A308" si="11">IF($F$25=0,"O","X")</f>
        <v>O</v>
      </c>
      <c r="B99" s="191"/>
      <c r="C99" s="97" t="s">
        <v>879</v>
      </c>
      <c r="D99" s="49"/>
      <c r="E99" s="49"/>
      <c r="F99" s="192"/>
      <c r="G99" s="200"/>
      <c r="H99" s="192"/>
      <c r="I99" s="192"/>
      <c r="J99" s="192"/>
      <c r="K99" s="194"/>
      <c r="L99" s="194"/>
    </row>
    <row r="100" spans="1:12" outlineLevel="1">
      <c r="A100" s="54" t="str">
        <f t="shared" si="11"/>
        <v>O</v>
      </c>
      <c r="B100" s="191"/>
      <c r="C100" s="48" t="s">
        <v>547</v>
      </c>
      <c r="D100" s="195" t="s">
        <v>648</v>
      </c>
      <c r="E100" s="48" t="s">
        <v>737</v>
      </c>
      <c r="F100" s="48" t="s">
        <v>738</v>
      </c>
      <c r="G100" s="192"/>
      <c r="H100" s="192"/>
      <c r="I100" s="192"/>
      <c r="J100" s="49"/>
      <c r="K100" s="194"/>
      <c r="L100" s="194"/>
    </row>
    <row r="101" spans="1:12" outlineLevel="1">
      <c r="A101" s="54" t="str">
        <f t="shared" si="11"/>
        <v>O</v>
      </c>
      <c r="B101" s="191"/>
      <c r="C101" t="str">
        <f>국내주식명세!B3</f>
        <v>종목002</v>
      </c>
      <c r="D101" s="6">
        <f>국내주식명세!D3</f>
        <v>5880</v>
      </c>
      <c r="E101" s="6">
        <f>국내주식명세!E3</f>
        <v>91764961</v>
      </c>
      <c r="F101" s="6">
        <f>국내주식명세!G3</f>
        <v>134652000</v>
      </c>
      <c r="G101" s="192"/>
      <c r="H101" s="192"/>
      <c r="I101" s="192"/>
      <c r="J101" s="49"/>
      <c r="K101" s="194"/>
      <c r="L101" s="194"/>
    </row>
    <row r="102" spans="1:12" outlineLevel="1">
      <c r="A102" s="54" t="str">
        <f t="shared" si="11"/>
        <v>O</v>
      </c>
      <c r="B102" s="191"/>
      <c r="C102" t="str">
        <f>국내주식명세!B4</f>
        <v>종목003</v>
      </c>
      <c r="D102" s="6">
        <f>국내주식명세!D4</f>
        <v>210</v>
      </c>
      <c r="E102" s="6">
        <f>국내주식명세!E4</f>
        <v>63483000</v>
      </c>
      <c r="F102" s="6">
        <f>국내주식명세!G4</f>
        <v>88305000</v>
      </c>
      <c r="G102" s="192"/>
      <c r="H102" s="192"/>
      <c r="I102" s="192"/>
      <c r="J102" s="49"/>
      <c r="K102" s="194"/>
      <c r="L102" s="194"/>
    </row>
    <row r="103" spans="1:12" outlineLevel="1">
      <c r="A103" s="54" t="str">
        <f t="shared" si="11"/>
        <v>O</v>
      </c>
      <c r="B103" s="191"/>
      <c r="C103" t="str">
        <f>국내주식명세!B5</f>
        <v>종목004</v>
      </c>
      <c r="D103" s="6">
        <f>국내주식명세!D5</f>
        <v>210</v>
      </c>
      <c r="E103" s="6">
        <f>국내주식명세!E5</f>
        <v>204090000</v>
      </c>
      <c r="F103" s="6">
        <f>국내주식명세!G5</f>
        <v>258510000</v>
      </c>
      <c r="G103" s="192"/>
      <c r="H103" s="192"/>
      <c r="I103" s="192"/>
      <c r="J103" s="49"/>
      <c r="K103" s="194"/>
      <c r="L103" s="194"/>
    </row>
    <row r="104" spans="1:12" outlineLevel="1">
      <c r="A104" s="54" t="str">
        <f t="shared" si="11"/>
        <v>O</v>
      </c>
      <c r="B104" s="191"/>
      <c r="C104" t="str">
        <f>국내주식명세!B6</f>
        <v>종목005</v>
      </c>
      <c r="D104" s="6">
        <f>국내주식명세!D6</f>
        <v>35</v>
      </c>
      <c r="E104" s="6">
        <f>국내주식명세!E6</f>
        <v>28063230</v>
      </c>
      <c r="F104" s="6">
        <f>국내주식명세!G6</f>
        <v>26670000</v>
      </c>
      <c r="G104" s="192"/>
      <c r="H104" s="192"/>
      <c r="I104" s="192"/>
      <c r="J104" s="49"/>
      <c r="K104" s="194"/>
      <c r="L104" s="194"/>
    </row>
    <row r="105" spans="1:12" outlineLevel="1">
      <c r="A105" s="54" t="str">
        <f t="shared" si="11"/>
        <v>O</v>
      </c>
      <c r="B105" s="191"/>
      <c r="C105" t="str">
        <f>국내주식명세!B7</f>
        <v>종목006</v>
      </c>
      <c r="D105" s="6">
        <f>국내주식명세!D7</f>
        <v>1855</v>
      </c>
      <c r="E105" s="6">
        <f>국내주식명세!E7</f>
        <v>311085250</v>
      </c>
      <c r="F105" s="6">
        <f>국내주식명세!G7</f>
        <v>346885000</v>
      </c>
      <c r="G105" s="192"/>
      <c r="H105" s="192"/>
      <c r="I105" s="192"/>
      <c r="J105" s="49"/>
      <c r="K105" s="194"/>
      <c r="L105" s="194"/>
    </row>
    <row r="106" spans="1:12" outlineLevel="1">
      <c r="A106" s="54" t="str">
        <f t="shared" si="11"/>
        <v>O</v>
      </c>
      <c r="B106" s="191"/>
      <c r="C106" t="str">
        <f>국내주식명세!B8</f>
        <v>종목007</v>
      </c>
      <c r="D106" s="6">
        <f>국내주식명세!D8</f>
        <v>420</v>
      </c>
      <c r="E106" s="6">
        <f>국내주식명세!E8</f>
        <v>28544400</v>
      </c>
      <c r="F106" s="6">
        <f>국내주식명세!G8</f>
        <v>26376000</v>
      </c>
      <c r="G106" s="192"/>
      <c r="H106" s="192"/>
      <c r="I106" s="192"/>
      <c r="J106" s="49"/>
      <c r="K106" s="194"/>
      <c r="L106" s="194"/>
    </row>
    <row r="107" spans="1:12" outlineLevel="1">
      <c r="A107" s="54" t="str">
        <f t="shared" si="11"/>
        <v>O</v>
      </c>
      <c r="B107" s="191"/>
      <c r="C107" t="str">
        <f>국내주식명세!B9</f>
        <v>종목008</v>
      </c>
      <c r="D107" s="6">
        <f>국내주식명세!D9</f>
        <v>2835</v>
      </c>
      <c r="E107" s="6">
        <f>국내주식명세!E9</f>
        <v>402100300</v>
      </c>
      <c r="F107" s="6">
        <f>국내주식명세!G9</f>
        <v>337932000</v>
      </c>
      <c r="G107" s="192"/>
      <c r="H107" s="192"/>
      <c r="I107" s="192"/>
      <c r="J107" s="49"/>
      <c r="K107" s="194"/>
      <c r="L107" s="194"/>
    </row>
    <row r="108" spans="1:12" outlineLevel="1">
      <c r="A108" s="54" t="str">
        <f t="shared" si="11"/>
        <v>O</v>
      </c>
      <c r="B108" s="191"/>
      <c r="C108" t="str">
        <f>국내주식명세!B10</f>
        <v>종목009</v>
      </c>
      <c r="D108" s="6">
        <f>국내주식명세!D10</f>
        <v>2905</v>
      </c>
      <c r="E108" s="6">
        <f>국내주식명세!E10</f>
        <v>492148503</v>
      </c>
      <c r="F108" s="6">
        <f>국내주식명세!G10</f>
        <v>740775000</v>
      </c>
      <c r="G108" s="192"/>
      <c r="H108" s="192"/>
      <c r="I108" s="192"/>
      <c r="J108" s="49"/>
      <c r="K108" s="194"/>
      <c r="L108" s="194"/>
    </row>
    <row r="109" spans="1:12" outlineLevel="1">
      <c r="A109" s="54" t="str">
        <f t="shared" si="11"/>
        <v>O</v>
      </c>
      <c r="B109" s="191"/>
      <c r="C109" t="str">
        <f>국내주식명세!B11</f>
        <v>종목010</v>
      </c>
      <c r="D109" s="6">
        <f>국내주식명세!D11</f>
        <v>2450</v>
      </c>
      <c r="E109" s="6">
        <f>국내주식명세!E11</f>
        <v>727251001</v>
      </c>
      <c r="F109" s="6">
        <f>국내주식명세!G11</f>
        <v>997150000</v>
      </c>
      <c r="G109" s="192"/>
      <c r="H109" s="192"/>
      <c r="I109" s="192"/>
      <c r="J109" s="49"/>
      <c r="K109" s="194"/>
      <c r="L109" s="194"/>
    </row>
    <row r="110" spans="1:12" outlineLevel="1">
      <c r="A110" s="54" t="str">
        <f t="shared" si="11"/>
        <v>O</v>
      </c>
      <c r="B110" s="191"/>
      <c r="C110" t="str">
        <f>국내주식명세!B12</f>
        <v>종목011</v>
      </c>
      <c r="D110" s="6">
        <f>국내주식명세!D12</f>
        <v>350</v>
      </c>
      <c r="E110" s="6">
        <f>국내주식명세!E12</f>
        <v>363583220</v>
      </c>
      <c r="F110" s="6">
        <f>국내주식명세!G12</f>
        <v>460600000</v>
      </c>
      <c r="G110" s="192"/>
      <c r="H110" s="192"/>
      <c r="I110" s="192"/>
      <c r="J110" s="49"/>
      <c r="K110" s="194"/>
      <c r="L110" s="194"/>
    </row>
    <row r="111" spans="1:12" outlineLevel="1">
      <c r="A111" s="54" t="str">
        <f t="shared" si="11"/>
        <v>O</v>
      </c>
      <c r="B111" s="191"/>
      <c r="C111" t="str">
        <f>국내주식명세!B13</f>
        <v>종목012</v>
      </c>
      <c r="D111" s="6">
        <f>국내주식명세!D13</f>
        <v>2170</v>
      </c>
      <c r="E111" s="6">
        <f>국내주식명세!E13</f>
        <v>139159001</v>
      </c>
      <c r="F111" s="6">
        <f>국내주식명세!G13</f>
        <v>180110000</v>
      </c>
      <c r="G111" s="192"/>
      <c r="H111" s="192"/>
      <c r="I111" s="192"/>
      <c r="J111" s="49"/>
      <c r="K111" s="194"/>
      <c r="L111" s="194"/>
    </row>
    <row r="112" spans="1:12" outlineLevel="1">
      <c r="A112" s="54" t="str">
        <f t="shared" si="11"/>
        <v>O</v>
      </c>
      <c r="B112" s="191"/>
      <c r="C112" t="str">
        <f>국내주식명세!B14</f>
        <v>종목013</v>
      </c>
      <c r="D112" s="6">
        <f>국내주식명세!D14</f>
        <v>1330</v>
      </c>
      <c r="E112" s="6">
        <f>국내주식명세!E14</f>
        <v>86271401</v>
      </c>
      <c r="F112" s="6">
        <f>국내주식명세!G14</f>
        <v>117439000</v>
      </c>
      <c r="G112" s="192"/>
      <c r="H112" s="192"/>
      <c r="I112" s="192"/>
      <c r="J112" s="49"/>
      <c r="K112" s="194"/>
      <c r="L112" s="194"/>
    </row>
    <row r="113" spans="1:12" outlineLevel="1">
      <c r="A113" s="54" t="str">
        <f t="shared" si="11"/>
        <v>O</v>
      </c>
      <c r="B113" s="191"/>
      <c r="C113" t="str">
        <f>국내주식명세!B15</f>
        <v>종목014</v>
      </c>
      <c r="D113" s="6">
        <f>국내주식명세!D15</f>
        <v>1680</v>
      </c>
      <c r="E113" s="6">
        <f>국내주식명세!E15</f>
        <v>43538051</v>
      </c>
      <c r="F113" s="6">
        <f>국내주식명세!G15</f>
        <v>50148000</v>
      </c>
      <c r="G113" s="192"/>
      <c r="H113" s="192"/>
      <c r="I113" s="192"/>
      <c r="J113" s="49"/>
      <c r="K113" s="194"/>
      <c r="L113" s="194"/>
    </row>
    <row r="114" spans="1:12" outlineLevel="1">
      <c r="A114" s="54" t="str">
        <f t="shared" si="11"/>
        <v>O</v>
      </c>
      <c r="B114" s="191"/>
      <c r="C114" t="str">
        <f>국내주식명세!B16</f>
        <v>종목015</v>
      </c>
      <c r="D114" s="6">
        <f>국내주식명세!D16</f>
        <v>2205</v>
      </c>
      <c r="E114" s="6">
        <f>국내주식명세!E16</f>
        <v>215012704</v>
      </c>
      <c r="F114" s="6">
        <f>국내주식명세!G16</f>
        <v>280917000</v>
      </c>
      <c r="G114" s="192"/>
      <c r="H114" s="192"/>
      <c r="I114" s="192"/>
      <c r="J114" s="49"/>
      <c r="K114" s="194"/>
      <c r="L114" s="194"/>
    </row>
    <row r="115" spans="1:12" outlineLevel="1">
      <c r="A115" s="54" t="str">
        <f t="shared" si="11"/>
        <v>O</v>
      </c>
      <c r="B115" s="191"/>
      <c r="C115" t="str">
        <f>국내주식명세!B17</f>
        <v>종목016</v>
      </c>
      <c r="D115" s="6">
        <f>국내주식명세!D17</f>
        <v>2135</v>
      </c>
      <c r="E115" s="6">
        <f>국내주식명세!E17</f>
        <v>224016403</v>
      </c>
      <c r="F115" s="6">
        <f>국내주식명세!G17</f>
        <v>345229500</v>
      </c>
      <c r="G115" s="192"/>
      <c r="H115" s="192"/>
      <c r="I115" s="192"/>
      <c r="J115" s="49"/>
      <c r="K115" s="194"/>
      <c r="L115" s="194"/>
    </row>
    <row r="116" spans="1:12" outlineLevel="1">
      <c r="A116" s="54" t="str">
        <f t="shared" si="11"/>
        <v>O</v>
      </c>
      <c r="B116" s="191"/>
      <c r="C116" t="str">
        <f>국내주식명세!B18</f>
        <v>종목017</v>
      </c>
      <c r="D116" s="6">
        <f>국내주식명세!D18</f>
        <v>420</v>
      </c>
      <c r="E116" s="6">
        <f>국내주식명세!E18</f>
        <v>100008000</v>
      </c>
      <c r="F116" s="6">
        <f>국내주식명세!G18</f>
        <v>87360000</v>
      </c>
      <c r="G116" s="192"/>
      <c r="H116" s="192"/>
      <c r="I116" s="192"/>
      <c r="J116" s="49"/>
      <c r="K116" s="194"/>
      <c r="L116" s="194"/>
    </row>
    <row r="117" spans="1:12" outlineLevel="1">
      <c r="A117" s="54" t="str">
        <f t="shared" si="11"/>
        <v>O</v>
      </c>
      <c r="B117" s="191"/>
      <c r="C117" t="str">
        <f>국내주식명세!B19</f>
        <v>종목018</v>
      </c>
      <c r="D117" s="6">
        <f>국내주식명세!D19</f>
        <v>7315</v>
      </c>
      <c r="E117" s="6">
        <f>국내주식명세!E19</f>
        <v>78734485</v>
      </c>
      <c r="F117" s="6">
        <f>국내주식명세!G19</f>
        <v>113748250</v>
      </c>
      <c r="G117" s="192"/>
      <c r="H117" s="192"/>
      <c r="I117" s="192"/>
      <c r="J117" s="49"/>
      <c r="K117" s="194"/>
      <c r="L117" s="194"/>
    </row>
    <row r="118" spans="1:12" outlineLevel="1">
      <c r="A118" s="54" t="str">
        <f t="shared" si="11"/>
        <v>O</v>
      </c>
      <c r="B118" s="191"/>
      <c r="C118" t="str">
        <f>국내주식명세!B20</f>
        <v>종목019</v>
      </c>
      <c r="D118" s="6">
        <f>국내주식명세!D20</f>
        <v>525</v>
      </c>
      <c r="E118" s="6">
        <f>국내주식명세!E20</f>
        <v>639947948</v>
      </c>
      <c r="F118" s="6">
        <f>국내주식명세!G20</f>
        <v>889875000</v>
      </c>
      <c r="G118" s="192"/>
      <c r="H118" s="192"/>
      <c r="I118" s="192"/>
      <c r="J118" s="49"/>
      <c r="K118" s="194"/>
      <c r="L118" s="194"/>
    </row>
    <row r="119" spans="1:12" outlineLevel="1">
      <c r="A119" s="54" t="str">
        <f t="shared" si="11"/>
        <v>O</v>
      </c>
      <c r="B119" s="191"/>
      <c r="C119" t="str">
        <f>국내주식명세!B21</f>
        <v>종목020</v>
      </c>
      <c r="D119" s="6">
        <f>국내주식명세!D21</f>
        <v>1155</v>
      </c>
      <c r="E119" s="6">
        <f>국내주식명세!E21</f>
        <v>121301400</v>
      </c>
      <c r="F119" s="6">
        <f>국내주식명세!G21</f>
        <v>122083500</v>
      </c>
      <c r="G119" s="192"/>
      <c r="H119" s="192"/>
      <c r="I119" s="192"/>
      <c r="J119" s="49"/>
      <c r="K119" s="194"/>
      <c r="L119" s="194"/>
    </row>
    <row r="120" spans="1:12" outlineLevel="1">
      <c r="A120" s="54" t="str">
        <f t="shared" si="11"/>
        <v>O</v>
      </c>
      <c r="B120" s="191"/>
      <c r="C120" t="str">
        <f>국내주식명세!B22</f>
        <v>종목021</v>
      </c>
      <c r="D120" s="6">
        <f>국내주식명세!D22</f>
        <v>1365</v>
      </c>
      <c r="E120" s="6">
        <f>국내주식명세!E22</f>
        <v>67758600</v>
      </c>
      <c r="F120" s="6">
        <f>국내주식명세!G22</f>
        <v>65793000</v>
      </c>
      <c r="G120" s="192"/>
      <c r="H120" s="192"/>
      <c r="I120" s="192"/>
      <c r="J120" s="49"/>
      <c r="K120" s="194"/>
      <c r="L120" s="194"/>
    </row>
    <row r="121" spans="1:12" outlineLevel="1">
      <c r="A121" s="54" t="str">
        <f t="shared" si="11"/>
        <v>O</v>
      </c>
      <c r="B121" s="191"/>
      <c r="C121" t="str">
        <f>국내주식명세!B23</f>
        <v>종목022</v>
      </c>
      <c r="D121" s="6">
        <f>국내주식명세!D23</f>
        <v>3150</v>
      </c>
      <c r="E121" s="6">
        <f>국내주식명세!E23</f>
        <v>367587006</v>
      </c>
      <c r="F121" s="6">
        <f>국내주식명세!G23</f>
        <v>354060000</v>
      </c>
      <c r="G121" s="192"/>
      <c r="H121" s="192"/>
      <c r="I121" s="192"/>
      <c r="J121" s="49"/>
      <c r="K121" s="194"/>
      <c r="L121" s="194"/>
    </row>
    <row r="122" spans="1:12" outlineLevel="1">
      <c r="A122" s="54" t="str">
        <f t="shared" si="11"/>
        <v>O</v>
      </c>
      <c r="B122" s="191"/>
      <c r="C122" t="str">
        <f>국내주식명세!B24</f>
        <v>종목023</v>
      </c>
      <c r="D122" s="6">
        <f>국내주식명세!D24</f>
        <v>13335</v>
      </c>
      <c r="E122" s="6">
        <f>국내주식명세!E24</f>
        <v>298284901</v>
      </c>
      <c r="F122" s="6">
        <f>국내주식명세!G24</f>
        <v>300704250</v>
      </c>
      <c r="G122" s="192"/>
      <c r="H122" s="192"/>
      <c r="I122" s="192"/>
      <c r="J122" s="49"/>
      <c r="K122" s="194"/>
      <c r="L122" s="194"/>
    </row>
    <row r="123" spans="1:12" outlineLevel="1">
      <c r="A123" s="54" t="str">
        <f t="shared" si="11"/>
        <v>O</v>
      </c>
      <c r="B123" s="191"/>
      <c r="C123" t="str">
        <f>국내주식명세!B25</f>
        <v>종목024</v>
      </c>
      <c r="D123" s="6">
        <f>국내주식명세!D25</f>
        <v>4410</v>
      </c>
      <c r="E123" s="6">
        <f>국내주식명세!E25</f>
        <v>110142903</v>
      </c>
      <c r="F123" s="6">
        <f>국내주식명세!G25</f>
        <v>136930500</v>
      </c>
      <c r="G123" s="192"/>
      <c r="H123" s="192"/>
      <c r="I123" s="192"/>
      <c r="J123" s="49"/>
      <c r="K123" s="194"/>
      <c r="L123" s="194"/>
    </row>
    <row r="124" spans="1:12" outlineLevel="1">
      <c r="A124" s="54" t="str">
        <f t="shared" si="11"/>
        <v>O</v>
      </c>
      <c r="B124" s="191"/>
      <c r="C124" t="str">
        <f>국내주식명세!B26</f>
        <v>종목025</v>
      </c>
      <c r="D124" s="6">
        <f>국내주식명세!D26</f>
        <v>1330</v>
      </c>
      <c r="E124" s="6">
        <f>국내주식명세!E26</f>
        <v>20669722</v>
      </c>
      <c r="F124" s="6">
        <f>국내주식명세!G26</f>
        <v>19085500</v>
      </c>
      <c r="G124" s="192"/>
      <c r="H124" s="192"/>
      <c r="I124" s="192"/>
      <c r="J124" s="49"/>
      <c r="K124" s="194"/>
      <c r="L124" s="194"/>
    </row>
    <row r="125" spans="1:12" outlineLevel="1">
      <c r="A125" s="54" t="str">
        <f t="shared" si="11"/>
        <v>O</v>
      </c>
      <c r="B125" s="191"/>
      <c r="C125" t="str">
        <f>국내주식명세!B27</f>
        <v>종목026</v>
      </c>
      <c r="D125" s="6">
        <f>국내주식명세!D27</f>
        <v>280</v>
      </c>
      <c r="E125" s="6">
        <f>국내주식명세!E27</f>
        <v>44944000</v>
      </c>
      <c r="F125" s="6">
        <f>국내주식명세!G27</f>
        <v>44520000</v>
      </c>
      <c r="G125" s="192"/>
      <c r="H125" s="192"/>
      <c r="I125" s="192"/>
      <c r="J125" s="49"/>
      <c r="K125" s="194"/>
      <c r="L125" s="194"/>
    </row>
    <row r="126" spans="1:12" outlineLevel="1">
      <c r="A126" s="54" t="str">
        <f t="shared" si="11"/>
        <v>O</v>
      </c>
      <c r="B126" s="191"/>
      <c r="C126" t="str">
        <f>국내주식명세!B28</f>
        <v>종목027</v>
      </c>
      <c r="D126" s="6">
        <f>국내주식명세!D28</f>
        <v>3185</v>
      </c>
      <c r="E126" s="6">
        <f>국내주식명세!E28</f>
        <v>792997250</v>
      </c>
      <c r="F126" s="6">
        <f>국내주식명세!G28</f>
        <v>858357500</v>
      </c>
      <c r="G126" s="192"/>
      <c r="H126" s="192"/>
      <c r="I126" s="192"/>
      <c r="J126" s="49"/>
      <c r="K126" s="194"/>
      <c r="L126" s="194"/>
    </row>
    <row r="127" spans="1:12" outlineLevel="1">
      <c r="A127" s="54" t="str">
        <f t="shared" si="11"/>
        <v>O</v>
      </c>
      <c r="B127" s="191"/>
      <c r="C127" t="str">
        <f>국내주식명세!B29</f>
        <v>종목028</v>
      </c>
      <c r="D127" s="6">
        <f>국내주식명세!D29</f>
        <v>14350</v>
      </c>
      <c r="E127" s="6">
        <f>국내주식명세!E29</f>
        <v>199206703</v>
      </c>
      <c r="F127" s="6">
        <f>국내주식명세!G29</f>
        <v>335072500</v>
      </c>
      <c r="G127" s="192"/>
      <c r="H127" s="192"/>
      <c r="I127" s="192"/>
      <c r="J127" s="49"/>
      <c r="K127" s="194"/>
      <c r="L127" s="194"/>
    </row>
    <row r="128" spans="1:12" outlineLevel="1">
      <c r="A128" s="54" t="str">
        <f t="shared" si="11"/>
        <v>O</v>
      </c>
      <c r="B128" s="191"/>
      <c r="C128" t="str">
        <f>국내주식명세!B30</f>
        <v>종목029</v>
      </c>
      <c r="D128" s="6">
        <f>국내주식명세!D30</f>
        <v>1470</v>
      </c>
      <c r="E128" s="6">
        <f>국내주식명세!E30</f>
        <v>47594401</v>
      </c>
      <c r="F128" s="6">
        <f>국내주식명세!G30</f>
        <v>53287500</v>
      </c>
      <c r="G128" s="192"/>
      <c r="H128" s="192"/>
      <c r="I128" s="192"/>
      <c r="J128" s="49"/>
      <c r="K128" s="194"/>
      <c r="L128" s="194"/>
    </row>
    <row r="129" spans="1:12" outlineLevel="1">
      <c r="A129" s="54" t="str">
        <f t="shared" si="11"/>
        <v>O</v>
      </c>
      <c r="B129" s="191"/>
      <c r="C129" t="str">
        <f>국내주식명세!B31</f>
        <v>종목030</v>
      </c>
      <c r="D129" s="6">
        <f>국내주식명세!D31</f>
        <v>420</v>
      </c>
      <c r="E129" s="6">
        <f>국내주식명세!E31</f>
        <v>19513201</v>
      </c>
      <c r="F129" s="6">
        <f>국내주식명세!G31</f>
        <v>19383000</v>
      </c>
      <c r="G129" s="192"/>
      <c r="H129" s="192"/>
      <c r="I129" s="192"/>
      <c r="J129" s="49"/>
      <c r="K129" s="194"/>
      <c r="L129" s="194"/>
    </row>
    <row r="130" spans="1:12" outlineLevel="1">
      <c r="A130" s="54" t="str">
        <f t="shared" si="11"/>
        <v>O</v>
      </c>
      <c r="B130" s="191"/>
      <c r="C130" t="str">
        <f>국내주식명세!B32</f>
        <v>종목031</v>
      </c>
      <c r="D130" s="6">
        <f>국내주식명세!D32</f>
        <v>700</v>
      </c>
      <c r="E130" s="6">
        <f>국내주식명세!E32</f>
        <v>56248002</v>
      </c>
      <c r="F130" s="6">
        <f>국내주식명세!G32</f>
        <v>80640000</v>
      </c>
      <c r="G130" s="192"/>
      <c r="H130" s="192"/>
      <c r="I130" s="192"/>
      <c r="J130" s="49"/>
      <c r="K130" s="194"/>
      <c r="L130" s="194"/>
    </row>
    <row r="131" spans="1:12" outlineLevel="1">
      <c r="A131" s="54" t="str">
        <f t="shared" si="11"/>
        <v>O</v>
      </c>
      <c r="B131" s="191"/>
      <c r="C131" t="str">
        <f>국내주식명세!B33</f>
        <v>종목032</v>
      </c>
      <c r="D131" s="6">
        <f>국내주식명세!D33</f>
        <v>280</v>
      </c>
      <c r="E131" s="6">
        <f>국내주식명세!E33</f>
        <v>235064992</v>
      </c>
      <c r="F131" s="6">
        <f>국내주식명세!G33</f>
        <v>208040000</v>
      </c>
      <c r="G131" s="192"/>
      <c r="H131" s="192"/>
      <c r="I131" s="192"/>
      <c r="J131" s="49"/>
      <c r="K131" s="194"/>
      <c r="L131" s="194"/>
    </row>
    <row r="132" spans="1:12" outlineLevel="1">
      <c r="A132" s="54" t="str">
        <f t="shared" si="11"/>
        <v>O</v>
      </c>
      <c r="B132" s="191"/>
      <c r="C132" t="str">
        <f>국내주식명세!B34</f>
        <v>종목033</v>
      </c>
      <c r="D132" s="6">
        <f>국내주식명세!D34</f>
        <v>2529</v>
      </c>
      <c r="E132" s="6">
        <f>국내주식명세!E34</f>
        <v>7157070</v>
      </c>
      <c r="F132" s="6">
        <f>국내주식명세!G34</f>
        <v>7498485</v>
      </c>
      <c r="G132" s="192"/>
      <c r="H132" s="192"/>
      <c r="I132" s="192"/>
      <c r="J132" s="49"/>
      <c r="K132" s="194"/>
      <c r="L132" s="194"/>
    </row>
    <row r="133" spans="1:12" outlineLevel="1">
      <c r="A133" s="54" t="str">
        <f t="shared" si="11"/>
        <v>O</v>
      </c>
      <c r="B133" s="191"/>
      <c r="C133" t="str">
        <f>국내주식명세!B35</f>
        <v>종목034</v>
      </c>
      <c r="D133" s="6">
        <f>국내주식명세!D35</f>
        <v>525</v>
      </c>
      <c r="E133" s="6">
        <f>국내주식명세!E35</f>
        <v>32378487</v>
      </c>
      <c r="F133" s="6">
        <f>국내주식명세!G35</f>
        <v>38062500</v>
      </c>
      <c r="G133" s="192"/>
      <c r="H133" s="192"/>
      <c r="I133" s="192"/>
      <c r="J133" s="49"/>
      <c r="K133" s="194"/>
      <c r="L133" s="194"/>
    </row>
    <row r="134" spans="1:12" outlineLevel="1">
      <c r="A134" s="54" t="str">
        <f t="shared" si="11"/>
        <v>O</v>
      </c>
      <c r="B134" s="191"/>
      <c r="C134" t="str">
        <f>국내주식명세!B36</f>
        <v>종목035</v>
      </c>
      <c r="D134" s="6">
        <f>국내주식명세!D36</f>
        <v>5250</v>
      </c>
      <c r="E134" s="6">
        <f>국내주식명세!E36</f>
        <v>845438975</v>
      </c>
      <c r="F134" s="6">
        <f>국내주식명세!G36</f>
        <v>1257375000</v>
      </c>
      <c r="G134" s="192"/>
      <c r="H134" s="192"/>
      <c r="I134" s="192"/>
      <c r="J134" s="49"/>
      <c r="K134" s="194"/>
      <c r="L134" s="194"/>
    </row>
    <row r="135" spans="1:12" outlineLevel="1">
      <c r="A135" s="54" t="str">
        <f t="shared" si="11"/>
        <v>O</v>
      </c>
      <c r="B135" s="191"/>
      <c r="C135" t="str">
        <f>국내주식명세!B37</f>
        <v>종목036</v>
      </c>
      <c r="D135" s="6">
        <f>국내주식명세!D37</f>
        <v>4410</v>
      </c>
      <c r="E135" s="6">
        <f>국내주식명세!E37</f>
        <v>513802800</v>
      </c>
      <c r="F135" s="6">
        <f>국내주식명세!G37</f>
        <v>695016000</v>
      </c>
      <c r="G135" s="192"/>
      <c r="H135" s="192"/>
      <c r="I135" s="192"/>
      <c r="J135" s="49"/>
      <c r="K135" s="194"/>
      <c r="L135" s="194"/>
    </row>
    <row r="136" spans="1:12" outlineLevel="1">
      <c r="A136" s="54" t="str">
        <f t="shared" si="11"/>
        <v>O</v>
      </c>
      <c r="B136" s="191"/>
      <c r="C136" t="str">
        <f>국내주식명세!B38</f>
        <v>종목037</v>
      </c>
      <c r="D136" s="6">
        <f>국내주식명세!D38</f>
        <v>15190</v>
      </c>
      <c r="E136" s="6">
        <f>국내주식명세!E38</f>
        <v>155584662</v>
      </c>
      <c r="F136" s="6">
        <f>국내주식명세!G38</f>
        <v>179393900</v>
      </c>
      <c r="G136" s="192"/>
      <c r="H136" s="192"/>
      <c r="I136" s="192"/>
      <c r="J136" s="49"/>
      <c r="K136" s="194"/>
      <c r="L136" s="194"/>
    </row>
    <row r="137" spans="1:12" outlineLevel="1">
      <c r="A137" s="54" t="str">
        <f t="shared" si="11"/>
        <v>O</v>
      </c>
      <c r="B137" s="191"/>
      <c r="C137" t="str">
        <f>국내주식명세!B39</f>
        <v>종목038</v>
      </c>
      <c r="D137" s="6">
        <f>국내주식명세!D39</f>
        <v>2275</v>
      </c>
      <c r="E137" s="6">
        <f>국내주식명세!E39</f>
        <v>39950500</v>
      </c>
      <c r="F137" s="6">
        <f>국내주식명세!G39</f>
        <v>37651250</v>
      </c>
      <c r="G137" s="192"/>
      <c r="H137" s="192"/>
      <c r="I137" s="192"/>
      <c r="J137" s="49"/>
      <c r="K137" s="194"/>
      <c r="L137" s="194"/>
    </row>
    <row r="138" spans="1:12" outlineLevel="1">
      <c r="A138" s="54" t="str">
        <f t="shared" si="11"/>
        <v>O</v>
      </c>
      <c r="B138" s="191"/>
      <c r="C138" t="str">
        <f>국내주식명세!B40</f>
        <v>종목039</v>
      </c>
      <c r="D138" s="6">
        <f>국내주식명세!D40</f>
        <v>760</v>
      </c>
      <c r="E138" s="6">
        <f>국내주식명세!E40</f>
        <v>7135940</v>
      </c>
      <c r="F138" s="6">
        <f>국내주식명세!G40</f>
        <v>10488000</v>
      </c>
      <c r="G138" s="192"/>
      <c r="H138" s="192"/>
      <c r="I138" s="192"/>
      <c r="J138" s="49"/>
      <c r="K138" s="194"/>
      <c r="L138" s="194"/>
    </row>
    <row r="139" spans="1:12" outlineLevel="1">
      <c r="A139" s="54" t="str">
        <f t="shared" si="11"/>
        <v>O</v>
      </c>
      <c r="B139" s="191"/>
      <c r="C139" t="str">
        <f>국내주식명세!B41</f>
        <v>종목040</v>
      </c>
      <c r="D139" s="6">
        <f>국내주식명세!D41</f>
        <v>2415</v>
      </c>
      <c r="E139" s="6">
        <f>국내주식명세!E41</f>
        <v>694830001</v>
      </c>
      <c r="F139" s="6">
        <f>국내주식명세!G41</f>
        <v>804195000</v>
      </c>
      <c r="G139" s="192"/>
      <c r="H139" s="192"/>
      <c r="I139" s="192"/>
      <c r="J139" s="49"/>
      <c r="K139" s="194"/>
      <c r="L139" s="194"/>
    </row>
    <row r="140" spans="1:12" outlineLevel="1">
      <c r="A140" s="54" t="str">
        <f t="shared" si="11"/>
        <v>O</v>
      </c>
      <c r="B140" s="191"/>
      <c r="C140" t="str">
        <f>국내주식명세!B42</f>
        <v>종목041</v>
      </c>
      <c r="D140" s="6">
        <f>국내주식명세!D42</f>
        <v>8120</v>
      </c>
      <c r="E140" s="6">
        <f>국내주식명세!E42</f>
        <v>1446332762</v>
      </c>
      <c r="F140" s="6">
        <f>국내주식명세!G42</f>
        <v>1469720000</v>
      </c>
      <c r="G140" s="192"/>
      <c r="H140" s="192"/>
      <c r="I140" s="192"/>
      <c r="J140" s="49"/>
      <c r="K140" s="194"/>
      <c r="L140" s="194"/>
    </row>
    <row r="141" spans="1:12" outlineLevel="1">
      <c r="A141" s="54" t="str">
        <f t="shared" si="11"/>
        <v>O</v>
      </c>
      <c r="B141" s="191"/>
      <c r="C141" t="str">
        <f>국내주식명세!B43</f>
        <v>종목042</v>
      </c>
      <c r="D141" s="6">
        <f>국내주식명세!D43</f>
        <v>140</v>
      </c>
      <c r="E141" s="6">
        <f>국내주식명세!E43</f>
        <v>12231440</v>
      </c>
      <c r="F141" s="6">
        <f>국내주식명세!G43</f>
        <v>13496000</v>
      </c>
      <c r="G141" s="192"/>
      <c r="H141" s="192"/>
      <c r="I141" s="192"/>
      <c r="J141" s="49"/>
      <c r="K141" s="194"/>
      <c r="L141" s="194"/>
    </row>
    <row r="142" spans="1:12" outlineLevel="1">
      <c r="A142" s="54" t="str">
        <f t="shared" si="11"/>
        <v>O</v>
      </c>
      <c r="B142" s="191"/>
      <c r="C142" t="str">
        <f>국내주식명세!B44</f>
        <v>종목043</v>
      </c>
      <c r="D142" s="6">
        <f>국내주식명세!D44</f>
        <v>8295</v>
      </c>
      <c r="E142" s="6">
        <f>국내주식명세!E44</f>
        <v>41897109</v>
      </c>
      <c r="F142" s="6">
        <f>국내주식명세!G44</f>
        <v>48608700</v>
      </c>
      <c r="G142" s="192"/>
      <c r="H142" s="192"/>
      <c r="I142" s="192"/>
      <c r="J142" s="49"/>
      <c r="K142" s="194"/>
      <c r="L142" s="194"/>
    </row>
    <row r="143" spans="1:12" outlineLevel="1">
      <c r="A143" s="54" t="str">
        <f t="shared" si="11"/>
        <v>O</v>
      </c>
      <c r="B143" s="191"/>
      <c r="C143" t="str">
        <f>국내주식명세!B45</f>
        <v>종목044</v>
      </c>
      <c r="D143" s="6">
        <f>국내주식명세!D45</f>
        <v>2345</v>
      </c>
      <c r="E143" s="6">
        <f>국내주식명세!E45</f>
        <v>103478152</v>
      </c>
      <c r="F143" s="6">
        <f>국내주식명세!G45</f>
        <v>132023500</v>
      </c>
      <c r="G143" s="192"/>
      <c r="H143" s="192"/>
      <c r="I143" s="192"/>
      <c r="J143" s="49"/>
      <c r="K143" s="194"/>
      <c r="L143" s="194"/>
    </row>
    <row r="144" spans="1:12" outlineLevel="1">
      <c r="A144" s="54" t="str">
        <f t="shared" si="11"/>
        <v>O</v>
      </c>
      <c r="B144" s="191"/>
      <c r="C144" t="str">
        <f>국내주식명세!B46</f>
        <v>종목045</v>
      </c>
      <c r="D144" s="6">
        <f>국내주식명세!D46</f>
        <v>2870</v>
      </c>
      <c r="E144" s="6">
        <f>국내주식명세!E46</f>
        <v>17329063</v>
      </c>
      <c r="F144" s="6">
        <f>국내주식명세!G46</f>
        <v>21611100</v>
      </c>
      <c r="G144" s="192"/>
      <c r="H144" s="192"/>
      <c r="I144" s="192"/>
      <c r="J144" s="49"/>
      <c r="K144" s="194"/>
      <c r="L144" s="194"/>
    </row>
    <row r="145" spans="1:12" outlineLevel="1">
      <c r="A145" s="54" t="str">
        <f t="shared" si="11"/>
        <v>O</v>
      </c>
      <c r="B145" s="191"/>
      <c r="C145" t="str">
        <f>국내주식명세!B47</f>
        <v>종목046</v>
      </c>
      <c r="D145" s="6">
        <f>국내주식명세!D47</f>
        <v>1715</v>
      </c>
      <c r="E145" s="6">
        <f>국내주식명세!E47</f>
        <v>73232950</v>
      </c>
      <c r="F145" s="6">
        <f>국내주식명세!G47</f>
        <v>100670500</v>
      </c>
      <c r="G145" s="192"/>
      <c r="H145" s="192"/>
      <c r="I145" s="192"/>
      <c r="J145" s="49"/>
      <c r="K145" s="194"/>
      <c r="L145" s="194"/>
    </row>
    <row r="146" spans="1:12" outlineLevel="1">
      <c r="A146" s="54" t="str">
        <f t="shared" si="11"/>
        <v>O</v>
      </c>
      <c r="B146" s="191"/>
      <c r="C146" t="str">
        <f>국내주식명세!B48</f>
        <v>종목047</v>
      </c>
      <c r="D146" s="6">
        <f>국내주식명세!D48</f>
        <v>2730</v>
      </c>
      <c r="E146" s="6">
        <f>국내주식명세!E48</f>
        <v>131344201</v>
      </c>
      <c r="F146" s="6">
        <f>국내주식명세!G48</f>
        <v>157521000</v>
      </c>
      <c r="G146" s="192"/>
      <c r="H146" s="192"/>
      <c r="I146" s="192"/>
      <c r="J146" s="49"/>
      <c r="K146" s="194"/>
      <c r="L146" s="194"/>
    </row>
    <row r="147" spans="1:12" outlineLevel="1">
      <c r="A147" s="54" t="str">
        <f t="shared" si="11"/>
        <v>O</v>
      </c>
      <c r="B147" s="191"/>
      <c r="C147" t="str">
        <f>국내주식명세!B49</f>
        <v>종목048</v>
      </c>
      <c r="D147" s="6">
        <f>국내주식명세!D49</f>
        <v>1155</v>
      </c>
      <c r="E147" s="6">
        <f>국내주식명세!E49</f>
        <v>614542132</v>
      </c>
      <c r="F147" s="6">
        <f>국내주식명세!G49</f>
        <v>893970000</v>
      </c>
      <c r="G147" s="192"/>
      <c r="H147" s="192"/>
      <c r="I147" s="192"/>
      <c r="J147" s="49"/>
      <c r="K147" s="194"/>
      <c r="L147" s="194"/>
    </row>
    <row r="148" spans="1:12" outlineLevel="1">
      <c r="A148" s="54" t="str">
        <f t="shared" si="11"/>
        <v>O</v>
      </c>
      <c r="B148" s="191"/>
      <c r="C148" t="str">
        <f>국내주식명세!B50</f>
        <v>종목049</v>
      </c>
      <c r="D148" s="6">
        <f>국내주식명세!D50</f>
        <v>3675</v>
      </c>
      <c r="E148" s="6">
        <f>국내주식명세!E50</f>
        <v>131092504</v>
      </c>
      <c r="F148" s="6">
        <f>국내주식명세!G50</f>
        <v>199920000</v>
      </c>
      <c r="G148" s="192"/>
      <c r="H148" s="192"/>
      <c r="I148" s="192"/>
      <c r="J148" s="49"/>
      <c r="K148" s="194"/>
      <c r="L148" s="194"/>
    </row>
    <row r="149" spans="1:12" outlineLevel="1">
      <c r="A149" s="54" t="str">
        <f t="shared" si="11"/>
        <v>O</v>
      </c>
      <c r="B149" s="191"/>
      <c r="C149" t="str">
        <f>국내주식명세!B51</f>
        <v>종목050</v>
      </c>
      <c r="D149" s="6">
        <f>국내주식명세!D51</f>
        <v>420</v>
      </c>
      <c r="E149" s="6">
        <f>국내주식명세!E51</f>
        <v>44082000</v>
      </c>
      <c r="F149" s="6">
        <f>국내주식명세!G51</f>
        <v>44016000</v>
      </c>
      <c r="G149" s="192"/>
      <c r="H149" s="192"/>
      <c r="I149" s="192"/>
      <c r="J149" s="49"/>
      <c r="K149" s="194"/>
      <c r="L149" s="194"/>
    </row>
    <row r="150" spans="1:12" outlineLevel="1">
      <c r="A150" s="54" t="str">
        <f t="shared" si="11"/>
        <v>O</v>
      </c>
      <c r="B150" s="191"/>
      <c r="C150" t="str">
        <f>국내주식명세!B52</f>
        <v>종목051</v>
      </c>
      <c r="D150" s="6">
        <f>국내주식명세!D52</f>
        <v>140</v>
      </c>
      <c r="E150" s="6">
        <f>국내주식명세!E52</f>
        <v>32194400</v>
      </c>
      <c r="F150" s="6">
        <f>국내주식명세!G52</f>
        <v>31150000</v>
      </c>
      <c r="G150" s="192"/>
      <c r="H150" s="192"/>
      <c r="I150" s="192"/>
      <c r="J150" s="49"/>
      <c r="K150" s="194"/>
      <c r="L150" s="194"/>
    </row>
    <row r="151" spans="1:12" outlineLevel="1">
      <c r="A151" s="54" t="str">
        <f t="shared" si="11"/>
        <v>O</v>
      </c>
      <c r="B151" s="191"/>
      <c r="C151" t="str">
        <f>국내주식명세!B53</f>
        <v>종목052</v>
      </c>
      <c r="D151" s="6">
        <f>국내주식명세!D53</f>
        <v>1120</v>
      </c>
      <c r="E151" s="6">
        <f>국내주식명세!E53</f>
        <v>19191600</v>
      </c>
      <c r="F151" s="6">
        <f>국내주식명세!G53</f>
        <v>20126400</v>
      </c>
      <c r="G151" s="192"/>
      <c r="H151" s="192"/>
      <c r="I151" s="192"/>
      <c r="J151" s="49"/>
      <c r="K151" s="194"/>
      <c r="L151" s="194"/>
    </row>
    <row r="152" spans="1:12" outlineLevel="1">
      <c r="A152" s="54" t="str">
        <f t="shared" si="11"/>
        <v>O</v>
      </c>
      <c r="B152" s="191"/>
      <c r="C152" t="str">
        <f>국내주식명세!B54</f>
        <v>종목053</v>
      </c>
      <c r="D152" s="6">
        <f>국내주식명세!D54</f>
        <v>208</v>
      </c>
      <c r="E152" s="6">
        <f>국내주식명세!E54</f>
        <v>4617600</v>
      </c>
      <c r="F152" s="6">
        <f>국내주식명세!G54</f>
        <v>8736000</v>
      </c>
      <c r="G152" s="192"/>
      <c r="H152" s="192"/>
      <c r="I152" s="192"/>
      <c r="J152" s="49"/>
      <c r="K152" s="194"/>
      <c r="L152" s="194"/>
    </row>
    <row r="153" spans="1:12" outlineLevel="1">
      <c r="A153" s="54" t="str">
        <f t="shared" si="11"/>
        <v>O</v>
      </c>
      <c r="B153" s="191"/>
      <c r="C153" t="str">
        <f>국내주식명세!B55</f>
        <v>종목054</v>
      </c>
      <c r="D153" s="6">
        <f>국내주식명세!D55</f>
        <v>1610</v>
      </c>
      <c r="E153" s="6">
        <f>국내주식명세!E55</f>
        <v>30969503</v>
      </c>
      <c r="F153" s="6">
        <f>국내주식명세!G55</f>
        <v>29688400</v>
      </c>
      <c r="G153" s="192"/>
      <c r="H153" s="192"/>
      <c r="I153" s="192"/>
      <c r="J153" s="49"/>
      <c r="K153" s="194"/>
      <c r="L153" s="194"/>
    </row>
    <row r="154" spans="1:12" outlineLevel="1">
      <c r="A154" s="54" t="str">
        <f t="shared" si="11"/>
        <v>O</v>
      </c>
      <c r="B154" s="191"/>
      <c r="C154" t="str">
        <f>국내주식명세!B56</f>
        <v>종목055</v>
      </c>
      <c r="D154" s="6">
        <f>국내주식명세!D56</f>
        <v>3150</v>
      </c>
      <c r="E154" s="6">
        <f>국내주식명세!E56</f>
        <v>82440001</v>
      </c>
      <c r="F154" s="6">
        <f>국내주식명세!G56</f>
        <v>97020000</v>
      </c>
      <c r="G154" s="192"/>
      <c r="H154" s="192"/>
      <c r="I154" s="192"/>
      <c r="J154" s="49"/>
      <c r="K154" s="194"/>
      <c r="L154" s="194"/>
    </row>
    <row r="155" spans="1:12" outlineLevel="1">
      <c r="A155" s="54" t="str">
        <f t="shared" si="11"/>
        <v>O</v>
      </c>
      <c r="B155" s="191"/>
      <c r="C155" t="str">
        <f>국내주식명세!B57</f>
        <v>종목056</v>
      </c>
      <c r="D155" s="6">
        <f>국내주식명세!D57</f>
        <v>1015</v>
      </c>
      <c r="E155" s="6">
        <f>국내주식명세!E57</f>
        <v>20560130</v>
      </c>
      <c r="F155" s="6">
        <f>국내주식명세!G57</f>
        <v>21365750</v>
      </c>
      <c r="G155" s="192"/>
      <c r="H155" s="192"/>
      <c r="I155" s="192"/>
      <c r="J155" s="49"/>
      <c r="K155" s="194"/>
      <c r="L155" s="194"/>
    </row>
    <row r="156" spans="1:12" outlineLevel="1">
      <c r="A156" s="54" t="str">
        <f t="shared" si="11"/>
        <v>O</v>
      </c>
      <c r="B156" s="191"/>
      <c r="C156" t="str">
        <f>국내주식명세!B58</f>
        <v>종목057</v>
      </c>
      <c r="D156" s="6">
        <f>국내주식명세!D58</f>
        <v>4760</v>
      </c>
      <c r="E156" s="6">
        <f>국내주식명세!E58</f>
        <v>352933600</v>
      </c>
      <c r="F156" s="6">
        <f>국내주식명세!G58</f>
        <v>384132000</v>
      </c>
      <c r="G156" s="192"/>
      <c r="H156" s="192"/>
      <c r="I156" s="192"/>
      <c r="J156" s="49"/>
      <c r="K156" s="194"/>
      <c r="L156" s="194"/>
    </row>
    <row r="157" spans="1:12" outlineLevel="1">
      <c r="A157" s="54" t="str">
        <f t="shared" si="11"/>
        <v>O</v>
      </c>
      <c r="B157" s="191"/>
      <c r="C157" t="str">
        <f>국내주식명세!B59</f>
        <v>종목058</v>
      </c>
      <c r="D157" s="6">
        <f>국내주식명세!D59</f>
        <v>770</v>
      </c>
      <c r="E157" s="6">
        <f>국내주식명세!E59</f>
        <v>31557900</v>
      </c>
      <c r="F157" s="6">
        <f>국내주식명세!G59</f>
        <v>34303500</v>
      </c>
      <c r="G157" s="192"/>
      <c r="H157" s="192"/>
      <c r="I157" s="192"/>
      <c r="J157" s="49"/>
      <c r="K157" s="194"/>
      <c r="L157" s="194"/>
    </row>
    <row r="158" spans="1:12" outlineLevel="1">
      <c r="A158" s="54" t="str">
        <f t="shared" si="11"/>
        <v>O</v>
      </c>
      <c r="B158" s="191"/>
      <c r="C158" t="str">
        <f>국내주식명세!B60</f>
        <v>종목059</v>
      </c>
      <c r="D158" s="6">
        <f>국내주식명세!D60</f>
        <v>3605</v>
      </c>
      <c r="E158" s="6">
        <f>국내주식명세!E60</f>
        <v>990808503</v>
      </c>
      <c r="F158" s="6">
        <f>국내주식명세!G60</f>
        <v>1099525000</v>
      </c>
      <c r="G158" s="192"/>
      <c r="H158" s="192"/>
      <c r="I158" s="192"/>
      <c r="J158" s="49"/>
      <c r="K158" s="194"/>
      <c r="L158" s="194"/>
    </row>
    <row r="159" spans="1:12" outlineLevel="1">
      <c r="A159" s="54" t="str">
        <f t="shared" si="11"/>
        <v>O</v>
      </c>
      <c r="B159" s="191"/>
      <c r="C159" t="str">
        <f>국내주식명세!B61</f>
        <v>종목060</v>
      </c>
      <c r="D159" s="6">
        <f>국내주식명세!D61</f>
        <v>175</v>
      </c>
      <c r="E159" s="6">
        <f>국내주식명세!E61</f>
        <v>18074000</v>
      </c>
      <c r="F159" s="6">
        <f>국내주식명세!G61</f>
        <v>25340000</v>
      </c>
      <c r="G159" s="192"/>
      <c r="H159" s="192"/>
      <c r="I159" s="192"/>
      <c r="J159" s="49"/>
      <c r="K159" s="194"/>
      <c r="L159" s="194"/>
    </row>
    <row r="160" spans="1:12" outlineLevel="1">
      <c r="A160" s="54" t="str">
        <f t="shared" si="11"/>
        <v>O</v>
      </c>
      <c r="B160" s="191"/>
      <c r="C160" t="str">
        <f>국내주식명세!B62</f>
        <v>종목061</v>
      </c>
      <c r="D160" s="6">
        <f>국내주식명세!D62</f>
        <v>2625</v>
      </c>
      <c r="E160" s="6">
        <f>국내주식명세!E62</f>
        <v>60659251</v>
      </c>
      <c r="F160" s="6">
        <f>국내주식명세!G62</f>
        <v>75468750</v>
      </c>
      <c r="G160" s="192"/>
      <c r="H160" s="192"/>
      <c r="I160" s="192"/>
      <c r="J160" s="49"/>
      <c r="K160" s="194"/>
      <c r="L160" s="194"/>
    </row>
    <row r="161" spans="1:12" outlineLevel="1">
      <c r="A161" s="54" t="str">
        <f t="shared" si="11"/>
        <v>O</v>
      </c>
      <c r="B161" s="191"/>
      <c r="C161" t="str">
        <f>국내주식명세!B63</f>
        <v>종목062</v>
      </c>
      <c r="D161" s="6">
        <f>국내주식명세!D63</f>
        <v>22505</v>
      </c>
      <c r="E161" s="6">
        <f>국내주식명세!E63</f>
        <v>909137007</v>
      </c>
      <c r="F161" s="6">
        <f>국내주식명세!G63</f>
        <v>1694626500</v>
      </c>
      <c r="G161" s="192"/>
      <c r="H161" s="192"/>
      <c r="I161" s="192"/>
      <c r="J161" s="49"/>
      <c r="K161" s="194"/>
      <c r="L161" s="194"/>
    </row>
    <row r="162" spans="1:12" outlineLevel="1">
      <c r="A162" s="54" t="str">
        <f t="shared" si="11"/>
        <v>O</v>
      </c>
      <c r="B162" s="191"/>
      <c r="C162" t="str">
        <f>국내주식명세!B64</f>
        <v>종목063</v>
      </c>
      <c r="D162" s="6">
        <f>국내주식명세!D64</f>
        <v>980</v>
      </c>
      <c r="E162" s="6">
        <f>국내주식명세!E64</f>
        <v>66318754</v>
      </c>
      <c r="F162" s="6">
        <f>국내주식명세!G64</f>
        <v>88200000</v>
      </c>
      <c r="G162" s="192"/>
      <c r="H162" s="192"/>
      <c r="I162" s="192"/>
      <c r="J162" s="49"/>
      <c r="K162" s="194"/>
      <c r="L162" s="194"/>
    </row>
    <row r="163" spans="1:12" outlineLevel="1">
      <c r="A163" s="54" t="str">
        <f t="shared" si="11"/>
        <v>O</v>
      </c>
      <c r="B163" s="191"/>
      <c r="C163" t="str">
        <f>국내주식명세!B65</f>
        <v>종목064</v>
      </c>
      <c r="D163" s="6">
        <f>국내주식명세!D65</f>
        <v>21875</v>
      </c>
      <c r="E163" s="6">
        <f>국내주식명세!E65</f>
        <v>1274437973</v>
      </c>
      <c r="F163" s="6">
        <f>국내주식명세!G65</f>
        <v>1682187500</v>
      </c>
      <c r="G163" s="192"/>
      <c r="H163" s="192"/>
      <c r="I163" s="192"/>
      <c r="J163" s="49"/>
      <c r="K163" s="194"/>
      <c r="L163" s="194"/>
    </row>
    <row r="164" spans="1:12" outlineLevel="1">
      <c r="A164" s="54" t="str">
        <f t="shared" si="11"/>
        <v>O</v>
      </c>
      <c r="B164" s="191"/>
      <c r="C164" t="str">
        <f>국내주식명세!B66</f>
        <v>종목065</v>
      </c>
      <c r="D164" s="6">
        <f>국내주식명세!D66</f>
        <v>5635</v>
      </c>
      <c r="E164" s="6">
        <f>국내주식명세!E66</f>
        <v>474483103</v>
      </c>
      <c r="F164" s="6">
        <f>국내주식명세!G66</f>
        <v>517856500</v>
      </c>
      <c r="G164" s="192"/>
      <c r="H164" s="192"/>
      <c r="I164" s="192"/>
      <c r="J164" s="49"/>
      <c r="K164" s="194"/>
      <c r="L164" s="194"/>
    </row>
    <row r="165" spans="1:12" outlineLevel="1">
      <c r="A165" s="54" t="str">
        <f t="shared" si="11"/>
        <v>O</v>
      </c>
      <c r="B165" s="191"/>
      <c r="C165" t="str">
        <f>국내주식명세!B67</f>
        <v>종목066</v>
      </c>
      <c r="D165" s="6">
        <f>국내주식명세!D67</f>
        <v>1435</v>
      </c>
      <c r="E165" s="6">
        <f>국내주식명세!E67</f>
        <v>132791580</v>
      </c>
      <c r="F165" s="6">
        <f>국내주식명세!G67</f>
        <v>136612000</v>
      </c>
      <c r="G165" s="192"/>
      <c r="H165" s="192"/>
      <c r="I165" s="192"/>
      <c r="J165" s="49"/>
      <c r="K165" s="194"/>
      <c r="L165" s="194"/>
    </row>
    <row r="166" spans="1:12" outlineLevel="1">
      <c r="A166" s="54" t="str">
        <f t="shared" si="11"/>
        <v>O</v>
      </c>
      <c r="B166" s="191"/>
      <c r="C166" t="str">
        <f>국내주식명세!B68</f>
        <v>종목067</v>
      </c>
      <c r="D166" s="6">
        <f>국내주식명세!D68</f>
        <v>245</v>
      </c>
      <c r="E166" s="6">
        <f>국내주식명세!E68</f>
        <v>34759200</v>
      </c>
      <c r="F166" s="6">
        <f>국내주식명세!G68</f>
        <v>42213500</v>
      </c>
      <c r="G166" s="192"/>
      <c r="H166" s="192"/>
      <c r="I166" s="192"/>
      <c r="J166" s="49"/>
      <c r="K166" s="194"/>
      <c r="L166" s="194"/>
    </row>
    <row r="167" spans="1:12" outlineLevel="1">
      <c r="A167" s="54" t="str">
        <f t="shared" si="11"/>
        <v>O</v>
      </c>
      <c r="B167" s="191"/>
      <c r="C167" t="str">
        <f>국내주식명세!B69</f>
        <v>종목068</v>
      </c>
      <c r="D167" s="6">
        <f>국내주식명세!D69</f>
        <v>1925</v>
      </c>
      <c r="E167" s="6">
        <f>국내주식명세!E69</f>
        <v>264319002</v>
      </c>
      <c r="F167" s="6">
        <f>국내주식명세!G69</f>
        <v>347655000</v>
      </c>
      <c r="G167" s="192"/>
      <c r="H167" s="192"/>
      <c r="I167" s="192"/>
      <c r="J167" s="49"/>
      <c r="K167" s="194"/>
      <c r="L167" s="194"/>
    </row>
    <row r="168" spans="1:12" outlineLevel="1">
      <c r="A168" s="54" t="str">
        <f t="shared" si="11"/>
        <v>O</v>
      </c>
      <c r="B168" s="191"/>
      <c r="C168" t="str">
        <f>국내주식명세!B70</f>
        <v>종목069</v>
      </c>
      <c r="D168" s="6">
        <f>국내주식명세!D70</f>
        <v>13125</v>
      </c>
      <c r="E168" s="6">
        <f>국내주식명세!E70</f>
        <v>915268832</v>
      </c>
      <c r="F168" s="6">
        <f>국내주식명세!G70</f>
        <v>1235062500</v>
      </c>
      <c r="G168" s="192"/>
      <c r="H168" s="192"/>
      <c r="I168" s="192"/>
      <c r="J168" s="49"/>
      <c r="K168" s="194"/>
      <c r="L168" s="194"/>
    </row>
    <row r="169" spans="1:12" outlineLevel="1">
      <c r="A169" s="54" t="str">
        <f t="shared" si="11"/>
        <v>O</v>
      </c>
      <c r="B169" s="191"/>
      <c r="C169" t="str">
        <f>국내주식명세!B71</f>
        <v>종목070</v>
      </c>
      <c r="D169" s="6">
        <f>국내주식명세!D71</f>
        <v>3885</v>
      </c>
      <c r="E169" s="6">
        <f>국내주식명세!E71</f>
        <v>427843600</v>
      </c>
      <c r="F169" s="6">
        <f>국내주식명세!G71</f>
        <v>393162000</v>
      </c>
      <c r="G169" s="192"/>
      <c r="H169" s="192"/>
      <c r="I169" s="192"/>
      <c r="J169" s="49"/>
      <c r="K169" s="194"/>
      <c r="L169" s="194"/>
    </row>
    <row r="170" spans="1:12" outlineLevel="1">
      <c r="A170" s="54" t="str">
        <f t="shared" si="11"/>
        <v>O</v>
      </c>
      <c r="B170" s="191"/>
      <c r="C170" t="str">
        <f>국내주식명세!B72</f>
        <v>종목071</v>
      </c>
      <c r="D170" s="6">
        <f>국내주식명세!D72</f>
        <v>875</v>
      </c>
      <c r="E170" s="6">
        <f>국내주식명세!E72</f>
        <v>61467504</v>
      </c>
      <c r="F170" s="6">
        <f>국내주식명세!G72</f>
        <v>93187500</v>
      </c>
      <c r="G170" s="192"/>
      <c r="H170" s="192"/>
      <c r="I170" s="192"/>
      <c r="J170" s="49"/>
      <c r="K170" s="194"/>
      <c r="L170" s="194"/>
    </row>
    <row r="171" spans="1:12" outlineLevel="1">
      <c r="A171" s="54" t="str">
        <f t="shared" si="11"/>
        <v>O</v>
      </c>
      <c r="B171" s="191"/>
      <c r="C171" t="str">
        <f>국내주식명세!B73</f>
        <v>종목072</v>
      </c>
      <c r="D171" s="6">
        <f>국내주식명세!D73</f>
        <v>1050</v>
      </c>
      <c r="E171" s="6">
        <f>국내주식명세!E73</f>
        <v>75918002</v>
      </c>
      <c r="F171" s="6">
        <f>국내주식명세!G73</f>
        <v>85365000</v>
      </c>
      <c r="G171" s="192"/>
      <c r="H171" s="192"/>
      <c r="I171" s="192"/>
      <c r="J171" s="49"/>
      <c r="K171" s="194"/>
      <c r="L171" s="194"/>
    </row>
    <row r="172" spans="1:12" outlineLevel="1">
      <c r="A172" s="54" t="str">
        <f t="shared" si="11"/>
        <v>O</v>
      </c>
      <c r="B172" s="191"/>
      <c r="C172" t="str">
        <f>국내주식명세!B74</f>
        <v>종목073</v>
      </c>
      <c r="D172" s="6">
        <f>국내주식명세!D74</f>
        <v>245</v>
      </c>
      <c r="E172" s="6">
        <f>국내주식명세!E74</f>
        <v>235550000</v>
      </c>
      <c r="F172" s="6">
        <f>국내주식명세!G74</f>
        <v>436345000</v>
      </c>
      <c r="G172" s="192"/>
      <c r="H172" s="192"/>
      <c r="I172" s="192"/>
      <c r="J172" s="49"/>
      <c r="K172" s="194"/>
      <c r="L172" s="194"/>
    </row>
    <row r="173" spans="1:12" outlineLevel="1">
      <c r="A173" s="54" t="str">
        <f t="shared" si="11"/>
        <v>O</v>
      </c>
      <c r="B173" s="191"/>
      <c r="C173" t="str">
        <f>국내주식명세!B75</f>
        <v>종목074</v>
      </c>
      <c r="D173" s="6">
        <f>국내주식명세!D75</f>
        <v>140</v>
      </c>
      <c r="E173" s="6">
        <f>국내주식명세!E75</f>
        <v>25258400</v>
      </c>
      <c r="F173" s="6">
        <f>국내주식명세!G75</f>
        <v>25424000</v>
      </c>
      <c r="G173" s="192"/>
      <c r="H173" s="192"/>
      <c r="I173" s="192"/>
      <c r="J173" s="49"/>
      <c r="K173" s="194"/>
      <c r="L173" s="194"/>
    </row>
    <row r="174" spans="1:12" outlineLevel="1">
      <c r="A174" s="54" t="str">
        <f t="shared" si="11"/>
        <v>O</v>
      </c>
      <c r="B174" s="191"/>
      <c r="C174" t="str">
        <f>국내주식명세!B76</f>
        <v>종목075</v>
      </c>
      <c r="D174" s="6">
        <f>국내주식명세!D76</f>
        <v>350</v>
      </c>
      <c r="E174" s="6">
        <f>국내주식명세!E76</f>
        <v>165270002</v>
      </c>
      <c r="F174" s="6">
        <f>국내주식명세!G76</f>
        <v>273350000</v>
      </c>
      <c r="G174" s="192"/>
      <c r="H174" s="192"/>
      <c r="I174" s="192"/>
      <c r="J174" s="49"/>
      <c r="K174" s="194"/>
      <c r="L174" s="194"/>
    </row>
    <row r="175" spans="1:12" outlineLevel="1">
      <c r="A175" s="54" t="str">
        <f t="shared" si="11"/>
        <v>O</v>
      </c>
      <c r="B175" s="191"/>
      <c r="C175" t="str">
        <f>국내주식명세!B77</f>
        <v>종목076</v>
      </c>
      <c r="D175" s="6">
        <f>국내주식명세!D77</f>
        <v>560</v>
      </c>
      <c r="E175" s="6">
        <f>국내주식명세!E77</f>
        <v>18955200</v>
      </c>
      <c r="F175" s="6">
        <f>국내주식명세!G77</f>
        <v>21084000</v>
      </c>
      <c r="G175" s="192"/>
      <c r="H175" s="192"/>
      <c r="I175" s="192"/>
      <c r="J175" s="49"/>
      <c r="K175" s="194"/>
      <c r="L175" s="194"/>
    </row>
    <row r="176" spans="1:12" outlineLevel="1">
      <c r="A176" s="54" t="str">
        <f t="shared" si="11"/>
        <v>O</v>
      </c>
      <c r="B176" s="191"/>
      <c r="C176" t="str">
        <f>국내주식명세!B78</f>
        <v>종목077</v>
      </c>
      <c r="D176" s="6">
        <f>국내주식명세!D78</f>
        <v>1260</v>
      </c>
      <c r="E176" s="6">
        <f>국내주식명세!E78</f>
        <v>24894000</v>
      </c>
      <c r="F176" s="6">
        <f>국내주식명세!G78</f>
        <v>32949000</v>
      </c>
      <c r="G176" s="192"/>
      <c r="H176" s="192"/>
      <c r="I176" s="192"/>
      <c r="J176" s="49"/>
      <c r="K176" s="194"/>
      <c r="L176" s="194"/>
    </row>
    <row r="177" spans="1:12" outlineLevel="1">
      <c r="A177" s="54" t="str">
        <f t="shared" si="11"/>
        <v>O</v>
      </c>
      <c r="B177" s="191"/>
      <c r="C177" t="str">
        <f>국내주식명세!B79</f>
        <v>종목078</v>
      </c>
      <c r="D177" s="6">
        <f>국내주식명세!D79</f>
        <v>1575</v>
      </c>
      <c r="E177" s="6">
        <f>국내주식명세!E79</f>
        <v>638865004</v>
      </c>
      <c r="F177" s="6">
        <f>국내주식명세!G79</f>
        <v>782775000</v>
      </c>
      <c r="G177" s="192"/>
      <c r="H177" s="192"/>
      <c r="I177" s="192"/>
      <c r="J177" s="49"/>
      <c r="K177" s="194"/>
      <c r="L177" s="194"/>
    </row>
    <row r="178" spans="1:12" outlineLevel="1">
      <c r="A178" s="54" t="str">
        <f t="shared" si="11"/>
        <v>O</v>
      </c>
      <c r="B178" s="191"/>
      <c r="C178" t="str">
        <f>국내주식명세!B80</f>
        <v>종목079</v>
      </c>
      <c r="D178" s="6">
        <f>국내주식명세!D80</f>
        <v>70</v>
      </c>
      <c r="E178" s="6">
        <f>국내주식명세!E80</f>
        <v>12102800</v>
      </c>
      <c r="F178" s="6">
        <f>국내주식명세!G80</f>
        <v>10521000</v>
      </c>
      <c r="G178" s="192"/>
      <c r="H178" s="192"/>
      <c r="I178" s="192"/>
      <c r="J178" s="49"/>
      <c r="K178" s="194"/>
      <c r="L178" s="194"/>
    </row>
    <row r="179" spans="1:12" outlineLevel="1">
      <c r="A179" s="54" t="str">
        <f t="shared" si="11"/>
        <v>O</v>
      </c>
      <c r="B179" s="191"/>
      <c r="C179" t="str">
        <f>국내주식명세!B81</f>
        <v>종목080</v>
      </c>
      <c r="D179" s="6">
        <f>국내주식명세!D81</f>
        <v>70</v>
      </c>
      <c r="E179" s="6">
        <f>국내주식명세!E81</f>
        <v>11671600</v>
      </c>
      <c r="F179" s="6">
        <f>국내주식명세!G81</f>
        <v>8967000</v>
      </c>
      <c r="G179" s="192"/>
      <c r="H179" s="192"/>
      <c r="I179" s="192"/>
      <c r="J179" s="49"/>
      <c r="K179" s="194"/>
      <c r="L179" s="194"/>
    </row>
    <row r="180" spans="1:12" outlineLevel="1">
      <c r="A180" s="54" t="str">
        <f t="shared" si="11"/>
        <v>O</v>
      </c>
      <c r="B180" s="191"/>
      <c r="C180" t="str">
        <f>국내주식명세!B82</f>
        <v>종목081</v>
      </c>
      <c r="D180" s="6">
        <f>국내주식명세!D82</f>
        <v>7070</v>
      </c>
      <c r="E180" s="6">
        <f>국내주식명세!E82</f>
        <v>1652137804</v>
      </c>
      <c r="F180" s="6">
        <f>국내주식명세!G82</f>
        <v>2096255000</v>
      </c>
      <c r="G180" s="192"/>
      <c r="H180" s="192"/>
      <c r="I180" s="192"/>
      <c r="J180" s="49"/>
      <c r="K180" s="194"/>
      <c r="L180" s="194"/>
    </row>
    <row r="181" spans="1:12" outlineLevel="1">
      <c r="A181" s="54" t="str">
        <f t="shared" si="11"/>
        <v>O</v>
      </c>
      <c r="B181" s="191"/>
      <c r="C181" t="str">
        <f>국내주식명세!B83</f>
        <v>종목082</v>
      </c>
      <c r="D181" s="6">
        <f>국내주식명세!D83</f>
        <v>875</v>
      </c>
      <c r="E181" s="6">
        <f>국내주식명세!E83</f>
        <v>115245002</v>
      </c>
      <c r="F181" s="6">
        <f>국내주식명세!G83</f>
        <v>174912500</v>
      </c>
      <c r="G181" s="192"/>
      <c r="H181" s="192"/>
      <c r="I181" s="192"/>
      <c r="J181" s="49"/>
      <c r="K181" s="194"/>
      <c r="L181" s="194"/>
    </row>
    <row r="182" spans="1:12" outlineLevel="1">
      <c r="A182" s="54" t="str">
        <f t="shared" si="11"/>
        <v>O</v>
      </c>
      <c r="B182" s="191"/>
      <c r="C182" t="str">
        <f>국내주식명세!B84</f>
        <v>종목083</v>
      </c>
      <c r="D182" s="6">
        <f>국내주식명세!D84</f>
        <v>1610</v>
      </c>
      <c r="E182" s="6">
        <f>국내주식명세!E84</f>
        <v>64710502</v>
      </c>
      <c r="F182" s="6">
        <f>국내주식명세!G84</f>
        <v>71806000</v>
      </c>
      <c r="G182" s="192"/>
      <c r="H182" s="192"/>
      <c r="I182" s="192"/>
      <c r="J182" s="49"/>
      <c r="K182" s="194"/>
      <c r="L182" s="194"/>
    </row>
    <row r="183" spans="1:12" outlineLevel="1">
      <c r="A183" s="54" t="str">
        <f t="shared" si="11"/>
        <v>O</v>
      </c>
      <c r="B183" s="191"/>
      <c r="C183" t="str">
        <f>국내주식명세!B85</f>
        <v>종목084</v>
      </c>
      <c r="D183" s="6">
        <f>국내주식명세!D85</f>
        <v>945</v>
      </c>
      <c r="E183" s="6">
        <f>국내주식명세!E85</f>
        <v>60893101</v>
      </c>
      <c r="F183" s="6">
        <f>국내주식명세!G85</f>
        <v>66433500</v>
      </c>
      <c r="G183" s="192"/>
      <c r="H183" s="192"/>
      <c r="I183" s="192"/>
      <c r="J183" s="49"/>
      <c r="K183" s="194"/>
      <c r="L183" s="194"/>
    </row>
    <row r="184" spans="1:12" outlineLevel="1">
      <c r="A184" s="54" t="str">
        <f t="shared" si="11"/>
        <v>O</v>
      </c>
      <c r="B184" s="191"/>
      <c r="C184" t="str">
        <f>국내주식명세!B86</f>
        <v>종목085</v>
      </c>
      <c r="D184" s="6">
        <f>국내주식명세!D86</f>
        <v>805</v>
      </c>
      <c r="E184" s="6">
        <f>국내주식명세!E86</f>
        <v>83690101</v>
      </c>
      <c r="F184" s="6">
        <f>국내주식명세!G86</f>
        <v>97163500</v>
      </c>
      <c r="G184" s="192"/>
      <c r="H184" s="192"/>
      <c r="I184" s="192"/>
      <c r="J184" s="49"/>
      <c r="K184" s="194"/>
      <c r="L184" s="194"/>
    </row>
    <row r="185" spans="1:12" outlineLevel="1">
      <c r="A185" s="54" t="str">
        <f t="shared" si="11"/>
        <v>O</v>
      </c>
      <c r="B185" s="191"/>
      <c r="C185" t="str">
        <f>국내주식명세!B87</f>
        <v>종목086</v>
      </c>
      <c r="D185" s="6">
        <f>국내주식명세!D87</f>
        <v>3220</v>
      </c>
      <c r="E185" s="6">
        <f>국내주식명세!E87</f>
        <v>881268002</v>
      </c>
      <c r="F185" s="6">
        <f>국내주식명세!G87</f>
        <v>1201060000</v>
      </c>
      <c r="G185" s="192"/>
      <c r="H185" s="192"/>
      <c r="I185" s="192"/>
      <c r="J185" s="49"/>
      <c r="K185" s="194"/>
      <c r="L185" s="194"/>
    </row>
    <row r="186" spans="1:12" outlineLevel="1">
      <c r="A186" s="54" t="str">
        <f t="shared" si="11"/>
        <v>O</v>
      </c>
      <c r="B186" s="191"/>
      <c r="C186" t="str">
        <f>국내주식명세!B88</f>
        <v>종목087</v>
      </c>
      <c r="D186" s="6">
        <f>국내주식명세!D88</f>
        <v>1400</v>
      </c>
      <c r="E186" s="6">
        <f>국내주식명세!E88</f>
        <v>62962001</v>
      </c>
      <c r="F186" s="6">
        <f>국내주식명세!G88</f>
        <v>78260000</v>
      </c>
      <c r="G186" s="192"/>
      <c r="H186" s="192"/>
      <c r="I186" s="192"/>
      <c r="J186" s="49"/>
      <c r="K186" s="194"/>
      <c r="L186" s="194"/>
    </row>
    <row r="187" spans="1:12" outlineLevel="1">
      <c r="A187" s="54" t="str">
        <f t="shared" si="11"/>
        <v>O</v>
      </c>
      <c r="B187" s="191"/>
      <c r="C187" t="str">
        <f>국내주식명세!B89</f>
        <v>종목088</v>
      </c>
      <c r="D187" s="6">
        <f>국내주식명세!D89</f>
        <v>1855</v>
      </c>
      <c r="E187" s="6">
        <f>국내주식명세!E89</f>
        <v>319966304</v>
      </c>
      <c r="F187" s="6">
        <f>국내주식명세!G89</f>
        <v>475807500</v>
      </c>
      <c r="G187" s="192"/>
      <c r="H187" s="192"/>
      <c r="I187" s="192"/>
      <c r="J187" s="49"/>
      <c r="K187" s="194"/>
      <c r="L187" s="194"/>
    </row>
    <row r="188" spans="1:12" outlineLevel="1">
      <c r="A188" s="54" t="str">
        <f t="shared" si="11"/>
        <v>O</v>
      </c>
      <c r="B188" s="191"/>
      <c r="C188" t="str">
        <f>국내주식명세!B90</f>
        <v>종목089</v>
      </c>
      <c r="D188" s="6">
        <f>국내주식명세!D90</f>
        <v>1155</v>
      </c>
      <c r="E188" s="6">
        <f>국내주식명세!E90</f>
        <v>53628302</v>
      </c>
      <c r="F188" s="6">
        <f>국내주식명세!G90</f>
        <v>57114750</v>
      </c>
      <c r="G188" s="192"/>
      <c r="H188" s="192"/>
      <c r="I188" s="192"/>
      <c r="J188" s="49"/>
      <c r="K188" s="194"/>
      <c r="L188" s="194"/>
    </row>
    <row r="189" spans="1:12" outlineLevel="1">
      <c r="A189" s="54" t="str">
        <f t="shared" si="11"/>
        <v>O</v>
      </c>
      <c r="B189" s="191"/>
      <c r="C189" t="str">
        <f>국내주식명세!B91</f>
        <v>종목090</v>
      </c>
      <c r="D189" s="6">
        <f>국내주식명세!D91</f>
        <v>17010</v>
      </c>
      <c r="E189" s="6">
        <f>국내주식명세!E91</f>
        <v>1654732803</v>
      </c>
      <c r="F189" s="6">
        <f>국내주식명세!G91</f>
        <v>2121147000</v>
      </c>
      <c r="G189" s="192"/>
      <c r="H189" s="192"/>
      <c r="I189" s="192"/>
      <c r="J189" s="49"/>
      <c r="K189" s="194"/>
      <c r="L189" s="194"/>
    </row>
    <row r="190" spans="1:12" outlineLevel="1">
      <c r="A190" s="54" t="str">
        <f t="shared" si="11"/>
        <v>O</v>
      </c>
      <c r="B190" s="191"/>
      <c r="C190" t="str">
        <f>국내주식명세!B92</f>
        <v>종목091</v>
      </c>
      <c r="D190" s="6">
        <f>국내주식명세!D92</f>
        <v>1855</v>
      </c>
      <c r="E190" s="6">
        <f>국내주식명세!E92</f>
        <v>18048091</v>
      </c>
      <c r="F190" s="6">
        <f>국내주식명세!G92</f>
        <v>16509500</v>
      </c>
      <c r="G190" s="192"/>
      <c r="H190" s="192"/>
      <c r="I190" s="192"/>
      <c r="J190" s="49"/>
      <c r="K190" s="194"/>
      <c r="L190" s="194"/>
    </row>
    <row r="191" spans="1:12" outlineLevel="1">
      <c r="A191" s="54" t="str">
        <f t="shared" si="11"/>
        <v>O</v>
      </c>
      <c r="B191" s="191"/>
      <c r="C191" t="str">
        <f>국내주식명세!B93</f>
        <v>종목092</v>
      </c>
      <c r="D191" s="6">
        <f>국내주식명세!D93</f>
        <v>8260</v>
      </c>
      <c r="E191" s="6">
        <f>국내주식명세!E93</f>
        <v>161386245</v>
      </c>
      <c r="F191" s="6">
        <f>국내주식명세!G93</f>
        <v>211869000</v>
      </c>
      <c r="G191" s="192"/>
      <c r="H191" s="192"/>
      <c r="I191" s="192"/>
      <c r="J191" s="49"/>
      <c r="K191" s="194"/>
      <c r="L191" s="194"/>
    </row>
    <row r="192" spans="1:12" outlineLevel="1">
      <c r="A192" s="54" t="str">
        <f t="shared" si="11"/>
        <v>O</v>
      </c>
      <c r="B192" s="191"/>
      <c r="C192" t="str">
        <f>국내주식명세!B94</f>
        <v>종목093</v>
      </c>
      <c r="D192" s="6">
        <f>국내주식명세!D94</f>
        <v>420</v>
      </c>
      <c r="E192" s="6">
        <f>국내주식명세!E94</f>
        <v>36102180</v>
      </c>
      <c r="F192" s="6">
        <f>국내주식명세!G94</f>
        <v>34818000</v>
      </c>
      <c r="G192" s="192"/>
      <c r="H192" s="192"/>
      <c r="I192" s="192"/>
      <c r="J192" s="49"/>
      <c r="K192" s="194"/>
      <c r="L192" s="194"/>
    </row>
    <row r="193" spans="1:12" outlineLevel="1">
      <c r="A193" s="54" t="str">
        <f t="shared" si="11"/>
        <v>O</v>
      </c>
      <c r="B193" s="191"/>
      <c r="C193" t="str">
        <f>국내주식명세!B95</f>
        <v>종목094</v>
      </c>
      <c r="D193" s="6">
        <f>국내주식명세!D95</f>
        <v>1260</v>
      </c>
      <c r="E193" s="6">
        <f>국내주식명세!E95</f>
        <v>154983604</v>
      </c>
      <c r="F193" s="6">
        <f>국내주식명세!G95</f>
        <v>291060000</v>
      </c>
      <c r="G193" s="192"/>
      <c r="H193" s="192"/>
      <c r="I193" s="192"/>
      <c r="J193" s="49"/>
      <c r="K193" s="194"/>
      <c r="L193" s="194"/>
    </row>
    <row r="194" spans="1:12" outlineLevel="1">
      <c r="A194" s="54" t="str">
        <f t="shared" si="11"/>
        <v>O</v>
      </c>
      <c r="B194" s="191"/>
      <c r="C194" t="str">
        <f>국내주식명세!B96</f>
        <v>종목095</v>
      </c>
      <c r="D194" s="6">
        <f>국내주식명세!D96</f>
        <v>2590</v>
      </c>
      <c r="E194" s="6">
        <f>국내주식명세!E96</f>
        <v>1005590850</v>
      </c>
      <c r="F194" s="6">
        <f>국내주식명세!G96</f>
        <v>954415000</v>
      </c>
      <c r="G194" s="192"/>
      <c r="H194" s="192"/>
      <c r="I194" s="192"/>
      <c r="J194" s="49"/>
      <c r="K194" s="194"/>
      <c r="L194" s="194"/>
    </row>
    <row r="195" spans="1:12" outlineLevel="1">
      <c r="A195" s="54" t="str">
        <f t="shared" si="11"/>
        <v>O</v>
      </c>
      <c r="B195" s="191"/>
      <c r="C195" t="str">
        <f>국내주식명세!B97</f>
        <v>종목096</v>
      </c>
      <c r="D195" s="6">
        <f>국내주식명세!D97</f>
        <v>4795</v>
      </c>
      <c r="E195" s="6">
        <f>국내주식명세!E97</f>
        <v>780973992</v>
      </c>
      <c r="F195" s="6">
        <f>국내주식명세!G97</f>
        <v>1764560000</v>
      </c>
      <c r="G195" s="192"/>
      <c r="H195" s="192"/>
      <c r="I195" s="192"/>
      <c r="J195" s="49"/>
      <c r="K195" s="194"/>
      <c r="L195" s="194"/>
    </row>
    <row r="196" spans="1:12" outlineLevel="1">
      <c r="A196" s="54" t="str">
        <f t="shared" si="11"/>
        <v>O</v>
      </c>
      <c r="B196" s="191"/>
      <c r="C196" t="str">
        <f>국내주식명세!B98</f>
        <v>종목097</v>
      </c>
      <c r="D196" s="6">
        <f>국내주식명세!D98</f>
        <v>1015</v>
      </c>
      <c r="E196" s="6">
        <f>국내주식명세!E98</f>
        <v>61857003</v>
      </c>
      <c r="F196" s="6">
        <f>국내주식명세!G98</f>
        <v>79170000</v>
      </c>
      <c r="G196" s="192"/>
      <c r="H196" s="192"/>
      <c r="I196" s="192"/>
      <c r="J196" s="49"/>
      <c r="K196" s="194"/>
      <c r="L196" s="194"/>
    </row>
    <row r="197" spans="1:12" outlineLevel="1">
      <c r="A197" s="54" t="str">
        <f t="shared" si="11"/>
        <v>O</v>
      </c>
      <c r="B197" s="191"/>
      <c r="C197" t="str">
        <f>국내주식명세!B99</f>
        <v>종목098</v>
      </c>
      <c r="D197" s="6">
        <f>국내주식명세!D99</f>
        <v>6</v>
      </c>
      <c r="E197" s="6">
        <f>국내주식명세!E99</f>
        <v>3000</v>
      </c>
      <c r="F197" s="6">
        <f>국내주식명세!G99</f>
        <v>285000</v>
      </c>
      <c r="G197" s="192"/>
      <c r="H197" s="192"/>
      <c r="I197" s="192"/>
      <c r="J197" s="49"/>
      <c r="K197" s="194"/>
      <c r="L197" s="194"/>
    </row>
    <row r="198" spans="1:12" outlineLevel="1">
      <c r="A198" s="54" t="str">
        <f t="shared" si="11"/>
        <v>O</v>
      </c>
      <c r="B198" s="191"/>
      <c r="C198" t="str">
        <f>국내주식명세!B100</f>
        <v>종목099</v>
      </c>
      <c r="D198" s="6">
        <f>국내주식명세!D100</f>
        <v>3850</v>
      </c>
      <c r="E198" s="6">
        <f>국내주식명세!E100</f>
        <v>163515001</v>
      </c>
      <c r="F198" s="6">
        <f>국내주식명세!G100</f>
        <v>269885000</v>
      </c>
      <c r="G198" s="192"/>
      <c r="H198" s="192"/>
      <c r="I198" s="192"/>
      <c r="J198" s="49"/>
      <c r="K198" s="194"/>
      <c r="L198" s="194"/>
    </row>
    <row r="199" spans="1:12" outlineLevel="1">
      <c r="A199" s="54" t="str">
        <f t="shared" si="11"/>
        <v>O</v>
      </c>
      <c r="B199" s="191"/>
      <c r="C199" t="str">
        <f>국내주식명세!B101</f>
        <v>종목100</v>
      </c>
      <c r="D199" s="6">
        <f>국내주식명세!D101</f>
        <v>1470</v>
      </c>
      <c r="E199" s="6">
        <f>국내주식명세!E101</f>
        <v>72979200</v>
      </c>
      <c r="F199" s="6">
        <f>국내주식명세!G101</f>
        <v>119952000</v>
      </c>
      <c r="G199" s="192"/>
      <c r="H199" s="192"/>
      <c r="I199" s="192"/>
      <c r="J199" s="49"/>
      <c r="K199" s="194"/>
      <c r="L199" s="194"/>
    </row>
    <row r="200" spans="1:12" outlineLevel="1">
      <c r="A200" s="54" t="str">
        <f t="shared" si="11"/>
        <v>O</v>
      </c>
      <c r="B200" s="191"/>
      <c r="C200" t="str">
        <f>국내주식명세!B102</f>
        <v>종목101</v>
      </c>
      <c r="D200" s="6">
        <f>국내주식명세!D102</f>
        <v>35</v>
      </c>
      <c r="E200" s="6">
        <f>국내주식명세!E102</f>
        <v>12702090</v>
      </c>
      <c r="F200" s="6">
        <f>국내주식명세!G102</f>
        <v>11427500</v>
      </c>
      <c r="G200" s="192"/>
      <c r="H200" s="192"/>
      <c r="I200" s="192"/>
      <c r="J200" s="49"/>
      <c r="K200" s="194"/>
      <c r="L200" s="194"/>
    </row>
    <row r="201" spans="1:12" outlineLevel="1">
      <c r="A201" s="54" t="str">
        <f t="shared" si="11"/>
        <v>O</v>
      </c>
      <c r="B201" s="191"/>
      <c r="C201" t="str">
        <f>국내주식명세!B103</f>
        <v>종목102</v>
      </c>
      <c r="D201" s="6">
        <f>국내주식명세!D103</f>
        <v>1540</v>
      </c>
      <c r="E201" s="6">
        <f>국내주식명세!E103</f>
        <v>38323903</v>
      </c>
      <c r="F201" s="6">
        <f>국내주식명세!G103</f>
        <v>40733000</v>
      </c>
      <c r="G201" s="192"/>
      <c r="H201" s="192"/>
      <c r="I201" s="192"/>
      <c r="J201" s="49"/>
      <c r="K201" s="194"/>
      <c r="L201" s="194"/>
    </row>
    <row r="202" spans="1:12" outlineLevel="1">
      <c r="A202" s="54" t="str">
        <f t="shared" si="11"/>
        <v>O</v>
      </c>
      <c r="B202" s="191"/>
      <c r="C202" t="str">
        <f>국내주식명세!B104</f>
        <v>종목103</v>
      </c>
      <c r="D202" s="6">
        <f>국내주식명세!D104</f>
        <v>560</v>
      </c>
      <c r="E202" s="6">
        <f>국내주식명세!E104</f>
        <v>13429600</v>
      </c>
      <c r="F202" s="6">
        <f>국내주식명세!G104</f>
        <v>14448000</v>
      </c>
      <c r="G202" s="192"/>
      <c r="H202" s="192"/>
      <c r="I202" s="192"/>
      <c r="J202" s="49"/>
      <c r="K202" s="194"/>
      <c r="L202" s="194"/>
    </row>
    <row r="203" spans="1:12" outlineLevel="1">
      <c r="A203" s="54" t="str">
        <f t="shared" si="11"/>
        <v>O</v>
      </c>
      <c r="B203" s="191"/>
      <c r="C203" t="str">
        <f>국내주식명세!B105</f>
        <v>종목104</v>
      </c>
      <c r="D203" s="6">
        <f>국내주식명세!D105</f>
        <v>280</v>
      </c>
      <c r="E203" s="6">
        <f>국내주식명세!E105</f>
        <v>33441600</v>
      </c>
      <c r="F203" s="6">
        <f>국내주식명세!G105</f>
        <v>53620000</v>
      </c>
      <c r="G203" s="192"/>
      <c r="H203" s="192"/>
      <c r="I203" s="192"/>
      <c r="J203" s="49"/>
      <c r="K203" s="194"/>
      <c r="L203" s="194"/>
    </row>
    <row r="204" spans="1:12" outlineLevel="1">
      <c r="A204" s="54" t="str">
        <f t="shared" si="11"/>
        <v>O</v>
      </c>
      <c r="B204" s="191"/>
      <c r="C204" t="str">
        <f>국내주식명세!B106</f>
        <v>종목105</v>
      </c>
      <c r="D204" s="6">
        <f>국내주식명세!D106</f>
        <v>16310</v>
      </c>
      <c r="E204" s="6">
        <f>국내주식명세!E106</f>
        <v>312010828</v>
      </c>
      <c r="F204" s="6">
        <f>국내주식명세!G106</f>
        <v>334355000</v>
      </c>
      <c r="G204" s="192"/>
      <c r="H204" s="192"/>
      <c r="I204" s="192"/>
      <c r="J204" s="49"/>
      <c r="K204" s="194"/>
      <c r="L204" s="194"/>
    </row>
    <row r="205" spans="1:12" outlineLevel="1">
      <c r="A205" s="54" t="str">
        <f t="shared" si="11"/>
        <v>O</v>
      </c>
      <c r="B205" s="191"/>
      <c r="C205" t="str">
        <f>국내주식명세!B107</f>
        <v>종목106</v>
      </c>
      <c r="D205" s="6">
        <f>국내주식명세!D107</f>
        <v>1015</v>
      </c>
      <c r="E205" s="6">
        <f>국내주식명세!E107</f>
        <v>107868403</v>
      </c>
      <c r="F205" s="6">
        <f>국내주식명세!G107</f>
        <v>105966000</v>
      </c>
      <c r="G205" s="192"/>
      <c r="H205" s="192"/>
      <c r="I205" s="192"/>
      <c r="J205" s="49"/>
      <c r="K205" s="194"/>
      <c r="L205" s="194"/>
    </row>
    <row r="206" spans="1:12" outlineLevel="1">
      <c r="A206" s="54" t="str">
        <f t="shared" si="11"/>
        <v>O</v>
      </c>
      <c r="B206" s="191"/>
      <c r="C206" t="str">
        <f>국내주식명세!B108</f>
        <v>종목107</v>
      </c>
      <c r="D206" s="6">
        <f>국내주식명세!D108</f>
        <v>3185</v>
      </c>
      <c r="E206" s="6">
        <f>국내주식명세!E108</f>
        <v>179579402</v>
      </c>
      <c r="F206" s="6">
        <f>국내주식명세!G108</f>
        <v>240149000</v>
      </c>
      <c r="G206" s="192"/>
      <c r="H206" s="192"/>
      <c r="I206" s="192"/>
      <c r="J206" s="49"/>
      <c r="K206" s="194"/>
      <c r="L206" s="194"/>
    </row>
    <row r="207" spans="1:12" outlineLevel="1">
      <c r="A207" s="54" t="str">
        <f t="shared" si="11"/>
        <v>O</v>
      </c>
      <c r="B207" s="191"/>
      <c r="C207" t="str">
        <f>국내주식명세!B109</f>
        <v>종목108</v>
      </c>
      <c r="D207" s="6">
        <f>국내주식명세!D109</f>
        <v>7770</v>
      </c>
      <c r="E207" s="6">
        <f>국내주식명세!E109</f>
        <v>423553346</v>
      </c>
      <c r="F207" s="6">
        <f>국내주식명세!G109</f>
        <v>415695000</v>
      </c>
      <c r="G207" s="192"/>
      <c r="H207" s="192"/>
      <c r="I207" s="192"/>
      <c r="J207" s="49"/>
      <c r="K207" s="194"/>
      <c r="L207" s="194"/>
    </row>
    <row r="208" spans="1:12" outlineLevel="1">
      <c r="A208" s="54" t="str">
        <f t="shared" si="11"/>
        <v>O</v>
      </c>
      <c r="B208" s="191"/>
      <c r="C208" t="str">
        <f>국내주식명세!B110</f>
        <v>종목109</v>
      </c>
      <c r="D208" s="6">
        <f>국내주식명세!D110</f>
        <v>1995</v>
      </c>
      <c r="E208" s="6">
        <f>국내주식명세!E110</f>
        <v>283734602</v>
      </c>
      <c r="F208" s="6">
        <f>국내주식명세!G110</f>
        <v>342142500</v>
      </c>
      <c r="G208" s="192"/>
      <c r="H208" s="192"/>
      <c r="I208" s="192"/>
      <c r="J208" s="49"/>
      <c r="K208" s="194"/>
      <c r="L208" s="194"/>
    </row>
    <row r="209" spans="1:12" outlineLevel="1">
      <c r="A209" s="54" t="str">
        <f t="shared" si="11"/>
        <v>O</v>
      </c>
      <c r="B209" s="191"/>
      <c r="C209" t="str">
        <f>국내주식명세!B111</f>
        <v>종목110</v>
      </c>
      <c r="D209" s="6">
        <f>국내주식명세!D111</f>
        <v>10386</v>
      </c>
      <c r="E209" s="6">
        <f>국내주식명세!E111</f>
        <v>37899397</v>
      </c>
      <c r="F209" s="6">
        <f>국내주식명세!G111</f>
        <v>30794490</v>
      </c>
      <c r="G209" s="192"/>
      <c r="H209" s="192"/>
      <c r="I209" s="192"/>
      <c r="J209" s="49"/>
      <c r="K209" s="194"/>
      <c r="L209" s="194"/>
    </row>
    <row r="210" spans="1:12" outlineLevel="1">
      <c r="A210" s="54" t="str">
        <f t="shared" si="11"/>
        <v>O</v>
      </c>
      <c r="B210" s="191"/>
      <c r="C210" t="str">
        <f>국내주식명세!B112</f>
        <v>종목111</v>
      </c>
      <c r="D210" s="6">
        <f>국내주식명세!D112</f>
        <v>2870</v>
      </c>
      <c r="E210" s="6">
        <f>국내주식명세!E112</f>
        <v>216939204</v>
      </c>
      <c r="F210" s="6">
        <f>국내주식명세!G112</f>
        <v>249403000</v>
      </c>
      <c r="G210" s="192"/>
      <c r="H210" s="192"/>
      <c r="I210" s="192"/>
      <c r="J210" s="49"/>
      <c r="K210" s="194"/>
      <c r="L210" s="194"/>
    </row>
    <row r="211" spans="1:12" outlineLevel="1">
      <c r="A211" s="54" t="str">
        <f t="shared" si="11"/>
        <v>O</v>
      </c>
      <c r="B211" s="191"/>
      <c r="C211" t="str">
        <f>국내주식명세!B113</f>
        <v>종목112</v>
      </c>
      <c r="D211" s="6">
        <f>국내주식명세!D113</f>
        <v>8225</v>
      </c>
      <c r="E211" s="6">
        <f>국내주식명세!E113</f>
        <v>164356653</v>
      </c>
      <c r="F211" s="6">
        <f>국내주식명세!G113</f>
        <v>197811250</v>
      </c>
      <c r="G211" s="192"/>
      <c r="H211" s="192"/>
      <c r="I211" s="192"/>
      <c r="J211" s="49"/>
      <c r="K211" s="194"/>
      <c r="L211" s="194"/>
    </row>
    <row r="212" spans="1:12" outlineLevel="1">
      <c r="A212" s="54" t="str">
        <f t="shared" si="11"/>
        <v>O</v>
      </c>
      <c r="B212" s="191"/>
      <c r="C212" t="str">
        <f>국내주식명세!B114</f>
        <v>종목113</v>
      </c>
      <c r="D212" s="6">
        <f>국내주식명세!D114</f>
        <v>11760</v>
      </c>
      <c r="E212" s="6">
        <f>국내주식명세!E114</f>
        <v>40950001</v>
      </c>
      <c r="F212" s="6">
        <f>국내주식명세!G114</f>
        <v>45276000</v>
      </c>
      <c r="G212" s="192"/>
      <c r="H212" s="192"/>
      <c r="I212" s="192"/>
      <c r="J212" s="49"/>
      <c r="K212" s="194"/>
      <c r="L212" s="194"/>
    </row>
    <row r="213" spans="1:12" outlineLevel="1">
      <c r="A213" s="54" t="str">
        <f t="shared" si="11"/>
        <v>O</v>
      </c>
      <c r="B213" s="191"/>
      <c r="C213" t="str">
        <f>국내주식명세!B115</f>
        <v>종목114</v>
      </c>
      <c r="D213" s="6">
        <f>국내주식명세!D115</f>
        <v>14420</v>
      </c>
      <c r="E213" s="6">
        <f>국내주식명세!E115</f>
        <v>175499645</v>
      </c>
      <c r="F213" s="6">
        <f>국내주식명세!G115</f>
        <v>212262400</v>
      </c>
      <c r="G213" s="192"/>
      <c r="H213" s="192"/>
      <c r="I213" s="192"/>
      <c r="J213" s="49"/>
      <c r="K213" s="194"/>
      <c r="L213" s="194"/>
    </row>
    <row r="214" spans="1:12" outlineLevel="1">
      <c r="A214" s="54" t="str">
        <f t="shared" si="11"/>
        <v>O</v>
      </c>
      <c r="B214" s="191"/>
      <c r="C214" t="str">
        <f>국내주식명세!B116</f>
        <v>종목115</v>
      </c>
      <c r="D214" s="6">
        <f>국내주식명세!D116</f>
        <v>4690</v>
      </c>
      <c r="E214" s="6">
        <f>국내주식명세!E116</f>
        <v>562693130</v>
      </c>
      <c r="F214" s="6">
        <f>국내주식명세!G116</f>
        <v>666449000</v>
      </c>
      <c r="G214" s="192"/>
      <c r="H214" s="192"/>
      <c r="I214" s="192"/>
      <c r="J214" s="49"/>
      <c r="K214" s="194"/>
      <c r="L214" s="194"/>
    </row>
    <row r="215" spans="1:12" outlineLevel="1">
      <c r="A215" s="54" t="str">
        <f t="shared" si="11"/>
        <v>O</v>
      </c>
      <c r="B215" s="191"/>
      <c r="C215" t="str">
        <f>국내주식명세!B117</f>
        <v>종목116</v>
      </c>
      <c r="D215" s="6">
        <f>국내주식명세!D117</f>
        <v>5950</v>
      </c>
      <c r="E215" s="6">
        <f>국내주식명세!E117</f>
        <v>99222205</v>
      </c>
      <c r="F215" s="6">
        <f>국내주식명세!G117</f>
        <v>112752500</v>
      </c>
      <c r="G215" s="192"/>
      <c r="H215" s="192"/>
      <c r="I215" s="192"/>
      <c r="J215" s="49"/>
      <c r="K215" s="194"/>
      <c r="L215" s="194"/>
    </row>
    <row r="216" spans="1:12" outlineLevel="1">
      <c r="A216" s="54" t="str">
        <f t="shared" si="11"/>
        <v>O</v>
      </c>
      <c r="B216" s="191"/>
      <c r="C216" t="str">
        <f>국내주식명세!B118</f>
        <v>종목117</v>
      </c>
      <c r="D216" s="6">
        <f>국내주식명세!D118</f>
        <v>2485</v>
      </c>
      <c r="E216" s="6">
        <f>국내주식명세!E118</f>
        <v>161167540</v>
      </c>
      <c r="F216" s="6">
        <f>국내주식명세!G118</f>
        <v>152579000</v>
      </c>
      <c r="G216" s="192"/>
      <c r="H216" s="192"/>
      <c r="I216" s="192"/>
      <c r="J216" s="49"/>
      <c r="K216" s="194"/>
      <c r="L216" s="194"/>
    </row>
    <row r="217" spans="1:12" outlineLevel="1">
      <c r="A217" s="54" t="str">
        <f t="shared" si="11"/>
        <v>O</v>
      </c>
      <c r="B217" s="191"/>
      <c r="C217" t="str">
        <f>국내주식명세!B119</f>
        <v>종목118</v>
      </c>
      <c r="D217" s="6">
        <f>국내주식명세!D119</f>
        <v>630</v>
      </c>
      <c r="E217" s="6">
        <f>국내주식명세!E119</f>
        <v>40239002</v>
      </c>
      <c r="F217" s="6">
        <f>국내주식명세!G119</f>
        <v>55818000</v>
      </c>
      <c r="G217" s="192"/>
      <c r="H217" s="192"/>
      <c r="I217" s="192"/>
      <c r="J217" s="49"/>
      <c r="K217" s="194"/>
      <c r="L217" s="194"/>
    </row>
    <row r="218" spans="1:12" outlineLevel="1">
      <c r="A218" s="54" t="str">
        <f t="shared" si="11"/>
        <v>O</v>
      </c>
      <c r="B218" s="191"/>
      <c r="C218" t="str">
        <f>국내주식명세!B120</f>
        <v>종목119</v>
      </c>
      <c r="D218" s="6">
        <f>국내주식명세!D120</f>
        <v>1023</v>
      </c>
      <c r="E218" s="6">
        <f>국내주식명세!E120</f>
        <v>96047160</v>
      </c>
      <c r="F218" s="6">
        <f>국내주식명세!G120</f>
        <v>91558500</v>
      </c>
      <c r="G218" s="192"/>
      <c r="H218" s="192"/>
      <c r="I218" s="192"/>
      <c r="J218" s="49"/>
      <c r="K218" s="194"/>
      <c r="L218" s="194"/>
    </row>
    <row r="219" spans="1:12" outlineLevel="1">
      <c r="A219" s="54" t="str">
        <f t="shared" si="11"/>
        <v>O</v>
      </c>
      <c r="B219" s="191"/>
      <c r="C219" t="str">
        <f>국내주식명세!B121</f>
        <v>종목120</v>
      </c>
      <c r="D219" s="6">
        <f>국내주식명세!D121</f>
        <v>700</v>
      </c>
      <c r="E219" s="6">
        <f>국내주식명세!E121</f>
        <v>214846120</v>
      </c>
      <c r="F219" s="6">
        <f>국내주식명세!G121</f>
        <v>294700000</v>
      </c>
      <c r="G219" s="192"/>
      <c r="H219" s="192"/>
      <c r="I219" s="192"/>
      <c r="J219" s="49"/>
      <c r="K219" s="194"/>
      <c r="L219" s="194"/>
    </row>
    <row r="220" spans="1:12" outlineLevel="1">
      <c r="A220" s="54" t="str">
        <f t="shared" si="11"/>
        <v>O</v>
      </c>
      <c r="B220" s="191"/>
      <c r="C220" t="str">
        <f>국내주식명세!B122</f>
        <v>종목121</v>
      </c>
      <c r="D220" s="6">
        <f>국내주식명세!D122</f>
        <v>1785</v>
      </c>
      <c r="E220" s="6">
        <f>국내주식명세!E122</f>
        <v>72692853</v>
      </c>
      <c r="F220" s="6">
        <f>국내주식명세!G122</f>
        <v>76219500</v>
      </c>
      <c r="G220" s="192"/>
      <c r="H220" s="192"/>
      <c r="I220" s="192"/>
      <c r="J220" s="49"/>
      <c r="K220" s="194"/>
      <c r="L220" s="194"/>
    </row>
    <row r="221" spans="1:12" outlineLevel="1">
      <c r="A221" s="54" t="str">
        <f t="shared" si="11"/>
        <v>O</v>
      </c>
      <c r="B221" s="191"/>
      <c r="C221" t="str">
        <f>국내주식명세!B123</f>
        <v>종목122</v>
      </c>
      <c r="D221" s="6">
        <f>국내주식명세!D123</f>
        <v>1155</v>
      </c>
      <c r="E221" s="6">
        <f>국내주식명세!E123</f>
        <v>65231100</v>
      </c>
      <c r="F221" s="6">
        <f>국내주식명세!G123</f>
        <v>94479000</v>
      </c>
      <c r="G221" s="192"/>
      <c r="H221" s="192"/>
      <c r="I221" s="192"/>
      <c r="J221" s="49"/>
      <c r="K221" s="194"/>
      <c r="L221" s="194"/>
    </row>
    <row r="222" spans="1:12" outlineLevel="1">
      <c r="A222" s="54" t="str">
        <f t="shared" si="11"/>
        <v>O</v>
      </c>
      <c r="B222" s="191"/>
      <c r="C222" t="str">
        <f>국내주식명세!B124</f>
        <v>종목123</v>
      </c>
      <c r="D222" s="6">
        <f>국내주식명세!D124</f>
        <v>1680</v>
      </c>
      <c r="E222" s="6">
        <f>국내주식명세!E124</f>
        <v>85386690</v>
      </c>
      <c r="F222" s="6">
        <f>국내주식명세!G124</f>
        <v>81060000</v>
      </c>
      <c r="G222" s="192"/>
      <c r="H222" s="192"/>
      <c r="I222" s="192"/>
      <c r="J222" s="49"/>
      <c r="K222" s="194"/>
      <c r="L222" s="194"/>
    </row>
    <row r="223" spans="1:12" outlineLevel="1">
      <c r="A223" s="54" t="str">
        <f t="shared" si="11"/>
        <v>O</v>
      </c>
      <c r="B223" s="191"/>
      <c r="C223" t="str">
        <f>국내주식명세!B125</f>
        <v>종목124</v>
      </c>
      <c r="D223" s="6">
        <f>국내주식명세!D125</f>
        <v>1505</v>
      </c>
      <c r="E223" s="6">
        <f>국내주식명세!E125</f>
        <v>447157003</v>
      </c>
      <c r="F223" s="6">
        <f>국내주식명세!G125</f>
        <v>370230000</v>
      </c>
      <c r="G223" s="192"/>
      <c r="H223" s="192"/>
      <c r="I223" s="192"/>
      <c r="J223" s="49"/>
      <c r="K223" s="194"/>
      <c r="L223" s="194"/>
    </row>
    <row r="224" spans="1:12" outlineLevel="1">
      <c r="A224" s="54" t="str">
        <f t="shared" si="11"/>
        <v>O</v>
      </c>
      <c r="B224" s="191"/>
      <c r="C224" t="str">
        <f>국내주식명세!B126</f>
        <v>종목125</v>
      </c>
      <c r="D224" s="6">
        <f>국내주식명세!D126</f>
        <v>1505</v>
      </c>
      <c r="E224" s="6">
        <f>국내주식명세!E126</f>
        <v>52834100</v>
      </c>
      <c r="F224" s="6">
        <f>국내주식명세!G126</f>
        <v>73895500</v>
      </c>
      <c r="G224" s="192"/>
      <c r="H224" s="192"/>
      <c r="I224" s="192"/>
      <c r="J224" s="49"/>
      <c r="K224" s="194"/>
      <c r="L224" s="194"/>
    </row>
    <row r="225" spans="1:12" outlineLevel="1">
      <c r="A225" s="54" t="str">
        <f t="shared" si="11"/>
        <v>O</v>
      </c>
      <c r="B225" s="191"/>
      <c r="C225" t="str">
        <f>국내주식명세!B127</f>
        <v>종목126</v>
      </c>
      <c r="D225" s="6">
        <f>국내주식명세!D127</f>
        <v>12705</v>
      </c>
      <c r="E225" s="6">
        <f>국내주식명세!E127</f>
        <v>1336203003</v>
      </c>
      <c r="F225" s="6">
        <f>국내주식명세!G127</f>
        <v>1547469000</v>
      </c>
      <c r="G225" s="192"/>
      <c r="H225" s="192"/>
      <c r="I225" s="192"/>
      <c r="J225" s="49"/>
      <c r="K225" s="194"/>
      <c r="L225" s="194"/>
    </row>
    <row r="226" spans="1:12" outlineLevel="1">
      <c r="A226" s="54" t="str">
        <f t="shared" si="11"/>
        <v>O</v>
      </c>
      <c r="B226" s="191"/>
      <c r="C226" t="str">
        <f>국내주식명세!B128</f>
        <v>종목127</v>
      </c>
      <c r="D226" s="6">
        <f>국내주식명세!D128</f>
        <v>1015</v>
      </c>
      <c r="E226" s="6">
        <f>국내주식명세!E128</f>
        <v>22062040</v>
      </c>
      <c r="F226" s="6">
        <f>국내주식명세!G128</f>
        <v>22380750</v>
      </c>
      <c r="G226" s="192"/>
      <c r="H226" s="192"/>
      <c r="I226" s="192"/>
      <c r="J226" s="49"/>
      <c r="K226" s="194"/>
      <c r="L226" s="194"/>
    </row>
    <row r="227" spans="1:12" outlineLevel="1">
      <c r="A227" s="54" t="str">
        <f t="shared" si="11"/>
        <v>O</v>
      </c>
      <c r="B227" s="191"/>
      <c r="C227" t="str">
        <f>국내주식명세!B129</f>
        <v>종목128</v>
      </c>
      <c r="D227" s="6">
        <f>국내주식명세!D129</f>
        <v>350</v>
      </c>
      <c r="E227" s="6">
        <f>국내주식명세!E129</f>
        <v>59611000</v>
      </c>
      <c r="F227" s="6">
        <f>국내주식명세!G129</f>
        <v>86450000</v>
      </c>
      <c r="G227" s="192"/>
      <c r="H227" s="192"/>
      <c r="I227" s="192"/>
      <c r="J227" s="49"/>
      <c r="K227" s="194"/>
      <c r="L227" s="194"/>
    </row>
    <row r="228" spans="1:12" outlineLevel="1">
      <c r="A228" s="54" t="str">
        <f t="shared" si="11"/>
        <v>O</v>
      </c>
      <c r="B228" s="191"/>
      <c r="C228" t="str">
        <f>국내주식명세!B130</f>
        <v>종목129</v>
      </c>
      <c r="D228" s="6">
        <f>국내주식명세!D130</f>
        <v>175</v>
      </c>
      <c r="E228" s="6">
        <f>국내주식명세!E130</f>
        <v>69985000</v>
      </c>
      <c r="F228" s="6">
        <f>국내주식명세!G130</f>
        <v>75687500</v>
      </c>
      <c r="G228" s="192"/>
      <c r="H228" s="192"/>
      <c r="I228" s="192"/>
      <c r="J228" s="49"/>
      <c r="K228" s="194"/>
      <c r="L228" s="194"/>
    </row>
    <row r="229" spans="1:12" outlineLevel="1">
      <c r="A229" s="54" t="str">
        <f t="shared" si="11"/>
        <v>O</v>
      </c>
      <c r="B229" s="191"/>
      <c r="C229" t="str">
        <f>국내주식명세!B131</f>
        <v>종목130</v>
      </c>
      <c r="D229" s="6">
        <f>국내주식명세!D131</f>
        <v>175</v>
      </c>
      <c r="E229" s="6">
        <f>국내주식명세!E131</f>
        <v>20760000</v>
      </c>
      <c r="F229" s="6">
        <f>국내주식명세!G131</f>
        <v>24360000</v>
      </c>
      <c r="G229" s="192"/>
      <c r="H229" s="192"/>
      <c r="I229" s="192"/>
      <c r="J229" s="49"/>
      <c r="K229" s="194"/>
      <c r="L229" s="194"/>
    </row>
    <row r="230" spans="1:12" outlineLevel="1">
      <c r="A230" s="54" t="str">
        <f t="shared" si="11"/>
        <v>O</v>
      </c>
      <c r="B230" s="191"/>
      <c r="C230" t="str">
        <f>국내주식명세!B132</f>
        <v>종목131</v>
      </c>
      <c r="D230" s="6">
        <f>국내주식명세!D132</f>
        <v>840</v>
      </c>
      <c r="E230" s="6">
        <f>국내주식명세!E132</f>
        <v>28527600</v>
      </c>
      <c r="F230" s="6">
        <f>국내주식명세!G132</f>
        <v>35994000</v>
      </c>
      <c r="G230" s="192"/>
      <c r="H230" s="192"/>
      <c r="I230" s="192"/>
      <c r="J230" s="49"/>
      <c r="K230" s="194"/>
      <c r="L230" s="194"/>
    </row>
    <row r="231" spans="1:12" outlineLevel="1">
      <c r="A231" s="54" t="str">
        <f t="shared" si="11"/>
        <v>O</v>
      </c>
      <c r="B231" s="191"/>
      <c r="C231" t="str">
        <f>국내주식명세!B133</f>
        <v>종목132</v>
      </c>
      <c r="D231" s="6">
        <f>국내주식명세!D133</f>
        <v>7665</v>
      </c>
      <c r="E231" s="6">
        <f>국내주식명세!E133</f>
        <v>128596921</v>
      </c>
      <c r="F231" s="6">
        <f>국내주식명세!G133</f>
        <v>161731500</v>
      </c>
      <c r="G231" s="192"/>
      <c r="H231" s="192"/>
      <c r="I231" s="192"/>
      <c r="J231" s="49"/>
      <c r="K231" s="194"/>
      <c r="L231" s="194"/>
    </row>
    <row r="232" spans="1:12" outlineLevel="1">
      <c r="A232" s="54" t="str">
        <f t="shared" si="11"/>
        <v>O</v>
      </c>
      <c r="B232" s="191"/>
      <c r="C232" t="str">
        <f>국내주식명세!B134</f>
        <v>종목133</v>
      </c>
      <c r="D232" s="6">
        <f>국내주식명세!D134</f>
        <v>525</v>
      </c>
      <c r="E232" s="6">
        <f>국내주식명세!E134</f>
        <v>23260080</v>
      </c>
      <c r="F232" s="6">
        <f>국내주식명세!G134</f>
        <v>21997500</v>
      </c>
      <c r="G232" s="192"/>
      <c r="H232" s="192"/>
      <c r="I232" s="192"/>
      <c r="J232" s="49"/>
      <c r="K232" s="194"/>
      <c r="L232" s="194"/>
    </row>
    <row r="233" spans="1:12" outlineLevel="1">
      <c r="A233" s="54" t="str">
        <f t="shared" si="11"/>
        <v>O</v>
      </c>
      <c r="B233" s="191"/>
      <c r="C233" t="str">
        <f>국내주식명세!B135</f>
        <v>종목134</v>
      </c>
      <c r="D233" s="6">
        <f>국내주식명세!D135</f>
        <v>70</v>
      </c>
      <c r="E233" s="6">
        <f>국내주식명세!E135</f>
        <v>27469000</v>
      </c>
      <c r="F233" s="6">
        <f>국내주식명세!G135</f>
        <v>26950000</v>
      </c>
      <c r="G233" s="192"/>
      <c r="H233" s="192"/>
      <c r="I233" s="192"/>
      <c r="J233" s="49"/>
      <c r="K233" s="194"/>
      <c r="L233" s="194"/>
    </row>
    <row r="234" spans="1:12" outlineLevel="1">
      <c r="A234" s="54" t="str">
        <f t="shared" si="11"/>
        <v>O</v>
      </c>
      <c r="B234" s="191"/>
      <c r="C234" t="str">
        <f>국내주식명세!B136</f>
        <v>종목135</v>
      </c>
      <c r="D234" s="6">
        <f>국내주식명세!D136</f>
        <v>1085</v>
      </c>
      <c r="E234" s="6">
        <f>국내주식명세!E136</f>
        <v>25814120</v>
      </c>
      <c r="F234" s="6">
        <f>국내주식명세!G136</f>
        <v>26474000</v>
      </c>
      <c r="G234" s="192"/>
      <c r="H234" s="192"/>
      <c r="I234" s="192"/>
      <c r="J234" s="49"/>
      <c r="K234" s="194"/>
      <c r="L234" s="194"/>
    </row>
    <row r="235" spans="1:12" outlineLevel="1">
      <c r="A235" s="54" t="str">
        <f t="shared" si="11"/>
        <v>O</v>
      </c>
      <c r="B235" s="191"/>
      <c r="C235" t="str">
        <f>국내주식명세!B137</f>
        <v>종목136</v>
      </c>
      <c r="D235" s="6">
        <f>국내주식명세!D137</f>
        <v>5670</v>
      </c>
      <c r="E235" s="6">
        <f>국내주식명세!E137</f>
        <v>118734663</v>
      </c>
      <c r="F235" s="6">
        <f>국내주식명세!G137</f>
        <v>151956000</v>
      </c>
      <c r="G235" s="192"/>
      <c r="H235" s="192"/>
      <c r="I235" s="192"/>
      <c r="J235" s="49"/>
      <c r="K235" s="194"/>
      <c r="L235" s="194"/>
    </row>
    <row r="236" spans="1:12" outlineLevel="1">
      <c r="A236" s="54" t="str">
        <f t="shared" si="11"/>
        <v>O</v>
      </c>
      <c r="B236" s="191"/>
      <c r="C236" t="str">
        <f>국내주식명세!B138</f>
        <v>종목137</v>
      </c>
      <c r="D236" s="6">
        <f>국내주식명세!D138</f>
        <v>805</v>
      </c>
      <c r="E236" s="6">
        <f>국내주식명세!E138</f>
        <v>218230902</v>
      </c>
      <c r="F236" s="6">
        <f>국내주식명세!G138</f>
        <v>370300000</v>
      </c>
      <c r="G236" s="192"/>
      <c r="H236" s="192"/>
      <c r="I236" s="192"/>
      <c r="J236" s="49"/>
      <c r="K236" s="194"/>
      <c r="L236" s="194"/>
    </row>
    <row r="237" spans="1:12" outlineLevel="1">
      <c r="A237" s="54" t="str">
        <f t="shared" si="11"/>
        <v>O</v>
      </c>
      <c r="B237" s="191"/>
      <c r="C237" t="str">
        <f>국내주식명세!B139</f>
        <v>종목138</v>
      </c>
      <c r="D237" s="6">
        <f>국내주식명세!D139</f>
        <v>735</v>
      </c>
      <c r="E237" s="6">
        <f>국내주식명세!E139</f>
        <v>143075104</v>
      </c>
      <c r="F237" s="6">
        <f>국내주식명세!G139</f>
        <v>199185000</v>
      </c>
      <c r="G237" s="192"/>
      <c r="H237" s="192"/>
      <c r="I237" s="192"/>
      <c r="J237" s="49"/>
      <c r="K237" s="194"/>
      <c r="L237" s="194"/>
    </row>
    <row r="238" spans="1:12" outlineLevel="1">
      <c r="A238" s="54" t="str">
        <f t="shared" si="11"/>
        <v>O</v>
      </c>
      <c r="B238" s="191"/>
      <c r="C238" t="str">
        <f>국내주식명세!B140</f>
        <v>종목139</v>
      </c>
      <c r="D238" s="6">
        <f>국내주식명세!D140</f>
        <v>1715</v>
      </c>
      <c r="E238" s="6">
        <f>국내주식명세!E140</f>
        <v>1049097602</v>
      </c>
      <c r="F238" s="6">
        <f>국내주식명세!G140</f>
        <v>1613815000</v>
      </c>
      <c r="G238" s="192"/>
      <c r="H238" s="192"/>
      <c r="I238" s="192"/>
      <c r="J238" s="49"/>
      <c r="K238" s="194"/>
      <c r="L238" s="194"/>
    </row>
    <row r="239" spans="1:12" outlineLevel="1">
      <c r="A239" s="54" t="str">
        <f t="shared" si="11"/>
        <v>O</v>
      </c>
      <c r="B239" s="191"/>
      <c r="C239" t="str">
        <f>국내주식명세!B141</f>
        <v>종목140</v>
      </c>
      <c r="D239" s="6">
        <f>국내주식명세!D141</f>
        <v>1260</v>
      </c>
      <c r="E239" s="6">
        <f>국내주식명세!E141</f>
        <v>83278802</v>
      </c>
      <c r="F239" s="6">
        <f>국내주식명세!G141</f>
        <v>90846000</v>
      </c>
      <c r="G239" s="192"/>
      <c r="H239" s="192"/>
      <c r="I239" s="192"/>
      <c r="J239" s="49"/>
      <c r="K239" s="194"/>
      <c r="L239" s="194"/>
    </row>
    <row r="240" spans="1:12" outlineLevel="1">
      <c r="A240" s="54" t="str">
        <f t="shared" si="11"/>
        <v>O</v>
      </c>
      <c r="B240" s="191"/>
      <c r="C240" t="str">
        <f>국내주식명세!B142</f>
        <v>종목141</v>
      </c>
      <c r="D240" s="6">
        <f>국내주식명세!D142</f>
        <v>14210</v>
      </c>
      <c r="E240" s="6">
        <f>국내주식명세!E142</f>
        <v>236268921</v>
      </c>
      <c r="F240" s="6">
        <f>국내주식명세!G142</f>
        <v>297699500</v>
      </c>
      <c r="G240" s="192"/>
      <c r="H240" s="192"/>
      <c r="I240" s="192"/>
      <c r="J240" s="49"/>
      <c r="K240" s="194"/>
      <c r="L240" s="194"/>
    </row>
    <row r="241" spans="1:12" outlineLevel="1">
      <c r="A241" s="54" t="str">
        <f t="shared" si="11"/>
        <v>O</v>
      </c>
      <c r="B241" s="191"/>
      <c r="C241" t="str">
        <f>국내주식명세!B143</f>
        <v>종목142</v>
      </c>
      <c r="D241" s="6">
        <f>국내주식명세!D143</f>
        <v>3605</v>
      </c>
      <c r="E241" s="6">
        <f>국내주식명세!E143</f>
        <v>68237503</v>
      </c>
      <c r="F241" s="6">
        <f>국내주식명세!G143</f>
        <v>75705000</v>
      </c>
      <c r="G241" s="192"/>
      <c r="H241" s="192"/>
      <c r="I241" s="192"/>
      <c r="J241" s="49"/>
      <c r="K241" s="194"/>
      <c r="L241" s="194"/>
    </row>
    <row r="242" spans="1:12" outlineLevel="1">
      <c r="A242" s="54" t="str">
        <f t="shared" si="11"/>
        <v>O</v>
      </c>
      <c r="B242" s="191"/>
      <c r="C242" t="str">
        <f>국내주식명세!B144</f>
        <v>종목143</v>
      </c>
      <c r="D242" s="6">
        <f>국내주식명세!D144</f>
        <v>7140</v>
      </c>
      <c r="E242" s="6">
        <f>국내주식명세!E144</f>
        <v>1547130402</v>
      </c>
      <c r="F242" s="6">
        <f>국내주식명세!G144</f>
        <v>1731450000</v>
      </c>
      <c r="G242" s="192"/>
      <c r="H242" s="192"/>
      <c r="I242" s="192"/>
      <c r="J242" s="49"/>
      <c r="K242" s="194"/>
      <c r="L242" s="194"/>
    </row>
    <row r="243" spans="1:12" outlineLevel="1">
      <c r="A243" s="54" t="str">
        <f t="shared" si="11"/>
        <v>O</v>
      </c>
      <c r="B243" s="191"/>
      <c r="C243" t="str">
        <f>국내주식명세!B145</f>
        <v>종목144</v>
      </c>
      <c r="D243" s="6">
        <f>국내주식명세!D145</f>
        <v>17640</v>
      </c>
      <c r="E243" s="6">
        <f>국내주식명세!E145</f>
        <v>829278371</v>
      </c>
      <c r="F243" s="6">
        <f>국내주식명세!G145</f>
        <v>1060164000</v>
      </c>
      <c r="G243" s="192"/>
      <c r="H243" s="192"/>
      <c r="I243" s="192"/>
      <c r="J243" s="49"/>
      <c r="K243" s="194"/>
      <c r="L243" s="194"/>
    </row>
    <row r="244" spans="1:12" outlineLevel="1">
      <c r="A244" s="54" t="str">
        <f t="shared" si="11"/>
        <v>O</v>
      </c>
      <c r="B244" s="191"/>
      <c r="C244" t="str">
        <f>국내주식명세!B146</f>
        <v>종목145</v>
      </c>
      <c r="D244" s="6">
        <f>국내주식명세!D146</f>
        <v>1925</v>
      </c>
      <c r="E244" s="6">
        <f>국내주식명세!E146</f>
        <v>72008630</v>
      </c>
      <c r="F244" s="6">
        <f>국내주식명세!G146</f>
        <v>75652500</v>
      </c>
      <c r="G244" s="192"/>
      <c r="H244" s="192"/>
      <c r="I244" s="192"/>
      <c r="J244" s="49"/>
      <c r="K244" s="194"/>
      <c r="L244" s="194"/>
    </row>
    <row r="245" spans="1:12" outlineLevel="1">
      <c r="A245" s="54" t="str">
        <f t="shared" si="11"/>
        <v>O</v>
      </c>
      <c r="B245" s="191"/>
      <c r="C245" t="str">
        <f>국내주식명세!B147</f>
        <v>종목146</v>
      </c>
      <c r="D245" s="6">
        <f>국내주식명세!D147</f>
        <v>6895</v>
      </c>
      <c r="E245" s="6">
        <f>국내주식명세!E147</f>
        <v>569920060</v>
      </c>
      <c r="F245" s="6">
        <f>국내주식명세!G147</f>
        <v>783272000</v>
      </c>
      <c r="G245" s="192"/>
      <c r="H245" s="192"/>
      <c r="I245" s="192"/>
      <c r="J245" s="49"/>
      <c r="K245" s="194"/>
      <c r="L245" s="194"/>
    </row>
    <row r="246" spans="1:12" outlineLevel="1">
      <c r="A246" s="54" t="str">
        <f t="shared" si="11"/>
        <v>O</v>
      </c>
      <c r="B246" s="191"/>
      <c r="C246" t="str">
        <f>국내주식명세!B148</f>
        <v>종목147</v>
      </c>
      <c r="D246" s="6">
        <f>국내주식명세!D148</f>
        <v>2415</v>
      </c>
      <c r="E246" s="6">
        <f>국내주식명세!E148</f>
        <v>109013102</v>
      </c>
      <c r="F246" s="6">
        <f>국내주식명세!G148</f>
        <v>119784000</v>
      </c>
      <c r="G246" s="192"/>
      <c r="H246" s="192"/>
      <c r="I246" s="192"/>
      <c r="J246" s="49"/>
      <c r="K246" s="194"/>
      <c r="L246" s="194"/>
    </row>
    <row r="247" spans="1:12" outlineLevel="1">
      <c r="A247" s="54" t="str">
        <f t="shared" si="11"/>
        <v>O</v>
      </c>
      <c r="B247" s="191"/>
      <c r="C247" t="str">
        <f>국내주식명세!B149</f>
        <v>종목148</v>
      </c>
      <c r="D247" s="6">
        <f>국내주식명세!D149</f>
        <v>1120</v>
      </c>
      <c r="E247" s="6">
        <f>국내주식명세!E149</f>
        <v>19616644</v>
      </c>
      <c r="F247" s="6">
        <f>국내주식명세!G149</f>
        <v>21212800</v>
      </c>
      <c r="G247" s="192"/>
      <c r="H247" s="192"/>
      <c r="I247" s="192"/>
      <c r="J247" s="49"/>
      <c r="K247" s="194"/>
      <c r="L247" s="194"/>
    </row>
    <row r="248" spans="1:12" outlineLevel="1">
      <c r="A248" s="54" t="str">
        <f t="shared" si="11"/>
        <v>O</v>
      </c>
      <c r="B248" s="191"/>
      <c r="C248" t="str">
        <f>국내주식명세!B150</f>
        <v>종목149</v>
      </c>
      <c r="D248" s="6">
        <f>국내주식명세!D150</f>
        <v>17290</v>
      </c>
      <c r="E248" s="6">
        <f>국내주식명세!E150</f>
        <v>47441293</v>
      </c>
      <c r="F248" s="6">
        <f>국내주식명세!G150</f>
        <v>56278950</v>
      </c>
      <c r="G248" s="192"/>
      <c r="H248" s="192"/>
      <c r="I248" s="192"/>
      <c r="J248" s="49"/>
      <c r="K248" s="194"/>
      <c r="L248" s="194"/>
    </row>
    <row r="249" spans="1:12" outlineLevel="1">
      <c r="A249" s="54" t="str">
        <f t="shared" si="11"/>
        <v>O</v>
      </c>
      <c r="B249" s="191"/>
      <c r="C249" t="str">
        <f>국내주식명세!B151</f>
        <v>종목150</v>
      </c>
      <c r="D249" s="6">
        <f>국내주식명세!D151</f>
        <v>1610</v>
      </c>
      <c r="E249" s="6">
        <f>국내주식명세!E151</f>
        <v>178889403</v>
      </c>
      <c r="F249" s="6">
        <f>국내주식명세!G151</f>
        <v>192395000</v>
      </c>
      <c r="G249" s="192"/>
      <c r="H249" s="192"/>
      <c r="I249" s="192"/>
      <c r="J249" s="49"/>
      <c r="K249" s="194"/>
      <c r="L249" s="194"/>
    </row>
    <row r="250" spans="1:12" outlineLevel="1">
      <c r="A250" s="54" t="str">
        <f t="shared" si="11"/>
        <v>O</v>
      </c>
      <c r="B250" s="191"/>
      <c r="C250" t="str">
        <f>국내주식명세!B152</f>
        <v>종목151</v>
      </c>
      <c r="D250" s="6">
        <f>국내주식명세!D152</f>
        <v>1260</v>
      </c>
      <c r="E250" s="6">
        <f>국내주식명세!E152</f>
        <v>51987602</v>
      </c>
      <c r="F250" s="6">
        <f>국내주식명세!G152</f>
        <v>52416000</v>
      </c>
      <c r="G250" s="192"/>
      <c r="H250" s="192"/>
      <c r="I250" s="192"/>
      <c r="J250" s="49"/>
      <c r="K250" s="194"/>
      <c r="L250" s="194"/>
    </row>
    <row r="251" spans="1:12" outlineLevel="1">
      <c r="A251" s="54" t="str">
        <f t="shared" si="11"/>
        <v>O</v>
      </c>
      <c r="B251" s="191"/>
      <c r="C251" t="str">
        <f>국내주식명세!B153</f>
        <v>종목152</v>
      </c>
      <c r="D251" s="6">
        <f>국내주식명세!D153</f>
        <v>1575</v>
      </c>
      <c r="E251" s="6">
        <f>국내주식명세!E153</f>
        <v>19668153</v>
      </c>
      <c r="F251" s="6">
        <f>국내주식명세!G153</f>
        <v>23577750</v>
      </c>
      <c r="G251" s="192"/>
      <c r="H251" s="192"/>
      <c r="I251" s="192"/>
      <c r="J251" s="49"/>
      <c r="K251" s="194"/>
      <c r="L251" s="194"/>
    </row>
    <row r="252" spans="1:12" outlineLevel="1">
      <c r="A252" s="54" t="str">
        <f t="shared" si="11"/>
        <v>O</v>
      </c>
      <c r="B252" s="191"/>
      <c r="C252" t="str">
        <f>국내주식명세!B154</f>
        <v>종목153</v>
      </c>
      <c r="D252" s="6">
        <f>국내주식명세!D154</f>
        <v>945</v>
      </c>
      <c r="E252" s="6">
        <f>국내주식명세!E154</f>
        <v>31114804</v>
      </c>
      <c r="F252" s="6">
        <f>국내주식명세!G154</f>
        <v>42383250</v>
      </c>
      <c r="G252" s="192"/>
      <c r="H252" s="192"/>
      <c r="I252" s="192"/>
      <c r="J252" s="49"/>
      <c r="K252" s="194"/>
      <c r="L252" s="194"/>
    </row>
    <row r="253" spans="1:12" outlineLevel="1">
      <c r="A253" s="54" t="str">
        <f t="shared" si="11"/>
        <v>O</v>
      </c>
      <c r="B253" s="191"/>
      <c r="C253" t="str">
        <f>국내주식명세!B155</f>
        <v>종목154</v>
      </c>
      <c r="D253" s="6">
        <f>국내주식명세!D155</f>
        <v>4025</v>
      </c>
      <c r="E253" s="6">
        <f>국내주식명세!E155</f>
        <v>432710502</v>
      </c>
      <c r="F253" s="6">
        <f>국내주식명세!G155</f>
        <v>455227500</v>
      </c>
      <c r="G253" s="192"/>
      <c r="H253" s="192"/>
      <c r="I253" s="192"/>
      <c r="J253" s="49"/>
      <c r="K253" s="194"/>
      <c r="L253" s="194"/>
    </row>
    <row r="254" spans="1:12" outlineLevel="1">
      <c r="A254" s="54" t="str">
        <f t="shared" si="11"/>
        <v>O</v>
      </c>
      <c r="B254" s="191"/>
      <c r="C254" t="str">
        <f>국내주식명세!B156</f>
        <v>종목155</v>
      </c>
      <c r="D254" s="6">
        <f>국내주식명세!D156</f>
        <v>13510</v>
      </c>
      <c r="E254" s="6">
        <f>국내주식명세!E156</f>
        <v>164882402</v>
      </c>
      <c r="F254" s="6">
        <f>국내주식명세!G156</f>
        <v>214403700</v>
      </c>
      <c r="G254" s="192"/>
      <c r="H254" s="192"/>
      <c r="I254" s="192"/>
      <c r="J254" s="49"/>
      <c r="K254" s="194"/>
      <c r="L254" s="194"/>
    </row>
    <row r="255" spans="1:12" outlineLevel="1">
      <c r="A255" s="54" t="str">
        <f t="shared" si="11"/>
        <v>O</v>
      </c>
      <c r="B255" s="191"/>
      <c r="C255" t="str">
        <f>국내주식명세!B157</f>
        <v>종목156</v>
      </c>
      <c r="D255" s="6">
        <f>국내주식명세!D157</f>
        <v>3780</v>
      </c>
      <c r="E255" s="6">
        <f>국내주식명세!E157</f>
        <v>169171203</v>
      </c>
      <c r="F255" s="6">
        <f>국내주식명세!G157</f>
        <v>220374000</v>
      </c>
      <c r="G255" s="192"/>
      <c r="H255" s="192"/>
      <c r="I255" s="192"/>
      <c r="J255" s="49"/>
      <c r="K255" s="194"/>
      <c r="L255" s="194"/>
    </row>
    <row r="256" spans="1:12" outlineLevel="1">
      <c r="A256" s="54" t="str">
        <f t="shared" si="11"/>
        <v>O</v>
      </c>
      <c r="B256" s="191"/>
      <c r="C256" t="str">
        <f>국내주식명세!B158</f>
        <v>종목157</v>
      </c>
      <c r="D256" s="6">
        <f>국내주식명세!D158</f>
        <v>2450</v>
      </c>
      <c r="E256" s="6">
        <f>국내주식명세!E158</f>
        <v>222761001</v>
      </c>
      <c r="F256" s="6">
        <f>국내주식명세!G158</f>
        <v>303800000</v>
      </c>
      <c r="G256" s="192"/>
      <c r="H256" s="192"/>
      <c r="I256" s="192"/>
      <c r="J256" s="49"/>
      <c r="K256" s="194"/>
      <c r="L256" s="194"/>
    </row>
    <row r="257" spans="1:12" outlineLevel="1">
      <c r="A257" s="54" t="str">
        <f t="shared" si="11"/>
        <v>O</v>
      </c>
      <c r="B257" s="191"/>
      <c r="C257" t="str">
        <f>국내주식명세!B159</f>
        <v>종목158</v>
      </c>
      <c r="D257" s="6">
        <f>국내주식명세!D159</f>
        <v>525</v>
      </c>
      <c r="E257" s="6">
        <f>국내주식명세!E159</f>
        <v>27526500</v>
      </c>
      <c r="F257" s="6">
        <f>국내주식명세!G159</f>
        <v>34387500</v>
      </c>
      <c r="G257" s="192"/>
      <c r="H257" s="192"/>
      <c r="I257" s="192"/>
      <c r="J257" s="49"/>
      <c r="K257" s="194"/>
      <c r="L257" s="194"/>
    </row>
    <row r="258" spans="1:12" outlineLevel="1">
      <c r="A258" s="54" t="str">
        <f t="shared" si="11"/>
        <v>O</v>
      </c>
      <c r="B258" s="191"/>
      <c r="C258" t="str">
        <f>국내주식명세!B160</f>
        <v>종목159</v>
      </c>
      <c r="D258" s="6">
        <f>국내주식명세!D160</f>
        <v>735</v>
      </c>
      <c r="E258" s="6">
        <f>국내주식명세!E160</f>
        <v>93970800</v>
      </c>
      <c r="F258" s="6">
        <f>국내주식명세!G160</f>
        <v>126420000</v>
      </c>
      <c r="G258" s="192"/>
      <c r="H258" s="192"/>
      <c r="I258" s="192"/>
      <c r="J258" s="49"/>
      <c r="K258" s="194"/>
      <c r="L258" s="194"/>
    </row>
    <row r="259" spans="1:12" outlineLevel="1">
      <c r="A259" s="54" t="str">
        <f t="shared" si="11"/>
        <v>O</v>
      </c>
      <c r="B259" s="191"/>
      <c r="C259" t="str">
        <f>국내주식명세!B161</f>
        <v>종목160</v>
      </c>
      <c r="D259" s="6">
        <f>국내주식명세!D161</f>
        <v>1085</v>
      </c>
      <c r="E259" s="6">
        <f>국내주식명세!E161</f>
        <v>18519090</v>
      </c>
      <c r="F259" s="6">
        <f>국내주식명세!G161</f>
        <v>22405250</v>
      </c>
      <c r="G259" s="192"/>
      <c r="H259" s="192"/>
      <c r="I259" s="192"/>
      <c r="J259" s="49"/>
      <c r="K259" s="194"/>
      <c r="L259" s="194"/>
    </row>
    <row r="260" spans="1:12" outlineLevel="1">
      <c r="A260" s="54" t="str">
        <f t="shared" si="11"/>
        <v>O</v>
      </c>
      <c r="B260" s="191"/>
      <c r="C260" t="str">
        <f>국내주식명세!B162</f>
        <v>종목161</v>
      </c>
      <c r="D260" s="6">
        <f>국내주식명세!D162</f>
        <v>2310</v>
      </c>
      <c r="E260" s="6">
        <f>국내주식명세!E162</f>
        <v>253816201</v>
      </c>
      <c r="F260" s="6">
        <f>국내주식명세!G162</f>
        <v>302841000</v>
      </c>
      <c r="G260" s="192"/>
      <c r="H260" s="192"/>
      <c r="I260" s="192"/>
      <c r="J260" s="49"/>
      <c r="K260" s="194"/>
      <c r="L260" s="194"/>
    </row>
    <row r="261" spans="1:12" outlineLevel="1">
      <c r="A261" s="54" t="str">
        <f t="shared" si="11"/>
        <v>O</v>
      </c>
      <c r="B261" s="191"/>
      <c r="C261" t="str">
        <f>국내주식명세!B163</f>
        <v>종목162</v>
      </c>
      <c r="D261" s="6">
        <f>국내주식명세!D163</f>
        <v>3360</v>
      </c>
      <c r="E261" s="6">
        <f>국내주식명세!E163</f>
        <v>60146884</v>
      </c>
      <c r="F261" s="6">
        <f>국내주식명세!G163</f>
        <v>66192000</v>
      </c>
      <c r="G261" s="192"/>
      <c r="H261" s="192"/>
      <c r="I261" s="192"/>
      <c r="J261" s="49"/>
      <c r="K261" s="194"/>
      <c r="L261" s="194"/>
    </row>
    <row r="262" spans="1:12" outlineLevel="1">
      <c r="A262" s="54" t="str">
        <f t="shared" si="11"/>
        <v>O</v>
      </c>
      <c r="B262" s="191"/>
      <c r="C262" t="str">
        <f>국내주식명세!B164</f>
        <v>종목163</v>
      </c>
      <c r="D262" s="6">
        <f>국내주식명세!D164</f>
        <v>1750</v>
      </c>
      <c r="E262" s="6">
        <f>국내주식명세!E164</f>
        <v>31108768</v>
      </c>
      <c r="F262" s="6">
        <f>국내주식명세!G164</f>
        <v>35175000</v>
      </c>
      <c r="G262" s="192"/>
      <c r="H262" s="192"/>
      <c r="I262" s="192"/>
      <c r="J262" s="49"/>
      <c r="K262" s="194"/>
      <c r="L262" s="194"/>
    </row>
    <row r="263" spans="1:12" outlineLevel="1">
      <c r="A263" s="54" t="str">
        <f t="shared" si="11"/>
        <v>O</v>
      </c>
      <c r="B263" s="191"/>
      <c r="C263" t="str">
        <f>국내주식명세!B165</f>
        <v>종목164</v>
      </c>
      <c r="D263" s="6">
        <f>국내주식명세!D165</f>
        <v>1855</v>
      </c>
      <c r="E263" s="6">
        <f>국내주식명세!E165</f>
        <v>72440401</v>
      </c>
      <c r="F263" s="6">
        <f>국내주식명세!G165</f>
        <v>81156250</v>
      </c>
      <c r="G263" s="192"/>
      <c r="H263" s="192"/>
      <c r="I263" s="192"/>
      <c r="J263" s="49"/>
      <c r="K263" s="194"/>
      <c r="L263" s="194"/>
    </row>
    <row r="264" spans="1:12" outlineLevel="1">
      <c r="A264" s="54" t="str">
        <f t="shared" si="11"/>
        <v>O</v>
      </c>
      <c r="B264" s="191"/>
      <c r="C264" t="str">
        <f>국내주식명세!B166</f>
        <v>종목166</v>
      </c>
      <c r="D264" s="6">
        <f>국내주식명세!D166</f>
        <v>455</v>
      </c>
      <c r="E264" s="6">
        <f>국내주식명세!E166</f>
        <v>65703300</v>
      </c>
      <c r="F264" s="6">
        <f>국내주식명세!G166</f>
        <v>103512500</v>
      </c>
      <c r="G264" s="192"/>
      <c r="H264" s="192"/>
      <c r="I264" s="192"/>
      <c r="J264" s="49"/>
      <c r="K264" s="194"/>
      <c r="L264" s="194"/>
    </row>
    <row r="265" spans="1:12" outlineLevel="1">
      <c r="A265" s="54" t="str">
        <f t="shared" si="11"/>
        <v>O</v>
      </c>
      <c r="B265" s="191"/>
      <c r="C265" t="str">
        <f>국내주식명세!B167</f>
        <v>종목167</v>
      </c>
      <c r="D265" s="6">
        <f>국내주식명세!D167</f>
        <v>1610</v>
      </c>
      <c r="E265" s="6">
        <f>국내주식명세!E167</f>
        <v>43992102</v>
      </c>
      <c r="F265" s="6">
        <f>국내주식명세!G167</f>
        <v>43228500</v>
      </c>
      <c r="G265" s="192"/>
      <c r="H265" s="192"/>
      <c r="I265" s="192"/>
      <c r="J265" s="49"/>
      <c r="K265" s="194"/>
      <c r="L265" s="194"/>
    </row>
    <row r="266" spans="1:12" outlineLevel="1">
      <c r="A266" s="54" t="str">
        <f t="shared" si="11"/>
        <v>O</v>
      </c>
      <c r="B266" s="191"/>
      <c r="C266" t="str">
        <f>국내주식명세!B168</f>
        <v>종목168</v>
      </c>
      <c r="D266" s="6">
        <f>국내주식명세!D168</f>
        <v>11480</v>
      </c>
      <c r="E266" s="6">
        <f>국내주식명세!E168</f>
        <v>542167601</v>
      </c>
      <c r="F266" s="6">
        <f>국내주식명세!G168</f>
        <v>603848000</v>
      </c>
      <c r="G266" s="192"/>
      <c r="H266" s="192"/>
      <c r="I266" s="192"/>
      <c r="J266" s="49"/>
      <c r="K266" s="194"/>
      <c r="L266" s="194"/>
    </row>
    <row r="267" spans="1:12" outlineLevel="1">
      <c r="A267" s="54" t="str">
        <f t="shared" si="11"/>
        <v>O</v>
      </c>
      <c r="B267" s="191"/>
      <c r="C267" t="str">
        <f>국내주식명세!B169</f>
        <v>종목169</v>
      </c>
      <c r="D267" s="6">
        <f>국내주식명세!D169</f>
        <v>875</v>
      </c>
      <c r="E267" s="6">
        <f>국내주식명세!E169</f>
        <v>164307500</v>
      </c>
      <c r="F267" s="6">
        <f>국내주식명세!G169</f>
        <v>176312500</v>
      </c>
      <c r="G267" s="192"/>
      <c r="H267" s="192"/>
      <c r="I267" s="192"/>
      <c r="J267" s="49"/>
      <c r="K267" s="194"/>
      <c r="L267" s="194"/>
    </row>
    <row r="268" spans="1:12" outlineLevel="1">
      <c r="A268" s="54" t="str">
        <f t="shared" si="11"/>
        <v>O</v>
      </c>
      <c r="B268" s="191"/>
      <c r="C268" t="str">
        <f>국내주식명세!B170</f>
        <v>종목170</v>
      </c>
      <c r="D268" s="6">
        <f>국내주식명세!D170</f>
        <v>735</v>
      </c>
      <c r="E268" s="6">
        <f>국내주식명세!E170</f>
        <v>136600262</v>
      </c>
      <c r="F268" s="6">
        <f>국내주식명세!G170</f>
        <v>212782500</v>
      </c>
      <c r="G268" s="192"/>
      <c r="H268" s="192"/>
      <c r="I268" s="192"/>
      <c r="J268" s="49"/>
      <c r="K268" s="194"/>
      <c r="L268" s="194"/>
    </row>
    <row r="269" spans="1:12" outlineLevel="1">
      <c r="A269" s="54" t="str">
        <f t="shared" si="11"/>
        <v>O</v>
      </c>
      <c r="B269" s="191"/>
      <c r="C269" t="str">
        <f>국내주식명세!B171</f>
        <v>종목171</v>
      </c>
      <c r="D269" s="6">
        <f>국내주식명세!D171</f>
        <v>10465</v>
      </c>
      <c r="E269" s="6">
        <f>국내주식명세!E171</f>
        <v>34576406</v>
      </c>
      <c r="F269" s="6">
        <f>국내주식명세!G171</f>
        <v>39976300</v>
      </c>
      <c r="G269" s="192"/>
      <c r="H269" s="192"/>
      <c r="I269" s="192"/>
      <c r="J269" s="49"/>
      <c r="K269" s="194"/>
      <c r="L269" s="194"/>
    </row>
    <row r="270" spans="1:12" outlineLevel="1">
      <c r="A270" s="54" t="str">
        <f t="shared" si="11"/>
        <v>O</v>
      </c>
      <c r="B270" s="191"/>
      <c r="C270" t="str">
        <f>국내주식명세!B172</f>
        <v>종목172</v>
      </c>
      <c r="D270" s="6">
        <f>국내주식명세!D172</f>
        <v>700</v>
      </c>
      <c r="E270" s="6">
        <f>국내주식명세!E172</f>
        <v>101760450</v>
      </c>
      <c r="F270" s="6">
        <f>국내주식명세!G172</f>
        <v>91070000</v>
      </c>
      <c r="G270" s="192"/>
      <c r="H270" s="192"/>
      <c r="I270" s="192"/>
      <c r="J270" s="49"/>
      <c r="K270" s="194"/>
      <c r="L270" s="194"/>
    </row>
    <row r="271" spans="1:12" outlineLevel="1">
      <c r="A271" s="54" t="str">
        <f t="shared" si="11"/>
        <v>O</v>
      </c>
      <c r="B271" s="191"/>
      <c r="C271" t="str">
        <f>국내주식명세!B173</f>
        <v>종목173</v>
      </c>
      <c r="D271" s="6">
        <f>국내주식명세!D173</f>
        <v>875</v>
      </c>
      <c r="E271" s="6">
        <f>국내주식명세!E173</f>
        <v>52677502</v>
      </c>
      <c r="F271" s="6">
        <f>국내주식명세!G173</f>
        <v>54337500</v>
      </c>
      <c r="G271" s="192"/>
      <c r="H271" s="192"/>
      <c r="I271" s="192"/>
      <c r="J271" s="49"/>
      <c r="K271" s="194"/>
      <c r="L271" s="194"/>
    </row>
    <row r="272" spans="1:12" outlineLevel="1">
      <c r="A272" s="54" t="str">
        <f t="shared" si="11"/>
        <v>O</v>
      </c>
      <c r="B272" s="191"/>
      <c r="C272" t="str">
        <f>국내주식명세!B174</f>
        <v>종목174</v>
      </c>
      <c r="D272" s="6">
        <f>국내주식명세!D174</f>
        <v>560</v>
      </c>
      <c r="E272" s="6">
        <f>국내주식명세!E174</f>
        <v>29864800</v>
      </c>
      <c r="F272" s="6">
        <f>국내주식명세!G174</f>
        <v>30016000</v>
      </c>
      <c r="G272" s="192"/>
      <c r="H272" s="192"/>
      <c r="I272" s="192"/>
      <c r="J272" s="49"/>
      <c r="K272" s="194"/>
      <c r="L272" s="194"/>
    </row>
    <row r="273" spans="1:12" outlineLevel="1">
      <c r="A273" s="54" t="str">
        <f t="shared" si="11"/>
        <v>O</v>
      </c>
      <c r="B273" s="191"/>
      <c r="C273" t="str">
        <f>국내주식명세!B175</f>
        <v>종목175</v>
      </c>
      <c r="D273" s="6">
        <f>국내주식명세!D175</f>
        <v>140</v>
      </c>
      <c r="E273" s="6">
        <f>국내주식명세!E175</f>
        <v>16255990</v>
      </c>
      <c r="F273" s="6">
        <f>국내주식명세!G175</f>
        <v>16044000</v>
      </c>
      <c r="G273" s="192"/>
      <c r="H273" s="192"/>
      <c r="I273" s="192"/>
      <c r="J273" s="49"/>
      <c r="K273" s="194"/>
      <c r="L273" s="194"/>
    </row>
    <row r="274" spans="1:12" outlineLevel="1">
      <c r="A274" s="54" t="str">
        <f t="shared" si="11"/>
        <v>O</v>
      </c>
      <c r="B274" s="191"/>
      <c r="C274" t="str">
        <f>국내주식명세!B176</f>
        <v>종목176</v>
      </c>
      <c r="D274" s="6">
        <f>국내주식명세!D176</f>
        <v>315</v>
      </c>
      <c r="E274" s="6">
        <f>국내주식명세!E176</f>
        <v>93600650</v>
      </c>
      <c r="F274" s="6">
        <f>국내주식명세!G176</f>
        <v>104580000</v>
      </c>
      <c r="G274" s="192"/>
      <c r="H274" s="192"/>
      <c r="I274" s="192"/>
      <c r="J274" s="49"/>
      <c r="K274" s="194"/>
      <c r="L274" s="194"/>
    </row>
    <row r="275" spans="1:12" outlineLevel="1">
      <c r="A275" s="54" t="str">
        <f t="shared" si="11"/>
        <v>O</v>
      </c>
      <c r="B275" s="191"/>
      <c r="C275" t="str">
        <f>국내주식명세!B177</f>
        <v>종목177</v>
      </c>
      <c r="D275" s="6">
        <f>국내주식명세!D177</f>
        <v>35070</v>
      </c>
      <c r="E275" s="6">
        <f>국내주식명세!E177</f>
        <v>698392761</v>
      </c>
      <c r="F275" s="6">
        <f>국내주식명세!G177</f>
        <v>981960000</v>
      </c>
      <c r="G275" s="192"/>
      <c r="H275" s="192"/>
      <c r="I275" s="192"/>
      <c r="J275" s="49"/>
      <c r="K275" s="194"/>
      <c r="L275" s="194"/>
    </row>
    <row r="276" spans="1:12" outlineLevel="1">
      <c r="A276" s="54" t="str">
        <f t="shared" si="11"/>
        <v>O</v>
      </c>
      <c r="B276" s="191"/>
      <c r="C276" t="str">
        <f>국내주식명세!B178</f>
        <v>종목178</v>
      </c>
      <c r="D276" s="6">
        <f>국내주식명세!D178</f>
        <v>1540</v>
      </c>
      <c r="E276" s="6">
        <f>국내주식명세!E178</f>
        <v>55770001</v>
      </c>
      <c r="F276" s="6">
        <f>국내주식명세!G178</f>
        <v>63371000</v>
      </c>
      <c r="G276" s="192"/>
      <c r="H276" s="192"/>
      <c r="I276" s="192"/>
      <c r="J276" s="49"/>
      <c r="K276" s="194"/>
      <c r="L276" s="194"/>
    </row>
    <row r="277" spans="1:12" outlineLevel="1">
      <c r="A277" s="54" t="str">
        <f t="shared" si="11"/>
        <v>O</v>
      </c>
      <c r="B277" s="191"/>
      <c r="C277" t="str">
        <f>국내주식명세!B179</f>
        <v>종목179</v>
      </c>
      <c r="D277" s="6">
        <f>국내주식명세!D179</f>
        <v>735</v>
      </c>
      <c r="E277" s="6">
        <f>국내주식명세!E179</f>
        <v>44803500</v>
      </c>
      <c r="F277" s="6">
        <f>국내주식명세!G179</f>
        <v>50347500</v>
      </c>
      <c r="G277" s="192"/>
      <c r="H277" s="192"/>
      <c r="I277" s="192"/>
      <c r="J277" s="49"/>
      <c r="K277" s="194"/>
      <c r="L277" s="194"/>
    </row>
    <row r="278" spans="1:12" outlineLevel="1">
      <c r="A278" s="54" t="str">
        <f t="shared" si="11"/>
        <v>O</v>
      </c>
      <c r="B278" s="191"/>
      <c r="C278" t="str">
        <f>국내주식명세!B180</f>
        <v>종목180</v>
      </c>
      <c r="D278" s="6">
        <f>국내주식명세!D180</f>
        <v>770</v>
      </c>
      <c r="E278" s="6">
        <f>국내주식명세!E180</f>
        <v>154007070</v>
      </c>
      <c r="F278" s="6">
        <f>국내주식명세!G180</f>
        <v>148995000</v>
      </c>
      <c r="G278" s="192"/>
      <c r="H278" s="192"/>
      <c r="I278" s="192"/>
      <c r="J278" s="49"/>
      <c r="K278" s="194"/>
      <c r="L278" s="194"/>
    </row>
    <row r="279" spans="1:12" outlineLevel="1">
      <c r="A279" s="54" t="str">
        <f t="shared" si="11"/>
        <v>O</v>
      </c>
      <c r="B279" s="191"/>
      <c r="C279" t="str">
        <f>국내주식명세!B181</f>
        <v>종목181</v>
      </c>
      <c r="D279" s="6">
        <f>국내주식명세!D181</f>
        <v>1050</v>
      </c>
      <c r="E279" s="6">
        <f>국내주식명세!E181</f>
        <v>42954003</v>
      </c>
      <c r="F279" s="6">
        <f>국내주식명세!G181</f>
        <v>62160000</v>
      </c>
      <c r="G279" s="192"/>
      <c r="H279" s="192"/>
      <c r="I279" s="192"/>
      <c r="J279" s="49"/>
      <c r="K279" s="194"/>
      <c r="L279" s="194"/>
    </row>
    <row r="280" spans="1:12" outlineLevel="1">
      <c r="A280" s="54" t="str">
        <f t="shared" si="11"/>
        <v>O</v>
      </c>
      <c r="B280" s="191"/>
      <c r="C280" t="str">
        <f>국내주식명세!B182</f>
        <v>종목182</v>
      </c>
      <c r="D280" s="6">
        <f>국내주식명세!D182</f>
        <v>560</v>
      </c>
      <c r="E280" s="6">
        <f>국내주식명세!E182</f>
        <v>48422401</v>
      </c>
      <c r="F280" s="6">
        <f>국내주식명세!G182</f>
        <v>52976000</v>
      </c>
      <c r="G280" s="192"/>
      <c r="H280" s="192"/>
      <c r="I280" s="192"/>
      <c r="J280" s="49"/>
      <c r="K280" s="194"/>
      <c r="L280" s="194"/>
    </row>
    <row r="281" spans="1:12" outlineLevel="1">
      <c r="A281" s="54" t="str">
        <f t="shared" si="11"/>
        <v>O</v>
      </c>
      <c r="B281" s="191"/>
      <c r="C281" t="str">
        <f>국내주식명세!B183</f>
        <v>종목183</v>
      </c>
      <c r="D281" s="6">
        <f>국내주식명세!D183</f>
        <v>29435</v>
      </c>
      <c r="E281" s="6">
        <f>국내주식명세!E183</f>
        <v>9535762167</v>
      </c>
      <c r="F281" s="6">
        <f>국내주식명세!G183</f>
        <v>19162185000</v>
      </c>
      <c r="G281" s="192"/>
      <c r="H281" s="192"/>
      <c r="I281" s="192"/>
      <c r="J281" s="49"/>
      <c r="K281" s="194"/>
      <c r="L281" s="194"/>
    </row>
    <row r="282" spans="1:12" outlineLevel="1">
      <c r="A282" s="54" t="str">
        <f t="shared" si="11"/>
        <v>O</v>
      </c>
      <c r="B282" s="191"/>
      <c r="C282" t="str">
        <f>국내주식명세!B184</f>
        <v>종목184</v>
      </c>
      <c r="D282" s="6">
        <f>국내주식명세!D184</f>
        <v>245</v>
      </c>
      <c r="E282" s="6">
        <f>국내주식명세!E184</f>
        <v>11359875</v>
      </c>
      <c r="F282" s="6">
        <f>국내주식명세!G184</f>
        <v>11637500</v>
      </c>
      <c r="G282" s="192"/>
      <c r="H282" s="192"/>
      <c r="I282" s="192"/>
      <c r="J282" s="49"/>
      <c r="K282" s="194"/>
      <c r="L282" s="194"/>
    </row>
    <row r="283" spans="1:12" outlineLevel="1">
      <c r="A283" s="54" t="str">
        <f t="shared" si="11"/>
        <v>O</v>
      </c>
      <c r="B283" s="191"/>
      <c r="C283" t="str">
        <f>국내주식명세!B185</f>
        <v>종목185</v>
      </c>
      <c r="D283" s="6">
        <f>국내주식명세!D185</f>
        <v>630</v>
      </c>
      <c r="E283" s="6">
        <f>국내주식명세!E185</f>
        <v>16733520</v>
      </c>
      <c r="F283" s="6">
        <f>국내주식명세!G185</f>
        <v>31626000</v>
      </c>
      <c r="G283" s="192"/>
      <c r="H283" s="192"/>
      <c r="I283" s="192"/>
      <c r="J283" s="49"/>
      <c r="K283" s="194"/>
      <c r="L283" s="194"/>
    </row>
    <row r="284" spans="1:12" outlineLevel="1">
      <c r="A284" s="54" t="str">
        <f t="shared" si="11"/>
        <v>O</v>
      </c>
      <c r="B284" s="191"/>
      <c r="C284" t="str">
        <f>국내주식명세!B186</f>
        <v>종목186</v>
      </c>
      <c r="D284" s="6">
        <f>국내주식명세!D186</f>
        <v>1330</v>
      </c>
      <c r="E284" s="6">
        <f>국내주식명세!E186</f>
        <v>30588865</v>
      </c>
      <c r="F284" s="6">
        <f>국내주식명세!G186</f>
        <v>35710500</v>
      </c>
      <c r="G284" s="192"/>
      <c r="H284" s="192"/>
      <c r="I284" s="192"/>
      <c r="J284" s="49"/>
      <c r="K284" s="194"/>
      <c r="L284" s="194"/>
    </row>
    <row r="285" spans="1:12" outlineLevel="1">
      <c r="A285" s="54" t="str">
        <f t="shared" si="11"/>
        <v>O</v>
      </c>
      <c r="B285" s="191"/>
      <c r="C285" t="str">
        <f>국내주식명세!B187</f>
        <v>종목187</v>
      </c>
      <c r="D285" s="6">
        <f>국내주식명세!D187</f>
        <v>1155</v>
      </c>
      <c r="E285" s="6">
        <f>국내주식명세!E187</f>
        <v>18950252</v>
      </c>
      <c r="F285" s="6">
        <f>국내주식명세!G187</f>
        <v>18387600</v>
      </c>
      <c r="G285" s="192"/>
      <c r="H285" s="192"/>
      <c r="I285" s="192"/>
      <c r="J285" s="49"/>
      <c r="K285" s="194"/>
      <c r="L285" s="194"/>
    </row>
    <row r="286" spans="1:12" outlineLevel="1">
      <c r="A286" s="54" t="str">
        <f t="shared" si="11"/>
        <v>O</v>
      </c>
      <c r="B286" s="191"/>
      <c r="C286" t="str">
        <f>국내주식명세!B188</f>
        <v>종목188</v>
      </c>
      <c r="D286" s="6">
        <f>국내주식명세!D188</f>
        <v>245315</v>
      </c>
      <c r="E286" s="6">
        <f>국내주식명세!E188</f>
        <v>18126581014</v>
      </c>
      <c r="F286" s="6">
        <f>국내주식명세!G188</f>
        <v>29413268500</v>
      </c>
      <c r="G286" s="192"/>
      <c r="H286" s="192"/>
      <c r="I286" s="192"/>
      <c r="J286" s="49"/>
      <c r="K286" s="194"/>
      <c r="L286" s="194"/>
    </row>
    <row r="287" spans="1:12" outlineLevel="1">
      <c r="A287" s="54" t="str">
        <f t="shared" si="11"/>
        <v>O</v>
      </c>
      <c r="B287" s="191"/>
      <c r="C287" t="str">
        <f>국내주식명세!B189</f>
        <v>종목189</v>
      </c>
      <c r="D287" s="6">
        <f>국내주식명세!D189</f>
        <v>34650</v>
      </c>
      <c r="E287" s="6">
        <f>국내주식명세!E189</f>
        <v>581112737</v>
      </c>
      <c r="F287" s="6">
        <f>국내주식명세!G189</f>
        <v>835065000</v>
      </c>
      <c r="G287" s="192"/>
      <c r="H287" s="192"/>
      <c r="I287" s="192"/>
      <c r="J287" s="49"/>
      <c r="K287" s="194"/>
      <c r="L287" s="194"/>
    </row>
    <row r="288" spans="1:12" outlineLevel="1">
      <c r="A288" s="54" t="str">
        <f t="shared" si="11"/>
        <v>O</v>
      </c>
      <c r="B288" s="191"/>
      <c r="C288" t="str">
        <f>국내주식명세!B190</f>
        <v>종목190</v>
      </c>
      <c r="D288" s="6">
        <f>국내주식명세!D190</f>
        <v>805</v>
      </c>
      <c r="E288" s="6">
        <f>국내주식명세!E190</f>
        <v>39208102</v>
      </c>
      <c r="F288" s="6">
        <f>국내주식명세!G190</f>
        <v>60938500</v>
      </c>
      <c r="G288" s="192"/>
      <c r="H288" s="192"/>
      <c r="I288" s="192"/>
      <c r="J288" s="49"/>
      <c r="K288" s="194"/>
      <c r="L288" s="194"/>
    </row>
    <row r="289" spans="1:12" outlineLevel="1">
      <c r="A289" s="54" t="str">
        <f t="shared" si="11"/>
        <v>O</v>
      </c>
      <c r="B289" s="191"/>
      <c r="C289" t="str">
        <f>국내주식명세!B191</f>
        <v>종목191</v>
      </c>
      <c r="D289" s="6">
        <f>국내주식명세!D191</f>
        <v>280</v>
      </c>
      <c r="E289" s="6">
        <f>국내주식명세!E191</f>
        <v>9587600</v>
      </c>
      <c r="F289" s="6">
        <f>국내주식명세!G191</f>
        <v>7014000</v>
      </c>
      <c r="G289" s="192"/>
      <c r="H289" s="192"/>
      <c r="I289" s="192"/>
      <c r="J289" s="49"/>
      <c r="K289" s="194"/>
      <c r="L289" s="194"/>
    </row>
    <row r="290" spans="1:12" outlineLevel="1">
      <c r="A290" s="54" t="str">
        <f t="shared" si="11"/>
        <v>O</v>
      </c>
      <c r="B290" s="191"/>
      <c r="C290" t="str">
        <f>국내주식명세!B192</f>
        <v>종목192</v>
      </c>
      <c r="D290" s="6">
        <f>국내주식명세!D192</f>
        <v>16485</v>
      </c>
      <c r="E290" s="6">
        <f>국내주식명세!E192</f>
        <v>505901106</v>
      </c>
      <c r="F290" s="6">
        <f>국내주식명세!G192</f>
        <v>778092000</v>
      </c>
      <c r="G290" s="192"/>
      <c r="H290" s="192"/>
      <c r="I290" s="192"/>
      <c r="J290" s="49"/>
      <c r="K290" s="194"/>
      <c r="L290" s="194"/>
    </row>
    <row r="291" spans="1:12" outlineLevel="1">
      <c r="A291" s="54" t="str">
        <f t="shared" si="11"/>
        <v>O</v>
      </c>
      <c r="B291" s="191"/>
      <c r="C291" t="str">
        <f>국내주식명세!B193</f>
        <v>종목193</v>
      </c>
      <c r="D291" s="6">
        <f>국내주식명세!D193</f>
        <v>3675</v>
      </c>
      <c r="E291" s="6">
        <f>국내주식명세!E193</f>
        <v>284508001</v>
      </c>
      <c r="F291" s="6">
        <f>국내주식명세!G193</f>
        <v>420420000</v>
      </c>
      <c r="G291" s="192"/>
      <c r="H291" s="192"/>
      <c r="I291" s="192"/>
      <c r="J291" s="49"/>
      <c r="K291" s="194"/>
      <c r="L291" s="194"/>
    </row>
    <row r="292" spans="1:12" outlineLevel="1">
      <c r="A292" s="54" t="str">
        <f t="shared" si="11"/>
        <v>O</v>
      </c>
      <c r="B292" s="191"/>
      <c r="C292" t="str">
        <f>국내주식명세!B194</f>
        <v>종목194</v>
      </c>
      <c r="D292" s="6">
        <f>국내주식명세!D194</f>
        <v>490</v>
      </c>
      <c r="E292" s="6">
        <f>국내주식명세!E194</f>
        <v>143346000</v>
      </c>
      <c r="F292" s="6">
        <f>국내주식명세!G194</f>
        <v>126665000</v>
      </c>
      <c r="G292" s="192"/>
      <c r="H292" s="192"/>
      <c r="I292" s="192"/>
      <c r="J292" s="49"/>
      <c r="K292" s="194"/>
      <c r="L292" s="194"/>
    </row>
    <row r="293" spans="1:12" outlineLevel="1">
      <c r="A293" s="54" t="str">
        <f t="shared" si="11"/>
        <v>O</v>
      </c>
      <c r="B293" s="191"/>
      <c r="C293" t="str">
        <f>국내주식명세!B195</f>
        <v>종목195</v>
      </c>
      <c r="D293" s="6">
        <f>국내주식명세!D195</f>
        <v>3850</v>
      </c>
      <c r="E293" s="6">
        <f>국내주식명세!E195</f>
        <v>412445002</v>
      </c>
      <c r="F293" s="6">
        <f>국내주식명세!G195</f>
        <v>723415000</v>
      </c>
      <c r="G293" s="192"/>
      <c r="H293" s="192"/>
      <c r="I293" s="192"/>
      <c r="J293" s="49"/>
      <c r="K293" s="194"/>
      <c r="L293" s="194"/>
    </row>
    <row r="294" spans="1:12" outlineLevel="1">
      <c r="A294" s="54" t="str">
        <f t="shared" si="11"/>
        <v>O</v>
      </c>
      <c r="B294" s="191"/>
      <c r="C294" t="str">
        <f>국내주식명세!B196</f>
        <v>종목196</v>
      </c>
      <c r="D294" s="6">
        <f>국내주식명세!D196</f>
        <v>2835</v>
      </c>
      <c r="E294" s="6">
        <f>국내주식명세!E196</f>
        <v>127596780</v>
      </c>
      <c r="F294" s="6">
        <f>국내주식명세!G196</f>
        <v>121763250</v>
      </c>
      <c r="G294" s="192"/>
      <c r="H294" s="192"/>
      <c r="I294" s="192"/>
      <c r="J294" s="49"/>
      <c r="K294" s="194"/>
      <c r="L294" s="194"/>
    </row>
    <row r="295" spans="1:12" outlineLevel="1">
      <c r="A295" s="54" t="str">
        <f t="shared" si="11"/>
        <v>O</v>
      </c>
      <c r="B295" s="191"/>
      <c r="C295" t="str">
        <f>국내주식명세!B197</f>
        <v>종목197</v>
      </c>
      <c r="D295" s="6">
        <f>국내주식명세!D197</f>
        <v>315</v>
      </c>
      <c r="E295" s="6">
        <f>국내주식명세!E197</f>
        <v>106445474</v>
      </c>
      <c r="F295" s="6">
        <f>국내주식명세!G197</f>
        <v>142380000</v>
      </c>
      <c r="G295" s="192"/>
      <c r="H295" s="192"/>
      <c r="I295" s="192"/>
      <c r="J295" s="49"/>
      <c r="K295" s="194"/>
      <c r="L295" s="194"/>
    </row>
    <row r="296" spans="1:12" outlineLevel="1">
      <c r="A296" s="54" t="str">
        <f t="shared" si="11"/>
        <v>O</v>
      </c>
      <c r="B296" s="191"/>
      <c r="C296" t="str">
        <f>국내주식명세!B198</f>
        <v>종목198</v>
      </c>
      <c r="D296" s="6">
        <f>국내주식명세!D198</f>
        <v>420</v>
      </c>
      <c r="E296" s="6">
        <f>국내주식명세!E198</f>
        <v>66856800</v>
      </c>
      <c r="F296" s="6">
        <f>국내주식명세!G198</f>
        <v>68460000</v>
      </c>
      <c r="G296" s="192"/>
      <c r="H296" s="192"/>
      <c r="I296" s="192"/>
      <c r="J296" s="49"/>
      <c r="K296" s="194"/>
      <c r="L296" s="194"/>
    </row>
    <row r="297" spans="1:12" outlineLevel="1">
      <c r="A297" s="54" t="str">
        <f t="shared" si="11"/>
        <v>O</v>
      </c>
      <c r="B297" s="191"/>
      <c r="C297" t="str">
        <f>국내주식명세!B199</f>
        <v>종목199</v>
      </c>
      <c r="D297" s="6">
        <f>국내주식명세!D199</f>
        <v>2345</v>
      </c>
      <c r="E297" s="6">
        <f>국내주식명세!E199</f>
        <v>285222156</v>
      </c>
      <c r="F297" s="6">
        <f>국내주식명세!G199</f>
        <v>442032500</v>
      </c>
      <c r="G297" s="192"/>
      <c r="H297" s="192"/>
      <c r="I297" s="192"/>
      <c r="J297" s="49"/>
      <c r="K297" s="194"/>
      <c r="L297" s="194"/>
    </row>
    <row r="298" spans="1:12" outlineLevel="1">
      <c r="A298" s="54" t="str">
        <f t="shared" si="11"/>
        <v>O</v>
      </c>
      <c r="B298" s="191"/>
      <c r="C298" t="str">
        <f>국내주식명세!B200</f>
        <v>종목200</v>
      </c>
      <c r="D298" s="6">
        <f>국내주식명세!D200</f>
        <v>35</v>
      </c>
      <c r="E298" s="6">
        <f>국내주식명세!E200</f>
        <v>5534750</v>
      </c>
      <c r="F298" s="6">
        <f>국내주식명세!G200</f>
        <v>4910500</v>
      </c>
      <c r="G298" s="192"/>
      <c r="H298" s="192"/>
      <c r="I298" s="192"/>
      <c r="J298" s="49"/>
      <c r="K298" s="194"/>
      <c r="L298" s="194"/>
    </row>
    <row r="299" spans="1:12" outlineLevel="1">
      <c r="A299" s="54" t="str">
        <f t="shared" si="11"/>
        <v>O</v>
      </c>
      <c r="B299" s="191"/>
      <c r="C299" t="str">
        <f>국내주식명세!B201</f>
        <v>종목201</v>
      </c>
      <c r="D299" s="6">
        <f>국내주식명세!D201</f>
        <v>17745</v>
      </c>
      <c r="E299" s="6">
        <f>국내주식명세!E201</f>
        <v>379237295</v>
      </c>
      <c r="F299" s="6">
        <f>국내주식명세!G201</f>
        <v>383292000</v>
      </c>
      <c r="G299" s="192"/>
      <c r="H299" s="192"/>
      <c r="I299" s="192"/>
      <c r="J299" s="49"/>
      <c r="K299" s="194"/>
      <c r="L299" s="194"/>
    </row>
    <row r="300" spans="1:12" outlineLevel="1">
      <c r="A300" s="54" t="str">
        <f t="shared" si="11"/>
        <v>O</v>
      </c>
      <c r="B300" s="191"/>
      <c r="C300" t="str">
        <f>국내주식명세!B202</f>
        <v>종목202</v>
      </c>
      <c r="D300" s="6">
        <f>국내주식명세!D202</f>
        <v>1435</v>
      </c>
      <c r="E300" s="6">
        <f>국내주식명세!E202</f>
        <v>166353402</v>
      </c>
      <c r="F300" s="6">
        <f>국내주식명세!G202</f>
        <v>178801000</v>
      </c>
      <c r="G300" s="192"/>
      <c r="H300" s="192"/>
      <c r="I300" s="192"/>
      <c r="J300" s="49"/>
      <c r="K300" s="194"/>
      <c r="L300" s="194"/>
    </row>
    <row r="301" spans="1:12" outlineLevel="1">
      <c r="A301" s="54" t="str">
        <f t="shared" si="11"/>
        <v>O</v>
      </c>
      <c r="B301" s="191"/>
      <c r="C301" t="str">
        <f>국내주식명세!B203</f>
        <v>종목203</v>
      </c>
      <c r="D301" s="6">
        <f>국내주식명세!D203</f>
        <v>1715</v>
      </c>
      <c r="E301" s="6">
        <f>국내주식명세!E203</f>
        <v>665317290</v>
      </c>
      <c r="F301" s="6">
        <f>국내주식명세!G203</f>
        <v>872935000</v>
      </c>
      <c r="G301" s="192"/>
      <c r="H301" s="192"/>
      <c r="I301" s="192"/>
      <c r="J301" s="49"/>
      <c r="K301" s="194"/>
      <c r="L301" s="194"/>
    </row>
    <row r="302" spans="1:12" outlineLevel="1">
      <c r="A302" s="54" t="str">
        <f t="shared" si="11"/>
        <v>O</v>
      </c>
      <c r="B302" s="191"/>
      <c r="C302" t="str">
        <f>국내주식명세!B204</f>
        <v>종목204</v>
      </c>
      <c r="D302" s="6">
        <f>국내주식명세!D204</f>
        <v>1120</v>
      </c>
      <c r="E302" s="6">
        <f>국내주식명세!E204</f>
        <v>273190400</v>
      </c>
      <c r="F302" s="6">
        <f>국내주식명세!G204</f>
        <v>369600000</v>
      </c>
      <c r="G302" s="192"/>
      <c r="H302" s="192"/>
      <c r="I302" s="192"/>
      <c r="J302" s="49"/>
      <c r="K302" s="194"/>
      <c r="L302" s="194"/>
    </row>
    <row r="303" spans="1:12" outlineLevel="1">
      <c r="A303" s="54" t="str">
        <f t="shared" si="11"/>
        <v>O</v>
      </c>
      <c r="B303" s="191"/>
      <c r="C303" t="str">
        <f>국내주식명세!B205</f>
        <v>종목205</v>
      </c>
      <c r="D303" s="6">
        <f>국내주식명세!D205</f>
        <v>1960</v>
      </c>
      <c r="E303" s="6">
        <f>국내주식명세!E205</f>
        <v>50836120</v>
      </c>
      <c r="F303" s="6">
        <f>국내주식명세!G205</f>
        <v>49098000</v>
      </c>
      <c r="G303" s="192"/>
      <c r="H303" s="192"/>
      <c r="I303" s="192"/>
      <c r="J303" s="49"/>
      <c r="K303" s="194"/>
      <c r="L303" s="194"/>
    </row>
    <row r="304" spans="1:12" outlineLevel="1">
      <c r="A304" s="54" t="str">
        <f t="shared" si="11"/>
        <v>O</v>
      </c>
      <c r="B304" s="191"/>
      <c r="C304" t="str">
        <f>국내주식명세!B206</f>
        <v>종목206</v>
      </c>
      <c r="D304" s="6">
        <f>국내주식명세!D206</f>
        <v>1330</v>
      </c>
      <c r="E304" s="6">
        <f>국내주식명세!E206</f>
        <v>79251490</v>
      </c>
      <c r="F304" s="6">
        <f>국내주식명세!G206</f>
        <v>69293000</v>
      </c>
      <c r="G304" s="192"/>
      <c r="H304" s="192"/>
      <c r="I304" s="192"/>
      <c r="J304" s="49"/>
      <c r="K304" s="194"/>
      <c r="L304" s="194"/>
    </row>
    <row r="305" spans="1:12" outlineLevel="1">
      <c r="A305" s="54" t="str">
        <f t="shared" si="11"/>
        <v>O</v>
      </c>
      <c r="B305" s="191"/>
      <c r="C305">
        <f>국내주식명세!B207</f>
        <v>0</v>
      </c>
      <c r="D305" s="6">
        <f>국내주식명세!D207</f>
        <v>0</v>
      </c>
      <c r="E305" s="6">
        <f>국내주식명세!E207</f>
        <v>0</v>
      </c>
      <c r="F305" s="6">
        <f>국내주식명세!G207</f>
        <v>0</v>
      </c>
      <c r="G305" s="192"/>
      <c r="H305" s="192"/>
      <c r="I305" s="192"/>
      <c r="J305" s="49"/>
      <c r="K305" s="194"/>
      <c r="L305" s="194"/>
    </row>
    <row r="306" spans="1:12" outlineLevel="1">
      <c r="A306" s="54" t="str">
        <f t="shared" ref="A306:A307" si="12">IF($F$25=0,"O","X")</f>
        <v>O</v>
      </c>
      <c r="B306" s="191"/>
      <c r="C306">
        <f>국내주식명세!B208</f>
        <v>0</v>
      </c>
      <c r="D306" s="6">
        <f>국내주식명세!D208</f>
        <v>0</v>
      </c>
      <c r="E306" s="6">
        <f>국내주식명세!E208</f>
        <v>0</v>
      </c>
      <c r="F306" s="6">
        <f>국내주식명세!G208</f>
        <v>0</v>
      </c>
      <c r="G306" s="192"/>
      <c r="H306" s="192"/>
      <c r="I306" s="192"/>
      <c r="J306" s="49"/>
      <c r="K306" s="194"/>
      <c r="L306" s="194"/>
    </row>
    <row r="307" spans="1:12" outlineLevel="1">
      <c r="A307" s="54" t="str">
        <f t="shared" si="12"/>
        <v>O</v>
      </c>
      <c r="B307" s="191"/>
      <c r="C307">
        <f>국내주식명세!B209</f>
        <v>0</v>
      </c>
      <c r="D307" s="6">
        <f>국내주식명세!D209</f>
        <v>0</v>
      </c>
      <c r="E307" s="6">
        <f>국내주식명세!E209</f>
        <v>0</v>
      </c>
      <c r="F307" s="6">
        <f>국내주식명세!G209</f>
        <v>0</v>
      </c>
      <c r="G307" s="192"/>
      <c r="H307" s="192"/>
      <c r="I307" s="192"/>
      <c r="J307" s="49"/>
      <c r="K307" s="194"/>
      <c r="L307" s="194"/>
    </row>
    <row r="308" spans="1:12" outlineLevel="1">
      <c r="A308" s="54" t="str">
        <f t="shared" si="11"/>
        <v>O</v>
      </c>
      <c r="B308" s="191"/>
      <c r="C308"/>
      <c r="D308" s="6"/>
      <c r="E308" s="6"/>
      <c r="F308" s="6">
        <f>국내주식명세!G208</f>
        <v>0</v>
      </c>
      <c r="G308" s="192"/>
      <c r="H308" s="192"/>
      <c r="I308" s="192"/>
      <c r="J308" s="49"/>
      <c r="K308" s="194"/>
      <c r="L308" s="194"/>
    </row>
    <row r="309" spans="1:12" ht="14.25" outlineLevel="1" thickBot="1">
      <c r="A309" s="54" t="str">
        <f>IF($F$25=0,"O","X")</f>
        <v>O</v>
      </c>
      <c r="B309" s="191"/>
      <c r="C309" s="199"/>
      <c r="D309" s="199"/>
      <c r="E309" s="192"/>
      <c r="F309" s="213">
        <f>SUM(F101:F308)</f>
        <v>106485058475</v>
      </c>
      <c r="G309" s="192"/>
      <c r="H309" s="192"/>
      <c r="I309" s="192"/>
      <c r="J309" s="49"/>
      <c r="K309" s="194"/>
      <c r="L309" s="194"/>
    </row>
    <row r="310" spans="1:12" ht="14.25" outlineLevel="1" thickTop="1">
      <c r="A310" s="54"/>
      <c r="B310" s="191"/>
      <c r="C310" s="199"/>
      <c r="D310" s="199"/>
      <c r="E310" s="192"/>
      <c r="F310" s="192"/>
      <c r="G310" s="192"/>
      <c r="H310" s="192"/>
      <c r="I310" s="192"/>
      <c r="J310" s="49"/>
      <c r="K310" s="194"/>
      <c r="L310" s="194"/>
    </row>
    <row r="311" spans="1:12" hidden="1" outlineLevel="1">
      <c r="A311" s="54" t="str">
        <f t="shared" ref="A311:A355" si="13">IF($F$26=0,"O","X")</f>
        <v>O</v>
      </c>
      <c r="B311" s="191"/>
      <c r="C311" s="199" t="s">
        <v>739</v>
      </c>
      <c r="D311" s="199"/>
      <c r="E311" s="192"/>
      <c r="F311" s="192"/>
      <c r="G311" s="192"/>
      <c r="H311" s="192"/>
      <c r="I311" s="192"/>
      <c r="J311" s="49"/>
      <c r="K311" s="194"/>
      <c r="L311" s="194"/>
    </row>
    <row r="312" spans="1:12" hidden="1" outlineLevel="1">
      <c r="A312" s="54" t="str">
        <f t="shared" si="13"/>
        <v>O</v>
      </c>
      <c r="B312" s="191"/>
      <c r="C312" s="48" t="s">
        <v>547</v>
      </c>
      <c r="D312" s="195" t="s">
        <v>648</v>
      </c>
      <c r="E312" s="48" t="s">
        <v>737</v>
      </c>
      <c r="F312" s="48" t="s">
        <v>738</v>
      </c>
      <c r="G312" s="192"/>
      <c r="H312" s="192"/>
      <c r="I312" s="192"/>
      <c r="J312" s="49"/>
      <c r="K312" s="194"/>
      <c r="L312" s="194"/>
    </row>
    <row r="313" spans="1:12" hidden="1" outlineLevel="1">
      <c r="A313" s="54" t="str">
        <f t="shared" si="13"/>
        <v>O</v>
      </c>
      <c r="B313" s="191"/>
      <c r="C313">
        <f>수익증권명세!B38</f>
        <v>0</v>
      </c>
      <c r="D313">
        <f>수익증권명세!D38</f>
        <v>0</v>
      </c>
      <c r="E313" s="6">
        <f>수익증권명세!L38</f>
        <v>0</v>
      </c>
      <c r="F313" s="6">
        <f>수익증권명세!M38</f>
        <v>0</v>
      </c>
      <c r="G313" s="192"/>
      <c r="H313" s="192"/>
      <c r="I313" s="192"/>
      <c r="J313" s="49"/>
      <c r="K313" s="194"/>
      <c r="L313" s="194"/>
    </row>
    <row r="314" spans="1:12" hidden="1" outlineLevel="1">
      <c r="A314" s="54" t="str">
        <f t="shared" si="13"/>
        <v>O</v>
      </c>
      <c r="B314" s="191"/>
      <c r="C314">
        <f>수익증권명세!B39</f>
        <v>0</v>
      </c>
      <c r="D314">
        <f>수익증권명세!D39</f>
        <v>0</v>
      </c>
      <c r="E314" s="6">
        <f>수익증권명세!L39</f>
        <v>0</v>
      </c>
      <c r="F314" s="6">
        <f>수익증권명세!M39</f>
        <v>0</v>
      </c>
      <c r="G314" s="192"/>
      <c r="H314" s="192"/>
      <c r="I314" s="192"/>
      <c r="J314" s="49"/>
      <c r="K314" s="194"/>
      <c r="L314" s="194"/>
    </row>
    <row r="315" spans="1:12" hidden="1" outlineLevel="1">
      <c r="A315" s="54" t="str">
        <f t="shared" si="13"/>
        <v>O</v>
      </c>
      <c r="B315" s="191"/>
      <c r="C315">
        <f>수익증권명세!B40</f>
        <v>0</v>
      </c>
      <c r="D315">
        <f>수익증권명세!D40</f>
        <v>0</v>
      </c>
      <c r="E315" s="6">
        <f>수익증권명세!L40</f>
        <v>0</v>
      </c>
      <c r="F315" s="6">
        <f>수익증권명세!M40</f>
        <v>0</v>
      </c>
      <c r="G315" s="192"/>
      <c r="H315" s="192"/>
      <c r="I315" s="192"/>
      <c r="J315" s="49"/>
      <c r="K315" s="194"/>
      <c r="L315" s="194"/>
    </row>
    <row r="316" spans="1:12" hidden="1" outlineLevel="1">
      <c r="A316" s="54" t="str">
        <f t="shared" si="13"/>
        <v>O</v>
      </c>
      <c r="B316" s="191"/>
      <c r="C316">
        <f>수익증권명세!B41</f>
        <v>0</v>
      </c>
      <c r="D316">
        <f>수익증권명세!D41</f>
        <v>0</v>
      </c>
      <c r="E316" s="6">
        <f>수익증권명세!L41</f>
        <v>0</v>
      </c>
      <c r="F316" s="6">
        <f>수익증권명세!M41</f>
        <v>0</v>
      </c>
      <c r="G316" s="192"/>
      <c r="H316" s="192"/>
      <c r="I316" s="192"/>
      <c r="J316" s="49"/>
      <c r="K316" s="194"/>
      <c r="L316" s="194"/>
    </row>
    <row r="317" spans="1:12" hidden="1" outlineLevel="1">
      <c r="A317" s="54" t="str">
        <f t="shared" si="13"/>
        <v>O</v>
      </c>
      <c r="B317" s="191"/>
      <c r="C317">
        <f>수익증권명세!B42</f>
        <v>0</v>
      </c>
      <c r="D317">
        <f>수익증권명세!D42</f>
        <v>0</v>
      </c>
      <c r="E317" s="6">
        <f>수익증권명세!L42</f>
        <v>0</v>
      </c>
      <c r="F317" s="6">
        <f>수익증권명세!M42</f>
        <v>0</v>
      </c>
      <c r="G317" s="192"/>
      <c r="H317" s="192"/>
      <c r="I317" s="192"/>
      <c r="J317" s="49"/>
      <c r="K317" s="194"/>
      <c r="L317" s="194"/>
    </row>
    <row r="318" spans="1:12" hidden="1" outlineLevel="1">
      <c r="A318" s="54" t="str">
        <f t="shared" si="13"/>
        <v>O</v>
      </c>
      <c r="B318" s="191"/>
      <c r="C318">
        <f>수익증권명세!B43</f>
        <v>0</v>
      </c>
      <c r="D318">
        <f>수익증권명세!D43</f>
        <v>0</v>
      </c>
      <c r="E318" s="6">
        <f>수익증권명세!L43</f>
        <v>0</v>
      </c>
      <c r="F318" s="6">
        <f>수익증권명세!M43</f>
        <v>0</v>
      </c>
      <c r="G318" s="192"/>
      <c r="H318" s="192"/>
      <c r="I318" s="192"/>
      <c r="J318" s="49"/>
      <c r="K318" s="194"/>
      <c r="L318" s="194"/>
    </row>
    <row r="319" spans="1:12" hidden="1" outlineLevel="1">
      <c r="A319" s="54" t="str">
        <f t="shared" si="13"/>
        <v>O</v>
      </c>
      <c r="B319" s="191"/>
      <c r="C319">
        <f>수익증권명세!B44</f>
        <v>0</v>
      </c>
      <c r="D319">
        <f>수익증권명세!D44</f>
        <v>0</v>
      </c>
      <c r="E319" s="6">
        <f>수익증권명세!L44</f>
        <v>0</v>
      </c>
      <c r="F319" s="6">
        <f>수익증권명세!M44</f>
        <v>0</v>
      </c>
      <c r="G319" s="192"/>
      <c r="H319" s="192"/>
      <c r="I319" s="192"/>
      <c r="J319" s="49"/>
      <c r="K319" s="194"/>
      <c r="L319" s="194"/>
    </row>
    <row r="320" spans="1:12" hidden="1" outlineLevel="1">
      <c r="A320" s="54" t="str">
        <f t="shared" si="13"/>
        <v>O</v>
      </c>
      <c r="B320" s="191"/>
      <c r="C320">
        <f>수익증권명세!B45</f>
        <v>0</v>
      </c>
      <c r="D320">
        <f>수익증권명세!D45</f>
        <v>0</v>
      </c>
      <c r="E320" s="6">
        <f>수익증권명세!L45</f>
        <v>0</v>
      </c>
      <c r="F320" s="6">
        <f>수익증권명세!M45</f>
        <v>0</v>
      </c>
      <c r="G320" s="192"/>
      <c r="H320" s="192"/>
      <c r="I320" s="192"/>
      <c r="J320" s="49"/>
      <c r="K320" s="194"/>
      <c r="L320" s="194"/>
    </row>
    <row r="321" spans="1:12" hidden="1" outlineLevel="1">
      <c r="A321" s="54" t="str">
        <f t="shared" si="13"/>
        <v>O</v>
      </c>
      <c r="B321" s="191"/>
      <c r="C321">
        <f>수익증권명세!B46</f>
        <v>0</v>
      </c>
      <c r="D321">
        <f>수익증권명세!D46</f>
        <v>0</v>
      </c>
      <c r="E321" s="6">
        <f>수익증권명세!L46</f>
        <v>0</v>
      </c>
      <c r="F321" s="6">
        <f>수익증권명세!M46</f>
        <v>0</v>
      </c>
      <c r="G321" s="192"/>
      <c r="H321" s="192"/>
      <c r="I321" s="192"/>
      <c r="J321" s="49"/>
      <c r="K321" s="194"/>
      <c r="L321" s="194"/>
    </row>
    <row r="322" spans="1:12" hidden="1" outlineLevel="1">
      <c r="A322" s="54" t="str">
        <f t="shared" si="13"/>
        <v>O</v>
      </c>
      <c r="B322" s="191"/>
      <c r="C322">
        <f>수익증권명세!B47</f>
        <v>0</v>
      </c>
      <c r="D322">
        <f>수익증권명세!D47</f>
        <v>0</v>
      </c>
      <c r="E322" s="6">
        <f>수익증권명세!L47</f>
        <v>0</v>
      </c>
      <c r="F322" s="6">
        <f>수익증권명세!M47</f>
        <v>0</v>
      </c>
      <c r="G322" s="192"/>
      <c r="H322" s="192"/>
      <c r="I322" s="192"/>
      <c r="J322" s="49"/>
      <c r="K322" s="194"/>
      <c r="L322" s="194"/>
    </row>
    <row r="323" spans="1:12" hidden="1" outlineLevel="1">
      <c r="A323" s="54" t="str">
        <f t="shared" si="13"/>
        <v>O</v>
      </c>
      <c r="B323" s="191"/>
      <c r="C323">
        <f>수익증권명세!B48</f>
        <v>0</v>
      </c>
      <c r="D323">
        <f>수익증권명세!D48</f>
        <v>0</v>
      </c>
      <c r="E323" s="6">
        <f>수익증권명세!L48</f>
        <v>0</v>
      </c>
      <c r="F323" s="6">
        <f>수익증권명세!M48</f>
        <v>0</v>
      </c>
      <c r="G323" s="192"/>
      <c r="H323" s="192"/>
      <c r="I323" s="192"/>
      <c r="J323" s="49"/>
      <c r="K323" s="194"/>
      <c r="L323" s="194"/>
    </row>
    <row r="324" spans="1:12" hidden="1" outlineLevel="1">
      <c r="A324" s="54" t="str">
        <f t="shared" si="13"/>
        <v>O</v>
      </c>
      <c r="B324" s="191"/>
      <c r="C324">
        <f>수익증권명세!B49</f>
        <v>0</v>
      </c>
      <c r="D324">
        <f>수익증권명세!D49</f>
        <v>0</v>
      </c>
      <c r="E324" s="6">
        <f>수익증권명세!L49</f>
        <v>0</v>
      </c>
      <c r="F324" s="6">
        <f>수익증권명세!M49</f>
        <v>0</v>
      </c>
      <c r="G324" s="192"/>
      <c r="H324" s="192"/>
      <c r="I324" s="192"/>
      <c r="J324" s="49"/>
      <c r="K324" s="194"/>
      <c r="L324" s="194"/>
    </row>
    <row r="325" spans="1:12" hidden="1" outlineLevel="1">
      <c r="A325" s="54" t="str">
        <f t="shared" si="13"/>
        <v>O</v>
      </c>
      <c r="B325" s="191"/>
      <c r="C325">
        <f>수익증권명세!B50</f>
        <v>0</v>
      </c>
      <c r="D325">
        <f>수익증권명세!D50</f>
        <v>0</v>
      </c>
      <c r="E325" s="6">
        <f>수익증권명세!L50</f>
        <v>0</v>
      </c>
      <c r="F325" s="6">
        <f>수익증권명세!M50</f>
        <v>0</v>
      </c>
      <c r="G325" s="192"/>
      <c r="H325" s="192"/>
      <c r="I325" s="192"/>
      <c r="J325" s="49"/>
      <c r="K325" s="194"/>
      <c r="L325" s="194"/>
    </row>
    <row r="326" spans="1:12" hidden="1" outlineLevel="1">
      <c r="A326" s="54" t="str">
        <f t="shared" si="13"/>
        <v>O</v>
      </c>
      <c r="B326" s="191"/>
      <c r="C326">
        <f>수익증권명세!B51</f>
        <v>0</v>
      </c>
      <c r="D326">
        <f>수익증권명세!D51</f>
        <v>0</v>
      </c>
      <c r="E326" s="6">
        <f>수익증권명세!L51</f>
        <v>0</v>
      </c>
      <c r="F326" s="6">
        <f>수익증권명세!M51</f>
        <v>0</v>
      </c>
      <c r="G326" s="192"/>
      <c r="H326" s="192"/>
      <c r="I326" s="192"/>
      <c r="J326" s="49"/>
      <c r="K326" s="194"/>
      <c r="L326" s="194"/>
    </row>
    <row r="327" spans="1:12" hidden="1" outlineLevel="1">
      <c r="A327" s="54" t="str">
        <f t="shared" si="13"/>
        <v>O</v>
      </c>
      <c r="B327" s="191"/>
      <c r="C327">
        <f>수익증권명세!B52</f>
        <v>0</v>
      </c>
      <c r="D327">
        <f>수익증권명세!D52</f>
        <v>0</v>
      </c>
      <c r="E327" s="6">
        <f>수익증권명세!L52</f>
        <v>0</v>
      </c>
      <c r="F327" s="6">
        <f>수익증권명세!M52</f>
        <v>0</v>
      </c>
      <c r="G327" s="192"/>
      <c r="H327" s="192"/>
      <c r="I327" s="192"/>
      <c r="J327" s="49"/>
      <c r="K327" s="194"/>
      <c r="L327" s="194"/>
    </row>
    <row r="328" spans="1:12" hidden="1" outlineLevel="1">
      <c r="A328" s="54" t="str">
        <f t="shared" si="13"/>
        <v>O</v>
      </c>
      <c r="B328" s="191"/>
      <c r="C328">
        <f>수익증권명세!B53</f>
        <v>0</v>
      </c>
      <c r="D328">
        <f>수익증권명세!D53</f>
        <v>0</v>
      </c>
      <c r="E328" s="6">
        <f>수익증권명세!L53</f>
        <v>0</v>
      </c>
      <c r="F328" s="6">
        <f>수익증권명세!M53</f>
        <v>0</v>
      </c>
      <c r="G328" s="192"/>
      <c r="H328" s="192"/>
      <c r="I328" s="192"/>
      <c r="J328" s="49"/>
      <c r="K328" s="194"/>
      <c r="L328" s="194"/>
    </row>
    <row r="329" spans="1:12" hidden="1" outlineLevel="1">
      <c r="A329" s="54" t="str">
        <f t="shared" si="13"/>
        <v>O</v>
      </c>
      <c r="B329" s="191"/>
      <c r="C329">
        <f>수익증권명세!B54</f>
        <v>0</v>
      </c>
      <c r="D329">
        <f>수익증권명세!D54</f>
        <v>0</v>
      </c>
      <c r="E329" s="6">
        <f>수익증권명세!L54</f>
        <v>0</v>
      </c>
      <c r="F329" s="6">
        <f>수익증권명세!M54</f>
        <v>0</v>
      </c>
      <c r="G329" s="192"/>
      <c r="H329" s="192"/>
      <c r="I329" s="192"/>
      <c r="J329" s="49"/>
      <c r="K329" s="194"/>
      <c r="L329" s="194"/>
    </row>
    <row r="330" spans="1:12" hidden="1" outlineLevel="1">
      <c r="A330" s="54" t="str">
        <f t="shared" si="13"/>
        <v>O</v>
      </c>
      <c r="B330" s="191"/>
      <c r="C330">
        <f>수익증권명세!B55</f>
        <v>0</v>
      </c>
      <c r="D330">
        <f>수익증권명세!D55</f>
        <v>0</v>
      </c>
      <c r="E330" s="6">
        <f>수익증권명세!L55</f>
        <v>0</v>
      </c>
      <c r="F330" s="6">
        <f>수익증권명세!M55</f>
        <v>0</v>
      </c>
      <c r="G330" s="192"/>
      <c r="H330" s="192"/>
      <c r="I330" s="192"/>
      <c r="J330" s="49"/>
      <c r="K330" s="194"/>
      <c r="L330" s="194"/>
    </row>
    <row r="331" spans="1:12" hidden="1" outlineLevel="1">
      <c r="A331" s="54" t="str">
        <f t="shared" si="13"/>
        <v>O</v>
      </c>
      <c r="B331" s="191"/>
      <c r="C331">
        <f>수익증권명세!B56</f>
        <v>0</v>
      </c>
      <c r="D331">
        <f>수익증권명세!D56</f>
        <v>0</v>
      </c>
      <c r="E331" s="6">
        <f>수익증권명세!L56</f>
        <v>0</v>
      </c>
      <c r="F331" s="6">
        <f>수익증권명세!M56</f>
        <v>0</v>
      </c>
      <c r="G331" s="192"/>
      <c r="H331" s="192"/>
      <c r="I331" s="192"/>
      <c r="J331" s="49"/>
      <c r="K331" s="194"/>
      <c r="L331" s="194"/>
    </row>
    <row r="332" spans="1:12" hidden="1" outlineLevel="1">
      <c r="A332" s="54" t="str">
        <f t="shared" si="13"/>
        <v>O</v>
      </c>
      <c r="B332" s="191"/>
      <c r="C332">
        <f>수익증권명세!B57</f>
        <v>0</v>
      </c>
      <c r="D332">
        <f>수익증권명세!D57</f>
        <v>0</v>
      </c>
      <c r="E332" s="6">
        <f>수익증권명세!L57</f>
        <v>0</v>
      </c>
      <c r="F332" s="6">
        <f>수익증권명세!M57</f>
        <v>0</v>
      </c>
      <c r="G332" s="192"/>
      <c r="H332" s="192"/>
      <c r="I332" s="192"/>
      <c r="J332" s="49"/>
      <c r="K332" s="194"/>
      <c r="L332" s="194"/>
    </row>
    <row r="333" spans="1:12" hidden="1" outlineLevel="1">
      <c r="A333" s="54" t="str">
        <f t="shared" si="13"/>
        <v>O</v>
      </c>
      <c r="B333" s="191"/>
      <c r="C333">
        <f>수익증권명세!B58</f>
        <v>0</v>
      </c>
      <c r="D333">
        <f>수익증권명세!D58</f>
        <v>0</v>
      </c>
      <c r="E333" s="6">
        <f>수익증권명세!L58</f>
        <v>0</v>
      </c>
      <c r="F333" s="6">
        <f>수익증권명세!M58</f>
        <v>0</v>
      </c>
      <c r="G333" s="192"/>
      <c r="H333" s="192"/>
      <c r="I333" s="192"/>
      <c r="J333" s="49"/>
      <c r="K333" s="194"/>
      <c r="L333" s="194"/>
    </row>
    <row r="334" spans="1:12" hidden="1" outlineLevel="1">
      <c r="A334" s="54" t="str">
        <f t="shared" si="13"/>
        <v>O</v>
      </c>
      <c r="B334" s="191"/>
      <c r="C334">
        <f>수익증권명세!B59</f>
        <v>0</v>
      </c>
      <c r="D334">
        <f>수익증권명세!D59</f>
        <v>0</v>
      </c>
      <c r="E334" s="6">
        <f>수익증권명세!L59</f>
        <v>0</v>
      </c>
      <c r="F334" s="6">
        <f>수익증권명세!M59</f>
        <v>0</v>
      </c>
      <c r="G334" s="192"/>
      <c r="H334" s="192"/>
      <c r="I334" s="192"/>
      <c r="J334" s="49"/>
      <c r="K334" s="194"/>
      <c r="L334" s="194"/>
    </row>
    <row r="335" spans="1:12" hidden="1" outlineLevel="1">
      <c r="A335" s="54" t="str">
        <f t="shared" si="13"/>
        <v>O</v>
      </c>
      <c r="B335" s="191"/>
      <c r="C335">
        <f>수익증권명세!B60</f>
        <v>0</v>
      </c>
      <c r="D335">
        <f>수익증권명세!D60</f>
        <v>0</v>
      </c>
      <c r="E335" s="6">
        <f>수익증권명세!L60</f>
        <v>0</v>
      </c>
      <c r="F335" s="6">
        <f>수익증권명세!M60</f>
        <v>0</v>
      </c>
      <c r="G335" s="192"/>
      <c r="H335" s="192"/>
      <c r="I335" s="192"/>
      <c r="J335" s="49"/>
      <c r="K335" s="194"/>
      <c r="L335" s="194"/>
    </row>
    <row r="336" spans="1:12" hidden="1" outlineLevel="1">
      <c r="A336" s="54" t="str">
        <f t="shared" si="13"/>
        <v>O</v>
      </c>
      <c r="B336" s="191"/>
      <c r="C336">
        <f>수익증권명세!B61</f>
        <v>0</v>
      </c>
      <c r="D336">
        <f>수익증권명세!D61</f>
        <v>0</v>
      </c>
      <c r="E336" s="6">
        <f>수익증권명세!L61</f>
        <v>0</v>
      </c>
      <c r="F336" s="6">
        <f>수익증권명세!M61</f>
        <v>0</v>
      </c>
      <c r="G336" s="192"/>
      <c r="H336" s="192"/>
      <c r="I336" s="192"/>
      <c r="J336" s="49"/>
      <c r="K336" s="194"/>
      <c r="L336" s="194"/>
    </row>
    <row r="337" spans="1:12" hidden="1" outlineLevel="1">
      <c r="A337" s="54" t="str">
        <f t="shared" si="13"/>
        <v>O</v>
      </c>
      <c r="B337" s="191"/>
      <c r="C337">
        <f>수익증권명세!B62</f>
        <v>0</v>
      </c>
      <c r="D337">
        <f>수익증권명세!D62</f>
        <v>0</v>
      </c>
      <c r="E337" s="6">
        <f>수익증권명세!L62</f>
        <v>0</v>
      </c>
      <c r="F337" s="6">
        <f>수익증권명세!M62</f>
        <v>0</v>
      </c>
      <c r="G337" s="192"/>
      <c r="H337" s="192"/>
      <c r="I337" s="192"/>
      <c r="J337" s="49"/>
      <c r="K337" s="194"/>
      <c r="L337" s="194"/>
    </row>
    <row r="338" spans="1:12" hidden="1" outlineLevel="1">
      <c r="A338" s="54" t="str">
        <f t="shared" si="13"/>
        <v>O</v>
      </c>
      <c r="B338" s="191"/>
      <c r="C338">
        <f>수익증권명세!B63</f>
        <v>0</v>
      </c>
      <c r="D338">
        <f>수익증권명세!D63</f>
        <v>0</v>
      </c>
      <c r="E338" s="6">
        <f>수익증권명세!L63</f>
        <v>0</v>
      </c>
      <c r="F338" s="6">
        <f>수익증권명세!M63</f>
        <v>0</v>
      </c>
      <c r="G338" s="192"/>
      <c r="H338" s="192"/>
      <c r="I338" s="192"/>
      <c r="J338" s="49"/>
      <c r="K338" s="194"/>
      <c r="L338" s="194"/>
    </row>
    <row r="339" spans="1:12" hidden="1" outlineLevel="1">
      <c r="A339" s="54" t="str">
        <f t="shared" si="13"/>
        <v>O</v>
      </c>
      <c r="B339" s="191"/>
      <c r="C339">
        <f>수익증권명세!B64</f>
        <v>0</v>
      </c>
      <c r="D339">
        <f>수익증권명세!D64</f>
        <v>0</v>
      </c>
      <c r="E339" s="6">
        <f>수익증권명세!L64</f>
        <v>0</v>
      </c>
      <c r="F339" s="6">
        <f>수익증권명세!M64</f>
        <v>0</v>
      </c>
      <c r="G339" s="192"/>
      <c r="H339" s="192"/>
      <c r="I339" s="192"/>
      <c r="J339" s="49"/>
      <c r="K339" s="194"/>
      <c r="L339" s="194"/>
    </row>
    <row r="340" spans="1:12" hidden="1" outlineLevel="1">
      <c r="A340" s="54" t="str">
        <f t="shared" si="13"/>
        <v>O</v>
      </c>
      <c r="B340" s="191"/>
      <c r="C340">
        <f>수익증권명세!B65</f>
        <v>0</v>
      </c>
      <c r="D340">
        <f>수익증권명세!D65</f>
        <v>0</v>
      </c>
      <c r="E340" s="6">
        <f>수익증권명세!L65</f>
        <v>0</v>
      </c>
      <c r="F340" s="6">
        <f>수익증권명세!M65</f>
        <v>0</v>
      </c>
      <c r="G340" s="192"/>
      <c r="H340" s="192"/>
      <c r="I340" s="192"/>
      <c r="J340" s="49"/>
      <c r="K340" s="194"/>
      <c r="L340" s="194"/>
    </row>
    <row r="341" spans="1:12" hidden="1" outlineLevel="1">
      <c r="A341" s="54" t="str">
        <f t="shared" si="13"/>
        <v>O</v>
      </c>
      <c r="B341" s="191"/>
      <c r="C341">
        <f>수익증권명세!B66</f>
        <v>0</v>
      </c>
      <c r="D341">
        <f>수익증권명세!D66</f>
        <v>0</v>
      </c>
      <c r="E341" s="6">
        <f>수익증권명세!L66</f>
        <v>0</v>
      </c>
      <c r="F341" s="6">
        <f>수익증권명세!M66</f>
        <v>0</v>
      </c>
      <c r="G341" s="192"/>
      <c r="H341" s="192"/>
      <c r="I341" s="192"/>
      <c r="J341" s="49"/>
      <c r="K341" s="194"/>
      <c r="L341" s="194"/>
    </row>
    <row r="342" spans="1:12" hidden="1" outlineLevel="1">
      <c r="A342" s="54" t="str">
        <f t="shared" si="13"/>
        <v>O</v>
      </c>
      <c r="B342" s="191"/>
      <c r="C342">
        <f>수익증권명세!B67</f>
        <v>0</v>
      </c>
      <c r="D342">
        <f>수익증권명세!D67</f>
        <v>0</v>
      </c>
      <c r="E342" s="6">
        <f>수익증권명세!L67</f>
        <v>0</v>
      </c>
      <c r="F342" s="6">
        <f>수익증권명세!M67</f>
        <v>0</v>
      </c>
      <c r="G342" s="192"/>
      <c r="H342" s="192"/>
      <c r="I342" s="192"/>
      <c r="J342" s="49"/>
      <c r="K342" s="194"/>
      <c r="L342" s="194"/>
    </row>
    <row r="343" spans="1:12" hidden="1" outlineLevel="1">
      <c r="A343" s="54" t="str">
        <f t="shared" si="13"/>
        <v>O</v>
      </c>
      <c r="B343" s="191"/>
      <c r="C343">
        <f>수익증권명세!B68</f>
        <v>0</v>
      </c>
      <c r="D343">
        <f>수익증권명세!D68</f>
        <v>0</v>
      </c>
      <c r="E343" s="6">
        <f>수익증권명세!L68</f>
        <v>0</v>
      </c>
      <c r="F343" s="6">
        <f>수익증권명세!M68</f>
        <v>0</v>
      </c>
      <c r="G343" s="192"/>
      <c r="H343" s="192"/>
      <c r="I343" s="192"/>
      <c r="J343" s="49"/>
      <c r="K343" s="194"/>
      <c r="L343" s="194"/>
    </row>
    <row r="344" spans="1:12" hidden="1" outlineLevel="1">
      <c r="A344" s="54" t="str">
        <f t="shared" si="13"/>
        <v>O</v>
      </c>
      <c r="B344" s="191"/>
      <c r="C344">
        <f>수익증권명세!B69</f>
        <v>0</v>
      </c>
      <c r="D344">
        <f>수익증권명세!D69</f>
        <v>0</v>
      </c>
      <c r="E344" s="6">
        <f>수익증권명세!L69</f>
        <v>0</v>
      </c>
      <c r="F344" s="6">
        <f>수익증권명세!M69</f>
        <v>0</v>
      </c>
      <c r="G344" s="192"/>
      <c r="H344" s="192"/>
      <c r="I344" s="192"/>
      <c r="J344" s="49"/>
      <c r="K344" s="194"/>
      <c r="L344" s="194"/>
    </row>
    <row r="345" spans="1:12" hidden="1" outlineLevel="1">
      <c r="A345" s="54" t="str">
        <f t="shared" si="13"/>
        <v>O</v>
      </c>
      <c r="B345" s="191"/>
      <c r="C345">
        <f>수익증권명세!B70</f>
        <v>0</v>
      </c>
      <c r="D345">
        <f>수익증권명세!D70</f>
        <v>0</v>
      </c>
      <c r="E345" s="6">
        <f>수익증권명세!L70</f>
        <v>0</v>
      </c>
      <c r="F345" s="6">
        <f>수익증권명세!M70</f>
        <v>0</v>
      </c>
      <c r="G345" s="192"/>
      <c r="H345" s="192"/>
      <c r="I345" s="192"/>
      <c r="J345" s="49"/>
      <c r="K345" s="194"/>
      <c r="L345" s="194"/>
    </row>
    <row r="346" spans="1:12" hidden="1" outlineLevel="1">
      <c r="A346" s="54" t="str">
        <f t="shared" si="13"/>
        <v>O</v>
      </c>
      <c r="B346" s="191"/>
      <c r="C346">
        <f>수익증권명세!B71</f>
        <v>0</v>
      </c>
      <c r="D346">
        <f>수익증권명세!D71</f>
        <v>0</v>
      </c>
      <c r="E346" s="6">
        <f>수익증권명세!L71</f>
        <v>0</v>
      </c>
      <c r="F346" s="6">
        <f>수익증권명세!M71</f>
        <v>0</v>
      </c>
      <c r="G346" s="192"/>
      <c r="H346" s="192"/>
      <c r="I346" s="192"/>
      <c r="J346" s="49"/>
      <c r="K346" s="194"/>
      <c r="L346" s="194"/>
    </row>
    <row r="347" spans="1:12" hidden="1" outlineLevel="1">
      <c r="A347" s="54" t="str">
        <f t="shared" si="13"/>
        <v>O</v>
      </c>
      <c r="B347" s="191"/>
      <c r="C347">
        <f>수익증권명세!B72</f>
        <v>0</v>
      </c>
      <c r="D347">
        <f>수익증권명세!D72</f>
        <v>0</v>
      </c>
      <c r="E347" s="6">
        <f>수익증권명세!L72</f>
        <v>0</v>
      </c>
      <c r="F347" s="6">
        <f>수익증권명세!M72</f>
        <v>0</v>
      </c>
      <c r="G347" s="192"/>
      <c r="H347" s="192"/>
      <c r="I347" s="192"/>
      <c r="J347" s="49"/>
      <c r="K347" s="194"/>
      <c r="L347" s="194"/>
    </row>
    <row r="348" spans="1:12" hidden="1" outlineLevel="1">
      <c r="A348" s="54" t="str">
        <f t="shared" si="13"/>
        <v>O</v>
      </c>
      <c r="B348" s="191"/>
      <c r="C348">
        <f>수익증권명세!B73</f>
        <v>0</v>
      </c>
      <c r="D348">
        <f>수익증권명세!D73</f>
        <v>0</v>
      </c>
      <c r="E348" s="6">
        <f>수익증권명세!L73</f>
        <v>0</v>
      </c>
      <c r="F348" s="6">
        <f>수익증권명세!M73</f>
        <v>0</v>
      </c>
      <c r="G348" s="192"/>
      <c r="H348" s="192"/>
      <c r="I348" s="192"/>
      <c r="J348" s="49"/>
      <c r="K348" s="194"/>
      <c r="L348" s="194"/>
    </row>
    <row r="349" spans="1:12" hidden="1" outlineLevel="1">
      <c r="A349" s="54" t="str">
        <f t="shared" si="13"/>
        <v>O</v>
      </c>
      <c r="B349" s="191"/>
      <c r="C349">
        <f>수익증권명세!B74</f>
        <v>0</v>
      </c>
      <c r="D349">
        <f>수익증권명세!D74</f>
        <v>0</v>
      </c>
      <c r="E349" s="6">
        <f>수익증권명세!L74</f>
        <v>0</v>
      </c>
      <c r="F349" s="6">
        <f>수익증권명세!M74</f>
        <v>0</v>
      </c>
      <c r="G349" s="192"/>
      <c r="H349" s="192"/>
      <c r="I349" s="192"/>
      <c r="J349" s="49"/>
      <c r="K349" s="194"/>
      <c r="L349" s="194"/>
    </row>
    <row r="350" spans="1:12" hidden="1" outlineLevel="1">
      <c r="A350" s="54" t="str">
        <f t="shared" si="13"/>
        <v>O</v>
      </c>
      <c r="B350" s="191"/>
      <c r="C350">
        <f>수익증권명세!B75</f>
        <v>0</v>
      </c>
      <c r="D350">
        <f>수익증권명세!D75</f>
        <v>0</v>
      </c>
      <c r="E350" s="6">
        <f>수익증권명세!L75</f>
        <v>0</v>
      </c>
      <c r="F350" s="6">
        <f>수익증권명세!M75</f>
        <v>0</v>
      </c>
      <c r="G350" s="192"/>
      <c r="H350" s="192"/>
      <c r="I350" s="192"/>
      <c r="J350" s="49"/>
      <c r="K350" s="194"/>
      <c r="L350" s="194"/>
    </row>
    <row r="351" spans="1:12" hidden="1" outlineLevel="1">
      <c r="A351" s="54" t="str">
        <f t="shared" si="13"/>
        <v>O</v>
      </c>
      <c r="B351" s="191"/>
      <c r="C351">
        <f>수익증권명세!B76</f>
        <v>0</v>
      </c>
      <c r="D351">
        <f>수익증권명세!D76</f>
        <v>0</v>
      </c>
      <c r="E351" s="6">
        <f>수익증권명세!L76</f>
        <v>0</v>
      </c>
      <c r="F351" s="6">
        <f>수익증권명세!M76</f>
        <v>0</v>
      </c>
      <c r="G351" s="192"/>
      <c r="H351" s="192"/>
      <c r="I351" s="192"/>
      <c r="J351" s="49"/>
      <c r="K351" s="194"/>
      <c r="L351" s="194"/>
    </row>
    <row r="352" spans="1:12" hidden="1" outlineLevel="1">
      <c r="A352" s="54" t="str">
        <f t="shared" si="13"/>
        <v>O</v>
      </c>
      <c r="B352" s="191"/>
      <c r="C352">
        <f>수익증권명세!B77</f>
        <v>0</v>
      </c>
      <c r="D352">
        <f>수익증권명세!D77</f>
        <v>0</v>
      </c>
      <c r="E352" s="6">
        <f>수익증권명세!L77</f>
        <v>0</v>
      </c>
      <c r="F352" s="6">
        <f>수익증권명세!M77</f>
        <v>0</v>
      </c>
      <c r="G352" s="192"/>
      <c r="H352" s="192"/>
      <c r="I352" s="192"/>
      <c r="J352" s="49"/>
      <c r="K352" s="194"/>
      <c r="L352" s="194"/>
    </row>
    <row r="353" spans="1:12" hidden="1" outlineLevel="1">
      <c r="A353" s="54" t="str">
        <f t="shared" si="13"/>
        <v>O</v>
      </c>
      <c r="B353" s="191"/>
      <c r="C353">
        <f>수익증권명세!B78</f>
        <v>0</v>
      </c>
      <c r="D353">
        <f>수익증권명세!D78</f>
        <v>0</v>
      </c>
      <c r="E353" s="6">
        <f>수익증권명세!L78</f>
        <v>0</v>
      </c>
      <c r="F353" s="6">
        <f>수익증권명세!M78</f>
        <v>0</v>
      </c>
      <c r="G353" s="192"/>
      <c r="H353" s="192"/>
      <c r="I353" s="192"/>
      <c r="J353" s="49"/>
      <c r="K353" s="194"/>
      <c r="L353" s="194"/>
    </row>
    <row r="354" spans="1:12" hidden="1" outlineLevel="1">
      <c r="A354" s="54" t="str">
        <f t="shared" si="13"/>
        <v>O</v>
      </c>
      <c r="B354" s="191"/>
      <c r="C354">
        <f>수익증권명세!B79</f>
        <v>0</v>
      </c>
      <c r="D354">
        <f>수익증권명세!D79</f>
        <v>0</v>
      </c>
      <c r="E354" s="6">
        <f>수익증권명세!L79</f>
        <v>0</v>
      </c>
      <c r="F354" s="6">
        <f>수익증권명세!M79</f>
        <v>0</v>
      </c>
      <c r="G354" s="192"/>
      <c r="H354" s="192"/>
      <c r="I354" s="192"/>
      <c r="J354" s="49"/>
      <c r="K354" s="194"/>
      <c r="L354" s="194"/>
    </row>
    <row r="355" spans="1:12" hidden="1" outlineLevel="1">
      <c r="A355" s="54" t="str">
        <f t="shared" si="13"/>
        <v>O</v>
      </c>
      <c r="B355" s="191"/>
      <c r="C355">
        <f>수익증권명세!B80</f>
        <v>0</v>
      </c>
      <c r="D355">
        <f>수익증권명세!D80</f>
        <v>0</v>
      </c>
      <c r="E355" s="6">
        <f>수익증권명세!L80</f>
        <v>0</v>
      </c>
      <c r="F355" s="6">
        <f>수익증권명세!M80</f>
        <v>0</v>
      </c>
      <c r="G355" s="192"/>
      <c r="H355" s="192"/>
    </row>
    <row r="356" spans="1:12" ht="14.25" hidden="1" outlineLevel="1" thickBot="1">
      <c r="A356" s="54" t="str">
        <f t="shared" ref="A356" si="14">IF($F$26=0,"O","X")</f>
        <v>O</v>
      </c>
      <c r="B356" s="191"/>
      <c r="C356" s="199"/>
      <c r="D356" s="199"/>
      <c r="E356" s="199"/>
      <c r="F356" s="213">
        <f>SUM(F313:F355)</f>
        <v>0</v>
      </c>
      <c r="G356" s="199"/>
      <c r="H356" s="192"/>
    </row>
    <row r="357" spans="1:12">
      <c r="A357" s="54"/>
      <c r="B357" s="191"/>
      <c r="C357" s="199"/>
      <c r="D357" s="199"/>
      <c r="E357" s="199"/>
      <c r="F357" s="199"/>
      <c r="G357" s="199"/>
      <c r="H357" s="192"/>
    </row>
    <row r="358" spans="1:12" outlineLevel="1">
      <c r="A358" s="54" t="str">
        <f>IF($F$27=0,"O","X")</f>
        <v>O</v>
      </c>
      <c r="B358" s="191"/>
      <c r="C358" s="97" t="str">
        <f>IF(F356=0,MID(C97,1,1),MID(C97,1,1)+1)&amp;". 모펀드수익증권, 상장펀드"</f>
        <v>3. 모펀드수익증권, 상장펀드</v>
      </c>
      <c r="D358" s="49"/>
      <c r="E358" s="49"/>
      <c r="F358" s="192"/>
      <c r="G358" s="199"/>
      <c r="H358" s="192"/>
    </row>
    <row r="359" spans="1:12" outlineLevel="1">
      <c r="A359" s="54" t="str">
        <f t="shared" ref="A359:A361" si="15">IF($F$27=0,"O","X")</f>
        <v>O</v>
      </c>
      <c r="B359" s="191"/>
      <c r="C359" s="48" t="s">
        <v>547</v>
      </c>
      <c r="D359" s="195" t="s">
        <v>648</v>
      </c>
      <c r="E359" s="48" t="s">
        <v>737</v>
      </c>
      <c r="F359" s="48" t="s">
        <v>738</v>
      </c>
      <c r="G359" s="199" t="s">
        <v>342</v>
      </c>
      <c r="H359" s="192"/>
    </row>
    <row r="360" spans="1:12" outlineLevel="1">
      <c r="A360" s="54" t="str">
        <f t="shared" si="15"/>
        <v>O</v>
      </c>
      <c r="B360" s="191"/>
      <c r="C360" t="str">
        <f>수익증권명세!C3</f>
        <v>종목ETF001</v>
      </c>
      <c r="D360" s="6">
        <f>수익증권명세!G3</f>
        <v>401506</v>
      </c>
      <c r="E360" s="1">
        <f>수익증권명세!K3</f>
        <v>23417443577</v>
      </c>
      <c r="F360" s="6">
        <f>수익증권명세!J3</f>
        <v>24463760580</v>
      </c>
      <c r="G360" s="489">
        <f>F360-E360</f>
        <v>1046317003</v>
      </c>
      <c r="H360" s="192"/>
    </row>
    <row r="361" spans="1:12" outlineLevel="1">
      <c r="A361" s="54" t="str">
        <f t="shared" si="15"/>
        <v>O</v>
      </c>
      <c r="B361" s="191"/>
      <c r="C361" s="199"/>
      <c r="D361" s="199"/>
      <c r="E361" s="192"/>
      <c r="F361" s="192"/>
      <c r="G361" s="199"/>
      <c r="H361" s="192"/>
    </row>
    <row r="362" spans="1:12" ht="14.25" outlineLevel="1" thickBot="1">
      <c r="A362" s="54"/>
      <c r="B362" s="191"/>
      <c r="C362" s="199"/>
      <c r="D362" s="199"/>
      <c r="E362" s="199"/>
      <c r="F362" s="213">
        <f>SUM(F360:F361)</f>
        <v>24463760580</v>
      </c>
      <c r="G362" s="199"/>
      <c r="H362" s="192"/>
    </row>
    <row r="363" spans="1:12" ht="14.25" thickTop="1">
      <c r="B363" s="191"/>
      <c r="C363" s="199"/>
      <c r="D363" s="199"/>
      <c r="E363" s="199"/>
      <c r="F363" s="199"/>
      <c r="G363" s="199"/>
      <c r="H363" s="192"/>
    </row>
    <row r="364" spans="1:12" outlineLevel="1">
      <c r="A364" s="54" t="str">
        <f t="shared" ref="A364:A365" si="16">IF($F$28=0,"O","X")</f>
        <v>O</v>
      </c>
      <c r="B364" s="191"/>
      <c r="C364" s="232" t="str">
        <f>IF(F362=0,MID(C358,1,1),MID(C358,1,1)+1)&amp;". 선물미수입금"</f>
        <v>4. 선물미수입금</v>
      </c>
      <c r="D364" s="233"/>
      <c r="E364" s="233"/>
      <c r="F364" s="233"/>
      <c r="G364" s="230"/>
      <c r="H364" s="230"/>
      <c r="I364" s="233"/>
    </row>
    <row r="365" spans="1:12" outlineLevel="1">
      <c r="A365" s="54" t="str">
        <f t="shared" si="16"/>
        <v>O</v>
      </c>
      <c r="B365" s="191"/>
      <c r="C365" s="234" t="s">
        <v>540</v>
      </c>
      <c r="D365" s="234" t="s">
        <v>681</v>
      </c>
      <c r="E365" s="234" t="s">
        <v>682</v>
      </c>
      <c r="F365" s="234" t="s">
        <v>683</v>
      </c>
      <c r="G365" s="234" t="s">
        <v>684</v>
      </c>
      <c r="H365" s="234" t="s">
        <v>685</v>
      </c>
      <c r="I365" s="234" t="s">
        <v>687</v>
      </c>
    </row>
    <row r="366" spans="1:12" outlineLevel="1">
      <c r="A366" s="54" t="str">
        <f>IF($F$28=0,"O","X")</f>
        <v>O</v>
      </c>
      <c r="B366" s="191"/>
      <c r="C366" s="233" t="str">
        <f>선물명세!E3</f>
        <v>선물2026년03월물</v>
      </c>
      <c r="D366" t="str">
        <f>선물명세!F3</f>
        <v>선물매수</v>
      </c>
      <c r="E366">
        <f>선물명세!G3</f>
        <v>182</v>
      </c>
      <c r="F366">
        <f>선물명세!H3</f>
        <v>608</v>
      </c>
      <c r="G366" s="233">
        <f>선물명세!I3</f>
        <v>27664000000</v>
      </c>
      <c r="H366" s="233">
        <f>선물명세!J3</f>
        <v>26650965056</v>
      </c>
      <c r="I366" s="233">
        <f>선물명세!L3</f>
        <v>120575000</v>
      </c>
    </row>
    <row r="367" spans="1:12" outlineLevel="1">
      <c r="A367" s="54" t="str">
        <f>IF($F$28=0,"O","X")</f>
        <v>O</v>
      </c>
      <c r="B367" s="191"/>
      <c r="C367" s="233" t="str">
        <f>선물명세!E4</f>
        <v>선물2026년03월물</v>
      </c>
      <c r="D367" t="str">
        <f>선물명세!F4</f>
        <v>선물매수</v>
      </c>
      <c r="E367">
        <f>선물명세!G4</f>
        <v>179</v>
      </c>
      <c r="F367">
        <f>선물명세!H4</f>
        <v>608</v>
      </c>
      <c r="G367" s="233">
        <f>선물명세!I4</f>
        <v>27208000000</v>
      </c>
      <c r="H367" s="233">
        <f>선물명세!J4</f>
        <v>26296087500</v>
      </c>
      <c r="I367" s="233">
        <f>선물명세!L4</f>
        <v>118587500</v>
      </c>
    </row>
    <row r="368" spans="1:12" outlineLevel="1">
      <c r="A368" s="54" t="str">
        <f t="shared" ref="A368:A370" si="17">IF($F$28=0,"O","X")</f>
        <v>O</v>
      </c>
      <c r="B368" s="191"/>
      <c r="C368" s="233" t="str">
        <f>선물명세!E5</f>
        <v>선물2026년03월물</v>
      </c>
      <c r="D368" t="str">
        <f>선물명세!F5</f>
        <v>선물매수</v>
      </c>
      <c r="E368">
        <f>선물명세!G5</f>
        <v>179</v>
      </c>
      <c r="F368">
        <f>선물명세!H5</f>
        <v>608</v>
      </c>
      <c r="G368" s="233">
        <f>선물명세!I5</f>
        <v>27208000000</v>
      </c>
      <c r="H368" s="233">
        <f>선물명세!J5</f>
        <v>26071238500</v>
      </c>
      <c r="I368" s="233">
        <f>선물명세!L5</f>
        <v>118587500</v>
      </c>
    </row>
    <row r="369" spans="1:10" outlineLevel="1">
      <c r="A369" s="54" t="str">
        <f t="shared" si="17"/>
        <v>O</v>
      </c>
      <c r="B369" s="191"/>
      <c r="C369" s="233" t="str">
        <f>선물명세!E6</f>
        <v>선물2026년03월물</v>
      </c>
      <c r="D369" t="str">
        <f>선물명세!F6</f>
        <v>선물매수</v>
      </c>
      <c r="E369">
        <f>선물명세!G6</f>
        <v>165</v>
      </c>
      <c r="F369">
        <f>선물명세!H6</f>
        <v>608</v>
      </c>
      <c r="G369" s="233">
        <f>선물명세!I6</f>
        <v>25080000000</v>
      </c>
      <c r="H369" s="233">
        <f>선물명세!J6</f>
        <v>24050546159</v>
      </c>
      <c r="I369" s="233">
        <f>선물명세!L6</f>
        <v>109312500</v>
      </c>
    </row>
    <row r="370" spans="1:10" outlineLevel="1">
      <c r="A370" s="54" t="str">
        <f t="shared" si="17"/>
        <v>O</v>
      </c>
      <c r="B370" s="191"/>
      <c r="C370" s="233" t="str">
        <f>선물명세!E7</f>
        <v>선물2026년03월물</v>
      </c>
      <c r="D370" t="str">
        <f>선물명세!F7</f>
        <v>선물매수</v>
      </c>
      <c r="E370">
        <f>선물명세!G7</f>
        <v>178</v>
      </c>
      <c r="F370">
        <f>선물명세!H7</f>
        <v>608</v>
      </c>
      <c r="G370" s="233">
        <f>선물명세!I7</f>
        <v>27056000000</v>
      </c>
      <c r="H370" s="233">
        <f>선물명세!J7</f>
        <v>26053215256</v>
      </c>
      <c r="I370" s="233">
        <f>선물명세!L7</f>
        <v>117925000</v>
      </c>
    </row>
    <row r="371" spans="1:10" outlineLevel="1">
      <c r="A371" s="54" t="str">
        <f t="shared" ref="A371" si="18">IF($F$28=0,"O","X")</f>
        <v>O</v>
      </c>
      <c r="B371" s="191"/>
      <c r="C371" s="233">
        <f>선물명세!E8</f>
        <v>0</v>
      </c>
      <c r="D371">
        <f>선물명세!F8</f>
        <v>0</v>
      </c>
      <c r="E371">
        <f>선물명세!G8</f>
        <v>0</v>
      </c>
      <c r="F371">
        <f>선물명세!H8</f>
        <v>0</v>
      </c>
      <c r="G371" s="233">
        <f>선물명세!I8</f>
        <v>0</v>
      </c>
      <c r="H371" s="233">
        <f>선물명세!J8</f>
        <v>0</v>
      </c>
      <c r="I371" s="233">
        <f>선물명세!L8</f>
        <v>0</v>
      </c>
    </row>
    <row r="372" spans="1:10" outlineLevel="1">
      <c r="A372" s="54" t="str">
        <f>IF($F$28=0,"O","X")</f>
        <v>O</v>
      </c>
      <c r="B372" s="191"/>
      <c r="C372" s="199"/>
      <c r="D372" s="199"/>
      <c r="E372" s="199"/>
      <c r="F372" s="199"/>
      <c r="G372" s="199"/>
      <c r="H372" s="192"/>
    </row>
    <row r="373" spans="1:10" ht="14.25" outlineLevel="1" thickBot="1">
      <c r="B373" s="191"/>
      <c r="C373" s="199"/>
      <c r="D373" s="199"/>
      <c r="E373" s="199"/>
      <c r="F373" s="199"/>
      <c r="G373" s="199"/>
      <c r="H373" s="192"/>
      <c r="I373" s="235">
        <f>SUM(I366:I372)</f>
        <v>584987500</v>
      </c>
    </row>
    <row r="374" spans="1:10" ht="14.25" thickTop="1">
      <c r="B374" s="191"/>
      <c r="C374" s="199"/>
      <c r="D374" s="199"/>
      <c r="E374" s="199"/>
      <c r="F374" s="199"/>
      <c r="G374" s="199"/>
      <c r="H374" s="192"/>
      <c r="I374" s="233"/>
    </row>
    <row r="375" spans="1:10" outlineLevel="1">
      <c r="A375" s="54" t="str">
        <f t="shared" ref="A375:A376" si="19">IF($F$29=0,"O","X")</f>
        <v>O</v>
      </c>
      <c r="B375" s="191"/>
      <c r="C375" s="232" t="str">
        <f>IF(I373=0,MID(C364,1,1),MID(C364,1,1)+1)&amp;". 선물미지급금"</f>
        <v>5. 선물미지급금</v>
      </c>
      <c r="D375" s="233"/>
      <c r="E375" s="233"/>
      <c r="F375" s="233"/>
      <c r="G375" s="230"/>
      <c r="H375" s="230"/>
      <c r="I375" s="233"/>
    </row>
    <row r="376" spans="1:10" outlineLevel="1">
      <c r="A376" s="54" t="str">
        <f t="shared" si="19"/>
        <v>O</v>
      </c>
      <c r="B376" s="191"/>
      <c r="C376" s="234" t="s">
        <v>540</v>
      </c>
      <c r="D376" s="234" t="s">
        <v>681</v>
      </c>
      <c r="E376" s="234" t="s">
        <v>682</v>
      </c>
      <c r="F376" s="234" t="s">
        <v>683</v>
      </c>
      <c r="G376" s="234" t="s">
        <v>684</v>
      </c>
      <c r="H376" s="234" t="s">
        <v>685</v>
      </c>
      <c r="I376" s="234" t="s">
        <v>811</v>
      </c>
      <c r="J376" s="422" t="s">
        <v>1028</v>
      </c>
    </row>
    <row r="377" spans="1:10" outlineLevel="1">
      <c r="A377" s="54" t="str">
        <f>IF($F$29=0,"O","X")</f>
        <v>O</v>
      </c>
      <c r="B377" s="191"/>
      <c r="C377" s="233" t="str">
        <f>선물명세!E3</f>
        <v>선물2026년03월물</v>
      </c>
      <c r="D377" t="str">
        <f>선물명세!F3</f>
        <v>선물매수</v>
      </c>
      <c r="E377">
        <f>선물명세!G3</f>
        <v>182</v>
      </c>
      <c r="F377">
        <f>선물명세!H3</f>
        <v>608</v>
      </c>
      <c r="G377" s="233">
        <f>선물명세!I3</f>
        <v>27664000000</v>
      </c>
      <c r="H377" s="233">
        <f>선물명세!J3</f>
        <v>26650965056</v>
      </c>
      <c r="I377" s="233">
        <f>선물명세!M3</f>
        <v>0</v>
      </c>
      <c r="J377" s="193">
        <f>선물명세!P3</f>
        <v>0</v>
      </c>
    </row>
    <row r="378" spans="1:10" outlineLevel="1">
      <c r="A378" s="54" t="str">
        <f t="shared" ref="A378:A380" si="20">IF($F$29=0,"O","X")</f>
        <v>O</v>
      </c>
      <c r="B378" s="191"/>
      <c r="C378" s="233" t="str">
        <f>선물명세!E4</f>
        <v>선물2026년03월물</v>
      </c>
      <c r="D378" t="str">
        <f>선물명세!F4</f>
        <v>선물매수</v>
      </c>
      <c r="E378">
        <f>선물명세!G4</f>
        <v>179</v>
      </c>
      <c r="F378">
        <f>선물명세!H4</f>
        <v>608</v>
      </c>
      <c r="G378" s="233">
        <f>선물명세!I4</f>
        <v>27208000000</v>
      </c>
      <c r="H378" s="233">
        <f>선물명세!J4</f>
        <v>26296087500</v>
      </c>
      <c r="I378" s="233">
        <f>선물명세!M4</f>
        <v>0</v>
      </c>
      <c r="J378" s="193">
        <f>선물명세!P4</f>
        <v>0</v>
      </c>
    </row>
    <row r="379" spans="1:10" outlineLevel="1">
      <c r="A379" s="54" t="str">
        <f t="shared" si="20"/>
        <v>O</v>
      </c>
      <c r="B379" s="191"/>
      <c r="C379" s="233" t="str">
        <f>선물명세!E5</f>
        <v>선물2026년03월물</v>
      </c>
      <c r="D379" t="str">
        <f>선물명세!F5</f>
        <v>선물매수</v>
      </c>
      <c r="E379">
        <f>선물명세!G5</f>
        <v>179</v>
      </c>
      <c r="F379">
        <f>선물명세!H5</f>
        <v>608</v>
      </c>
      <c r="G379" s="233">
        <f>선물명세!I5</f>
        <v>27208000000</v>
      </c>
      <c r="H379" s="233">
        <f>선물명세!J5</f>
        <v>26071238500</v>
      </c>
      <c r="I379" s="233">
        <f>선물명세!M5</f>
        <v>0</v>
      </c>
      <c r="J379" s="193">
        <f>선물명세!P5</f>
        <v>0</v>
      </c>
    </row>
    <row r="380" spans="1:10" outlineLevel="1">
      <c r="A380" s="54" t="str">
        <f t="shared" si="20"/>
        <v>O</v>
      </c>
      <c r="B380" s="191"/>
      <c r="C380" s="233" t="str">
        <f>선물명세!E6</f>
        <v>선물2026년03월물</v>
      </c>
      <c r="D380" t="str">
        <f>선물명세!F6</f>
        <v>선물매수</v>
      </c>
      <c r="E380">
        <f>선물명세!G6</f>
        <v>165</v>
      </c>
      <c r="F380">
        <f>선물명세!H6</f>
        <v>608</v>
      </c>
      <c r="G380" s="233">
        <f>선물명세!I6</f>
        <v>25080000000</v>
      </c>
      <c r="H380" s="233">
        <f>선물명세!J6</f>
        <v>24050546159</v>
      </c>
      <c r="I380" s="233">
        <f>선물명세!M6</f>
        <v>0</v>
      </c>
      <c r="J380" s="193">
        <f>선물명세!P6</f>
        <v>0</v>
      </c>
    </row>
    <row r="381" spans="1:10" outlineLevel="1">
      <c r="A381" s="54" t="str">
        <f t="shared" ref="A381" si="21">IF($F$29=0,"O","X")</f>
        <v>O</v>
      </c>
      <c r="B381" s="191"/>
      <c r="C381" s="233" t="str">
        <f>선물명세!E7</f>
        <v>선물2026년03월물</v>
      </c>
      <c r="D381" t="str">
        <f>선물명세!F7</f>
        <v>선물매수</v>
      </c>
      <c r="E381">
        <f>선물명세!G7</f>
        <v>178</v>
      </c>
      <c r="F381">
        <f>선물명세!H7</f>
        <v>608</v>
      </c>
      <c r="G381" s="233">
        <f>선물명세!I7</f>
        <v>27056000000</v>
      </c>
      <c r="H381" s="233">
        <f>선물명세!J7</f>
        <v>26053215256</v>
      </c>
      <c r="I381" s="233">
        <f>선물명세!M7</f>
        <v>0</v>
      </c>
      <c r="J381" s="193">
        <f>선물명세!P7</f>
        <v>0</v>
      </c>
    </row>
    <row r="382" spans="1:10" outlineLevel="1">
      <c r="A382" s="54" t="str">
        <f>IF($F$29=0,"O","X")</f>
        <v>O</v>
      </c>
      <c r="B382" s="191"/>
      <c r="C382" s="233">
        <f>선물명세!E8</f>
        <v>0</v>
      </c>
      <c r="D382">
        <f>선물명세!F8</f>
        <v>0</v>
      </c>
      <c r="E382">
        <f>선물명세!G8</f>
        <v>0</v>
      </c>
      <c r="F382">
        <f>선물명세!H8</f>
        <v>0</v>
      </c>
      <c r="G382" s="233">
        <f>선물명세!I8</f>
        <v>0</v>
      </c>
      <c r="H382" s="233">
        <f>선물명세!J8</f>
        <v>0</v>
      </c>
      <c r="I382" s="233">
        <f>선물명세!M8</f>
        <v>0</v>
      </c>
      <c r="J382" s="193">
        <f>선물명세!P8</f>
        <v>0</v>
      </c>
    </row>
    <row r="383" spans="1:10" ht="14.25" outlineLevel="1" thickBot="1">
      <c r="A383" s="54"/>
      <c r="B383" s="191"/>
      <c r="C383" s="233"/>
      <c r="D383"/>
      <c r="E383"/>
      <c r="F383"/>
      <c r="G383" s="233"/>
      <c r="H383" s="233"/>
      <c r="I383" s="235">
        <f>SUM(I377:I382)</f>
        <v>0</v>
      </c>
    </row>
    <row r="384" spans="1:10" ht="14.25" thickTop="1">
      <c r="A384" s="54"/>
      <c r="B384" s="191"/>
      <c r="C384" s="233"/>
      <c r="D384"/>
      <c r="E384"/>
      <c r="F384"/>
      <c r="G384" s="233"/>
      <c r="H384" s="233"/>
      <c r="I384" s="233"/>
    </row>
    <row r="385" spans="1:10" outlineLevel="1">
      <c r="A385" s="54" t="str">
        <f>IF($F$30=0,"O","X")</f>
        <v>O</v>
      </c>
      <c r="B385" s="191"/>
      <c r="C385" s="232" t="str">
        <f>IF(E390=0,MID(C375,1,1),MID(C375,1,1)+1)&amp;". 옵션매수"</f>
        <v>5. 옵션매수</v>
      </c>
      <c r="D385"/>
      <c r="E385"/>
      <c r="F385"/>
      <c r="G385" s="233"/>
      <c r="H385" s="233"/>
      <c r="I385" s="233"/>
    </row>
    <row r="386" spans="1:10" outlineLevel="1">
      <c r="A386" s="54" t="str">
        <f t="shared" ref="A386:A390" si="22">IF($F$30=0,"O","X")</f>
        <v>O</v>
      </c>
      <c r="B386" s="191"/>
      <c r="C386" s="233"/>
      <c r="D386"/>
      <c r="E386"/>
      <c r="F386"/>
      <c r="G386" s="233"/>
      <c r="H386" s="233"/>
      <c r="I386" s="233"/>
    </row>
    <row r="387" spans="1:10" outlineLevel="1">
      <c r="A387" s="54" t="str">
        <f t="shared" si="22"/>
        <v>O</v>
      </c>
      <c r="B387" s="191"/>
      <c r="C387" s="364" t="s">
        <v>947</v>
      </c>
      <c r="D387" s="364" t="s">
        <v>952</v>
      </c>
      <c r="E387" s="364" t="s">
        <v>950</v>
      </c>
      <c r="F387" s="364" t="s">
        <v>949</v>
      </c>
      <c r="G387" s="364" t="s">
        <v>954</v>
      </c>
      <c r="H387" s="364" t="s">
        <v>956</v>
      </c>
      <c r="I387" s="233"/>
    </row>
    <row r="388" spans="1:10" outlineLevel="1">
      <c r="A388" s="54" t="str">
        <f t="shared" si="22"/>
        <v>O</v>
      </c>
      <c r="B388" s="191"/>
      <c r="C388" s="233"/>
      <c r="D388" s="233"/>
      <c r="E388" s="233"/>
      <c r="F388" s="233"/>
      <c r="G388" s="233"/>
      <c r="H388" s="233"/>
      <c r="I388" s="233"/>
    </row>
    <row r="389" spans="1:10" outlineLevel="1">
      <c r="A389" s="54" t="str">
        <f t="shared" si="22"/>
        <v>O</v>
      </c>
      <c r="B389" s="191"/>
      <c r="C389" s="233"/>
      <c r="D389" s="233"/>
      <c r="E389" s="233"/>
      <c r="F389" s="233"/>
      <c r="G389" s="233"/>
      <c r="H389" s="233"/>
      <c r="I389" s="233"/>
    </row>
    <row r="390" spans="1:10" ht="14.25" outlineLevel="1" thickBot="1">
      <c r="A390" s="54" t="str">
        <f t="shared" si="22"/>
        <v>O</v>
      </c>
      <c r="B390" s="191"/>
      <c r="C390" s="233"/>
      <c r="D390" s="233"/>
      <c r="E390" s="235">
        <f>SUBTOTAL(9,E388:E389)</f>
        <v>0</v>
      </c>
      <c r="F390" s="233"/>
      <c r="G390" s="233"/>
      <c r="H390" s="233"/>
      <c r="I390" s="233"/>
    </row>
    <row r="391" spans="1:10" ht="14.25" thickTop="1">
      <c r="A391" s="54"/>
      <c r="B391" s="191"/>
      <c r="C391" s="233"/>
      <c r="D391"/>
      <c r="E391"/>
      <c r="F391"/>
      <c r="G391" s="233"/>
      <c r="H391" s="233"/>
      <c r="I391" s="233"/>
    </row>
    <row r="392" spans="1:10" outlineLevel="1">
      <c r="A392" s="54" t="str">
        <f>IF($F$31=0,"O","X")</f>
        <v>O</v>
      </c>
      <c r="B392" s="191"/>
      <c r="C392" s="232" t="str">
        <f>IF(E428=0,MID(C385,1,1),MID(C385,1,1)+1)&amp;". 옵션매도"</f>
        <v>5. 옵션매도</v>
      </c>
      <c r="D392"/>
      <c r="E392"/>
      <c r="F392"/>
      <c r="G392" s="233"/>
      <c r="H392" s="233"/>
      <c r="I392" s="233"/>
    </row>
    <row r="393" spans="1:10" outlineLevel="1">
      <c r="A393" s="54" t="str">
        <f t="shared" ref="A393:A428" si="23">IF($F$31=0,"O","X")</f>
        <v>O</v>
      </c>
      <c r="B393" s="191"/>
      <c r="C393" s="233"/>
      <c r="D393"/>
      <c r="E393"/>
      <c r="F393"/>
      <c r="G393" s="233"/>
      <c r="H393" s="233"/>
      <c r="I393" s="233"/>
    </row>
    <row r="394" spans="1:10" outlineLevel="1">
      <c r="A394" s="54" t="str">
        <f t="shared" si="23"/>
        <v>O</v>
      </c>
      <c r="B394" s="191"/>
      <c r="C394" s="364" t="s">
        <v>946</v>
      </c>
      <c r="D394" s="364" t="s">
        <v>951</v>
      </c>
      <c r="E394" s="364" t="s">
        <v>818</v>
      </c>
      <c r="F394" s="364" t="s">
        <v>948</v>
      </c>
      <c r="G394" s="364" t="s">
        <v>953</v>
      </c>
      <c r="H394" s="364" t="s">
        <v>955</v>
      </c>
      <c r="I394" s="423" t="s">
        <v>1029</v>
      </c>
    </row>
    <row r="395" spans="1:10" outlineLevel="1">
      <c r="A395" s="54" t="str">
        <f t="shared" si="23"/>
        <v>O</v>
      </c>
      <c r="B395" s="191"/>
      <c r="C395" s="407"/>
      <c r="D395" s="407"/>
      <c r="E395" s="407"/>
      <c r="F395" s="1"/>
      <c r="G395"/>
      <c r="H395"/>
      <c r="I395" s="421">
        <f>펀드별명세!U360</f>
        <v>0</v>
      </c>
      <c r="J395" s="193">
        <f>E395+F395</f>
        <v>0</v>
      </c>
    </row>
    <row r="396" spans="1:10" outlineLevel="1">
      <c r="A396" s="54" t="str">
        <f t="shared" si="23"/>
        <v>O</v>
      </c>
      <c r="B396" s="191"/>
      <c r="C396" s="407"/>
      <c r="D396" s="407"/>
      <c r="E396" s="407"/>
      <c r="F396" s="1"/>
      <c r="G396"/>
      <c r="H396"/>
      <c r="I396" s="421">
        <f>펀드별명세!U361</f>
        <v>0</v>
      </c>
      <c r="J396" s="193">
        <f t="shared" ref="J396:J424" si="24">E396+F396</f>
        <v>0</v>
      </c>
    </row>
    <row r="397" spans="1:10" outlineLevel="1">
      <c r="A397" s="54" t="str">
        <f t="shared" si="23"/>
        <v>O</v>
      </c>
      <c r="B397" s="191"/>
      <c r="C397" s="407"/>
      <c r="D397" s="407"/>
      <c r="E397" s="407"/>
      <c r="F397" s="1"/>
      <c r="G397"/>
      <c r="H397"/>
      <c r="I397" s="421">
        <f>펀드별명세!U362</f>
        <v>0</v>
      </c>
      <c r="J397" s="193">
        <f t="shared" si="24"/>
        <v>0</v>
      </c>
    </row>
    <row r="398" spans="1:10" outlineLevel="1">
      <c r="A398" s="54" t="str">
        <f t="shared" si="23"/>
        <v>O</v>
      </c>
      <c r="B398" s="191"/>
      <c r="C398" s="407"/>
      <c r="D398" s="407"/>
      <c r="E398" s="407"/>
      <c r="F398" s="1"/>
      <c r="G398"/>
      <c r="H398"/>
      <c r="I398" s="421">
        <f>펀드별명세!U363</f>
        <v>0</v>
      </c>
      <c r="J398" s="193">
        <f t="shared" si="24"/>
        <v>0</v>
      </c>
    </row>
    <row r="399" spans="1:10" outlineLevel="1">
      <c r="A399" s="54" t="str">
        <f t="shared" si="23"/>
        <v>O</v>
      </c>
      <c r="B399" s="191"/>
      <c r="C399" s="407"/>
      <c r="D399" s="407"/>
      <c r="E399" s="407"/>
      <c r="F399" s="1"/>
      <c r="G399"/>
      <c r="H399"/>
      <c r="I399" s="421">
        <f>펀드별명세!U364</f>
        <v>0</v>
      </c>
      <c r="J399" s="193">
        <f t="shared" si="24"/>
        <v>0</v>
      </c>
    </row>
    <row r="400" spans="1:10" outlineLevel="1">
      <c r="A400" s="54" t="str">
        <f t="shared" si="23"/>
        <v>O</v>
      </c>
      <c r="B400" s="191"/>
      <c r="C400" s="407"/>
      <c r="D400" s="407"/>
      <c r="E400" s="407"/>
      <c r="F400" s="1"/>
      <c r="G400"/>
      <c r="H400"/>
      <c r="I400" s="421">
        <f>펀드별명세!U365</f>
        <v>0</v>
      </c>
      <c r="J400" s="193">
        <f t="shared" si="24"/>
        <v>0</v>
      </c>
    </row>
    <row r="401" spans="1:10" outlineLevel="1">
      <c r="A401" s="54" t="str">
        <f t="shared" si="23"/>
        <v>O</v>
      </c>
      <c r="B401" s="191"/>
      <c r="C401" s="407"/>
      <c r="D401" s="407"/>
      <c r="E401" s="407"/>
      <c r="F401" s="1"/>
      <c r="G401"/>
      <c r="H401"/>
      <c r="I401" s="421">
        <f>펀드별명세!U366</f>
        <v>0</v>
      </c>
      <c r="J401" s="193">
        <f t="shared" si="24"/>
        <v>0</v>
      </c>
    </row>
    <row r="402" spans="1:10" outlineLevel="1">
      <c r="A402" s="54" t="str">
        <f t="shared" si="23"/>
        <v>O</v>
      </c>
      <c r="B402" s="191"/>
      <c r="C402" s="407"/>
      <c r="D402" s="407"/>
      <c r="E402" s="407"/>
      <c r="F402" s="1"/>
      <c r="G402"/>
      <c r="H402"/>
      <c r="I402" s="421">
        <f>펀드별명세!U367</f>
        <v>0</v>
      </c>
      <c r="J402" s="193">
        <f t="shared" si="24"/>
        <v>0</v>
      </c>
    </row>
    <row r="403" spans="1:10" outlineLevel="1">
      <c r="A403" s="54" t="str">
        <f t="shared" si="23"/>
        <v>O</v>
      </c>
      <c r="B403" s="191"/>
      <c r="C403" s="407"/>
      <c r="D403" s="407"/>
      <c r="E403" s="407"/>
      <c r="F403" s="1"/>
      <c r="G403"/>
      <c r="H403"/>
      <c r="I403" s="421">
        <f>펀드별명세!U368</f>
        <v>0</v>
      </c>
      <c r="J403" s="193">
        <f t="shared" si="24"/>
        <v>0</v>
      </c>
    </row>
    <row r="404" spans="1:10" outlineLevel="1">
      <c r="A404" s="54" t="str">
        <f t="shared" si="23"/>
        <v>O</v>
      </c>
      <c r="B404" s="191"/>
      <c r="C404" s="407"/>
      <c r="D404" s="407"/>
      <c r="E404" s="407"/>
      <c r="F404" s="1"/>
      <c r="G404"/>
      <c r="H404"/>
      <c r="I404" s="421">
        <f>펀드별명세!U369</f>
        <v>0</v>
      </c>
      <c r="J404" s="193">
        <f t="shared" si="24"/>
        <v>0</v>
      </c>
    </row>
    <row r="405" spans="1:10" outlineLevel="1">
      <c r="A405" s="54" t="str">
        <f t="shared" si="23"/>
        <v>O</v>
      </c>
      <c r="B405" s="191"/>
      <c r="C405" s="407"/>
      <c r="D405" s="407"/>
      <c r="E405" s="407"/>
      <c r="F405" s="1"/>
      <c r="G405"/>
      <c r="H405"/>
      <c r="I405" s="421">
        <f>펀드별명세!U370</f>
        <v>0</v>
      </c>
      <c r="J405" s="193">
        <f t="shared" si="24"/>
        <v>0</v>
      </c>
    </row>
    <row r="406" spans="1:10" outlineLevel="1">
      <c r="A406" s="54" t="str">
        <f t="shared" si="23"/>
        <v>O</v>
      </c>
      <c r="B406" s="191"/>
      <c r="C406" s="407"/>
      <c r="D406" s="407"/>
      <c r="E406" s="407"/>
      <c r="F406" s="1"/>
      <c r="G406"/>
      <c r="H406"/>
      <c r="I406" s="421">
        <f>펀드별명세!U371</f>
        <v>0</v>
      </c>
      <c r="J406" s="193">
        <f t="shared" si="24"/>
        <v>0</v>
      </c>
    </row>
    <row r="407" spans="1:10" outlineLevel="1">
      <c r="A407" s="54" t="str">
        <f t="shared" si="23"/>
        <v>O</v>
      </c>
      <c r="B407" s="191"/>
      <c r="C407" s="407"/>
      <c r="D407" s="407"/>
      <c r="E407" s="407"/>
      <c r="F407" s="1"/>
      <c r="G407"/>
      <c r="H407"/>
      <c r="I407" s="421">
        <f>펀드별명세!U372</f>
        <v>0</v>
      </c>
      <c r="J407" s="193">
        <f t="shared" si="24"/>
        <v>0</v>
      </c>
    </row>
    <row r="408" spans="1:10" outlineLevel="1">
      <c r="A408" s="54" t="str">
        <f t="shared" si="23"/>
        <v>O</v>
      </c>
      <c r="B408" s="191"/>
      <c r="C408" s="407"/>
      <c r="D408" s="407"/>
      <c r="E408" s="407"/>
      <c r="F408" s="1"/>
      <c r="G408"/>
      <c r="H408"/>
      <c r="I408" s="421">
        <f>펀드별명세!U373</f>
        <v>0</v>
      </c>
      <c r="J408" s="193">
        <f t="shared" si="24"/>
        <v>0</v>
      </c>
    </row>
    <row r="409" spans="1:10" outlineLevel="1">
      <c r="A409" s="54" t="str">
        <f t="shared" si="23"/>
        <v>O</v>
      </c>
      <c r="B409" s="191"/>
      <c r="C409" s="407"/>
      <c r="D409" s="407"/>
      <c r="E409" s="407"/>
      <c r="F409" s="1"/>
      <c r="G409"/>
      <c r="H409"/>
      <c r="I409" s="421">
        <f>펀드별명세!U374</f>
        <v>0</v>
      </c>
      <c r="J409" s="193">
        <f t="shared" si="24"/>
        <v>0</v>
      </c>
    </row>
    <row r="410" spans="1:10" outlineLevel="1">
      <c r="A410" s="54" t="str">
        <f t="shared" si="23"/>
        <v>O</v>
      </c>
      <c r="B410" s="191"/>
      <c r="C410" s="407"/>
      <c r="D410" s="407"/>
      <c r="E410" s="407"/>
      <c r="F410" s="1"/>
      <c r="G410"/>
      <c r="H410"/>
      <c r="I410" s="421">
        <f>펀드별명세!U375</f>
        <v>0</v>
      </c>
      <c r="J410" s="193">
        <f t="shared" si="24"/>
        <v>0</v>
      </c>
    </row>
    <row r="411" spans="1:10" outlineLevel="1">
      <c r="A411" s="54" t="str">
        <f t="shared" si="23"/>
        <v>O</v>
      </c>
      <c r="B411" s="191"/>
      <c r="C411" s="407"/>
      <c r="D411" s="407"/>
      <c r="E411" s="407"/>
      <c r="F411" s="1"/>
      <c r="G411"/>
      <c r="H411"/>
      <c r="I411" s="421">
        <f>펀드별명세!U376</f>
        <v>0</v>
      </c>
      <c r="J411" s="193">
        <f t="shared" si="24"/>
        <v>0</v>
      </c>
    </row>
    <row r="412" spans="1:10" outlineLevel="1">
      <c r="A412" s="54" t="str">
        <f t="shared" si="23"/>
        <v>O</v>
      </c>
      <c r="B412" s="191"/>
      <c r="C412" s="407"/>
      <c r="D412" s="407"/>
      <c r="E412" s="407"/>
      <c r="F412" s="1"/>
      <c r="G412"/>
      <c r="H412"/>
      <c r="I412" s="421">
        <f>펀드별명세!U377</f>
        <v>0</v>
      </c>
      <c r="J412" s="193">
        <f t="shared" si="24"/>
        <v>0</v>
      </c>
    </row>
    <row r="413" spans="1:10" outlineLevel="1">
      <c r="A413" s="54" t="str">
        <f t="shared" si="23"/>
        <v>O</v>
      </c>
      <c r="B413" s="191"/>
      <c r="C413" s="407"/>
      <c r="D413" s="407"/>
      <c r="E413" s="407"/>
      <c r="F413" s="1"/>
      <c r="G413"/>
      <c r="H413"/>
      <c r="I413" s="421">
        <f>펀드별명세!U378</f>
        <v>0</v>
      </c>
      <c r="J413" s="193">
        <f t="shared" si="24"/>
        <v>0</v>
      </c>
    </row>
    <row r="414" spans="1:10" outlineLevel="1">
      <c r="A414" s="54" t="str">
        <f t="shared" si="23"/>
        <v>O</v>
      </c>
      <c r="B414" s="191"/>
      <c r="C414" s="407"/>
      <c r="D414" s="407"/>
      <c r="E414" s="407"/>
      <c r="F414" s="1"/>
      <c r="G414"/>
      <c r="H414"/>
      <c r="I414" s="421">
        <f>펀드별명세!U379</f>
        <v>0</v>
      </c>
      <c r="J414" s="193">
        <f t="shared" si="24"/>
        <v>0</v>
      </c>
    </row>
    <row r="415" spans="1:10" outlineLevel="1">
      <c r="A415" s="54" t="str">
        <f t="shared" si="23"/>
        <v>O</v>
      </c>
      <c r="B415" s="191"/>
      <c r="C415" s="407"/>
      <c r="D415" s="407"/>
      <c r="E415" s="407"/>
      <c r="F415" s="1"/>
      <c r="G415"/>
      <c r="H415"/>
      <c r="I415" s="421">
        <f>펀드별명세!U380</f>
        <v>0</v>
      </c>
      <c r="J415" s="193">
        <f t="shared" si="24"/>
        <v>0</v>
      </c>
    </row>
    <row r="416" spans="1:10" outlineLevel="1">
      <c r="A416" s="54" t="str">
        <f t="shared" si="23"/>
        <v>O</v>
      </c>
      <c r="B416" s="191"/>
      <c r="C416" s="407"/>
      <c r="D416" s="407"/>
      <c r="E416" s="407"/>
      <c r="F416" s="1"/>
      <c r="G416"/>
      <c r="H416"/>
      <c r="I416" s="421">
        <f>펀드별명세!U381</f>
        <v>0</v>
      </c>
      <c r="J416" s="193">
        <f t="shared" si="24"/>
        <v>0</v>
      </c>
    </row>
    <row r="417" spans="1:10" outlineLevel="1">
      <c r="A417" s="54" t="str">
        <f t="shared" si="23"/>
        <v>O</v>
      </c>
      <c r="B417" s="191"/>
      <c r="C417" s="407"/>
      <c r="D417" s="407"/>
      <c r="E417" s="407"/>
      <c r="F417" s="1"/>
      <c r="G417"/>
      <c r="H417"/>
      <c r="I417" s="421">
        <f>펀드별명세!U382</f>
        <v>0</v>
      </c>
      <c r="J417" s="193">
        <f t="shared" si="24"/>
        <v>0</v>
      </c>
    </row>
    <row r="418" spans="1:10" outlineLevel="1">
      <c r="A418" s="54" t="str">
        <f t="shared" si="23"/>
        <v>O</v>
      </c>
      <c r="B418" s="191"/>
      <c r="C418" s="407"/>
      <c r="D418" s="407"/>
      <c r="E418" s="407"/>
      <c r="F418" s="1"/>
      <c r="G418"/>
      <c r="H418"/>
      <c r="I418" s="421">
        <f>펀드별명세!U383</f>
        <v>0</v>
      </c>
      <c r="J418" s="193">
        <f t="shared" si="24"/>
        <v>0</v>
      </c>
    </row>
    <row r="419" spans="1:10" outlineLevel="1">
      <c r="A419" s="54" t="str">
        <f t="shared" si="23"/>
        <v>O</v>
      </c>
      <c r="B419" s="191"/>
      <c r="C419" s="407"/>
      <c r="D419" s="407"/>
      <c r="E419" s="407"/>
      <c r="F419" s="1"/>
      <c r="G419"/>
      <c r="H419"/>
      <c r="I419" s="421">
        <f>펀드별명세!U384</f>
        <v>0</v>
      </c>
      <c r="J419" s="193">
        <f t="shared" si="24"/>
        <v>0</v>
      </c>
    </row>
    <row r="420" spans="1:10" outlineLevel="1">
      <c r="A420" s="54" t="str">
        <f t="shared" si="23"/>
        <v>O</v>
      </c>
      <c r="B420" s="191"/>
      <c r="C420" s="407"/>
      <c r="D420" s="407"/>
      <c r="E420" s="407"/>
      <c r="F420" s="1"/>
      <c r="G420"/>
      <c r="H420"/>
      <c r="I420" s="421">
        <f>펀드별명세!U385</f>
        <v>0</v>
      </c>
      <c r="J420" s="193">
        <f t="shared" si="24"/>
        <v>0</v>
      </c>
    </row>
    <row r="421" spans="1:10" outlineLevel="1">
      <c r="A421" s="54" t="str">
        <f t="shared" si="23"/>
        <v>O</v>
      </c>
      <c r="B421" s="191"/>
      <c r="C421" s="407"/>
      <c r="D421" s="407"/>
      <c r="E421" s="407"/>
      <c r="F421" s="1"/>
      <c r="G421"/>
      <c r="H421"/>
      <c r="I421" s="421">
        <f>펀드별명세!U386</f>
        <v>0</v>
      </c>
      <c r="J421" s="193">
        <f t="shared" si="24"/>
        <v>0</v>
      </c>
    </row>
    <row r="422" spans="1:10" outlineLevel="1">
      <c r="A422" s="54" t="str">
        <f t="shared" si="23"/>
        <v>O</v>
      </c>
      <c r="B422" s="191"/>
      <c r="C422" s="407"/>
      <c r="D422" s="407"/>
      <c r="E422" s="407"/>
      <c r="F422" s="1"/>
      <c r="G422"/>
      <c r="H422"/>
      <c r="I422" s="421">
        <f>펀드별명세!U387</f>
        <v>0</v>
      </c>
      <c r="J422" s="193">
        <f t="shared" si="24"/>
        <v>0</v>
      </c>
    </row>
    <row r="423" spans="1:10" outlineLevel="1">
      <c r="A423" s="54" t="str">
        <f t="shared" si="23"/>
        <v>O</v>
      </c>
      <c r="B423" s="191"/>
      <c r="C423" s="407"/>
      <c r="D423" s="407"/>
      <c r="E423" s="407"/>
      <c r="F423" s="1"/>
      <c r="G423"/>
      <c r="H423"/>
      <c r="I423" s="421">
        <f>펀드별명세!U388</f>
        <v>0</v>
      </c>
      <c r="J423" s="193">
        <f t="shared" si="24"/>
        <v>0</v>
      </c>
    </row>
    <row r="424" spans="1:10" outlineLevel="1">
      <c r="A424" s="54" t="str">
        <f t="shared" si="23"/>
        <v>O</v>
      </c>
      <c r="B424" s="191"/>
      <c r="C424" s="407"/>
      <c r="D424" s="407"/>
      <c r="E424" s="407"/>
      <c r="F424" s="1"/>
      <c r="G424"/>
      <c r="H424"/>
      <c r="I424" s="421">
        <f>펀드별명세!U389</f>
        <v>0</v>
      </c>
      <c r="J424" s="193">
        <f t="shared" si="24"/>
        <v>0</v>
      </c>
    </row>
    <row r="425" spans="1:10" outlineLevel="1">
      <c r="A425" s="54" t="str">
        <f t="shared" si="23"/>
        <v>O</v>
      </c>
      <c r="B425" s="191"/>
      <c r="C425" s="407"/>
      <c r="D425" s="407"/>
      <c r="E425" s="407"/>
      <c r="F425" s="407"/>
      <c r="G425" s="407"/>
      <c r="H425" s="407"/>
      <c r="I425" s="233"/>
    </row>
    <row r="426" spans="1:10" outlineLevel="1">
      <c r="A426" s="54" t="str">
        <f t="shared" si="23"/>
        <v>O</v>
      </c>
      <c r="B426" s="191"/>
      <c r="C426" s="233"/>
      <c r="D426" s="233"/>
      <c r="E426" s="233"/>
      <c r="F426" s="233"/>
      <c r="G426" s="233"/>
      <c r="H426" s="233"/>
      <c r="I426" s="233"/>
    </row>
    <row r="427" spans="1:10" outlineLevel="1">
      <c r="A427" s="54" t="str">
        <f t="shared" si="23"/>
        <v>O</v>
      </c>
      <c r="B427" s="191"/>
      <c r="C427" s="233"/>
      <c r="D427" s="233"/>
      <c r="E427" s="233"/>
      <c r="F427" s="233"/>
      <c r="G427" s="233"/>
      <c r="H427" s="233"/>
      <c r="I427" s="233"/>
    </row>
    <row r="428" spans="1:10" ht="14.25" outlineLevel="1" thickBot="1">
      <c r="A428" s="54" t="str">
        <f t="shared" si="23"/>
        <v>O</v>
      </c>
      <c r="B428" s="191"/>
      <c r="C428" s="233"/>
      <c r="D428" s="233"/>
      <c r="E428" s="235">
        <f>SUBTOTAL(9,E395:E427)</f>
        <v>0</v>
      </c>
      <c r="F428" s="233">
        <f>SUM(F395:F427)</f>
        <v>0</v>
      </c>
      <c r="G428" s="233"/>
      <c r="H428" s="233"/>
      <c r="I428" s="233"/>
    </row>
    <row r="429" spans="1:10" ht="14.25" thickTop="1">
      <c r="A429" s="54"/>
      <c r="B429" s="191"/>
      <c r="C429" s="233"/>
      <c r="D429"/>
      <c r="E429"/>
      <c r="F429"/>
      <c r="G429" s="233"/>
      <c r="H429" s="233"/>
      <c r="I429" s="233"/>
    </row>
    <row r="430" spans="1:10" outlineLevel="1">
      <c r="A430" s="54" t="str">
        <f>IF($F$32=0,"O","X")</f>
        <v>O</v>
      </c>
      <c r="B430" s="191"/>
      <c r="C430" s="232" t="str">
        <f>IF(E434=0,MID(C375,1,1),MID(C375,1,1)+1)&amp;". 매도유가증권"</f>
        <v>5. 매도유가증권</v>
      </c>
    </row>
    <row r="431" spans="1:10" outlineLevel="1">
      <c r="A431" s="54" t="str">
        <f t="shared" ref="A431:A434" si="25">IF($F$32=0,"O","X")</f>
        <v>O</v>
      </c>
      <c r="B431" s="191"/>
      <c r="C431" s="234" t="s">
        <v>4</v>
      </c>
      <c r="D431" s="234" t="s">
        <v>906</v>
      </c>
      <c r="E431" s="234" t="s">
        <v>570</v>
      </c>
    </row>
    <row r="432" spans="1:10" outlineLevel="1">
      <c r="A432" s="54" t="str">
        <f t="shared" si="25"/>
        <v>O</v>
      </c>
      <c r="B432" s="191"/>
    </row>
    <row r="433" spans="1:17" outlineLevel="1">
      <c r="A433" s="54" t="str">
        <f t="shared" si="25"/>
        <v>O</v>
      </c>
      <c r="B433" s="191"/>
      <c r="C433" s="194">
        <f>M436</f>
        <v>0</v>
      </c>
      <c r="D433" s="194">
        <f>O436</f>
        <v>0</v>
      </c>
      <c r="E433" s="224">
        <v>0</v>
      </c>
    </row>
    <row r="434" spans="1:17" ht="14.25" outlineLevel="1" thickBot="1">
      <c r="A434" s="54" t="str">
        <f t="shared" si="25"/>
        <v>O</v>
      </c>
      <c r="B434" s="191"/>
      <c r="E434" s="235">
        <f>SUM(E432:E433)</f>
        <v>0</v>
      </c>
      <c r="J434"/>
      <c r="K434"/>
      <c r="L434"/>
      <c r="M434"/>
      <c r="N434"/>
      <c r="O434"/>
      <c r="P434"/>
      <c r="Q434"/>
    </row>
    <row r="435" spans="1:17" ht="14.25" thickTop="1">
      <c r="A435" s="54"/>
      <c r="B435" s="191"/>
      <c r="J435"/>
      <c r="K435"/>
      <c r="L435"/>
      <c r="M435"/>
      <c r="N435"/>
      <c r="O435"/>
      <c r="P435"/>
      <c r="Q435"/>
    </row>
    <row r="436" spans="1:17" outlineLevel="1">
      <c r="A436" s="54" t="str">
        <f t="shared" ref="A436:A437" si="26">IF($F$33=0,"O","X")</f>
        <v>O</v>
      </c>
      <c r="B436" s="191"/>
      <c r="C436" s="232" t="str">
        <f>IF(I383=0,MID(C430,1,1),MID(C430,1,1)+1)&amp;". REPO(매도)"</f>
        <v>5. REPO(매도)</v>
      </c>
      <c r="D436" s="233"/>
      <c r="E436" s="233"/>
      <c r="F436" s="233"/>
    </row>
    <row r="437" spans="1:17" outlineLevel="1">
      <c r="A437" s="54" t="str">
        <f t="shared" si="26"/>
        <v>O</v>
      </c>
      <c r="B437" s="191"/>
      <c r="C437" s="364" t="s">
        <v>997</v>
      </c>
      <c r="D437" s="234" t="s">
        <v>541</v>
      </c>
      <c r="E437" s="234" t="s">
        <v>542</v>
      </c>
      <c r="F437" s="234" t="s">
        <v>623</v>
      </c>
    </row>
    <row r="438" spans="1:17" outlineLevel="1">
      <c r="A438" s="54" t="str">
        <f>IF($F$33=0,"O","X")</f>
        <v>O</v>
      </c>
      <c r="B438" s="191"/>
      <c r="C438" s="6" t="str">
        <f>국내유동명세!AG4</f>
        <v>BGC캐피탈마켓외국환중개</v>
      </c>
      <c r="D438" s="451">
        <f>국내유동명세!E4/100</f>
        <v>2.63E-2</v>
      </c>
      <c r="E438" s="233">
        <f>국내유동명세!K4</f>
        <v>5000000000</v>
      </c>
      <c r="F438" s="738">
        <v>20260109</v>
      </c>
    </row>
    <row r="439" spans="1:17" outlineLevel="1">
      <c r="A439" s="54" t="str">
        <f t="shared" ref="A439:A440" si="27">IF($F$33=0,"O","X")</f>
        <v>O</v>
      </c>
      <c r="B439" s="191"/>
      <c r="C439"/>
      <c r="D439"/>
      <c r="E439" s="233"/>
      <c r="F439"/>
    </row>
    <row r="440" spans="1:17" outlineLevel="1">
      <c r="A440" s="54" t="str">
        <f t="shared" si="27"/>
        <v>O</v>
      </c>
      <c r="B440" s="191"/>
    </row>
    <row r="441" spans="1:17" ht="14.25" outlineLevel="1" thickBot="1">
      <c r="A441" s="54"/>
      <c r="B441" s="191"/>
      <c r="E441" s="235">
        <f>SUM(E438:E440)</f>
        <v>5000000000</v>
      </c>
    </row>
    <row r="442" spans="1:17" ht="14.25" thickTop="1">
      <c r="A442" s="54"/>
      <c r="B442" s="191"/>
    </row>
    <row r="443" spans="1:17">
      <c r="A443" s="54"/>
      <c r="B443" s="191"/>
    </row>
    <row r="444" spans="1:17">
      <c r="A444" s="54"/>
      <c r="B444" s="191"/>
    </row>
  </sheetData>
  <autoFilter ref="A12:G33" xr:uid="{00000000-0009-0000-0000-000005000000}"/>
  <mergeCells count="1">
    <mergeCell ref="A2:B2"/>
  </mergeCells>
  <phoneticPr fontId="15" type="noConversion"/>
  <conditionalFormatting sqref="A13:A54 A56:A60 A62:A362">
    <cfRule type="cellIs" dxfId="4" priority="13" operator="equal">
      <formula>"X"</formula>
    </cfRule>
  </conditionalFormatting>
  <conditionalFormatting sqref="A364:A372">
    <cfRule type="cellIs" dxfId="3" priority="7" operator="equal">
      <formula>"X"</formula>
    </cfRule>
  </conditionalFormatting>
  <conditionalFormatting sqref="A375:A444">
    <cfRule type="cellIs" dxfId="2" priority="6" operator="equal">
      <formula>"X"</formula>
    </cfRule>
  </conditionalFormatting>
  <dataValidations count="1">
    <dataValidation type="list" allowBlank="1" showInputMessage="1" showErrorMessage="1" sqref="A56:A60 A13:A54 A62:A362" xr:uid="{00000000-0002-0000-0500-000000000000}">
      <formula1>"O, X"</formula1>
    </dataValidation>
  </dataValidations>
  <pageMargins left="0.70866141732283472" right="0.70866141732283472" top="0.74803149606299213" bottom="0.74803149606299213" header="0.31496062992125984" footer="0.31496062992125984"/>
  <pageSetup paperSize="9" scale="66" orientation="landscape" r:id="rId1"/>
  <rowBreaks count="3" manualBreakCount="3">
    <brk id="88" max="9" man="1"/>
    <brk id="310" max="9" man="1"/>
    <brk id="391" max="9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B0EA-A02A-41E7-98A4-469342F81029}">
  <sheetPr>
    <tabColor rgb="FF002060"/>
  </sheetPr>
  <dimension ref="A1:AP470"/>
  <sheetViews>
    <sheetView showGridLines="0" zoomScale="85" zoomScaleNormal="85" workbookViewId="0">
      <selection activeCell="P19" sqref="P19"/>
    </sheetView>
  </sheetViews>
  <sheetFormatPr defaultColWidth="8.85546875" defaultRowHeight="12.75"/>
  <cols>
    <col min="1" max="1" width="15.5703125" customWidth="1"/>
    <col min="2" max="2" width="36.28515625" bestFit="1" customWidth="1"/>
    <col min="3" max="3" width="21.42578125" customWidth="1"/>
    <col min="4" max="4" width="9.42578125" bestFit="1" customWidth="1"/>
    <col min="5" max="5" width="16.28515625" customWidth="1"/>
    <col min="6" max="6" width="18.85546875" bestFit="1" customWidth="1"/>
    <col min="7" max="7" width="15" bestFit="1" customWidth="1"/>
    <col min="8" max="8" width="17.42578125" style="1" bestFit="1" customWidth="1"/>
    <col min="9" max="9" width="15" bestFit="1" customWidth="1"/>
    <col min="10" max="10" width="9.42578125" bestFit="1" customWidth="1"/>
    <col min="11" max="11" width="12.28515625" style="1" bestFit="1" customWidth="1"/>
  </cols>
  <sheetData>
    <row r="1" spans="1:11" s="49" customFormat="1" ht="14.25" thickBot="1">
      <c r="A1" s="429" t="str">
        <f>'C1_정산표'!B1</f>
        <v>한빛코스피레버리지증권상장지수투자신탁(주식-파생형)</v>
      </c>
      <c r="B1" s="429"/>
      <c r="C1" s="428"/>
      <c r="D1" s="428"/>
      <c r="E1" s="428"/>
      <c r="F1" s="428"/>
      <c r="G1" s="428"/>
      <c r="H1" s="545"/>
      <c r="I1" s="428"/>
      <c r="J1" s="428"/>
      <c r="K1" s="402"/>
    </row>
    <row r="2" spans="1:11" s="49" customFormat="1" ht="13.5">
      <c r="A2" s="430">
        <f>'C1_정산표'!B2</f>
        <v>45657</v>
      </c>
      <c r="B2" s="430"/>
      <c r="C2" s="428"/>
      <c r="D2" s="428"/>
      <c r="E2" s="428"/>
      <c r="F2" s="431" t="s">
        <v>1036</v>
      </c>
      <c r="G2" s="432" t="str">
        <f>'C1_정산표'!H2</f>
        <v>SJ</v>
      </c>
      <c r="H2" s="545"/>
      <c r="I2" s="428"/>
      <c r="J2" s="428"/>
      <c r="K2" s="402"/>
    </row>
    <row r="3" spans="1:11" s="49" customFormat="1" ht="14.25" thickBot="1">
      <c r="A3" s="429" t="s">
        <v>1041</v>
      </c>
      <c r="B3" s="429"/>
      <c r="C3" s="429"/>
      <c r="D3" s="428"/>
      <c r="E3" s="428"/>
      <c r="F3" s="433" t="s">
        <v>1037</v>
      </c>
      <c r="G3" s="434"/>
      <c r="H3" s="545"/>
      <c r="I3" s="428"/>
      <c r="J3" s="428"/>
      <c r="K3" s="402"/>
    </row>
    <row r="4" spans="1:11" s="49" customFormat="1" ht="17.25">
      <c r="A4" s="428"/>
      <c r="B4" s="435"/>
      <c r="C4" s="428"/>
      <c r="D4" s="428"/>
      <c r="E4" s="428"/>
      <c r="F4" s="428"/>
      <c r="G4" s="428"/>
      <c r="H4" s="545"/>
      <c r="I4" s="428"/>
      <c r="J4" s="428"/>
      <c r="K4" s="402"/>
    </row>
    <row r="8" spans="1:11">
      <c r="B8" s="447" t="s">
        <v>1111</v>
      </c>
      <c r="C8" s="448"/>
    </row>
    <row r="11" spans="1:11">
      <c r="A11" s="448"/>
    </row>
    <row r="12" spans="1:11" ht="13.5" thickBot="1"/>
    <row r="13" spans="1:11" ht="13.5" thickBot="1">
      <c r="B13" s="447" t="s">
        <v>7626</v>
      </c>
      <c r="C13" s="653" t="s">
        <v>7627</v>
      </c>
      <c r="D13" s="654" t="str">
        <f>IF(J26&lt;0.05,"적정","부적정")</f>
        <v>적정</v>
      </c>
      <c r="E13" s="855"/>
      <c r="F13" s="448"/>
      <c r="G13" s="567"/>
      <c r="H13" s="567"/>
      <c r="J13" s="567"/>
    </row>
    <row r="14" spans="1:11">
      <c r="D14" s="567"/>
      <c r="E14" s="567"/>
      <c r="G14" s="567"/>
      <c r="H14" s="567"/>
      <c r="J14" s="567"/>
    </row>
    <row r="15" spans="1:11">
      <c r="D15" s="567"/>
      <c r="E15" s="567"/>
      <c r="G15" s="567"/>
      <c r="H15" s="567"/>
      <c r="J15" s="567"/>
    </row>
    <row r="16" spans="1:11" ht="14.25" thickBot="1">
      <c r="B16" s="678" t="s">
        <v>7628</v>
      </c>
      <c r="C16" s="679" t="s">
        <v>7629</v>
      </c>
      <c r="D16" s="680" t="s">
        <v>7630</v>
      </c>
      <c r="E16" s="681" t="s">
        <v>7631</v>
      </c>
      <c r="F16" s="682" t="s">
        <v>7632</v>
      </c>
      <c r="G16" s="681" t="s">
        <v>7633</v>
      </c>
      <c r="H16" s="681" t="s">
        <v>7634</v>
      </c>
      <c r="I16" s="682" t="s">
        <v>1100</v>
      </c>
      <c r="J16" s="681" t="s">
        <v>7635</v>
      </c>
    </row>
    <row r="17" spans="2:10" ht="13.5" thickTop="1">
      <c r="B17" s="655" t="str">
        <f>'통합기준가격대장(결산후)'!F344</f>
        <v>채권수입이자(과세)</v>
      </c>
      <c r="C17" s="656">
        <f>AVERAGE(일별자산내역!J2:J366)-AVERAGE(일별자산내역!K2:K366)</f>
        <v>44110508.334246576</v>
      </c>
      <c r="D17" s="657">
        <v>3.3599999999999998E-2</v>
      </c>
      <c r="E17" s="657">
        <v>3.3599999999999998E-2</v>
      </c>
      <c r="F17" s="658">
        <f>D17*100/365+E17*265/365</f>
        <v>3.3599999999999998E-2</v>
      </c>
      <c r="G17" s="659">
        <f>C17*F17</f>
        <v>1482113.0800306848</v>
      </c>
      <c r="H17" s="659">
        <f>'통합기준가격대장(결산후)'!G344</f>
        <v>661948</v>
      </c>
      <c r="I17" s="660">
        <f>G17-H17</f>
        <v>820165.08003068483</v>
      </c>
      <c r="J17" s="661">
        <f>I17/G17</f>
        <v>0.55337550898188181</v>
      </c>
    </row>
    <row r="18" spans="2:10" ht="13.5">
      <c r="B18" s="669" t="str">
        <f>'통합기준가격대장(결산후)'!F345</f>
        <v>외화채권수입이자(과세)</v>
      </c>
      <c r="C18" s="672">
        <v>0</v>
      </c>
      <c r="D18" s="673">
        <v>0</v>
      </c>
      <c r="E18" s="673">
        <v>0</v>
      </c>
      <c r="F18" s="674">
        <v>0</v>
      </c>
      <c r="G18" s="670">
        <f>C18*F18</f>
        <v>0</v>
      </c>
      <c r="H18" s="670">
        <v>0</v>
      </c>
      <c r="I18" s="676">
        <v>0</v>
      </c>
      <c r="J18" s="661">
        <v>0</v>
      </c>
    </row>
    <row r="19" spans="2:10" ht="13.5">
      <c r="B19" s="655" t="str">
        <f>'통합기준가격대장(결산후)'!F346</f>
        <v>예금수입이자(과세)</v>
      </c>
      <c r="C19" s="662">
        <f>AVERAGE(일별자산내역!B2:B366)-AVERAGE(일별자산내역!C2:C366)</f>
        <v>4038091243.3287673</v>
      </c>
      <c r="D19" s="663">
        <v>2.53E-2</v>
      </c>
      <c r="E19" s="663">
        <f>국내유동명세!E3/100</f>
        <v>2.07E-2</v>
      </c>
      <c r="F19" s="658">
        <f>D19*100/365+E19*265/365</f>
        <v>2.196027397260274E-2</v>
      </c>
      <c r="G19" s="659">
        <f>C19*F19</f>
        <v>88677590.029867768</v>
      </c>
      <c r="H19" s="659">
        <f>'통합기준가격대장(결산후)'!G346</f>
        <v>87439722</v>
      </c>
      <c r="I19" s="660">
        <f t="shared" ref="I19:I24" si="0">G19-H19</f>
        <v>1237868.0298677683</v>
      </c>
      <c r="J19" s="661">
        <f>I19/G19</f>
        <v>1.3959197915176068E-2</v>
      </c>
    </row>
    <row r="20" spans="2:10" ht="13.5">
      <c r="B20" s="669" t="str">
        <f>'통합기준가격대장(결산후)'!F347</f>
        <v>콜수입이자(과세)</v>
      </c>
      <c r="C20" s="672">
        <v>0</v>
      </c>
      <c r="D20" s="673">
        <v>0</v>
      </c>
      <c r="E20" s="673">
        <v>0</v>
      </c>
      <c r="F20" s="674">
        <v>0</v>
      </c>
      <c r="G20" s="670">
        <f>C20*F20</f>
        <v>0</v>
      </c>
      <c r="H20" s="670">
        <v>0</v>
      </c>
      <c r="I20" s="660">
        <f t="shared" si="0"/>
        <v>0</v>
      </c>
      <c r="J20" s="661">
        <v>0</v>
      </c>
    </row>
    <row r="21" spans="2:10" ht="13.5">
      <c r="B21" s="669" t="str">
        <f>'통합기준가격대장(결산후)'!F348</f>
        <v>어음수입이자(과세)</v>
      </c>
      <c r="C21" s="672">
        <v>0</v>
      </c>
      <c r="D21" s="673">
        <v>0</v>
      </c>
      <c r="E21" s="673">
        <v>0</v>
      </c>
      <c r="F21" s="674">
        <v>0</v>
      </c>
      <c r="G21" s="670">
        <f>C21*F21</f>
        <v>0</v>
      </c>
      <c r="H21" s="670">
        <v>0</v>
      </c>
      <c r="I21" s="660">
        <f t="shared" si="0"/>
        <v>0</v>
      </c>
      <c r="J21" s="661">
        <v>0</v>
      </c>
    </row>
    <row r="22" spans="2:10" ht="13.5">
      <c r="B22" s="669" t="str">
        <f>'통합기준가격대장(결산후)'!F349</f>
        <v>정기예금수입이자(과세)</v>
      </c>
      <c r="C22" s="672">
        <v>0</v>
      </c>
      <c r="D22" s="673">
        <v>0</v>
      </c>
      <c r="E22" s="673">
        <v>0</v>
      </c>
      <c r="F22" s="674">
        <v>0</v>
      </c>
      <c r="G22" s="670">
        <v>0</v>
      </c>
      <c r="H22" s="670">
        <v>0</v>
      </c>
      <c r="I22" s="660">
        <f t="shared" si="0"/>
        <v>0</v>
      </c>
      <c r="J22" s="661">
        <v>0</v>
      </c>
    </row>
    <row r="23" spans="2:10" ht="13.5">
      <c r="B23" s="669" t="str">
        <f>'통합기준가격대장(결산후)'!F350</f>
        <v>REPO수입이자(과세)</v>
      </c>
      <c r="C23" s="672">
        <v>0</v>
      </c>
      <c r="D23" s="673">
        <v>0</v>
      </c>
      <c r="E23" s="673">
        <v>0</v>
      </c>
      <c r="F23" s="674">
        <v>0</v>
      </c>
      <c r="G23" s="670">
        <f>C23*F23</f>
        <v>0</v>
      </c>
      <c r="H23" s="670">
        <v>0</v>
      </c>
      <c r="I23" s="660">
        <f t="shared" si="0"/>
        <v>0</v>
      </c>
      <c r="J23" s="661">
        <v>0</v>
      </c>
    </row>
    <row r="24" spans="2:10" ht="13.5">
      <c r="B24" s="655" t="str">
        <f>'통합기준가격대장(결산후)'!F351</f>
        <v>위탁증거금수입이자(과세)</v>
      </c>
      <c r="C24" s="662">
        <f>SUM(국내유동명세!K5:K8)</f>
        <v>0</v>
      </c>
      <c r="D24" s="663"/>
      <c r="E24" s="663"/>
      <c r="F24" s="664">
        <v>0</v>
      </c>
      <c r="G24" s="659">
        <f>C24*F24</f>
        <v>0</v>
      </c>
      <c r="H24" s="659">
        <v>0</v>
      </c>
      <c r="I24" s="660">
        <f t="shared" si="0"/>
        <v>0</v>
      </c>
      <c r="J24" s="661">
        <v>0</v>
      </c>
    </row>
    <row r="25" spans="2:10" ht="13.5">
      <c r="B25" s="669" t="str">
        <f>'통합기준가격대장(결산후)'!F352</f>
        <v>외화예금수입이자(과세)</v>
      </c>
      <c r="C25" s="672"/>
      <c r="D25" s="673"/>
      <c r="E25" s="673"/>
      <c r="F25" s="674"/>
      <c r="G25" s="675"/>
      <c r="H25" s="670">
        <f>'통합기준가격대장(결산후)'!G352</f>
        <v>0</v>
      </c>
      <c r="I25" s="671"/>
      <c r="J25" s="661"/>
    </row>
    <row r="26" spans="2:10">
      <c r="B26" s="677" t="s">
        <v>265</v>
      </c>
      <c r="C26" s="665"/>
      <c r="D26" s="666"/>
      <c r="E26" s="665"/>
      <c r="F26" s="665"/>
      <c r="G26" s="667">
        <f>SUM(G17:G25)</f>
        <v>90159703.109898448</v>
      </c>
      <c r="H26" s="667">
        <f>SUM(H17:H25)</f>
        <v>88101670</v>
      </c>
      <c r="I26" s="667">
        <f>SUM(I17:I25)</f>
        <v>2058033.1098984531</v>
      </c>
      <c r="J26" s="668">
        <f>I26/G26</f>
        <v>2.2826529357465309E-2</v>
      </c>
    </row>
    <row r="27" spans="2:10">
      <c r="C27" s="450"/>
      <c r="D27" s="568"/>
      <c r="E27" s="450"/>
      <c r="F27" s="450"/>
      <c r="G27" s="567"/>
      <c r="I27" s="1"/>
      <c r="J27" s="567"/>
    </row>
    <row r="28" spans="2:10">
      <c r="C28" s="450"/>
      <c r="D28" s="568"/>
      <c r="E28" s="450"/>
      <c r="G28" s="567"/>
      <c r="I28" s="1"/>
      <c r="J28" s="567"/>
    </row>
    <row r="29" spans="2:10">
      <c r="C29" s="450"/>
      <c r="D29" s="568"/>
      <c r="E29" s="450"/>
      <c r="F29" s="450"/>
      <c r="G29" s="567"/>
      <c r="I29" s="1"/>
      <c r="J29" s="567"/>
    </row>
    <row r="30" spans="2:10">
      <c r="D30" s="568"/>
      <c r="E30" s="450"/>
      <c r="F30" s="450"/>
      <c r="G30" s="567"/>
      <c r="I30" s="1"/>
      <c r="J30" s="567"/>
    </row>
    <row r="31" spans="2:10">
      <c r="C31" s="450"/>
      <c r="D31" s="568"/>
      <c r="E31" s="450"/>
      <c r="F31" s="450"/>
      <c r="G31" s="567"/>
      <c r="I31" s="1"/>
      <c r="J31" s="567"/>
    </row>
    <row r="32" spans="2:10">
      <c r="C32" s="450"/>
      <c r="D32" s="568"/>
      <c r="E32" s="450"/>
      <c r="F32" s="450"/>
      <c r="G32" s="567"/>
      <c r="I32" s="1"/>
      <c r="J32" s="567"/>
    </row>
    <row r="33" spans="3:10">
      <c r="C33" s="450"/>
      <c r="D33" s="568"/>
      <c r="E33" s="450"/>
      <c r="F33" s="450"/>
      <c r="G33" s="567"/>
      <c r="I33" s="1"/>
      <c r="J33" s="567"/>
    </row>
    <row r="34" spans="3:10">
      <c r="C34" s="450"/>
      <c r="D34" s="568"/>
      <c r="E34" s="450"/>
      <c r="F34" s="450"/>
      <c r="G34" s="567"/>
      <c r="I34" s="1"/>
      <c r="J34" s="567"/>
    </row>
    <row r="35" spans="3:10">
      <c r="C35" s="450"/>
      <c r="D35" s="568"/>
      <c r="E35" s="450"/>
      <c r="F35" s="450"/>
      <c r="G35" s="567"/>
      <c r="I35" s="1"/>
      <c r="J35" s="567"/>
    </row>
    <row r="36" spans="3:10">
      <c r="C36" s="450"/>
      <c r="D36" s="568"/>
      <c r="E36" s="450"/>
      <c r="F36" s="450"/>
      <c r="G36" s="567"/>
      <c r="I36" s="1"/>
      <c r="J36" s="567"/>
    </row>
    <row r="37" spans="3:10">
      <c r="C37" s="450"/>
      <c r="D37" s="568"/>
      <c r="E37" s="450"/>
      <c r="F37" s="450"/>
      <c r="G37" s="567"/>
      <c r="I37" s="1"/>
      <c r="J37" s="567"/>
    </row>
    <row r="38" spans="3:10">
      <c r="C38" s="450"/>
      <c r="D38" s="568"/>
      <c r="E38" s="450"/>
      <c r="F38" s="450"/>
      <c r="G38" s="567"/>
      <c r="I38" s="1"/>
      <c r="J38" s="567"/>
    </row>
    <row r="39" spans="3:10">
      <c r="C39" s="450"/>
      <c r="D39" s="568"/>
      <c r="E39" s="450"/>
      <c r="F39" s="450"/>
      <c r="G39" s="567"/>
      <c r="I39" s="1"/>
      <c r="J39" s="567"/>
    </row>
    <row r="40" spans="3:10">
      <c r="C40" s="450"/>
      <c r="D40" s="568"/>
      <c r="E40" s="450"/>
      <c r="F40" s="450"/>
      <c r="G40" s="567"/>
      <c r="I40" s="1"/>
      <c r="J40" s="567"/>
    </row>
    <row r="41" spans="3:10">
      <c r="C41" s="450"/>
      <c r="D41" s="568"/>
      <c r="E41" s="450"/>
      <c r="F41" s="450"/>
      <c r="G41" s="567"/>
      <c r="I41" s="1"/>
      <c r="J41" s="567"/>
    </row>
    <row r="42" spans="3:10">
      <c r="C42" s="450"/>
      <c r="D42" s="568"/>
      <c r="E42" s="450"/>
      <c r="F42" s="450"/>
      <c r="G42" s="567"/>
      <c r="I42" s="1"/>
      <c r="J42" s="567"/>
    </row>
    <row r="43" spans="3:10">
      <c r="C43" s="450"/>
      <c r="D43" s="568"/>
      <c r="E43" s="450"/>
      <c r="F43" s="450"/>
      <c r="G43" s="567"/>
      <c r="I43" s="1"/>
      <c r="J43" s="567"/>
    </row>
    <row r="44" spans="3:10">
      <c r="C44" s="450"/>
      <c r="D44" s="568"/>
      <c r="E44" s="450"/>
      <c r="F44" s="450"/>
      <c r="G44" s="567"/>
      <c r="I44" s="1"/>
      <c r="J44" s="567"/>
    </row>
    <row r="45" spans="3:10">
      <c r="C45" s="450"/>
      <c r="D45" s="568"/>
      <c r="E45" s="450"/>
      <c r="F45" s="450"/>
      <c r="G45" s="567"/>
      <c r="I45" s="1"/>
      <c r="J45" s="567"/>
    </row>
    <row r="46" spans="3:10">
      <c r="C46" s="450"/>
      <c r="D46" s="568"/>
      <c r="E46" s="450"/>
      <c r="F46" s="450"/>
      <c r="G46" s="567"/>
      <c r="I46" s="1"/>
      <c r="J46" s="567"/>
    </row>
    <row r="47" spans="3:10">
      <c r="C47" s="450"/>
      <c r="D47" s="568"/>
      <c r="E47" s="450"/>
      <c r="F47" s="450"/>
      <c r="G47" s="567"/>
      <c r="I47" s="1"/>
      <c r="J47" s="567"/>
    </row>
    <row r="48" spans="3:10">
      <c r="C48" s="450"/>
      <c r="D48" s="568"/>
      <c r="E48" s="450"/>
      <c r="F48" s="450"/>
      <c r="G48" s="567"/>
      <c r="I48" s="1"/>
      <c r="J48" s="567"/>
    </row>
    <row r="49" spans="3:10">
      <c r="C49" s="450"/>
      <c r="D49" s="568"/>
      <c r="E49" s="450"/>
      <c r="F49" s="450"/>
      <c r="G49" s="567"/>
      <c r="I49" s="1"/>
      <c r="J49" s="567"/>
    </row>
    <row r="50" spans="3:10">
      <c r="C50" s="450"/>
      <c r="D50" s="568"/>
      <c r="E50" s="450"/>
      <c r="F50" s="450"/>
      <c r="G50" s="567"/>
      <c r="I50" s="1"/>
      <c r="J50" s="567"/>
    </row>
    <row r="51" spans="3:10">
      <c r="C51" s="450"/>
      <c r="D51" s="568"/>
      <c r="E51" s="450"/>
      <c r="F51" s="450"/>
      <c r="G51" s="567"/>
      <c r="I51" s="1"/>
      <c r="J51" s="567"/>
    </row>
    <row r="52" spans="3:10">
      <c r="C52" s="450"/>
      <c r="D52" s="568"/>
      <c r="E52" s="450"/>
      <c r="F52" s="450"/>
      <c r="G52" s="567"/>
      <c r="I52" s="1"/>
      <c r="J52" s="567"/>
    </row>
    <row r="53" spans="3:10">
      <c r="C53" s="450"/>
      <c r="D53" s="568"/>
      <c r="E53" s="450"/>
      <c r="F53" s="450"/>
      <c r="G53" s="567"/>
      <c r="I53" s="1"/>
      <c r="J53" s="567"/>
    </row>
    <row r="54" spans="3:10">
      <c r="C54" s="450"/>
      <c r="D54" s="568"/>
      <c r="E54" s="450"/>
      <c r="F54" s="450"/>
      <c r="G54" s="567"/>
      <c r="I54" s="1"/>
      <c r="J54" s="567"/>
    </row>
    <row r="55" spans="3:10">
      <c r="C55" s="450"/>
      <c r="D55" s="568"/>
      <c r="E55" s="450"/>
      <c r="F55" s="450"/>
      <c r="G55" s="567"/>
      <c r="I55" s="1"/>
      <c r="J55" s="567"/>
    </row>
    <row r="56" spans="3:10">
      <c r="C56" s="450"/>
      <c r="D56" s="568"/>
      <c r="E56" s="450"/>
      <c r="F56" s="450"/>
      <c r="G56" s="567"/>
      <c r="I56" s="1"/>
      <c r="J56" s="567"/>
    </row>
    <row r="57" spans="3:10">
      <c r="C57" s="450"/>
      <c r="D57" s="568"/>
      <c r="E57" s="450"/>
      <c r="F57" s="450"/>
      <c r="G57" s="567"/>
      <c r="I57" s="1"/>
      <c r="J57" s="567"/>
    </row>
    <row r="58" spans="3:10">
      <c r="C58" s="450"/>
      <c r="D58" s="568"/>
      <c r="E58" s="450"/>
      <c r="F58" s="450"/>
      <c r="G58" s="567"/>
      <c r="I58" s="1"/>
      <c r="J58" s="567"/>
    </row>
    <row r="59" spans="3:10">
      <c r="C59" s="450"/>
      <c r="D59" s="568"/>
      <c r="E59" s="450"/>
      <c r="F59" s="450"/>
      <c r="G59" s="567"/>
      <c r="I59" s="1"/>
      <c r="J59" s="567"/>
    </row>
    <row r="60" spans="3:10">
      <c r="C60" s="450"/>
      <c r="D60" s="568"/>
      <c r="E60" s="450"/>
      <c r="F60" s="450"/>
      <c r="G60" s="567"/>
      <c r="I60" s="1"/>
      <c r="J60" s="567"/>
    </row>
    <row r="61" spans="3:10">
      <c r="C61" s="450"/>
      <c r="D61" s="568"/>
      <c r="E61" s="450"/>
      <c r="F61" s="450"/>
      <c r="G61" s="567"/>
      <c r="I61" s="1"/>
      <c r="J61" s="567"/>
    </row>
    <row r="62" spans="3:10">
      <c r="C62" s="450"/>
      <c r="D62" s="568"/>
      <c r="E62" s="450"/>
      <c r="F62" s="450"/>
      <c r="G62" s="567"/>
      <c r="I62" s="1"/>
      <c r="J62" s="567"/>
    </row>
    <row r="63" spans="3:10">
      <c r="C63" s="450"/>
      <c r="D63" s="568"/>
      <c r="E63" s="450"/>
      <c r="F63" s="450"/>
      <c r="G63" s="567"/>
      <c r="I63" s="1"/>
      <c r="J63" s="567"/>
    </row>
    <row r="64" spans="3:10">
      <c r="C64" s="450"/>
      <c r="D64" s="568"/>
      <c r="E64" s="450"/>
      <c r="F64" s="450"/>
      <c r="G64" s="567"/>
      <c r="I64" s="1"/>
      <c r="J64" s="567"/>
    </row>
    <row r="65" spans="3:10">
      <c r="C65" s="450"/>
      <c r="D65" s="568"/>
      <c r="E65" s="450"/>
      <c r="F65" s="450"/>
      <c r="G65" s="567"/>
      <c r="I65" s="1"/>
      <c r="J65" s="567"/>
    </row>
    <row r="66" spans="3:10">
      <c r="C66" s="450"/>
      <c r="D66" s="568"/>
      <c r="E66" s="450"/>
      <c r="F66" s="450"/>
      <c r="G66" s="567"/>
      <c r="I66" s="1"/>
      <c r="J66" s="567"/>
    </row>
    <row r="67" spans="3:10">
      <c r="C67" s="450"/>
      <c r="D67" s="568"/>
      <c r="E67" s="450"/>
      <c r="F67" s="450"/>
      <c r="G67" s="567"/>
      <c r="I67" s="1"/>
      <c r="J67" s="567"/>
    </row>
    <row r="68" spans="3:10">
      <c r="C68" s="450"/>
      <c r="D68" s="568"/>
      <c r="E68" s="450"/>
      <c r="F68" s="450"/>
      <c r="G68" s="567"/>
      <c r="I68" s="1"/>
      <c r="J68" s="567"/>
    </row>
    <row r="69" spans="3:10">
      <c r="C69" s="450"/>
      <c r="D69" s="568"/>
      <c r="E69" s="450"/>
      <c r="F69" s="450"/>
      <c r="G69" s="567"/>
      <c r="I69" s="1"/>
      <c r="J69" s="567"/>
    </row>
    <row r="70" spans="3:10">
      <c r="C70" s="450"/>
      <c r="D70" s="568"/>
      <c r="E70" s="450"/>
      <c r="F70" s="450"/>
      <c r="G70" s="567"/>
      <c r="I70" s="1"/>
      <c r="J70" s="567"/>
    </row>
    <row r="71" spans="3:10">
      <c r="C71" s="450"/>
      <c r="D71" s="568"/>
      <c r="E71" s="450"/>
      <c r="F71" s="450"/>
      <c r="G71" s="567"/>
      <c r="I71" s="1"/>
      <c r="J71" s="567"/>
    </row>
    <row r="72" spans="3:10">
      <c r="C72" s="450"/>
      <c r="D72" s="568"/>
      <c r="E72" s="450"/>
      <c r="F72" s="450"/>
      <c r="G72" s="567"/>
      <c r="I72" s="1"/>
      <c r="J72" s="567"/>
    </row>
    <row r="73" spans="3:10">
      <c r="C73" s="450"/>
      <c r="D73" s="568"/>
      <c r="E73" s="450"/>
      <c r="F73" s="450"/>
      <c r="G73" s="567"/>
      <c r="I73" s="1"/>
      <c r="J73" s="567"/>
    </row>
    <row r="74" spans="3:10">
      <c r="C74" s="450"/>
      <c r="D74" s="568"/>
      <c r="E74" s="450"/>
      <c r="F74" s="450"/>
      <c r="G74" s="567"/>
      <c r="I74" s="1"/>
      <c r="J74" s="567"/>
    </row>
    <row r="75" spans="3:10">
      <c r="C75" s="450"/>
      <c r="D75" s="568"/>
      <c r="E75" s="450"/>
      <c r="F75" s="450"/>
      <c r="G75" s="567"/>
      <c r="I75" s="1"/>
      <c r="J75" s="567"/>
    </row>
    <row r="76" spans="3:10">
      <c r="C76" s="450"/>
      <c r="D76" s="568"/>
      <c r="E76" s="450"/>
      <c r="F76" s="450"/>
      <c r="G76" s="567"/>
      <c r="I76" s="1"/>
      <c r="J76" s="567"/>
    </row>
    <row r="77" spans="3:10">
      <c r="C77" s="450"/>
      <c r="D77" s="568"/>
      <c r="E77" s="450"/>
      <c r="F77" s="450"/>
      <c r="G77" s="567"/>
      <c r="I77" s="1"/>
      <c r="J77" s="567"/>
    </row>
    <row r="78" spans="3:10">
      <c r="C78" s="450"/>
      <c r="D78" s="568"/>
      <c r="E78" s="450"/>
      <c r="F78" s="450"/>
      <c r="G78" s="567"/>
      <c r="I78" s="1"/>
      <c r="J78" s="567"/>
    </row>
    <row r="79" spans="3:10">
      <c r="C79" s="450"/>
      <c r="D79" s="568"/>
      <c r="E79" s="450"/>
      <c r="F79" s="450"/>
      <c r="G79" s="567"/>
      <c r="I79" s="1"/>
      <c r="J79" s="567"/>
    </row>
    <row r="80" spans="3:10">
      <c r="C80" s="450"/>
      <c r="D80" s="568"/>
      <c r="E80" s="450"/>
      <c r="F80" s="450"/>
      <c r="G80" s="567"/>
      <c r="I80" s="1"/>
      <c r="J80" s="567"/>
    </row>
    <row r="81" spans="3:10">
      <c r="C81" s="450"/>
      <c r="D81" s="568"/>
      <c r="E81" s="450"/>
      <c r="F81" s="450"/>
      <c r="G81" s="567"/>
      <c r="I81" s="1"/>
      <c r="J81" s="567"/>
    </row>
    <row r="82" spans="3:10">
      <c r="C82" s="450"/>
      <c r="D82" s="568"/>
      <c r="E82" s="450"/>
      <c r="F82" s="450"/>
      <c r="G82" s="567"/>
      <c r="I82" s="1"/>
      <c r="J82" s="567"/>
    </row>
    <row r="83" spans="3:10">
      <c r="C83" s="450"/>
      <c r="D83" s="568"/>
      <c r="E83" s="450"/>
      <c r="F83" s="450"/>
      <c r="G83" s="567"/>
      <c r="I83" s="1"/>
      <c r="J83" s="567"/>
    </row>
    <row r="84" spans="3:10">
      <c r="C84" s="450"/>
      <c r="D84" s="568"/>
      <c r="E84" s="450"/>
      <c r="F84" s="450"/>
      <c r="G84" s="567"/>
      <c r="I84" s="1"/>
      <c r="J84" s="567"/>
    </row>
    <row r="85" spans="3:10">
      <c r="C85" s="450"/>
      <c r="D85" s="568"/>
      <c r="E85" s="450"/>
      <c r="F85" s="450"/>
      <c r="G85" s="567"/>
      <c r="I85" s="1"/>
      <c r="J85" s="567"/>
    </row>
    <row r="86" spans="3:10">
      <c r="C86" s="450"/>
      <c r="D86" s="568"/>
      <c r="E86" s="450"/>
      <c r="F86" s="450"/>
      <c r="G86" s="567"/>
      <c r="I86" s="1"/>
      <c r="J86" s="567"/>
    </row>
    <row r="87" spans="3:10">
      <c r="C87" s="450"/>
      <c r="D87" s="568"/>
      <c r="E87" s="450"/>
      <c r="F87" s="450"/>
      <c r="G87" s="567"/>
      <c r="I87" s="1"/>
      <c r="J87" s="567"/>
    </row>
    <row r="88" spans="3:10">
      <c r="C88" s="450"/>
      <c r="D88" s="568"/>
      <c r="E88" s="450"/>
      <c r="F88" s="450"/>
      <c r="G88" s="567"/>
      <c r="I88" s="1"/>
      <c r="J88" s="567"/>
    </row>
    <row r="89" spans="3:10">
      <c r="C89" s="450"/>
      <c r="D89" s="568"/>
      <c r="E89" s="450"/>
      <c r="F89" s="450"/>
      <c r="G89" s="567"/>
      <c r="I89" s="1"/>
      <c r="J89" s="567"/>
    </row>
    <row r="90" spans="3:10">
      <c r="C90" s="450"/>
      <c r="D90" s="568"/>
      <c r="E90" s="450"/>
      <c r="F90" s="450"/>
      <c r="G90" s="567"/>
      <c r="I90" s="1"/>
      <c r="J90" s="567"/>
    </row>
    <row r="91" spans="3:10">
      <c r="C91" s="450"/>
      <c r="D91" s="568"/>
      <c r="E91" s="450"/>
      <c r="F91" s="450"/>
      <c r="G91" s="567"/>
      <c r="I91" s="1"/>
      <c r="J91" s="567"/>
    </row>
    <row r="92" spans="3:10">
      <c r="C92" s="450"/>
      <c r="D92" s="568"/>
      <c r="E92" s="450"/>
      <c r="F92" s="450"/>
      <c r="G92" s="567"/>
      <c r="I92" s="1"/>
      <c r="J92" s="567"/>
    </row>
    <row r="93" spans="3:10">
      <c r="C93" s="450"/>
      <c r="D93" s="568"/>
      <c r="E93" s="450"/>
      <c r="F93" s="450"/>
      <c r="G93" s="567"/>
      <c r="I93" s="1"/>
      <c r="J93" s="567"/>
    </row>
    <row r="94" spans="3:10">
      <c r="C94" s="450"/>
      <c r="D94" s="568"/>
      <c r="E94" s="450"/>
      <c r="F94" s="450"/>
      <c r="G94" s="567"/>
      <c r="I94" s="1"/>
      <c r="J94" s="567"/>
    </row>
    <row r="95" spans="3:10">
      <c r="C95" s="450"/>
      <c r="D95" s="568"/>
      <c r="E95" s="450"/>
      <c r="F95" s="450"/>
      <c r="G95" s="567"/>
      <c r="I95" s="1"/>
      <c r="J95" s="567"/>
    </row>
    <row r="96" spans="3:10">
      <c r="C96" s="450"/>
      <c r="D96" s="568"/>
      <c r="E96" s="450"/>
      <c r="F96" s="450"/>
      <c r="G96" s="567"/>
      <c r="I96" s="1"/>
      <c r="J96" s="567"/>
    </row>
    <row r="97" spans="3:10">
      <c r="C97" s="450"/>
      <c r="D97" s="568"/>
      <c r="E97" s="450"/>
      <c r="F97" s="450"/>
      <c r="G97" s="567"/>
      <c r="I97" s="1"/>
      <c r="J97" s="567"/>
    </row>
    <row r="98" spans="3:10">
      <c r="C98" s="450"/>
      <c r="D98" s="568"/>
      <c r="E98" s="450"/>
      <c r="F98" s="450"/>
      <c r="G98" s="567"/>
      <c r="I98" s="1"/>
      <c r="J98" s="567"/>
    </row>
    <row r="99" spans="3:10">
      <c r="C99" s="450"/>
      <c r="D99" s="568"/>
      <c r="E99" s="450"/>
      <c r="F99" s="450"/>
      <c r="G99" s="567"/>
      <c r="I99" s="1"/>
      <c r="J99" s="567"/>
    </row>
    <row r="100" spans="3:10">
      <c r="C100" s="450"/>
      <c r="D100" s="568"/>
      <c r="E100" s="450"/>
      <c r="F100" s="450"/>
      <c r="G100" s="567"/>
      <c r="I100" s="1"/>
      <c r="J100" s="567"/>
    </row>
    <row r="101" spans="3:10">
      <c r="C101" s="450"/>
      <c r="D101" s="568"/>
      <c r="E101" s="450"/>
      <c r="F101" s="450"/>
      <c r="G101" s="567"/>
      <c r="I101" s="1"/>
      <c r="J101" s="567"/>
    </row>
    <row r="102" spans="3:10">
      <c r="C102" s="450"/>
      <c r="D102" s="568"/>
      <c r="E102" s="450"/>
      <c r="F102" s="450"/>
      <c r="G102" s="567"/>
      <c r="I102" s="1"/>
      <c r="J102" s="567"/>
    </row>
    <row r="103" spans="3:10">
      <c r="C103" s="450"/>
      <c r="D103" s="568"/>
      <c r="E103" s="450"/>
      <c r="F103" s="450"/>
      <c r="G103" s="567"/>
      <c r="I103" s="1"/>
      <c r="J103" s="567"/>
    </row>
    <row r="104" spans="3:10">
      <c r="C104" s="450"/>
      <c r="D104" s="568"/>
      <c r="E104" s="450"/>
      <c r="F104" s="450"/>
      <c r="G104" s="567"/>
      <c r="I104" s="1"/>
      <c r="J104" s="567"/>
    </row>
    <row r="105" spans="3:10">
      <c r="C105" s="450"/>
      <c r="D105" s="568"/>
      <c r="E105" s="450"/>
      <c r="F105" s="450"/>
      <c r="G105" s="567"/>
      <c r="I105" s="1"/>
      <c r="J105" s="567"/>
    </row>
    <row r="106" spans="3:10">
      <c r="C106" s="450"/>
      <c r="D106" s="568"/>
      <c r="E106" s="450"/>
      <c r="F106" s="450"/>
      <c r="G106" s="567"/>
      <c r="I106" s="1"/>
      <c r="J106" s="567"/>
    </row>
    <row r="107" spans="3:10">
      <c r="C107" s="450"/>
      <c r="D107" s="568"/>
      <c r="E107" s="450"/>
      <c r="F107" s="450"/>
      <c r="G107" s="567"/>
      <c r="I107" s="1"/>
      <c r="J107" s="567"/>
    </row>
    <row r="108" spans="3:10">
      <c r="C108" s="450"/>
      <c r="D108" s="568"/>
      <c r="E108" s="450"/>
      <c r="F108" s="450"/>
      <c r="G108" s="567"/>
      <c r="I108" s="1"/>
      <c r="J108" s="567"/>
    </row>
    <row r="109" spans="3:10">
      <c r="C109" s="450"/>
      <c r="D109" s="568"/>
      <c r="E109" s="450"/>
      <c r="F109" s="450"/>
      <c r="G109" s="567"/>
      <c r="I109" s="1"/>
      <c r="J109" s="567"/>
    </row>
    <row r="110" spans="3:10">
      <c r="C110" s="450"/>
      <c r="D110" s="568"/>
      <c r="E110" s="450"/>
      <c r="F110" s="450"/>
      <c r="G110" s="567"/>
      <c r="I110" s="1"/>
      <c r="J110" s="567"/>
    </row>
    <row r="111" spans="3:10">
      <c r="C111" s="450"/>
      <c r="D111" s="568"/>
      <c r="E111" s="450"/>
      <c r="F111" s="450"/>
      <c r="G111" s="567"/>
      <c r="I111" s="1"/>
      <c r="J111" s="567"/>
    </row>
    <row r="112" spans="3:10">
      <c r="C112" s="450"/>
      <c r="D112" s="568"/>
      <c r="E112" s="450"/>
      <c r="F112" s="450"/>
      <c r="G112" s="567"/>
      <c r="I112" s="1"/>
      <c r="J112" s="567"/>
    </row>
    <row r="113" spans="3:10">
      <c r="C113" s="450"/>
      <c r="D113" s="568"/>
      <c r="E113" s="450"/>
      <c r="F113" s="450"/>
      <c r="G113" s="567"/>
      <c r="I113" s="1"/>
      <c r="J113" s="567"/>
    </row>
    <row r="114" spans="3:10">
      <c r="C114" s="450"/>
      <c r="D114" s="568"/>
      <c r="E114" s="450"/>
      <c r="F114" s="450"/>
      <c r="G114" s="567"/>
      <c r="I114" s="1"/>
      <c r="J114" s="567"/>
    </row>
    <row r="115" spans="3:10">
      <c r="C115" s="450"/>
      <c r="D115" s="568"/>
      <c r="E115" s="450"/>
      <c r="F115" s="450"/>
      <c r="G115" s="567"/>
      <c r="I115" s="1"/>
      <c r="J115" s="567"/>
    </row>
    <row r="116" spans="3:10">
      <c r="C116" s="450"/>
      <c r="D116" s="568"/>
      <c r="E116" s="450"/>
      <c r="F116" s="450"/>
      <c r="G116" s="567"/>
      <c r="I116" s="1"/>
      <c r="J116" s="567"/>
    </row>
    <row r="117" spans="3:10">
      <c r="C117" s="450"/>
      <c r="D117" s="568"/>
      <c r="E117" s="450"/>
      <c r="F117" s="450"/>
      <c r="G117" s="567"/>
      <c r="I117" s="1"/>
      <c r="J117" s="567"/>
    </row>
    <row r="118" spans="3:10">
      <c r="C118" s="450"/>
      <c r="D118" s="568"/>
      <c r="E118" s="450"/>
      <c r="F118" s="450"/>
      <c r="G118" s="567"/>
      <c r="I118" s="1"/>
      <c r="J118" s="567"/>
    </row>
    <row r="119" spans="3:10">
      <c r="C119" s="450"/>
      <c r="D119" s="568"/>
      <c r="E119" s="450"/>
      <c r="F119" s="450"/>
      <c r="G119" s="567"/>
      <c r="I119" s="1"/>
      <c r="J119" s="567"/>
    </row>
    <row r="120" spans="3:10">
      <c r="C120" s="450"/>
      <c r="D120" s="568"/>
      <c r="E120" s="450"/>
      <c r="F120" s="450"/>
      <c r="G120" s="567"/>
      <c r="I120" s="1"/>
      <c r="J120" s="567"/>
    </row>
    <row r="121" spans="3:10">
      <c r="C121" s="450"/>
      <c r="D121" s="568"/>
      <c r="E121" s="450"/>
      <c r="F121" s="450"/>
      <c r="G121" s="567"/>
      <c r="I121" s="1"/>
      <c r="J121" s="567"/>
    </row>
    <row r="122" spans="3:10">
      <c r="C122" s="450"/>
      <c r="D122" s="568"/>
      <c r="E122" s="450"/>
      <c r="F122" s="450"/>
      <c r="G122" s="567"/>
      <c r="I122" s="1"/>
      <c r="J122" s="567"/>
    </row>
    <row r="123" spans="3:10">
      <c r="C123" s="450"/>
      <c r="D123" s="568"/>
      <c r="E123" s="450"/>
      <c r="F123" s="450"/>
      <c r="G123" s="567"/>
      <c r="I123" s="1"/>
      <c r="J123" s="567"/>
    </row>
    <row r="124" spans="3:10">
      <c r="C124" s="450"/>
      <c r="D124" s="568"/>
      <c r="E124" s="450"/>
      <c r="F124" s="450"/>
      <c r="G124" s="567"/>
      <c r="I124" s="1"/>
      <c r="J124" s="567"/>
    </row>
    <row r="125" spans="3:10">
      <c r="C125" s="450"/>
      <c r="D125" s="568"/>
      <c r="E125" s="450"/>
      <c r="F125" s="450"/>
      <c r="G125" s="567"/>
      <c r="I125" s="1"/>
      <c r="J125" s="567"/>
    </row>
    <row r="126" spans="3:10">
      <c r="C126" s="450"/>
      <c r="D126" s="568"/>
      <c r="E126" s="450"/>
      <c r="F126" s="450"/>
      <c r="G126" s="567"/>
      <c r="I126" s="1"/>
      <c r="J126" s="567"/>
    </row>
    <row r="127" spans="3:10">
      <c r="C127" s="450"/>
      <c r="D127" s="568"/>
      <c r="E127" s="450"/>
      <c r="F127" s="450"/>
      <c r="G127" s="567"/>
      <c r="I127" s="1"/>
      <c r="J127" s="567"/>
    </row>
    <row r="128" spans="3:10">
      <c r="C128" s="450"/>
      <c r="D128" s="568"/>
      <c r="E128" s="450"/>
      <c r="F128" s="450"/>
      <c r="G128" s="567"/>
      <c r="I128" s="1"/>
      <c r="J128" s="567"/>
    </row>
    <row r="129" spans="3:10">
      <c r="C129" s="450"/>
      <c r="D129" s="568"/>
      <c r="E129" s="450"/>
      <c r="F129" s="450"/>
      <c r="G129" s="567"/>
      <c r="I129" s="1"/>
      <c r="J129" s="567"/>
    </row>
    <row r="130" spans="3:10">
      <c r="C130" s="450"/>
      <c r="D130" s="568"/>
      <c r="E130" s="450"/>
      <c r="F130" s="450"/>
      <c r="G130" s="567"/>
      <c r="I130" s="1"/>
      <c r="J130" s="567"/>
    </row>
    <row r="131" spans="3:10">
      <c r="C131" s="450"/>
      <c r="D131" s="568"/>
      <c r="E131" s="450"/>
      <c r="F131" s="450"/>
      <c r="G131" s="567"/>
      <c r="I131" s="1"/>
      <c r="J131" s="567"/>
    </row>
    <row r="132" spans="3:10">
      <c r="C132" s="450"/>
      <c r="D132" s="568"/>
      <c r="E132" s="450"/>
      <c r="F132" s="450"/>
      <c r="G132" s="567"/>
      <c r="I132" s="1"/>
      <c r="J132" s="567"/>
    </row>
    <row r="133" spans="3:10">
      <c r="C133" s="450"/>
      <c r="D133" s="568"/>
      <c r="E133" s="450"/>
      <c r="F133" s="450"/>
      <c r="G133" s="567"/>
      <c r="I133" s="1"/>
      <c r="J133" s="567"/>
    </row>
    <row r="134" spans="3:10">
      <c r="C134" s="450"/>
      <c r="D134" s="568"/>
      <c r="E134" s="450"/>
      <c r="F134" s="450"/>
      <c r="G134" s="567"/>
      <c r="I134" s="1"/>
      <c r="J134" s="567"/>
    </row>
    <row r="135" spans="3:10">
      <c r="C135" s="450"/>
      <c r="D135" s="568"/>
      <c r="E135" s="450"/>
      <c r="F135" s="450"/>
      <c r="G135" s="567"/>
      <c r="I135" s="1"/>
      <c r="J135" s="567"/>
    </row>
    <row r="136" spans="3:10">
      <c r="C136" s="450"/>
      <c r="D136" s="568"/>
      <c r="E136" s="450"/>
      <c r="F136" s="450"/>
      <c r="G136" s="567"/>
      <c r="I136" s="1"/>
      <c r="J136" s="567"/>
    </row>
    <row r="137" spans="3:10">
      <c r="C137" s="450"/>
      <c r="D137" s="568"/>
      <c r="E137" s="450"/>
      <c r="F137" s="450"/>
      <c r="G137" s="567"/>
      <c r="I137" s="1"/>
      <c r="J137" s="567"/>
    </row>
    <row r="138" spans="3:10">
      <c r="C138" s="450"/>
      <c r="D138" s="568"/>
      <c r="E138" s="450"/>
      <c r="F138" s="450"/>
      <c r="G138" s="567"/>
      <c r="I138" s="1"/>
      <c r="J138" s="567"/>
    </row>
    <row r="139" spans="3:10">
      <c r="C139" s="450"/>
      <c r="D139" s="568"/>
      <c r="E139" s="450"/>
      <c r="F139" s="450"/>
      <c r="G139" s="567"/>
      <c r="I139" s="1"/>
      <c r="J139" s="567"/>
    </row>
    <row r="140" spans="3:10">
      <c r="C140" s="450"/>
      <c r="D140" s="568"/>
      <c r="E140" s="450"/>
      <c r="F140" s="450"/>
      <c r="G140" s="567"/>
      <c r="I140" s="1"/>
      <c r="J140" s="567"/>
    </row>
    <row r="141" spans="3:10">
      <c r="C141" s="450"/>
      <c r="D141" s="568"/>
      <c r="E141" s="450"/>
      <c r="F141" s="450"/>
      <c r="G141" s="567"/>
      <c r="I141" s="1"/>
      <c r="J141" s="567"/>
    </row>
    <row r="142" spans="3:10">
      <c r="C142" s="450"/>
      <c r="D142" s="568"/>
      <c r="E142" s="450"/>
      <c r="F142" s="450"/>
      <c r="G142" s="567"/>
      <c r="I142" s="1"/>
      <c r="J142" s="567"/>
    </row>
    <row r="143" spans="3:10">
      <c r="C143" s="450"/>
      <c r="D143" s="568"/>
      <c r="E143" s="450"/>
      <c r="F143" s="450"/>
      <c r="G143" s="567"/>
      <c r="I143" s="1"/>
      <c r="J143" s="567"/>
    </row>
    <row r="144" spans="3:10">
      <c r="C144" s="450"/>
      <c r="D144" s="568"/>
      <c r="E144" s="450"/>
      <c r="F144" s="450"/>
      <c r="G144" s="567"/>
      <c r="I144" s="1"/>
      <c r="J144" s="567"/>
    </row>
    <row r="145" spans="3:10">
      <c r="C145" s="450"/>
      <c r="D145" s="568"/>
      <c r="E145" s="450"/>
      <c r="F145" s="450"/>
      <c r="G145" s="567"/>
      <c r="I145" s="1"/>
      <c r="J145" s="567"/>
    </row>
    <row r="146" spans="3:10">
      <c r="C146" s="450"/>
      <c r="D146" s="568"/>
      <c r="E146" s="450"/>
      <c r="F146" s="450"/>
      <c r="G146" s="567"/>
      <c r="I146" s="1"/>
      <c r="J146" s="567"/>
    </row>
    <row r="147" spans="3:10">
      <c r="C147" s="450"/>
      <c r="D147" s="568"/>
      <c r="E147" s="450"/>
      <c r="F147" s="450"/>
      <c r="G147" s="567"/>
      <c r="I147" s="1"/>
      <c r="J147" s="567"/>
    </row>
    <row r="148" spans="3:10">
      <c r="C148" s="450"/>
      <c r="D148" s="568"/>
      <c r="E148" s="450"/>
      <c r="F148" s="450"/>
      <c r="G148" s="567"/>
      <c r="I148" s="1"/>
      <c r="J148" s="567"/>
    </row>
    <row r="149" spans="3:10">
      <c r="C149" s="450"/>
      <c r="D149" s="568"/>
      <c r="E149" s="450"/>
      <c r="F149" s="450"/>
      <c r="G149" s="567"/>
      <c r="I149" s="1"/>
      <c r="J149" s="567"/>
    </row>
    <row r="150" spans="3:10">
      <c r="C150" s="450"/>
      <c r="D150" s="568"/>
      <c r="E150" s="450"/>
      <c r="F150" s="450"/>
      <c r="G150" s="567"/>
      <c r="I150" s="1"/>
      <c r="J150" s="567"/>
    </row>
    <row r="151" spans="3:10">
      <c r="C151" s="450"/>
      <c r="D151" s="568"/>
      <c r="E151" s="450"/>
      <c r="F151" s="450"/>
      <c r="G151" s="567"/>
      <c r="I151" s="1"/>
      <c r="J151" s="567"/>
    </row>
    <row r="152" spans="3:10">
      <c r="C152" s="450"/>
      <c r="D152" s="568"/>
      <c r="E152" s="450"/>
      <c r="F152" s="450"/>
      <c r="G152" s="567"/>
      <c r="I152" s="1"/>
      <c r="J152" s="567"/>
    </row>
    <row r="153" spans="3:10">
      <c r="C153" s="450"/>
      <c r="D153" s="568"/>
      <c r="E153" s="450"/>
      <c r="F153" s="450"/>
      <c r="G153" s="567"/>
      <c r="I153" s="1"/>
      <c r="J153" s="567"/>
    </row>
    <row r="154" spans="3:10">
      <c r="C154" s="450"/>
      <c r="D154" s="568"/>
      <c r="E154" s="450"/>
      <c r="F154" s="450"/>
      <c r="G154" s="567"/>
      <c r="I154" s="1"/>
      <c r="J154" s="567"/>
    </row>
    <row r="155" spans="3:10">
      <c r="C155" s="450"/>
      <c r="D155" s="568"/>
      <c r="E155" s="450"/>
      <c r="F155" s="450"/>
      <c r="G155" s="567"/>
      <c r="I155" s="1"/>
      <c r="J155" s="567"/>
    </row>
    <row r="156" spans="3:10">
      <c r="C156" s="450"/>
      <c r="D156" s="568"/>
      <c r="E156" s="450"/>
      <c r="F156" s="450"/>
      <c r="G156" s="567"/>
      <c r="I156" s="1"/>
      <c r="J156" s="567"/>
    </row>
    <row r="157" spans="3:10">
      <c r="C157" s="450"/>
      <c r="D157" s="568"/>
      <c r="E157" s="450"/>
      <c r="F157" s="450"/>
      <c r="G157" s="567"/>
      <c r="I157" s="1"/>
      <c r="J157" s="567"/>
    </row>
    <row r="158" spans="3:10">
      <c r="C158" s="450"/>
      <c r="D158" s="568"/>
      <c r="E158" s="450"/>
      <c r="F158" s="450"/>
      <c r="G158" s="567"/>
      <c r="I158" s="1"/>
      <c r="J158" s="567"/>
    </row>
    <row r="159" spans="3:10">
      <c r="C159" s="450"/>
      <c r="D159" s="568"/>
      <c r="E159" s="450"/>
      <c r="F159" s="450"/>
      <c r="G159" s="567"/>
      <c r="I159" s="1"/>
      <c r="J159" s="567"/>
    </row>
    <row r="160" spans="3:10">
      <c r="C160" s="450"/>
      <c r="D160" s="568"/>
      <c r="E160" s="450"/>
      <c r="F160" s="450"/>
      <c r="G160" s="567"/>
      <c r="I160" s="1"/>
      <c r="J160" s="567"/>
    </row>
    <row r="161" spans="3:10">
      <c r="C161" s="450"/>
      <c r="D161" s="568"/>
      <c r="E161" s="450"/>
      <c r="F161" s="450"/>
      <c r="G161" s="567"/>
      <c r="I161" s="1"/>
      <c r="J161" s="567"/>
    </row>
    <row r="162" spans="3:10">
      <c r="C162" s="450"/>
      <c r="D162" s="568"/>
      <c r="E162" s="450"/>
      <c r="F162" s="450"/>
      <c r="G162" s="567"/>
      <c r="I162" s="1"/>
      <c r="J162" s="567"/>
    </row>
    <row r="163" spans="3:10">
      <c r="C163" s="450"/>
      <c r="D163" s="568"/>
      <c r="E163" s="450"/>
      <c r="F163" s="450"/>
      <c r="G163" s="567"/>
      <c r="I163" s="1"/>
      <c r="J163" s="567"/>
    </row>
    <row r="164" spans="3:10">
      <c r="C164" s="450"/>
      <c r="D164" s="568"/>
      <c r="E164" s="450"/>
      <c r="F164" s="450"/>
      <c r="G164" s="567"/>
      <c r="I164" s="1"/>
      <c r="J164" s="567"/>
    </row>
    <row r="165" spans="3:10">
      <c r="C165" s="450"/>
      <c r="D165" s="568"/>
      <c r="E165" s="450"/>
      <c r="F165" s="450"/>
      <c r="G165" s="567"/>
      <c r="I165" s="1"/>
      <c r="J165" s="567"/>
    </row>
    <row r="166" spans="3:10">
      <c r="C166" s="450"/>
      <c r="D166" s="568"/>
      <c r="E166" s="450"/>
      <c r="F166" s="450"/>
      <c r="G166" s="567"/>
      <c r="I166" s="1"/>
      <c r="J166" s="567"/>
    </row>
    <row r="167" spans="3:10">
      <c r="C167" s="450"/>
      <c r="D167" s="568"/>
      <c r="E167" s="450"/>
      <c r="F167" s="450"/>
      <c r="G167" s="567"/>
      <c r="I167" s="1"/>
      <c r="J167" s="567"/>
    </row>
    <row r="168" spans="3:10">
      <c r="C168" s="450"/>
      <c r="D168" s="568"/>
      <c r="E168" s="450"/>
      <c r="F168" s="450"/>
      <c r="G168" s="567"/>
      <c r="I168" s="1"/>
      <c r="J168" s="567"/>
    </row>
    <row r="169" spans="3:10">
      <c r="C169" s="450"/>
      <c r="D169" s="568"/>
      <c r="E169" s="450"/>
      <c r="F169" s="450"/>
      <c r="G169" s="567"/>
      <c r="I169" s="1"/>
      <c r="J169" s="567"/>
    </row>
    <row r="170" spans="3:10">
      <c r="C170" s="450"/>
      <c r="D170" s="568"/>
      <c r="E170" s="450"/>
      <c r="F170" s="450"/>
      <c r="G170" s="567"/>
      <c r="I170" s="1"/>
      <c r="J170" s="567"/>
    </row>
    <row r="171" spans="3:10">
      <c r="C171" s="450"/>
      <c r="D171" s="568"/>
      <c r="E171" s="450"/>
      <c r="F171" s="450"/>
      <c r="G171" s="567"/>
      <c r="I171" s="1"/>
      <c r="J171" s="567"/>
    </row>
    <row r="172" spans="3:10">
      <c r="C172" s="450"/>
      <c r="D172" s="568"/>
      <c r="E172" s="450"/>
      <c r="F172" s="450"/>
      <c r="G172" s="567"/>
      <c r="I172" s="1"/>
      <c r="J172" s="567"/>
    </row>
    <row r="173" spans="3:10">
      <c r="C173" s="450"/>
      <c r="D173" s="568"/>
      <c r="E173" s="450"/>
      <c r="F173" s="450"/>
      <c r="G173" s="567"/>
      <c r="I173" s="1"/>
      <c r="J173" s="567"/>
    </row>
    <row r="174" spans="3:10">
      <c r="C174" s="450"/>
      <c r="D174" s="568"/>
      <c r="E174" s="450"/>
      <c r="F174" s="450"/>
      <c r="G174" s="567"/>
      <c r="I174" s="1"/>
      <c r="J174" s="567"/>
    </row>
    <row r="175" spans="3:10">
      <c r="C175" s="450"/>
      <c r="D175" s="568"/>
      <c r="E175" s="450"/>
      <c r="F175" s="450"/>
      <c r="G175" s="567"/>
      <c r="I175" s="1"/>
      <c r="J175" s="567"/>
    </row>
    <row r="176" spans="3:10">
      <c r="C176" s="450"/>
      <c r="D176" s="568"/>
      <c r="E176" s="450"/>
      <c r="F176" s="450"/>
      <c r="G176" s="567"/>
      <c r="I176" s="1"/>
      <c r="J176" s="567"/>
    </row>
    <row r="177" spans="3:10">
      <c r="C177" s="450"/>
      <c r="D177" s="568"/>
      <c r="E177" s="450"/>
      <c r="F177" s="450"/>
      <c r="G177" s="567"/>
      <c r="I177" s="1"/>
      <c r="J177" s="567"/>
    </row>
    <row r="178" spans="3:10">
      <c r="C178" s="450"/>
      <c r="D178" s="568"/>
      <c r="E178" s="450"/>
      <c r="F178" s="450"/>
      <c r="G178" s="567"/>
      <c r="I178" s="1"/>
      <c r="J178" s="567"/>
    </row>
    <row r="179" spans="3:10">
      <c r="C179" s="450"/>
      <c r="D179" s="568"/>
      <c r="E179" s="450"/>
      <c r="F179" s="450"/>
      <c r="G179" s="567"/>
      <c r="I179" s="1"/>
      <c r="J179" s="567"/>
    </row>
    <row r="180" spans="3:10">
      <c r="C180" s="450"/>
      <c r="D180" s="568"/>
      <c r="E180" s="450"/>
      <c r="F180" s="450"/>
      <c r="G180" s="567"/>
      <c r="I180" s="1"/>
      <c r="J180" s="567"/>
    </row>
    <row r="181" spans="3:10">
      <c r="C181" s="450"/>
      <c r="D181" s="568"/>
      <c r="E181" s="450"/>
      <c r="F181" s="450"/>
      <c r="G181" s="567"/>
      <c r="I181" s="1"/>
      <c r="J181" s="567"/>
    </row>
    <row r="182" spans="3:10">
      <c r="C182" s="450"/>
      <c r="D182" s="568"/>
      <c r="E182" s="450"/>
      <c r="F182" s="450"/>
      <c r="G182" s="567"/>
      <c r="I182" s="1"/>
      <c r="J182" s="567"/>
    </row>
    <row r="183" spans="3:10">
      <c r="C183" s="450"/>
      <c r="D183" s="568"/>
      <c r="E183" s="450"/>
      <c r="F183" s="450"/>
      <c r="G183" s="567"/>
      <c r="I183" s="1"/>
      <c r="J183" s="567"/>
    </row>
    <row r="184" spans="3:10">
      <c r="C184" s="450"/>
      <c r="D184" s="568"/>
      <c r="E184" s="450"/>
      <c r="F184" s="450"/>
      <c r="G184" s="567"/>
      <c r="I184" s="1"/>
      <c r="J184" s="567"/>
    </row>
    <row r="185" spans="3:10">
      <c r="C185" s="450"/>
      <c r="D185" s="568"/>
      <c r="E185" s="450"/>
      <c r="F185" s="450"/>
      <c r="G185" s="567"/>
      <c r="I185" s="1"/>
      <c r="J185" s="567"/>
    </row>
    <row r="186" spans="3:10">
      <c r="C186" s="450"/>
      <c r="D186" s="568"/>
      <c r="E186" s="450"/>
      <c r="F186" s="450"/>
      <c r="G186" s="567"/>
      <c r="I186" s="1"/>
      <c r="J186" s="567"/>
    </row>
    <row r="187" spans="3:10">
      <c r="C187" s="450"/>
      <c r="D187" s="568"/>
      <c r="E187" s="450"/>
      <c r="F187" s="450"/>
      <c r="G187" s="567"/>
      <c r="I187" s="1"/>
      <c r="J187" s="567"/>
    </row>
    <row r="188" spans="3:10">
      <c r="C188" s="450"/>
      <c r="D188" s="568"/>
      <c r="E188" s="450"/>
      <c r="F188" s="450"/>
      <c r="G188" s="567"/>
      <c r="I188" s="1"/>
      <c r="J188" s="567"/>
    </row>
    <row r="189" spans="3:10">
      <c r="C189" s="450"/>
      <c r="D189" s="568"/>
      <c r="E189" s="450"/>
      <c r="F189" s="450"/>
      <c r="G189" s="567"/>
      <c r="I189" s="1"/>
      <c r="J189" s="567"/>
    </row>
    <row r="190" spans="3:10">
      <c r="C190" s="450"/>
      <c r="D190" s="568"/>
      <c r="E190" s="450"/>
      <c r="F190" s="450"/>
      <c r="G190" s="567"/>
      <c r="I190" s="1"/>
      <c r="J190" s="567"/>
    </row>
    <row r="191" spans="3:10">
      <c r="C191" s="450"/>
      <c r="D191" s="568"/>
      <c r="E191" s="450"/>
      <c r="F191" s="450"/>
      <c r="G191" s="567"/>
      <c r="I191" s="1"/>
      <c r="J191" s="567"/>
    </row>
    <row r="192" spans="3:10">
      <c r="C192" s="450"/>
      <c r="D192" s="568"/>
      <c r="E192" s="450"/>
      <c r="F192" s="450"/>
      <c r="G192" s="567"/>
      <c r="I192" s="1"/>
      <c r="J192" s="567"/>
    </row>
    <row r="193" spans="3:10">
      <c r="C193" s="450"/>
      <c r="D193" s="568"/>
      <c r="E193" s="450"/>
      <c r="F193" s="450"/>
      <c r="G193" s="567"/>
      <c r="I193" s="1"/>
      <c r="J193" s="567"/>
    </row>
    <row r="194" spans="3:10">
      <c r="C194" s="450"/>
      <c r="D194" s="568"/>
      <c r="E194" s="450"/>
      <c r="F194" s="450"/>
      <c r="G194" s="567"/>
      <c r="I194" s="1"/>
      <c r="J194" s="567"/>
    </row>
    <row r="195" spans="3:10">
      <c r="C195" s="450"/>
      <c r="D195" s="568"/>
      <c r="E195" s="450"/>
      <c r="F195" s="450"/>
      <c r="G195" s="567"/>
      <c r="I195" s="1"/>
      <c r="J195" s="567"/>
    </row>
    <row r="196" spans="3:10">
      <c r="C196" s="450"/>
      <c r="D196" s="568"/>
      <c r="E196" s="450"/>
      <c r="F196" s="450"/>
      <c r="G196" s="567"/>
      <c r="I196" s="1"/>
      <c r="J196" s="567"/>
    </row>
    <row r="197" spans="3:10">
      <c r="C197" s="450"/>
      <c r="D197" s="568"/>
      <c r="E197" s="450"/>
      <c r="F197" s="450"/>
      <c r="G197" s="567"/>
      <c r="I197" s="1"/>
      <c r="J197" s="567"/>
    </row>
    <row r="198" spans="3:10">
      <c r="C198" s="450"/>
      <c r="D198" s="568"/>
      <c r="E198" s="450"/>
      <c r="F198" s="450"/>
      <c r="G198" s="567"/>
      <c r="I198" s="1"/>
      <c r="J198" s="567"/>
    </row>
    <row r="199" spans="3:10">
      <c r="C199" s="450"/>
      <c r="D199" s="568"/>
      <c r="E199" s="450"/>
      <c r="F199" s="450"/>
      <c r="G199" s="567"/>
      <c r="I199" s="1"/>
      <c r="J199" s="567"/>
    </row>
    <row r="200" spans="3:10">
      <c r="C200" s="450"/>
      <c r="D200" s="568"/>
      <c r="E200" s="450"/>
      <c r="F200" s="450"/>
      <c r="G200" s="567"/>
      <c r="I200" s="1"/>
      <c r="J200" s="567"/>
    </row>
    <row r="201" spans="3:10">
      <c r="C201" s="450"/>
      <c r="D201" s="568"/>
      <c r="E201" s="450"/>
      <c r="F201" s="450"/>
      <c r="G201" s="567"/>
      <c r="I201" s="1"/>
      <c r="J201" s="567"/>
    </row>
    <row r="202" spans="3:10">
      <c r="C202" s="450"/>
      <c r="D202" s="568"/>
      <c r="E202" s="450"/>
      <c r="F202" s="450"/>
      <c r="G202" s="567"/>
      <c r="I202" s="1"/>
      <c r="J202" s="567"/>
    </row>
    <row r="203" spans="3:10">
      <c r="C203" s="450"/>
      <c r="D203" s="568"/>
      <c r="E203" s="450"/>
      <c r="F203" s="450"/>
      <c r="G203" s="567"/>
      <c r="I203" s="1"/>
      <c r="J203" s="567"/>
    </row>
    <row r="204" spans="3:10">
      <c r="C204" s="450"/>
      <c r="D204" s="568"/>
      <c r="E204" s="450"/>
      <c r="F204" s="450"/>
      <c r="G204" s="567"/>
      <c r="I204" s="1"/>
      <c r="J204" s="567"/>
    </row>
    <row r="205" spans="3:10">
      <c r="C205" s="450"/>
      <c r="D205" s="568"/>
      <c r="E205" s="450"/>
      <c r="F205" s="450"/>
      <c r="G205" s="567"/>
      <c r="I205" s="1"/>
      <c r="J205" s="567"/>
    </row>
    <row r="206" spans="3:10">
      <c r="C206" s="450"/>
      <c r="D206" s="568"/>
      <c r="E206" s="450"/>
      <c r="F206" s="450"/>
      <c r="G206" s="567"/>
      <c r="I206" s="1"/>
      <c r="J206" s="567"/>
    </row>
    <row r="207" spans="3:10">
      <c r="C207" s="450"/>
      <c r="D207" s="568"/>
      <c r="E207" s="450"/>
      <c r="F207" s="450"/>
      <c r="G207" s="567"/>
      <c r="I207" s="1"/>
      <c r="J207" s="567"/>
    </row>
    <row r="208" spans="3:10">
      <c r="C208" s="450"/>
      <c r="D208" s="568"/>
      <c r="E208" s="450"/>
      <c r="F208" s="450"/>
      <c r="G208" s="567"/>
      <c r="I208" s="1"/>
      <c r="J208" s="567"/>
    </row>
    <row r="209" spans="3:10">
      <c r="C209" s="450"/>
      <c r="D209" s="568"/>
      <c r="E209" s="450"/>
      <c r="F209" s="450"/>
      <c r="G209" s="567"/>
      <c r="I209" s="1"/>
      <c r="J209" s="567"/>
    </row>
    <row r="210" spans="3:10">
      <c r="C210" s="450"/>
      <c r="D210" s="568"/>
      <c r="E210" s="450"/>
      <c r="F210" s="450"/>
      <c r="G210" s="567"/>
      <c r="I210" s="1"/>
      <c r="J210" s="567"/>
    </row>
    <row r="211" spans="3:10">
      <c r="C211" s="450"/>
      <c r="D211" s="568"/>
      <c r="E211" s="450"/>
      <c r="F211" s="450"/>
      <c r="G211" s="567"/>
      <c r="I211" s="1"/>
      <c r="J211" s="567"/>
    </row>
    <row r="212" spans="3:10">
      <c r="C212" s="450"/>
      <c r="D212" s="568"/>
      <c r="E212" s="450"/>
      <c r="F212" s="450"/>
      <c r="G212" s="567"/>
      <c r="I212" s="1"/>
      <c r="J212" s="567"/>
    </row>
    <row r="213" spans="3:10">
      <c r="C213" s="450"/>
      <c r="D213" s="568"/>
      <c r="E213" s="450"/>
      <c r="F213" s="450"/>
      <c r="G213" s="567"/>
      <c r="I213" s="1"/>
      <c r="J213" s="567"/>
    </row>
    <row r="214" spans="3:10">
      <c r="C214" s="450"/>
      <c r="D214" s="568"/>
      <c r="E214" s="450"/>
      <c r="F214" s="450"/>
      <c r="G214" s="567"/>
      <c r="I214" s="1"/>
      <c r="J214" s="567"/>
    </row>
    <row r="215" spans="3:10">
      <c r="C215" s="450"/>
      <c r="D215" s="568"/>
      <c r="E215" s="450"/>
      <c r="F215" s="450"/>
      <c r="G215" s="567"/>
      <c r="I215" s="1"/>
      <c r="J215" s="567"/>
    </row>
    <row r="216" spans="3:10">
      <c r="C216" s="450"/>
      <c r="D216" s="568"/>
      <c r="E216" s="450"/>
      <c r="F216" s="450"/>
      <c r="G216" s="567"/>
      <c r="I216" s="1"/>
      <c r="J216" s="567"/>
    </row>
    <row r="217" spans="3:10">
      <c r="C217" s="450"/>
      <c r="D217" s="568"/>
      <c r="E217" s="450"/>
      <c r="F217" s="450"/>
      <c r="G217" s="567"/>
      <c r="I217" s="1"/>
      <c r="J217" s="567"/>
    </row>
    <row r="218" spans="3:10">
      <c r="C218" s="450"/>
      <c r="D218" s="568"/>
      <c r="E218" s="450"/>
      <c r="F218" s="450"/>
      <c r="G218" s="567"/>
      <c r="I218" s="1"/>
      <c r="J218" s="567"/>
    </row>
    <row r="219" spans="3:10">
      <c r="C219" s="450"/>
      <c r="D219" s="568"/>
      <c r="E219" s="450"/>
      <c r="F219" s="450"/>
      <c r="G219" s="567"/>
      <c r="I219" s="1"/>
      <c r="J219" s="567"/>
    </row>
    <row r="220" spans="3:10">
      <c r="C220" s="450"/>
      <c r="D220" s="568"/>
      <c r="E220" s="450"/>
      <c r="F220" s="450"/>
      <c r="G220" s="567"/>
      <c r="I220" s="1"/>
      <c r="J220" s="567"/>
    </row>
    <row r="221" spans="3:10">
      <c r="C221" s="450"/>
      <c r="D221" s="568"/>
      <c r="E221" s="450"/>
      <c r="F221" s="450"/>
      <c r="G221" s="567"/>
      <c r="I221" s="1"/>
      <c r="J221" s="567"/>
    </row>
    <row r="222" spans="3:10">
      <c r="C222" s="450"/>
      <c r="D222" s="568"/>
      <c r="E222" s="450"/>
      <c r="F222" s="450"/>
      <c r="G222" s="567"/>
      <c r="I222" s="1"/>
      <c r="J222" s="567"/>
    </row>
    <row r="223" spans="3:10">
      <c r="C223" s="450"/>
      <c r="D223" s="568"/>
      <c r="E223" s="450"/>
      <c r="F223" s="450"/>
      <c r="G223" s="567"/>
      <c r="I223" s="1"/>
      <c r="J223" s="567"/>
    </row>
    <row r="224" spans="3:10">
      <c r="C224" s="450"/>
      <c r="D224" s="568"/>
      <c r="E224" s="450"/>
      <c r="F224" s="450"/>
      <c r="G224" s="567"/>
      <c r="I224" s="1"/>
      <c r="J224" s="567"/>
    </row>
    <row r="225" spans="3:10">
      <c r="C225" s="450"/>
      <c r="D225" s="568"/>
      <c r="E225" s="450"/>
      <c r="F225" s="450"/>
      <c r="G225" s="567"/>
      <c r="I225" s="1"/>
      <c r="J225" s="567"/>
    </row>
    <row r="226" spans="3:10">
      <c r="C226" s="450"/>
      <c r="D226" s="568"/>
      <c r="E226" s="450"/>
      <c r="F226" s="450"/>
      <c r="G226" s="567"/>
      <c r="I226" s="1"/>
      <c r="J226" s="567"/>
    </row>
    <row r="227" spans="3:10">
      <c r="C227" s="450"/>
      <c r="D227" s="568"/>
      <c r="E227" s="450"/>
      <c r="F227" s="450"/>
      <c r="G227" s="567"/>
      <c r="I227" s="1"/>
      <c r="J227" s="567"/>
    </row>
    <row r="228" spans="3:10">
      <c r="C228" s="450"/>
      <c r="D228" s="568"/>
      <c r="E228" s="450"/>
      <c r="F228" s="450"/>
      <c r="G228" s="567"/>
      <c r="I228" s="1"/>
      <c r="J228" s="567"/>
    </row>
    <row r="229" spans="3:10">
      <c r="C229" s="450"/>
      <c r="D229" s="568"/>
      <c r="E229" s="450"/>
      <c r="F229" s="450"/>
      <c r="G229" s="567"/>
      <c r="I229" s="1"/>
      <c r="J229" s="567"/>
    </row>
    <row r="230" spans="3:10">
      <c r="C230" s="450"/>
      <c r="D230" s="568"/>
      <c r="E230" s="450"/>
      <c r="F230" s="450"/>
      <c r="G230" s="567"/>
      <c r="I230" s="1"/>
      <c r="J230" s="567"/>
    </row>
    <row r="231" spans="3:10">
      <c r="C231" s="450"/>
      <c r="D231" s="568"/>
      <c r="E231" s="450"/>
      <c r="F231" s="450"/>
      <c r="G231" s="567"/>
      <c r="I231" s="1"/>
      <c r="J231" s="567"/>
    </row>
    <row r="232" spans="3:10">
      <c r="C232" s="450"/>
      <c r="D232" s="568"/>
      <c r="E232" s="450"/>
      <c r="F232" s="450"/>
      <c r="G232" s="567"/>
      <c r="I232" s="1"/>
      <c r="J232" s="567"/>
    </row>
    <row r="233" spans="3:10">
      <c r="C233" s="450"/>
      <c r="D233" s="568"/>
      <c r="E233" s="450"/>
      <c r="F233" s="450"/>
      <c r="G233" s="567"/>
      <c r="I233" s="1"/>
      <c r="J233" s="567"/>
    </row>
    <row r="234" spans="3:10">
      <c r="C234" s="450"/>
      <c r="D234" s="568"/>
      <c r="E234" s="450"/>
      <c r="F234" s="450"/>
      <c r="G234" s="567"/>
      <c r="I234" s="1"/>
      <c r="J234" s="567"/>
    </row>
    <row r="235" spans="3:10">
      <c r="C235" s="450"/>
      <c r="D235" s="568"/>
      <c r="E235" s="450"/>
      <c r="F235" s="450"/>
      <c r="G235" s="567"/>
      <c r="I235" s="1"/>
      <c r="J235" s="567"/>
    </row>
    <row r="236" spans="3:10">
      <c r="C236" s="450"/>
      <c r="D236" s="568"/>
      <c r="E236" s="450"/>
      <c r="F236" s="450"/>
      <c r="G236" s="567"/>
      <c r="I236" s="1"/>
      <c r="J236" s="567"/>
    </row>
    <row r="237" spans="3:10">
      <c r="C237" s="450"/>
      <c r="D237" s="568"/>
      <c r="E237" s="450"/>
      <c r="F237" s="450"/>
      <c r="G237" s="567"/>
      <c r="I237" s="1"/>
      <c r="J237" s="567"/>
    </row>
    <row r="238" spans="3:10">
      <c r="C238" s="450"/>
      <c r="D238" s="568"/>
      <c r="E238" s="450"/>
      <c r="F238" s="450"/>
      <c r="G238" s="567"/>
      <c r="I238" s="1"/>
      <c r="J238" s="567"/>
    </row>
    <row r="239" spans="3:10">
      <c r="C239" s="450"/>
      <c r="D239" s="568"/>
      <c r="E239" s="450"/>
      <c r="F239" s="450"/>
      <c r="G239" s="567"/>
      <c r="I239" s="1"/>
      <c r="J239" s="567"/>
    </row>
    <row r="240" spans="3:10">
      <c r="C240" s="450"/>
      <c r="D240" s="568"/>
      <c r="E240" s="450"/>
      <c r="F240" s="450"/>
      <c r="G240" s="567"/>
      <c r="I240" s="1"/>
      <c r="J240" s="567"/>
    </row>
    <row r="241" spans="3:10">
      <c r="C241" s="450"/>
      <c r="D241" s="568"/>
      <c r="E241" s="450"/>
      <c r="F241" s="450"/>
      <c r="G241" s="567"/>
      <c r="I241" s="1"/>
      <c r="J241" s="567"/>
    </row>
    <row r="242" spans="3:10">
      <c r="C242" s="450"/>
      <c r="D242" s="568"/>
      <c r="E242" s="450"/>
      <c r="F242" s="450"/>
      <c r="G242" s="567"/>
      <c r="I242" s="1"/>
      <c r="J242" s="567"/>
    </row>
    <row r="243" spans="3:10">
      <c r="C243" s="450"/>
      <c r="D243" s="568"/>
      <c r="E243" s="450"/>
      <c r="F243" s="450"/>
      <c r="G243" s="567"/>
      <c r="I243" s="1"/>
      <c r="J243" s="567"/>
    </row>
    <row r="244" spans="3:10">
      <c r="C244" s="450"/>
      <c r="D244" s="568"/>
      <c r="E244" s="450"/>
      <c r="F244" s="450"/>
      <c r="G244" s="567"/>
      <c r="I244" s="1"/>
      <c r="J244" s="567"/>
    </row>
    <row r="245" spans="3:10">
      <c r="C245" s="450"/>
      <c r="D245" s="568"/>
      <c r="E245" s="450"/>
      <c r="F245" s="450"/>
      <c r="G245" s="567"/>
      <c r="I245" s="1"/>
      <c r="J245" s="567"/>
    </row>
    <row r="246" spans="3:10">
      <c r="C246" s="450"/>
      <c r="D246" s="568"/>
      <c r="E246" s="450"/>
      <c r="F246" s="450"/>
      <c r="G246" s="567"/>
      <c r="I246" s="1"/>
      <c r="J246" s="567"/>
    </row>
    <row r="247" spans="3:10">
      <c r="C247" s="450"/>
      <c r="D247" s="568"/>
      <c r="E247" s="450"/>
      <c r="F247" s="450"/>
      <c r="G247" s="567"/>
      <c r="I247" s="1"/>
      <c r="J247" s="567"/>
    </row>
    <row r="248" spans="3:10">
      <c r="C248" s="450"/>
      <c r="D248" s="568"/>
      <c r="E248" s="450"/>
      <c r="F248" s="450"/>
      <c r="G248" s="567"/>
      <c r="I248" s="1"/>
      <c r="J248" s="567"/>
    </row>
    <row r="249" spans="3:10">
      <c r="C249" s="450"/>
      <c r="D249" s="568"/>
      <c r="E249" s="450"/>
      <c r="F249" s="450"/>
      <c r="G249" s="567"/>
      <c r="I249" s="1"/>
      <c r="J249" s="567"/>
    </row>
    <row r="250" spans="3:10">
      <c r="C250" s="450"/>
      <c r="D250" s="568"/>
      <c r="E250" s="450"/>
      <c r="F250" s="450"/>
      <c r="G250" s="567"/>
      <c r="I250" s="1"/>
      <c r="J250" s="567"/>
    </row>
    <row r="251" spans="3:10">
      <c r="C251" s="450"/>
      <c r="D251" s="568"/>
      <c r="E251" s="450"/>
      <c r="F251" s="450"/>
      <c r="G251" s="567"/>
      <c r="I251" s="1"/>
      <c r="J251" s="567"/>
    </row>
    <row r="252" spans="3:10">
      <c r="C252" s="450"/>
      <c r="D252" s="568"/>
      <c r="E252" s="450"/>
      <c r="F252" s="450"/>
      <c r="G252" s="567"/>
      <c r="I252" s="1"/>
      <c r="J252" s="567"/>
    </row>
    <row r="253" spans="3:10">
      <c r="C253" s="450"/>
      <c r="D253" s="568"/>
      <c r="E253" s="450"/>
      <c r="F253" s="450"/>
      <c r="G253" s="567"/>
      <c r="I253" s="1"/>
      <c r="J253" s="567"/>
    </row>
    <row r="254" spans="3:10">
      <c r="C254" s="450"/>
      <c r="D254" s="568"/>
      <c r="E254" s="450"/>
      <c r="F254" s="450"/>
      <c r="G254" s="567"/>
      <c r="I254" s="1"/>
      <c r="J254" s="567"/>
    </row>
    <row r="255" spans="3:10">
      <c r="C255" s="450"/>
      <c r="D255" s="568"/>
      <c r="E255" s="450"/>
      <c r="F255" s="450"/>
      <c r="G255" s="567"/>
      <c r="I255" s="1"/>
      <c r="J255" s="567"/>
    </row>
    <row r="256" spans="3:10">
      <c r="C256" s="450"/>
      <c r="D256" s="568"/>
      <c r="E256" s="450"/>
      <c r="F256" s="450"/>
      <c r="G256" s="567"/>
      <c r="I256" s="1"/>
      <c r="J256" s="567"/>
    </row>
    <row r="257" spans="3:10">
      <c r="C257" s="450"/>
      <c r="D257" s="568"/>
      <c r="E257" s="450"/>
      <c r="F257" s="450"/>
      <c r="G257" s="567"/>
      <c r="I257" s="1"/>
      <c r="J257" s="567"/>
    </row>
    <row r="258" spans="3:10">
      <c r="C258" s="450"/>
      <c r="D258" s="568"/>
      <c r="E258" s="450"/>
      <c r="F258" s="450"/>
      <c r="G258" s="567"/>
      <c r="I258" s="1"/>
      <c r="J258" s="567"/>
    </row>
    <row r="259" spans="3:10">
      <c r="C259" s="450"/>
      <c r="D259" s="568"/>
      <c r="E259" s="450"/>
      <c r="F259" s="450"/>
      <c r="G259" s="567"/>
      <c r="I259" s="1"/>
      <c r="J259" s="567"/>
    </row>
    <row r="260" spans="3:10">
      <c r="C260" s="450"/>
      <c r="D260" s="568"/>
      <c r="E260" s="450"/>
      <c r="F260" s="450"/>
      <c r="G260" s="567"/>
      <c r="I260" s="1"/>
      <c r="J260" s="567"/>
    </row>
    <row r="261" spans="3:10">
      <c r="C261" s="450"/>
      <c r="D261" s="568"/>
      <c r="E261" s="450"/>
      <c r="F261" s="450"/>
      <c r="G261" s="567"/>
      <c r="I261" s="1"/>
      <c r="J261" s="567"/>
    </row>
    <row r="262" spans="3:10">
      <c r="C262" s="450"/>
      <c r="D262" s="568"/>
      <c r="E262" s="450"/>
      <c r="F262" s="450"/>
      <c r="G262" s="567"/>
      <c r="I262" s="1"/>
      <c r="J262" s="567"/>
    </row>
    <row r="263" spans="3:10">
      <c r="C263" s="450"/>
      <c r="D263" s="568"/>
      <c r="E263" s="450"/>
      <c r="F263" s="450"/>
      <c r="G263" s="567"/>
      <c r="I263" s="1"/>
      <c r="J263" s="567"/>
    </row>
    <row r="264" spans="3:10">
      <c r="C264" s="450"/>
      <c r="D264" s="568"/>
      <c r="E264" s="450"/>
      <c r="F264" s="450"/>
      <c r="G264" s="567"/>
      <c r="I264" s="1"/>
      <c r="J264" s="567"/>
    </row>
    <row r="265" spans="3:10">
      <c r="C265" s="450"/>
      <c r="D265" s="568"/>
      <c r="E265" s="450"/>
      <c r="F265" s="450"/>
      <c r="G265" s="567"/>
      <c r="I265" s="1"/>
      <c r="J265" s="567"/>
    </row>
    <row r="266" spans="3:10">
      <c r="C266" s="450"/>
      <c r="D266" s="568"/>
      <c r="E266" s="450"/>
      <c r="F266" s="450"/>
      <c r="G266" s="567"/>
      <c r="I266" s="1"/>
      <c r="J266" s="567"/>
    </row>
    <row r="267" spans="3:10">
      <c r="C267" s="450"/>
      <c r="D267" s="568"/>
      <c r="E267" s="450"/>
      <c r="F267" s="450"/>
      <c r="G267" s="567"/>
      <c r="I267" s="1"/>
      <c r="J267" s="567"/>
    </row>
    <row r="268" spans="3:10">
      <c r="C268" s="450"/>
      <c r="D268" s="568"/>
      <c r="E268" s="450"/>
      <c r="F268" s="450"/>
      <c r="G268" s="567"/>
      <c r="I268" s="1"/>
      <c r="J268" s="567"/>
    </row>
    <row r="269" spans="3:10">
      <c r="C269" s="450"/>
      <c r="D269" s="568"/>
      <c r="E269" s="450"/>
      <c r="F269" s="450"/>
      <c r="G269" s="567"/>
      <c r="I269" s="1"/>
      <c r="J269" s="567"/>
    </row>
    <row r="270" spans="3:10">
      <c r="C270" s="450"/>
      <c r="D270" s="568"/>
      <c r="E270" s="450"/>
      <c r="F270" s="450"/>
      <c r="G270" s="567"/>
      <c r="I270" s="1"/>
      <c r="J270" s="567"/>
    </row>
    <row r="271" spans="3:10">
      <c r="C271" s="450"/>
      <c r="D271" s="568"/>
      <c r="E271" s="450"/>
      <c r="F271" s="450"/>
      <c r="G271" s="567"/>
      <c r="I271" s="1"/>
      <c r="J271" s="567"/>
    </row>
    <row r="272" spans="3:10">
      <c r="C272" s="450"/>
      <c r="D272" s="568"/>
      <c r="E272" s="450"/>
      <c r="F272" s="450"/>
      <c r="G272" s="567"/>
      <c r="I272" s="1"/>
      <c r="J272" s="567"/>
    </row>
    <row r="273" spans="3:10">
      <c r="C273" s="450"/>
      <c r="D273" s="568"/>
      <c r="E273" s="450"/>
      <c r="F273" s="450"/>
      <c r="G273" s="567"/>
      <c r="I273" s="1"/>
      <c r="J273" s="567"/>
    </row>
    <row r="274" spans="3:10">
      <c r="C274" s="450"/>
      <c r="D274" s="568"/>
      <c r="E274" s="450"/>
      <c r="F274" s="450"/>
      <c r="G274" s="567"/>
      <c r="I274" s="1"/>
      <c r="J274" s="567"/>
    </row>
    <row r="275" spans="3:10">
      <c r="C275" s="450"/>
      <c r="D275" s="568"/>
      <c r="E275" s="450"/>
      <c r="F275" s="450"/>
      <c r="G275" s="567"/>
      <c r="I275" s="1"/>
      <c r="J275" s="567"/>
    </row>
    <row r="276" spans="3:10">
      <c r="C276" s="450"/>
      <c r="D276" s="568"/>
      <c r="E276" s="450"/>
      <c r="F276" s="450"/>
      <c r="G276" s="567"/>
      <c r="I276" s="1"/>
      <c r="J276" s="567"/>
    </row>
    <row r="277" spans="3:10">
      <c r="C277" s="450"/>
      <c r="D277" s="568"/>
      <c r="E277" s="450"/>
      <c r="F277" s="450"/>
      <c r="G277" s="567"/>
      <c r="I277" s="1"/>
      <c r="J277" s="567"/>
    </row>
    <row r="278" spans="3:10">
      <c r="C278" s="450"/>
      <c r="D278" s="568"/>
      <c r="E278" s="450"/>
      <c r="F278" s="450"/>
      <c r="G278" s="567"/>
      <c r="I278" s="1"/>
      <c r="J278" s="567"/>
    </row>
    <row r="279" spans="3:10">
      <c r="C279" s="450"/>
      <c r="D279" s="568"/>
      <c r="E279" s="450"/>
      <c r="F279" s="450"/>
      <c r="G279" s="567"/>
      <c r="I279" s="1"/>
      <c r="J279" s="567"/>
    </row>
    <row r="280" spans="3:10">
      <c r="C280" s="450"/>
      <c r="D280" s="568"/>
      <c r="E280" s="450"/>
      <c r="F280" s="450"/>
      <c r="G280" s="567"/>
      <c r="I280" s="1"/>
      <c r="J280" s="567"/>
    </row>
    <row r="281" spans="3:10">
      <c r="C281" s="450"/>
      <c r="D281" s="568"/>
      <c r="E281" s="450"/>
      <c r="F281" s="450"/>
      <c r="G281" s="567"/>
      <c r="I281" s="1"/>
      <c r="J281" s="567"/>
    </row>
    <row r="282" spans="3:10">
      <c r="C282" s="450"/>
      <c r="D282" s="568"/>
      <c r="E282" s="450"/>
      <c r="F282" s="450"/>
      <c r="G282" s="567"/>
      <c r="I282" s="1"/>
      <c r="J282" s="567"/>
    </row>
    <row r="283" spans="3:10">
      <c r="C283" s="450"/>
      <c r="D283" s="568"/>
      <c r="E283" s="450"/>
      <c r="F283" s="450"/>
      <c r="G283" s="567"/>
      <c r="I283" s="1"/>
      <c r="J283" s="567"/>
    </row>
    <row r="284" spans="3:10">
      <c r="C284" s="450"/>
      <c r="D284" s="568"/>
      <c r="E284" s="450"/>
      <c r="F284" s="450"/>
      <c r="G284" s="567"/>
      <c r="I284" s="1"/>
      <c r="J284" s="567"/>
    </row>
    <row r="285" spans="3:10">
      <c r="C285" s="450"/>
      <c r="D285" s="568"/>
      <c r="E285" s="450"/>
      <c r="F285" s="450"/>
      <c r="G285" s="567"/>
      <c r="I285" s="1"/>
      <c r="J285" s="567"/>
    </row>
    <row r="286" spans="3:10">
      <c r="C286" s="450"/>
      <c r="D286" s="568"/>
      <c r="E286" s="450"/>
      <c r="F286" s="450"/>
      <c r="G286" s="567"/>
      <c r="I286" s="1"/>
      <c r="J286" s="567"/>
    </row>
    <row r="287" spans="3:10">
      <c r="C287" s="450"/>
      <c r="D287" s="568"/>
      <c r="E287" s="450"/>
      <c r="F287" s="450"/>
      <c r="G287" s="567"/>
      <c r="I287" s="1"/>
      <c r="J287" s="567"/>
    </row>
    <row r="288" spans="3:10">
      <c r="C288" s="450"/>
      <c r="D288" s="568"/>
      <c r="E288" s="450"/>
      <c r="F288" s="450"/>
      <c r="G288" s="567"/>
      <c r="I288" s="1"/>
      <c r="J288" s="567"/>
    </row>
    <row r="289" spans="3:10">
      <c r="C289" s="450"/>
      <c r="D289" s="568"/>
      <c r="E289" s="450"/>
      <c r="F289" s="450"/>
      <c r="G289" s="567"/>
      <c r="I289" s="1"/>
      <c r="J289" s="567"/>
    </row>
    <row r="290" spans="3:10">
      <c r="C290" s="450"/>
      <c r="D290" s="568"/>
      <c r="E290" s="450"/>
      <c r="F290" s="450"/>
      <c r="G290" s="567"/>
      <c r="I290" s="1"/>
      <c r="J290" s="567"/>
    </row>
    <row r="291" spans="3:10">
      <c r="C291" s="450"/>
      <c r="D291" s="568"/>
      <c r="E291" s="450"/>
      <c r="F291" s="450"/>
      <c r="G291" s="567"/>
      <c r="I291" s="1"/>
      <c r="J291" s="567"/>
    </row>
    <row r="292" spans="3:10">
      <c r="C292" s="450"/>
      <c r="D292" s="568"/>
      <c r="E292" s="450"/>
      <c r="F292" s="450"/>
      <c r="G292" s="567"/>
      <c r="I292" s="1"/>
      <c r="J292" s="567"/>
    </row>
    <row r="293" spans="3:10">
      <c r="C293" s="450"/>
      <c r="D293" s="568"/>
      <c r="E293" s="450"/>
      <c r="F293" s="450"/>
      <c r="G293" s="567"/>
      <c r="I293" s="1"/>
      <c r="J293" s="567"/>
    </row>
    <row r="294" spans="3:10">
      <c r="C294" s="450"/>
      <c r="D294" s="568"/>
      <c r="E294" s="450"/>
      <c r="F294" s="450"/>
      <c r="G294" s="567"/>
      <c r="I294" s="1"/>
      <c r="J294" s="567"/>
    </row>
    <row r="295" spans="3:10">
      <c r="C295" s="450"/>
      <c r="D295" s="568"/>
      <c r="E295" s="450"/>
      <c r="F295" s="450"/>
      <c r="G295" s="567"/>
      <c r="I295" s="1"/>
      <c r="J295" s="567"/>
    </row>
    <row r="296" spans="3:10">
      <c r="C296" s="450"/>
      <c r="D296" s="568"/>
      <c r="E296" s="450"/>
      <c r="F296" s="450"/>
      <c r="G296" s="567"/>
      <c r="I296" s="1"/>
      <c r="J296" s="567"/>
    </row>
    <row r="297" spans="3:10">
      <c r="C297" s="450"/>
      <c r="D297" s="568"/>
      <c r="E297" s="450"/>
      <c r="F297" s="450"/>
      <c r="G297" s="567"/>
      <c r="I297" s="1"/>
      <c r="J297" s="567"/>
    </row>
    <row r="298" spans="3:10">
      <c r="C298" s="450"/>
      <c r="D298" s="568"/>
      <c r="E298" s="450"/>
      <c r="F298" s="450"/>
      <c r="G298" s="567"/>
      <c r="I298" s="1"/>
      <c r="J298" s="567"/>
    </row>
    <row r="299" spans="3:10">
      <c r="C299" s="450"/>
      <c r="D299" s="568"/>
      <c r="E299" s="450"/>
      <c r="F299" s="450"/>
      <c r="G299" s="567"/>
      <c r="I299" s="1"/>
      <c r="J299" s="567"/>
    </row>
    <row r="300" spans="3:10">
      <c r="C300" s="450"/>
      <c r="D300" s="568"/>
      <c r="E300" s="450"/>
      <c r="F300" s="450"/>
      <c r="G300" s="567"/>
      <c r="I300" s="1"/>
      <c r="J300" s="567"/>
    </row>
    <row r="301" spans="3:10">
      <c r="C301" s="450"/>
      <c r="D301" s="568"/>
      <c r="E301" s="450"/>
      <c r="F301" s="450"/>
      <c r="G301" s="567"/>
      <c r="I301" s="1"/>
      <c r="J301" s="567"/>
    </row>
    <row r="302" spans="3:10">
      <c r="C302" s="450"/>
      <c r="D302" s="568"/>
      <c r="E302" s="450"/>
      <c r="F302" s="450"/>
      <c r="G302" s="567"/>
      <c r="I302" s="1"/>
      <c r="J302" s="567"/>
    </row>
    <row r="303" spans="3:10">
      <c r="C303" s="450"/>
      <c r="D303" s="568"/>
      <c r="E303" s="450"/>
      <c r="F303" s="450"/>
      <c r="G303" s="567"/>
      <c r="I303" s="1"/>
      <c r="J303" s="567"/>
    </row>
    <row r="304" spans="3:10">
      <c r="C304" s="450"/>
      <c r="D304" s="568"/>
      <c r="E304" s="450"/>
      <c r="F304" s="450"/>
      <c r="G304" s="567"/>
      <c r="I304" s="1"/>
      <c r="J304" s="567"/>
    </row>
    <row r="305" spans="3:10">
      <c r="C305" s="450"/>
      <c r="D305" s="568"/>
      <c r="E305" s="450"/>
      <c r="F305" s="450"/>
      <c r="G305" s="567"/>
      <c r="I305" s="1"/>
      <c r="J305" s="567"/>
    </row>
    <row r="306" spans="3:10">
      <c r="C306" s="450"/>
      <c r="D306" s="568"/>
      <c r="E306" s="450"/>
      <c r="F306" s="450"/>
      <c r="G306" s="567"/>
      <c r="I306" s="1"/>
      <c r="J306" s="567"/>
    </row>
    <row r="307" spans="3:10">
      <c r="C307" s="450"/>
      <c r="D307" s="568"/>
      <c r="E307" s="450"/>
      <c r="F307" s="450"/>
      <c r="G307" s="567"/>
      <c r="I307" s="1"/>
      <c r="J307" s="567"/>
    </row>
    <row r="308" spans="3:10">
      <c r="C308" s="450"/>
      <c r="D308" s="568"/>
      <c r="E308" s="450"/>
      <c r="F308" s="450"/>
      <c r="G308" s="567"/>
      <c r="I308" s="1"/>
      <c r="J308" s="567"/>
    </row>
    <row r="309" spans="3:10">
      <c r="C309" s="450"/>
      <c r="D309" s="568"/>
      <c r="E309" s="450"/>
      <c r="F309" s="450"/>
      <c r="G309" s="567"/>
      <c r="I309" s="1"/>
      <c r="J309" s="567"/>
    </row>
    <row r="310" spans="3:10">
      <c r="C310" s="450"/>
      <c r="D310" s="568"/>
      <c r="E310" s="450"/>
      <c r="F310" s="450"/>
      <c r="G310" s="567"/>
      <c r="I310" s="1"/>
      <c r="J310" s="567"/>
    </row>
    <row r="311" spans="3:10">
      <c r="C311" s="450"/>
      <c r="D311" s="568"/>
      <c r="E311" s="450"/>
      <c r="F311" s="450"/>
      <c r="G311" s="567"/>
      <c r="I311" s="1"/>
      <c r="J311" s="567"/>
    </row>
    <row r="312" spans="3:10">
      <c r="C312" s="450"/>
      <c r="D312" s="568"/>
      <c r="E312" s="450"/>
      <c r="F312" s="450"/>
      <c r="G312" s="567"/>
      <c r="I312" s="1"/>
      <c r="J312" s="567"/>
    </row>
    <row r="313" spans="3:10">
      <c r="C313" s="450"/>
      <c r="D313" s="568"/>
      <c r="E313" s="450"/>
      <c r="F313" s="450"/>
      <c r="G313" s="567"/>
      <c r="I313" s="1"/>
      <c r="J313" s="567"/>
    </row>
    <row r="314" spans="3:10">
      <c r="C314" s="450"/>
      <c r="D314" s="568"/>
      <c r="E314" s="450"/>
      <c r="F314" s="450"/>
      <c r="G314" s="567"/>
      <c r="I314" s="1"/>
      <c r="J314" s="567"/>
    </row>
    <row r="315" spans="3:10">
      <c r="C315" s="450"/>
      <c r="D315" s="568"/>
      <c r="E315" s="450"/>
      <c r="F315" s="450"/>
      <c r="G315" s="567"/>
      <c r="I315" s="1"/>
      <c r="J315" s="567"/>
    </row>
    <row r="316" spans="3:10">
      <c r="C316" s="450"/>
      <c r="D316" s="568"/>
      <c r="E316" s="450"/>
      <c r="F316" s="450"/>
      <c r="G316" s="567"/>
      <c r="I316" s="1"/>
      <c r="J316" s="567"/>
    </row>
    <row r="317" spans="3:10">
      <c r="C317" s="450"/>
      <c r="D317" s="568"/>
      <c r="E317" s="450"/>
      <c r="F317" s="450"/>
      <c r="G317" s="567"/>
      <c r="I317" s="1"/>
      <c r="J317" s="567"/>
    </row>
    <row r="318" spans="3:10">
      <c r="C318" s="450"/>
      <c r="D318" s="568"/>
      <c r="E318" s="450"/>
      <c r="F318" s="450"/>
      <c r="G318" s="567"/>
      <c r="I318" s="1"/>
      <c r="J318" s="567"/>
    </row>
    <row r="319" spans="3:10">
      <c r="C319" s="450"/>
      <c r="D319" s="568"/>
      <c r="E319" s="450"/>
      <c r="F319" s="450"/>
      <c r="G319" s="567"/>
      <c r="I319" s="1"/>
      <c r="J319" s="567"/>
    </row>
    <row r="320" spans="3:10">
      <c r="C320" s="450"/>
      <c r="D320" s="568"/>
      <c r="E320" s="450"/>
      <c r="F320" s="450"/>
      <c r="G320" s="567"/>
      <c r="I320" s="1"/>
      <c r="J320" s="567"/>
    </row>
    <row r="321" spans="3:10">
      <c r="C321" s="450"/>
      <c r="D321" s="568"/>
      <c r="E321" s="450"/>
      <c r="F321" s="450"/>
      <c r="G321" s="567"/>
      <c r="I321" s="1"/>
      <c r="J321" s="567"/>
    </row>
    <row r="322" spans="3:10">
      <c r="C322" s="450"/>
      <c r="D322" s="568"/>
      <c r="E322" s="450"/>
      <c r="F322" s="450"/>
      <c r="G322" s="567"/>
      <c r="I322" s="1"/>
      <c r="J322" s="567"/>
    </row>
    <row r="323" spans="3:10">
      <c r="C323" s="450"/>
      <c r="D323" s="568"/>
      <c r="E323" s="450"/>
      <c r="F323" s="450"/>
      <c r="G323" s="567"/>
      <c r="I323" s="1"/>
      <c r="J323" s="567"/>
    </row>
    <row r="324" spans="3:10">
      <c r="C324" s="450"/>
      <c r="D324" s="568"/>
      <c r="E324" s="450"/>
      <c r="F324" s="450"/>
      <c r="G324" s="567"/>
      <c r="I324" s="1"/>
      <c r="J324" s="567"/>
    </row>
    <row r="325" spans="3:10">
      <c r="C325" s="450"/>
      <c r="D325" s="568"/>
      <c r="E325" s="450"/>
      <c r="F325" s="450"/>
      <c r="G325" s="567"/>
      <c r="I325" s="1"/>
      <c r="J325" s="567"/>
    </row>
    <row r="326" spans="3:10">
      <c r="C326" s="450"/>
      <c r="D326" s="568"/>
      <c r="E326" s="450"/>
      <c r="F326" s="450"/>
      <c r="G326" s="567"/>
      <c r="I326" s="1"/>
      <c r="J326" s="567"/>
    </row>
    <row r="327" spans="3:10">
      <c r="C327" s="450"/>
      <c r="D327" s="568"/>
      <c r="E327" s="450"/>
      <c r="F327" s="450"/>
      <c r="G327" s="567"/>
      <c r="I327" s="1"/>
      <c r="J327" s="567"/>
    </row>
    <row r="328" spans="3:10">
      <c r="C328" s="450"/>
      <c r="D328" s="568"/>
      <c r="E328" s="450"/>
      <c r="F328" s="450"/>
      <c r="G328" s="567"/>
      <c r="I328" s="1"/>
      <c r="J328" s="567"/>
    </row>
    <row r="329" spans="3:10">
      <c r="C329" s="450"/>
      <c r="D329" s="568"/>
      <c r="E329" s="450"/>
      <c r="F329" s="450"/>
      <c r="G329" s="567"/>
      <c r="I329" s="1"/>
      <c r="J329" s="567"/>
    </row>
    <row r="330" spans="3:10">
      <c r="C330" s="450"/>
      <c r="D330" s="568"/>
      <c r="E330" s="450"/>
      <c r="F330" s="450"/>
      <c r="G330" s="567"/>
      <c r="I330" s="1"/>
      <c r="J330" s="567"/>
    </row>
    <row r="331" spans="3:10">
      <c r="C331" s="450"/>
      <c r="D331" s="568"/>
      <c r="E331" s="450"/>
      <c r="F331" s="450"/>
      <c r="G331" s="567"/>
      <c r="I331" s="1"/>
      <c r="J331" s="567"/>
    </row>
    <row r="332" spans="3:10">
      <c r="C332" s="450"/>
      <c r="D332" s="568"/>
      <c r="E332" s="450"/>
      <c r="F332" s="450"/>
      <c r="G332" s="567"/>
      <c r="I332" s="1"/>
      <c r="J332" s="567"/>
    </row>
    <row r="333" spans="3:10">
      <c r="C333" s="450"/>
      <c r="D333" s="568"/>
      <c r="E333" s="450"/>
      <c r="F333" s="450"/>
      <c r="G333" s="567"/>
      <c r="I333" s="1"/>
      <c r="J333" s="567"/>
    </row>
    <row r="334" spans="3:10">
      <c r="C334" s="450"/>
      <c r="D334" s="568"/>
      <c r="E334" s="450"/>
      <c r="F334" s="450"/>
      <c r="G334" s="567"/>
      <c r="I334" s="1"/>
      <c r="J334" s="567"/>
    </row>
    <row r="335" spans="3:10">
      <c r="C335" s="450"/>
      <c r="D335" s="568"/>
      <c r="E335" s="450"/>
      <c r="F335" s="450"/>
      <c r="G335" s="567"/>
      <c r="I335" s="1"/>
      <c r="J335" s="567"/>
    </row>
    <row r="336" spans="3:10">
      <c r="C336" s="450"/>
      <c r="D336" s="568"/>
      <c r="E336" s="450"/>
      <c r="F336" s="450"/>
      <c r="G336" s="567"/>
      <c r="I336" s="1"/>
      <c r="J336" s="567"/>
    </row>
    <row r="337" spans="3:10">
      <c r="C337" s="450"/>
      <c r="D337" s="568"/>
      <c r="E337" s="450"/>
      <c r="F337" s="450"/>
      <c r="G337" s="567"/>
      <c r="I337" s="1"/>
      <c r="J337" s="567"/>
    </row>
    <row r="338" spans="3:10">
      <c r="C338" s="450"/>
      <c r="D338" s="568"/>
      <c r="E338" s="450"/>
      <c r="F338" s="450"/>
      <c r="G338" s="567"/>
      <c r="I338" s="1"/>
      <c r="J338" s="567"/>
    </row>
    <row r="339" spans="3:10">
      <c r="C339" s="450"/>
      <c r="D339" s="568"/>
      <c r="E339" s="450"/>
      <c r="F339" s="450"/>
      <c r="G339" s="567"/>
      <c r="I339" s="1"/>
      <c r="J339" s="567"/>
    </row>
    <row r="340" spans="3:10">
      <c r="C340" s="450"/>
      <c r="D340" s="568"/>
      <c r="E340" s="450"/>
      <c r="F340" s="450"/>
      <c r="G340" s="567"/>
      <c r="I340" s="1"/>
      <c r="J340" s="567"/>
    </row>
    <row r="341" spans="3:10">
      <c r="C341" s="450"/>
      <c r="D341" s="568"/>
      <c r="E341" s="450"/>
      <c r="F341" s="450"/>
      <c r="G341" s="567"/>
      <c r="I341" s="1"/>
      <c r="J341" s="567"/>
    </row>
    <row r="342" spans="3:10">
      <c r="C342" s="450"/>
      <c r="D342" s="568"/>
      <c r="E342" s="450"/>
      <c r="F342" s="450"/>
      <c r="G342" s="567"/>
      <c r="I342" s="1"/>
      <c r="J342" s="567"/>
    </row>
    <row r="343" spans="3:10">
      <c r="C343" s="450"/>
      <c r="D343" s="568"/>
      <c r="E343" s="450"/>
      <c r="F343" s="450"/>
      <c r="G343" s="567"/>
      <c r="I343" s="1"/>
      <c r="J343" s="567"/>
    </row>
    <row r="344" spans="3:10">
      <c r="C344" s="450"/>
      <c r="D344" s="568"/>
      <c r="E344" s="450"/>
      <c r="F344" s="450"/>
      <c r="G344" s="567"/>
      <c r="I344" s="1"/>
      <c r="J344" s="567"/>
    </row>
    <row r="345" spans="3:10">
      <c r="C345" s="450"/>
      <c r="D345" s="568"/>
      <c r="E345" s="450"/>
      <c r="F345" s="450"/>
      <c r="G345" s="567"/>
      <c r="I345" s="1"/>
      <c r="J345" s="567"/>
    </row>
    <row r="346" spans="3:10">
      <c r="C346" s="450"/>
      <c r="D346" s="568"/>
      <c r="E346" s="450"/>
      <c r="F346" s="450"/>
      <c r="G346" s="567"/>
      <c r="I346" s="1"/>
      <c r="J346" s="567"/>
    </row>
    <row r="347" spans="3:10">
      <c r="C347" s="450"/>
      <c r="D347" s="568"/>
      <c r="E347" s="450"/>
      <c r="F347" s="450"/>
      <c r="G347" s="567"/>
      <c r="I347" s="1"/>
      <c r="J347" s="567"/>
    </row>
    <row r="348" spans="3:10">
      <c r="C348" s="450"/>
      <c r="D348" s="568"/>
      <c r="E348" s="450"/>
      <c r="F348" s="450"/>
      <c r="G348" s="567"/>
      <c r="I348" s="1"/>
      <c r="J348" s="567"/>
    </row>
    <row r="349" spans="3:10">
      <c r="C349" s="450"/>
      <c r="D349" s="568"/>
      <c r="E349" s="450"/>
      <c r="F349" s="450"/>
      <c r="G349" s="567"/>
      <c r="I349" s="1"/>
      <c r="J349" s="567"/>
    </row>
    <row r="350" spans="3:10">
      <c r="C350" s="450"/>
      <c r="D350" s="568"/>
      <c r="E350" s="450"/>
      <c r="F350" s="450"/>
      <c r="G350" s="567"/>
      <c r="I350" s="1"/>
      <c r="J350" s="567"/>
    </row>
    <row r="351" spans="3:10">
      <c r="C351" s="450"/>
      <c r="D351" s="568"/>
      <c r="E351" s="450"/>
      <c r="F351" s="450"/>
      <c r="G351" s="567"/>
      <c r="I351" s="1"/>
      <c r="J351" s="567"/>
    </row>
    <row r="352" spans="3:10">
      <c r="C352" s="450"/>
      <c r="D352" s="568"/>
      <c r="E352" s="450"/>
      <c r="F352" s="450"/>
      <c r="G352" s="567"/>
      <c r="I352" s="1"/>
      <c r="J352" s="567"/>
    </row>
    <row r="353" spans="3:10">
      <c r="C353" s="450"/>
      <c r="D353" s="568"/>
      <c r="E353" s="450"/>
      <c r="F353" s="450"/>
      <c r="G353" s="567"/>
      <c r="I353" s="1"/>
      <c r="J353" s="567"/>
    </row>
    <row r="354" spans="3:10">
      <c r="C354" s="450"/>
      <c r="D354" s="568"/>
      <c r="E354" s="450"/>
      <c r="F354" s="450"/>
      <c r="G354" s="567"/>
      <c r="I354" s="1"/>
      <c r="J354" s="567"/>
    </row>
    <row r="355" spans="3:10">
      <c r="C355" s="450"/>
      <c r="D355" s="568"/>
      <c r="E355" s="450"/>
      <c r="F355" s="450"/>
      <c r="G355" s="567"/>
      <c r="I355" s="1"/>
      <c r="J355" s="567"/>
    </row>
    <row r="356" spans="3:10">
      <c r="C356" s="450"/>
      <c r="D356" s="568"/>
      <c r="E356" s="450"/>
      <c r="F356" s="450"/>
      <c r="G356" s="567"/>
      <c r="I356" s="1"/>
      <c r="J356" s="567"/>
    </row>
    <row r="357" spans="3:10">
      <c r="C357" s="450"/>
      <c r="D357" s="568"/>
      <c r="E357" s="450"/>
      <c r="F357" s="450"/>
      <c r="G357" s="567"/>
      <c r="I357" s="1"/>
      <c r="J357" s="567"/>
    </row>
    <row r="358" spans="3:10">
      <c r="C358" s="450"/>
      <c r="D358" s="568"/>
      <c r="E358" s="450"/>
      <c r="F358" s="450"/>
      <c r="G358" s="567"/>
      <c r="I358" s="1"/>
      <c r="J358" s="567"/>
    </row>
    <row r="359" spans="3:10">
      <c r="C359" s="450"/>
      <c r="D359" s="568"/>
      <c r="E359" s="450"/>
      <c r="F359" s="450"/>
      <c r="G359" s="567"/>
      <c r="I359" s="1"/>
      <c r="J359" s="567"/>
    </row>
    <row r="360" spans="3:10">
      <c r="C360" s="450"/>
      <c r="D360" s="568"/>
      <c r="E360" s="450"/>
      <c r="F360" s="450"/>
      <c r="G360" s="567"/>
      <c r="I360" s="1"/>
      <c r="J360" s="567"/>
    </row>
    <row r="361" spans="3:10">
      <c r="C361" s="450"/>
      <c r="D361" s="568"/>
      <c r="E361" s="450"/>
      <c r="F361" s="450"/>
      <c r="G361" s="567"/>
      <c r="I361" s="1"/>
      <c r="J361" s="567"/>
    </row>
    <row r="362" spans="3:10">
      <c r="C362" s="450"/>
      <c r="D362" s="568"/>
      <c r="E362" s="450"/>
      <c r="F362" s="450"/>
      <c r="G362" s="567"/>
      <c r="I362" s="1"/>
      <c r="J362" s="567"/>
    </row>
    <row r="363" spans="3:10">
      <c r="C363" s="450"/>
      <c r="D363" s="568"/>
      <c r="E363" s="450"/>
      <c r="F363" s="450"/>
      <c r="G363" s="567"/>
      <c r="I363" s="1"/>
      <c r="J363" s="567"/>
    </row>
    <row r="364" spans="3:10">
      <c r="C364" s="450"/>
      <c r="D364" s="568"/>
      <c r="E364" s="450"/>
      <c r="F364" s="450"/>
      <c r="G364" s="567"/>
      <c r="I364" s="1"/>
      <c r="J364" s="567"/>
    </row>
    <row r="365" spans="3:10">
      <c r="C365" s="450"/>
      <c r="D365" s="568"/>
      <c r="E365" s="450"/>
      <c r="F365" s="450"/>
      <c r="G365" s="567"/>
      <c r="I365" s="1"/>
      <c r="J365" s="567"/>
    </row>
    <row r="366" spans="3:10">
      <c r="C366" s="450"/>
      <c r="D366" s="568"/>
      <c r="E366" s="450"/>
      <c r="F366" s="450"/>
      <c r="G366" s="567"/>
      <c r="I366" s="1"/>
      <c r="J366" s="567"/>
    </row>
    <row r="367" spans="3:10">
      <c r="C367" s="450"/>
      <c r="D367" s="568"/>
      <c r="E367" s="450"/>
      <c r="F367" s="450"/>
      <c r="G367" s="567"/>
      <c r="I367" s="1"/>
      <c r="J367" s="567"/>
    </row>
    <row r="368" spans="3:10">
      <c r="C368" s="450"/>
      <c r="D368" s="568"/>
      <c r="E368" s="450"/>
      <c r="F368" s="450"/>
      <c r="G368" s="567"/>
      <c r="I368" s="1"/>
      <c r="J368" s="567"/>
    </row>
    <row r="369" spans="3:11">
      <c r="C369" s="450"/>
      <c r="D369" s="568"/>
      <c r="E369" s="450"/>
      <c r="F369" s="450"/>
      <c r="G369" s="567"/>
      <c r="I369" s="1"/>
      <c r="J369" s="567"/>
    </row>
    <row r="370" spans="3:11">
      <c r="C370" s="450"/>
      <c r="D370" s="568"/>
      <c r="E370" s="450"/>
      <c r="F370" s="450"/>
      <c r="G370" s="567"/>
      <c r="I370" s="1"/>
      <c r="J370" s="567"/>
    </row>
    <row r="371" spans="3:11">
      <c r="C371" s="450"/>
      <c r="D371" s="568"/>
      <c r="E371" s="450"/>
      <c r="F371" s="450"/>
      <c r="G371" s="567"/>
      <c r="I371" s="1"/>
      <c r="J371" s="567"/>
    </row>
    <row r="372" spans="3:11">
      <c r="C372" s="450"/>
      <c r="D372" s="568"/>
      <c r="E372" s="450"/>
      <c r="F372" s="450"/>
      <c r="G372" s="567"/>
      <c r="I372" s="1"/>
      <c r="J372" s="567"/>
    </row>
    <row r="373" spans="3:11">
      <c r="C373" s="450"/>
      <c r="D373" s="568"/>
      <c r="E373" s="450"/>
      <c r="F373" s="450"/>
      <c r="G373" s="567"/>
      <c r="I373" s="1"/>
      <c r="J373" s="567"/>
    </row>
    <row r="374" spans="3:11">
      <c r="C374" s="450"/>
      <c r="D374" s="568"/>
      <c r="E374" s="450"/>
      <c r="F374" s="450"/>
      <c r="G374" s="567"/>
      <c r="I374" s="1"/>
      <c r="J374" s="567"/>
    </row>
    <row r="375" spans="3:11">
      <c r="C375" s="450"/>
      <c r="D375" s="568"/>
      <c r="E375" s="450"/>
      <c r="F375" s="450"/>
      <c r="G375" s="567"/>
      <c r="I375" s="1"/>
      <c r="J375" s="567"/>
    </row>
    <row r="376" spans="3:11">
      <c r="C376" s="450"/>
      <c r="D376" s="568"/>
      <c r="E376" s="450"/>
      <c r="F376" s="450"/>
      <c r="G376" s="567"/>
      <c r="I376" s="1"/>
      <c r="J376" s="567"/>
    </row>
    <row r="377" spans="3:11">
      <c r="C377" s="450"/>
      <c r="D377" s="568"/>
      <c r="E377" s="450"/>
      <c r="F377" s="450"/>
      <c r="G377" s="567"/>
      <c r="I377" s="1"/>
      <c r="J377" s="567"/>
    </row>
    <row r="378" spans="3:11">
      <c r="C378" s="450"/>
      <c r="D378" s="568"/>
      <c r="E378" s="450"/>
      <c r="F378" s="450"/>
      <c r="G378" s="567"/>
      <c r="I378" s="1"/>
      <c r="J378" s="567"/>
    </row>
    <row r="379" spans="3:11">
      <c r="C379" s="450"/>
      <c r="D379" s="450"/>
      <c r="E379" s="561"/>
      <c r="F379" s="450"/>
      <c r="H379" s="561"/>
      <c r="I379" s="450"/>
      <c r="K379" s="561"/>
    </row>
    <row r="380" spans="3:11">
      <c r="C380" s="450"/>
      <c r="D380" s="450"/>
      <c r="E380" s="450"/>
      <c r="F380" s="450"/>
      <c r="I380" s="450"/>
    </row>
    <row r="381" spans="3:11">
      <c r="I381" s="1"/>
    </row>
    <row r="382" spans="3:11">
      <c r="C382" s="451"/>
      <c r="F382" s="567"/>
      <c r="I382" s="567"/>
    </row>
    <row r="383" spans="3:11">
      <c r="C383" s="451"/>
      <c r="F383" s="567"/>
      <c r="I383" s="567"/>
    </row>
    <row r="384" spans="3:11">
      <c r="C384" s="451"/>
      <c r="F384" s="451"/>
      <c r="I384" s="451"/>
    </row>
    <row r="385" spans="2:10">
      <c r="I385" s="451"/>
    </row>
    <row r="386" spans="2:10" ht="13.5">
      <c r="B386" s="449"/>
      <c r="C386" s="450"/>
      <c r="F386" s="450"/>
      <c r="H386" s="556"/>
      <c r="I386" s="1"/>
    </row>
    <row r="387" spans="2:10" ht="13.5">
      <c r="B387" s="452"/>
      <c r="C387" s="561"/>
      <c r="F387" s="450"/>
      <c r="I387" s="1"/>
    </row>
    <row r="388" spans="2:10">
      <c r="C388" s="450"/>
      <c r="I388" s="1"/>
    </row>
    <row r="389" spans="2:10" ht="13.5">
      <c r="C389" s="450"/>
      <c r="E389" s="452"/>
      <c r="I389" s="1"/>
    </row>
    <row r="390" spans="2:10">
      <c r="C390" s="450"/>
      <c r="E390" s="478"/>
    </row>
    <row r="391" spans="2:10">
      <c r="B391" s="453"/>
    </row>
    <row r="393" spans="2:10">
      <c r="G393" s="785"/>
      <c r="H393" s="571"/>
      <c r="I393" s="786"/>
      <c r="J393" s="786"/>
    </row>
    <row r="394" spans="2:10">
      <c r="G394" s="785"/>
      <c r="H394" s="571"/>
      <c r="I394" s="786"/>
      <c r="J394" s="786"/>
    </row>
    <row r="395" spans="2:10">
      <c r="G395" s="785"/>
      <c r="H395" s="571"/>
      <c r="I395" s="786"/>
      <c r="J395" s="786"/>
    </row>
    <row r="396" spans="2:10">
      <c r="G396" s="785"/>
      <c r="H396" s="571"/>
      <c r="I396" s="786"/>
      <c r="J396" s="786"/>
    </row>
    <row r="397" spans="2:10">
      <c r="G397" s="785"/>
      <c r="H397" s="570"/>
      <c r="I397" s="787"/>
      <c r="J397" s="787"/>
    </row>
    <row r="398" spans="2:10">
      <c r="G398" s="785"/>
      <c r="H398" s="570"/>
      <c r="I398" s="787"/>
      <c r="J398" s="787"/>
    </row>
    <row r="399" spans="2:10">
      <c r="G399" s="785"/>
      <c r="H399" s="570"/>
      <c r="I399" s="787"/>
      <c r="J399" s="787"/>
    </row>
    <row r="400" spans="2:10">
      <c r="G400" s="785"/>
      <c r="H400" s="570"/>
      <c r="I400" s="787"/>
      <c r="J400" s="787"/>
    </row>
    <row r="401" spans="7:10">
      <c r="G401" s="785"/>
      <c r="H401" s="570"/>
      <c r="I401" s="787"/>
      <c r="J401" s="787"/>
    </row>
    <row r="402" spans="7:10">
      <c r="G402" s="785"/>
      <c r="H402" s="570"/>
      <c r="I402" s="787"/>
      <c r="J402" s="787"/>
    </row>
    <row r="403" spans="7:10">
      <c r="G403" s="785"/>
      <c r="H403" s="570"/>
      <c r="I403" s="787"/>
      <c r="J403" s="787"/>
    </row>
    <row r="404" spans="7:10">
      <c r="G404" s="785"/>
      <c r="H404" s="570"/>
      <c r="I404" s="787"/>
      <c r="J404" s="787"/>
    </row>
    <row r="405" spans="7:10">
      <c r="G405" s="785"/>
      <c r="H405" s="570"/>
      <c r="I405" s="787"/>
      <c r="J405" s="787"/>
    </row>
    <row r="406" spans="7:10">
      <c r="G406" s="785"/>
      <c r="H406" s="570"/>
      <c r="I406" s="787"/>
      <c r="J406" s="787"/>
    </row>
    <row r="407" spans="7:10">
      <c r="G407" s="785"/>
      <c r="H407" s="570"/>
      <c r="I407" s="787"/>
      <c r="J407" s="787"/>
    </row>
    <row r="408" spans="7:10">
      <c r="G408" s="788"/>
      <c r="H408" s="570"/>
      <c r="I408" s="787"/>
      <c r="J408" s="787"/>
    </row>
    <row r="409" spans="7:10" ht="13.5">
      <c r="G409" s="789"/>
      <c r="H409" s="570"/>
      <c r="I409" s="787"/>
      <c r="J409" s="787"/>
    </row>
    <row r="411" spans="7:10">
      <c r="J411" s="523"/>
    </row>
    <row r="431" spans="7:42">
      <c r="G431" s="524"/>
      <c r="H431" s="569"/>
      <c r="I431" s="524"/>
      <c r="J431" s="524"/>
      <c r="K431" s="569"/>
      <c r="L431" s="524"/>
      <c r="M431" s="524"/>
      <c r="N431" s="524"/>
      <c r="O431" s="524"/>
      <c r="P431" s="524"/>
      <c r="Q431" s="524"/>
      <c r="R431" s="524"/>
      <c r="S431" s="524"/>
      <c r="T431" s="524"/>
      <c r="U431" s="524"/>
      <c r="V431" s="524"/>
      <c r="W431" s="524"/>
      <c r="X431" s="524"/>
      <c r="Y431" s="524"/>
      <c r="Z431" s="524"/>
      <c r="AA431" s="524"/>
      <c r="AB431" s="524"/>
      <c r="AC431" s="524"/>
      <c r="AD431" s="524"/>
      <c r="AE431" s="524"/>
      <c r="AF431" s="524"/>
      <c r="AG431" s="524"/>
      <c r="AH431" s="524"/>
      <c r="AI431" s="524"/>
      <c r="AJ431" s="524"/>
      <c r="AK431" s="524"/>
      <c r="AL431" s="524"/>
      <c r="AM431" s="524"/>
      <c r="AN431" s="524"/>
      <c r="AO431" s="524"/>
    </row>
    <row r="432" spans="7:42">
      <c r="G432" s="525"/>
      <c r="H432" s="571"/>
      <c r="I432" s="525"/>
      <c r="J432" s="525"/>
      <c r="K432" s="570"/>
      <c r="L432" s="526"/>
      <c r="M432" s="526"/>
      <c r="N432" s="526"/>
      <c r="O432" s="526"/>
      <c r="P432" s="526"/>
      <c r="Q432" s="526"/>
      <c r="R432" s="526"/>
      <c r="S432" s="526"/>
      <c r="T432" s="526"/>
      <c r="U432" s="526"/>
      <c r="V432" s="526"/>
      <c r="W432" s="526"/>
      <c r="X432" s="526"/>
      <c r="Y432" s="526"/>
      <c r="Z432" s="526"/>
      <c r="AA432" s="526"/>
      <c r="AB432" s="526"/>
      <c r="AC432" s="526"/>
      <c r="AD432" s="526"/>
      <c r="AE432" s="526"/>
      <c r="AF432" s="526"/>
      <c r="AG432" s="526"/>
      <c r="AH432" s="526"/>
      <c r="AI432" s="526"/>
      <c r="AJ432" s="526"/>
      <c r="AK432" s="526"/>
      <c r="AL432" s="526"/>
      <c r="AM432" s="526"/>
      <c r="AN432" s="526"/>
      <c r="AO432" s="526"/>
      <c r="AP432" s="523"/>
    </row>
    <row r="433" spans="7:42">
      <c r="G433" s="525"/>
      <c r="H433" s="571"/>
      <c r="I433" s="525"/>
      <c r="J433" s="525"/>
      <c r="K433" s="570"/>
      <c r="L433" s="526"/>
      <c r="M433" s="526"/>
      <c r="N433" s="526"/>
      <c r="O433" s="526"/>
      <c r="P433" s="526"/>
      <c r="Q433" s="526"/>
      <c r="R433" s="526"/>
      <c r="S433" s="526"/>
      <c r="T433" s="526"/>
      <c r="U433" s="526"/>
      <c r="V433" s="526"/>
      <c r="W433" s="526"/>
      <c r="X433" s="526"/>
      <c r="Y433" s="526"/>
      <c r="Z433" s="526"/>
      <c r="AA433" s="526"/>
      <c r="AB433" s="526"/>
      <c r="AC433" s="526"/>
      <c r="AD433" s="526"/>
      <c r="AE433" s="526"/>
      <c r="AF433" s="526"/>
      <c r="AG433" s="526"/>
      <c r="AH433" s="526"/>
      <c r="AI433" s="526"/>
      <c r="AJ433" s="526"/>
      <c r="AK433" s="526"/>
      <c r="AL433" s="526"/>
      <c r="AM433" s="526"/>
      <c r="AN433" s="526"/>
      <c r="AO433" s="526"/>
      <c r="AP433" s="523"/>
    </row>
    <row r="434" spans="7:42">
      <c r="G434" s="525"/>
      <c r="H434" s="571"/>
      <c r="I434" s="525"/>
      <c r="J434" s="525"/>
      <c r="K434" s="570"/>
      <c r="L434" s="526"/>
      <c r="M434" s="526"/>
      <c r="N434" s="526"/>
      <c r="O434" s="526"/>
      <c r="P434" s="526"/>
      <c r="Q434" s="526"/>
      <c r="R434" s="526"/>
      <c r="S434" s="526"/>
      <c r="T434" s="526"/>
      <c r="U434" s="526"/>
      <c r="V434" s="526"/>
      <c r="W434" s="526"/>
      <c r="X434" s="526"/>
      <c r="Y434" s="526"/>
      <c r="Z434" s="526"/>
      <c r="AA434" s="526"/>
      <c r="AB434" s="526"/>
      <c r="AC434" s="526"/>
      <c r="AD434" s="526"/>
      <c r="AE434" s="526"/>
      <c r="AF434" s="526"/>
      <c r="AG434" s="526"/>
      <c r="AH434" s="526"/>
      <c r="AI434" s="526"/>
      <c r="AJ434" s="526"/>
      <c r="AK434" s="526"/>
      <c r="AL434" s="526"/>
      <c r="AM434" s="526"/>
      <c r="AN434" s="526"/>
      <c r="AO434" s="526"/>
      <c r="AP434" s="523"/>
    </row>
    <row r="435" spans="7:42">
      <c r="G435" s="525"/>
      <c r="H435" s="571"/>
      <c r="I435" s="525"/>
      <c r="J435" s="525"/>
      <c r="K435" s="570"/>
      <c r="L435" s="526"/>
      <c r="M435" s="526"/>
      <c r="N435" s="526"/>
      <c r="O435" s="526"/>
      <c r="P435" s="526"/>
      <c r="Q435" s="526"/>
      <c r="R435" s="526"/>
      <c r="S435" s="526"/>
      <c r="T435" s="526"/>
      <c r="U435" s="526"/>
      <c r="V435" s="526"/>
      <c r="W435" s="526"/>
      <c r="X435" s="526"/>
      <c r="Y435" s="526"/>
      <c r="Z435" s="526"/>
      <c r="AA435" s="526"/>
      <c r="AB435" s="526"/>
      <c r="AC435" s="526"/>
      <c r="AD435" s="526"/>
      <c r="AE435" s="526"/>
      <c r="AF435" s="526"/>
      <c r="AG435" s="526"/>
      <c r="AH435" s="526"/>
      <c r="AI435" s="526"/>
      <c r="AJ435" s="526"/>
      <c r="AK435" s="526"/>
      <c r="AL435" s="526"/>
      <c r="AM435" s="526"/>
      <c r="AN435" s="526"/>
      <c r="AO435" s="526"/>
      <c r="AP435" s="523"/>
    </row>
    <row r="436" spans="7:42">
      <c r="G436" s="525"/>
      <c r="H436" s="571"/>
      <c r="I436" s="525"/>
      <c r="J436" s="525"/>
      <c r="K436" s="570"/>
      <c r="L436" s="526"/>
      <c r="M436" s="526"/>
      <c r="N436" s="526"/>
      <c r="O436" s="526"/>
      <c r="P436" s="526"/>
      <c r="Q436" s="526"/>
      <c r="R436" s="526"/>
      <c r="S436" s="526"/>
      <c r="T436" s="526"/>
      <c r="U436" s="526"/>
      <c r="V436" s="526"/>
      <c r="W436" s="526"/>
      <c r="X436" s="526"/>
      <c r="Y436" s="526"/>
      <c r="Z436" s="526"/>
      <c r="AA436" s="526"/>
      <c r="AB436" s="526"/>
      <c r="AC436" s="526"/>
      <c r="AD436" s="526"/>
      <c r="AE436" s="526"/>
      <c r="AF436" s="526"/>
      <c r="AG436" s="526"/>
      <c r="AH436" s="526"/>
      <c r="AI436" s="526"/>
      <c r="AJ436" s="526"/>
      <c r="AK436" s="526"/>
      <c r="AL436" s="526"/>
      <c r="AM436" s="526"/>
      <c r="AN436" s="526"/>
      <c r="AO436" s="526"/>
      <c r="AP436" s="523"/>
    </row>
    <row r="437" spans="7:42">
      <c r="G437" s="525"/>
      <c r="H437" s="571"/>
      <c r="I437" s="525"/>
      <c r="J437" s="525"/>
      <c r="K437" s="570"/>
      <c r="L437" s="526"/>
      <c r="M437" s="526"/>
      <c r="N437" s="526"/>
      <c r="O437" s="526"/>
      <c r="P437" s="526"/>
      <c r="Q437" s="526"/>
      <c r="R437" s="526"/>
      <c r="S437" s="526"/>
      <c r="T437" s="526"/>
      <c r="U437" s="526"/>
      <c r="V437" s="526"/>
      <c r="W437" s="526"/>
      <c r="X437" s="526"/>
      <c r="Y437" s="526"/>
      <c r="Z437" s="526"/>
      <c r="AA437" s="526"/>
      <c r="AB437" s="526"/>
      <c r="AC437" s="526"/>
      <c r="AD437" s="526"/>
      <c r="AE437" s="526"/>
      <c r="AF437" s="526"/>
      <c r="AG437" s="526"/>
      <c r="AH437" s="526"/>
      <c r="AI437" s="526"/>
      <c r="AJ437" s="526"/>
      <c r="AK437" s="526"/>
      <c r="AL437" s="526"/>
      <c r="AM437" s="526"/>
      <c r="AN437" s="526"/>
      <c r="AO437" s="526"/>
      <c r="AP437" s="523"/>
    </row>
    <row r="438" spans="7:42">
      <c r="G438" s="525"/>
      <c r="H438" s="571"/>
      <c r="I438" s="525"/>
      <c r="J438" s="525"/>
      <c r="K438" s="570"/>
      <c r="L438" s="526"/>
      <c r="M438" s="526"/>
      <c r="N438" s="526"/>
      <c r="O438" s="526"/>
      <c r="P438" s="526"/>
      <c r="Q438" s="526"/>
      <c r="R438" s="526"/>
      <c r="S438" s="526"/>
      <c r="T438" s="526"/>
      <c r="U438" s="526"/>
      <c r="V438" s="526"/>
      <c r="W438" s="526"/>
      <c r="X438" s="526"/>
      <c r="Y438" s="526"/>
      <c r="Z438" s="526"/>
      <c r="AA438" s="526"/>
      <c r="AB438" s="526"/>
      <c r="AC438" s="526"/>
      <c r="AD438" s="526"/>
      <c r="AE438" s="526"/>
      <c r="AF438" s="526"/>
      <c r="AG438" s="526"/>
      <c r="AH438" s="526"/>
      <c r="AI438" s="526"/>
      <c r="AJ438" s="526"/>
      <c r="AK438" s="526"/>
      <c r="AL438" s="526"/>
      <c r="AM438" s="526"/>
      <c r="AN438" s="526"/>
      <c r="AO438" s="526"/>
      <c r="AP438" s="523"/>
    </row>
    <row r="439" spans="7:42">
      <c r="G439" s="525"/>
      <c r="H439" s="571"/>
      <c r="I439" s="525"/>
      <c r="J439" s="525"/>
      <c r="K439" s="570"/>
      <c r="L439" s="526"/>
      <c r="M439" s="526"/>
      <c r="N439" s="526"/>
      <c r="O439" s="526"/>
      <c r="P439" s="526"/>
      <c r="Q439" s="526"/>
      <c r="R439" s="526"/>
      <c r="S439" s="526"/>
      <c r="T439" s="526"/>
      <c r="U439" s="526"/>
      <c r="V439" s="526"/>
      <c r="W439" s="526"/>
      <c r="X439" s="526"/>
      <c r="Y439" s="526"/>
      <c r="Z439" s="526"/>
      <c r="AA439" s="526"/>
      <c r="AB439" s="526"/>
      <c r="AC439" s="526"/>
      <c r="AD439" s="526"/>
      <c r="AE439" s="526"/>
      <c r="AF439" s="526"/>
      <c r="AG439" s="526"/>
      <c r="AH439" s="526"/>
      <c r="AI439" s="526"/>
      <c r="AJ439" s="526"/>
      <c r="AK439" s="526"/>
      <c r="AL439" s="526"/>
      <c r="AM439" s="526"/>
      <c r="AN439" s="526"/>
      <c r="AO439" s="526"/>
      <c r="AP439" s="523"/>
    </row>
    <row r="440" spans="7:42">
      <c r="G440" s="525"/>
      <c r="H440" s="571"/>
      <c r="I440" s="525"/>
      <c r="J440" s="525"/>
      <c r="K440" s="570"/>
      <c r="L440" s="526"/>
      <c r="M440" s="526"/>
      <c r="N440" s="526"/>
      <c r="O440" s="526"/>
      <c r="P440" s="526"/>
      <c r="Q440" s="526"/>
      <c r="R440" s="526"/>
      <c r="S440" s="526"/>
      <c r="T440" s="526"/>
      <c r="U440" s="526"/>
      <c r="V440" s="526"/>
      <c r="W440" s="526"/>
      <c r="X440" s="526"/>
      <c r="Y440" s="526"/>
      <c r="Z440" s="526"/>
      <c r="AA440" s="526"/>
      <c r="AB440" s="526"/>
      <c r="AC440" s="526"/>
      <c r="AD440" s="526"/>
      <c r="AE440" s="526"/>
      <c r="AF440" s="526"/>
      <c r="AG440" s="526"/>
      <c r="AH440" s="526"/>
      <c r="AI440" s="526"/>
      <c r="AJ440" s="526"/>
      <c r="AK440" s="526"/>
      <c r="AL440" s="526"/>
      <c r="AM440" s="526"/>
      <c r="AN440" s="526"/>
      <c r="AO440" s="526"/>
      <c r="AP440" s="523"/>
    </row>
    <row r="442" spans="7:42">
      <c r="G442" s="478"/>
    </row>
    <row r="469" spans="2:2">
      <c r="B469" s="476"/>
    </row>
    <row r="470" spans="2:2">
      <c r="B470" s="477"/>
    </row>
  </sheetData>
  <phoneticPr fontId="15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2E8D-7460-4BE2-843F-3209137AE824}">
  <sheetPr>
    <tabColor rgb="FF002060"/>
  </sheetPr>
  <dimension ref="A1:P222"/>
  <sheetViews>
    <sheetView topLeftCell="A133" workbookViewId="0">
      <selection activeCell="I213" sqref="I213"/>
    </sheetView>
  </sheetViews>
  <sheetFormatPr defaultRowHeight="12.75"/>
  <cols>
    <col min="1" max="1" width="17.140625" customWidth="1"/>
    <col min="2" max="2" width="35.7109375" customWidth="1"/>
    <col min="3" max="3" width="16.140625" bestFit="1" customWidth="1"/>
    <col min="4" max="4" width="9.42578125" bestFit="1" customWidth="1"/>
    <col min="5" max="5" width="15" bestFit="1" customWidth="1"/>
    <col min="6" max="6" width="11.140625" bestFit="1" customWidth="1"/>
    <col min="7" max="7" width="17.28515625" style="1" bestFit="1" customWidth="1"/>
    <col min="8" max="8" width="17.42578125" bestFit="1" customWidth="1"/>
    <col min="9" max="9" width="13.28515625" bestFit="1" customWidth="1"/>
    <col min="10" max="11" width="15.7109375" customWidth="1"/>
    <col min="12" max="13" width="16.7109375" customWidth="1"/>
    <col min="14" max="14" width="14.28515625" customWidth="1"/>
  </cols>
  <sheetData>
    <row r="1" spans="1:16" s="49" customFormat="1" ht="14.25" thickBot="1">
      <c r="A1" s="428"/>
      <c r="B1" s="429" t="s">
        <v>6190</v>
      </c>
      <c r="C1" s="428"/>
      <c r="D1" s="428"/>
      <c r="E1" s="428"/>
      <c r="F1" s="428"/>
      <c r="G1" s="545"/>
      <c r="H1" s="428"/>
      <c r="I1" s="428"/>
      <c r="J1" s="428"/>
      <c r="K1" s="428"/>
      <c r="L1" s="428"/>
    </row>
    <row r="2" spans="1:16" s="49" customFormat="1" ht="13.5">
      <c r="A2" s="428"/>
      <c r="B2" s="430">
        <f>'C1_정산표'!B2</f>
        <v>45657</v>
      </c>
      <c r="C2" s="428"/>
      <c r="D2" s="428"/>
      <c r="E2" s="428"/>
      <c r="F2" s="428"/>
      <c r="G2" s="546" t="s">
        <v>1036</v>
      </c>
      <c r="H2" s="432" t="str">
        <f>'C1_정산표'!H2</f>
        <v>SJ</v>
      </c>
      <c r="I2" s="428"/>
      <c r="J2" s="428"/>
      <c r="K2" s="428"/>
      <c r="L2" s="428"/>
    </row>
    <row r="3" spans="1:16" s="49" customFormat="1" ht="14.25" thickBot="1">
      <c r="A3" s="428"/>
      <c r="B3" s="429" t="s">
        <v>6183</v>
      </c>
      <c r="C3" s="428"/>
      <c r="D3" s="428"/>
      <c r="E3" s="428"/>
      <c r="F3" s="428"/>
      <c r="G3" s="547" t="s">
        <v>1037</v>
      </c>
      <c r="H3" s="434" t="s">
        <v>1097</v>
      </c>
      <c r="I3" s="428"/>
      <c r="J3" s="428"/>
      <c r="K3" s="428"/>
      <c r="L3" s="428"/>
    </row>
    <row r="4" spans="1:16" s="49" customFormat="1" ht="17.25">
      <c r="A4" s="428"/>
      <c r="B4" s="435"/>
      <c r="C4" s="428"/>
      <c r="D4" s="428"/>
      <c r="E4" s="428"/>
      <c r="F4" s="428"/>
      <c r="G4" s="545"/>
      <c r="H4" s="428"/>
      <c r="I4" s="428"/>
      <c r="J4" s="428"/>
      <c r="K4" s="428"/>
      <c r="L4" s="428"/>
    </row>
    <row r="5" spans="1:16" s="49" customFormat="1" ht="10.9" customHeight="1">
      <c r="B5" s="446"/>
      <c r="G5" s="402"/>
    </row>
    <row r="6" spans="1:16" s="49" customFormat="1" ht="15" customHeight="1">
      <c r="B6" s="446"/>
      <c r="G6" s="402"/>
    </row>
    <row r="7" spans="1:16" s="49" customFormat="1" ht="12" customHeight="1">
      <c r="B7" s="548"/>
      <c r="G7" s="402"/>
    </row>
    <row r="8" spans="1:16" s="49" customFormat="1" ht="12" customHeight="1">
      <c r="B8" s="548"/>
      <c r="G8" s="402"/>
    </row>
    <row r="9" spans="1:16" ht="13.5" thickBot="1">
      <c r="G9" s="549" t="s">
        <v>6184</v>
      </c>
      <c r="H9" s="550">
        <f>COUNTIF(H12:H82,0)</f>
        <v>0</v>
      </c>
      <c r="J9" s="550">
        <f>COUNTIF(I12:I82,0)</f>
        <v>0</v>
      </c>
      <c r="K9" s="796"/>
      <c r="L9" s="796"/>
      <c r="M9" s="796"/>
    </row>
    <row r="10" spans="1:16">
      <c r="A10" t="s">
        <v>326</v>
      </c>
      <c r="B10" t="s">
        <v>327</v>
      </c>
      <c r="C10" t="s">
        <v>328</v>
      </c>
      <c r="D10" t="s">
        <v>329</v>
      </c>
      <c r="E10" t="s">
        <v>330</v>
      </c>
      <c r="F10" t="s">
        <v>331</v>
      </c>
      <c r="G10" s="1" t="s">
        <v>332</v>
      </c>
      <c r="H10" s="551" t="s">
        <v>6185</v>
      </c>
      <c r="I10" s="797" t="s">
        <v>6186</v>
      </c>
      <c r="J10" s="798"/>
    </row>
    <row r="11" spans="1:16" ht="14.25" thickBot="1">
      <c r="A11" t="s">
        <v>646</v>
      </c>
      <c r="B11" t="s">
        <v>547</v>
      </c>
      <c r="C11" t="s">
        <v>647</v>
      </c>
      <c r="D11" t="s">
        <v>648</v>
      </c>
      <c r="E11" t="s">
        <v>649</v>
      </c>
      <c r="F11" t="s">
        <v>650</v>
      </c>
      <c r="G11" s="1" t="s">
        <v>651</v>
      </c>
      <c r="H11" s="552" t="s">
        <v>6187</v>
      </c>
      <c r="I11" s="553" t="s">
        <v>6188</v>
      </c>
      <c r="J11" s="554" t="s">
        <v>6189</v>
      </c>
    </row>
    <row r="12" spans="1:16">
      <c r="A12" t="str">
        <f>국내주식명세!A3</f>
        <v>KR7001440007</v>
      </c>
      <c r="B12" t="str">
        <f>국내주식명세!B3</f>
        <v>종목002</v>
      </c>
      <c r="C12" t="str">
        <f>국내주식명세!C3</f>
        <v>거래소</v>
      </c>
      <c r="D12">
        <f>국내주식명세!D3</f>
        <v>5880</v>
      </c>
      <c r="E12">
        <f>국내주식명세!E3</f>
        <v>91764961</v>
      </c>
      <c r="F12">
        <f>국내주식명세!F3</f>
        <v>22900</v>
      </c>
      <c r="G12" s="1">
        <f>국내주식명세!G3</f>
        <v>134652000</v>
      </c>
      <c r="H12" s="1" t="b">
        <f>G12=D12*F12</f>
        <v>1</v>
      </c>
      <c r="I12" s="1">
        <f>INDEX(KRS정보시스템_주식!$A$1:$N$3000,MATCH('평가액검증(주식)'!B12,KRS정보시스템_주식!$B:$B,0),MATCH(KRS정보시스템_주식!$E$1,KRS정보시스템_주식!$1:$1,0))</f>
        <v>22900</v>
      </c>
      <c r="J12" s="555" t="str">
        <f t="shared" ref="J12:J24" si="0">IF(D12=0,"TRUE",IF(F12=I12,"TRUE","FALSE"))</f>
        <v>TRUE</v>
      </c>
      <c r="K12" s="1"/>
      <c r="L12" s="1"/>
      <c r="M12" s="1"/>
      <c r="N12" s="1"/>
      <c r="O12" s="1"/>
      <c r="P12" s="1"/>
    </row>
    <row r="13" spans="1:16">
      <c r="A13" t="str">
        <f>국내주식명세!A4</f>
        <v>KR7002380004</v>
      </c>
      <c r="B13" t="str">
        <f>국내주식명세!B4</f>
        <v>종목003</v>
      </c>
      <c r="C13" t="str">
        <f>국내주식명세!C4</f>
        <v>거래소</v>
      </c>
      <c r="D13">
        <f>국내주식명세!D4</f>
        <v>210</v>
      </c>
      <c r="E13">
        <f>국내주식명세!E4</f>
        <v>63483000</v>
      </c>
      <c r="F13">
        <f>국내주식명세!F4</f>
        <v>420500</v>
      </c>
      <c r="G13" s="1">
        <f>국내주식명세!G4</f>
        <v>88305000</v>
      </c>
      <c r="H13" s="1" t="b">
        <f t="shared" ref="H13:H24" si="1">G13=D13*F13</f>
        <v>1</v>
      </c>
      <c r="I13" s="1">
        <f>INDEX(KRS정보시스템_주식!$A$1:$N$3000,MATCH('평가액검증(주식)'!B13,KRS정보시스템_주식!$B:$B,0),MATCH(KRS정보시스템_주식!$E$1,KRS정보시스템_주식!$1:$1,0))</f>
        <v>420500</v>
      </c>
      <c r="J13" s="555" t="str">
        <f t="shared" si="0"/>
        <v>TRUE</v>
      </c>
      <c r="K13" s="1"/>
      <c r="L13" s="1"/>
      <c r="M13" s="1"/>
      <c r="N13" s="1"/>
      <c r="O13" s="1"/>
      <c r="P13" s="1"/>
    </row>
    <row r="14" spans="1:16">
      <c r="A14" t="str">
        <f>국내주식명세!A5</f>
        <v>KR7003230000</v>
      </c>
      <c r="B14" t="str">
        <f>국내주식명세!B5</f>
        <v>종목004</v>
      </c>
      <c r="C14" t="str">
        <f>국내주식명세!C5</f>
        <v>거래소</v>
      </c>
      <c r="D14">
        <f>국내주식명세!D5</f>
        <v>210</v>
      </c>
      <c r="E14">
        <f>국내주식명세!E5</f>
        <v>204090000</v>
      </c>
      <c r="F14">
        <f>국내주식명세!F5</f>
        <v>1231000</v>
      </c>
      <c r="G14" s="1">
        <f>국내주식명세!G5</f>
        <v>258510000</v>
      </c>
      <c r="H14" s="1" t="b">
        <f t="shared" si="1"/>
        <v>1</v>
      </c>
      <c r="I14" s="1">
        <f>INDEX(KRS정보시스템_주식!$A$1:$N$3000,MATCH('평가액검증(주식)'!B14,KRS정보시스템_주식!$B:$B,0),MATCH(KRS정보시스템_주식!$E$1,KRS정보시스템_주식!$1:$1,0))</f>
        <v>1231000</v>
      </c>
      <c r="J14" s="555" t="str">
        <f t="shared" si="0"/>
        <v>TRUE</v>
      </c>
      <c r="K14" s="1"/>
      <c r="L14" s="1"/>
      <c r="M14" s="1"/>
      <c r="N14" s="1"/>
      <c r="O14" s="1"/>
      <c r="P14" s="1"/>
    </row>
    <row r="15" spans="1:16">
      <c r="A15" t="str">
        <f>국내주식명세!A6</f>
        <v>KR7003240009</v>
      </c>
      <c r="B15" t="str">
        <f>국내주식명세!B6</f>
        <v>종목005</v>
      </c>
      <c r="C15" t="str">
        <f>국내주식명세!C6</f>
        <v>거래소</v>
      </c>
      <c r="D15">
        <f>국내주식명세!D6</f>
        <v>35</v>
      </c>
      <c r="E15">
        <f>국내주식명세!E6</f>
        <v>28063230</v>
      </c>
      <c r="F15">
        <f>국내주식명세!F6</f>
        <v>762000</v>
      </c>
      <c r="G15" s="1">
        <f>국내주식명세!G6</f>
        <v>26670000</v>
      </c>
      <c r="H15" s="1" t="b">
        <f t="shared" si="1"/>
        <v>1</v>
      </c>
      <c r="I15" s="1">
        <f>INDEX(KRS정보시스템_주식!$A$1:$N$3000,MATCH('평가액검증(주식)'!B15,KRS정보시스템_주식!$B:$B,0),MATCH(KRS정보시스템_주식!$E$1,KRS정보시스템_주식!$1:$1,0))</f>
        <v>762000</v>
      </c>
      <c r="J15" s="555" t="str">
        <f t="shared" si="0"/>
        <v>TRUE</v>
      </c>
      <c r="K15" s="1"/>
      <c r="L15" s="1"/>
      <c r="M15" s="1"/>
      <c r="N15" s="1"/>
      <c r="O15" s="1"/>
      <c r="P15" s="1"/>
    </row>
    <row r="16" spans="1:16">
      <c r="A16" t="str">
        <f>국내주식명세!A7</f>
        <v>KR7003670007</v>
      </c>
      <c r="B16" t="str">
        <f>국내주식명세!B7</f>
        <v>종목006</v>
      </c>
      <c r="C16" t="str">
        <f>국내주식명세!C7</f>
        <v>거래소</v>
      </c>
      <c r="D16">
        <f>국내주식명세!D7</f>
        <v>1855</v>
      </c>
      <c r="E16">
        <f>국내주식명세!E7</f>
        <v>311085250</v>
      </c>
      <c r="F16">
        <f>국내주식명세!F7</f>
        <v>187000</v>
      </c>
      <c r="G16" s="1">
        <f>국내주식명세!G7</f>
        <v>346885000</v>
      </c>
      <c r="H16" s="1" t="b">
        <f t="shared" si="1"/>
        <v>1</v>
      </c>
      <c r="I16" s="1">
        <f>INDEX(KRS정보시스템_주식!$A$1:$N$3000,MATCH('평가액검증(주식)'!B16,KRS정보시스템_주식!$B:$B,0),MATCH(KRS정보시스템_주식!$E$1,KRS정보시스템_주식!$1:$1,0))</f>
        <v>187000</v>
      </c>
      <c r="J16" s="555" t="str">
        <f t="shared" si="0"/>
        <v>TRUE</v>
      </c>
      <c r="K16" s="1"/>
      <c r="L16" s="1"/>
      <c r="M16" s="1"/>
      <c r="N16" s="1"/>
      <c r="O16" s="1"/>
      <c r="P16" s="1"/>
    </row>
    <row r="17" spans="1:16">
      <c r="A17" t="str">
        <f>국내주식명세!A8</f>
        <v>KR7004490009</v>
      </c>
      <c r="B17" t="str">
        <f>국내주식명세!B8</f>
        <v>종목007</v>
      </c>
      <c r="C17" t="str">
        <f>국내주식명세!C8</f>
        <v>거래소</v>
      </c>
      <c r="D17">
        <f>국내주식명세!D8</f>
        <v>420</v>
      </c>
      <c r="E17">
        <f>국내주식명세!E8</f>
        <v>28544400</v>
      </c>
      <c r="F17">
        <f>국내주식명세!F8</f>
        <v>62800</v>
      </c>
      <c r="G17" s="1">
        <f>국내주식명세!G8</f>
        <v>26376000</v>
      </c>
      <c r="H17" s="1" t="b">
        <f t="shared" si="1"/>
        <v>1</v>
      </c>
      <c r="I17" s="1">
        <f>INDEX(KRS정보시스템_주식!$A$1:$N$3000,MATCH('평가액검증(주식)'!B17,KRS정보시스템_주식!$B:$B,0),MATCH(KRS정보시스템_주식!$E$1,KRS정보시스템_주식!$1:$1,0))</f>
        <v>62800</v>
      </c>
      <c r="J17" s="555" t="str">
        <f t="shared" si="0"/>
        <v>TRUE</v>
      </c>
      <c r="K17" s="1"/>
      <c r="L17" s="1"/>
      <c r="M17" s="1"/>
      <c r="N17" s="1"/>
      <c r="O17" s="1"/>
      <c r="P17" s="1"/>
    </row>
    <row r="18" spans="1:16">
      <c r="A18" t="str">
        <f>국내주식명세!A9</f>
        <v>KR7007660004</v>
      </c>
      <c r="B18" t="str">
        <f>국내주식명세!B9</f>
        <v>종목008</v>
      </c>
      <c r="C18" t="str">
        <f>국내주식명세!C9</f>
        <v>거래소</v>
      </c>
      <c r="D18">
        <f>국내주식명세!D9</f>
        <v>2835</v>
      </c>
      <c r="E18">
        <f>국내주식명세!E9</f>
        <v>402100300</v>
      </c>
      <c r="F18">
        <f>국내주식명세!F9</f>
        <v>119200</v>
      </c>
      <c r="G18" s="1">
        <f>국내주식명세!G9</f>
        <v>337932000</v>
      </c>
      <c r="H18" s="1" t="b">
        <f t="shared" si="1"/>
        <v>1</v>
      </c>
      <c r="I18" s="1">
        <f>INDEX(KRS정보시스템_주식!$A$1:$N$3000,MATCH('평가액검증(주식)'!B18,KRS정보시스템_주식!$B:$B,0),MATCH(KRS정보시스템_주식!$E$1,KRS정보시스템_주식!$1:$1,0))</f>
        <v>119200</v>
      </c>
      <c r="J18" s="555" t="str">
        <f t="shared" si="0"/>
        <v>TRUE</v>
      </c>
      <c r="K18" s="1"/>
      <c r="L18" s="1"/>
      <c r="M18" s="1"/>
      <c r="N18" s="1"/>
      <c r="O18" s="1"/>
      <c r="P18" s="1"/>
    </row>
    <row r="19" spans="1:16">
      <c r="A19" t="str">
        <f>국내주식명세!A10</f>
        <v>KR7009150004</v>
      </c>
      <c r="B19" t="str">
        <f>국내주식명세!B10</f>
        <v>종목009</v>
      </c>
      <c r="C19" t="str">
        <f>국내주식명세!C10</f>
        <v>거래소</v>
      </c>
      <c r="D19">
        <f>국내주식명세!D10</f>
        <v>2905</v>
      </c>
      <c r="E19">
        <f>국내주식명세!E10</f>
        <v>492148503</v>
      </c>
      <c r="F19">
        <f>국내주식명세!F10</f>
        <v>255000</v>
      </c>
      <c r="G19" s="1">
        <f>국내주식명세!G10</f>
        <v>740775000</v>
      </c>
      <c r="H19" s="1" t="b">
        <f t="shared" si="1"/>
        <v>1</v>
      </c>
      <c r="I19" s="1">
        <f>INDEX(KRS정보시스템_주식!$A$1:$N$3000,MATCH('평가액검증(주식)'!B19,KRS정보시스템_주식!$B:$B,0),MATCH(KRS정보시스템_주식!$E$1,KRS정보시스템_주식!$1:$1,0))</f>
        <v>255000</v>
      </c>
      <c r="J19" s="555" t="str">
        <f t="shared" si="0"/>
        <v>TRUE</v>
      </c>
      <c r="K19" s="1"/>
      <c r="L19" s="1"/>
      <c r="M19" s="1"/>
      <c r="N19" s="1"/>
      <c r="O19" s="1"/>
      <c r="P19" s="1"/>
    </row>
    <row r="20" spans="1:16">
      <c r="A20" t="str">
        <f>국내주식명세!A11</f>
        <v>KR7009540006</v>
      </c>
      <c r="B20" t="str">
        <f>국내주식명세!B11</f>
        <v>종목010</v>
      </c>
      <c r="C20" t="str">
        <f>국내주식명세!C11</f>
        <v>거래소</v>
      </c>
      <c r="D20">
        <f>국내주식명세!D11</f>
        <v>2450</v>
      </c>
      <c r="E20">
        <f>국내주식명세!E11</f>
        <v>727251001</v>
      </c>
      <c r="F20">
        <f>국내주식명세!F11</f>
        <v>407000</v>
      </c>
      <c r="G20" s="1">
        <f>국내주식명세!G11</f>
        <v>997150000</v>
      </c>
      <c r="H20" s="1" t="b">
        <f t="shared" si="1"/>
        <v>1</v>
      </c>
      <c r="I20" s="1">
        <f>INDEX(KRS정보시스템_주식!$A$1:$N$3000,MATCH('평가액검증(주식)'!B20,KRS정보시스템_주식!$B:$B,0),MATCH(KRS정보시스템_주식!$E$1,KRS정보시스템_주식!$1:$1,0))</f>
        <v>407000</v>
      </c>
      <c r="J20" s="555" t="str">
        <f t="shared" si="0"/>
        <v>TRUE</v>
      </c>
      <c r="K20" s="1"/>
      <c r="L20" s="1"/>
      <c r="M20" s="1"/>
      <c r="N20" s="1"/>
      <c r="O20" s="1"/>
      <c r="P20" s="1"/>
    </row>
    <row r="21" spans="1:16">
      <c r="A21" t="str">
        <f>국내주식명세!A12</f>
        <v>KR7010130003</v>
      </c>
      <c r="B21" t="str">
        <f>국내주식명세!B12</f>
        <v>종목011</v>
      </c>
      <c r="C21" t="str">
        <f>국내주식명세!C12</f>
        <v>거래소</v>
      </c>
      <c r="D21">
        <f>국내주식명세!D12</f>
        <v>350</v>
      </c>
      <c r="E21">
        <f>국내주식명세!E12</f>
        <v>363583220</v>
      </c>
      <c r="F21">
        <f>국내주식명세!F12</f>
        <v>1316000</v>
      </c>
      <c r="G21" s="1">
        <f>국내주식명세!G12</f>
        <v>460600000</v>
      </c>
      <c r="H21" s="1" t="b">
        <f t="shared" si="1"/>
        <v>1</v>
      </c>
      <c r="I21" s="1">
        <f>INDEX(KRS정보시스템_주식!$A$1:$N$3000,MATCH('평가액검증(주식)'!B21,KRS정보시스템_주식!$B:$B,0),MATCH(KRS정보시스템_주식!$E$1,KRS정보시스템_주식!$1:$1,0))</f>
        <v>1316000</v>
      </c>
      <c r="J21" s="555" t="str">
        <f t="shared" si="0"/>
        <v>TRUE</v>
      </c>
      <c r="K21" s="1"/>
      <c r="L21" s="1"/>
      <c r="M21" s="1"/>
      <c r="N21" s="1"/>
      <c r="O21" s="1"/>
      <c r="P21" s="1"/>
    </row>
    <row r="22" spans="1:16">
      <c r="A22" t="str">
        <f>국내주식명세!A13</f>
        <v>KR7010950004</v>
      </c>
      <c r="B22" t="str">
        <f>국내주식명세!B13</f>
        <v>종목012</v>
      </c>
      <c r="C22" t="str">
        <f>국내주식명세!C13</f>
        <v>거래소</v>
      </c>
      <c r="D22">
        <f>국내주식명세!D13</f>
        <v>2170</v>
      </c>
      <c r="E22">
        <f>국내주식명세!E13</f>
        <v>139159001</v>
      </c>
      <c r="F22">
        <f>국내주식명세!F13</f>
        <v>83000</v>
      </c>
      <c r="G22" s="1">
        <f>국내주식명세!G13</f>
        <v>180110000</v>
      </c>
      <c r="H22" s="1" t="b">
        <f t="shared" si="1"/>
        <v>1</v>
      </c>
      <c r="I22" s="1">
        <f>INDEX(KRS정보시스템_주식!$A$1:$N$3000,MATCH('평가액검증(주식)'!B22,KRS정보시스템_주식!$B:$B,0),MATCH(KRS정보시스템_주식!$E$1,KRS정보시스템_주식!$1:$1,0))</f>
        <v>83000</v>
      </c>
      <c r="J22" s="555" t="str">
        <f t="shared" si="0"/>
        <v>TRUE</v>
      </c>
      <c r="K22" s="1"/>
      <c r="L22" s="1"/>
      <c r="M22" s="1"/>
      <c r="N22" s="1"/>
      <c r="O22" s="1"/>
      <c r="P22" s="1"/>
    </row>
    <row r="23" spans="1:16">
      <c r="A23" t="str">
        <f>국내주식명세!A14</f>
        <v>KR7017800004</v>
      </c>
      <c r="B23" t="str">
        <f>국내주식명세!B14</f>
        <v>종목013</v>
      </c>
      <c r="C23" t="str">
        <f>국내주식명세!C14</f>
        <v>거래소</v>
      </c>
      <c r="D23">
        <f>국내주식명세!D14</f>
        <v>1330</v>
      </c>
      <c r="E23">
        <f>국내주식명세!E14</f>
        <v>86271401</v>
      </c>
      <c r="F23">
        <f>국내주식명세!F14</f>
        <v>88300</v>
      </c>
      <c r="G23" s="1">
        <f>국내주식명세!G14</f>
        <v>117439000</v>
      </c>
      <c r="H23" s="1" t="b">
        <f t="shared" si="1"/>
        <v>1</v>
      </c>
      <c r="I23" s="1">
        <f>INDEX(KRS정보시스템_주식!$A$1:$N$3000,MATCH('평가액검증(주식)'!B23,KRS정보시스템_주식!$B:$B,0),MATCH(KRS정보시스템_주식!$E$1,KRS정보시스템_주식!$1:$1,0))</f>
        <v>88300</v>
      </c>
      <c r="J23" s="555" t="str">
        <f t="shared" si="0"/>
        <v>TRUE</v>
      </c>
      <c r="K23" s="1"/>
      <c r="L23" s="1"/>
      <c r="M23" s="1"/>
      <c r="N23" s="1"/>
      <c r="O23" s="1"/>
      <c r="P23" s="1"/>
    </row>
    <row r="24" spans="1:16">
      <c r="A24" t="str">
        <f>국내주식명세!A15</f>
        <v>KR7017960006</v>
      </c>
      <c r="B24" t="str">
        <f>국내주식명세!B15</f>
        <v>종목014</v>
      </c>
      <c r="C24" t="str">
        <f>국내주식명세!C15</f>
        <v>거래소</v>
      </c>
      <c r="D24">
        <f>국내주식명세!D15</f>
        <v>1680</v>
      </c>
      <c r="E24">
        <f>국내주식명세!E15</f>
        <v>43538051</v>
      </c>
      <c r="F24">
        <f>국내주식명세!F15</f>
        <v>29850</v>
      </c>
      <c r="G24" s="1">
        <f>국내주식명세!G15</f>
        <v>50148000</v>
      </c>
      <c r="H24" s="1" t="b">
        <f t="shared" si="1"/>
        <v>1</v>
      </c>
      <c r="I24" s="1">
        <f>INDEX(KRS정보시스템_주식!$A$1:$N$3000,MATCH('평가액검증(주식)'!B24,KRS정보시스템_주식!$B:$B,0),MATCH(KRS정보시스템_주식!$E$1,KRS정보시스템_주식!$1:$1,0))</f>
        <v>29850</v>
      </c>
      <c r="J24" s="555" t="str">
        <f t="shared" si="0"/>
        <v>TRUE</v>
      </c>
      <c r="K24" s="1"/>
      <c r="L24" s="1"/>
      <c r="M24" s="1"/>
      <c r="N24" s="1"/>
      <c r="O24" s="1"/>
      <c r="P24" s="1"/>
    </row>
    <row r="25" spans="1:16">
      <c r="A25" t="str">
        <f>국내주식명세!A16</f>
        <v>KR7042700005</v>
      </c>
      <c r="B25" t="str">
        <f>국내주식명세!B16</f>
        <v>종목015</v>
      </c>
      <c r="C25" t="str">
        <f>국내주식명세!C16</f>
        <v>거래소</v>
      </c>
      <c r="D25">
        <f>국내주식명세!D16</f>
        <v>2205</v>
      </c>
      <c r="E25">
        <f>국내주식명세!E16</f>
        <v>215012704</v>
      </c>
      <c r="F25">
        <f>국내주식명세!F16</f>
        <v>127400</v>
      </c>
      <c r="G25" s="1">
        <f>국내주식명세!G16</f>
        <v>280917000</v>
      </c>
      <c r="H25" s="1" t="b">
        <f t="shared" ref="H25:H88" si="2">G25=D25*F25</f>
        <v>1</v>
      </c>
      <c r="I25" s="1">
        <f>INDEX(KRS정보시스템_주식!$A$1:$N$3000,MATCH('평가액검증(주식)'!B25,KRS정보시스템_주식!$B:$B,0),MATCH(KRS정보시스템_주식!$E$1,KRS정보시스템_주식!$1:$1,0))</f>
        <v>127400</v>
      </c>
      <c r="J25" s="555" t="str">
        <f t="shared" ref="J25:J88" si="3">IF(D25=0,"TRUE",IF(F25=I25,"TRUE","FALSE"))</f>
        <v>TRUE</v>
      </c>
      <c r="K25" s="1"/>
      <c r="L25" s="1"/>
      <c r="M25" s="1"/>
      <c r="N25" s="1"/>
      <c r="O25" s="1"/>
      <c r="P25" s="1"/>
    </row>
    <row r="26" spans="1:16">
      <c r="A26" t="str">
        <f>국내주식명세!A17</f>
        <v>KR7071050009</v>
      </c>
      <c r="B26" t="str">
        <f>국내주식명세!B17</f>
        <v>종목016</v>
      </c>
      <c r="C26" t="str">
        <f>국내주식명세!C17</f>
        <v>거래소</v>
      </c>
      <c r="D26">
        <f>국내주식명세!D17</f>
        <v>2135</v>
      </c>
      <c r="E26">
        <f>국내주식명세!E17</f>
        <v>224016403</v>
      </c>
      <c r="F26">
        <f>국내주식명세!F17</f>
        <v>161700</v>
      </c>
      <c r="G26" s="1">
        <f>국내주식명세!G17</f>
        <v>345229500</v>
      </c>
      <c r="H26" s="1" t="b">
        <f t="shared" si="2"/>
        <v>1</v>
      </c>
      <c r="I26" s="1">
        <f>INDEX(KRS정보시스템_주식!$A$1:$N$3000,MATCH('평가액검증(주식)'!B26,KRS정보시스템_주식!$B:$B,0),MATCH(KRS정보시스템_주식!$E$1,KRS정보시스템_주식!$1:$1,0))</f>
        <v>161700</v>
      </c>
      <c r="J26" s="555" t="str">
        <f t="shared" si="3"/>
        <v>TRUE</v>
      </c>
      <c r="K26" s="1"/>
      <c r="L26" s="1"/>
      <c r="M26" s="1"/>
      <c r="N26" s="1"/>
      <c r="O26" s="1"/>
      <c r="P26" s="1"/>
    </row>
    <row r="27" spans="1:16">
      <c r="A27" t="str">
        <f>국내주식명세!A18</f>
        <v>KR7097950000</v>
      </c>
      <c r="B27" t="str">
        <f>국내주식명세!B18</f>
        <v>종목017</v>
      </c>
      <c r="C27" t="str">
        <f>국내주식명세!C18</f>
        <v>거래소</v>
      </c>
      <c r="D27">
        <f>국내주식명세!D18</f>
        <v>420</v>
      </c>
      <c r="E27">
        <f>국내주식명세!E18</f>
        <v>100008000</v>
      </c>
      <c r="F27">
        <f>국내주식명세!F18</f>
        <v>208000</v>
      </c>
      <c r="G27" s="1">
        <f>국내주식명세!G18</f>
        <v>87360000</v>
      </c>
      <c r="H27" s="1" t="b">
        <f t="shared" si="2"/>
        <v>1</v>
      </c>
      <c r="I27" s="1">
        <f>INDEX(KRS정보시스템_주식!$A$1:$N$3000,MATCH('평가액검증(주식)'!B27,KRS정보시스템_주식!$B:$B,0),MATCH(KRS정보시스템_주식!$E$1,KRS정보시스템_주식!$1:$1,0))</f>
        <v>208000</v>
      </c>
      <c r="J27" s="555" t="str">
        <f t="shared" si="3"/>
        <v>TRUE</v>
      </c>
      <c r="K27" s="1"/>
      <c r="L27" s="1"/>
      <c r="M27" s="1"/>
      <c r="N27" s="1"/>
      <c r="O27" s="1"/>
      <c r="P27" s="1"/>
    </row>
    <row r="28" spans="1:16">
      <c r="A28" t="str">
        <f>국내주식명세!A19</f>
        <v>KR7139130009</v>
      </c>
      <c r="B28" t="str">
        <f>국내주식명세!B19</f>
        <v>종목018</v>
      </c>
      <c r="C28" t="str">
        <f>국내주식명세!C19</f>
        <v>거래소</v>
      </c>
      <c r="D28">
        <f>국내주식명세!D19</f>
        <v>7315</v>
      </c>
      <c r="E28">
        <f>국내주식명세!E19</f>
        <v>78734485</v>
      </c>
      <c r="F28">
        <f>국내주식명세!F19</f>
        <v>15550</v>
      </c>
      <c r="G28" s="1">
        <f>국내주식명세!G19</f>
        <v>113748250</v>
      </c>
      <c r="H28" s="1" t="b">
        <f t="shared" si="2"/>
        <v>1</v>
      </c>
      <c r="I28" s="1">
        <f>INDEX(KRS정보시스템_주식!$A$1:$N$3000,MATCH('평가액검증(주식)'!B28,KRS정보시스템_주식!$B:$B,0),MATCH(KRS정보시스템_주식!$E$1,KRS정보시스템_주식!$1:$1,0))</f>
        <v>15550</v>
      </c>
      <c r="J28" s="555" t="str">
        <f t="shared" si="3"/>
        <v>TRUE</v>
      </c>
      <c r="K28" s="1"/>
      <c r="L28" s="1"/>
      <c r="M28" s="1"/>
      <c r="N28" s="1"/>
      <c r="O28" s="1"/>
      <c r="P28" s="1"/>
    </row>
    <row r="29" spans="1:16">
      <c r="A29" t="str">
        <f>국내주식명세!A20</f>
        <v>KR7207940008</v>
      </c>
      <c r="B29" t="str">
        <f>국내주식명세!B20</f>
        <v>종목019</v>
      </c>
      <c r="C29" t="str">
        <f>국내주식명세!C20</f>
        <v>거래소</v>
      </c>
      <c r="D29">
        <f>국내주식명세!D20</f>
        <v>525</v>
      </c>
      <c r="E29">
        <f>국내주식명세!E20</f>
        <v>639947948</v>
      </c>
      <c r="F29">
        <f>국내주식명세!F20</f>
        <v>1695000</v>
      </c>
      <c r="G29" s="1">
        <f>국내주식명세!G20</f>
        <v>889875000</v>
      </c>
      <c r="H29" s="1" t="b">
        <f t="shared" si="2"/>
        <v>1</v>
      </c>
      <c r="I29" s="1">
        <f>INDEX(KRS정보시스템_주식!$A$1:$N$3000,MATCH('평가액검증(주식)'!B29,KRS정보시스템_주식!$B:$B,0),MATCH(KRS정보시스템_주식!$E$1,KRS정보시스템_주식!$1:$1,0))</f>
        <v>1695000</v>
      </c>
      <c r="J29" s="555" t="str">
        <f t="shared" si="3"/>
        <v>TRUE</v>
      </c>
      <c r="K29" s="1"/>
      <c r="L29" s="1"/>
      <c r="M29" s="1"/>
      <c r="N29" s="1"/>
      <c r="O29" s="1"/>
      <c r="P29" s="1"/>
    </row>
    <row r="30" spans="1:16">
      <c r="A30" t="str">
        <f>국내주식명세!A21</f>
        <v>KR7271560005</v>
      </c>
      <c r="B30" t="str">
        <f>국내주식명세!B21</f>
        <v>종목020</v>
      </c>
      <c r="C30" t="str">
        <f>국내주식명세!C21</f>
        <v>거래소</v>
      </c>
      <c r="D30">
        <f>국내주식명세!D21</f>
        <v>1155</v>
      </c>
      <c r="E30">
        <f>국내주식명세!E21</f>
        <v>121301400</v>
      </c>
      <c r="F30">
        <f>국내주식명세!F21</f>
        <v>105700</v>
      </c>
      <c r="G30" s="1">
        <f>국내주식명세!G21</f>
        <v>122083500</v>
      </c>
      <c r="H30" s="1" t="b">
        <f t="shared" si="2"/>
        <v>1</v>
      </c>
      <c r="I30" s="1">
        <f>INDEX(KRS정보시스템_주식!$A$1:$N$3000,MATCH('평가액검증(주식)'!B30,KRS정보시스템_주식!$B:$B,0),MATCH(KRS정보시스템_주식!$E$1,KRS정보시스템_주식!$1:$1,0))</f>
        <v>105700</v>
      </c>
      <c r="J30" s="555" t="str">
        <f t="shared" si="3"/>
        <v>TRUE</v>
      </c>
      <c r="K30" s="1"/>
      <c r="L30" s="1"/>
      <c r="M30" s="1"/>
      <c r="N30" s="1"/>
      <c r="O30" s="1"/>
      <c r="P30" s="1"/>
    </row>
    <row r="31" spans="1:16">
      <c r="A31" t="str">
        <f>국내주식명세!A22</f>
        <v>KR7302440003</v>
      </c>
      <c r="B31" t="str">
        <f>국내주식명세!B22</f>
        <v>종목021</v>
      </c>
      <c r="C31" t="str">
        <f>국내주식명세!C22</f>
        <v>거래소</v>
      </c>
      <c r="D31">
        <f>국내주식명세!D22</f>
        <v>1365</v>
      </c>
      <c r="E31">
        <f>국내주식명세!E22</f>
        <v>67758600</v>
      </c>
      <c r="F31">
        <f>국내주식명세!F22</f>
        <v>48200</v>
      </c>
      <c r="G31" s="1">
        <f>국내주식명세!G22</f>
        <v>65793000</v>
      </c>
      <c r="H31" s="1" t="b">
        <f t="shared" si="2"/>
        <v>1</v>
      </c>
      <c r="I31" s="1">
        <f>INDEX(KRS정보시스템_주식!$A$1:$N$3000,MATCH('평가액검증(주식)'!B31,KRS정보시스템_주식!$B:$B,0),MATCH(KRS정보시스템_주식!$E$1,KRS정보시스템_주식!$1:$1,0))</f>
        <v>48200</v>
      </c>
      <c r="J31" s="555" t="str">
        <f t="shared" si="3"/>
        <v>TRUE</v>
      </c>
      <c r="K31" s="1"/>
      <c r="L31" s="1"/>
      <c r="M31" s="1"/>
      <c r="N31" s="1"/>
      <c r="O31" s="1"/>
      <c r="P31" s="1"/>
    </row>
    <row r="32" spans="1:16">
      <c r="A32" t="str">
        <f>국내주식명세!A23</f>
        <v>KR7000100008</v>
      </c>
      <c r="B32" t="str">
        <f>국내주식명세!B23</f>
        <v>종목022</v>
      </c>
      <c r="C32" t="str">
        <f>국내주식명세!C23</f>
        <v>거래소</v>
      </c>
      <c r="D32">
        <f>국내주식명세!D23</f>
        <v>3150</v>
      </c>
      <c r="E32">
        <f>국내주식명세!E23</f>
        <v>367587006</v>
      </c>
      <c r="F32">
        <f>국내주식명세!F23</f>
        <v>112400</v>
      </c>
      <c r="G32" s="1">
        <f>국내주식명세!G23</f>
        <v>354060000</v>
      </c>
      <c r="H32" s="1" t="b">
        <f t="shared" si="2"/>
        <v>1</v>
      </c>
      <c r="I32" s="1">
        <f>INDEX(KRS정보시스템_주식!$A$1:$N$3000,MATCH('평가액검증(주식)'!B32,KRS정보시스템_주식!$B:$B,0),MATCH(KRS정보시스템_주식!$E$1,KRS정보시스템_주식!$1:$1,0))</f>
        <v>112400</v>
      </c>
      <c r="J32" s="555" t="str">
        <f t="shared" si="3"/>
        <v>TRUE</v>
      </c>
      <c r="K32" s="1"/>
      <c r="L32" s="1"/>
      <c r="M32" s="1"/>
      <c r="N32" s="1"/>
      <c r="O32" s="1"/>
      <c r="P32" s="1"/>
    </row>
    <row r="33" spans="1:16">
      <c r="A33" t="str">
        <f>국내주식명세!A24</f>
        <v>KR7003490000</v>
      </c>
      <c r="B33" t="str">
        <f>국내주식명세!B24</f>
        <v>종목023</v>
      </c>
      <c r="C33" t="str">
        <f>국내주식명세!C24</f>
        <v>거래소</v>
      </c>
      <c r="D33">
        <f>국내주식명세!D24</f>
        <v>13335</v>
      </c>
      <c r="E33">
        <f>국내주식명세!E24</f>
        <v>298284901</v>
      </c>
      <c r="F33">
        <f>국내주식명세!F24</f>
        <v>22550</v>
      </c>
      <c r="G33" s="1">
        <f>국내주식명세!G24</f>
        <v>300704250</v>
      </c>
      <c r="H33" s="1" t="b">
        <f t="shared" si="2"/>
        <v>1</v>
      </c>
      <c r="I33" s="1">
        <f>INDEX(KRS정보시스템_주식!$A$1:$N$3000,MATCH('평가액검증(주식)'!B33,KRS정보시스템_주식!$B:$B,0),MATCH(KRS정보시스템_주식!$E$1,KRS정보시스템_주식!$1:$1,0))</f>
        <v>22550</v>
      </c>
      <c r="J33" s="555" t="str">
        <f t="shared" si="3"/>
        <v>TRUE</v>
      </c>
      <c r="K33" s="1"/>
      <c r="L33" s="1"/>
      <c r="M33" s="1"/>
      <c r="N33" s="1"/>
      <c r="O33" s="1"/>
      <c r="P33" s="1"/>
    </row>
    <row r="34" spans="1:16">
      <c r="A34" t="str">
        <f>국내주식명세!A25</f>
        <v>KR7004020004</v>
      </c>
      <c r="B34" t="str">
        <f>국내주식명세!B25</f>
        <v>종목024</v>
      </c>
      <c r="C34" t="str">
        <f>국내주식명세!C25</f>
        <v>거래소</v>
      </c>
      <c r="D34">
        <f>국내주식명세!D25</f>
        <v>4410</v>
      </c>
      <c r="E34">
        <f>국내주식명세!E25</f>
        <v>110142903</v>
      </c>
      <c r="F34">
        <f>국내주식명세!F25</f>
        <v>31050</v>
      </c>
      <c r="G34" s="1">
        <f>국내주식명세!G25</f>
        <v>136930500</v>
      </c>
      <c r="H34" s="1" t="b">
        <f t="shared" si="2"/>
        <v>1</v>
      </c>
      <c r="I34" s="1">
        <f>INDEX(KRS정보시스템_주식!$A$1:$N$3000,MATCH('평가액검증(주식)'!B34,KRS정보시스템_주식!$B:$B,0),MATCH(KRS정보시스템_주식!$E$1,KRS정보시스템_주식!$1:$1,0))</f>
        <v>31050</v>
      </c>
      <c r="J34" s="555" t="str">
        <f t="shared" si="3"/>
        <v>TRUE</v>
      </c>
      <c r="K34" s="1"/>
      <c r="L34" s="1"/>
      <c r="M34" s="1"/>
      <c r="N34" s="1"/>
      <c r="O34" s="1"/>
      <c r="P34" s="1"/>
    </row>
    <row r="35" spans="1:16">
      <c r="A35" t="str">
        <f>국내주식명세!A26</f>
        <v>KR7005420005</v>
      </c>
      <c r="B35" t="str">
        <f>국내주식명세!B26</f>
        <v>종목025</v>
      </c>
      <c r="C35" t="str">
        <f>국내주식명세!C26</f>
        <v>거래소</v>
      </c>
      <c r="D35">
        <f>국내주식명세!D26</f>
        <v>1330</v>
      </c>
      <c r="E35">
        <f>국내주식명세!E26</f>
        <v>20669722</v>
      </c>
      <c r="F35">
        <f>국내주식명세!F26</f>
        <v>14350</v>
      </c>
      <c r="G35" s="1">
        <f>국내주식명세!G26</f>
        <v>19085500</v>
      </c>
      <c r="H35" s="1" t="b">
        <f t="shared" si="2"/>
        <v>1</v>
      </c>
      <c r="I35" s="1">
        <f>INDEX(KRS정보시스템_주식!$A$1:$N$3000,MATCH('평가액검증(주식)'!B35,KRS정보시스템_주식!$B:$B,0),MATCH(KRS정보시스템_주식!$E$1,KRS정보시스템_주식!$1:$1,0))</f>
        <v>14350</v>
      </c>
      <c r="J35" s="555" t="str">
        <f t="shared" si="3"/>
        <v>TRUE</v>
      </c>
      <c r="K35" s="1"/>
      <c r="L35" s="1"/>
      <c r="M35" s="1"/>
      <c r="N35" s="1"/>
      <c r="O35" s="1"/>
      <c r="P35" s="1"/>
    </row>
    <row r="36" spans="1:16">
      <c r="A36" t="str">
        <f>국내주식명세!A27</f>
        <v>KR7006280002</v>
      </c>
      <c r="B36" t="str">
        <f>국내주식명세!B27</f>
        <v>종목026</v>
      </c>
      <c r="C36" t="str">
        <f>국내주식명세!C27</f>
        <v>거래소</v>
      </c>
      <c r="D36">
        <f>국내주식명세!D27</f>
        <v>280</v>
      </c>
      <c r="E36">
        <f>국내주식명세!E27</f>
        <v>44944000</v>
      </c>
      <c r="F36">
        <f>국내주식명세!F27</f>
        <v>159000</v>
      </c>
      <c r="G36" s="1">
        <f>국내주식명세!G27</f>
        <v>44520000</v>
      </c>
      <c r="H36" s="1" t="b">
        <f t="shared" si="2"/>
        <v>1</v>
      </c>
      <c r="I36" s="1">
        <f>INDEX(KRS정보시스템_주식!$A$1:$N$3000,MATCH('평가액검증(주식)'!B36,KRS정보시스템_주식!$B:$B,0),MATCH(KRS정보시스템_주식!$E$1,KRS정보시스템_주식!$1:$1,0))</f>
        <v>159000</v>
      </c>
      <c r="J36" s="555" t="str">
        <f t="shared" si="3"/>
        <v>TRUE</v>
      </c>
      <c r="K36" s="1"/>
      <c r="L36" s="1"/>
      <c r="M36" s="1"/>
      <c r="N36" s="1"/>
      <c r="O36" s="1"/>
      <c r="P36" s="1"/>
    </row>
    <row r="37" spans="1:16">
      <c r="A37" t="str">
        <f>국내주식명세!A28</f>
        <v>KR7006400006</v>
      </c>
      <c r="B37" t="str">
        <f>국내주식명세!B28</f>
        <v>종목027</v>
      </c>
      <c r="C37" t="str">
        <f>국내주식명세!C28</f>
        <v>거래소</v>
      </c>
      <c r="D37">
        <f>국내주식명세!D28</f>
        <v>3185</v>
      </c>
      <c r="E37">
        <f>국내주식명세!E28</f>
        <v>792997250</v>
      </c>
      <c r="F37">
        <f>국내주식명세!F28</f>
        <v>269500</v>
      </c>
      <c r="G37" s="1">
        <f>국내주식명세!G28</f>
        <v>858357500</v>
      </c>
      <c r="H37" s="1" t="b">
        <f t="shared" si="2"/>
        <v>1</v>
      </c>
      <c r="I37" s="1">
        <f>INDEX(KRS정보시스템_주식!$A$1:$N$3000,MATCH('평가액검증(주식)'!B37,KRS정보시스템_주식!$B:$B,0),MATCH(KRS정보시스템_주식!$E$1,KRS정보시스템_주식!$1:$1,0))</f>
        <v>269500</v>
      </c>
      <c r="J37" s="555" t="str">
        <f t="shared" si="3"/>
        <v>TRUE</v>
      </c>
      <c r="K37" s="1"/>
      <c r="L37" s="1"/>
      <c r="M37" s="1"/>
      <c r="N37" s="1"/>
      <c r="O37" s="1"/>
      <c r="P37" s="1"/>
    </row>
    <row r="38" spans="1:16">
      <c r="A38" t="str">
        <f>국내주식명세!A29</f>
        <v>KR7006800007</v>
      </c>
      <c r="B38" t="str">
        <f>국내주식명세!B29</f>
        <v>종목028</v>
      </c>
      <c r="C38" t="str">
        <f>국내주식명세!C29</f>
        <v>거래소</v>
      </c>
      <c r="D38">
        <f>국내주식명세!D29</f>
        <v>14350</v>
      </c>
      <c r="E38">
        <f>국내주식명세!E29</f>
        <v>199206703</v>
      </c>
      <c r="F38">
        <f>국내주식명세!F29</f>
        <v>23350</v>
      </c>
      <c r="G38" s="1">
        <f>국내주식명세!G29</f>
        <v>335072500</v>
      </c>
      <c r="H38" s="1" t="b">
        <f t="shared" si="2"/>
        <v>1</v>
      </c>
      <c r="I38" s="1">
        <f>INDEX(KRS정보시스템_주식!$A$1:$N$3000,MATCH('평가액검증(주식)'!B38,KRS정보시스템_주식!$B:$B,0),MATCH(KRS정보시스템_주식!$E$1,KRS정보시스템_주식!$1:$1,0))</f>
        <v>23350</v>
      </c>
      <c r="J38" s="555" t="str">
        <f t="shared" si="3"/>
        <v>TRUE</v>
      </c>
      <c r="K38" s="1"/>
      <c r="L38" s="1"/>
      <c r="M38" s="1"/>
      <c r="N38" s="1"/>
      <c r="O38" s="1"/>
      <c r="P38" s="1"/>
    </row>
    <row r="39" spans="1:16">
      <c r="A39" t="str">
        <f>국내주식명세!A30</f>
        <v>KR7008930000</v>
      </c>
      <c r="B39" t="str">
        <f>국내주식명세!B30</f>
        <v>종목029</v>
      </c>
      <c r="C39" t="str">
        <f>국내주식명세!C30</f>
        <v>거래소</v>
      </c>
      <c r="D39">
        <f>국내주식명세!D30</f>
        <v>1470</v>
      </c>
      <c r="E39">
        <f>국내주식명세!E30</f>
        <v>47594401</v>
      </c>
      <c r="F39">
        <f>국내주식명세!F30</f>
        <v>36250</v>
      </c>
      <c r="G39" s="1">
        <f>국내주식명세!G30</f>
        <v>53287500</v>
      </c>
      <c r="H39" s="1" t="b">
        <f t="shared" si="2"/>
        <v>1</v>
      </c>
      <c r="I39" s="1">
        <f>INDEX(KRS정보시스템_주식!$A$1:$N$3000,MATCH('평가액검증(주식)'!B39,KRS정보시스템_주식!$B:$B,0),MATCH(KRS정보시스템_주식!$E$1,KRS정보시스템_주식!$1:$1,0))</f>
        <v>36250</v>
      </c>
      <c r="J39" s="555" t="str">
        <f t="shared" si="3"/>
        <v>TRUE</v>
      </c>
      <c r="K39" s="1"/>
      <c r="L39" s="1"/>
      <c r="M39" s="1"/>
      <c r="N39" s="1"/>
      <c r="O39" s="1"/>
      <c r="P39" s="1"/>
    </row>
    <row r="40" spans="1:16">
      <c r="A40" t="str">
        <f>국내주식명세!A31</f>
        <v>KR7009240003</v>
      </c>
      <c r="B40" t="str">
        <f>국내주식명세!B31</f>
        <v>종목030</v>
      </c>
      <c r="C40" t="str">
        <f>국내주식명세!C31</f>
        <v>거래소</v>
      </c>
      <c r="D40">
        <f>국내주식명세!D31</f>
        <v>420</v>
      </c>
      <c r="E40">
        <f>국내주식명세!E31</f>
        <v>19513201</v>
      </c>
      <c r="F40">
        <f>국내주식명세!F31</f>
        <v>46150</v>
      </c>
      <c r="G40" s="1">
        <f>국내주식명세!G31</f>
        <v>19383000</v>
      </c>
      <c r="H40" s="1" t="b">
        <f t="shared" si="2"/>
        <v>1</v>
      </c>
      <c r="I40" s="1">
        <f>INDEX(KRS정보시스템_주식!$A$1:$N$3000,MATCH('평가액검증(주식)'!B40,KRS정보시스템_주식!$B:$B,0),MATCH(KRS정보시스템_주식!$E$1,KRS정보시스템_주식!$1:$1,0))</f>
        <v>46150</v>
      </c>
      <c r="J40" s="555" t="str">
        <f t="shared" si="3"/>
        <v>TRUE</v>
      </c>
      <c r="K40" s="1"/>
      <c r="L40" s="1"/>
      <c r="M40" s="1"/>
      <c r="N40" s="1"/>
      <c r="O40" s="1"/>
      <c r="P40" s="1"/>
    </row>
    <row r="41" spans="1:16">
      <c r="A41" t="str">
        <f>국내주식명세!A32</f>
        <v>KR7010060002</v>
      </c>
      <c r="B41" t="str">
        <f>국내주식명세!B32</f>
        <v>종목031</v>
      </c>
      <c r="C41" t="str">
        <f>국내주식명세!C32</f>
        <v>거래소</v>
      </c>
      <c r="D41">
        <f>국내주식명세!D32</f>
        <v>700</v>
      </c>
      <c r="E41">
        <f>국내주식명세!E32</f>
        <v>56248002</v>
      </c>
      <c r="F41">
        <f>국내주식명세!F32</f>
        <v>115200</v>
      </c>
      <c r="G41" s="1">
        <f>국내주식명세!G32</f>
        <v>80640000</v>
      </c>
      <c r="H41" s="1" t="b">
        <f t="shared" si="2"/>
        <v>1</v>
      </c>
      <c r="I41" s="1">
        <f>INDEX(KRS정보시스템_주식!$A$1:$N$3000,MATCH('평가액검증(주식)'!B41,KRS정보시스템_주식!$B:$B,0),MATCH(KRS정보시스템_주식!$E$1,KRS정보시스템_주식!$1:$1,0))</f>
        <v>115200</v>
      </c>
      <c r="J41" s="555" t="str">
        <f t="shared" si="3"/>
        <v>TRUE</v>
      </c>
      <c r="K41" s="1"/>
      <c r="L41" s="1"/>
      <c r="M41" s="1"/>
      <c r="N41" s="1"/>
      <c r="O41" s="1"/>
      <c r="P41" s="1"/>
    </row>
    <row r="42" spans="1:16">
      <c r="A42" t="str">
        <f>국내주식명세!A33</f>
        <v>KR70126Z0002</v>
      </c>
      <c r="B42" t="str">
        <f>국내주식명세!B33</f>
        <v>종목032</v>
      </c>
      <c r="C42" t="str">
        <f>국내주식명세!C33</f>
        <v>거래소</v>
      </c>
      <c r="D42">
        <f>국내주식명세!D33</f>
        <v>280</v>
      </c>
      <c r="E42">
        <f>국내주식명세!E33</f>
        <v>235064992</v>
      </c>
      <c r="F42">
        <f>국내주식명세!F33</f>
        <v>743000</v>
      </c>
      <c r="G42" s="1">
        <f>국내주식명세!G33</f>
        <v>208040000</v>
      </c>
      <c r="H42" s="1" t="b">
        <f t="shared" si="2"/>
        <v>1</v>
      </c>
      <c r="I42" s="1">
        <f>INDEX(KRS정보시스템_주식!$A$1:$N$3000,MATCH('평가액검증(주식)'!B42,KRS정보시스템_주식!$B:$B,0),MATCH(KRS정보시스템_주식!$E$1,KRS정보시스템_주식!$1:$1,0))</f>
        <v>743000</v>
      </c>
      <c r="J42" s="555" t="str">
        <f t="shared" si="3"/>
        <v>TRUE</v>
      </c>
      <c r="K42" s="1"/>
      <c r="L42" s="1"/>
      <c r="M42" s="1"/>
      <c r="N42" s="1"/>
      <c r="O42" s="1"/>
      <c r="P42" s="1"/>
    </row>
    <row r="43" spans="1:16">
      <c r="A43" t="str">
        <f>국내주식명세!A34</f>
        <v>KR701888000A</v>
      </c>
      <c r="B43" t="str">
        <f>국내주식명세!B34</f>
        <v>종목033</v>
      </c>
      <c r="C43" t="str">
        <f>국내주식명세!C34</f>
        <v>거래소</v>
      </c>
      <c r="D43">
        <f>국내주식명세!D34</f>
        <v>2529</v>
      </c>
      <c r="E43">
        <f>국내주식명세!E34</f>
        <v>7157070</v>
      </c>
      <c r="F43">
        <f>국내주식명세!F34</f>
        <v>2965</v>
      </c>
      <c r="G43" s="1">
        <f>국내주식명세!G34</f>
        <v>7498485</v>
      </c>
      <c r="H43" s="1" t="b">
        <f t="shared" si="2"/>
        <v>1</v>
      </c>
      <c r="I43" s="1">
        <v>2965</v>
      </c>
      <c r="J43" s="555" t="str">
        <f t="shared" si="3"/>
        <v>TRUE</v>
      </c>
      <c r="K43" s="1"/>
      <c r="L43" s="1"/>
      <c r="M43" s="1"/>
      <c r="N43" s="1"/>
      <c r="O43" s="1"/>
      <c r="P43" s="1"/>
    </row>
    <row r="44" spans="1:16">
      <c r="A44" t="str">
        <f>국내주식명세!A35</f>
        <v>KR7023530009</v>
      </c>
      <c r="B44" t="str">
        <f>국내주식명세!B35</f>
        <v>종목034</v>
      </c>
      <c r="C44" t="str">
        <f>국내주식명세!C35</f>
        <v>거래소</v>
      </c>
      <c r="D44">
        <f>국내주식명세!D35</f>
        <v>525</v>
      </c>
      <c r="E44">
        <f>국내주식명세!E35</f>
        <v>32378487</v>
      </c>
      <c r="F44">
        <f>국내주식명세!F35</f>
        <v>72500</v>
      </c>
      <c r="G44" s="1">
        <f>국내주식명세!G35</f>
        <v>38062500</v>
      </c>
      <c r="H44" s="1" t="b">
        <f t="shared" si="2"/>
        <v>1</v>
      </c>
      <c r="I44" s="1">
        <f>INDEX(KRS정보시스템_주식!$A$1:$N$3000,MATCH('평가액검증(주식)'!B44,KRS정보시스템_주식!$B:$B,0),MATCH(KRS정보시스템_주식!$E$1,KRS정보시스템_주식!$1:$1,0))</f>
        <v>72500</v>
      </c>
      <c r="J44" s="555" t="str">
        <f t="shared" si="3"/>
        <v>TRUE</v>
      </c>
      <c r="K44" s="1"/>
      <c r="L44" s="1"/>
      <c r="M44" s="1"/>
      <c r="N44" s="1"/>
      <c r="O44" s="1"/>
      <c r="P44" s="1"/>
    </row>
    <row r="45" spans="1:16">
      <c r="A45" t="str">
        <f>국내주식명세!A36</f>
        <v>KR7028260008</v>
      </c>
      <c r="B45" t="str">
        <f>국내주식명세!B36</f>
        <v>종목035</v>
      </c>
      <c r="C45" t="str">
        <f>국내주식명세!C36</f>
        <v>거래소</v>
      </c>
      <c r="D45">
        <f>국내주식명세!D36</f>
        <v>5250</v>
      </c>
      <c r="E45">
        <f>국내주식명세!E36</f>
        <v>845438975</v>
      </c>
      <c r="F45">
        <f>국내주식명세!F36</f>
        <v>239500</v>
      </c>
      <c r="G45" s="1">
        <f>국내주식명세!G36</f>
        <v>1257375000</v>
      </c>
      <c r="H45" s="1" t="b">
        <f t="shared" si="2"/>
        <v>1</v>
      </c>
      <c r="I45" s="1">
        <f>INDEX(KRS정보시스템_주식!$A$1:$N$3000,MATCH('평가액검증(주식)'!B45,KRS정보시스템_주식!$B:$B,0),MATCH(KRS정보시스템_주식!$E$1,KRS정보시스템_주식!$1:$1,0))</f>
        <v>239500</v>
      </c>
      <c r="J45" s="555" t="str">
        <f t="shared" si="3"/>
        <v>TRUE</v>
      </c>
      <c r="K45" s="1"/>
      <c r="L45" s="1"/>
      <c r="M45" s="1"/>
      <c r="N45" s="1"/>
      <c r="O45" s="1"/>
      <c r="P45" s="1"/>
    </row>
    <row r="46" spans="1:16">
      <c r="A46" t="str">
        <f>국내주식명세!A37</f>
        <v>KR7032830002</v>
      </c>
      <c r="B46" t="str">
        <f>국내주식명세!B37</f>
        <v>종목036</v>
      </c>
      <c r="C46" t="str">
        <f>국내주식명세!C37</f>
        <v>거래소</v>
      </c>
      <c r="D46">
        <f>국내주식명세!D37</f>
        <v>4410</v>
      </c>
      <c r="E46">
        <f>국내주식명세!E37</f>
        <v>513802800</v>
      </c>
      <c r="F46">
        <f>국내주식명세!F37</f>
        <v>157600</v>
      </c>
      <c r="G46" s="1">
        <f>국내주식명세!G37</f>
        <v>695016000</v>
      </c>
      <c r="H46" s="1" t="b">
        <f t="shared" si="2"/>
        <v>1</v>
      </c>
      <c r="I46" s="1">
        <f>INDEX(KRS정보시스템_주식!$A$1:$N$3000,MATCH('평가액검증(주식)'!B46,KRS정보시스템_주식!$B:$B,0),MATCH(KRS정보시스템_주식!$E$1,KRS정보시스템_주식!$1:$1,0))</f>
        <v>157600</v>
      </c>
      <c r="J46" s="555" t="str">
        <f t="shared" si="3"/>
        <v>TRUE</v>
      </c>
      <c r="K46" s="1"/>
      <c r="L46" s="1"/>
      <c r="M46" s="1"/>
      <c r="N46" s="1"/>
      <c r="O46" s="1"/>
      <c r="P46" s="1"/>
    </row>
    <row r="47" spans="1:16">
      <c r="A47" t="str">
        <f>국내주식명세!A38</f>
        <v>KR7034220004</v>
      </c>
      <c r="B47" t="str">
        <f>국내주식명세!B38</f>
        <v>종목037</v>
      </c>
      <c r="C47" t="str">
        <f>국내주식명세!C38</f>
        <v>거래소</v>
      </c>
      <c r="D47">
        <f>국내주식명세!D38</f>
        <v>15190</v>
      </c>
      <c r="E47">
        <f>국내주식명세!E38</f>
        <v>155584662</v>
      </c>
      <c r="F47">
        <f>국내주식명세!F38</f>
        <v>11810</v>
      </c>
      <c r="G47" s="1">
        <f>국내주식명세!G38</f>
        <v>179393900</v>
      </c>
      <c r="H47" s="1" t="b">
        <f t="shared" si="2"/>
        <v>1</v>
      </c>
      <c r="I47" s="1">
        <f>INDEX(KRS정보시스템_주식!$A$1:$N$3000,MATCH('평가액검증(주식)'!B47,KRS정보시스템_주식!$B:$B,0),MATCH(KRS정보시스템_주식!$E$1,KRS정보시스템_주식!$1:$1,0))</f>
        <v>11810</v>
      </c>
      <c r="J47" s="555" t="str">
        <f t="shared" si="3"/>
        <v>TRUE</v>
      </c>
      <c r="K47" s="1"/>
      <c r="L47" s="1"/>
      <c r="M47" s="1"/>
      <c r="N47" s="1"/>
      <c r="O47" s="1"/>
      <c r="P47" s="1"/>
    </row>
    <row r="48" spans="1:16">
      <c r="A48" t="str">
        <f>국내주식명세!A39</f>
        <v>KR7034230003</v>
      </c>
      <c r="B48" t="str">
        <f>국내주식명세!B39</f>
        <v>종목038</v>
      </c>
      <c r="C48" t="str">
        <f>국내주식명세!C39</f>
        <v>거래소</v>
      </c>
      <c r="D48">
        <f>국내주식명세!D39</f>
        <v>2275</v>
      </c>
      <c r="E48">
        <f>국내주식명세!E39</f>
        <v>39950500</v>
      </c>
      <c r="F48">
        <f>국내주식명세!F39</f>
        <v>16550</v>
      </c>
      <c r="G48" s="1">
        <f>국내주식명세!G39</f>
        <v>37651250</v>
      </c>
      <c r="H48" s="1" t="b">
        <f t="shared" si="2"/>
        <v>1</v>
      </c>
      <c r="I48" s="1">
        <f>INDEX(KRS정보시스템_주식!$A$1:$N$3000,MATCH('평가액검증(주식)'!B48,KRS정보시스템_주식!$B:$B,0),MATCH(KRS정보시스템_주식!$E$1,KRS정보시스템_주식!$1:$1,0))</f>
        <v>16550</v>
      </c>
      <c r="J48" s="555" t="str">
        <f t="shared" si="3"/>
        <v>TRUE</v>
      </c>
      <c r="K48" s="1"/>
      <c r="L48" s="1"/>
      <c r="M48" s="1"/>
      <c r="N48" s="1"/>
      <c r="O48" s="1"/>
      <c r="P48" s="1"/>
    </row>
    <row r="49" spans="1:16">
      <c r="A49" t="str">
        <f>국내주식명세!A40</f>
        <v>KR7042670000</v>
      </c>
      <c r="B49" t="str">
        <f>국내주식명세!B40</f>
        <v>종목039</v>
      </c>
      <c r="C49" t="str">
        <f>국내주식명세!C40</f>
        <v>거래소</v>
      </c>
      <c r="D49">
        <f>국내주식명세!D40</f>
        <v>760</v>
      </c>
      <c r="E49">
        <f>국내주식명세!E40</f>
        <v>7135940</v>
      </c>
      <c r="F49">
        <f>국내주식명세!F40</f>
        <v>13800</v>
      </c>
      <c r="G49" s="1">
        <f>국내주식명세!G40</f>
        <v>10488000</v>
      </c>
      <c r="H49" s="1" t="b">
        <f t="shared" si="2"/>
        <v>1</v>
      </c>
      <c r="I49" s="1">
        <f>INDEX(KRS정보시스템_주식!$A$1:$N$3000,MATCH('평가액검증(주식)'!B49,KRS정보시스템_주식!$B:$B,0),MATCH(KRS정보시스템_주식!$E$1,KRS정보시스템_주식!$1:$1,0))</f>
        <v>13800</v>
      </c>
      <c r="J49" s="555" t="str">
        <f t="shared" si="3"/>
        <v>TRUE</v>
      </c>
      <c r="K49" s="1"/>
      <c r="L49" s="1"/>
      <c r="M49" s="1"/>
      <c r="N49" s="1"/>
      <c r="O49" s="1"/>
      <c r="P49" s="1"/>
    </row>
    <row r="50" spans="1:16">
      <c r="A50" t="str">
        <f>국내주식명세!A41</f>
        <v>KR7051910008</v>
      </c>
      <c r="B50" t="str">
        <f>국내주식명세!B41</f>
        <v>종목040</v>
      </c>
      <c r="C50" t="str">
        <f>국내주식명세!C41</f>
        <v>거래소</v>
      </c>
      <c r="D50">
        <f>국내주식명세!D41</f>
        <v>2415</v>
      </c>
      <c r="E50">
        <f>국내주식명세!E41</f>
        <v>694830001</v>
      </c>
      <c r="F50">
        <f>국내주식명세!F41</f>
        <v>333000</v>
      </c>
      <c r="G50" s="1">
        <f>국내주식명세!G41</f>
        <v>804195000</v>
      </c>
      <c r="H50" s="1" t="b">
        <f t="shared" si="2"/>
        <v>1</v>
      </c>
      <c r="I50" s="1">
        <f>INDEX(KRS정보시스템_주식!$A$1:$N$3000,MATCH('평가액검증(주식)'!B50,KRS정보시스템_주식!$B:$B,0),MATCH(KRS정보시스템_주식!$E$1,KRS정보시스템_주식!$1:$1,0))</f>
        <v>333000</v>
      </c>
      <c r="J50" s="555" t="str">
        <f t="shared" si="3"/>
        <v>TRUE</v>
      </c>
      <c r="K50" s="1"/>
      <c r="L50" s="1"/>
      <c r="M50" s="1"/>
      <c r="N50" s="1"/>
      <c r="O50" s="1"/>
      <c r="P50" s="1"/>
    </row>
    <row r="51" spans="1:16">
      <c r="A51" t="str">
        <f>국내주식명세!A42</f>
        <v>KR7068270008</v>
      </c>
      <c r="B51" t="str">
        <f>국내주식명세!B42</f>
        <v>종목041</v>
      </c>
      <c r="C51" t="str">
        <f>국내주식명세!C42</f>
        <v>거래소</v>
      </c>
      <c r="D51">
        <f>국내주식명세!D42</f>
        <v>8120</v>
      </c>
      <c r="E51">
        <f>국내주식명세!E42</f>
        <v>1446332762</v>
      </c>
      <c r="F51">
        <f>국내주식명세!F42</f>
        <v>181000</v>
      </c>
      <c r="G51" s="1">
        <f>국내주식명세!G42</f>
        <v>1469720000</v>
      </c>
      <c r="H51" s="1" t="b">
        <f t="shared" si="2"/>
        <v>1</v>
      </c>
      <c r="I51" s="1">
        <f>INDEX(KRS정보시스템_주식!$A$1:$N$3000,MATCH('평가액검증(주식)'!B51,KRS정보시스템_주식!$B:$B,0),MATCH(KRS정보시스템_주식!$E$1,KRS정보시스템_주식!$1:$1,0))</f>
        <v>181000</v>
      </c>
      <c r="J51" s="555" t="str">
        <f t="shared" si="3"/>
        <v>TRUE</v>
      </c>
      <c r="K51" s="1"/>
      <c r="L51" s="1"/>
      <c r="M51" s="1"/>
      <c r="N51" s="1"/>
      <c r="O51" s="1"/>
      <c r="P51" s="1"/>
    </row>
    <row r="52" spans="1:16">
      <c r="A52" t="str">
        <f>국내주식명세!A43</f>
        <v>KR7071320006</v>
      </c>
      <c r="B52" t="str">
        <f>국내주식명세!B43</f>
        <v>종목042</v>
      </c>
      <c r="C52" t="str">
        <f>국내주식명세!C43</f>
        <v>거래소</v>
      </c>
      <c r="D52">
        <f>국내주식명세!D43</f>
        <v>140</v>
      </c>
      <c r="E52">
        <f>국내주식명세!E43</f>
        <v>12231440</v>
      </c>
      <c r="F52">
        <f>국내주식명세!F43</f>
        <v>96400</v>
      </c>
      <c r="G52" s="1">
        <f>국내주식명세!G43</f>
        <v>13496000</v>
      </c>
      <c r="H52" s="1" t="b">
        <f t="shared" si="2"/>
        <v>1</v>
      </c>
      <c r="I52" s="1">
        <f>INDEX(KRS정보시스템_주식!$A$1:$N$3000,MATCH('평가액검증(주식)'!B52,KRS정보시스템_주식!$B:$B,0),MATCH(KRS정보시스템_주식!$E$1,KRS정보시스템_주식!$1:$1,0))</f>
        <v>96400</v>
      </c>
      <c r="J52" s="555" t="str">
        <f t="shared" si="3"/>
        <v>TRUE</v>
      </c>
      <c r="K52" s="1"/>
      <c r="L52" s="1"/>
      <c r="M52" s="1"/>
      <c r="N52" s="1"/>
      <c r="O52" s="1"/>
      <c r="P52" s="1"/>
    </row>
    <row r="53" spans="1:16">
      <c r="A53" t="str">
        <f>국내주식명세!A44</f>
        <v>KR7073240004</v>
      </c>
      <c r="B53" t="str">
        <f>국내주식명세!B44</f>
        <v>종목043</v>
      </c>
      <c r="C53" t="str">
        <f>국내주식명세!C44</f>
        <v>거래소</v>
      </c>
      <c r="D53">
        <f>국내주식명세!D44</f>
        <v>8295</v>
      </c>
      <c r="E53">
        <f>국내주식명세!E44</f>
        <v>41897109</v>
      </c>
      <c r="F53">
        <f>국내주식명세!F44</f>
        <v>5860</v>
      </c>
      <c r="G53" s="1">
        <f>국내주식명세!G44</f>
        <v>48608700</v>
      </c>
      <c r="H53" s="1" t="b">
        <f t="shared" si="2"/>
        <v>1</v>
      </c>
      <c r="I53" s="1">
        <f>INDEX(KRS정보시스템_주식!$A$1:$N$3000,MATCH('평가액검증(주식)'!B53,KRS정보시스템_주식!$B:$B,0),MATCH(KRS정보시스템_주식!$E$1,KRS정보시스템_주식!$1:$1,0))</f>
        <v>5860</v>
      </c>
      <c r="J53" s="555" t="str">
        <f t="shared" si="3"/>
        <v>TRUE</v>
      </c>
      <c r="K53" s="1"/>
      <c r="L53" s="1"/>
      <c r="M53" s="1"/>
      <c r="N53" s="1"/>
      <c r="O53" s="1"/>
      <c r="P53" s="1"/>
    </row>
    <row r="54" spans="1:16">
      <c r="A54" t="str">
        <f>국내주식명세!A45</f>
        <v>KR7078930005</v>
      </c>
      <c r="B54" t="str">
        <f>국내주식명세!B45</f>
        <v>종목044</v>
      </c>
      <c r="C54" t="str">
        <f>국내주식명세!C45</f>
        <v>거래소</v>
      </c>
      <c r="D54">
        <f>국내주식명세!D45</f>
        <v>2345</v>
      </c>
      <c r="E54">
        <f>국내주식명세!E45</f>
        <v>103478152</v>
      </c>
      <c r="F54">
        <f>국내주식명세!F45</f>
        <v>56300</v>
      </c>
      <c r="G54" s="1">
        <f>국내주식명세!G45</f>
        <v>132023500</v>
      </c>
      <c r="H54" s="1" t="b">
        <f t="shared" si="2"/>
        <v>1</v>
      </c>
      <c r="I54" s="1">
        <f>INDEX(KRS정보시스템_주식!$A$1:$N$3000,MATCH('평가액검증(주식)'!B54,KRS정보시스템_주식!$B:$B,0),MATCH(KRS정보시스템_주식!$E$1,KRS정보시스템_주식!$1:$1,0))</f>
        <v>56300</v>
      </c>
      <c r="J54" s="555" t="str">
        <f t="shared" si="3"/>
        <v>TRUE</v>
      </c>
      <c r="K54" s="1"/>
      <c r="L54" s="1"/>
      <c r="M54" s="1"/>
      <c r="N54" s="1"/>
      <c r="O54" s="1"/>
      <c r="P54" s="1"/>
    </row>
    <row r="55" spans="1:16">
      <c r="A55" t="str">
        <f>국내주식명세!A46</f>
        <v>KR7093370005</v>
      </c>
      <c r="B55" t="str">
        <f>국내주식명세!B46</f>
        <v>종목045</v>
      </c>
      <c r="C55" t="str">
        <f>국내주식명세!C46</f>
        <v>거래소</v>
      </c>
      <c r="D55">
        <f>국내주식명세!D46</f>
        <v>2870</v>
      </c>
      <c r="E55">
        <f>국내주식명세!E46</f>
        <v>17329063</v>
      </c>
      <c r="F55">
        <f>국내주식명세!F46</f>
        <v>7530</v>
      </c>
      <c r="G55" s="1">
        <f>국내주식명세!G46</f>
        <v>21611100</v>
      </c>
      <c r="H55" s="1" t="b">
        <f t="shared" si="2"/>
        <v>1</v>
      </c>
      <c r="I55" s="1">
        <f>INDEX(KRS정보시스템_주식!$A$1:$N$3000,MATCH('평가액검증(주식)'!B55,KRS정보시스템_주식!$B:$B,0),MATCH(KRS정보시스템_주식!$E$1,KRS정보시스템_주식!$1:$1,0))</f>
        <v>7530</v>
      </c>
      <c r="J55" s="555" t="str">
        <f t="shared" si="3"/>
        <v>TRUE</v>
      </c>
      <c r="K55" s="1"/>
      <c r="L55" s="1"/>
      <c r="M55" s="1"/>
      <c r="N55" s="1"/>
      <c r="O55" s="1"/>
      <c r="P55" s="1"/>
    </row>
    <row r="56" spans="1:16">
      <c r="A56" t="str">
        <f>국내주식명세!A47</f>
        <v>KR7204320006</v>
      </c>
      <c r="B56" t="str">
        <f>국내주식명세!B47</f>
        <v>종목046</v>
      </c>
      <c r="C56" t="str">
        <f>국내주식명세!C47</f>
        <v>거래소</v>
      </c>
      <c r="D56">
        <f>국내주식명세!D47</f>
        <v>1715</v>
      </c>
      <c r="E56">
        <f>국내주식명세!E47</f>
        <v>73232950</v>
      </c>
      <c r="F56">
        <f>국내주식명세!F47</f>
        <v>58700</v>
      </c>
      <c r="G56" s="1">
        <f>국내주식명세!G47</f>
        <v>100670500</v>
      </c>
      <c r="H56" s="1" t="b">
        <f t="shared" si="2"/>
        <v>1</v>
      </c>
      <c r="I56" s="1">
        <f>INDEX(KRS정보시스템_주식!$A$1:$N$3000,MATCH('평가액검증(주식)'!B56,KRS정보시스템_주식!$B:$B,0),MATCH(KRS정보시스템_주식!$E$1,KRS정보시스템_주식!$1:$1,0))</f>
        <v>58700</v>
      </c>
      <c r="J56" s="555" t="str">
        <f t="shared" si="3"/>
        <v>TRUE</v>
      </c>
      <c r="K56" s="1"/>
      <c r="L56" s="1"/>
      <c r="M56" s="1"/>
      <c r="N56" s="1"/>
      <c r="O56" s="1"/>
      <c r="P56" s="1"/>
    </row>
    <row r="57" spans="1:16">
      <c r="A57" t="str">
        <f>국내주식명세!A48</f>
        <v>KR7241560002</v>
      </c>
      <c r="B57" t="str">
        <f>국내주식명세!B48</f>
        <v>종목047</v>
      </c>
      <c r="C57" t="str">
        <f>국내주식명세!C48</f>
        <v>거래소</v>
      </c>
      <c r="D57">
        <f>국내주식명세!D48</f>
        <v>2730</v>
      </c>
      <c r="E57">
        <f>국내주식명세!E48</f>
        <v>131344201</v>
      </c>
      <c r="F57">
        <f>국내주식명세!F48</f>
        <v>57700</v>
      </c>
      <c r="G57" s="1">
        <f>국내주식명세!G48</f>
        <v>157521000</v>
      </c>
      <c r="H57" s="1" t="b">
        <f t="shared" si="2"/>
        <v>1</v>
      </c>
      <c r="I57" s="1">
        <f>INDEX(KRS정보시스템_주식!$A$1:$N$3000,MATCH('평가액검증(주식)'!B57,KRS정보시스템_주식!$B:$B,0),MATCH(KRS정보시스템_주식!$E$1,KRS정보시스템_주식!$1:$1,0))</f>
        <v>57700</v>
      </c>
      <c r="J57" s="555" t="str">
        <f t="shared" si="3"/>
        <v>TRUE</v>
      </c>
      <c r="K57" s="1"/>
      <c r="L57" s="1"/>
      <c r="M57" s="1"/>
      <c r="N57" s="1"/>
      <c r="O57" s="1"/>
      <c r="P57" s="1"/>
    </row>
    <row r="58" spans="1:16">
      <c r="A58" t="str">
        <f>국내주식명세!A49</f>
        <v>KR7267260008</v>
      </c>
      <c r="B58" t="str">
        <f>국내주식명세!B49</f>
        <v>종목048</v>
      </c>
      <c r="C58" t="str">
        <f>국내주식명세!C49</f>
        <v>거래소</v>
      </c>
      <c r="D58">
        <f>국내주식명세!D49</f>
        <v>1155</v>
      </c>
      <c r="E58">
        <f>국내주식명세!E49</f>
        <v>614542132</v>
      </c>
      <c r="F58">
        <f>국내주식명세!F49</f>
        <v>774000</v>
      </c>
      <c r="G58" s="1">
        <f>국내주식명세!G49</f>
        <v>893970000</v>
      </c>
      <c r="H58" s="1" t="b">
        <f t="shared" si="2"/>
        <v>1</v>
      </c>
      <c r="I58" s="1">
        <f>INDEX(KRS정보시스템_주식!$A$1:$N$3000,MATCH('평가액검증(주식)'!B58,KRS정보시스템_주식!$B:$B,0),MATCH(KRS정보시스템_주식!$E$1,KRS정보시스템_주식!$1:$1,0))</f>
        <v>774000</v>
      </c>
      <c r="J58" s="555" t="str">
        <f t="shared" si="3"/>
        <v>TRUE</v>
      </c>
      <c r="K58" s="1"/>
      <c r="L58" s="1"/>
      <c r="M58" s="1"/>
      <c r="N58" s="1"/>
      <c r="O58" s="1"/>
      <c r="P58" s="1"/>
    </row>
    <row r="59" spans="1:16">
      <c r="A59" t="str">
        <f>국내주식명세!A50</f>
        <v>KR7272210006</v>
      </c>
      <c r="B59" t="str">
        <f>국내주식명세!B50</f>
        <v>종목049</v>
      </c>
      <c r="C59" t="str">
        <f>국내주식명세!C50</f>
        <v>거래소</v>
      </c>
      <c r="D59">
        <f>국내주식명세!D50</f>
        <v>3675</v>
      </c>
      <c r="E59">
        <f>국내주식명세!E50</f>
        <v>131092504</v>
      </c>
      <c r="F59">
        <f>국내주식명세!F50</f>
        <v>54400</v>
      </c>
      <c r="G59" s="1">
        <f>국내주식명세!G50</f>
        <v>199920000</v>
      </c>
      <c r="H59" s="1" t="b">
        <f t="shared" si="2"/>
        <v>1</v>
      </c>
      <c r="I59" s="1">
        <f>INDEX(KRS정보시스템_주식!$A$1:$N$3000,MATCH('평가액검증(주식)'!B59,KRS정보시스템_주식!$B:$B,0),MATCH(KRS정보시스템_주식!$E$1,KRS정보시스템_주식!$1:$1,0))</f>
        <v>54400</v>
      </c>
      <c r="J59" s="555" t="str">
        <f t="shared" si="3"/>
        <v>TRUE</v>
      </c>
      <c r="K59" s="1"/>
      <c r="L59" s="1"/>
      <c r="M59" s="1"/>
      <c r="N59" s="1"/>
      <c r="O59" s="1"/>
      <c r="P59" s="1"/>
    </row>
    <row r="60" spans="1:16">
      <c r="A60" t="str">
        <f>국내주식명세!A51</f>
        <v>KR7282330000</v>
      </c>
      <c r="B60" t="str">
        <f>국내주식명세!B51</f>
        <v>종목050</v>
      </c>
      <c r="C60" t="str">
        <f>국내주식명세!C51</f>
        <v>거래소</v>
      </c>
      <c r="D60">
        <f>국내주식명세!D51</f>
        <v>420</v>
      </c>
      <c r="E60">
        <f>국내주식명세!E51</f>
        <v>44082000</v>
      </c>
      <c r="F60">
        <f>국내주식명세!F51</f>
        <v>104800</v>
      </c>
      <c r="G60" s="1">
        <f>국내주식명세!G51</f>
        <v>44016000</v>
      </c>
      <c r="H60" s="1" t="b">
        <f t="shared" si="2"/>
        <v>1</v>
      </c>
      <c r="I60" s="1">
        <f>INDEX(KRS정보시스템_주식!$A$1:$N$3000,MATCH('평가액검증(주식)'!B60,KRS정보시스템_주식!$B:$B,0),MATCH(KRS정보시스템_주식!$E$1,KRS정보시스템_주식!$1:$1,0))</f>
        <v>104800</v>
      </c>
      <c r="J60" s="555" t="str">
        <f t="shared" si="3"/>
        <v>TRUE</v>
      </c>
      <c r="K60" s="1"/>
      <c r="L60" s="1"/>
      <c r="M60" s="1"/>
      <c r="N60" s="1"/>
      <c r="O60" s="1"/>
      <c r="P60" s="1"/>
    </row>
    <row r="61" spans="1:16">
      <c r="A61" t="str">
        <f>국내주식명세!A52</f>
        <v>KR7298020009</v>
      </c>
      <c r="B61" t="str">
        <f>국내주식명세!B52</f>
        <v>종목051</v>
      </c>
      <c r="C61" t="str">
        <f>국내주식명세!C52</f>
        <v>거래소</v>
      </c>
      <c r="D61">
        <f>국내주식명세!D52</f>
        <v>140</v>
      </c>
      <c r="E61">
        <f>국내주식명세!E52</f>
        <v>32194400</v>
      </c>
      <c r="F61">
        <f>국내주식명세!F52</f>
        <v>222500</v>
      </c>
      <c r="G61" s="1">
        <f>국내주식명세!G52</f>
        <v>31150000</v>
      </c>
      <c r="H61" s="1" t="b">
        <f t="shared" si="2"/>
        <v>1</v>
      </c>
      <c r="I61" s="1">
        <f>INDEX(KRS정보시스템_주식!$A$1:$N$3000,MATCH('평가액검증(주식)'!B61,KRS정보시스템_주식!$B:$B,0),MATCH(KRS정보시스템_주식!$E$1,KRS정보시스템_주식!$1:$1,0))</f>
        <v>222500</v>
      </c>
      <c r="J61" s="555" t="str">
        <f t="shared" si="3"/>
        <v>TRUE</v>
      </c>
      <c r="K61" s="1"/>
      <c r="L61" s="1"/>
      <c r="M61" s="1"/>
      <c r="N61" s="1"/>
      <c r="O61" s="1"/>
      <c r="P61" s="1"/>
    </row>
    <row r="62" spans="1:16">
      <c r="A62" t="str">
        <f>국내주식명세!A53</f>
        <v>KR7300720000</v>
      </c>
      <c r="B62" t="str">
        <f>국내주식명세!B53</f>
        <v>종목052</v>
      </c>
      <c r="C62" t="str">
        <f>국내주식명세!C53</f>
        <v>거래소</v>
      </c>
      <c r="D62">
        <f>국내주식명세!D53</f>
        <v>1120</v>
      </c>
      <c r="E62">
        <f>국내주식명세!E53</f>
        <v>19191600</v>
      </c>
      <c r="F62">
        <f>국내주식명세!F53</f>
        <v>17970</v>
      </c>
      <c r="G62" s="1">
        <f>국내주식명세!G53</f>
        <v>20126400</v>
      </c>
      <c r="H62" s="1" t="b">
        <f t="shared" si="2"/>
        <v>1</v>
      </c>
      <c r="I62" s="1">
        <f>INDEX(KRS정보시스템_주식!$A$1:$N$3000,MATCH('평가액검증(주식)'!B62,KRS정보시스템_주식!$B:$B,0),MATCH(KRS정보시스템_주식!$E$1,KRS정보시스템_주식!$1:$1,0))</f>
        <v>17970</v>
      </c>
      <c r="J62" s="555" t="str">
        <f t="shared" si="3"/>
        <v>TRUE</v>
      </c>
      <c r="K62" s="1"/>
      <c r="L62" s="1"/>
      <c r="M62" s="1"/>
      <c r="N62" s="1"/>
      <c r="O62" s="1"/>
      <c r="P62" s="1"/>
    </row>
    <row r="63" spans="1:16">
      <c r="A63" t="str">
        <f>국내주식명세!A54</f>
        <v>KR7499790004</v>
      </c>
      <c r="B63" t="str">
        <f>국내주식명세!B54</f>
        <v>종목053</v>
      </c>
      <c r="C63" t="str">
        <f>국내주식명세!C54</f>
        <v>거래소</v>
      </c>
      <c r="D63">
        <f>국내주식명세!D54</f>
        <v>208</v>
      </c>
      <c r="E63">
        <f>국내주식명세!E54</f>
        <v>4617600</v>
      </c>
      <c r="F63">
        <f>국내주식명세!F54</f>
        <v>42000</v>
      </c>
      <c r="G63" s="1">
        <f>국내주식명세!G54</f>
        <v>8736000</v>
      </c>
      <c r="H63" s="1" t="b">
        <f t="shared" si="2"/>
        <v>1</v>
      </c>
      <c r="I63" s="1">
        <f>INDEX(KRS정보시스템_주식!$A$1:$N$3000,MATCH('평가액검증(주식)'!B63,KRS정보시스템_주식!$B:$B,0),MATCH(KRS정보시스템_주식!$E$1,KRS정보시스템_주식!$1:$1,0))</f>
        <v>42000</v>
      </c>
      <c r="J63" s="555" t="str">
        <f t="shared" si="3"/>
        <v>TRUE</v>
      </c>
      <c r="K63" s="1"/>
      <c r="L63" s="1"/>
      <c r="M63" s="1"/>
      <c r="N63" s="1"/>
      <c r="O63" s="1"/>
      <c r="P63" s="1"/>
    </row>
    <row r="64" spans="1:16">
      <c r="A64" t="str">
        <f>국내주식명세!A55</f>
        <v>KR7000080002</v>
      </c>
      <c r="B64" t="str">
        <f>국내주식명세!B55</f>
        <v>종목054</v>
      </c>
      <c r="C64" t="str">
        <f>국내주식명세!C55</f>
        <v>거래소</v>
      </c>
      <c r="D64">
        <f>국내주식명세!D55</f>
        <v>1610</v>
      </c>
      <c r="E64">
        <f>국내주식명세!E55</f>
        <v>30969503</v>
      </c>
      <c r="F64">
        <f>국내주식명세!F55</f>
        <v>18440</v>
      </c>
      <c r="G64" s="1">
        <f>국내주식명세!G55</f>
        <v>29688400</v>
      </c>
      <c r="H64" s="1" t="b">
        <f t="shared" si="2"/>
        <v>1</v>
      </c>
      <c r="I64" s="1">
        <f>INDEX(KRS정보시스템_주식!$A$1:$N$3000,MATCH('평가액검증(주식)'!B64,KRS정보시스템_주식!$B:$B,0),MATCH(KRS정보시스템_주식!$E$1,KRS정보시스템_주식!$1:$1,0))</f>
        <v>18440</v>
      </c>
      <c r="J64" s="555" t="str">
        <f t="shared" si="3"/>
        <v>TRUE</v>
      </c>
      <c r="K64" s="1"/>
      <c r="L64" s="1"/>
      <c r="M64" s="1"/>
      <c r="N64" s="1"/>
      <c r="O64" s="1"/>
      <c r="P64" s="1"/>
    </row>
    <row r="65" spans="1:16">
      <c r="A65" t="str">
        <f>국내주식명세!A56</f>
        <v>KR7001450006</v>
      </c>
      <c r="B65" t="str">
        <f>국내주식명세!B56</f>
        <v>종목055</v>
      </c>
      <c r="C65" t="str">
        <f>국내주식명세!C56</f>
        <v>거래소</v>
      </c>
      <c r="D65">
        <f>국내주식명세!D56</f>
        <v>3150</v>
      </c>
      <c r="E65">
        <f>국내주식명세!E56</f>
        <v>82440001</v>
      </c>
      <c r="F65">
        <f>국내주식명세!F56</f>
        <v>30800</v>
      </c>
      <c r="G65" s="1">
        <f>국내주식명세!G56</f>
        <v>97020000</v>
      </c>
      <c r="H65" s="1" t="b">
        <f t="shared" si="2"/>
        <v>1</v>
      </c>
      <c r="I65" s="1">
        <f>INDEX(KRS정보시스템_주식!$A$1:$N$3000,MATCH('평가액검증(주식)'!B65,KRS정보시스템_주식!$B:$B,0),MATCH(KRS정보시스템_주식!$E$1,KRS정보시스템_주식!$1:$1,0))</f>
        <v>30800</v>
      </c>
      <c r="J65" s="555" t="str">
        <f t="shared" si="3"/>
        <v>TRUE</v>
      </c>
      <c r="K65" s="1"/>
      <c r="L65" s="1"/>
      <c r="M65" s="1"/>
      <c r="N65" s="1"/>
      <c r="O65" s="1"/>
      <c r="P65" s="1"/>
    </row>
    <row r="66" spans="1:16">
      <c r="A66" t="str">
        <f>국내주식명세!A57</f>
        <v>KR7001680008</v>
      </c>
      <c r="B66" t="str">
        <f>국내주식명세!B57</f>
        <v>종목056</v>
      </c>
      <c r="C66" t="str">
        <f>국내주식명세!C57</f>
        <v>거래소</v>
      </c>
      <c r="D66">
        <f>국내주식명세!D57</f>
        <v>1015</v>
      </c>
      <c r="E66">
        <f>국내주식명세!E57</f>
        <v>20560130</v>
      </c>
      <c r="F66">
        <f>국내주식명세!F57</f>
        <v>21050</v>
      </c>
      <c r="G66" s="1">
        <f>국내주식명세!G57</f>
        <v>21365750</v>
      </c>
      <c r="H66" s="1" t="b">
        <f t="shared" si="2"/>
        <v>1</v>
      </c>
      <c r="I66" s="1">
        <f>INDEX(KRS정보시스템_주식!$A$1:$N$3000,MATCH('평가액검증(주식)'!B66,KRS정보시스템_주식!$B:$B,0),MATCH(KRS정보시스템_주식!$E$1,KRS정보시스템_주식!$1:$1,0))</f>
        <v>21050</v>
      </c>
      <c r="J66" s="555" t="str">
        <f t="shared" si="3"/>
        <v>TRUE</v>
      </c>
      <c r="K66" s="1"/>
      <c r="L66" s="1"/>
      <c r="M66" s="1"/>
      <c r="N66" s="1"/>
      <c r="O66" s="1"/>
      <c r="P66" s="1"/>
    </row>
    <row r="67" spans="1:16">
      <c r="A67" t="str">
        <f>국내주식명세!A58</f>
        <v>KR7003550001</v>
      </c>
      <c r="B67" t="str">
        <f>국내주식명세!B58</f>
        <v>종목057</v>
      </c>
      <c r="C67" t="str">
        <f>국내주식명세!C58</f>
        <v>거래소</v>
      </c>
      <c r="D67">
        <f>국내주식명세!D58</f>
        <v>4760</v>
      </c>
      <c r="E67">
        <f>국내주식명세!E58</f>
        <v>352933600</v>
      </c>
      <c r="F67">
        <f>국내주식명세!F58</f>
        <v>80700</v>
      </c>
      <c r="G67" s="1">
        <f>국내주식명세!G58</f>
        <v>384132000</v>
      </c>
      <c r="H67" s="1" t="b">
        <f t="shared" si="2"/>
        <v>1</v>
      </c>
      <c r="I67" s="1">
        <f>INDEX(KRS정보시스템_주식!$A$1:$N$3000,MATCH('평가액검증(주식)'!B67,KRS정보시스템_주식!$B:$B,0),MATCH(KRS정보시스템_주식!$E$1,KRS정보시스템_주식!$1:$1,0))</f>
        <v>80700</v>
      </c>
      <c r="J67" s="555" t="str">
        <f t="shared" si="3"/>
        <v>TRUE</v>
      </c>
      <c r="K67" s="1"/>
      <c r="L67" s="1"/>
      <c r="M67" s="1"/>
      <c r="N67" s="1"/>
      <c r="O67" s="1"/>
      <c r="P67" s="1"/>
    </row>
    <row r="68" spans="1:16">
      <c r="A68" t="str">
        <f>국내주식명세!A59</f>
        <v>KR7004000006</v>
      </c>
      <c r="B68" t="str">
        <f>국내주식명세!B59</f>
        <v>종목058</v>
      </c>
      <c r="C68" t="str">
        <f>국내주식명세!C59</f>
        <v>거래소</v>
      </c>
      <c r="D68">
        <f>국내주식명세!D59</f>
        <v>770</v>
      </c>
      <c r="E68">
        <f>국내주식명세!E59</f>
        <v>31557900</v>
      </c>
      <c r="F68">
        <f>국내주식명세!F59</f>
        <v>44550</v>
      </c>
      <c r="G68" s="1">
        <f>국내주식명세!G59</f>
        <v>34303500</v>
      </c>
      <c r="H68" s="1" t="b">
        <f t="shared" si="2"/>
        <v>1</v>
      </c>
      <c r="I68" s="1">
        <f>INDEX(KRS정보시스템_주식!$A$1:$N$3000,MATCH('평가액검증(주식)'!B68,KRS정보시스템_주식!$B:$B,0),MATCH(KRS정보시스템_주식!$E$1,KRS정보시스템_주식!$1:$1,0))</f>
        <v>44550</v>
      </c>
      <c r="J68" s="555" t="str">
        <f t="shared" si="3"/>
        <v>TRUE</v>
      </c>
      <c r="K68" s="1"/>
      <c r="L68" s="1"/>
      <c r="M68" s="1"/>
      <c r="N68" s="1"/>
      <c r="O68" s="1"/>
      <c r="P68" s="1"/>
    </row>
    <row r="69" spans="1:16">
      <c r="A69" t="str">
        <f>국내주식명세!A60</f>
        <v>KR7005490008</v>
      </c>
      <c r="B69" t="str">
        <f>국내주식명세!B60</f>
        <v>종목059</v>
      </c>
      <c r="C69" t="str">
        <f>국내주식명세!C60</f>
        <v>거래소</v>
      </c>
      <c r="D69">
        <f>국내주식명세!D60</f>
        <v>3605</v>
      </c>
      <c r="E69">
        <f>국내주식명세!E60</f>
        <v>990808503</v>
      </c>
      <c r="F69">
        <f>국내주식명세!F60</f>
        <v>305000</v>
      </c>
      <c r="G69" s="1">
        <f>국내주식명세!G60</f>
        <v>1099525000</v>
      </c>
      <c r="H69" s="1" t="b">
        <f t="shared" si="2"/>
        <v>1</v>
      </c>
      <c r="I69" s="1">
        <f>INDEX(KRS정보시스템_주식!$A$1:$N$3000,MATCH('평가액검증(주식)'!B69,KRS정보시스템_주식!$B:$B,0),MATCH(KRS정보시스템_주식!$E$1,KRS정보시스템_주식!$1:$1,0))</f>
        <v>305000</v>
      </c>
      <c r="J69" s="555" t="str">
        <f t="shared" si="3"/>
        <v>TRUE</v>
      </c>
      <c r="K69" s="1"/>
      <c r="L69" s="1"/>
      <c r="M69" s="1"/>
      <c r="N69" s="1"/>
      <c r="O69" s="1"/>
      <c r="P69" s="1"/>
    </row>
    <row r="70" spans="1:16">
      <c r="A70" t="str">
        <f>국내주식명세!A61</f>
        <v>KR7006650006</v>
      </c>
      <c r="B70" t="str">
        <f>국내주식명세!B61</f>
        <v>종목060</v>
      </c>
      <c r="C70" t="str">
        <f>국내주식명세!C61</f>
        <v>거래소</v>
      </c>
      <c r="D70">
        <f>국내주식명세!D61</f>
        <v>175</v>
      </c>
      <c r="E70">
        <f>국내주식명세!E61</f>
        <v>18074000</v>
      </c>
      <c r="F70">
        <f>국내주식명세!F61</f>
        <v>144800</v>
      </c>
      <c r="G70" s="1">
        <f>국내주식명세!G61</f>
        <v>25340000</v>
      </c>
      <c r="H70" s="1" t="b">
        <f t="shared" si="2"/>
        <v>1</v>
      </c>
      <c r="I70" s="1">
        <f>INDEX(KRS정보시스템_주식!$A$1:$N$3000,MATCH('평가액검증(주식)'!B70,KRS정보시스템_주식!$B:$B,0),MATCH(KRS정보시스템_주식!$E$1,KRS정보시스템_주식!$1:$1,0))</f>
        <v>144800</v>
      </c>
      <c r="J70" s="555" t="str">
        <f t="shared" si="3"/>
        <v>TRUE</v>
      </c>
      <c r="K70" s="1"/>
      <c r="L70" s="1"/>
      <c r="M70" s="1"/>
      <c r="N70" s="1"/>
      <c r="O70" s="1"/>
      <c r="P70" s="1"/>
    </row>
    <row r="71" spans="1:16">
      <c r="A71" t="str">
        <f>국내주식명세!A62</f>
        <v>KR7022100002</v>
      </c>
      <c r="B71" t="str">
        <f>국내주식명세!B62</f>
        <v>종목061</v>
      </c>
      <c r="C71" t="str">
        <f>국내주식명세!C62</f>
        <v>거래소</v>
      </c>
      <c r="D71">
        <f>국내주식명세!D62</f>
        <v>2625</v>
      </c>
      <c r="E71">
        <f>국내주식명세!E62</f>
        <v>60659251</v>
      </c>
      <c r="F71">
        <f>국내주식명세!F62</f>
        <v>28750</v>
      </c>
      <c r="G71" s="1">
        <f>국내주식명세!G62</f>
        <v>75468750</v>
      </c>
      <c r="H71" s="1" t="b">
        <f t="shared" si="2"/>
        <v>1</v>
      </c>
      <c r="I71" s="1">
        <f>INDEX(KRS정보시스템_주식!$A$1:$N$3000,MATCH('평가액검증(주식)'!B71,KRS정보시스템_주식!$B:$B,0),MATCH(KRS정보시스템_주식!$E$1,KRS정보시스템_주식!$1:$1,0))</f>
        <v>28750</v>
      </c>
      <c r="J71" s="555" t="str">
        <f t="shared" si="3"/>
        <v>TRUE</v>
      </c>
      <c r="K71" s="1"/>
      <c r="L71" s="1"/>
      <c r="M71" s="1"/>
      <c r="N71" s="1"/>
      <c r="O71" s="1"/>
      <c r="P71" s="1"/>
    </row>
    <row r="72" spans="1:16">
      <c r="A72" t="str">
        <f>국내주식명세!A63</f>
        <v>KR7034020008</v>
      </c>
      <c r="B72" t="str">
        <f>국내주식명세!B63</f>
        <v>종목062</v>
      </c>
      <c r="C72" t="str">
        <f>국내주식명세!C63</f>
        <v>거래소</v>
      </c>
      <c r="D72">
        <f>국내주식명세!D63</f>
        <v>22505</v>
      </c>
      <c r="E72">
        <f>국내주식명세!E63</f>
        <v>909137007</v>
      </c>
      <c r="F72">
        <f>국내주식명세!F63</f>
        <v>75300</v>
      </c>
      <c r="G72" s="1">
        <f>국내주식명세!G63</f>
        <v>1694626500</v>
      </c>
      <c r="H72" s="1" t="b">
        <f t="shared" si="2"/>
        <v>1</v>
      </c>
      <c r="I72" s="1">
        <f>INDEX(KRS정보시스템_주식!$A$1:$N$3000,MATCH('평가액검증(주식)'!B72,KRS정보시스템_주식!$B:$B,0),MATCH(KRS정보시스템_주식!$E$1,KRS정보시스템_주식!$1:$1,0))</f>
        <v>75300</v>
      </c>
      <c r="J72" s="555" t="str">
        <f t="shared" si="3"/>
        <v>TRUE</v>
      </c>
      <c r="K72" s="1"/>
      <c r="L72" s="1"/>
      <c r="M72" s="1"/>
      <c r="N72" s="1"/>
      <c r="O72" s="1"/>
      <c r="P72" s="1"/>
    </row>
    <row r="73" spans="1:16" ht="13.5">
      <c r="A73" t="str">
        <f>국내주식명세!A64</f>
        <v>KR7052690005</v>
      </c>
      <c r="B73" t="str">
        <f>국내주식명세!B64</f>
        <v>종목063</v>
      </c>
      <c r="C73" t="str">
        <f>국내주식명세!C64</f>
        <v>거래소</v>
      </c>
      <c r="D73">
        <f>국내주식명세!D64</f>
        <v>980</v>
      </c>
      <c r="E73">
        <f>국내주식명세!E64</f>
        <v>66318754</v>
      </c>
      <c r="F73">
        <f>국내주식명세!F64</f>
        <v>90000</v>
      </c>
      <c r="G73" s="1">
        <f>국내주식명세!G64</f>
        <v>88200000</v>
      </c>
      <c r="H73" s="1" t="b">
        <f t="shared" si="2"/>
        <v>1</v>
      </c>
      <c r="I73" s="1">
        <f>INDEX(KRS정보시스템_주식!$A$1:$N$3000,MATCH('평가액검증(주식)'!B73,KRS정보시스템_주식!$B:$B,0),MATCH(KRS정보시스템_주식!$E$1,KRS정보시스템_주식!$1:$1,0))</f>
        <v>90000</v>
      </c>
      <c r="J73" s="555" t="str">
        <f t="shared" si="3"/>
        <v>TRUE</v>
      </c>
      <c r="K73" s="556"/>
      <c r="L73" s="556"/>
      <c r="M73" s="1"/>
      <c r="N73" s="1"/>
      <c r="O73" s="1"/>
      <c r="P73" s="1"/>
    </row>
    <row r="74" spans="1:16">
      <c r="A74" t="str">
        <f>국내주식명세!A65</f>
        <v>KR7055550008</v>
      </c>
      <c r="B74" t="str">
        <f>국내주식명세!B65</f>
        <v>종목064</v>
      </c>
      <c r="C74" t="str">
        <f>국내주식명세!C65</f>
        <v>거래소</v>
      </c>
      <c r="D74">
        <f>국내주식명세!D65</f>
        <v>21875</v>
      </c>
      <c r="E74">
        <f>국내주식명세!E65</f>
        <v>1274437973</v>
      </c>
      <c r="F74">
        <f>국내주식명세!F65</f>
        <v>76900</v>
      </c>
      <c r="G74" s="1">
        <f>국내주식명세!G65</f>
        <v>1682187500</v>
      </c>
      <c r="H74" s="1" t="b">
        <f t="shared" si="2"/>
        <v>1</v>
      </c>
      <c r="I74" s="1">
        <f>INDEX(KRS정보시스템_주식!$A$1:$N$3000,MATCH('평가액검증(주식)'!B74,KRS정보시스템_주식!$B:$B,0),MATCH(KRS정보시스템_주식!$E$1,KRS정보시스템_주식!$1:$1,0))</f>
        <v>76900</v>
      </c>
      <c r="J74" s="555" t="str">
        <f t="shared" si="3"/>
        <v>TRUE</v>
      </c>
      <c r="K74" s="1"/>
      <c r="L74" s="1"/>
      <c r="M74" s="1"/>
      <c r="N74" s="1"/>
      <c r="O74" s="1"/>
      <c r="P74" s="1"/>
    </row>
    <row r="75" spans="1:16">
      <c r="A75" t="str">
        <f>국내주식명세!A66</f>
        <v>KR7066570003</v>
      </c>
      <c r="B75" t="str">
        <f>국내주식명세!B66</f>
        <v>종목065</v>
      </c>
      <c r="C75" t="str">
        <f>국내주식명세!C66</f>
        <v>거래소</v>
      </c>
      <c r="D75">
        <f>국내주식명세!D66</f>
        <v>5635</v>
      </c>
      <c r="E75">
        <f>국내주식명세!E66</f>
        <v>474483103</v>
      </c>
      <c r="F75">
        <f>국내주식명세!F66</f>
        <v>91900</v>
      </c>
      <c r="G75" s="1">
        <f>국내주식명세!G66</f>
        <v>517856500</v>
      </c>
      <c r="H75" s="1" t="b">
        <f t="shared" si="2"/>
        <v>1</v>
      </c>
      <c r="I75" s="1">
        <f>INDEX(KRS정보시스템_주식!$A$1:$N$3000,MATCH('평가액검증(주식)'!B75,KRS정보시스템_주식!$B:$B,0),MATCH(KRS정보시스템_주식!$E$1,KRS정보시스템_주식!$1:$1,0))</f>
        <v>91900</v>
      </c>
      <c r="J75" s="555" t="str">
        <f t="shared" si="3"/>
        <v>TRUE</v>
      </c>
      <c r="K75" s="1"/>
      <c r="L75" s="1"/>
      <c r="M75" s="1"/>
      <c r="N75" s="1"/>
      <c r="O75" s="1"/>
      <c r="P75" s="1"/>
    </row>
    <row r="76" spans="1:16">
      <c r="A76" t="str">
        <f>국내주식명세!A67</f>
        <v>KR7066970005</v>
      </c>
      <c r="B76" t="str">
        <f>국내주식명세!B67</f>
        <v>종목066</v>
      </c>
      <c r="C76" t="str">
        <f>국내주식명세!C67</f>
        <v>거래소</v>
      </c>
      <c r="D76">
        <f>국내주식명세!D67</f>
        <v>1435</v>
      </c>
      <c r="E76">
        <f>국내주식명세!E67</f>
        <v>132791580</v>
      </c>
      <c r="F76">
        <f>국내주식명세!F67</f>
        <v>95200</v>
      </c>
      <c r="G76" s="1">
        <f>국내주식명세!G67</f>
        <v>136612000</v>
      </c>
      <c r="H76" s="1" t="b">
        <f t="shared" si="2"/>
        <v>1</v>
      </c>
      <c r="I76" s="1">
        <f>INDEX(KRS정보시스템_주식!$A$1:$N$3000,MATCH('평가액검증(주식)'!B76,KRS정보시스템_주식!$B:$B,0),MATCH(KRS정보시스템_주식!$E$1,KRS정보시스템_주식!$1:$1,0))</f>
        <v>95200</v>
      </c>
      <c r="J76" s="555" t="str">
        <f t="shared" si="3"/>
        <v>TRUE</v>
      </c>
      <c r="K76" s="1"/>
      <c r="L76" s="1"/>
      <c r="M76" s="1"/>
      <c r="N76" s="1"/>
      <c r="O76" s="1"/>
      <c r="P76" s="1"/>
    </row>
    <row r="77" spans="1:16">
      <c r="A77" t="str">
        <f>국내주식명세!A68</f>
        <v>KR7069620003</v>
      </c>
      <c r="B77" t="str">
        <f>국내주식명세!B68</f>
        <v>종목067</v>
      </c>
      <c r="C77" t="str">
        <f>국내주식명세!C68</f>
        <v>거래소</v>
      </c>
      <c r="D77">
        <f>국내주식명세!D68</f>
        <v>245</v>
      </c>
      <c r="E77">
        <f>국내주식명세!E68</f>
        <v>34759200</v>
      </c>
      <c r="F77">
        <f>국내주식명세!F68</f>
        <v>172300</v>
      </c>
      <c r="G77" s="1">
        <f>국내주식명세!G68</f>
        <v>42213500</v>
      </c>
      <c r="H77" s="1" t="b">
        <f t="shared" si="2"/>
        <v>1</v>
      </c>
      <c r="I77" s="1">
        <f>INDEX(KRS정보시스템_주식!$A$1:$N$3000,MATCH('평가액검증(주식)'!B77,KRS정보시스템_주식!$B:$B,0),MATCH(KRS정보시스템_주식!$E$1,KRS정보시스템_주식!$1:$1,0))</f>
        <v>172300</v>
      </c>
      <c r="J77" s="555" t="str">
        <f t="shared" si="3"/>
        <v>TRUE</v>
      </c>
      <c r="K77" s="1"/>
      <c r="L77" s="1"/>
      <c r="M77" s="1"/>
      <c r="N77" s="1"/>
      <c r="O77" s="1"/>
      <c r="P77" s="1"/>
    </row>
    <row r="78" spans="1:16">
      <c r="A78" t="str">
        <f>국내주식명세!A69</f>
        <v>KR7086280005</v>
      </c>
      <c r="B78" t="str">
        <f>국내주식명세!B69</f>
        <v>종목068</v>
      </c>
      <c r="C78" t="str">
        <f>국내주식명세!C69</f>
        <v>거래소</v>
      </c>
      <c r="D78">
        <f>국내주식명세!D69</f>
        <v>1925</v>
      </c>
      <c r="E78">
        <f>국내주식명세!E69</f>
        <v>264319002</v>
      </c>
      <c r="F78">
        <f>국내주식명세!F69</f>
        <v>180600</v>
      </c>
      <c r="G78" s="1">
        <f>국내주식명세!G69</f>
        <v>347655000</v>
      </c>
      <c r="H78" s="1" t="b">
        <f t="shared" si="2"/>
        <v>1</v>
      </c>
      <c r="I78" s="1">
        <f>INDEX(KRS정보시스템_주식!$A$1:$N$3000,MATCH('평가액검증(주식)'!B78,KRS정보시스템_주식!$B:$B,0),MATCH(KRS정보시스템_주식!$E$1,KRS정보시스템_주식!$1:$1,0))</f>
        <v>180600</v>
      </c>
      <c r="J78" s="555" t="str">
        <f t="shared" si="3"/>
        <v>TRUE</v>
      </c>
      <c r="K78" s="1"/>
      <c r="L78" s="1"/>
      <c r="M78" s="1"/>
      <c r="N78" s="1"/>
      <c r="O78" s="1"/>
      <c r="P78" s="1"/>
    </row>
    <row r="79" spans="1:16">
      <c r="A79" t="str">
        <f>국내주식명세!A70</f>
        <v>KR7086790003</v>
      </c>
      <c r="B79" t="str">
        <f>국내주식명세!B70</f>
        <v>종목069</v>
      </c>
      <c r="C79" t="str">
        <f>국내주식명세!C70</f>
        <v>거래소</v>
      </c>
      <c r="D79">
        <f>국내주식명세!D70</f>
        <v>13125</v>
      </c>
      <c r="E79">
        <f>국내주식명세!E70</f>
        <v>915268832</v>
      </c>
      <c r="F79">
        <f>국내주식명세!F70</f>
        <v>94100</v>
      </c>
      <c r="G79" s="1">
        <f>국내주식명세!G70</f>
        <v>1235062500</v>
      </c>
      <c r="H79" s="1" t="b">
        <f t="shared" si="2"/>
        <v>1</v>
      </c>
      <c r="I79" s="1">
        <f>INDEX(KRS정보시스템_주식!$A$1:$N$3000,MATCH('평가액검증(주식)'!B79,KRS정보시스템_주식!$B:$B,0),MATCH(KRS정보시스템_주식!$E$1,KRS정보시스템_주식!$1:$1,0))</f>
        <v>94100</v>
      </c>
      <c r="J79" s="555" t="str">
        <f t="shared" si="3"/>
        <v>TRUE</v>
      </c>
      <c r="K79" s="1"/>
      <c r="L79" s="1"/>
      <c r="M79" s="1"/>
      <c r="N79" s="1"/>
      <c r="O79" s="1"/>
      <c r="P79" s="1"/>
    </row>
    <row r="80" spans="1:16">
      <c r="A80" t="str">
        <f>국내주식명세!A71</f>
        <v>KR7096770003</v>
      </c>
      <c r="B80" t="str">
        <f>국내주식명세!B71</f>
        <v>종목070</v>
      </c>
      <c r="C80" t="str">
        <f>국내주식명세!C71</f>
        <v>거래소</v>
      </c>
      <c r="D80">
        <f>국내주식명세!D71</f>
        <v>3885</v>
      </c>
      <c r="E80">
        <f>국내주식명세!E71</f>
        <v>427843600</v>
      </c>
      <c r="F80">
        <f>국내주식명세!F71</f>
        <v>101200</v>
      </c>
      <c r="G80" s="1">
        <f>국내주식명세!G71</f>
        <v>393162000</v>
      </c>
      <c r="H80" s="1" t="b">
        <f t="shared" si="2"/>
        <v>1</v>
      </c>
      <c r="I80" s="1">
        <f>INDEX(KRS정보시스템_주식!$A$1:$N$3000,MATCH('평가액검증(주식)'!B80,KRS정보시스템_주식!$B:$B,0),MATCH(KRS정보시스템_주식!$E$1,KRS정보시스템_주식!$1:$1,0))</f>
        <v>101200</v>
      </c>
      <c r="J80" s="555" t="str">
        <f t="shared" si="3"/>
        <v>TRUE</v>
      </c>
      <c r="K80" s="1"/>
      <c r="L80" s="1"/>
      <c r="M80" s="1"/>
      <c r="N80" s="1"/>
      <c r="O80" s="1"/>
      <c r="P80" s="1"/>
    </row>
    <row r="81" spans="1:16">
      <c r="A81" t="str">
        <f>국내주식명세!A72</f>
        <v>KR7103140000</v>
      </c>
      <c r="B81" t="str">
        <f>국내주식명세!B72</f>
        <v>종목071</v>
      </c>
      <c r="C81" t="str">
        <f>국내주식명세!C72</f>
        <v>거래소</v>
      </c>
      <c r="D81">
        <f>국내주식명세!D72</f>
        <v>875</v>
      </c>
      <c r="E81">
        <f>국내주식명세!E72</f>
        <v>61467504</v>
      </c>
      <c r="F81">
        <f>국내주식명세!F72</f>
        <v>106500</v>
      </c>
      <c r="G81" s="1">
        <f>국내주식명세!G72</f>
        <v>93187500</v>
      </c>
      <c r="H81" s="1" t="b">
        <f t="shared" si="2"/>
        <v>1</v>
      </c>
      <c r="I81" s="1">
        <f>INDEX(KRS정보시스템_주식!$A$1:$N$3000,MATCH('평가액검증(주식)'!B81,KRS정보시스템_주식!$B:$B,0),MATCH(KRS정보시스템_주식!$E$1,KRS정보시스템_주식!$1:$1,0))</f>
        <v>106500</v>
      </c>
      <c r="J81" s="555" t="str">
        <f t="shared" si="3"/>
        <v>TRUE</v>
      </c>
      <c r="K81" s="1"/>
      <c r="L81" s="1"/>
      <c r="M81" s="1"/>
      <c r="N81" s="1"/>
      <c r="O81" s="1"/>
      <c r="P81" s="1"/>
    </row>
    <row r="82" spans="1:16">
      <c r="A82" t="str">
        <f>국내주식명세!A73</f>
        <v>KR7139480008</v>
      </c>
      <c r="B82" t="str">
        <f>국내주식명세!B73</f>
        <v>종목072</v>
      </c>
      <c r="C82" t="str">
        <f>국내주식명세!C73</f>
        <v>거래소</v>
      </c>
      <c r="D82">
        <f>국내주식명세!D73</f>
        <v>1050</v>
      </c>
      <c r="E82">
        <f>국내주식명세!E73</f>
        <v>75918002</v>
      </c>
      <c r="F82">
        <f>국내주식명세!F73</f>
        <v>81300</v>
      </c>
      <c r="G82" s="1">
        <f>국내주식명세!G73</f>
        <v>85365000</v>
      </c>
      <c r="H82" s="1" t="b">
        <f t="shared" si="2"/>
        <v>1</v>
      </c>
      <c r="I82" s="1">
        <f>INDEX(KRS정보시스템_주식!$A$1:$N$3000,MATCH('평가액검증(주식)'!B82,KRS정보시스템_주식!$B:$B,0),MATCH(KRS정보시스템_주식!$E$1,KRS정보시스템_주식!$1:$1,0))</f>
        <v>81300</v>
      </c>
      <c r="J82" s="555" t="str">
        <f t="shared" si="3"/>
        <v>TRUE</v>
      </c>
      <c r="K82" s="1"/>
      <c r="L82" s="1"/>
      <c r="M82" s="1"/>
      <c r="N82" s="1"/>
      <c r="O82" s="1"/>
      <c r="P82" s="1"/>
    </row>
    <row r="83" spans="1:16">
      <c r="A83" t="str">
        <f>국내주식명세!A74</f>
        <v>KR7298040007</v>
      </c>
      <c r="B83" t="str">
        <f>국내주식명세!B74</f>
        <v>종목073</v>
      </c>
      <c r="C83" t="str">
        <f>국내주식명세!C74</f>
        <v>거래소</v>
      </c>
      <c r="D83">
        <f>국내주식명세!D74</f>
        <v>245</v>
      </c>
      <c r="E83">
        <f>국내주식명세!E74</f>
        <v>235550000</v>
      </c>
      <c r="F83">
        <f>국내주식명세!F74</f>
        <v>1781000</v>
      </c>
      <c r="G83" s="1">
        <f>국내주식명세!G74</f>
        <v>436345000</v>
      </c>
      <c r="H83" s="1" t="b">
        <f t="shared" si="2"/>
        <v>1</v>
      </c>
      <c r="I83" s="1">
        <f>INDEX(KRS정보시스템_주식!$A$1:$N$3000,MATCH('평가액검증(주식)'!B83,KRS정보시스템_주식!$B:$B,0),MATCH(KRS정보시스템_주식!$E$1,KRS정보시스템_주식!$1:$1,0))</f>
        <v>1781000</v>
      </c>
      <c r="J83" s="555" t="str">
        <f t="shared" si="3"/>
        <v>TRUE</v>
      </c>
      <c r="K83" s="1"/>
      <c r="L83" s="1"/>
      <c r="M83" s="1"/>
      <c r="N83" s="1"/>
      <c r="O83" s="1"/>
      <c r="P83" s="1"/>
    </row>
    <row r="84" spans="1:16">
      <c r="A84" t="str">
        <f>국내주식명세!A75</f>
        <v>KR7298050006</v>
      </c>
      <c r="B84" t="str">
        <f>국내주식명세!B75</f>
        <v>종목074</v>
      </c>
      <c r="C84" t="str">
        <f>국내주식명세!C75</f>
        <v>거래소</v>
      </c>
      <c r="D84">
        <f>국내주식명세!D75</f>
        <v>140</v>
      </c>
      <c r="E84">
        <f>국내주식명세!E75</f>
        <v>25258400</v>
      </c>
      <c r="F84">
        <f>국내주식명세!F75</f>
        <v>181600</v>
      </c>
      <c r="G84" s="1">
        <f>국내주식명세!G75</f>
        <v>25424000</v>
      </c>
      <c r="H84" s="1" t="b">
        <f t="shared" si="2"/>
        <v>1</v>
      </c>
      <c r="I84" s="1">
        <f>INDEX(KRS정보시스템_주식!$A$1:$N$3000,MATCH('평가액검증(주식)'!B84,KRS정보시스템_주식!$B:$B,0),MATCH(KRS정보시스템_주식!$E$1,KRS정보시스템_주식!$1:$1,0))</f>
        <v>181600</v>
      </c>
      <c r="J84" s="555" t="str">
        <f t="shared" si="3"/>
        <v>TRUE</v>
      </c>
      <c r="K84" s="1"/>
      <c r="L84" s="1"/>
      <c r="M84" s="1"/>
      <c r="N84" s="1"/>
      <c r="O84" s="1"/>
      <c r="P84" s="1"/>
    </row>
    <row r="85" spans="1:16">
      <c r="A85" t="str">
        <f>국내주식명세!A76</f>
        <v>KR7000150003</v>
      </c>
      <c r="B85" t="str">
        <f>국내주식명세!B76</f>
        <v>종목075</v>
      </c>
      <c r="C85" t="str">
        <f>국내주식명세!C76</f>
        <v>거래소</v>
      </c>
      <c r="D85">
        <f>국내주식명세!D76</f>
        <v>350</v>
      </c>
      <c r="E85">
        <f>국내주식명세!E76</f>
        <v>165270002</v>
      </c>
      <c r="F85">
        <f>국내주식명세!F76</f>
        <v>781000</v>
      </c>
      <c r="G85" s="1">
        <f>국내주식명세!G76</f>
        <v>273350000</v>
      </c>
      <c r="H85" s="1" t="b">
        <f t="shared" si="2"/>
        <v>1</v>
      </c>
      <c r="I85" s="1">
        <f>INDEX(KRS정보시스템_주식!$A$1:$N$3000,MATCH('평가액검증(주식)'!B85,KRS정보시스템_주식!$B:$B,0),MATCH(KRS정보시스템_주식!$E$1,KRS정보시스템_주식!$1:$1,0))</f>
        <v>781000</v>
      </c>
      <c r="J85" s="555" t="str">
        <f t="shared" si="3"/>
        <v>TRUE</v>
      </c>
      <c r="K85" s="1"/>
      <c r="L85" s="1"/>
      <c r="M85" s="1"/>
      <c r="N85" s="1"/>
      <c r="O85" s="1"/>
      <c r="P85" s="1"/>
    </row>
    <row r="86" spans="1:16">
      <c r="A86" t="str">
        <f>국내주식명세!A77</f>
        <v>KR7000210005</v>
      </c>
      <c r="B86" t="str">
        <f>국내주식명세!B77</f>
        <v>종목076</v>
      </c>
      <c r="C86" t="str">
        <f>국내주식명세!C77</f>
        <v>거래소</v>
      </c>
      <c r="D86">
        <f>국내주식명세!D77</f>
        <v>560</v>
      </c>
      <c r="E86">
        <f>국내주식명세!E77</f>
        <v>18955200</v>
      </c>
      <c r="F86">
        <f>국내주식명세!F77</f>
        <v>37650</v>
      </c>
      <c r="G86" s="1">
        <f>국내주식명세!G77</f>
        <v>21084000</v>
      </c>
      <c r="H86" s="1" t="b">
        <f t="shared" si="2"/>
        <v>1</v>
      </c>
      <c r="I86" s="1">
        <f>INDEX(KRS정보시스템_주식!$A$1:$N$3000,MATCH('평가액검증(주식)'!B86,KRS정보시스템_주식!$B:$B,0),MATCH(KRS정보시스템_주식!$E$1,KRS정보시스템_주식!$1:$1,0))</f>
        <v>37650</v>
      </c>
      <c r="J86" s="555" t="str">
        <f t="shared" si="3"/>
        <v>TRUE</v>
      </c>
      <c r="K86" s="1"/>
      <c r="L86" s="1"/>
      <c r="M86" s="1"/>
      <c r="N86" s="1"/>
      <c r="O86" s="1"/>
      <c r="P86" s="1"/>
    </row>
    <row r="87" spans="1:16">
      <c r="A87" t="str">
        <f>국내주식명세!A78</f>
        <v>KR7000240002</v>
      </c>
      <c r="B87" t="str">
        <f>국내주식명세!B78</f>
        <v>종목077</v>
      </c>
      <c r="C87" t="str">
        <f>국내주식명세!C78</f>
        <v>거래소</v>
      </c>
      <c r="D87">
        <f>국내주식명세!D78</f>
        <v>1260</v>
      </c>
      <c r="E87">
        <f>국내주식명세!E78</f>
        <v>24894000</v>
      </c>
      <c r="F87">
        <f>국내주식명세!F78</f>
        <v>26150</v>
      </c>
      <c r="G87" s="1">
        <f>국내주식명세!G78</f>
        <v>32949000</v>
      </c>
      <c r="H87" s="1" t="b">
        <f t="shared" si="2"/>
        <v>1</v>
      </c>
      <c r="I87" s="1">
        <f>INDEX(KRS정보시스템_주식!$A$1:$N$3000,MATCH('평가액검증(주식)'!B87,KRS정보시스템_주식!$B:$B,0),MATCH(KRS정보시스템_주식!$E$1,KRS정보시스템_주식!$1:$1,0))</f>
        <v>26150</v>
      </c>
      <c r="J87" s="555" t="str">
        <f t="shared" si="3"/>
        <v>TRUE</v>
      </c>
      <c r="K87" s="1"/>
      <c r="L87" s="1"/>
      <c r="M87" s="1"/>
      <c r="N87" s="1"/>
      <c r="O87" s="1"/>
      <c r="P87" s="1"/>
    </row>
    <row r="88" spans="1:16">
      <c r="A88" t="str">
        <f>국내주식명세!A79</f>
        <v>KR7000810002</v>
      </c>
      <c r="B88" t="str">
        <f>국내주식명세!B79</f>
        <v>종목078</v>
      </c>
      <c r="C88" t="str">
        <f>국내주식명세!C79</f>
        <v>거래소</v>
      </c>
      <c r="D88">
        <f>국내주식명세!D79</f>
        <v>1575</v>
      </c>
      <c r="E88">
        <f>국내주식명세!E79</f>
        <v>638865004</v>
      </c>
      <c r="F88">
        <f>국내주식명세!F79</f>
        <v>497000</v>
      </c>
      <c r="G88" s="1">
        <f>국내주식명세!G79</f>
        <v>782775000</v>
      </c>
      <c r="H88" s="1" t="b">
        <f t="shared" si="2"/>
        <v>1</v>
      </c>
      <c r="I88" s="1">
        <f>INDEX(KRS정보시스템_주식!$A$1:$N$3000,MATCH('평가액검증(주식)'!B88,KRS정보시스템_주식!$B:$B,0),MATCH(KRS정보시스템_주식!$E$1,KRS정보시스템_주식!$1:$1,0))</f>
        <v>497000</v>
      </c>
      <c r="J88" s="555" t="str">
        <f t="shared" si="3"/>
        <v>TRUE</v>
      </c>
      <c r="K88" s="1"/>
      <c r="L88" s="1"/>
      <c r="M88" s="1"/>
      <c r="N88" s="1"/>
      <c r="O88" s="1"/>
      <c r="P88" s="1"/>
    </row>
    <row r="89" spans="1:16">
      <c r="A89" t="str">
        <f>국내주식명세!A80</f>
        <v>KR7002840007</v>
      </c>
      <c r="B89" t="str">
        <f>국내주식명세!B80</f>
        <v>종목079</v>
      </c>
      <c r="C89" t="str">
        <f>국내주식명세!C80</f>
        <v>거래소</v>
      </c>
      <c r="D89">
        <f>국내주식명세!D80</f>
        <v>70</v>
      </c>
      <c r="E89">
        <f>국내주식명세!E80</f>
        <v>12102800</v>
      </c>
      <c r="F89">
        <f>국내주식명세!F80</f>
        <v>150300</v>
      </c>
      <c r="G89" s="1">
        <f>국내주식명세!G80</f>
        <v>10521000</v>
      </c>
      <c r="H89" s="1" t="b">
        <f t="shared" ref="H89:H152" si="4">G89=D89*F89</f>
        <v>1</v>
      </c>
      <c r="I89" s="1">
        <f>INDEX(KRS정보시스템_주식!$A$1:$N$3000,MATCH('평가액검증(주식)'!B89,KRS정보시스템_주식!$B:$B,0),MATCH(KRS정보시스템_주식!$E$1,KRS정보시스템_주식!$1:$1,0))</f>
        <v>150300</v>
      </c>
      <c r="J89" s="555" t="str">
        <f t="shared" ref="J89:J152" si="5">IF(D89=0,"TRUE",IF(F89=I89,"TRUE","FALSE"))</f>
        <v>TRUE</v>
      </c>
      <c r="K89" s="1"/>
      <c r="L89" s="1"/>
      <c r="M89" s="1"/>
      <c r="N89" s="1"/>
      <c r="O89" s="1"/>
      <c r="P89" s="1"/>
    </row>
    <row r="90" spans="1:16">
      <c r="A90" t="str">
        <f>국내주식명세!A81</f>
        <v>KR7003030004</v>
      </c>
      <c r="B90" t="str">
        <f>국내주식명세!B81</f>
        <v>종목080</v>
      </c>
      <c r="C90" t="str">
        <f>국내주식명세!C81</f>
        <v>거래소</v>
      </c>
      <c r="D90">
        <f>국내주식명세!D81</f>
        <v>70</v>
      </c>
      <c r="E90">
        <f>국내주식명세!E81</f>
        <v>11671600</v>
      </c>
      <c r="F90">
        <f>국내주식명세!F81</f>
        <v>128100</v>
      </c>
      <c r="G90" s="1">
        <f>국내주식명세!G81</f>
        <v>8967000</v>
      </c>
      <c r="H90" s="1" t="b">
        <f t="shared" si="4"/>
        <v>1</v>
      </c>
      <c r="I90" s="1">
        <f>INDEX(KRS정보시스템_주식!$A$1:$N$3000,MATCH('평가액검증(주식)'!B90,KRS정보시스템_주식!$B:$B,0),MATCH(KRS정보시스템_주식!$E$1,KRS정보시스템_주식!$1:$1,0))</f>
        <v>128100</v>
      </c>
      <c r="J90" s="555" t="str">
        <f t="shared" si="5"/>
        <v>TRUE</v>
      </c>
      <c r="K90" s="1"/>
      <c r="L90" s="1"/>
      <c r="M90" s="1"/>
      <c r="N90" s="1"/>
      <c r="O90" s="1"/>
      <c r="P90" s="1"/>
    </row>
    <row r="91" spans="1:16">
      <c r="A91" t="str">
        <f>국내주식명세!A82</f>
        <v>KR7005380001</v>
      </c>
      <c r="B91" t="str">
        <f>국내주식명세!B82</f>
        <v>종목081</v>
      </c>
      <c r="C91" t="str">
        <f>국내주식명세!C82</f>
        <v>거래소</v>
      </c>
      <c r="D91">
        <f>국내주식명세!D82</f>
        <v>7070</v>
      </c>
      <c r="E91">
        <f>국내주식명세!E82</f>
        <v>1652137804</v>
      </c>
      <c r="F91">
        <f>국내주식명세!F82</f>
        <v>296500</v>
      </c>
      <c r="G91" s="1">
        <f>국내주식명세!G82</f>
        <v>2096255000</v>
      </c>
      <c r="H91" s="1" t="b">
        <f t="shared" si="4"/>
        <v>1</v>
      </c>
      <c r="I91" s="1">
        <f>INDEX(KRS정보시스템_주식!$A$1:$N$3000,MATCH('평가액검증(주식)'!B91,KRS정보시스템_주식!$B:$B,0),MATCH(KRS정보시스템_주식!$E$1,KRS정보시스템_주식!$1:$1,0))</f>
        <v>296500</v>
      </c>
      <c r="J91" s="555" t="str">
        <f t="shared" si="5"/>
        <v>TRUE</v>
      </c>
      <c r="K91" s="1"/>
      <c r="L91" s="1"/>
      <c r="M91" s="1"/>
      <c r="N91" s="1"/>
      <c r="O91" s="1"/>
      <c r="P91" s="1"/>
    </row>
    <row r="92" spans="1:16">
      <c r="A92" t="str">
        <f>국내주식명세!A83</f>
        <v>KR7006260004</v>
      </c>
      <c r="B92" t="str">
        <f>국내주식명세!B83</f>
        <v>종목082</v>
      </c>
      <c r="C92" t="str">
        <f>국내주식명세!C83</f>
        <v>거래소</v>
      </c>
      <c r="D92">
        <f>국내주식명세!D83</f>
        <v>875</v>
      </c>
      <c r="E92">
        <f>국내주식명세!E83</f>
        <v>115245002</v>
      </c>
      <c r="F92">
        <f>국내주식명세!F83</f>
        <v>199900</v>
      </c>
      <c r="G92" s="1">
        <f>국내주식명세!G83</f>
        <v>174912500</v>
      </c>
      <c r="H92" s="1" t="b">
        <f t="shared" si="4"/>
        <v>1</v>
      </c>
      <c r="I92" s="1">
        <f>INDEX(KRS정보시스템_주식!$A$1:$N$3000,MATCH('평가액검증(주식)'!B92,KRS정보시스템_주식!$B:$B,0),MATCH(KRS정보시스템_주식!$E$1,KRS정보시스템_주식!$1:$1,0))</f>
        <v>199900</v>
      </c>
      <c r="J92" s="555" t="str">
        <f t="shared" si="5"/>
        <v>TRUE</v>
      </c>
      <c r="K92" s="1"/>
      <c r="L92" s="1"/>
      <c r="M92" s="1"/>
      <c r="N92" s="1"/>
      <c r="O92" s="1"/>
      <c r="P92" s="1"/>
    </row>
    <row r="93" spans="1:16">
      <c r="A93" t="str">
        <f>국내주식명세!A84</f>
        <v>KR7008770000</v>
      </c>
      <c r="B93" t="str">
        <f>국내주식명세!B84</f>
        <v>종목083</v>
      </c>
      <c r="C93" t="str">
        <f>국내주식명세!C84</f>
        <v>거래소</v>
      </c>
      <c r="D93">
        <f>국내주식명세!D84</f>
        <v>1610</v>
      </c>
      <c r="E93">
        <f>국내주식명세!E84</f>
        <v>64710502</v>
      </c>
      <c r="F93">
        <f>국내주식명세!F84</f>
        <v>44600</v>
      </c>
      <c r="G93" s="1">
        <f>국내주식명세!G84</f>
        <v>71806000</v>
      </c>
      <c r="H93" s="1" t="b">
        <f t="shared" si="4"/>
        <v>1</v>
      </c>
      <c r="I93" s="1">
        <f>INDEX(KRS정보시스템_주식!$A$1:$N$3000,MATCH('평가액검증(주식)'!B93,KRS정보시스템_주식!$B:$B,0),MATCH(KRS정보시스템_주식!$E$1,KRS정보시스템_주식!$1:$1,0))</f>
        <v>44600</v>
      </c>
      <c r="J93" s="555" t="str">
        <f t="shared" si="5"/>
        <v>TRUE</v>
      </c>
      <c r="K93" s="1"/>
      <c r="L93" s="1"/>
      <c r="M93" s="1"/>
      <c r="N93" s="1"/>
      <c r="O93" s="1"/>
      <c r="P93" s="1"/>
    </row>
    <row r="94" spans="1:16">
      <c r="A94" t="str">
        <f>국내주식명세!A85</f>
        <v>KR7011170008</v>
      </c>
      <c r="B94" t="str">
        <f>국내주식명세!B85</f>
        <v>종목084</v>
      </c>
      <c r="C94" t="str">
        <f>국내주식명세!C85</f>
        <v>거래소</v>
      </c>
      <c r="D94">
        <f>국내주식명세!D85</f>
        <v>945</v>
      </c>
      <c r="E94">
        <f>국내주식명세!E85</f>
        <v>60893101</v>
      </c>
      <c r="F94">
        <f>국내주식명세!F85</f>
        <v>70300</v>
      </c>
      <c r="G94" s="1">
        <f>국내주식명세!G85</f>
        <v>66433500</v>
      </c>
      <c r="H94" s="1" t="b">
        <f t="shared" si="4"/>
        <v>1</v>
      </c>
      <c r="I94" s="1">
        <f>INDEX(KRS정보시스템_주식!$A$1:$N$3000,MATCH('평가액검증(주식)'!B94,KRS정보시스템_주식!$B:$B,0),MATCH(KRS정보시스템_주식!$E$1,KRS정보시스템_주식!$1:$1,0))</f>
        <v>70300</v>
      </c>
      <c r="J94" s="555" t="str">
        <f t="shared" si="5"/>
        <v>TRUE</v>
      </c>
      <c r="K94" s="1"/>
      <c r="L94" s="1"/>
      <c r="M94" s="1"/>
      <c r="N94" s="1"/>
      <c r="O94" s="1"/>
      <c r="P94" s="1"/>
    </row>
    <row r="95" spans="1:16">
      <c r="A95" t="str">
        <f>국내주식명세!A86</f>
        <v>KR7011780004</v>
      </c>
      <c r="B95" t="str">
        <f>국내주식명세!B86</f>
        <v>종목085</v>
      </c>
      <c r="C95" t="str">
        <f>국내주식명세!C86</f>
        <v>거래소</v>
      </c>
      <c r="D95">
        <f>국내주식명세!D86</f>
        <v>805</v>
      </c>
      <c r="E95">
        <f>국내주식명세!E86</f>
        <v>83690101</v>
      </c>
      <c r="F95">
        <f>국내주식명세!F86</f>
        <v>120700</v>
      </c>
      <c r="G95" s="1">
        <f>국내주식명세!G86</f>
        <v>97163500</v>
      </c>
      <c r="H95" s="1" t="b">
        <f t="shared" si="4"/>
        <v>1</v>
      </c>
      <c r="I95" s="1">
        <f>INDEX(KRS정보시스템_주식!$A$1:$N$3000,MATCH('평가액검증(주식)'!B95,KRS정보시스템_주식!$B:$B,0),MATCH(KRS정보시스템_주식!$E$1,KRS정보시스템_주식!$1:$1,0))</f>
        <v>120700</v>
      </c>
      <c r="J95" s="555" t="str">
        <f t="shared" si="5"/>
        <v>TRUE</v>
      </c>
      <c r="K95" s="1"/>
      <c r="L95" s="1"/>
      <c r="M95" s="1"/>
      <c r="N95" s="1"/>
      <c r="O95" s="1"/>
      <c r="P95" s="1"/>
    </row>
    <row r="96" spans="1:16">
      <c r="A96" t="str">
        <f>국내주식명세!A87</f>
        <v>KR7012330007</v>
      </c>
      <c r="B96" t="str">
        <f>국내주식명세!B87</f>
        <v>종목086</v>
      </c>
      <c r="C96" t="str">
        <f>국내주식명세!C87</f>
        <v>거래소</v>
      </c>
      <c r="D96">
        <f>국내주식명세!D87</f>
        <v>3220</v>
      </c>
      <c r="E96">
        <f>국내주식명세!E87</f>
        <v>881268002</v>
      </c>
      <c r="F96">
        <f>국내주식명세!F87</f>
        <v>373000</v>
      </c>
      <c r="G96" s="1">
        <f>국내주식명세!G87</f>
        <v>1201060000</v>
      </c>
      <c r="H96" s="1" t="b">
        <f t="shared" si="4"/>
        <v>1</v>
      </c>
      <c r="I96" s="1">
        <f>INDEX(KRS정보시스템_주식!$A$1:$N$3000,MATCH('평가액검증(주식)'!B96,KRS정보시스템_주식!$B:$B,0),MATCH(KRS정보시스템_주식!$E$1,KRS정보시스템_주식!$1:$1,0))</f>
        <v>373000</v>
      </c>
      <c r="J96" s="555" t="str">
        <f t="shared" si="5"/>
        <v>TRUE</v>
      </c>
      <c r="K96" s="1"/>
      <c r="L96" s="1"/>
      <c r="M96" s="1"/>
      <c r="N96" s="1"/>
      <c r="O96" s="1"/>
      <c r="P96" s="1"/>
    </row>
    <row r="97" spans="1:16">
      <c r="A97" t="str">
        <f>국내주식명세!A88</f>
        <v>KR7029780004</v>
      </c>
      <c r="B97" t="str">
        <f>국내주식명세!B88</f>
        <v>종목087</v>
      </c>
      <c r="C97" t="str">
        <f>국내주식명세!C88</f>
        <v>거래소</v>
      </c>
      <c r="D97">
        <f>국내주식명세!D88</f>
        <v>1400</v>
      </c>
      <c r="E97">
        <f>국내주식명세!E88</f>
        <v>62962001</v>
      </c>
      <c r="F97">
        <f>국내주식명세!F88</f>
        <v>55900</v>
      </c>
      <c r="G97" s="1">
        <f>국내주식명세!G88</f>
        <v>78260000</v>
      </c>
      <c r="H97" s="1" t="b">
        <f t="shared" si="4"/>
        <v>1</v>
      </c>
      <c r="I97" s="1">
        <f>INDEX(KRS정보시스템_주식!$A$1:$N$3000,MATCH('평가액검증(주식)'!B97,KRS정보시스템_주식!$B:$B,0),MATCH(KRS정보시스템_주식!$E$1,KRS정보시스템_주식!$1:$1,0))</f>
        <v>55900</v>
      </c>
      <c r="J97" s="555" t="str">
        <f t="shared" si="5"/>
        <v>TRUE</v>
      </c>
      <c r="K97" s="1"/>
      <c r="L97" s="1"/>
      <c r="M97" s="1"/>
      <c r="N97" s="1"/>
      <c r="O97" s="1"/>
      <c r="P97" s="1"/>
    </row>
    <row r="98" spans="1:16">
      <c r="A98" t="str">
        <f>국내주식명세!A89</f>
        <v>KR7034730002</v>
      </c>
      <c r="B98" t="str">
        <f>국내주식명세!B89</f>
        <v>종목088</v>
      </c>
      <c r="C98" t="str">
        <f>국내주식명세!C89</f>
        <v>거래소</v>
      </c>
      <c r="D98">
        <f>국내주식명세!D89</f>
        <v>1855</v>
      </c>
      <c r="E98">
        <f>국내주식명세!E89</f>
        <v>319966304</v>
      </c>
      <c r="F98">
        <f>국내주식명세!F89</f>
        <v>256500</v>
      </c>
      <c r="G98" s="1">
        <f>국내주식명세!G89</f>
        <v>475807500</v>
      </c>
      <c r="H98" s="1" t="b">
        <f t="shared" si="4"/>
        <v>1</v>
      </c>
      <c r="I98" s="1">
        <f>INDEX(KRS정보시스템_주식!$A$1:$N$3000,MATCH('평가액검증(주식)'!B98,KRS정보시스템_주식!$B:$B,0),MATCH(KRS정보시스템_주식!$E$1,KRS정보시스템_주식!$1:$1,0))</f>
        <v>256500</v>
      </c>
      <c r="J98" s="555" t="str">
        <f t="shared" si="5"/>
        <v>TRUE</v>
      </c>
      <c r="K98" s="1"/>
      <c r="L98" s="1"/>
      <c r="M98" s="1"/>
      <c r="N98" s="1"/>
      <c r="O98" s="1"/>
      <c r="P98" s="1"/>
    </row>
    <row r="99" spans="1:16">
      <c r="A99" t="str">
        <f>국내주식명세!A90</f>
        <v>KR7051600005</v>
      </c>
      <c r="B99" t="str">
        <f>국내주식명세!B90</f>
        <v>종목089</v>
      </c>
      <c r="C99" t="str">
        <f>국내주식명세!C90</f>
        <v>거래소</v>
      </c>
      <c r="D99">
        <f>국내주식명세!D90</f>
        <v>1155</v>
      </c>
      <c r="E99">
        <f>국내주식명세!E90</f>
        <v>53628302</v>
      </c>
      <c r="F99">
        <f>국내주식명세!F90</f>
        <v>49450</v>
      </c>
      <c r="G99" s="1">
        <f>국내주식명세!G90</f>
        <v>57114750</v>
      </c>
      <c r="H99" s="1" t="b">
        <f t="shared" si="4"/>
        <v>1</v>
      </c>
      <c r="I99" s="1">
        <f>INDEX(KRS정보시스템_주식!$A$1:$N$3000,MATCH('평가액검증(주식)'!B99,KRS정보시스템_주식!$B:$B,0),MATCH(KRS정보시스템_주식!$E$1,KRS정보시스템_주식!$1:$1,0))</f>
        <v>49450</v>
      </c>
      <c r="J99" s="555" t="str">
        <f t="shared" si="5"/>
        <v>TRUE</v>
      </c>
      <c r="K99" s="1"/>
      <c r="L99" s="1"/>
      <c r="M99" s="1"/>
      <c r="N99" s="1"/>
      <c r="O99" s="1"/>
      <c r="P99" s="1"/>
    </row>
    <row r="100" spans="1:16">
      <c r="A100" t="str">
        <f>국내주식명세!A91</f>
        <v>KR7105560007</v>
      </c>
      <c r="B100" t="str">
        <f>국내주식명세!B91</f>
        <v>종목090</v>
      </c>
      <c r="C100" t="str">
        <f>국내주식명세!C91</f>
        <v>거래소</v>
      </c>
      <c r="D100">
        <f>국내주식명세!D91</f>
        <v>17010</v>
      </c>
      <c r="E100">
        <f>국내주식명세!E91</f>
        <v>1654732803</v>
      </c>
      <c r="F100">
        <f>국내주식명세!F91</f>
        <v>124700</v>
      </c>
      <c r="G100" s="1">
        <f>국내주식명세!G91</f>
        <v>2121147000</v>
      </c>
      <c r="H100" s="1" t="b">
        <f t="shared" si="4"/>
        <v>1</v>
      </c>
      <c r="I100" s="1">
        <f>INDEX(KRS정보시스템_주식!$A$1:$N$3000,MATCH('평가액검증(주식)'!B100,KRS정보시스템_주식!$B:$B,0),MATCH(KRS정보시스템_주식!$E$1,KRS정보시스템_주식!$1:$1,0))</f>
        <v>124700</v>
      </c>
      <c r="J100" s="555" t="str">
        <f t="shared" si="5"/>
        <v>TRUE</v>
      </c>
      <c r="K100" s="1"/>
      <c r="L100" s="1"/>
      <c r="M100" s="1"/>
      <c r="N100" s="1"/>
      <c r="O100" s="1"/>
      <c r="P100" s="1"/>
    </row>
    <row r="101" spans="1:16">
      <c r="A101" t="str">
        <f>국내주식명세!A92</f>
        <v>KR7137310009</v>
      </c>
      <c r="B101" t="str">
        <f>국내주식명세!B92</f>
        <v>종목091</v>
      </c>
      <c r="C101" t="str">
        <f>국내주식명세!C92</f>
        <v>거래소</v>
      </c>
      <c r="D101">
        <f>국내주식명세!D92</f>
        <v>1855</v>
      </c>
      <c r="E101">
        <f>국내주식명세!E92</f>
        <v>18048091</v>
      </c>
      <c r="F101">
        <f>국내주식명세!F92</f>
        <v>8900</v>
      </c>
      <c r="G101" s="1">
        <f>국내주식명세!G92</f>
        <v>16509500</v>
      </c>
      <c r="H101" s="1" t="b">
        <f t="shared" si="4"/>
        <v>1</v>
      </c>
      <c r="I101" s="1">
        <f>INDEX(KRS정보시스템_주식!$A$1:$N$3000,MATCH('평가액검증(주식)'!B101,KRS정보시스템_주식!$B:$B,0),MATCH(KRS정보시스템_주식!$E$1,KRS정보시스템_주식!$1:$1,0))</f>
        <v>8900</v>
      </c>
      <c r="J101" s="555" t="str">
        <f t="shared" si="5"/>
        <v>TRUE</v>
      </c>
      <c r="K101" s="1"/>
      <c r="L101" s="1"/>
      <c r="M101" s="1"/>
      <c r="N101" s="1"/>
      <c r="O101" s="1"/>
      <c r="P101" s="1"/>
    </row>
    <row r="102" spans="1:16">
      <c r="A102" t="str">
        <f>국내주식명세!A93</f>
        <v>KR7175330000</v>
      </c>
      <c r="B102" t="str">
        <f>국내주식명세!B93</f>
        <v>종목092</v>
      </c>
      <c r="C102" t="str">
        <f>국내주식명세!C93</f>
        <v>거래소</v>
      </c>
      <c r="D102">
        <f>국내주식명세!D93</f>
        <v>8260</v>
      </c>
      <c r="E102">
        <f>국내주식명세!E93</f>
        <v>161386245</v>
      </c>
      <c r="F102">
        <f>국내주식명세!F93</f>
        <v>25650</v>
      </c>
      <c r="G102" s="1">
        <f>국내주식명세!G93</f>
        <v>211869000</v>
      </c>
      <c r="H102" s="1" t="b">
        <f t="shared" si="4"/>
        <v>1</v>
      </c>
      <c r="I102" s="1">
        <f>INDEX(KRS정보시스템_주식!$A$1:$N$3000,MATCH('평가액검증(주식)'!B102,KRS정보시스템_주식!$B:$B,0),MATCH(KRS정보시스템_주식!$E$1,KRS정보시스템_주식!$1:$1,0))</f>
        <v>25650</v>
      </c>
      <c r="J102" s="555" t="str">
        <f t="shared" si="5"/>
        <v>TRUE</v>
      </c>
      <c r="K102" s="1"/>
      <c r="L102" s="1"/>
      <c r="M102" s="1"/>
      <c r="N102" s="1"/>
      <c r="O102" s="1"/>
      <c r="P102" s="1"/>
    </row>
    <row r="103" spans="1:16">
      <c r="A103" t="str">
        <f>국내주식명세!A94</f>
        <v>KR7185750007</v>
      </c>
      <c r="B103" t="str">
        <f>국내주식명세!B94</f>
        <v>종목093</v>
      </c>
      <c r="C103" t="str">
        <f>국내주식명세!C94</f>
        <v>거래소</v>
      </c>
      <c r="D103">
        <f>국내주식명세!D94</f>
        <v>420</v>
      </c>
      <c r="E103">
        <f>국내주식명세!E94</f>
        <v>36102180</v>
      </c>
      <c r="F103">
        <f>국내주식명세!F94</f>
        <v>82900</v>
      </c>
      <c r="G103" s="1">
        <f>국내주식명세!G94</f>
        <v>34818000</v>
      </c>
      <c r="H103" s="1" t="b">
        <f t="shared" si="4"/>
        <v>1</v>
      </c>
      <c r="I103" s="1">
        <f>INDEX(KRS정보시스템_주식!$A$1:$N$3000,MATCH('평가액검증(주식)'!B103,KRS정보시스템_주식!$B:$B,0),MATCH(KRS정보시스템_주식!$E$1,KRS정보시스템_주식!$1:$1,0))</f>
        <v>82900</v>
      </c>
      <c r="J103" s="555" t="str">
        <f t="shared" si="5"/>
        <v>TRUE</v>
      </c>
      <c r="K103" s="1"/>
      <c r="L103" s="1"/>
      <c r="M103" s="1"/>
      <c r="N103" s="1"/>
      <c r="O103" s="1"/>
      <c r="P103" s="1"/>
    </row>
    <row r="104" spans="1:16">
      <c r="A104" t="str">
        <f>국내주식명세!A95</f>
        <v>KR7278470000</v>
      </c>
      <c r="B104" t="str">
        <f>국내주식명세!B95</f>
        <v>종목094</v>
      </c>
      <c r="C104" t="str">
        <f>국내주식명세!C95</f>
        <v>거래소</v>
      </c>
      <c r="D104">
        <f>국내주식명세!D95</f>
        <v>1260</v>
      </c>
      <c r="E104">
        <f>국내주식명세!E95</f>
        <v>154983604</v>
      </c>
      <c r="F104">
        <f>국내주식명세!F95</f>
        <v>231000</v>
      </c>
      <c r="G104" s="1">
        <f>국내주식명세!G95</f>
        <v>291060000</v>
      </c>
      <c r="H104" s="1" t="b">
        <f t="shared" si="4"/>
        <v>1</v>
      </c>
      <c r="I104" s="1">
        <f>INDEX(KRS정보시스템_주식!$A$1:$N$3000,MATCH('평가액검증(주식)'!B104,KRS정보시스템_주식!$B:$B,0),MATCH(KRS정보시스템_주식!$E$1,KRS정보시스템_주식!$1:$1,0))</f>
        <v>231000</v>
      </c>
      <c r="J104" s="555" t="str">
        <f t="shared" si="5"/>
        <v>TRUE</v>
      </c>
      <c r="K104" s="1"/>
      <c r="L104" s="1"/>
      <c r="M104" s="1"/>
      <c r="N104" s="1"/>
      <c r="O104" s="1"/>
      <c r="P104" s="1"/>
    </row>
    <row r="105" spans="1:16">
      <c r="A105" t="str">
        <f>국내주식명세!A96</f>
        <v>KR7373220003</v>
      </c>
      <c r="B105" t="str">
        <f>국내주식명세!B96</f>
        <v>종목095</v>
      </c>
      <c r="C105" t="str">
        <f>국내주식명세!C96</f>
        <v>거래소</v>
      </c>
      <c r="D105">
        <f>국내주식명세!D96</f>
        <v>2590</v>
      </c>
      <c r="E105">
        <f>국내주식명세!E96</f>
        <v>1005590850</v>
      </c>
      <c r="F105">
        <f>국내주식명세!F96</f>
        <v>368500</v>
      </c>
      <c r="G105" s="1">
        <f>국내주식명세!G96</f>
        <v>954415000</v>
      </c>
      <c r="H105" s="1" t="b">
        <f t="shared" si="4"/>
        <v>1</v>
      </c>
      <c r="I105" s="1">
        <f>INDEX(KRS정보시스템_주식!$A$1:$N$3000,MATCH('평가액검증(주식)'!B105,KRS정보시스템_주식!$B:$B,0),MATCH(KRS정보시스템_주식!$E$1,KRS정보시스템_주식!$1:$1,0))</f>
        <v>368500</v>
      </c>
      <c r="J105" s="555" t="str">
        <f t="shared" si="5"/>
        <v>TRUE</v>
      </c>
      <c r="K105" s="1"/>
      <c r="L105" s="1"/>
      <c r="M105" s="1"/>
      <c r="N105" s="1"/>
      <c r="O105" s="1"/>
      <c r="P105" s="1"/>
    </row>
    <row r="106" spans="1:16">
      <c r="A106" t="str">
        <f>국내주식명세!A97</f>
        <v>KR7402340004</v>
      </c>
      <c r="B106" t="str">
        <f>국내주식명세!B97</f>
        <v>종목096</v>
      </c>
      <c r="C106" t="str">
        <f>국내주식명세!C97</f>
        <v>거래소</v>
      </c>
      <c r="D106">
        <f>국내주식명세!D97</f>
        <v>4795</v>
      </c>
      <c r="E106">
        <f>국내주식명세!E97</f>
        <v>780973992</v>
      </c>
      <c r="F106">
        <f>국내주식명세!F97</f>
        <v>368000</v>
      </c>
      <c r="G106" s="1">
        <f>국내주식명세!G97</f>
        <v>1764560000</v>
      </c>
      <c r="H106" s="1" t="b">
        <f t="shared" si="4"/>
        <v>1</v>
      </c>
      <c r="I106" s="1">
        <f>INDEX(KRS정보시스템_주식!$A$1:$N$3000,MATCH('평가액검증(주식)'!B106,KRS정보시스템_주식!$B:$B,0),MATCH(KRS정보시스템_주식!$E$1,KRS정보시스템_주식!$1:$1,0))</f>
        <v>368000</v>
      </c>
      <c r="J106" s="555" t="str">
        <f t="shared" si="5"/>
        <v>TRUE</v>
      </c>
      <c r="K106" s="1"/>
      <c r="L106" s="1"/>
      <c r="M106" s="1"/>
      <c r="N106" s="1"/>
      <c r="O106" s="1"/>
      <c r="P106" s="1"/>
    </row>
    <row r="107" spans="1:16">
      <c r="A107" t="str">
        <f>국내주식명세!A98</f>
        <v>KR7454910001</v>
      </c>
      <c r="B107" t="str">
        <f>국내주식명세!B98</f>
        <v>종목097</v>
      </c>
      <c r="C107" t="str">
        <f>국내주식명세!C98</f>
        <v>거래소</v>
      </c>
      <c r="D107">
        <f>국내주식명세!D98</f>
        <v>1015</v>
      </c>
      <c r="E107">
        <f>국내주식명세!E98</f>
        <v>61857003</v>
      </c>
      <c r="F107">
        <f>국내주식명세!F98</f>
        <v>78000</v>
      </c>
      <c r="G107" s="1">
        <f>국내주식명세!G98</f>
        <v>79170000</v>
      </c>
      <c r="H107" s="1" t="b">
        <f t="shared" si="4"/>
        <v>1</v>
      </c>
      <c r="I107" s="1">
        <f>INDEX(KRS정보시스템_주식!$A$1:$N$3000,MATCH('평가액검증(주식)'!B107,KRS정보시스템_주식!$B:$B,0),MATCH(KRS정보시스템_주식!$E$1,KRS정보시스템_주식!$1:$1,0))</f>
        <v>78000</v>
      </c>
      <c r="J107" s="555" t="str">
        <f t="shared" si="5"/>
        <v>TRUE</v>
      </c>
      <c r="K107" s="1"/>
      <c r="L107" s="1"/>
      <c r="M107" s="1"/>
      <c r="N107" s="1"/>
      <c r="O107" s="1"/>
      <c r="P107" s="1"/>
    </row>
    <row r="108" spans="1:16">
      <c r="A108" t="str">
        <f>국내주식명세!A99</f>
        <v>KR700067000D</v>
      </c>
      <c r="B108" t="str">
        <f>국내주식명세!B99</f>
        <v>종목098</v>
      </c>
      <c r="C108" t="str">
        <f>국내주식명세!C99</f>
        <v>거래소</v>
      </c>
      <c r="D108">
        <f>국내주식명세!D99</f>
        <v>6</v>
      </c>
      <c r="E108">
        <f>국내주식명세!E99</f>
        <v>3000</v>
      </c>
      <c r="F108">
        <f>국내주식명세!F99</f>
        <v>47500</v>
      </c>
      <c r="G108" s="1">
        <f>국내주식명세!G99</f>
        <v>285000</v>
      </c>
      <c r="H108" s="1" t="b">
        <f t="shared" si="4"/>
        <v>1</v>
      </c>
      <c r="I108" s="1">
        <v>47500</v>
      </c>
      <c r="J108" s="555" t="str">
        <f t="shared" si="5"/>
        <v>TRUE</v>
      </c>
      <c r="K108" s="1"/>
      <c r="L108" s="1"/>
      <c r="M108" s="1"/>
      <c r="N108" s="1"/>
      <c r="O108" s="1"/>
      <c r="P108" s="1"/>
    </row>
    <row r="109" spans="1:16">
      <c r="A109" t="str">
        <f>국내주식명세!A100</f>
        <v>KR7000720003</v>
      </c>
      <c r="B109" t="str">
        <f>국내주식명세!B100</f>
        <v>종목099</v>
      </c>
      <c r="C109" t="str">
        <f>국내주식명세!C100</f>
        <v>거래소</v>
      </c>
      <c r="D109">
        <f>국내주식명세!D100</f>
        <v>3850</v>
      </c>
      <c r="E109">
        <f>국내주식명세!E100</f>
        <v>163515001</v>
      </c>
      <c r="F109">
        <f>국내주식명세!F100</f>
        <v>70100</v>
      </c>
      <c r="G109" s="1">
        <f>국내주식명세!G100</f>
        <v>269885000</v>
      </c>
      <c r="H109" s="1" t="b">
        <f t="shared" si="4"/>
        <v>1</v>
      </c>
      <c r="I109" s="1">
        <f>INDEX(KRS정보시스템_주식!$A$1:$N$3000,MATCH('평가액검증(주식)'!B109,KRS정보시스템_주식!$B:$B,0),MATCH(KRS정보시스템_주식!$E$1,KRS정보시스템_주식!$1:$1,0))</f>
        <v>70100</v>
      </c>
      <c r="J109" s="555" t="str">
        <f t="shared" si="5"/>
        <v>TRUE</v>
      </c>
      <c r="K109" s="1"/>
      <c r="L109" s="1"/>
      <c r="M109" s="1"/>
      <c r="N109" s="1"/>
      <c r="O109" s="1"/>
      <c r="P109" s="1"/>
    </row>
    <row r="110" spans="1:16">
      <c r="A110" t="str">
        <f>국내주식명세!A101</f>
        <v>KR7000880005</v>
      </c>
      <c r="B110" t="str">
        <f>국내주식명세!B101</f>
        <v>종목100</v>
      </c>
      <c r="C110" t="str">
        <f>국내주식명세!C101</f>
        <v>거래소</v>
      </c>
      <c r="D110">
        <f>국내주식명세!D101</f>
        <v>1470</v>
      </c>
      <c r="E110">
        <f>국내주식명세!E101</f>
        <v>72979200</v>
      </c>
      <c r="F110">
        <f>국내주식명세!F101</f>
        <v>81600</v>
      </c>
      <c r="G110" s="1">
        <f>국내주식명세!G101</f>
        <v>119952000</v>
      </c>
      <c r="H110" s="1" t="b">
        <f t="shared" si="4"/>
        <v>1</v>
      </c>
      <c r="I110" s="1">
        <f>INDEX(KRS정보시스템_주식!$A$1:$N$3000,MATCH('평가액검증(주식)'!B110,KRS정보시스템_주식!$B:$B,0),MATCH(KRS정보시스템_주식!$E$1,KRS정보시스템_주식!$1:$1,0))</f>
        <v>81600</v>
      </c>
      <c r="J110" s="555" t="str">
        <f t="shared" si="5"/>
        <v>TRUE</v>
      </c>
      <c r="K110" s="1"/>
      <c r="L110" s="1"/>
      <c r="M110" s="1"/>
      <c r="N110" s="1"/>
      <c r="O110" s="1"/>
      <c r="P110" s="1"/>
    </row>
    <row r="111" spans="1:16">
      <c r="A111" t="str">
        <f>국내주식명세!A102</f>
        <v>KR7002030005</v>
      </c>
      <c r="B111" t="str">
        <f>국내주식명세!B102</f>
        <v>종목101</v>
      </c>
      <c r="C111" t="str">
        <f>국내주식명세!C102</f>
        <v>거래소</v>
      </c>
      <c r="D111">
        <f>국내주식명세!D102</f>
        <v>35</v>
      </c>
      <c r="E111">
        <f>국내주식명세!E102</f>
        <v>12702090</v>
      </c>
      <c r="F111">
        <f>국내주식명세!F102</f>
        <v>326500</v>
      </c>
      <c r="G111" s="1">
        <f>국내주식명세!G102</f>
        <v>11427500</v>
      </c>
      <c r="H111" s="1" t="b">
        <f t="shared" si="4"/>
        <v>1</v>
      </c>
      <c r="I111" s="1">
        <f>INDEX(KRS정보시스템_주식!$A$1:$N$3000,MATCH('평가액검증(주식)'!B111,KRS정보시스템_주식!$B:$B,0),MATCH(KRS정보시스템_주식!$E$1,KRS정보시스템_주식!$1:$1,0))</f>
        <v>326500</v>
      </c>
      <c r="J111" s="555" t="str">
        <f t="shared" si="5"/>
        <v>TRUE</v>
      </c>
      <c r="K111" s="1"/>
      <c r="L111" s="1"/>
      <c r="M111" s="1"/>
      <c r="N111" s="1"/>
      <c r="O111" s="1"/>
      <c r="P111" s="1"/>
    </row>
    <row r="112" spans="1:16">
      <c r="A112" t="str">
        <f>국내주식명세!A103</f>
        <v>KR7004990008</v>
      </c>
      <c r="B112" t="str">
        <f>국내주식명세!B103</f>
        <v>종목102</v>
      </c>
      <c r="C112" t="str">
        <f>국내주식명세!C103</f>
        <v>거래소</v>
      </c>
      <c r="D112">
        <f>국내주식명세!D103</f>
        <v>1540</v>
      </c>
      <c r="E112">
        <f>국내주식명세!E103</f>
        <v>38323903</v>
      </c>
      <c r="F112">
        <f>국내주식명세!F103</f>
        <v>26450</v>
      </c>
      <c r="G112" s="1">
        <f>국내주식명세!G103</f>
        <v>40733000</v>
      </c>
      <c r="H112" s="1" t="b">
        <f t="shared" si="4"/>
        <v>1</v>
      </c>
      <c r="I112" s="1">
        <f>INDEX(KRS정보시스템_주식!$A$1:$N$3000,MATCH('평가액검증(주식)'!B112,KRS정보시스템_주식!$B:$B,0),MATCH(KRS정보시스템_주식!$E$1,KRS정보시스템_주식!$1:$1,0))</f>
        <v>26450</v>
      </c>
      <c r="J112" s="555" t="str">
        <f t="shared" si="5"/>
        <v>TRUE</v>
      </c>
      <c r="K112" s="1"/>
      <c r="L112" s="1"/>
      <c r="M112" s="1"/>
      <c r="N112" s="1"/>
      <c r="O112" s="1"/>
      <c r="P112" s="1"/>
    </row>
    <row r="113" spans="1:16">
      <c r="A113" t="str">
        <f>국내주식명세!A104</f>
        <v>KR7008730004</v>
      </c>
      <c r="B113" t="str">
        <f>국내주식명세!B104</f>
        <v>종목103</v>
      </c>
      <c r="C113" t="str">
        <f>국내주식명세!C104</f>
        <v>거래소</v>
      </c>
      <c r="D113">
        <f>국내주식명세!D104</f>
        <v>560</v>
      </c>
      <c r="E113">
        <f>국내주식명세!E104</f>
        <v>13429600</v>
      </c>
      <c r="F113">
        <f>국내주식명세!F104</f>
        <v>25800</v>
      </c>
      <c r="G113" s="1">
        <f>국내주식명세!G104</f>
        <v>14448000</v>
      </c>
      <c r="H113" s="1" t="b">
        <f t="shared" si="4"/>
        <v>1</v>
      </c>
      <c r="I113" s="1">
        <f>INDEX(KRS정보시스템_주식!$A$1:$N$3000,MATCH('평가액검증(주식)'!B113,KRS정보시스템_주식!$B:$B,0),MATCH(KRS정보시스템_주식!$E$1,KRS정보시스템_주식!$1:$1,0))</f>
        <v>25800</v>
      </c>
      <c r="J113" s="555" t="str">
        <f t="shared" si="5"/>
        <v>TRUE</v>
      </c>
      <c r="K113" s="1"/>
      <c r="L113" s="1"/>
      <c r="M113" s="1"/>
      <c r="N113" s="1"/>
      <c r="O113" s="1"/>
      <c r="P113" s="1"/>
    </row>
    <row r="114" spans="1:16">
      <c r="A114" t="str">
        <f>국내주식명세!A105</f>
        <v>KR7009970005</v>
      </c>
      <c r="B114" t="str">
        <f>국내주식명세!B105</f>
        <v>종목104</v>
      </c>
      <c r="C114" t="str">
        <f>국내주식명세!C105</f>
        <v>거래소</v>
      </c>
      <c r="D114">
        <f>국내주식명세!D105</f>
        <v>280</v>
      </c>
      <c r="E114">
        <f>국내주식명세!E105</f>
        <v>33441600</v>
      </c>
      <c r="F114">
        <f>국내주식명세!F105</f>
        <v>191500</v>
      </c>
      <c r="G114" s="1">
        <f>국내주식명세!G105</f>
        <v>53620000</v>
      </c>
      <c r="H114" s="1" t="b">
        <f t="shared" si="4"/>
        <v>1</v>
      </c>
      <c r="I114" s="1">
        <f>INDEX(KRS정보시스템_주식!$A$1:$N$3000,MATCH('평가액검증(주식)'!B114,KRS정보시스템_주식!$B:$B,0),MATCH(KRS정보시스템_주식!$E$1,KRS정보시스템_주식!$1:$1,0))</f>
        <v>191500</v>
      </c>
      <c r="J114" s="555" t="str">
        <f t="shared" si="5"/>
        <v>TRUE</v>
      </c>
      <c r="K114" s="1"/>
      <c r="L114" s="1"/>
      <c r="M114" s="1"/>
      <c r="N114" s="1"/>
      <c r="O114" s="1"/>
      <c r="P114" s="1"/>
    </row>
    <row r="115" spans="1:16">
      <c r="A115" t="str">
        <f>국내주식명세!A106</f>
        <v>KR7011200003</v>
      </c>
      <c r="B115" t="str">
        <f>국내주식명세!B106</f>
        <v>종목105</v>
      </c>
      <c r="C115" t="str">
        <f>국내주식명세!C106</f>
        <v>거래소</v>
      </c>
      <c r="D115">
        <f>국내주식명세!D106</f>
        <v>16310</v>
      </c>
      <c r="E115">
        <f>국내주식명세!E106</f>
        <v>312010828</v>
      </c>
      <c r="F115">
        <f>국내주식명세!F106</f>
        <v>20500</v>
      </c>
      <c r="G115" s="1">
        <f>국내주식명세!G106</f>
        <v>334355000</v>
      </c>
      <c r="H115" s="1" t="b">
        <f t="shared" si="4"/>
        <v>1</v>
      </c>
      <c r="I115" s="1">
        <f>INDEX(KRS정보시스템_주식!$A$1:$N$3000,MATCH('평가액검증(주식)'!B115,KRS정보시스템_주식!$B:$B,0),MATCH(KRS정보시스템_주식!$E$1,KRS정보시스템_주식!$1:$1,0))</f>
        <v>20500</v>
      </c>
      <c r="J115" s="555" t="str">
        <f t="shared" si="5"/>
        <v>TRUE</v>
      </c>
      <c r="K115" s="1"/>
      <c r="L115" s="1"/>
      <c r="M115" s="1"/>
      <c r="N115" s="1"/>
      <c r="O115" s="1"/>
      <c r="P115" s="1"/>
    </row>
    <row r="116" spans="1:16">
      <c r="A116" t="str">
        <f>국내주식명세!A107</f>
        <v>KR7011790003</v>
      </c>
      <c r="B116" t="str">
        <f>국내주식명세!B107</f>
        <v>종목106</v>
      </c>
      <c r="C116" t="str">
        <f>국내주식명세!C107</f>
        <v>거래소</v>
      </c>
      <c r="D116">
        <f>국내주식명세!D107</f>
        <v>1015</v>
      </c>
      <c r="E116">
        <f>국내주식명세!E107</f>
        <v>107868403</v>
      </c>
      <c r="F116">
        <f>국내주식명세!F107</f>
        <v>104400</v>
      </c>
      <c r="G116" s="1">
        <f>국내주식명세!G107</f>
        <v>105966000</v>
      </c>
      <c r="H116" s="1" t="b">
        <f t="shared" si="4"/>
        <v>1</v>
      </c>
      <c r="I116" s="1">
        <f>INDEX(KRS정보시스템_주식!$A$1:$N$3000,MATCH('평가액검증(주식)'!B116,KRS정보시스템_주식!$B:$B,0),MATCH(KRS정보시스템_주식!$E$1,KRS정보시스템_주식!$1:$1,0))</f>
        <v>104400</v>
      </c>
      <c r="J116" s="555" t="str">
        <f t="shared" si="5"/>
        <v>TRUE</v>
      </c>
      <c r="K116" s="1"/>
      <c r="L116" s="1"/>
      <c r="M116" s="1"/>
      <c r="N116" s="1"/>
      <c r="O116" s="1"/>
      <c r="P116" s="1"/>
    </row>
    <row r="117" spans="1:16">
      <c r="A117" t="str">
        <f>국내주식명세!A108</f>
        <v>KR7016360000</v>
      </c>
      <c r="B117" t="str">
        <f>국내주식명세!B108</f>
        <v>종목107</v>
      </c>
      <c r="C117" t="str">
        <f>국내주식명세!C108</f>
        <v>거래소</v>
      </c>
      <c r="D117">
        <f>국내주식명세!D108</f>
        <v>3185</v>
      </c>
      <c r="E117">
        <f>국내주식명세!E108</f>
        <v>179579402</v>
      </c>
      <c r="F117">
        <f>국내주식명세!F108</f>
        <v>75400</v>
      </c>
      <c r="G117" s="1">
        <f>국내주식명세!G108</f>
        <v>240149000</v>
      </c>
      <c r="H117" s="1" t="b">
        <f t="shared" si="4"/>
        <v>1</v>
      </c>
      <c r="I117" s="1">
        <f>INDEX(KRS정보시스템_주식!$A$1:$N$3000,MATCH('평가액검증(주식)'!B117,KRS정보시스템_주식!$B:$B,0),MATCH(KRS정보시스템_주식!$E$1,KRS정보시스템_주식!$1:$1,0))</f>
        <v>75400</v>
      </c>
      <c r="J117" s="555" t="str">
        <f t="shared" si="5"/>
        <v>TRUE</v>
      </c>
      <c r="K117" s="1"/>
      <c r="L117" s="1"/>
      <c r="M117" s="1"/>
      <c r="N117" s="1"/>
      <c r="O117" s="1"/>
      <c r="P117" s="1"/>
    </row>
    <row r="118" spans="1:16">
      <c r="A118" t="str">
        <f>국내주식명세!A109</f>
        <v>KR7017670001</v>
      </c>
      <c r="B118" t="str">
        <f>국내주식명세!B109</f>
        <v>종목108</v>
      </c>
      <c r="C118" t="str">
        <f>국내주식명세!C109</f>
        <v>거래소</v>
      </c>
      <c r="D118">
        <f>국내주식명세!D109</f>
        <v>7770</v>
      </c>
      <c r="E118">
        <f>국내주식명세!E109</f>
        <v>423553346</v>
      </c>
      <c r="F118">
        <f>국내주식명세!F109</f>
        <v>53500</v>
      </c>
      <c r="G118" s="1">
        <f>국내주식명세!G109</f>
        <v>415695000</v>
      </c>
      <c r="H118" s="1" t="b">
        <f t="shared" si="4"/>
        <v>1</v>
      </c>
      <c r="I118" s="1">
        <f>INDEX(KRS정보시스템_주식!$A$1:$N$3000,MATCH('평가액검증(주식)'!B118,KRS정보시스템_주식!$B:$B,0),MATCH(KRS정보시스템_주식!$E$1,KRS정보시스템_주식!$1:$1,0))</f>
        <v>53500</v>
      </c>
      <c r="J118" s="555" t="str">
        <f t="shared" si="5"/>
        <v>TRUE</v>
      </c>
      <c r="K118" s="1"/>
      <c r="L118" s="1"/>
      <c r="M118" s="1"/>
      <c r="N118" s="1"/>
      <c r="O118" s="1"/>
      <c r="P118" s="1"/>
    </row>
    <row r="119" spans="1:16">
      <c r="A119" t="str">
        <f>국내주식명세!A110</f>
        <v>KR7018260000</v>
      </c>
      <c r="B119" t="str">
        <f>국내주식명세!B110</f>
        <v>종목109</v>
      </c>
      <c r="C119" t="str">
        <f>국내주식명세!C110</f>
        <v>거래소</v>
      </c>
      <c r="D119">
        <f>국내주식명세!D110</f>
        <v>1995</v>
      </c>
      <c r="E119">
        <f>국내주식명세!E110</f>
        <v>283734602</v>
      </c>
      <c r="F119">
        <f>국내주식명세!F110</f>
        <v>171500</v>
      </c>
      <c r="G119" s="1">
        <f>국내주식명세!G110</f>
        <v>342142500</v>
      </c>
      <c r="H119" s="1" t="b">
        <f t="shared" si="4"/>
        <v>1</v>
      </c>
      <c r="I119" s="1">
        <f>INDEX(KRS정보시스템_주식!$A$1:$N$3000,MATCH('평가액검증(주식)'!B119,KRS정보시스템_주식!$B:$B,0),MATCH(KRS정보시스템_주식!$E$1,KRS정보시스템_주식!$1:$1,0))</f>
        <v>171500</v>
      </c>
      <c r="J119" s="555" t="str">
        <f t="shared" si="5"/>
        <v>TRUE</v>
      </c>
      <c r="K119" s="1"/>
      <c r="L119" s="1"/>
      <c r="M119" s="1"/>
      <c r="N119" s="1"/>
      <c r="O119" s="1"/>
      <c r="P119" s="1"/>
    </row>
    <row r="120" spans="1:16">
      <c r="A120" t="str">
        <f>국내주식명세!A111</f>
        <v>KR7018880005</v>
      </c>
      <c r="B120" t="str">
        <f>국내주식명세!B111</f>
        <v>종목110</v>
      </c>
      <c r="C120" t="str">
        <f>국내주식명세!C111</f>
        <v>거래소</v>
      </c>
      <c r="D120">
        <f>국내주식명세!D111</f>
        <v>10386</v>
      </c>
      <c r="E120">
        <f>국내주식명세!E111</f>
        <v>37899397</v>
      </c>
      <c r="F120">
        <f>국내주식명세!F111</f>
        <v>2965</v>
      </c>
      <c r="G120" s="1">
        <f>국내주식명세!G111</f>
        <v>30794490</v>
      </c>
      <c r="H120" s="1" t="b">
        <f t="shared" si="4"/>
        <v>1</v>
      </c>
      <c r="I120" s="1">
        <f>INDEX(KRS정보시스템_주식!$A$1:$N$3000,MATCH('평가액검증(주식)'!B120,KRS정보시스템_주식!$B:$B,0),MATCH(KRS정보시스템_주식!$E$1,KRS정보시스템_주식!$1:$1,0))</f>
        <v>2965</v>
      </c>
      <c r="J120" s="555" t="str">
        <f t="shared" si="5"/>
        <v>TRUE</v>
      </c>
      <c r="K120" s="1"/>
      <c r="L120" s="1"/>
      <c r="M120" s="1"/>
      <c r="N120" s="1"/>
      <c r="O120" s="1"/>
      <c r="P120" s="1"/>
    </row>
    <row r="121" spans="1:16">
      <c r="A121" t="str">
        <f>국내주식명세!A112</f>
        <v>KR7021240007</v>
      </c>
      <c r="B121" t="str">
        <f>국내주식명세!B112</f>
        <v>종목111</v>
      </c>
      <c r="C121" t="str">
        <f>국내주식명세!C112</f>
        <v>거래소</v>
      </c>
      <c r="D121">
        <f>국내주식명세!D112</f>
        <v>2870</v>
      </c>
      <c r="E121">
        <f>국내주식명세!E112</f>
        <v>216939204</v>
      </c>
      <c r="F121">
        <f>국내주식명세!F112</f>
        <v>86900</v>
      </c>
      <c r="G121" s="1">
        <f>국내주식명세!G112</f>
        <v>249403000</v>
      </c>
      <c r="H121" s="1" t="b">
        <f t="shared" si="4"/>
        <v>1</v>
      </c>
      <c r="I121" s="1">
        <f>INDEX(KRS정보시스템_주식!$A$1:$N$3000,MATCH('평가액검증(주식)'!B121,KRS정보시스템_주식!$B:$B,0),MATCH(KRS정보시스템_주식!$E$1,KRS정보시스템_주식!$1:$1,0))</f>
        <v>86900</v>
      </c>
      <c r="J121" s="555" t="str">
        <f t="shared" si="5"/>
        <v>TRUE</v>
      </c>
      <c r="K121" s="1"/>
      <c r="L121" s="1"/>
      <c r="M121" s="1"/>
      <c r="N121" s="1"/>
      <c r="O121" s="1"/>
      <c r="P121" s="1"/>
    </row>
    <row r="122" spans="1:16">
      <c r="A122" t="str">
        <f>국내주식명세!A113</f>
        <v>KR7028050003</v>
      </c>
      <c r="B122" t="str">
        <f>국내주식명세!B113</f>
        <v>종목112</v>
      </c>
      <c r="C122" t="str">
        <f>국내주식명세!C113</f>
        <v>거래소</v>
      </c>
      <c r="D122">
        <f>국내주식명세!D113</f>
        <v>8225</v>
      </c>
      <c r="E122">
        <f>국내주식명세!E113</f>
        <v>164356653</v>
      </c>
      <c r="F122">
        <f>국내주식명세!F113</f>
        <v>24050</v>
      </c>
      <c r="G122" s="1">
        <f>국내주식명세!G113</f>
        <v>197811250</v>
      </c>
      <c r="H122" s="1" t="b">
        <f t="shared" si="4"/>
        <v>1</v>
      </c>
      <c r="I122" s="1">
        <f>INDEX(KRS정보시스템_주식!$A$1:$N$3000,MATCH('평가액검증(주식)'!B122,KRS정보시스템_주식!$B:$B,0),MATCH(KRS정보시스템_주식!$E$1,KRS정보시스템_주식!$1:$1,0))</f>
        <v>24050</v>
      </c>
      <c r="J122" s="555" t="str">
        <f t="shared" si="5"/>
        <v>TRUE</v>
      </c>
      <c r="K122" s="1"/>
      <c r="L122" s="1"/>
      <c r="M122" s="1"/>
      <c r="N122" s="1"/>
      <c r="O122" s="1"/>
      <c r="P122" s="1"/>
    </row>
    <row r="123" spans="1:16">
      <c r="A123" t="str">
        <f>국내주식명세!A114</f>
        <v>KR7028670008</v>
      </c>
      <c r="B123" t="str">
        <f>국내주식명세!B114</f>
        <v>종목113</v>
      </c>
      <c r="C123" t="str">
        <f>국내주식명세!C114</f>
        <v>거래소</v>
      </c>
      <c r="D123">
        <f>국내주식명세!D114</f>
        <v>11760</v>
      </c>
      <c r="E123">
        <f>국내주식명세!E114</f>
        <v>40950001</v>
      </c>
      <c r="F123">
        <f>국내주식명세!F114</f>
        <v>3850</v>
      </c>
      <c r="G123" s="1">
        <f>국내주식명세!G114</f>
        <v>45276000</v>
      </c>
      <c r="H123" s="1" t="b">
        <f t="shared" si="4"/>
        <v>1</v>
      </c>
      <c r="I123" s="1">
        <f>INDEX(KRS정보시스템_주식!$A$1:$N$3000,MATCH('평가액검증(주식)'!B123,KRS정보시스템_주식!$B:$B,0),MATCH(KRS정보시스템_주식!$E$1,KRS정보시스템_주식!$1:$1,0))</f>
        <v>3850</v>
      </c>
      <c r="J123" s="555" t="str">
        <f t="shared" si="5"/>
        <v>TRUE</v>
      </c>
      <c r="K123" s="1"/>
      <c r="L123" s="1"/>
      <c r="M123" s="1"/>
      <c r="N123" s="1"/>
      <c r="O123" s="1"/>
      <c r="P123" s="1"/>
    </row>
    <row r="124" spans="1:16">
      <c r="A124" t="str">
        <f>국내주식명세!A115</f>
        <v>KR7032640005</v>
      </c>
      <c r="B124" t="str">
        <f>국내주식명세!B115</f>
        <v>종목114</v>
      </c>
      <c r="C124" t="str">
        <f>국내주식명세!C115</f>
        <v>거래소</v>
      </c>
      <c r="D124">
        <f>국내주식명세!D115</f>
        <v>14420</v>
      </c>
      <c r="E124">
        <f>국내주식명세!E115</f>
        <v>175499645</v>
      </c>
      <c r="F124">
        <f>국내주식명세!F115</f>
        <v>14720</v>
      </c>
      <c r="G124" s="1">
        <f>국내주식명세!G115</f>
        <v>212262400</v>
      </c>
      <c r="H124" s="1" t="b">
        <f t="shared" si="4"/>
        <v>1</v>
      </c>
      <c r="I124" s="1">
        <f>INDEX(KRS정보시스템_주식!$A$1:$N$3000,MATCH('평가액검증(주식)'!B124,KRS정보시스템_주식!$B:$B,0),MATCH(KRS정보시스템_주식!$E$1,KRS정보시스템_주식!$1:$1,0))</f>
        <v>14720</v>
      </c>
      <c r="J124" s="555" t="str">
        <f t="shared" si="5"/>
        <v>TRUE</v>
      </c>
      <c r="K124" s="1"/>
      <c r="L124" s="1"/>
      <c r="M124" s="1"/>
      <c r="N124" s="1"/>
      <c r="O124" s="1"/>
      <c r="P124" s="1"/>
    </row>
    <row r="125" spans="1:16">
      <c r="A125" t="str">
        <f>국내주식명세!A116</f>
        <v>KR7033780008</v>
      </c>
      <c r="B125" t="str">
        <f>국내주식명세!B116</f>
        <v>종목115</v>
      </c>
      <c r="C125" t="str">
        <f>국내주식명세!C116</f>
        <v>거래소</v>
      </c>
      <c r="D125">
        <f>국내주식명세!D116</f>
        <v>4690</v>
      </c>
      <c r="E125">
        <f>국내주식명세!E116</f>
        <v>562693130</v>
      </c>
      <c r="F125">
        <f>국내주식명세!F116</f>
        <v>142100</v>
      </c>
      <c r="G125" s="1">
        <f>국내주식명세!G116</f>
        <v>666449000</v>
      </c>
      <c r="H125" s="1" t="b">
        <f t="shared" si="4"/>
        <v>1</v>
      </c>
      <c r="I125" s="1">
        <f>INDEX(KRS정보시스템_주식!$A$1:$N$3000,MATCH('평가액검증(주식)'!B125,KRS정보시스템_주식!$B:$B,0),MATCH(KRS정보시스템_주식!$E$1,KRS정보시스템_주식!$1:$1,0))</f>
        <v>142100</v>
      </c>
      <c r="J125" s="555" t="str">
        <f t="shared" si="5"/>
        <v>TRUE</v>
      </c>
      <c r="K125" s="1"/>
      <c r="L125" s="1"/>
      <c r="M125" s="1"/>
      <c r="N125" s="1"/>
      <c r="O125" s="1"/>
      <c r="P125" s="1"/>
    </row>
    <row r="126" spans="1:16">
      <c r="A126" t="str">
        <f>국내주식명세!A117</f>
        <v>KR7035250000</v>
      </c>
      <c r="B126" t="str">
        <f>국내주식명세!B117</f>
        <v>종목116</v>
      </c>
      <c r="C126" t="str">
        <f>국내주식명세!C117</f>
        <v>거래소</v>
      </c>
      <c r="D126">
        <f>국내주식명세!D117</f>
        <v>5950</v>
      </c>
      <c r="E126">
        <f>국내주식명세!E117</f>
        <v>99222205</v>
      </c>
      <c r="F126">
        <f>국내주식명세!F117</f>
        <v>18950</v>
      </c>
      <c r="G126" s="1">
        <f>국내주식명세!G117</f>
        <v>112752500</v>
      </c>
      <c r="H126" s="1" t="b">
        <f t="shared" si="4"/>
        <v>1</v>
      </c>
      <c r="I126" s="1">
        <f>INDEX(KRS정보시스템_주식!$A$1:$N$3000,MATCH('평가액검증(주식)'!B126,KRS정보시스템_주식!$B:$B,0),MATCH(KRS정보시스템_주식!$E$1,KRS정보시스템_주식!$1:$1,0))</f>
        <v>18950</v>
      </c>
      <c r="J126" s="555" t="str">
        <f t="shared" si="5"/>
        <v>TRUE</v>
      </c>
    </row>
    <row r="127" spans="1:16">
      <c r="A127" t="str">
        <f>국내주식명세!A118</f>
        <v>KR7064400005</v>
      </c>
      <c r="B127" t="str">
        <f>국내주식명세!B118</f>
        <v>종목117</v>
      </c>
      <c r="C127" t="str">
        <f>국내주식명세!C118</f>
        <v>거래소</v>
      </c>
      <c r="D127">
        <f>국내주식명세!D118</f>
        <v>2485</v>
      </c>
      <c r="E127">
        <f>국내주식명세!E118</f>
        <v>161167540</v>
      </c>
      <c r="F127">
        <f>국내주식명세!F118</f>
        <v>61400</v>
      </c>
      <c r="G127" s="1">
        <f>국내주식명세!G118</f>
        <v>152579000</v>
      </c>
      <c r="H127" s="1" t="b">
        <f t="shared" si="4"/>
        <v>1</v>
      </c>
      <c r="I127" s="1">
        <f>INDEX(KRS정보시스템_주식!$A$1:$N$3000,MATCH('평가액검증(주식)'!B127,KRS정보시스템_주식!$B:$B,0),MATCH(KRS정보시스템_주식!$E$1,KRS정보시스템_주식!$1:$1,0))</f>
        <v>61400</v>
      </c>
      <c r="J127" s="555" t="str">
        <f t="shared" si="5"/>
        <v>TRUE</v>
      </c>
    </row>
    <row r="128" spans="1:16">
      <c r="A128" t="str">
        <f>국내주식명세!A119</f>
        <v>KR7069960003</v>
      </c>
      <c r="B128" t="str">
        <f>국내주식명세!B119</f>
        <v>종목118</v>
      </c>
      <c r="C128" t="str">
        <f>국내주식명세!C119</f>
        <v>거래소</v>
      </c>
      <c r="D128">
        <f>국내주식명세!D119</f>
        <v>630</v>
      </c>
      <c r="E128">
        <f>국내주식명세!E119</f>
        <v>40239002</v>
      </c>
      <c r="F128">
        <f>국내주식명세!F119</f>
        <v>88600</v>
      </c>
      <c r="G128" s="1">
        <f>국내주식명세!G119</f>
        <v>55818000</v>
      </c>
      <c r="H128" s="1" t="b">
        <f t="shared" si="4"/>
        <v>1</v>
      </c>
      <c r="I128" s="1">
        <f>INDEX(KRS정보시스템_주식!$A$1:$N$3000,MATCH('평가액검증(주식)'!B128,KRS정보시스템_주식!$B:$B,0),MATCH(KRS정보시스템_주식!$E$1,KRS정보시스템_주식!$1:$1,0))</f>
        <v>88600</v>
      </c>
      <c r="J128" s="555" t="str">
        <f t="shared" si="5"/>
        <v>TRUE</v>
      </c>
    </row>
    <row r="129" spans="1:10">
      <c r="A129" t="str">
        <f>국내주식명세!A120</f>
        <v>KR7071970008</v>
      </c>
      <c r="B129" t="str">
        <f>국내주식명세!B120</f>
        <v>종목119</v>
      </c>
      <c r="C129" t="str">
        <f>국내주식명세!C120</f>
        <v>거래소</v>
      </c>
      <c r="D129">
        <f>국내주식명세!D120</f>
        <v>1023</v>
      </c>
      <c r="E129">
        <f>국내주식명세!E120</f>
        <v>96047160</v>
      </c>
      <c r="F129">
        <f>국내주식명세!F120</f>
        <v>89500</v>
      </c>
      <c r="G129" s="1">
        <f>국내주식명세!G120</f>
        <v>91558500</v>
      </c>
      <c r="H129" s="1" t="b">
        <f t="shared" si="4"/>
        <v>1</v>
      </c>
      <c r="I129" s="1">
        <f>INDEX(KRS정보시스템_주식!$A$1:$N$3000,MATCH('평가액검증(주식)'!B129,KRS정보시스템_주식!$B:$B,0),MATCH(KRS정보시스템_주식!$E$1,KRS정보시스템_주식!$1:$1,0))</f>
        <v>89500</v>
      </c>
      <c r="J129" s="555" t="str">
        <f t="shared" si="5"/>
        <v>TRUE</v>
      </c>
    </row>
    <row r="130" spans="1:10">
      <c r="A130" t="str">
        <f>국내주식명세!A121</f>
        <v>KR7079550000</v>
      </c>
      <c r="B130" t="str">
        <f>국내주식명세!B121</f>
        <v>종목120</v>
      </c>
      <c r="C130" t="str">
        <f>국내주식명세!C121</f>
        <v>거래소</v>
      </c>
      <c r="D130">
        <f>국내주식명세!D121</f>
        <v>700</v>
      </c>
      <c r="E130">
        <f>국내주식명세!E121</f>
        <v>214846120</v>
      </c>
      <c r="F130">
        <f>국내주식명세!F121</f>
        <v>421000</v>
      </c>
      <c r="G130" s="1">
        <f>국내주식명세!G121</f>
        <v>294700000</v>
      </c>
      <c r="H130" s="1" t="b">
        <f t="shared" si="4"/>
        <v>1</v>
      </c>
      <c r="I130" s="1">
        <f>INDEX(KRS정보시스템_주식!$A$1:$N$3000,MATCH('평가액검증(주식)'!B130,KRS정보시스템_주식!$B:$B,0),MATCH(KRS정보시스템_주식!$E$1,KRS정보시스템_주식!$1:$1,0))</f>
        <v>421000</v>
      </c>
      <c r="J130" s="555" t="str">
        <f t="shared" si="5"/>
        <v>TRUE</v>
      </c>
    </row>
    <row r="131" spans="1:10">
      <c r="A131" t="str">
        <f>국내주식명세!A122</f>
        <v>KR7081660003</v>
      </c>
      <c r="B131" t="str">
        <f>국내주식명세!B122</f>
        <v>종목121</v>
      </c>
      <c r="C131" t="str">
        <f>국내주식명세!C122</f>
        <v>거래소</v>
      </c>
      <c r="D131">
        <f>국내주식명세!D122</f>
        <v>1785</v>
      </c>
      <c r="E131">
        <f>국내주식명세!E122</f>
        <v>72692853</v>
      </c>
      <c r="F131">
        <f>국내주식명세!F122</f>
        <v>42700</v>
      </c>
      <c r="G131" s="1">
        <f>국내주식명세!G122</f>
        <v>76219500</v>
      </c>
      <c r="H131" s="1" t="b">
        <f t="shared" si="4"/>
        <v>1</v>
      </c>
      <c r="I131" s="1">
        <f>INDEX(KRS정보시스템_주식!$A$1:$N$3000,MATCH('평가액검증(주식)'!B131,KRS정보시스템_주식!$B:$B,0),MATCH(KRS정보시스템_주식!$E$1,KRS정보시스템_주식!$1:$1,0))</f>
        <v>42700</v>
      </c>
      <c r="J131" s="555" t="str">
        <f t="shared" si="5"/>
        <v>TRUE</v>
      </c>
    </row>
    <row r="132" spans="1:10">
      <c r="A132" t="str">
        <f>국내주식명세!A123</f>
        <v>KR7111770004</v>
      </c>
      <c r="B132" t="str">
        <f>국내주식명세!B123</f>
        <v>종목122</v>
      </c>
      <c r="C132" t="str">
        <f>국내주식명세!C123</f>
        <v>거래소</v>
      </c>
      <c r="D132">
        <f>국내주식명세!D123</f>
        <v>1155</v>
      </c>
      <c r="E132">
        <f>국내주식명세!E123</f>
        <v>65231100</v>
      </c>
      <c r="F132">
        <f>국내주식명세!F123</f>
        <v>81800</v>
      </c>
      <c r="G132" s="1">
        <f>국내주식명세!G123</f>
        <v>94479000</v>
      </c>
      <c r="H132" s="1" t="b">
        <f t="shared" si="4"/>
        <v>1</v>
      </c>
      <c r="I132" s="1">
        <f>INDEX(KRS정보시스템_주식!$A$1:$N$3000,MATCH('평가액검증(주식)'!B132,KRS정보시스템_주식!$B:$B,0),MATCH(KRS정보시스템_주식!$E$1,KRS정보시스템_주식!$1:$1,0))</f>
        <v>81800</v>
      </c>
      <c r="J132" s="555" t="str">
        <f t="shared" si="5"/>
        <v>TRUE</v>
      </c>
    </row>
    <row r="133" spans="1:10">
      <c r="A133" t="str">
        <f>국내주식명세!A124</f>
        <v>KR7251270005</v>
      </c>
      <c r="B133" t="str">
        <f>국내주식명세!B124</f>
        <v>종목123</v>
      </c>
      <c r="C133" t="str">
        <f>국내주식명세!C124</f>
        <v>거래소</v>
      </c>
      <c r="D133">
        <f>국내주식명세!D124</f>
        <v>1680</v>
      </c>
      <c r="E133">
        <f>국내주식명세!E124</f>
        <v>85386690</v>
      </c>
      <c r="F133">
        <f>국내주식명세!F124</f>
        <v>48250</v>
      </c>
      <c r="G133" s="1">
        <f>국내주식명세!G124</f>
        <v>81060000</v>
      </c>
      <c r="H133" s="1" t="b">
        <f t="shared" si="4"/>
        <v>1</v>
      </c>
      <c r="I133" s="1">
        <f>INDEX(KRS정보시스템_주식!$A$1:$N$3000,MATCH('평가액검증(주식)'!B133,KRS정보시스템_주식!$B:$B,0),MATCH(KRS정보시스템_주식!$E$1,KRS정보시스템_주식!$1:$1,0))</f>
        <v>48250</v>
      </c>
      <c r="J133" s="555" t="str">
        <f t="shared" si="5"/>
        <v>TRUE</v>
      </c>
    </row>
    <row r="134" spans="1:10">
      <c r="A134" t="str">
        <f>국내주식명세!A125</f>
        <v>KR7259960003</v>
      </c>
      <c r="B134" t="str">
        <f>국내주식명세!B125</f>
        <v>종목124</v>
      </c>
      <c r="C134" t="str">
        <f>국내주식명세!C125</f>
        <v>거래소</v>
      </c>
      <c r="D134">
        <f>국내주식명세!D125</f>
        <v>1505</v>
      </c>
      <c r="E134">
        <f>국내주식명세!E125</f>
        <v>447157003</v>
      </c>
      <c r="F134">
        <f>국내주식명세!F125</f>
        <v>246000</v>
      </c>
      <c r="G134" s="1">
        <f>국내주식명세!G125</f>
        <v>370230000</v>
      </c>
      <c r="H134" s="1" t="b">
        <f t="shared" si="4"/>
        <v>1</v>
      </c>
      <c r="I134" s="1">
        <f>INDEX(KRS정보시스템_주식!$A$1:$N$3000,MATCH('평가액검증(주식)'!B134,KRS정보시스템_주식!$B:$B,0),MATCH(KRS정보시스템_주식!$E$1,KRS정보시스템_주식!$1:$1,0))</f>
        <v>246000</v>
      </c>
      <c r="J134" s="555" t="str">
        <f t="shared" si="5"/>
        <v>TRUE</v>
      </c>
    </row>
    <row r="135" spans="1:10">
      <c r="A135" t="str">
        <f>국내주식명세!A126</f>
        <v>KR7377300009</v>
      </c>
      <c r="B135" t="str">
        <f>국내주식명세!B126</f>
        <v>종목125</v>
      </c>
      <c r="C135" t="str">
        <f>국내주식명세!C126</f>
        <v>거래소</v>
      </c>
      <c r="D135">
        <f>국내주식명세!D126</f>
        <v>1505</v>
      </c>
      <c r="E135">
        <f>국내주식명세!E126</f>
        <v>52834100</v>
      </c>
      <c r="F135">
        <f>국내주식명세!F126</f>
        <v>49100</v>
      </c>
      <c r="G135" s="1">
        <f>국내주식명세!G126</f>
        <v>73895500</v>
      </c>
      <c r="H135" s="1" t="b">
        <f t="shared" si="4"/>
        <v>1</v>
      </c>
      <c r="I135" s="1">
        <f>INDEX(KRS정보시스템_주식!$A$1:$N$3000,MATCH('평가액검증(주식)'!B135,KRS정보시스템_주식!$B:$B,0),MATCH(KRS정보시스템_주식!$E$1,KRS정보시스템_주식!$1:$1,0))</f>
        <v>49100</v>
      </c>
      <c r="J135" s="555" t="str">
        <f t="shared" si="5"/>
        <v>TRUE</v>
      </c>
    </row>
    <row r="136" spans="1:10">
      <c r="A136" t="str">
        <f>국내주식명세!A127</f>
        <v>KR7000270009</v>
      </c>
      <c r="B136" t="str">
        <f>국내주식명세!B127</f>
        <v>종목126</v>
      </c>
      <c r="C136" t="str">
        <f>국내주식명세!C127</f>
        <v>거래소</v>
      </c>
      <c r="D136">
        <f>국내주식명세!D127</f>
        <v>12705</v>
      </c>
      <c r="E136">
        <f>국내주식명세!E127</f>
        <v>1336203003</v>
      </c>
      <c r="F136">
        <f>국내주식명세!F127</f>
        <v>121800</v>
      </c>
      <c r="G136" s="1">
        <f>국내주식명세!G127</f>
        <v>1547469000</v>
      </c>
      <c r="H136" s="1" t="b">
        <f t="shared" si="4"/>
        <v>1</v>
      </c>
      <c r="I136" s="1">
        <f>INDEX(KRS정보시스템_주식!$A$1:$N$3000,MATCH('평가액검증(주식)'!B136,KRS정보시스템_주식!$B:$B,0),MATCH(KRS정보시스템_주식!$E$1,KRS정보시스템_주식!$1:$1,0))</f>
        <v>121800</v>
      </c>
      <c r="J136" s="555" t="str">
        <f t="shared" si="5"/>
        <v>TRUE</v>
      </c>
    </row>
    <row r="137" spans="1:10">
      <c r="A137" t="str">
        <f>국내주식명세!A128</f>
        <v>KR7003090008</v>
      </c>
      <c r="B137" t="str">
        <f>국내주식명세!B128</f>
        <v>종목127</v>
      </c>
      <c r="C137" t="str">
        <f>국내주식명세!C128</f>
        <v>거래소</v>
      </c>
      <c r="D137">
        <f>국내주식명세!D128</f>
        <v>1015</v>
      </c>
      <c r="E137">
        <f>국내주식명세!E128</f>
        <v>22062040</v>
      </c>
      <c r="F137">
        <f>국내주식명세!F128</f>
        <v>22050</v>
      </c>
      <c r="G137" s="1">
        <f>국내주식명세!G128</f>
        <v>22380750</v>
      </c>
      <c r="H137" s="1" t="b">
        <f t="shared" si="4"/>
        <v>1</v>
      </c>
      <c r="I137" s="1">
        <f>INDEX(KRS정보시스템_주식!$A$1:$N$3000,MATCH('평가액검증(주식)'!B137,KRS정보시스템_주식!$B:$B,0),MATCH(KRS정보시스템_주식!$E$1,KRS정보시스템_주식!$1:$1,0))</f>
        <v>22050</v>
      </c>
      <c r="J137" s="555" t="str">
        <f t="shared" si="5"/>
        <v>TRUE</v>
      </c>
    </row>
    <row r="138" spans="1:10">
      <c r="A138" t="str">
        <f>국내주식명세!A129</f>
        <v>KR7004170007</v>
      </c>
      <c r="B138" t="str">
        <f>국내주식명세!B129</f>
        <v>종목128</v>
      </c>
      <c r="C138" t="str">
        <f>국내주식명세!C129</f>
        <v>거래소</v>
      </c>
      <c r="D138">
        <f>국내주식명세!D129</f>
        <v>350</v>
      </c>
      <c r="E138">
        <f>국내주식명세!E129</f>
        <v>59611000</v>
      </c>
      <c r="F138">
        <f>국내주식명세!F129</f>
        <v>247000</v>
      </c>
      <c r="G138" s="1">
        <f>국내주식명세!G129</f>
        <v>86450000</v>
      </c>
      <c r="H138" s="1" t="b">
        <f t="shared" si="4"/>
        <v>1</v>
      </c>
      <c r="I138" s="1">
        <f>INDEX(KRS정보시스템_주식!$A$1:$N$3000,MATCH('평가액검증(주식)'!B138,KRS정보시스템_주식!$B:$B,0),MATCH(KRS정보시스템_주식!$E$1,KRS정보시스템_주식!$1:$1,0))</f>
        <v>247000</v>
      </c>
      <c r="J138" s="555" t="str">
        <f t="shared" si="5"/>
        <v>TRUE</v>
      </c>
    </row>
    <row r="139" spans="1:10">
      <c r="A139" t="str">
        <f>국내주식명세!A130</f>
        <v>KR7004370003</v>
      </c>
      <c r="B139" t="str">
        <f>국내주식명세!B130</f>
        <v>종목129</v>
      </c>
      <c r="C139" t="str">
        <f>국내주식명세!C130</f>
        <v>거래소</v>
      </c>
      <c r="D139">
        <f>국내주식명세!D130</f>
        <v>175</v>
      </c>
      <c r="E139">
        <f>국내주식명세!E130</f>
        <v>69985000</v>
      </c>
      <c r="F139">
        <f>국내주식명세!F130</f>
        <v>432500</v>
      </c>
      <c r="G139" s="1">
        <f>국내주식명세!G130</f>
        <v>75687500</v>
      </c>
      <c r="H139" s="1" t="b">
        <f t="shared" si="4"/>
        <v>1</v>
      </c>
      <c r="I139" s="1">
        <f>INDEX(KRS정보시스템_주식!$A$1:$N$3000,MATCH('평가액검증(주식)'!B139,KRS정보시스템_주식!$B:$B,0),MATCH(KRS정보시스템_주식!$E$1,KRS정보시스템_주식!$1:$1,0))</f>
        <v>432500</v>
      </c>
      <c r="J139" s="555" t="str">
        <f t="shared" si="5"/>
        <v>TRUE</v>
      </c>
    </row>
    <row r="140" spans="1:10">
      <c r="A140" t="str">
        <f>국내주식명세!A131</f>
        <v>KR7005300009</v>
      </c>
      <c r="B140" t="str">
        <f>국내주식명세!B131</f>
        <v>종목130</v>
      </c>
      <c r="C140" t="str">
        <f>국내주식명세!C131</f>
        <v>거래소</v>
      </c>
      <c r="D140">
        <f>국내주식명세!D131</f>
        <v>175</v>
      </c>
      <c r="E140">
        <f>국내주식명세!E131</f>
        <v>20760000</v>
      </c>
      <c r="F140">
        <f>국내주식명세!F131</f>
        <v>139200</v>
      </c>
      <c r="G140" s="1">
        <f>국내주식명세!G131</f>
        <v>24360000</v>
      </c>
      <c r="H140" s="1" t="b">
        <f t="shared" si="4"/>
        <v>1</v>
      </c>
      <c r="I140" s="1">
        <f>INDEX(KRS정보시스템_주식!$A$1:$N$3000,MATCH('평가액검증(주식)'!B140,KRS정보시스템_주식!$B:$B,0),MATCH(KRS정보시스템_주식!$E$1,KRS정보시스템_주식!$1:$1,0))</f>
        <v>139200</v>
      </c>
      <c r="J140" s="555" t="str">
        <f t="shared" si="5"/>
        <v>TRUE</v>
      </c>
    </row>
    <row r="141" spans="1:10">
      <c r="A141" t="str">
        <f>국내주식명세!A132</f>
        <v>KR7005850003</v>
      </c>
      <c r="B141" t="str">
        <f>국내주식명세!B132</f>
        <v>종목131</v>
      </c>
      <c r="C141" t="str">
        <f>국내주식명세!C132</f>
        <v>거래소</v>
      </c>
      <c r="D141">
        <f>국내주식명세!D132</f>
        <v>840</v>
      </c>
      <c r="E141">
        <f>국내주식명세!E132</f>
        <v>28527600</v>
      </c>
      <c r="F141">
        <f>국내주식명세!F132</f>
        <v>42850</v>
      </c>
      <c r="G141" s="1">
        <f>국내주식명세!G132</f>
        <v>35994000</v>
      </c>
      <c r="H141" s="1" t="b">
        <f t="shared" si="4"/>
        <v>1</v>
      </c>
      <c r="I141" s="1">
        <f>INDEX(KRS정보시스템_주식!$A$1:$N$3000,MATCH('평가액검증(주식)'!B141,KRS정보시스템_주식!$B:$B,0),MATCH(KRS정보시스템_주식!$E$1,KRS정보시스템_주식!$1:$1,0))</f>
        <v>42850</v>
      </c>
      <c r="J141" s="555" t="str">
        <f t="shared" si="5"/>
        <v>TRUE</v>
      </c>
    </row>
    <row r="142" spans="1:10">
      <c r="A142" t="str">
        <f>국내주식명세!A133</f>
        <v>KR7005940002</v>
      </c>
      <c r="B142" t="str">
        <f>국내주식명세!B133</f>
        <v>종목132</v>
      </c>
      <c r="C142" t="str">
        <f>국내주식명세!C133</f>
        <v>거래소</v>
      </c>
      <c r="D142">
        <f>국내주식명세!D133</f>
        <v>7665</v>
      </c>
      <c r="E142">
        <f>국내주식명세!E133</f>
        <v>128596921</v>
      </c>
      <c r="F142">
        <f>국내주식명세!F133</f>
        <v>21100</v>
      </c>
      <c r="G142" s="1">
        <f>국내주식명세!G133</f>
        <v>161731500</v>
      </c>
      <c r="H142" s="1" t="b">
        <f t="shared" si="4"/>
        <v>1</v>
      </c>
      <c r="I142" s="1">
        <f>INDEX(KRS정보시스템_주식!$A$1:$N$3000,MATCH('평가액검증(주식)'!B142,KRS정보시스템_주식!$B:$B,0),MATCH(KRS정보시스템_주식!$E$1,KRS정보시스템_주식!$1:$1,0))</f>
        <v>21100</v>
      </c>
      <c r="J142" s="555" t="str">
        <f t="shared" si="5"/>
        <v>TRUE</v>
      </c>
    </row>
    <row r="143" spans="1:10">
      <c r="A143" t="str">
        <f>국내주식명세!A134</f>
        <v>KR7006040000</v>
      </c>
      <c r="B143" t="str">
        <f>국내주식명세!B134</f>
        <v>종목133</v>
      </c>
      <c r="C143" t="str">
        <f>국내주식명세!C134</f>
        <v>거래소</v>
      </c>
      <c r="D143">
        <f>국내주식명세!D134</f>
        <v>525</v>
      </c>
      <c r="E143">
        <f>국내주식명세!E134</f>
        <v>23260080</v>
      </c>
      <c r="F143">
        <f>국내주식명세!F134</f>
        <v>41900</v>
      </c>
      <c r="G143" s="1">
        <f>국내주식명세!G134</f>
        <v>21997500</v>
      </c>
      <c r="H143" s="1" t="b">
        <f t="shared" si="4"/>
        <v>1</v>
      </c>
      <c r="I143" s="1">
        <f>INDEX(KRS정보시스템_주식!$A$1:$N$3000,MATCH('평가액검증(주식)'!B143,KRS정보시스템_주식!$B:$B,0),MATCH(KRS정보시스템_주식!$E$1,KRS정보시스템_주식!$1:$1,0))</f>
        <v>41900</v>
      </c>
      <c r="J143" s="555" t="str">
        <f t="shared" si="5"/>
        <v>TRUE</v>
      </c>
    </row>
    <row r="144" spans="1:10">
      <c r="A144" t="str">
        <f>국내주식명세!A135</f>
        <v>KR7007310006</v>
      </c>
      <c r="B144" t="str">
        <f>국내주식명세!B135</f>
        <v>종목134</v>
      </c>
      <c r="C144" t="str">
        <f>국내주식명세!C135</f>
        <v>거래소</v>
      </c>
      <c r="D144">
        <f>국내주식명세!D135</f>
        <v>70</v>
      </c>
      <c r="E144">
        <f>국내주식명세!E135</f>
        <v>27469000</v>
      </c>
      <c r="F144">
        <f>국내주식명세!F135</f>
        <v>385000</v>
      </c>
      <c r="G144" s="1">
        <f>국내주식명세!G135</f>
        <v>26950000</v>
      </c>
      <c r="H144" s="1" t="b">
        <f t="shared" si="4"/>
        <v>1</v>
      </c>
      <c r="I144" s="1">
        <f>INDEX(KRS정보시스템_주식!$A$1:$N$3000,MATCH('평가액검증(주식)'!B144,KRS정보시스템_주식!$B:$B,0),MATCH(KRS정보시스템_주식!$E$1,KRS정보시스템_주식!$1:$1,0))</f>
        <v>385000</v>
      </c>
      <c r="J144" s="555" t="str">
        <f t="shared" si="5"/>
        <v>TRUE</v>
      </c>
    </row>
    <row r="145" spans="1:10">
      <c r="A145" t="str">
        <f>국내주식명세!A136</f>
        <v>KR7007340003</v>
      </c>
      <c r="B145" t="str">
        <f>국내주식명세!B136</f>
        <v>종목135</v>
      </c>
      <c r="C145" t="str">
        <f>국내주식명세!C136</f>
        <v>거래소</v>
      </c>
      <c r="D145">
        <f>국내주식명세!D136</f>
        <v>1085</v>
      </c>
      <c r="E145">
        <f>국내주식명세!E136</f>
        <v>25814120</v>
      </c>
      <c r="F145">
        <f>국내주식명세!F136</f>
        <v>24400</v>
      </c>
      <c r="G145" s="1">
        <f>국내주식명세!G136</f>
        <v>26474000</v>
      </c>
      <c r="H145" s="1" t="b">
        <f t="shared" si="4"/>
        <v>1</v>
      </c>
      <c r="I145" s="1">
        <f>INDEX(KRS정보시스템_주식!$A$1:$N$3000,MATCH('평가액검증(주식)'!B145,KRS정보시스템_주식!$B:$B,0),MATCH(KRS정보시스템_주식!$E$1,KRS정보시스템_주식!$1:$1,0))</f>
        <v>24400</v>
      </c>
      <c r="J145" s="555" t="str">
        <f t="shared" si="5"/>
        <v>TRUE</v>
      </c>
    </row>
    <row r="146" spans="1:10">
      <c r="A146" t="str">
        <f>국내주식명세!A137</f>
        <v>KR7009830001</v>
      </c>
      <c r="B146" t="str">
        <f>국내주식명세!B137</f>
        <v>종목136</v>
      </c>
      <c r="C146" t="str">
        <f>국내주식명세!C137</f>
        <v>거래소</v>
      </c>
      <c r="D146">
        <f>국내주식명세!D137</f>
        <v>5670</v>
      </c>
      <c r="E146">
        <f>국내주식명세!E137</f>
        <v>118734663</v>
      </c>
      <c r="F146">
        <f>국내주식명세!F137</f>
        <v>26800</v>
      </c>
      <c r="G146" s="1">
        <f>국내주식명세!G137</f>
        <v>151956000</v>
      </c>
      <c r="H146" s="1" t="b">
        <f t="shared" si="4"/>
        <v>1</v>
      </c>
      <c r="I146" s="1">
        <f>INDEX(KRS정보시스템_주식!$A$1:$N$3000,MATCH('평가액검증(주식)'!B146,KRS정보시스템_주식!$B:$B,0),MATCH(KRS정보시스템_주식!$E$1,KRS정보시스템_주식!$1:$1,0))</f>
        <v>26800</v>
      </c>
      <c r="J146" s="555" t="str">
        <f t="shared" si="5"/>
        <v>TRUE</v>
      </c>
    </row>
    <row r="147" spans="1:10">
      <c r="A147" t="str">
        <f>국내주식명세!A138</f>
        <v>KR7010120004</v>
      </c>
      <c r="B147" t="str">
        <f>국내주식명세!B138</f>
        <v>종목137</v>
      </c>
      <c r="C147" t="str">
        <f>국내주식명세!C138</f>
        <v>거래소</v>
      </c>
      <c r="D147">
        <f>국내주식명세!D138</f>
        <v>805</v>
      </c>
      <c r="E147">
        <f>국내주식명세!E138</f>
        <v>218230902</v>
      </c>
      <c r="F147">
        <f>국내주식명세!F138</f>
        <v>460000</v>
      </c>
      <c r="G147" s="1">
        <f>국내주식명세!G138</f>
        <v>370300000</v>
      </c>
      <c r="H147" s="1" t="b">
        <f t="shared" si="4"/>
        <v>1</v>
      </c>
      <c r="I147" s="1">
        <f>INDEX(KRS정보시스템_주식!$A$1:$N$3000,MATCH('평가액검증(주식)'!B147,KRS정보시스템_주식!$B:$B,0),MATCH(KRS정보시스템_주식!$E$1,KRS정보시스템_주식!$1:$1,0))</f>
        <v>460000</v>
      </c>
      <c r="J147" s="555" t="str">
        <f t="shared" si="5"/>
        <v>TRUE</v>
      </c>
    </row>
    <row r="148" spans="1:10">
      <c r="A148" t="str">
        <f>국내주식명세!A139</f>
        <v>KR7011070000</v>
      </c>
      <c r="B148" t="str">
        <f>국내주식명세!B139</f>
        <v>종목138</v>
      </c>
      <c r="C148" t="str">
        <f>국내주식명세!C139</f>
        <v>거래소</v>
      </c>
      <c r="D148">
        <f>국내주식명세!D139</f>
        <v>735</v>
      </c>
      <c r="E148">
        <f>국내주식명세!E139</f>
        <v>143075104</v>
      </c>
      <c r="F148">
        <f>국내주식명세!F139</f>
        <v>271000</v>
      </c>
      <c r="G148" s="1">
        <f>국내주식명세!G139</f>
        <v>199185000</v>
      </c>
      <c r="H148" s="1" t="b">
        <f t="shared" si="4"/>
        <v>1</v>
      </c>
      <c r="I148" s="1">
        <f>INDEX(KRS정보시스템_주식!$A$1:$N$3000,MATCH('평가액검증(주식)'!B148,KRS정보시스템_주식!$B:$B,0),MATCH(KRS정보시스템_주식!$E$1,KRS정보시스템_주식!$1:$1,0))</f>
        <v>271000</v>
      </c>
      <c r="J148" s="555" t="str">
        <f t="shared" si="5"/>
        <v>TRUE</v>
      </c>
    </row>
    <row r="149" spans="1:10">
      <c r="A149" t="str">
        <f>국내주식명세!A140</f>
        <v>KR7012450003</v>
      </c>
      <c r="B149" t="str">
        <f>국내주식명세!B140</f>
        <v>종목139</v>
      </c>
      <c r="C149" t="str">
        <f>국내주식명세!C140</f>
        <v>거래소</v>
      </c>
      <c r="D149">
        <f>국내주식명세!D140</f>
        <v>1715</v>
      </c>
      <c r="E149">
        <f>국내주식명세!E140</f>
        <v>1049097602</v>
      </c>
      <c r="F149">
        <f>국내주식명세!F140</f>
        <v>941000</v>
      </c>
      <c r="G149" s="1">
        <f>국내주식명세!G140</f>
        <v>1613815000</v>
      </c>
      <c r="H149" s="1" t="b">
        <f t="shared" si="4"/>
        <v>1</v>
      </c>
      <c r="I149" s="1">
        <f>INDEX(KRS정보시스템_주식!$A$1:$N$3000,MATCH('평가액검증(주식)'!B149,KRS정보시스템_주식!$B:$B,0),MATCH(KRS정보시스템_주식!$E$1,KRS정보시스템_주식!$1:$1,0))</f>
        <v>941000</v>
      </c>
      <c r="J149" s="555" t="str">
        <f t="shared" si="5"/>
        <v>TRUE</v>
      </c>
    </row>
    <row r="150" spans="1:10">
      <c r="A150" t="str">
        <f>국내주식명세!A141</f>
        <v>KR7012750006</v>
      </c>
      <c r="B150" t="str">
        <f>국내주식명세!B141</f>
        <v>종목140</v>
      </c>
      <c r="C150" t="str">
        <f>국내주식명세!C141</f>
        <v>거래소</v>
      </c>
      <c r="D150">
        <f>국내주식명세!D141</f>
        <v>1260</v>
      </c>
      <c r="E150">
        <f>국내주식명세!E141</f>
        <v>83278802</v>
      </c>
      <c r="F150">
        <f>국내주식명세!F141</f>
        <v>72100</v>
      </c>
      <c r="G150" s="1">
        <f>국내주식명세!G141</f>
        <v>90846000</v>
      </c>
      <c r="H150" s="1" t="b">
        <f t="shared" si="4"/>
        <v>1</v>
      </c>
      <c r="I150" s="1">
        <f>INDEX(KRS정보시스템_주식!$A$1:$N$3000,MATCH('평가액검증(주식)'!B150,KRS정보시스템_주식!$B:$B,0),MATCH(KRS정보시스템_주식!$E$1,KRS정보시스템_주식!$1:$1,0))</f>
        <v>72100</v>
      </c>
      <c r="J150" s="555" t="str">
        <f t="shared" si="5"/>
        <v>TRUE</v>
      </c>
    </row>
    <row r="151" spans="1:10">
      <c r="A151" t="str">
        <f>국내주식명세!A142</f>
        <v>KR7024110009</v>
      </c>
      <c r="B151" t="str">
        <f>국내주식명세!B142</f>
        <v>종목141</v>
      </c>
      <c r="C151" t="str">
        <f>국내주식명세!C142</f>
        <v>거래소</v>
      </c>
      <c r="D151">
        <f>국내주식명세!D142</f>
        <v>14210</v>
      </c>
      <c r="E151">
        <f>국내주식명세!E142</f>
        <v>236268921</v>
      </c>
      <c r="F151">
        <f>국내주식명세!F142</f>
        <v>20950</v>
      </c>
      <c r="G151" s="1">
        <f>국내주식명세!G142</f>
        <v>297699500</v>
      </c>
      <c r="H151" s="1" t="b">
        <f t="shared" si="4"/>
        <v>1</v>
      </c>
      <c r="I151" s="1">
        <f>INDEX(KRS정보시스템_주식!$A$1:$N$3000,MATCH('평가액검증(주식)'!B151,KRS정보시스템_주식!$B:$B,0),MATCH(KRS정보시스템_주식!$E$1,KRS정보시스템_주식!$1:$1,0))</f>
        <v>20950</v>
      </c>
      <c r="J151" s="555" t="str">
        <f t="shared" si="5"/>
        <v>TRUE</v>
      </c>
    </row>
    <row r="152" spans="1:10">
      <c r="A152" t="str">
        <f>국내주식명세!A143</f>
        <v>KR7030000004</v>
      </c>
      <c r="B152" t="str">
        <f>국내주식명세!B143</f>
        <v>종목142</v>
      </c>
      <c r="C152" t="str">
        <f>국내주식명세!C143</f>
        <v>거래소</v>
      </c>
      <c r="D152">
        <f>국내주식명세!D143</f>
        <v>3605</v>
      </c>
      <c r="E152">
        <f>국내주식명세!E143</f>
        <v>68237503</v>
      </c>
      <c r="F152">
        <f>국내주식명세!F143</f>
        <v>21000</v>
      </c>
      <c r="G152" s="1">
        <f>국내주식명세!G143</f>
        <v>75705000</v>
      </c>
      <c r="H152" s="1" t="b">
        <f t="shared" si="4"/>
        <v>1</v>
      </c>
      <c r="I152" s="1">
        <f>INDEX(KRS정보시스템_주식!$A$1:$N$3000,MATCH('평가액검증(주식)'!B152,KRS정보시스템_주식!$B:$B,0),MATCH(KRS정보시스템_주식!$E$1,KRS정보시스템_주식!$1:$1,0))</f>
        <v>21000</v>
      </c>
      <c r="J152" s="555" t="str">
        <f t="shared" si="5"/>
        <v>TRUE</v>
      </c>
    </row>
    <row r="153" spans="1:10">
      <c r="A153" t="str">
        <f>국내주식명세!A144</f>
        <v>KR7035420009</v>
      </c>
      <c r="B153" t="str">
        <f>국내주식명세!B144</f>
        <v>종목143</v>
      </c>
      <c r="C153" t="str">
        <f>국내주식명세!C144</f>
        <v>거래소</v>
      </c>
      <c r="D153">
        <f>국내주식명세!D144</f>
        <v>7140</v>
      </c>
      <c r="E153">
        <f>국내주식명세!E144</f>
        <v>1547130402</v>
      </c>
      <c r="F153">
        <f>국내주식명세!F144</f>
        <v>242500</v>
      </c>
      <c r="G153" s="1">
        <f>국내주식명세!G144</f>
        <v>1731450000</v>
      </c>
      <c r="H153" s="1" t="b">
        <f t="shared" ref="H153:H215" si="6">G153=D153*F153</f>
        <v>1</v>
      </c>
      <c r="I153" s="1">
        <f>INDEX(KRS정보시스템_주식!$A$1:$N$3000,MATCH('평가액검증(주식)'!B153,KRS정보시스템_주식!$B:$B,0),MATCH(KRS정보시스템_주식!$E$1,KRS정보시스템_주식!$1:$1,0))</f>
        <v>242500</v>
      </c>
      <c r="J153" s="555" t="str">
        <f t="shared" ref="J153:J215" si="7">IF(D153=0,"TRUE",IF(F153=I153,"TRUE","FALSE"))</f>
        <v>TRUE</v>
      </c>
    </row>
    <row r="154" spans="1:10">
      <c r="A154" t="str">
        <f>국내주식명세!A145</f>
        <v>KR7035720002</v>
      </c>
      <c r="B154" t="str">
        <f>국내주식명세!B145</f>
        <v>종목144</v>
      </c>
      <c r="C154" t="str">
        <f>국내주식명세!C145</f>
        <v>거래소</v>
      </c>
      <c r="D154">
        <f>국내주식명세!D145</f>
        <v>17640</v>
      </c>
      <c r="E154">
        <f>국내주식명세!E145</f>
        <v>829278371</v>
      </c>
      <c r="F154">
        <f>국내주식명세!F145</f>
        <v>60100</v>
      </c>
      <c r="G154" s="1">
        <f>국내주식명세!G145</f>
        <v>1060164000</v>
      </c>
      <c r="H154" s="1" t="b">
        <f t="shared" si="6"/>
        <v>1</v>
      </c>
      <c r="I154" s="1">
        <f>INDEX(KRS정보시스템_주식!$A$1:$N$3000,MATCH('평가액검증(주식)'!B154,KRS정보시스템_주식!$B:$B,0),MATCH(KRS정보시스템_주식!$E$1,KRS정보시스템_주식!$1:$1,0))</f>
        <v>60100</v>
      </c>
      <c r="J154" s="555" t="str">
        <f t="shared" si="7"/>
        <v>TRUE</v>
      </c>
    </row>
    <row r="155" spans="1:10">
      <c r="A155" t="str">
        <f>국내주식명세!A146</f>
        <v>KR7036460004</v>
      </c>
      <c r="B155" t="str">
        <f>국내주식명세!B146</f>
        <v>종목145</v>
      </c>
      <c r="C155" t="str">
        <f>국내주식명세!C146</f>
        <v>거래소</v>
      </c>
      <c r="D155">
        <f>국내주식명세!D146</f>
        <v>1925</v>
      </c>
      <c r="E155">
        <f>국내주식명세!E146</f>
        <v>72008630</v>
      </c>
      <c r="F155">
        <f>국내주식명세!F146</f>
        <v>39300</v>
      </c>
      <c r="G155" s="1">
        <f>국내주식명세!G146</f>
        <v>75652500</v>
      </c>
      <c r="H155" s="1" t="b">
        <f t="shared" si="6"/>
        <v>1</v>
      </c>
      <c r="I155" s="1">
        <f>INDEX(KRS정보시스템_주식!$A$1:$N$3000,MATCH('평가액검증(주식)'!B155,KRS정보시스템_주식!$B:$B,0),MATCH(KRS정보시스템_주식!$E$1,KRS정보시스템_주식!$1:$1,0))</f>
        <v>39300</v>
      </c>
      <c r="J155" s="555" t="str">
        <f t="shared" si="7"/>
        <v>TRUE</v>
      </c>
    </row>
    <row r="156" spans="1:10">
      <c r="A156" t="str">
        <f>국내주식명세!A147</f>
        <v>KR7042660001</v>
      </c>
      <c r="B156" t="str">
        <f>국내주식명세!B147</f>
        <v>종목146</v>
      </c>
      <c r="C156" t="str">
        <f>국내주식명세!C147</f>
        <v>거래소</v>
      </c>
      <c r="D156">
        <f>국내주식명세!D147</f>
        <v>6895</v>
      </c>
      <c r="E156">
        <f>국내주식명세!E147</f>
        <v>569920060</v>
      </c>
      <c r="F156">
        <f>국내주식명세!F147</f>
        <v>113600</v>
      </c>
      <c r="G156" s="1">
        <f>국내주식명세!G147</f>
        <v>783272000</v>
      </c>
      <c r="H156" s="1" t="b">
        <f t="shared" si="6"/>
        <v>1</v>
      </c>
      <c r="I156" s="1">
        <f>INDEX(KRS정보시스템_주식!$A$1:$N$3000,MATCH('평가액검증(주식)'!B156,KRS정보시스템_주식!$B:$B,0),MATCH(KRS정보시스템_주식!$E$1,KRS정보시스템_주식!$1:$1,0))</f>
        <v>113600</v>
      </c>
      <c r="J156" s="555" t="str">
        <f t="shared" si="7"/>
        <v>TRUE</v>
      </c>
    </row>
    <row r="157" spans="1:10">
      <c r="A157" t="str">
        <f>국내주식명세!A148</f>
        <v>KR7047050000</v>
      </c>
      <c r="B157" t="str">
        <f>국내주식명세!B148</f>
        <v>종목147</v>
      </c>
      <c r="C157" t="str">
        <f>국내주식명세!C148</f>
        <v>거래소</v>
      </c>
      <c r="D157">
        <f>국내주식명세!D148</f>
        <v>2415</v>
      </c>
      <c r="E157">
        <f>국내주식명세!E148</f>
        <v>109013102</v>
      </c>
      <c r="F157">
        <f>국내주식명세!F148</f>
        <v>49600</v>
      </c>
      <c r="G157" s="1">
        <f>국내주식명세!G148</f>
        <v>119784000</v>
      </c>
      <c r="H157" s="1" t="b">
        <f t="shared" si="6"/>
        <v>1</v>
      </c>
      <c r="I157" s="1">
        <f>INDEX(KRS정보시스템_주식!$A$1:$N$3000,MATCH('평가액검증(주식)'!B157,KRS정보시스템_주식!$B:$B,0),MATCH(KRS정보시스템_주식!$E$1,KRS정보시스템_주식!$1:$1,0))</f>
        <v>49600</v>
      </c>
      <c r="J157" s="555" t="str">
        <f t="shared" si="7"/>
        <v>TRUE</v>
      </c>
    </row>
    <row r="158" spans="1:10">
      <c r="A158" t="str">
        <f>국내주식명세!A149</f>
        <v>KR7069260008</v>
      </c>
      <c r="B158" t="str">
        <f>국내주식명세!B149</f>
        <v>종목148</v>
      </c>
      <c r="C158" t="str">
        <f>국내주식명세!C149</f>
        <v>거래소</v>
      </c>
      <c r="D158">
        <f>국내주식명세!D149</f>
        <v>1120</v>
      </c>
      <c r="E158">
        <f>국내주식명세!E149</f>
        <v>19616644</v>
      </c>
      <c r="F158">
        <f>국내주식명세!F149</f>
        <v>18940</v>
      </c>
      <c r="G158" s="1">
        <f>국내주식명세!G149</f>
        <v>21212800</v>
      </c>
      <c r="H158" s="1" t="b">
        <f t="shared" si="6"/>
        <v>1</v>
      </c>
      <c r="I158" s="1">
        <f>INDEX(KRS정보시스템_주식!$A$1:$N$3000,MATCH('평가액검증(주식)'!B158,KRS정보시스템_주식!$B:$B,0),MATCH(KRS정보시스템_주식!$E$1,KRS정보시스템_주식!$1:$1,0))</f>
        <v>18940</v>
      </c>
      <c r="J158" s="555" t="str">
        <f t="shared" si="7"/>
        <v>TRUE</v>
      </c>
    </row>
    <row r="159" spans="1:10">
      <c r="A159" t="str">
        <f>국내주식명세!A150</f>
        <v>KR7088350004</v>
      </c>
      <c r="B159" t="str">
        <f>국내주식명세!B150</f>
        <v>종목149</v>
      </c>
      <c r="C159" t="str">
        <f>국내주식명세!C150</f>
        <v>거래소</v>
      </c>
      <c r="D159">
        <f>국내주식명세!D150</f>
        <v>17290</v>
      </c>
      <c r="E159">
        <f>국내주식명세!E150</f>
        <v>47441293</v>
      </c>
      <c r="F159">
        <f>국내주식명세!F150</f>
        <v>3255</v>
      </c>
      <c r="G159" s="1">
        <f>국내주식명세!G150</f>
        <v>56278950</v>
      </c>
      <c r="H159" s="1" t="b">
        <f t="shared" si="6"/>
        <v>1</v>
      </c>
      <c r="I159" s="1">
        <f>INDEX(KRS정보시스템_주식!$A$1:$N$3000,MATCH('평가액검증(주식)'!B159,KRS정보시스템_주식!$B:$B,0),MATCH(KRS정보시스템_주식!$E$1,KRS정보시스템_주식!$1:$1,0))</f>
        <v>3255</v>
      </c>
      <c r="J159" s="555" t="str">
        <f t="shared" si="7"/>
        <v>TRUE</v>
      </c>
    </row>
    <row r="160" spans="1:10">
      <c r="A160" t="str">
        <f>국내주식명세!A151</f>
        <v>KR7090430000</v>
      </c>
      <c r="B160" t="str">
        <f>국내주식명세!B151</f>
        <v>종목150</v>
      </c>
      <c r="C160" t="str">
        <f>국내주식명세!C151</f>
        <v>거래소</v>
      </c>
      <c r="D160">
        <f>국내주식명세!D151</f>
        <v>1610</v>
      </c>
      <c r="E160">
        <f>국내주식명세!E151</f>
        <v>178889403</v>
      </c>
      <c r="F160">
        <f>국내주식명세!F151</f>
        <v>119500</v>
      </c>
      <c r="G160" s="1">
        <f>국내주식명세!G151</f>
        <v>192395000</v>
      </c>
      <c r="H160" s="1" t="b">
        <f t="shared" si="6"/>
        <v>1</v>
      </c>
      <c r="I160" s="1">
        <f>INDEX(KRS정보시스템_주식!$A$1:$N$3000,MATCH('평가액검증(주식)'!B160,KRS정보시스템_주식!$B:$B,0),MATCH(KRS정보시스템_주식!$E$1,KRS정보시스템_주식!$1:$1,0))</f>
        <v>119500</v>
      </c>
      <c r="J160" s="555" t="str">
        <f t="shared" si="7"/>
        <v>TRUE</v>
      </c>
    </row>
    <row r="161" spans="1:10">
      <c r="A161" t="str">
        <f>국내주식명세!A152</f>
        <v>KR7112610001</v>
      </c>
      <c r="B161" t="str">
        <f>국내주식명세!B152</f>
        <v>종목151</v>
      </c>
      <c r="C161" t="str">
        <f>국내주식명세!C152</f>
        <v>거래소</v>
      </c>
      <c r="D161">
        <f>국내주식명세!D152</f>
        <v>1260</v>
      </c>
      <c r="E161">
        <f>국내주식명세!E152</f>
        <v>51987602</v>
      </c>
      <c r="F161">
        <f>국내주식명세!F152</f>
        <v>41600</v>
      </c>
      <c r="G161" s="1">
        <f>국내주식명세!G152</f>
        <v>52416000</v>
      </c>
      <c r="H161" s="1" t="b">
        <f t="shared" si="6"/>
        <v>1</v>
      </c>
      <c r="I161" s="1">
        <f>INDEX(KRS정보시스템_주식!$A$1:$N$3000,MATCH('평가액검증(주식)'!B161,KRS정보시스템_주식!$B:$B,0),MATCH(KRS정보시스템_주식!$E$1,KRS정보시스템_주식!$1:$1,0))</f>
        <v>41600</v>
      </c>
      <c r="J161" s="555" t="str">
        <f t="shared" si="7"/>
        <v>TRUE</v>
      </c>
    </row>
    <row r="162" spans="1:10">
      <c r="A162" t="str">
        <f>국내주식명세!A153</f>
        <v>KR7114090004</v>
      </c>
      <c r="B162" t="str">
        <f>국내주식명세!B153</f>
        <v>종목152</v>
      </c>
      <c r="C162" t="str">
        <f>국내주식명세!C153</f>
        <v>거래소</v>
      </c>
      <c r="D162">
        <f>국내주식명세!D153</f>
        <v>1575</v>
      </c>
      <c r="E162">
        <f>국내주식명세!E153</f>
        <v>19668153</v>
      </c>
      <c r="F162">
        <f>국내주식명세!F153</f>
        <v>14970</v>
      </c>
      <c r="G162" s="1">
        <f>국내주식명세!G153</f>
        <v>23577750</v>
      </c>
      <c r="H162" s="1" t="b">
        <f t="shared" si="6"/>
        <v>1</v>
      </c>
      <c r="I162" s="1">
        <f>INDEX(KRS정보시스템_주식!$A$1:$N$3000,MATCH('평가액검증(주식)'!B162,KRS정보시스템_주식!$B:$B,0),MATCH(KRS정보시스템_주식!$E$1,KRS정보시스템_주식!$1:$1,0))</f>
        <v>14970</v>
      </c>
      <c r="J162" s="555" t="str">
        <f t="shared" si="7"/>
        <v>TRUE</v>
      </c>
    </row>
    <row r="163" spans="1:10">
      <c r="A163" t="str">
        <f>국내주식명세!A154</f>
        <v>KR7120110002</v>
      </c>
      <c r="B163" t="str">
        <f>국내주식명세!B154</f>
        <v>종목153</v>
      </c>
      <c r="C163" t="str">
        <f>국내주식명세!C154</f>
        <v>거래소</v>
      </c>
      <c r="D163">
        <f>국내주식명세!D154</f>
        <v>945</v>
      </c>
      <c r="E163">
        <f>국내주식명세!E154</f>
        <v>31114804</v>
      </c>
      <c r="F163">
        <f>국내주식명세!F154</f>
        <v>44850</v>
      </c>
      <c r="G163" s="1">
        <f>국내주식명세!G154</f>
        <v>42383250</v>
      </c>
      <c r="H163" s="1" t="b">
        <f t="shared" si="6"/>
        <v>1</v>
      </c>
      <c r="I163" s="1">
        <f>INDEX(KRS정보시스템_주식!$A$1:$N$3000,MATCH('평가액검증(주식)'!B163,KRS정보시스템_주식!$B:$B,0),MATCH(KRS정보시스템_주식!$E$1,KRS정보시스템_주식!$1:$1,0))</f>
        <v>44850</v>
      </c>
      <c r="J163" s="555" t="str">
        <f t="shared" si="7"/>
        <v>TRUE</v>
      </c>
    </row>
    <row r="164" spans="1:10">
      <c r="A164" t="str">
        <f>국내주식명세!A155</f>
        <v>KR7138040001</v>
      </c>
      <c r="B164" t="str">
        <f>국내주식명세!B155</f>
        <v>종목154</v>
      </c>
      <c r="C164" t="str">
        <f>국내주식명세!C155</f>
        <v>거래소</v>
      </c>
      <c r="D164">
        <f>국내주식명세!D155</f>
        <v>4025</v>
      </c>
      <c r="E164">
        <f>국내주식명세!E155</f>
        <v>432710502</v>
      </c>
      <c r="F164">
        <f>국내주식명세!F155</f>
        <v>113100</v>
      </c>
      <c r="G164" s="1">
        <f>국내주식명세!G155</f>
        <v>455227500</v>
      </c>
      <c r="H164" s="1" t="b">
        <f t="shared" si="6"/>
        <v>1</v>
      </c>
      <c r="I164" s="1">
        <f>INDEX(KRS정보시스템_주식!$A$1:$N$3000,MATCH('평가액검증(주식)'!B164,KRS정보시스템_주식!$B:$B,0),MATCH(KRS정보시스템_주식!$E$1,KRS정보시스템_주식!$1:$1,0))</f>
        <v>113100</v>
      </c>
      <c r="J164" s="555" t="str">
        <f t="shared" si="7"/>
        <v>TRUE</v>
      </c>
    </row>
    <row r="165" spans="1:10">
      <c r="A165" t="str">
        <f>국내주식명세!A156</f>
        <v>KR7138930003</v>
      </c>
      <c r="B165" t="str">
        <f>국내주식명세!B156</f>
        <v>종목155</v>
      </c>
      <c r="C165" t="str">
        <f>국내주식명세!C156</f>
        <v>거래소</v>
      </c>
      <c r="D165">
        <f>국내주식명세!D156</f>
        <v>13510</v>
      </c>
      <c r="E165">
        <f>국내주식명세!E156</f>
        <v>164882402</v>
      </c>
      <c r="F165">
        <f>국내주식명세!F156</f>
        <v>15870</v>
      </c>
      <c r="G165" s="1">
        <f>국내주식명세!G156</f>
        <v>214403700</v>
      </c>
      <c r="H165" s="1" t="b">
        <f t="shared" si="6"/>
        <v>1</v>
      </c>
      <c r="I165" s="1">
        <f>INDEX(KRS정보시스템_주식!$A$1:$N$3000,MATCH('평가액검증(주식)'!B165,KRS정보시스템_주식!$B:$B,0),MATCH(KRS정보시스템_주식!$E$1,KRS정보시스템_주식!$1:$1,0))</f>
        <v>15870</v>
      </c>
      <c r="J165" s="555" t="str">
        <f t="shared" si="7"/>
        <v>TRUE</v>
      </c>
    </row>
    <row r="166" spans="1:10">
      <c r="A166" t="str">
        <f>국내주식명세!A157</f>
        <v>KR7161390000</v>
      </c>
      <c r="B166" t="str">
        <f>국내주식명세!B157</f>
        <v>종목156</v>
      </c>
      <c r="C166" t="str">
        <f>국내주식명세!C157</f>
        <v>거래소</v>
      </c>
      <c r="D166">
        <f>국내주식명세!D157</f>
        <v>3780</v>
      </c>
      <c r="E166">
        <f>국내주식명세!E157</f>
        <v>169171203</v>
      </c>
      <c r="F166">
        <f>국내주식명세!F157</f>
        <v>58300</v>
      </c>
      <c r="G166" s="1">
        <f>국내주식명세!G157</f>
        <v>220374000</v>
      </c>
      <c r="H166" s="1" t="b">
        <f t="shared" si="6"/>
        <v>1</v>
      </c>
      <c r="I166" s="1">
        <f>INDEX(KRS정보시스템_주식!$A$1:$N$3000,MATCH('평가액검증(주식)'!B166,KRS정보시스템_주식!$B:$B,0),MATCH(KRS정보시스템_주식!$E$1,KRS정보시스템_주식!$1:$1,0))</f>
        <v>58300</v>
      </c>
      <c r="J166" s="555" t="str">
        <f t="shared" si="7"/>
        <v>TRUE</v>
      </c>
    </row>
    <row r="167" spans="1:10">
      <c r="A167" t="str">
        <f>국내주식명세!A158</f>
        <v>KR7180640005</v>
      </c>
      <c r="B167" t="str">
        <f>국내주식명세!B158</f>
        <v>종목157</v>
      </c>
      <c r="C167" t="str">
        <f>국내주식명세!C158</f>
        <v>거래소</v>
      </c>
      <c r="D167">
        <f>국내주식명세!D158</f>
        <v>2450</v>
      </c>
      <c r="E167">
        <f>국내주식명세!E158</f>
        <v>222761001</v>
      </c>
      <c r="F167">
        <f>국내주식명세!F158</f>
        <v>124000</v>
      </c>
      <c r="G167" s="1">
        <f>국내주식명세!G158</f>
        <v>303800000</v>
      </c>
      <c r="H167" s="1" t="b">
        <f t="shared" si="6"/>
        <v>1</v>
      </c>
      <c r="I167" s="1">
        <f>INDEX(KRS정보시스템_주식!$A$1:$N$3000,MATCH('평가액검증(주식)'!B167,KRS정보시스템_주식!$B:$B,0),MATCH(KRS정보시스템_주식!$E$1,KRS정보시스템_주식!$1:$1,0))</f>
        <v>124000</v>
      </c>
      <c r="J167" s="555" t="str">
        <f t="shared" si="7"/>
        <v>TRUE</v>
      </c>
    </row>
    <row r="168" spans="1:10">
      <c r="A168" t="str">
        <f>국내주식명세!A159</f>
        <v>KR7285130001</v>
      </c>
      <c r="B168" t="str">
        <f>국내주식명세!B159</f>
        <v>종목158</v>
      </c>
      <c r="C168" t="str">
        <f>국내주식명세!C159</f>
        <v>거래소</v>
      </c>
      <c r="D168">
        <f>국내주식명세!D159</f>
        <v>525</v>
      </c>
      <c r="E168">
        <f>국내주식명세!E159</f>
        <v>27526500</v>
      </c>
      <c r="F168">
        <f>국내주식명세!F159</f>
        <v>65500</v>
      </c>
      <c r="G168" s="1">
        <f>국내주식명세!G159</f>
        <v>34387500</v>
      </c>
      <c r="H168" s="1" t="b">
        <f t="shared" si="6"/>
        <v>1</v>
      </c>
      <c r="I168" s="1">
        <f>INDEX(KRS정보시스템_주식!$A$1:$N$3000,MATCH('평가액검증(주식)'!B168,KRS정보시스템_주식!$B:$B,0),MATCH(KRS정보시스템_주식!$E$1,KRS정보시스템_주식!$1:$1,0))</f>
        <v>65500</v>
      </c>
      <c r="J168" s="555" t="str">
        <f t="shared" si="7"/>
        <v>TRUE</v>
      </c>
    </row>
    <row r="169" spans="1:10">
      <c r="A169" t="str">
        <f>국내주식명세!A160</f>
        <v>KR7001040005</v>
      </c>
      <c r="B169" t="str">
        <f>국내주식명세!B160</f>
        <v>종목159</v>
      </c>
      <c r="C169" t="str">
        <f>국내주식명세!C160</f>
        <v>거래소</v>
      </c>
      <c r="D169">
        <f>국내주식명세!D160</f>
        <v>735</v>
      </c>
      <c r="E169">
        <f>국내주식명세!E160</f>
        <v>93970800</v>
      </c>
      <c r="F169">
        <f>국내주식명세!F160</f>
        <v>172000</v>
      </c>
      <c r="G169" s="1">
        <f>국내주식명세!G160</f>
        <v>126420000</v>
      </c>
      <c r="H169" s="1" t="b">
        <f t="shared" si="6"/>
        <v>1</v>
      </c>
      <c r="I169" s="1">
        <f>INDEX(KRS정보시스템_주식!$A$1:$N$3000,MATCH('평가액검증(주식)'!B169,KRS정보시스템_주식!$B:$B,0),MATCH(KRS정보시스템_주식!$E$1,KRS정보시스템_주식!$1:$1,0))</f>
        <v>172000</v>
      </c>
      <c r="J169" s="555" t="str">
        <f t="shared" si="7"/>
        <v>TRUE</v>
      </c>
    </row>
    <row r="170" spans="1:10">
      <c r="A170" t="str">
        <f>국내주식명세!A161</f>
        <v>KR7001800002</v>
      </c>
      <c r="B170" t="str">
        <f>국내주식명세!B161</f>
        <v>종목160</v>
      </c>
      <c r="C170" t="str">
        <f>국내주식명세!C161</f>
        <v>거래소</v>
      </c>
      <c r="D170">
        <f>국내주식명세!D161</f>
        <v>1085</v>
      </c>
      <c r="E170">
        <f>국내주식명세!E161</f>
        <v>18519090</v>
      </c>
      <c r="F170">
        <f>국내주식명세!F161</f>
        <v>20650</v>
      </c>
      <c r="G170" s="1">
        <f>국내주식명세!G161</f>
        <v>22405250</v>
      </c>
      <c r="H170" s="1" t="b">
        <f t="shared" si="6"/>
        <v>1</v>
      </c>
      <c r="I170" s="1">
        <f>INDEX(KRS정보시스템_주식!$A$1:$N$3000,MATCH('평가액검증(주식)'!B170,KRS정보시스템_주식!$B:$B,0),MATCH(KRS정보시스템_주식!$E$1,KRS정보시스템_주식!$1:$1,0))</f>
        <v>20650</v>
      </c>
      <c r="J170" s="555" t="str">
        <f t="shared" si="7"/>
        <v>TRUE</v>
      </c>
    </row>
    <row r="171" spans="1:10">
      <c r="A171" t="str">
        <f>국내주식명세!A162</f>
        <v>KR7005830005</v>
      </c>
      <c r="B171" t="str">
        <f>국내주식명세!B162</f>
        <v>종목161</v>
      </c>
      <c r="C171" t="str">
        <f>국내주식명세!C162</f>
        <v>거래소</v>
      </c>
      <c r="D171">
        <f>국내주식명세!D162</f>
        <v>2310</v>
      </c>
      <c r="E171">
        <f>국내주식명세!E162</f>
        <v>253816201</v>
      </c>
      <c r="F171">
        <f>국내주식명세!F162</f>
        <v>131100</v>
      </c>
      <c r="G171" s="1">
        <f>국내주식명세!G162</f>
        <v>302841000</v>
      </c>
      <c r="H171" s="1" t="b">
        <f t="shared" si="6"/>
        <v>1</v>
      </c>
      <c r="I171" s="1">
        <f>INDEX(KRS정보시스템_주식!$A$1:$N$3000,MATCH('평가액검증(주식)'!B171,KRS정보시스템_주식!$B:$B,0),MATCH(KRS정보시스템_주식!$E$1,KRS정보시스템_주식!$1:$1,0))</f>
        <v>131100</v>
      </c>
      <c r="J171" s="555" t="str">
        <f t="shared" si="7"/>
        <v>TRUE</v>
      </c>
    </row>
    <row r="172" spans="1:10">
      <c r="A172" t="str">
        <f>국내주식명세!A163</f>
        <v>KR7006360002</v>
      </c>
      <c r="B172" t="str">
        <f>국내주식명세!B163</f>
        <v>종목162</v>
      </c>
      <c r="C172" t="str">
        <f>국내주식명세!C163</f>
        <v>거래소</v>
      </c>
      <c r="D172">
        <f>국내주식명세!D163</f>
        <v>3360</v>
      </c>
      <c r="E172">
        <f>국내주식명세!E163</f>
        <v>60146884</v>
      </c>
      <c r="F172">
        <f>국내주식명세!F163</f>
        <v>19700</v>
      </c>
      <c r="G172" s="1">
        <f>국내주식명세!G163</f>
        <v>66192000</v>
      </c>
      <c r="H172" s="1" t="b">
        <f t="shared" si="6"/>
        <v>1</v>
      </c>
      <c r="I172" s="1">
        <f>INDEX(KRS정보시스템_주식!$A$1:$N$3000,MATCH('평가액검증(주식)'!B172,KRS정보시스템_주식!$B:$B,0),MATCH(KRS정보시스템_주식!$E$1,KRS정보시스템_주식!$1:$1,0))</f>
        <v>19700</v>
      </c>
      <c r="J172" s="555" t="str">
        <f t="shared" si="7"/>
        <v>TRUE</v>
      </c>
    </row>
    <row r="173" spans="1:10">
      <c r="A173" t="str">
        <f>국내주식명세!A164</f>
        <v>KR7007070006</v>
      </c>
      <c r="B173" t="str">
        <f>국내주식명세!B164</f>
        <v>종목163</v>
      </c>
      <c r="C173" t="str">
        <f>국내주식명세!C164</f>
        <v>거래소</v>
      </c>
      <c r="D173">
        <f>국내주식명세!D164</f>
        <v>1750</v>
      </c>
      <c r="E173">
        <f>국내주식명세!E164</f>
        <v>31108768</v>
      </c>
      <c r="F173">
        <f>국내주식명세!F164</f>
        <v>20100</v>
      </c>
      <c r="G173" s="1">
        <f>국내주식명세!G164</f>
        <v>35175000</v>
      </c>
      <c r="H173" s="1" t="b">
        <f t="shared" si="6"/>
        <v>1</v>
      </c>
      <c r="I173" s="1">
        <f>INDEX(KRS정보시스템_주식!$A$1:$N$3000,MATCH('평가액검증(주식)'!B173,KRS정보시스템_주식!$B:$B,0),MATCH(KRS정보시스템_주식!$E$1,KRS정보시스템_주식!$1:$1,0))</f>
        <v>20100</v>
      </c>
      <c r="J173" s="555" t="str">
        <f t="shared" si="7"/>
        <v>TRUE</v>
      </c>
    </row>
    <row r="174" spans="1:10">
      <c r="A174" t="str">
        <f>국내주식명세!A165</f>
        <v>KR7009420001</v>
      </c>
      <c r="B174" t="str">
        <f>국내주식명세!B165</f>
        <v>종목164</v>
      </c>
      <c r="C174" t="str">
        <f>국내주식명세!C165</f>
        <v>거래소</v>
      </c>
      <c r="D174">
        <f>국내주식명세!D165</f>
        <v>1855</v>
      </c>
      <c r="E174">
        <f>국내주식명세!E165</f>
        <v>72440401</v>
      </c>
      <c r="F174">
        <f>국내주식명세!F165</f>
        <v>43750</v>
      </c>
      <c r="G174" s="1">
        <f>국내주식명세!G165</f>
        <v>81156250</v>
      </c>
      <c r="H174" s="1" t="b">
        <f t="shared" si="6"/>
        <v>1</v>
      </c>
      <c r="I174" s="1">
        <f>INDEX(KRS정보시스템_주식!$A$1:$N$3000,MATCH('평가액검증(주식)'!B174,KRS정보시스템_주식!$B:$B,0),MATCH(KRS정보시스템_주식!$E$1,KRS정보시스템_주식!$1:$1,0))</f>
        <v>43750</v>
      </c>
      <c r="J174" s="555" t="str">
        <f t="shared" si="7"/>
        <v>TRUE</v>
      </c>
    </row>
    <row r="175" spans="1:10">
      <c r="A175" t="str">
        <f>국내주식명세!A166</f>
        <v>KR7014680003</v>
      </c>
      <c r="B175" t="str">
        <f>국내주식명세!B166</f>
        <v>종목166</v>
      </c>
      <c r="C175" t="str">
        <f>국내주식명세!C166</f>
        <v>거래소</v>
      </c>
      <c r="D175">
        <f>국내주식명세!D166</f>
        <v>455</v>
      </c>
      <c r="E175">
        <f>국내주식명세!E166</f>
        <v>65703300</v>
      </c>
      <c r="F175">
        <f>국내주식명세!F166</f>
        <v>227500</v>
      </c>
      <c r="G175" s="1">
        <f>국내주식명세!G166</f>
        <v>103512500</v>
      </c>
      <c r="H175" s="1" t="b">
        <f t="shared" si="6"/>
        <v>1</v>
      </c>
      <c r="I175" s="1">
        <f>INDEX(KRS정보시스템_주식!$A$1:$N$3000,MATCH('평가액검증(주식)'!B175,KRS정보시스템_주식!$B:$B,0),MATCH(KRS정보시스템_주식!$E$1,KRS정보시스템_주식!$1:$1,0))</f>
        <v>227500</v>
      </c>
      <c r="J175" s="555" t="str">
        <f t="shared" si="7"/>
        <v>TRUE</v>
      </c>
    </row>
    <row r="176" spans="1:10">
      <c r="A176" t="str">
        <f>국내주식명세!A167</f>
        <v>KR7026960005</v>
      </c>
      <c r="B176" t="str">
        <f>국내주식명세!B167</f>
        <v>종목167</v>
      </c>
      <c r="C176" t="str">
        <f>국내주식명세!C167</f>
        <v>거래소</v>
      </c>
      <c r="D176">
        <f>국내주식명세!D167</f>
        <v>1610</v>
      </c>
      <c r="E176">
        <f>국내주식명세!E167</f>
        <v>43992102</v>
      </c>
      <c r="F176">
        <f>국내주식명세!F167</f>
        <v>26850</v>
      </c>
      <c r="G176" s="1">
        <f>국내주식명세!G167</f>
        <v>43228500</v>
      </c>
      <c r="H176" s="1" t="b">
        <f t="shared" si="6"/>
        <v>1</v>
      </c>
      <c r="I176" s="1">
        <f>INDEX(KRS정보시스템_주식!$A$1:$N$3000,MATCH('평가액검증(주식)'!B176,KRS정보시스템_주식!$B:$B,0),MATCH(KRS정보시스템_주식!$E$1,KRS정보시스템_주식!$1:$1,0))</f>
        <v>26850</v>
      </c>
      <c r="J176" s="555" t="str">
        <f t="shared" si="7"/>
        <v>TRUE</v>
      </c>
    </row>
    <row r="177" spans="1:10">
      <c r="A177" t="str">
        <f>국내주식명세!A168</f>
        <v>KR7030200000</v>
      </c>
      <c r="B177" t="str">
        <f>국내주식명세!B168</f>
        <v>종목168</v>
      </c>
      <c r="C177" t="str">
        <f>국내주식명세!C168</f>
        <v>거래소</v>
      </c>
      <c r="D177">
        <f>국내주식명세!D168</f>
        <v>11480</v>
      </c>
      <c r="E177">
        <f>국내주식명세!E168</f>
        <v>542167601</v>
      </c>
      <c r="F177">
        <f>국내주식명세!F168</f>
        <v>52600</v>
      </c>
      <c r="G177" s="1">
        <f>국내주식명세!G168</f>
        <v>603848000</v>
      </c>
      <c r="H177" s="1" t="b">
        <f t="shared" si="6"/>
        <v>1</v>
      </c>
      <c r="I177" s="1">
        <f>INDEX(KRS정보시스템_주식!$A$1:$N$3000,MATCH('평가액검증(주식)'!B177,KRS정보시스템_주식!$B:$B,0),MATCH(KRS정보시스템_주식!$E$1,KRS정보시스템_주식!$1:$1,0))</f>
        <v>52600</v>
      </c>
      <c r="J177" s="555" t="str">
        <f t="shared" si="7"/>
        <v>TRUE</v>
      </c>
    </row>
    <row r="178" spans="1:10">
      <c r="A178" t="str">
        <f>국내주식명세!A169</f>
        <v>KR7036570000</v>
      </c>
      <c r="B178" t="str">
        <f>국내주식명세!B169</f>
        <v>종목169</v>
      </c>
      <c r="C178" t="str">
        <f>국내주식명세!C169</f>
        <v>거래소</v>
      </c>
      <c r="D178">
        <f>국내주식명세!D169</f>
        <v>875</v>
      </c>
      <c r="E178">
        <f>국내주식명세!E169</f>
        <v>164307500</v>
      </c>
      <c r="F178">
        <f>국내주식명세!F169</f>
        <v>201500</v>
      </c>
      <c r="G178" s="1">
        <f>국내주식명세!G169</f>
        <v>176312500</v>
      </c>
      <c r="H178" s="1" t="b">
        <f t="shared" si="6"/>
        <v>1</v>
      </c>
      <c r="I178" s="1">
        <f>INDEX(KRS정보시스템_주식!$A$1:$N$3000,MATCH('평가액검증(주식)'!B178,KRS정보시스템_주식!$B:$B,0),MATCH(KRS정보시스템_주식!$E$1,KRS정보시스템_주식!$1:$1,0))</f>
        <v>201500</v>
      </c>
      <c r="J178" s="555" t="str">
        <f t="shared" si="7"/>
        <v>TRUE</v>
      </c>
    </row>
    <row r="179" spans="1:10">
      <c r="A179" t="str">
        <f>국내주식명세!A170</f>
        <v>KR7039490008</v>
      </c>
      <c r="B179" t="str">
        <f>국내주식명세!B170</f>
        <v>종목170</v>
      </c>
      <c r="C179" t="str">
        <f>국내주식명세!C170</f>
        <v>거래소</v>
      </c>
      <c r="D179">
        <f>국내주식명세!D170</f>
        <v>735</v>
      </c>
      <c r="E179">
        <f>국내주식명세!E170</f>
        <v>136600262</v>
      </c>
      <c r="F179">
        <f>국내주식명세!F170</f>
        <v>289500</v>
      </c>
      <c r="G179" s="1">
        <f>국내주식명세!G170</f>
        <v>212782500</v>
      </c>
      <c r="H179" s="1" t="b">
        <f t="shared" si="6"/>
        <v>1</v>
      </c>
      <c r="I179" s="1">
        <f>INDEX(KRS정보시스템_주식!$A$1:$N$3000,MATCH('평가액검증(주식)'!B179,KRS정보시스템_주식!$B:$B,0),MATCH(KRS정보시스템_주식!$E$1,KRS정보시스템_주식!$1:$1,0))</f>
        <v>289500</v>
      </c>
      <c r="J179" s="555" t="str">
        <f t="shared" si="7"/>
        <v>TRUE</v>
      </c>
    </row>
    <row r="180" spans="1:10">
      <c r="A180" t="str">
        <f>국내주식명세!A171</f>
        <v>KR7047040001</v>
      </c>
      <c r="B180" t="str">
        <f>국내주식명세!B171</f>
        <v>종목171</v>
      </c>
      <c r="C180" t="str">
        <f>국내주식명세!C171</f>
        <v>거래소</v>
      </c>
      <c r="D180">
        <f>국내주식명세!D171</f>
        <v>10465</v>
      </c>
      <c r="E180">
        <f>국내주식명세!E171</f>
        <v>34576406</v>
      </c>
      <c r="F180">
        <f>국내주식명세!F171</f>
        <v>3820</v>
      </c>
      <c r="G180" s="1">
        <f>국내주식명세!G171</f>
        <v>39976300</v>
      </c>
      <c r="H180" s="1" t="b">
        <f t="shared" si="6"/>
        <v>1</v>
      </c>
      <c r="I180" s="1">
        <f>INDEX(KRS정보시스템_주식!$A$1:$N$3000,MATCH('평가액검증(주식)'!B180,KRS정보시스템_주식!$B:$B,0),MATCH(KRS정보시스템_주식!$E$1,KRS정보시스템_주식!$1:$1,0))</f>
        <v>3820</v>
      </c>
      <c r="J180" s="555" t="str">
        <f t="shared" si="7"/>
        <v>TRUE</v>
      </c>
    </row>
    <row r="181" spans="1:10">
      <c r="A181" t="str">
        <f>국내주식명세!A172</f>
        <v>KR7062040001</v>
      </c>
      <c r="B181" t="str">
        <f>국내주식명세!B172</f>
        <v>종목172</v>
      </c>
      <c r="C181" t="str">
        <f>국내주식명세!C172</f>
        <v>거래소</v>
      </c>
      <c r="D181">
        <f>국내주식명세!D172</f>
        <v>700</v>
      </c>
      <c r="E181">
        <f>국내주식명세!E172</f>
        <v>101760450</v>
      </c>
      <c r="F181">
        <f>국내주식명세!F172</f>
        <v>130100</v>
      </c>
      <c r="G181" s="1">
        <f>국내주식명세!G172</f>
        <v>91070000</v>
      </c>
      <c r="H181" s="1" t="b">
        <f t="shared" si="6"/>
        <v>1</v>
      </c>
      <c r="I181" s="1">
        <f>INDEX(KRS정보시스템_주식!$A$1:$N$3000,MATCH('평가액검증(주식)'!B181,KRS정보시스템_주식!$B:$B,0),MATCH(KRS정보시스템_주식!$E$1,KRS정보시스템_주식!$1:$1,0))</f>
        <v>130100</v>
      </c>
      <c r="J181" s="555" t="str">
        <f t="shared" si="7"/>
        <v>TRUE</v>
      </c>
    </row>
    <row r="182" spans="1:10">
      <c r="A182" t="str">
        <f>국내주식명세!A173</f>
        <v>KR7161890009</v>
      </c>
      <c r="B182" t="str">
        <f>국내주식명세!B173</f>
        <v>종목173</v>
      </c>
      <c r="C182" t="str">
        <f>국내주식명세!C173</f>
        <v>거래소</v>
      </c>
      <c r="D182">
        <f>국내주식명세!D173</f>
        <v>875</v>
      </c>
      <c r="E182">
        <f>국내주식명세!E173</f>
        <v>52677502</v>
      </c>
      <c r="F182">
        <f>국내주식명세!F173</f>
        <v>62100</v>
      </c>
      <c r="G182" s="1">
        <f>국내주식명세!G173</f>
        <v>54337500</v>
      </c>
      <c r="H182" s="1" t="b">
        <f t="shared" si="6"/>
        <v>1</v>
      </c>
      <c r="I182" s="1">
        <f>INDEX(KRS정보시스템_주식!$A$1:$N$3000,MATCH('평가액검증(주식)'!B182,KRS정보시스템_주식!$B:$B,0),MATCH(KRS정보시스템_주식!$E$1,KRS정보시스템_주식!$1:$1,0))</f>
        <v>62100</v>
      </c>
      <c r="J182" s="555" t="str">
        <f t="shared" si="7"/>
        <v>TRUE</v>
      </c>
    </row>
    <row r="183" spans="1:10">
      <c r="A183" t="str">
        <f>국내주식명세!A174</f>
        <v>KR7192080000</v>
      </c>
      <c r="B183" t="str">
        <f>국내주식명세!B174</f>
        <v>종목174</v>
      </c>
      <c r="C183" t="str">
        <f>국내주식명세!C174</f>
        <v>거래소</v>
      </c>
      <c r="D183">
        <f>국내주식명세!D174</f>
        <v>560</v>
      </c>
      <c r="E183">
        <f>국내주식명세!E174</f>
        <v>29864800</v>
      </c>
      <c r="F183">
        <f>국내주식명세!F174</f>
        <v>53600</v>
      </c>
      <c r="G183" s="1">
        <f>국내주식명세!G174</f>
        <v>30016000</v>
      </c>
      <c r="H183" s="1" t="b">
        <f t="shared" si="6"/>
        <v>1</v>
      </c>
      <c r="I183" s="1">
        <f>INDEX(KRS정보시스템_주식!$A$1:$N$3000,MATCH('평가액검증(주식)'!B183,KRS정보시스템_주식!$B:$B,0),MATCH(KRS정보시스템_주식!$E$1,KRS정보시스템_주식!$1:$1,0))</f>
        <v>53600</v>
      </c>
      <c r="J183" s="555" t="str">
        <f t="shared" si="7"/>
        <v>TRUE</v>
      </c>
    </row>
    <row r="184" spans="1:10">
      <c r="A184" t="str">
        <f>국내주식명세!A175</f>
        <v>KR7280360009</v>
      </c>
      <c r="B184" t="str">
        <f>국내주식명세!B175</f>
        <v>종목175</v>
      </c>
      <c r="C184" t="str">
        <f>국내주식명세!C175</f>
        <v>거래소</v>
      </c>
      <c r="D184">
        <f>국내주식명세!D175</f>
        <v>140</v>
      </c>
      <c r="E184">
        <f>국내주식명세!E175</f>
        <v>16255990</v>
      </c>
      <c r="F184">
        <f>국내주식명세!F175</f>
        <v>114600</v>
      </c>
      <c r="G184" s="1">
        <f>국내주식명세!G175</f>
        <v>16044000</v>
      </c>
      <c r="H184" s="1" t="b">
        <f t="shared" si="6"/>
        <v>1</v>
      </c>
      <c r="I184" s="1">
        <f>INDEX(KRS정보시스템_주식!$A$1:$N$3000,MATCH('평가액검증(주식)'!B184,KRS정보시스템_주식!$B:$B,0),MATCH(KRS정보시스템_주식!$E$1,KRS정보시스템_주식!$1:$1,0))</f>
        <v>114600</v>
      </c>
      <c r="J184" s="555" t="str">
        <f t="shared" si="7"/>
        <v>TRUE</v>
      </c>
    </row>
    <row r="185" spans="1:10">
      <c r="A185" t="str">
        <f>국내주식명세!A176</f>
        <v>KR7307950006</v>
      </c>
      <c r="B185" t="str">
        <f>국내주식명세!B176</f>
        <v>종목176</v>
      </c>
      <c r="C185" t="str">
        <f>국내주식명세!C176</f>
        <v>거래소</v>
      </c>
      <c r="D185">
        <f>국내주식명세!D176</f>
        <v>315</v>
      </c>
      <c r="E185">
        <f>국내주식명세!E176</f>
        <v>93600650</v>
      </c>
      <c r="F185">
        <f>국내주식명세!F176</f>
        <v>332000</v>
      </c>
      <c r="G185" s="1">
        <f>국내주식명세!G176</f>
        <v>104580000</v>
      </c>
      <c r="H185" s="1" t="b">
        <f t="shared" si="6"/>
        <v>1</v>
      </c>
      <c r="I185" s="1">
        <f>INDEX(KRS정보시스템_주식!$A$1:$N$3000,MATCH('평가액검증(주식)'!B185,KRS정보시스템_주식!$B:$B,0),MATCH(KRS정보시스템_주식!$E$1,KRS정보시스템_주식!$1:$1,0))</f>
        <v>332000</v>
      </c>
      <c r="J185" s="555" t="str">
        <f t="shared" si="7"/>
        <v>TRUE</v>
      </c>
    </row>
    <row r="186" spans="1:10">
      <c r="A186" t="str">
        <f>국내주식명세!A177</f>
        <v>KR7316140003</v>
      </c>
      <c r="B186" t="str">
        <f>국내주식명세!B177</f>
        <v>종목177</v>
      </c>
      <c r="C186" t="str">
        <f>국내주식명세!C177</f>
        <v>거래소</v>
      </c>
      <c r="D186">
        <f>국내주식명세!D177</f>
        <v>35070</v>
      </c>
      <c r="E186">
        <f>국내주식명세!E177</f>
        <v>698392761</v>
      </c>
      <c r="F186">
        <f>국내주식명세!F177</f>
        <v>28000</v>
      </c>
      <c r="G186" s="1">
        <f>국내주식명세!G177</f>
        <v>981960000</v>
      </c>
      <c r="H186" s="1" t="b">
        <f t="shared" si="6"/>
        <v>1</v>
      </c>
      <c r="I186" s="1">
        <f>INDEX(KRS정보시스템_주식!$A$1:$N$3000,MATCH('평가액검증(주식)'!B186,KRS정보시스템_주식!$B:$B,0),MATCH(KRS정보시스템_주식!$E$1,KRS정보시스템_주식!$1:$1,0))</f>
        <v>28000</v>
      </c>
      <c r="J186" s="555" t="str">
        <f t="shared" si="7"/>
        <v>TRUE</v>
      </c>
    </row>
    <row r="187" spans="1:10">
      <c r="A187" t="str">
        <f>국내주식명세!A178</f>
        <v>KR7375500006</v>
      </c>
      <c r="B187" t="str">
        <f>국내주식명세!B178</f>
        <v>종목178</v>
      </c>
      <c r="C187" t="str">
        <f>국내주식명세!C178</f>
        <v>거래소</v>
      </c>
      <c r="D187">
        <f>국내주식명세!D178</f>
        <v>1540</v>
      </c>
      <c r="E187">
        <f>국내주식명세!E178</f>
        <v>55770001</v>
      </c>
      <c r="F187">
        <f>국내주식명세!F178</f>
        <v>41150</v>
      </c>
      <c r="G187" s="1">
        <f>국내주식명세!G178</f>
        <v>63371000</v>
      </c>
      <c r="H187" s="1" t="b">
        <f t="shared" si="6"/>
        <v>1</v>
      </c>
      <c r="I187" s="1">
        <f>INDEX(KRS정보시스템_주식!$A$1:$N$3000,MATCH('평가액검증(주식)'!B187,KRS정보시스템_주식!$B:$B,0),MATCH(KRS정보시스템_주식!$E$1,KRS정보시스템_주식!$1:$1,0))</f>
        <v>41150</v>
      </c>
      <c r="J187" s="555" t="str">
        <f t="shared" si="7"/>
        <v>TRUE</v>
      </c>
    </row>
    <row r="188" spans="1:10">
      <c r="A188" t="str">
        <f>국내주식명세!A179</f>
        <v>KR7383220001</v>
      </c>
      <c r="B188" t="str">
        <f>국내주식명세!B179</f>
        <v>종목179</v>
      </c>
      <c r="C188" t="str">
        <f>국내주식명세!C179</f>
        <v>거래소</v>
      </c>
      <c r="D188">
        <f>국내주식명세!D179</f>
        <v>735</v>
      </c>
      <c r="E188">
        <f>국내주식명세!E179</f>
        <v>44803500</v>
      </c>
      <c r="F188">
        <f>국내주식명세!F179</f>
        <v>68500</v>
      </c>
      <c r="G188" s="1">
        <f>국내주식명세!G179</f>
        <v>50347500</v>
      </c>
      <c r="H188" s="1" t="b">
        <f t="shared" si="6"/>
        <v>1</v>
      </c>
      <c r="I188" s="1">
        <f>INDEX(KRS정보시스템_주식!$A$1:$N$3000,MATCH('평가액검증(주식)'!B188,KRS정보시스템_주식!$B:$B,0),MATCH(KRS정보시스템_주식!$E$1,KRS정보시스템_주식!$1:$1,0))</f>
        <v>68500</v>
      </c>
      <c r="J188" s="555" t="str">
        <f t="shared" si="7"/>
        <v>TRUE</v>
      </c>
    </row>
    <row r="189" spans="1:10">
      <c r="A189" t="str">
        <f>국내주식명세!A180</f>
        <v>KR7443060009</v>
      </c>
      <c r="B189" t="str">
        <f>국내주식명세!B180</f>
        <v>종목180</v>
      </c>
      <c r="C189" t="str">
        <f>국내주식명세!C180</f>
        <v>거래소</v>
      </c>
      <c r="D189">
        <f>국내주식명세!D180</f>
        <v>770</v>
      </c>
      <c r="E189">
        <f>국내주식명세!E180</f>
        <v>154007070</v>
      </c>
      <c r="F189">
        <f>국내주식명세!F180</f>
        <v>193500</v>
      </c>
      <c r="G189" s="1">
        <f>국내주식명세!G180</f>
        <v>148995000</v>
      </c>
      <c r="H189" s="1" t="b">
        <f t="shared" si="6"/>
        <v>1</v>
      </c>
      <c r="I189" s="1">
        <f>INDEX(KRS정보시스템_주식!$A$1:$N$3000,MATCH('평가액검증(주식)'!B189,KRS정보시스템_주식!$B:$B,0),MATCH(KRS정보시스템_주식!$E$1,KRS정보시스템_주식!$1:$1,0))</f>
        <v>193500</v>
      </c>
      <c r="J189" s="555" t="str">
        <f t="shared" si="7"/>
        <v>TRUE</v>
      </c>
    </row>
    <row r="190" spans="1:10">
      <c r="A190" t="str">
        <f>국내주식명세!A181</f>
        <v>KR7457190007</v>
      </c>
      <c r="B190" t="str">
        <f>국내주식명세!B181</f>
        <v>종목181</v>
      </c>
      <c r="C190" t="str">
        <f>국내주식명세!C181</f>
        <v>거래소</v>
      </c>
      <c r="D190">
        <f>국내주식명세!D181</f>
        <v>1050</v>
      </c>
      <c r="E190">
        <f>국내주식명세!E181</f>
        <v>42954003</v>
      </c>
      <c r="F190">
        <f>국내주식명세!F181</f>
        <v>59200</v>
      </c>
      <c r="G190" s="1">
        <f>국내주식명세!G181</f>
        <v>62160000</v>
      </c>
      <c r="H190" s="1" t="b">
        <f t="shared" si="6"/>
        <v>1</v>
      </c>
      <c r="I190" s="1">
        <f>INDEX(KRS정보시스템_주식!$A$1:$N$3000,MATCH('평가액검증(주식)'!B190,KRS정보시스템_주식!$B:$B,0),MATCH(KRS정보시스템_주식!$E$1,KRS정보시스템_주식!$1:$1,0))</f>
        <v>59200</v>
      </c>
      <c r="J190" s="555" t="str">
        <f t="shared" si="7"/>
        <v>TRUE</v>
      </c>
    </row>
    <row r="191" spans="1:10">
      <c r="A191" t="str">
        <f>국내주식명세!A182</f>
        <v>KR7000120006</v>
      </c>
      <c r="B191" t="str">
        <f>국내주식명세!B182</f>
        <v>종목182</v>
      </c>
      <c r="C191" t="str">
        <f>국내주식명세!C182</f>
        <v>거래소</v>
      </c>
      <c r="D191">
        <f>국내주식명세!D182</f>
        <v>560</v>
      </c>
      <c r="E191">
        <f>국내주식명세!E182</f>
        <v>48422401</v>
      </c>
      <c r="F191">
        <f>국내주식명세!F182</f>
        <v>94600</v>
      </c>
      <c r="G191" s="1">
        <f>국내주식명세!G182</f>
        <v>52976000</v>
      </c>
      <c r="H191" s="1" t="b">
        <f t="shared" si="6"/>
        <v>1</v>
      </c>
      <c r="I191" s="1">
        <f>INDEX(KRS정보시스템_주식!$A$1:$N$3000,MATCH('평가액검증(주식)'!B191,KRS정보시스템_주식!$B:$B,0),MATCH(KRS정보시스템_주식!$E$1,KRS정보시스템_주식!$1:$1,0))</f>
        <v>94600</v>
      </c>
      <c r="J191" s="555" t="str">
        <f t="shared" si="7"/>
        <v>TRUE</v>
      </c>
    </row>
    <row r="192" spans="1:10">
      <c r="A192" t="str">
        <f>국내주식명세!A183</f>
        <v>KR7000660001</v>
      </c>
      <c r="B192" t="str">
        <f>국내주식명세!B183</f>
        <v>종목183</v>
      </c>
      <c r="C192" t="str">
        <f>국내주식명세!C183</f>
        <v>거래소</v>
      </c>
      <c r="D192">
        <f>국내주식명세!D183</f>
        <v>29435</v>
      </c>
      <c r="E192">
        <f>국내주식명세!E183</f>
        <v>9535762167</v>
      </c>
      <c r="F192">
        <f>국내주식명세!F183</f>
        <v>651000</v>
      </c>
      <c r="G192" s="1">
        <f>국내주식명세!G183</f>
        <v>19162185000</v>
      </c>
      <c r="H192" s="1" t="b">
        <f t="shared" si="6"/>
        <v>1</v>
      </c>
      <c r="I192" s="1">
        <f>INDEX(KRS정보시스템_주식!$A$1:$N$3000,MATCH('평가액검증(주식)'!B192,KRS정보시스템_주식!$B:$B,0),MATCH(KRS정보시스템_주식!$E$1,KRS정보시스템_주식!$1:$1,0))</f>
        <v>651000</v>
      </c>
      <c r="J192" s="555" t="str">
        <f t="shared" si="7"/>
        <v>TRUE</v>
      </c>
    </row>
    <row r="193" spans="1:10">
      <c r="A193" t="str">
        <f>국내주식명세!A184</f>
        <v>KR7000670000</v>
      </c>
      <c r="B193" t="str">
        <f>국내주식명세!B184</f>
        <v>종목184</v>
      </c>
      <c r="C193" t="str">
        <f>국내주식명세!C184</f>
        <v>거래소</v>
      </c>
      <c r="D193">
        <f>국내주식명세!D184</f>
        <v>245</v>
      </c>
      <c r="E193">
        <f>국내주식명세!E184</f>
        <v>11359875</v>
      </c>
      <c r="F193">
        <f>국내주식명세!F184</f>
        <v>47500</v>
      </c>
      <c r="G193" s="1">
        <f>국내주식명세!G184</f>
        <v>11637500</v>
      </c>
      <c r="H193" s="1" t="b">
        <f t="shared" si="6"/>
        <v>1</v>
      </c>
      <c r="I193" s="1">
        <f>INDEX(KRS정보시스템_주식!$A$1:$N$3000,MATCH('평가액검증(주식)'!B193,KRS정보시스템_주식!$B:$B,0),MATCH(KRS정보시스템_주식!$E$1,KRS정보시스템_주식!$1:$1,0))</f>
        <v>47500</v>
      </c>
      <c r="J193" s="555" t="str">
        <f t="shared" si="7"/>
        <v>TRUE</v>
      </c>
    </row>
    <row r="194" spans="1:10">
      <c r="A194" t="str">
        <f>국내주식명세!A185</f>
        <v>KR7001430008</v>
      </c>
      <c r="B194" t="str">
        <f>국내주식명세!B185</f>
        <v>종목185</v>
      </c>
      <c r="C194" t="str">
        <f>국내주식명세!C185</f>
        <v>거래소</v>
      </c>
      <c r="D194">
        <f>국내주식명세!D185</f>
        <v>630</v>
      </c>
      <c r="E194">
        <f>국내주식명세!E185</f>
        <v>16733520</v>
      </c>
      <c r="F194">
        <f>국내주식명세!F185</f>
        <v>50200</v>
      </c>
      <c r="G194" s="1">
        <f>국내주식명세!G185</f>
        <v>31626000</v>
      </c>
      <c r="H194" s="1" t="b">
        <f t="shared" si="6"/>
        <v>1</v>
      </c>
      <c r="I194" s="1">
        <f>INDEX(KRS정보시스템_주식!$A$1:$N$3000,MATCH('평가액검증(주식)'!B194,KRS정보시스템_주식!$B:$B,0),MATCH(KRS정보시스템_주식!$E$1,KRS정보시스템_주식!$1:$1,0))</f>
        <v>50200</v>
      </c>
      <c r="J194" s="555" t="str">
        <f t="shared" si="7"/>
        <v>TRUE</v>
      </c>
    </row>
    <row r="195" spans="1:10">
      <c r="A195" t="str">
        <f>국내주식명세!A186</f>
        <v>KR7002790004</v>
      </c>
      <c r="B195" t="str">
        <f>국내주식명세!B186</f>
        <v>종목186</v>
      </c>
      <c r="C195" t="str">
        <f>국내주식명세!C186</f>
        <v>거래소</v>
      </c>
      <c r="D195">
        <f>국내주식명세!D186</f>
        <v>1330</v>
      </c>
      <c r="E195">
        <f>국내주식명세!E186</f>
        <v>30588865</v>
      </c>
      <c r="F195">
        <f>국내주식명세!F186</f>
        <v>26850</v>
      </c>
      <c r="G195" s="1">
        <f>국내주식명세!G186</f>
        <v>35710500</v>
      </c>
      <c r="H195" s="1" t="b">
        <f t="shared" si="6"/>
        <v>1</v>
      </c>
      <c r="I195" s="1">
        <f>INDEX(KRS정보시스템_주식!$A$1:$N$3000,MATCH('평가액검증(주식)'!B195,KRS정보시스템_주식!$B:$B,0),MATCH(KRS정보시스템_주식!$E$1,KRS정보시스템_주식!$1:$1,0))</f>
        <v>26850</v>
      </c>
      <c r="J195" s="555" t="str">
        <f t="shared" si="7"/>
        <v>TRUE</v>
      </c>
    </row>
    <row r="196" spans="1:10">
      <c r="A196" t="str">
        <f>국내주식명세!A187</f>
        <v>KR7005250006</v>
      </c>
      <c r="B196" t="str">
        <f>국내주식명세!B187</f>
        <v>종목187</v>
      </c>
      <c r="C196" t="str">
        <f>국내주식명세!C187</f>
        <v>거래소</v>
      </c>
      <c r="D196">
        <f>국내주식명세!D187</f>
        <v>1155</v>
      </c>
      <c r="E196">
        <f>국내주식명세!E187</f>
        <v>18950252</v>
      </c>
      <c r="F196">
        <f>국내주식명세!F187</f>
        <v>15920</v>
      </c>
      <c r="G196" s="1">
        <f>국내주식명세!G187</f>
        <v>18387600</v>
      </c>
      <c r="H196" s="1" t="b">
        <f t="shared" si="6"/>
        <v>1</v>
      </c>
      <c r="I196" s="1">
        <f>INDEX(KRS정보시스템_주식!$A$1:$N$3000,MATCH('평가액검증(주식)'!B196,KRS정보시스템_주식!$B:$B,0),MATCH(KRS정보시스템_주식!$E$1,KRS정보시스템_주식!$1:$1,0))</f>
        <v>15920</v>
      </c>
      <c r="J196" s="555" t="str">
        <f t="shared" si="7"/>
        <v>TRUE</v>
      </c>
    </row>
    <row r="197" spans="1:10">
      <c r="A197" t="str">
        <f>국내주식명세!A188</f>
        <v>KR7005930003</v>
      </c>
      <c r="B197" t="str">
        <f>국내주식명세!B188</f>
        <v>종목188</v>
      </c>
      <c r="C197" t="str">
        <f>국내주식명세!C188</f>
        <v>거래소</v>
      </c>
      <c r="D197">
        <f>국내주식명세!D188</f>
        <v>245315</v>
      </c>
      <c r="E197">
        <f>국내주식명세!E188</f>
        <v>18126581014</v>
      </c>
      <c r="F197">
        <f>국내주식명세!F188</f>
        <v>119900</v>
      </c>
      <c r="G197" s="1">
        <f>국내주식명세!G188</f>
        <v>29413268500</v>
      </c>
      <c r="H197" s="1" t="b">
        <f t="shared" si="6"/>
        <v>1</v>
      </c>
      <c r="I197" s="1">
        <f>INDEX(KRS정보시스템_주식!$A$1:$N$3000,MATCH('평가액검증(주식)'!B197,KRS정보시스템_주식!$B:$B,0),MATCH(KRS정보시스템_주식!$E$1,KRS정보시스템_주식!$1:$1,0))</f>
        <v>119900</v>
      </c>
      <c r="J197" s="555" t="str">
        <f t="shared" si="7"/>
        <v>TRUE</v>
      </c>
    </row>
    <row r="198" spans="1:10">
      <c r="A198" t="str">
        <f>국내주식명세!A189</f>
        <v>KR7010140002</v>
      </c>
      <c r="B198" t="str">
        <f>국내주식명세!B189</f>
        <v>종목189</v>
      </c>
      <c r="C198" t="str">
        <f>국내주식명세!C189</f>
        <v>거래소</v>
      </c>
      <c r="D198">
        <f>국내주식명세!D189</f>
        <v>34650</v>
      </c>
      <c r="E198">
        <f>국내주식명세!E189</f>
        <v>581112737</v>
      </c>
      <c r="F198">
        <f>국내주식명세!F189</f>
        <v>24100</v>
      </c>
      <c r="G198" s="1">
        <f>국내주식명세!G189</f>
        <v>835065000</v>
      </c>
      <c r="H198" s="1" t="b">
        <f t="shared" si="6"/>
        <v>1</v>
      </c>
      <c r="I198" s="1">
        <f>INDEX(KRS정보시스템_주식!$A$1:$N$3000,MATCH('평가액검증(주식)'!B198,KRS정보시스템_주식!$B:$B,0),MATCH(KRS정보시스템_주식!$E$1,KRS정보시스템_주식!$1:$1,0))</f>
        <v>24100</v>
      </c>
      <c r="J198" s="555" t="str">
        <f t="shared" si="7"/>
        <v>TRUE</v>
      </c>
    </row>
    <row r="199" spans="1:10">
      <c r="A199" t="str">
        <f>국내주식명세!A190</f>
        <v>KR7011210002</v>
      </c>
      <c r="B199" t="str">
        <f>국내주식명세!B190</f>
        <v>종목190</v>
      </c>
      <c r="C199" t="str">
        <f>국내주식명세!C190</f>
        <v>거래소</v>
      </c>
      <c r="D199">
        <f>국내주식명세!D190</f>
        <v>805</v>
      </c>
      <c r="E199">
        <f>국내주식명세!E190</f>
        <v>39208102</v>
      </c>
      <c r="F199">
        <f>국내주식명세!F190</f>
        <v>75700</v>
      </c>
      <c r="G199" s="1">
        <f>국내주식명세!G190</f>
        <v>60938500</v>
      </c>
      <c r="H199" s="1" t="b">
        <f t="shared" si="6"/>
        <v>1</v>
      </c>
      <c r="I199" s="1">
        <f>INDEX(KRS정보시스템_주식!$A$1:$N$3000,MATCH('평가액검증(주식)'!B199,KRS정보시스템_주식!$B:$B,0),MATCH(KRS정보시스템_주식!$E$1,KRS정보시스템_주식!$1:$1,0))</f>
        <v>75700</v>
      </c>
      <c r="J199" s="555" t="str">
        <f t="shared" si="7"/>
        <v>TRUE</v>
      </c>
    </row>
    <row r="200" spans="1:10">
      <c r="A200" t="str">
        <f>국내주식명세!A191</f>
        <v>KR7014820005</v>
      </c>
      <c r="B200" t="str">
        <f>국내주식명세!B191</f>
        <v>종목191</v>
      </c>
      <c r="C200" t="str">
        <f>국내주식명세!C191</f>
        <v>거래소</v>
      </c>
      <c r="D200">
        <f>국내주식명세!D191</f>
        <v>280</v>
      </c>
      <c r="E200">
        <f>국내주식명세!E191</f>
        <v>9587600</v>
      </c>
      <c r="F200">
        <f>국내주식명세!F191</f>
        <v>25050</v>
      </c>
      <c r="G200" s="1">
        <f>국내주식명세!G191</f>
        <v>7014000</v>
      </c>
      <c r="H200" s="1" t="b">
        <f t="shared" si="6"/>
        <v>1</v>
      </c>
      <c r="I200" s="1">
        <f>INDEX(KRS정보시스템_주식!$A$1:$N$3000,MATCH('평가액검증(주식)'!B200,KRS정보시스템_주식!$B:$B,0),MATCH(KRS정보시스템_주식!$E$1,KRS정보시스템_주식!$1:$1,0))</f>
        <v>25050</v>
      </c>
      <c r="J200" s="555" t="str">
        <f t="shared" si="7"/>
        <v>TRUE</v>
      </c>
    </row>
    <row r="201" spans="1:10">
      <c r="A201" t="str">
        <f>국내주식명세!A192</f>
        <v>KR7015760002</v>
      </c>
      <c r="B201" t="str">
        <f>국내주식명세!B192</f>
        <v>종목192</v>
      </c>
      <c r="C201" t="str">
        <f>국내주식명세!C192</f>
        <v>거래소</v>
      </c>
      <c r="D201">
        <f>국내주식명세!D192</f>
        <v>16485</v>
      </c>
      <c r="E201">
        <f>국내주식명세!E192</f>
        <v>505901106</v>
      </c>
      <c r="F201">
        <f>국내주식명세!F192</f>
        <v>47200</v>
      </c>
      <c r="G201" s="1">
        <f>국내주식명세!G192</f>
        <v>778092000</v>
      </c>
      <c r="H201" s="1" t="b">
        <f t="shared" si="6"/>
        <v>1</v>
      </c>
      <c r="I201" s="1">
        <f>INDEX(KRS정보시스템_주식!$A$1:$N$3000,MATCH('평가액검증(주식)'!B201,KRS정보시스템_주식!$B:$B,0),MATCH(KRS정보시스템_주식!$E$1,KRS정보시스템_주식!$1:$1,0))</f>
        <v>47200</v>
      </c>
      <c r="J201" s="555" t="str">
        <f t="shared" si="7"/>
        <v>TRUE</v>
      </c>
    </row>
    <row r="202" spans="1:10">
      <c r="A202" t="str">
        <f>국내주식명세!A193</f>
        <v>KR7047810007</v>
      </c>
      <c r="B202" t="str">
        <f>국내주식명세!B193</f>
        <v>종목193</v>
      </c>
      <c r="C202" t="str">
        <f>국내주식명세!C193</f>
        <v>거래소</v>
      </c>
      <c r="D202">
        <f>국내주식명세!D193</f>
        <v>3675</v>
      </c>
      <c r="E202">
        <f>국내주식명세!E193</f>
        <v>284508001</v>
      </c>
      <c r="F202">
        <f>국내주식명세!F193</f>
        <v>114400</v>
      </c>
      <c r="G202" s="1">
        <f>국내주식명세!G193</f>
        <v>420420000</v>
      </c>
      <c r="H202" s="1" t="b">
        <f t="shared" si="6"/>
        <v>1</v>
      </c>
      <c r="I202" s="1">
        <f>INDEX(KRS정보시스템_주식!$A$1:$N$3000,MATCH('평가액검증(주식)'!B202,KRS정보시스템_주식!$B:$B,0),MATCH(KRS정보시스템_주식!$E$1,KRS정보시스템_주식!$1:$1,0))</f>
        <v>114400</v>
      </c>
      <c r="J202" s="555" t="str">
        <f t="shared" si="7"/>
        <v>TRUE</v>
      </c>
    </row>
    <row r="203" spans="1:10">
      <c r="A203" t="str">
        <f>국내주식명세!A194</f>
        <v>KR7051900009</v>
      </c>
      <c r="B203" t="str">
        <f>국내주식명세!B194</f>
        <v>종목194</v>
      </c>
      <c r="C203" t="str">
        <f>국내주식명세!C194</f>
        <v>거래소</v>
      </c>
      <c r="D203">
        <f>국내주식명세!D194</f>
        <v>490</v>
      </c>
      <c r="E203">
        <f>국내주식명세!E194</f>
        <v>143346000</v>
      </c>
      <c r="F203">
        <f>국내주식명세!F194</f>
        <v>258500</v>
      </c>
      <c r="G203" s="1">
        <f>국내주식명세!G194</f>
        <v>126665000</v>
      </c>
      <c r="H203" s="1" t="b">
        <f t="shared" si="6"/>
        <v>1</v>
      </c>
      <c r="I203" s="1">
        <f>INDEX(KRS정보시스템_주식!$A$1:$N$3000,MATCH('평가액검증(주식)'!B203,KRS정보시스템_주식!$B:$B,0),MATCH(KRS정보시스템_주식!$E$1,KRS정보시스템_주식!$1:$1,0))</f>
        <v>258500</v>
      </c>
      <c r="J203" s="555" t="str">
        <f t="shared" si="7"/>
        <v>TRUE</v>
      </c>
    </row>
    <row r="204" spans="1:10">
      <c r="A204" t="str">
        <f>국내주식명세!A195</f>
        <v>KR7064350002</v>
      </c>
      <c r="B204" t="str">
        <f>국내주식명세!B195</f>
        <v>종목195</v>
      </c>
      <c r="C204" t="str">
        <f>국내주식명세!C195</f>
        <v>거래소</v>
      </c>
      <c r="D204">
        <f>국내주식명세!D195</f>
        <v>3850</v>
      </c>
      <c r="E204">
        <f>국내주식명세!E195</f>
        <v>412445002</v>
      </c>
      <c r="F204">
        <f>국내주식명세!F195</f>
        <v>187900</v>
      </c>
      <c r="G204" s="1">
        <f>국내주식명세!G195</f>
        <v>723415000</v>
      </c>
      <c r="H204" s="1" t="b">
        <f t="shared" si="6"/>
        <v>1</v>
      </c>
      <c r="I204" s="1">
        <f>INDEX(KRS정보시스템_주식!$A$1:$N$3000,MATCH('평가액검증(주식)'!B204,KRS정보시스템_주식!$B:$B,0),MATCH(KRS정보시스템_주식!$E$1,KRS정보시스템_주식!$1:$1,0))</f>
        <v>187900</v>
      </c>
      <c r="J204" s="555" t="str">
        <f t="shared" si="7"/>
        <v>TRUE</v>
      </c>
    </row>
    <row r="205" spans="1:10">
      <c r="A205" t="str">
        <f>국내주식명세!A196</f>
        <v>KR7082740002</v>
      </c>
      <c r="B205" t="str">
        <f>국내주식명세!B196</f>
        <v>종목196</v>
      </c>
      <c r="C205" t="str">
        <f>국내주식명세!C196</f>
        <v>거래소</v>
      </c>
      <c r="D205">
        <f>국내주식명세!D196</f>
        <v>2835</v>
      </c>
      <c r="E205">
        <f>국내주식명세!E196</f>
        <v>127596780</v>
      </c>
      <c r="F205">
        <f>국내주식명세!F196</f>
        <v>42950</v>
      </c>
      <c r="G205" s="1">
        <f>국내주식명세!G196</f>
        <v>121763250</v>
      </c>
      <c r="H205" s="1" t="b">
        <f t="shared" si="6"/>
        <v>1</v>
      </c>
      <c r="I205" s="1">
        <f>INDEX(KRS정보시스템_주식!$A$1:$N$3000,MATCH('평가액검증(주식)'!B205,KRS정보시스템_주식!$B:$B,0),MATCH(KRS정보시스템_주식!$E$1,KRS정보시스템_주식!$1:$1,0))</f>
        <v>42950</v>
      </c>
      <c r="J205" s="555" t="str">
        <f t="shared" si="7"/>
        <v>TRUE</v>
      </c>
    </row>
    <row r="206" spans="1:10">
      <c r="A206" t="str">
        <f>국내주식명세!A197</f>
        <v>KR7128940004</v>
      </c>
      <c r="B206" t="str">
        <f>국내주식명세!B197</f>
        <v>종목197</v>
      </c>
      <c r="C206" t="str">
        <f>국내주식명세!C197</f>
        <v>거래소</v>
      </c>
      <c r="D206">
        <f>국내주식명세!D197</f>
        <v>315</v>
      </c>
      <c r="E206">
        <f>국내주식명세!E197</f>
        <v>106445474</v>
      </c>
      <c r="F206">
        <f>국내주식명세!F197</f>
        <v>452000</v>
      </c>
      <c r="G206" s="1">
        <f>국내주식명세!G197</f>
        <v>142380000</v>
      </c>
      <c r="H206" s="1" t="b">
        <f t="shared" si="6"/>
        <v>1</v>
      </c>
      <c r="I206" s="1">
        <f>INDEX(KRS정보시스템_주식!$A$1:$N$3000,MATCH('평가액검증(주식)'!B206,KRS정보시스템_주식!$B:$B,0),MATCH(KRS정보시스템_주식!$E$1,KRS정보시스템_주식!$1:$1,0))</f>
        <v>452000</v>
      </c>
      <c r="J206" s="555" t="str">
        <f t="shared" si="7"/>
        <v>TRUE</v>
      </c>
    </row>
    <row r="207" spans="1:10">
      <c r="A207" t="str">
        <f>국내주식명세!A198</f>
        <v>KR7192820009</v>
      </c>
      <c r="B207" t="str">
        <f>국내주식명세!B198</f>
        <v>종목198</v>
      </c>
      <c r="C207" t="str">
        <f>국내주식명세!C198</f>
        <v>거래소</v>
      </c>
      <c r="D207">
        <f>국내주식명세!D198</f>
        <v>420</v>
      </c>
      <c r="E207">
        <f>국내주식명세!E198</f>
        <v>66856800</v>
      </c>
      <c r="F207">
        <f>국내주식명세!F198</f>
        <v>163000</v>
      </c>
      <c r="G207" s="1">
        <f>국내주식명세!G198</f>
        <v>68460000</v>
      </c>
      <c r="H207" s="1" t="b">
        <f t="shared" si="6"/>
        <v>1</v>
      </c>
      <c r="I207" s="1">
        <f>INDEX(KRS정보시스템_주식!$A$1:$N$3000,MATCH('평가액검증(주식)'!B207,KRS정보시스템_주식!$B:$B,0),MATCH(KRS정보시스템_주식!$E$1,KRS정보시스템_주식!$1:$1,0))</f>
        <v>163000</v>
      </c>
      <c r="J207" s="555" t="str">
        <f t="shared" si="7"/>
        <v>TRUE</v>
      </c>
    </row>
    <row r="208" spans="1:10">
      <c r="A208" t="str">
        <f>국내주식명세!A199</f>
        <v>KR7267250009</v>
      </c>
      <c r="B208" t="str">
        <f>국내주식명세!B199</f>
        <v>종목199</v>
      </c>
      <c r="C208" t="str">
        <f>국내주식명세!C199</f>
        <v>거래소</v>
      </c>
      <c r="D208">
        <f>국내주식명세!D199</f>
        <v>2345</v>
      </c>
      <c r="E208">
        <f>국내주식명세!E199</f>
        <v>285222156</v>
      </c>
      <c r="F208">
        <f>국내주식명세!F199</f>
        <v>188500</v>
      </c>
      <c r="G208" s="1">
        <f>국내주식명세!G199</f>
        <v>442032500</v>
      </c>
      <c r="H208" s="1" t="b">
        <f t="shared" si="6"/>
        <v>1</v>
      </c>
      <c r="I208" s="1">
        <f>INDEX(KRS정보시스템_주식!$A$1:$N$3000,MATCH('평가액검증(주식)'!B208,KRS정보시스템_주식!$B:$B,0),MATCH(KRS정보시스템_주식!$E$1,KRS정보시스템_주식!$1:$1,0))</f>
        <v>188500</v>
      </c>
      <c r="J208" s="555" t="str">
        <f t="shared" si="7"/>
        <v>TRUE</v>
      </c>
    </row>
    <row r="209" spans="1:10">
      <c r="A209" t="str">
        <f>국내주식명세!A200</f>
        <v>KR7268280005</v>
      </c>
      <c r="B209" t="str">
        <f>국내주식명세!B200</f>
        <v>종목200</v>
      </c>
      <c r="C209" t="str">
        <f>국내주식명세!C200</f>
        <v>거래소</v>
      </c>
      <c r="D209">
        <f>국내주식명세!D200</f>
        <v>35</v>
      </c>
      <c r="E209">
        <f>국내주식명세!E200</f>
        <v>5534750</v>
      </c>
      <c r="F209">
        <f>국내주식명세!F200</f>
        <v>140300</v>
      </c>
      <c r="G209" s="1">
        <f>국내주식명세!G200</f>
        <v>4910500</v>
      </c>
      <c r="H209" s="1" t="b">
        <f t="shared" si="6"/>
        <v>1</v>
      </c>
      <c r="I209" s="1">
        <f>INDEX(KRS정보시스템_주식!$A$1:$N$3000,MATCH('평가액검증(주식)'!B209,KRS정보시스템_주식!$B:$B,0),MATCH(KRS정보시스템_주식!$E$1,KRS정보시스템_주식!$1:$1,0))</f>
        <v>140300</v>
      </c>
      <c r="J209" s="555" t="str">
        <f t="shared" si="7"/>
        <v>TRUE</v>
      </c>
    </row>
    <row r="210" spans="1:10">
      <c r="A210" t="str">
        <f>국내주식명세!A201</f>
        <v>KR7323410001</v>
      </c>
      <c r="B210" t="str">
        <f>국내주식명세!B201</f>
        <v>종목201</v>
      </c>
      <c r="C210" t="str">
        <f>국내주식명세!C201</f>
        <v>거래소</v>
      </c>
      <c r="D210">
        <f>국내주식명세!D201</f>
        <v>17745</v>
      </c>
      <c r="E210">
        <f>국내주식명세!E201</f>
        <v>379237295</v>
      </c>
      <c r="F210">
        <f>국내주식명세!F201</f>
        <v>21600</v>
      </c>
      <c r="G210" s="1">
        <f>국내주식명세!G201</f>
        <v>383292000</v>
      </c>
      <c r="H210" s="1" t="b">
        <f t="shared" si="6"/>
        <v>1</v>
      </c>
      <c r="I210" s="1">
        <f>INDEX(KRS정보시스템_주식!$A$1:$N$3000,MATCH('평가액검증(주식)'!B210,KRS정보시스템_주식!$B:$B,0),MATCH(KRS정보시스템_주식!$E$1,KRS정보시스템_주식!$1:$1,0))</f>
        <v>21600</v>
      </c>
      <c r="J210" s="555" t="str">
        <f t="shared" si="7"/>
        <v>TRUE</v>
      </c>
    </row>
    <row r="211" spans="1:10">
      <c r="A211" t="str">
        <f>국내주식명세!A202</f>
        <v>KR7326030004</v>
      </c>
      <c r="B211" t="str">
        <f>국내주식명세!B202</f>
        <v>종목202</v>
      </c>
      <c r="C211" t="str">
        <f>국내주식명세!C202</f>
        <v>거래소</v>
      </c>
      <c r="D211">
        <f>국내주식명세!D202</f>
        <v>1435</v>
      </c>
      <c r="E211">
        <f>국내주식명세!E202</f>
        <v>166353402</v>
      </c>
      <c r="F211">
        <f>국내주식명세!F202</f>
        <v>124600</v>
      </c>
      <c r="G211" s="1">
        <f>국내주식명세!G202</f>
        <v>178801000</v>
      </c>
      <c r="H211" s="1" t="b">
        <f t="shared" si="6"/>
        <v>1</v>
      </c>
      <c r="I211" s="1">
        <f>INDEX(KRS정보시스템_주식!$A$1:$N$3000,MATCH('평가액검증(주식)'!B211,KRS정보시스템_주식!$B:$B,0),MATCH(KRS정보시스템_주식!$E$1,KRS정보시스템_주식!$1:$1,0))</f>
        <v>124600</v>
      </c>
      <c r="J211" s="555" t="str">
        <f t="shared" si="7"/>
        <v>TRUE</v>
      </c>
    </row>
    <row r="212" spans="1:10">
      <c r="A212" t="str">
        <f>국내주식명세!A203</f>
        <v>KR7329180004</v>
      </c>
      <c r="B212" t="str">
        <f>국내주식명세!B203</f>
        <v>종목203</v>
      </c>
      <c r="C212" t="str">
        <f>국내주식명세!C203</f>
        <v>거래소</v>
      </c>
      <c r="D212">
        <f>국내주식명세!D203</f>
        <v>1715</v>
      </c>
      <c r="E212">
        <f>국내주식명세!E203</f>
        <v>665317290</v>
      </c>
      <c r="F212">
        <f>국내주식명세!F203</f>
        <v>509000</v>
      </c>
      <c r="G212" s="1">
        <f>국내주식명세!G203</f>
        <v>872935000</v>
      </c>
      <c r="H212" s="1" t="b">
        <f t="shared" si="6"/>
        <v>1</v>
      </c>
      <c r="I212" s="1">
        <f>INDEX(KRS정보시스템_주식!$A$1:$N$3000,MATCH('평가액검증(주식)'!B212,KRS정보시스템_주식!$B:$B,0),MATCH(KRS정보시스템_주식!$E$1,KRS정보시스템_주식!$1:$1,0))</f>
        <v>509000</v>
      </c>
      <c r="J212" s="555" t="str">
        <f t="shared" si="7"/>
        <v>TRUE</v>
      </c>
    </row>
    <row r="213" spans="1:10">
      <c r="A213" t="str">
        <f>국내주식명세!A204</f>
        <v>KR7352820005</v>
      </c>
      <c r="B213" t="str">
        <f>국내주식명세!B204</f>
        <v>종목204</v>
      </c>
      <c r="C213" t="str">
        <f>국내주식명세!C204</f>
        <v>거래소</v>
      </c>
      <c r="D213">
        <f>국내주식명세!D204</f>
        <v>1120</v>
      </c>
      <c r="E213">
        <f>국내주식명세!E204</f>
        <v>273190400</v>
      </c>
      <c r="F213">
        <f>국내주식명세!F204</f>
        <v>330000</v>
      </c>
      <c r="G213" s="1">
        <f>국내주식명세!G204</f>
        <v>369600000</v>
      </c>
      <c r="H213" s="1" t="b">
        <f t="shared" si="6"/>
        <v>1</v>
      </c>
      <c r="I213" s="1">
        <f>INDEX(KRS정보시스템_주식!$A$1:$N$3000,MATCH('평가액검증(주식)'!B213,KRS정보시스템_주식!$B:$B,0),MATCH(KRS정보시스템_주식!$E$1,KRS정보시스템_주식!$1:$1,0))</f>
        <v>330000</v>
      </c>
      <c r="J213" s="555" t="str">
        <f t="shared" si="7"/>
        <v>TRUE</v>
      </c>
    </row>
    <row r="214" spans="1:10">
      <c r="A214" t="str">
        <f>국내주식명세!A205</f>
        <v>KR7361610009</v>
      </c>
      <c r="B214" t="str">
        <f>국내주식명세!B205</f>
        <v>종목205</v>
      </c>
      <c r="C214" t="str">
        <f>국내주식명세!C205</f>
        <v>거래소</v>
      </c>
      <c r="D214">
        <f>국내주식명세!D205</f>
        <v>1960</v>
      </c>
      <c r="E214">
        <f>국내주식명세!E205</f>
        <v>50836120</v>
      </c>
      <c r="F214">
        <f>국내주식명세!F205</f>
        <v>25050</v>
      </c>
      <c r="G214" s="1">
        <f>국내주식명세!G205</f>
        <v>49098000</v>
      </c>
      <c r="H214" s="1" t="b">
        <f t="shared" si="6"/>
        <v>1</v>
      </c>
      <c r="I214" s="1">
        <f>INDEX(KRS정보시스템_주식!$A$1:$N$3000,MATCH('평가액검증(주식)'!B214,KRS정보시스템_주식!$B:$B,0),MATCH(KRS정보시스템_주식!$E$1,KRS정보시스템_주식!$1:$1,0))</f>
        <v>25050</v>
      </c>
      <c r="J214" s="555" t="str">
        <f t="shared" si="7"/>
        <v>TRUE</v>
      </c>
    </row>
    <row r="215" spans="1:10">
      <c r="A215" t="str">
        <f>국내주식명세!A206</f>
        <v>KR7450080007</v>
      </c>
      <c r="B215" t="str">
        <f>국내주식명세!B206</f>
        <v>종목206</v>
      </c>
      <c r="C215" t="str">
        <f>국내주식명세!C206</f>
        <v>거래소</v>
      </c>
      <c r="D215">
        <f>국내주식명세!D206</f>
        <v>1330</v>
      </c>
      <c r="E215">
        <f>국내주식명세!E206</f>
        <v>79251490</v>
      </c>
      <c r="F215">
        <f>국내주식명세!F206</f>
        <v>52100</v>
      </c>
      <c r="G215" s="1">
        <f>국내주식명세!G206</f>
        <v>69293000</v>
      </c>
      <c r="H215" s="1" t="b">
        <f t="shared" si="6"/>
        <v>1</v>
      </c>
      <c r="I215" s="1">
        <f>INDEX(KRS정보시스템_주식!$A$1:$N$3000,MATCH('평가액검증(주식)'!B215,KRS정보시스템_주식!$B:$B,0),MATCH(KRS정보시스템_주식!$E$1,KRS정보시스템_주식!$1:$1,0))</f>
        <v>52100</v>
      </c>
      <c r="J215" s="555" t="str">
        <f t="shared" si="7"/>
        <v>TRUE</v>
      </c>
    </row>
    <row r="216" spans="1:10">
      <c r="H216" s="1"/>
      <c r="I216" s="1"/>
      <c r="J216" s="555"/>
    </row>
    <row r="217" spans="1:10">
      <c r="H217" s="1"/>
      <c r="I217" s="1"/>
      <c r="J217" s="555"/>
    </row>
    <row r="218" spans="1:10">
      <c r="H218" s="1"/>
      <c r="I218" s="1"/>
      <c r="J218" s="555"/>
    </row>
    <row r="219" spans="1:10">
      <c r="H219" s="1"/>
      <c r="I219" s="1"/>
      <c r="J219" s="555"/>
    </row>
    <row r="220" spans="1:10">
      <c r="H220" s="1"/>
      <c r="I220" s="1"/>
      <c r="J220" s="555"/>
    </row>
    <row r="221" spans="1:10">
      <c r="H221" s="1"/>
      <c r="I221" s="1"/>
      <c r="J221" s="555"/>
    </row>
    <row r="222" spans="1:10">
      <c r="H222" s="1"/>
      <c r="I222" s="1"/>
      <c r="J222" s="555"/>
    </row>
  </sheetData>
  <autoFilter ref="A11:J218" xr:uid="{C0892E8D-7460-4BE2-843F-3209137AE824}"/>
  <mergeCells count="2">
    <mergeCell ref="K9:M9"/>
    <mergeCell ref="I10:J10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9A0B-B025-4B22-9BE8-5A12CC1C9CA0}">
  <sheetPr filterMode="1"/>
  <dimension ref="A1:N2904"/>
  <sheetViews>
    <sheetView topLeftCell="A1739" workbookViewId="0">
      <selection activeCell="E1752" sqref="E1752"/>
    </sheetView>
  </sheetViews>
  <sheetFormatPr defaultRowHeight="12.75"/>
  <cols>
    <col min="1" max="1" width="18.7109375" customWidth="1"/>
    <col min="2" max="2" width="26.140625" customWidth="1"/>
    <col min="3" max="3" width="24.28515625" customWidth="1"/>
    <col min="4" max="4" width="28" customWidth="1"/>
    <col min="5" max="11" width="18.7109375" customWidth="1"/>
    <col min="12" max="12" width="24.28515625" customWidth="1"/>
    <col min="13" max="13" width="28" customWidth="1"/>
    <col min="14" max="14" width="18.7109375" customWidth="1"/>
  </cols>
  <sheetData>
    <row r="1" spans="1:14" ht="19.899999999999999" customHeight="1">
      <c r="A1" s="733" t="s">
        <v>1544</v>
      </c>
      <c r="B1" s="733" t="s">
        <v>946</v>
      </c>
      <c r="C1" s="733" t="s">
        <v>1586</v>
      </c>
      <c r="D1" s="733" t="s">
        <v>1587</v>
      </c>
      <c r="E1" s="733" t="s">
        <v>1588</v>
      </c>
      <c r="F1" s="733" t="s">
        <v>1589</v>
      </c>
      <c r="G1" s="733" t="s">
        <v>1590</v>
      </c>
      <c r="H1" s="733" t="s">
        <v>1591</v>
      </c>
      <c r="I1" s="733" t="s">
        <v>1592</v>
      </c>
      <c r="J1" s="733" t="s">
        <v>1593</v>
      </c>
      <c r="K1" s="733" t="s">
        <v>1594</v>
      </c>
      <c r="L1" s="733" t="s">
        <v>1595</v>
      </c>
      <c r="M1" s="733" t="s">
        <v>1596</v>
      </c>
      <c r="N1" s="733" t="s">
        <v>1597</v>
      </c>
    </row>
    <row r="2" spans="1:14">
      <c r="A2" s="734" t="s">
        <v>1598</v>
      </c>
      <c r="B2" s="734" t="s">
        <v>1599</v>
      </c>
      <c r="C2" s="734" t="s">
        <v>1600</v>
      </c>
      <c r="D2" s="734" t="s">
        <v>1614</v>
      </c>
      <c r="E2" s="735">
        <v>1555</v>
      </c>
      <c r="F2" s="735">
        <v>52</v>
      </c>
      <c r="G2" s="736">
        <v>3.46</v>
      </c>
      <c r="H2" s="735">
        <v>1504</v>
      </c>
      <c r="I2" s="735">
        <v>1605</v>
      </c>
      <c r="J2" s="735">
        <v>1504</v>
      </c>
      <c r="K2" s="735">
        <v>480513</v>
      </c>
      <c r="L2" s="735">
        <v>750346819</v>
      </c>
      <c r="M2" s="735">
        <v>82506807200</v>
      </c>
      <c r="N2" s="735">
        <v>53059040</v>
      </c>
    </row>
    <row r="3" spans="1:14">
      <c r="A3" s="734" t="s">
        <v>1602</v>
      </c>
      <c r="B3" s="734" t="s">
        <v>1603</v>
      </c>
      <c r="C3" s="734" t="s">
        <v>1604</v>
      </c>
      <c r="D3" s="734" t="s">
        <v>1605</v>
      </c>
      <c r="E3" s="735">
        <v>4660</v>
      </c>
      <c r="F3" s="735">
        <v>35</v>
      </c>
      <c r="G3" s="736">
        <v>0.76</v>
      </c>
      <c r="H3" s="735">
        <v>4625</v>
      </c>
      <c r="I3" s="735">
        <v>4740</v>
      </c>
      <c r="J3" s="735">
        <v>4610</v>
      </c>
      <c r="K3" s="735">
        <v>111113</v>
      </c>
      <c r="L3" s="735">
        <v>520145365</v>
      </c>
      <c r="M3" s="735">
        <v>210877856940</v>
      </c>
      <c r="N3" s="735">
        <v>45252759</v>
      </c>
    </row>
    <row r="4" spans="1:14">
      <c r="A4" s="734" t="s">
        <v>1606</v>
      </c>
      <c r="B4" s="734" t="s">
        <v>1607</v>
      </c>
      <c r="C4" s="734" t="s">
        <v>1604</v>
      </c>
      <c r="D4" s="734" t="s">
        <v>1605</v>
      </c>
      <c r="E4" s="735">
        <v>8710</v>
      </c>
      <c r="F4" s="735">
        <v>-140</v>
      </c>
      <c r="G4" s="736">
        <v>-1.58</v>
      </c>
      <c r="H4" s="735">
        <v>8860</v>
      </c>
      <c r="I4" s="735">
        <v>8860</v>
      </c>
      <c r="J4" s="735">
        <v>8660</v>
      </c>
      <c r="K4" s="735">
        <v>5634</v>
      </c>
      <c r="L4" s="735">
        <v>49295190</v>
      </c>
      <c r="M4" s="735">
        <v>115386256310</v>
      </c>
      <c r="N4" s="735">
        <v>13247561</v>
      </c>
    </row>
    <row r="5" spans="1:14">
      <c r="A5" s="734" t="s">
        <v>1608</v>
      </c>
      <c r="B5" s="734" t="s">
        <v>7648</v>
      </c>
      <c r="C5" s="734" t="s">
        <v>1600</v>
      </c>
      <c r="D5" s="734" t="s">
        <v>1601</v>
      </c>
      <c r="E5" s="735">
        <v>4060</v>
      </c>
      <c r="F5" s="735">
        <v>-60</v>
      </c>
      <c r="G5" s="736">
        <v>-1.46</v>
      </c>
      <c r="H5" s="735">
        <v>4090</v>
      </c>
      <c r="I5" s="735">
        <v>4100</v>
      </c>
      <c r="J5" s="735">
        <v>3990</v>
      </c>
      <c r="K5" s="735">
        <v>4278</v>
      </c>
      <c r="L5" s="735">
        <v>17264175</v>
      </c>
      <c r="M5" s="735">
        <v>74680537260</v>
      </c>
      <c r="N5" s="735">
        <v>18394221</v>
      </c>
    </row>
    <row r="6" spans="1:14">
      <c r="A6" s="734" t="s">
        <v>1609</v>
      </c>
      <c r="B6" s="734" t="s">
        <v>1610</v>
      </c>
      <c r="C6" s="734" t="s">
        <v>1600</v>
      </c>
      <c r="D6" s="734" t="s">
        <v>1611</v>
      </c>
      <c r="E6" s="735">
        <v>19370</v>
      </c>
      <c r="F6" s="735">
        <v>-60</v>
      </c>
      <c r="G6" s="736">
        <v>-0.31</v>
      </c>
      <c r="H6" s="735">
        <v>19410</v>
      </c>
      <c r="I6" s="735">
        <v>19660</v>
      </c>
      <c r="J6" s="735">
        <v>19250</v>
      </c>
      <c r="K6" s="735">
        <v>47653</v>
      </c>
      <c r="L6" s="735">
        <v>924577775</v>
      </c>
      <c r="M6" s="735">
        <v>291534402770</v>
      </c>
      <c r="N6" s="735">
        <v>15050821</v>
      </c>
    </row>
    <row r="7" spans="1:14">
      <c r="A7" s="734" t="s">
        <v>1612</v>
      </c>
      <c r="B7" s="734" t="s">
        <v>1613</v>
      </c>
      <c r="C7" s="734" t="s">
        <v>1600</v>
      </c>
      <c r="D7" s="734" t="s">
        <v>1611</v>
      </c>
      <c r="E7" s="735">
        <v>12670</v>
      </c>
      <c r="F7" s="735">
        <v>-30</v>
      </c>
      <c r="G7" s="736">
        <v>-0.24</v>
      </c>
      <c r="H7" s="735">
        <v>12550</v>
      </c>
      <c r="I7" s="735">
        <v>12790</v>
      </c>
      <c r="J7" s="735">
        <v>12300</v>
      </c>
      <c r="K7" s="735">
        <v>162880</v>
      </c>
      <c r="L7" s="735">
        <v>2039301055</v>
      </c>
      <c r="M7" s="735">
        <v>191092791680</v>
      </c>
      <c r="N7" s="735">
        <v>15082304</v>
      </c>
    </row>
    <row r="8" spans="1:14">
      <c r="A8" s="734" t="s">
        <v>3661</v>
      </c>
      <c r="B8" s="734" t="s">
        <v>9714</v>
      </c>
      <c r="C8" s="734" t="s">
        <v>1600</v>
      </c>
      <c r="D8" s="734" t="s">
        <v>1651</v>
      </c>
      <c r="E8" s="735">
        <v>2805</v>
      </c>
      <c r="F8" s="735">
        <v>0</v>
      </c>
      <c r="G8" s="736">
        <v>0</v>
      </c>
      <c r="H8" s="735">
        <v>0</v>
      </c>
      <c r="I8" s="735">
        <v>0</v>
      </c>
      <c r="J8" s="735">
        <v>0</v>
      </c>
      <c r="K8" s="735">
        <v>0</v>
      </c>
      <c r="L8" s="735">
        <v>0</v>
      </c>
      <c r="M8" s="735">
        <v>24247965555</v>
      </c>
      <c r="N8" s="735">
        <v>8644551</v>
      </c>
    </row>
    <row r="9" spans="1:14">
      <c r="A9" s="734" t="s">
        <v>1615</v>
      </c>
      <c r="B9" s="734" t="s">
        <v>1616</v>
      </c>
      <c r="C9" s="734" t="s">
        <v>1604</v>
      </c>
      <c r="D9" s="734" t="s">
        <v>1605</v>
      </c>
      <c r="E9" s="735">
        <v>3920</v>
      </c>
      <c r="F9" s="735">
        <v>25</v>
      </c>
      <c r="G9" s="736">
        <v>0.64</v>
      </c>
      <c r="H9" s="735">
        <v>3900</v>
      </c>
      <c r="I9" s="735">
        <v>3945</v>
      </c>
      <c r="J9" s="735">
        <v>3870</v>
      </c>
      <c r="K9" s="735">
        <v>52227</v>
      </c>
      <c r="L9" s="735">
        <v>204211735</v>
      </c>
      <c r="M9" s="735">
        <v>375209820720</v>
      </c>
      <c r="N9" s="735">
        <v>95716791</v>
      </c>
    </row>
    <row r="10" spans="1:14">
      <c r="A10" s="734" t="s">
        <v>1617</v>
      </c>
      <c r="B10" s="734" t="s">
        <v>1512</v>
      </c>
      <c r="C10" s="734" t="s">
        <v>1604</v>
      </c>
      <c r="D10" s="734" t="s">
        <v>1605</v>
      </c>
      <c r="E10" s="735">
        <v>104800</v>
      </c>
      <c r="F10" s="735">
        <v>-1100</v>
      </c>
      <c r="G10" s="736">
        <v>-1.04</v>
      </c>
      <c r="H10" s="735">
        <v>105300</v>
      </c>
      <c r="I10" s="735">
        <v>106500</v>
      </c>
      <c r="J10" s="735">
        <v>104300</v>
      </c>
      <c r="K10" s="735">
        <v>35230</v>
      </c>
      <c r="L10" s="735">
        <v>3689188800</v>
      </c>
      <c r="M10" s="735">
        <v>1811353348800</v>
      </c>
      <c r="N10" s="735">
        <v>17283906</v>
      </c>
    </row>
    <row r="11" spans="1:14">
      <c r="A11" s="734" t="s">
        <v>5327</v>
      </c>
      <c r="B11" s="734" t="s">
        <v>7649</v>
      </c>
      <c r="C11" s="734" t="s">
        <v>1600</v>
      </c>
      <c r="D11" s="734" t="s">
        <v>1611</v>
      </c>
      <c r="E11" s="735">
        <v>3660</v>
      </c>
      <c r="F11" s="735">
        <v>30</v>
      </c>
      <c r="G11" s="736">
        <v>0.83</v>
      </c>
      <c r="H11" s="735">
        <v>3635</v>
      </c>
      <c r="I11" s="735">
        <v>3680</v>
      </c>
      <c r="J11" s="735">
        <v>3610</v>
      </c>
      <c r="K11" s="735">
        <v>56844</v>
      </c>
      <c r="L11" s="735">
        <v>206895470</v>
      </c>
      <c r="M11" s="735">
        <v>229726850340</v>
      </c>
      <c r="N11" s="735">
        <v>62766899</v>
      </c>
    </row>
    <row r="12" spans="1:14">
      <c r="A12" s="734" t="s">
        <v>1618</v>
      </c>
      <c r="B12" s="734" t="s">
        <v>1480</v>
      </c>
      <c r="C12" s="734" t="s">
        <v>1604</v>
      </c>
      <c r="D12" s="734" t="s">
        <v>1605</v>
      </c>
      <c r="E12" s="735">
        <v>15870</v>
      </c>
      <c r="F12" s="735">
        <v>-170</v>
      </c>
      <c r="G12" s="736">
        <v>-1.06</v>
      </c>
      <c r="H12" s="735">
        <v>15960</v>
      </c>
      <c r="I12" s="735">
        <v>16000</v>
      </c>
      <c r="J12" s="735">
        <v>15840</v>
      </c>
      <c r="K12" s="735">
        <v>392664</v>
      </c>
      <c r="L12" s="735">
        <v>6243509760</v>
      </c>
      <c r="M12" s="735">
        <v>4989927193980</v>
      </c>
      <c r="N12" s="735">
        <v>314425154</v>
      </c>
    </row>
    <row r="13" spans="1:14">
      <c r="A13" s="734" t="s">
        <v>1619</v>
      </c>
      <c r="B13" s="734" t="s">
        <v>1620</v>
      </c>
      <c r="C13" s="734" t="s">
        <v>1604</v>
      </c>
      <c r="D13" s="734" t="s">
        <v>1605</v>
      </c>
      <c r="E13" s="735">
        <v>42100</v>
      </c>
      <c r="F13" s="735">
        <v>200</v>
      </c>
      <c r="G13" s="736">
        <v>0.48</v>
      </c>
      <c r="H13" s="735">
        <v>41900</v>
      </c>
      <c r="I13" s="735">
        <v>42800</v>
      </c>
      <c r="J13" s="735">
        <v>41650</v>
      </c>
      <c r="K13" s="735">
        <v>1967</v>
      </c>
      <c r="L13" s="735">
        <v>83350300</v>
      </c>
      <c r="M13" s="735">
        <v>262962915000</v>
      </c>
      <c r="N13" s="735">
        <v>6246150</v>
      </c>
    </row>
    <row r="14" spans="1:14">
      <c r="A14" s="734" t="s">
        <v>1621</v>
      </c>
      <c r="B14" s="734" t="s">
        <v>1622</v>
      </c>
      <c r="C14" s="734" t="s">
        <v>1604</v>
      </c>
      <c r="D14" s="734" t="s">
        <v>1605</v>
      </c>
      <c r="E14" s="735">
        <v>24450</v>
      </c>
      <c r="F14" s="735">
        <v>-150</v>
      </c>
      <c r="G14" s="736">
        <v>-0.61</v>
      </c>
      <c r="H14" s="735">
        <v>24200</v>
      </c>
      <c r="I14" s="735">
        <v>24900</v>
      </c>
      <c r="J14" s="735">
        <v>24000</v>
      </c>
      <c r="K14" s="735">
        <v>824</v>
      </c>
      <c r="L14" s="735">
        <v>20076850</v>
      </c>
      <c r="M14" s="735">
        <v>52661632500</v>
      </c>
      <c r="N14" s="735">
        <v>2153850</v>
      </c>
    </row>
    <row r="15" spans="1:14">
      <c r="A15" s="734" t="s">
        <v>5378</v>
      </c>
      <c r="B15" s="734" t="s">
        <v>7650</v>
      </c>
      <c r="C15" s="734" t="s">
        <v>1600</v>
      </c>
      <c r="D15" s="734" t="s">
        <v>1614</v>
      </c>
      <c r="E15" s="735">
        <v>1487</v>
      </c>
      <c r="F15" s="735">
        <v>97</v>
      </c>
      <c r="G15" s="736">
        <v>6.98</v>
      </c>
      <c r="H15" s="735">
        <v>1390</v>
      </c>
      <c r="I15" s="735">
        <v>1487</v>
      </c>
      <c r="J15" s="735">
        <v>1350</v>
      </c>
      <c r="K15" s="735">
        <v>315331</v>
      </c>
      <c r="L15" s="735">
        <v>443981945</v>
      </c>
      <c r="M15" s="735">
        <v>114341648634</v>
      </c>
      <c r="N15" s="735">
        <v>76894182</v>
      </c>
    </row>
    <row r="16" spans="1:14">
      <c r="A16" s="734" t="s">
        <v>1624</v>
      </c>
      <c r="B16" s="734" t="s">
        <v>1238</v>
      </c>
      <c r="C16" s="734" t="s">
        <v>1604</v>
      </c>
      <c r="D16" s="734" t="s">
        <v>1605</v>
      </c>
      <c r="E16" s="735">
        <v>172000</v>
      </c>
      <c r="F16" s="735">
        <v>800</v>
      </c>
      <c r="G16" s="736">
        <v>0.47</v>
      </c>
      <c r="H16" s="735">
        <v>170900</v>
      </c>
      <c r="I16" s="735">
        <v>175600</v>
      </c>
      <c r="J16" s="735">
        <v>169400</v>
      </c>
      <c r="K16" s="735">
        <v>122220</v>
      </c>
      <c r="L16" s="735">
        <v>21001321400</v>
      </c>
      <c r="M16" s="735">
        <v>5018443656000</v>
      </c>
      <c r="N16" s="735">
        <v>29176998</v>
      </c>
    </row>
    <row r="17" spans="1:14">
      <c r="A17" s="734" t="s">
        <v>1625</v>
      </c>
      <c r="B17" s="734" t="s">
        <v>1626</v>
      </c>
      <c r="C17" s="734" t="s">
        <v>1604</v>
      </c>
      <c r="D17" s="734" t="s">
        <v>1605</v>
      </c>
      <c r="E17" s="735">
        <v>5950</v>
      </c>
      <c r="F17" s="735">
        <v>-50</v>
      </c>
      <c r="G17" s="736">
        <v>-0.83</v>
      </c>
      <c r="H17" s="735">
        <v>5940</v>
      </c>
      <c r="I17" s="735">
        <v>6000</v>
      </c>
      <c r="J17" s="735">
        <v>5780</v>
      </c>
      <c r="K17" s="735">
        <v>344935</v>
      </c>
      <c r="L17" s="735">
        <v>2040614265</v>
      </c>
      <c r="M17" s="735">
        <v>985209901200</v>
      </c>
      <c r="N17" s="735">
        <v>165581496</v>
      </c>
    </row>
    <row r="18" spans="1:14">
      <c r="A18" s="734" t="s">
        <v>1627</v>
      </c>
      <c r="B18" s="734" t="s">
        <v>1628</v>
      </c>
      <c r="C18" s="734" t="s">
        <v>1629</v>
      </c>
      <c r="D18" s="734" t="s">
        <v>1601</v>
      </c>
      <c r="E18" s="735">
        <v>64600</v>
      </c>
      <c r="F18" s="735">
        <v>1800</v>
      </c>
      <c r="G18" s="736">
        <v>2.87</v>
      </c>
      <c r="H18" s="735">
        <v>62800</v>
      </c>
      <c r="I18" s="735">
        <v>65100</v>
      </c>
      <c r="J18" s="735">
        <v>62600</v>
      </c>
      <c r="K18" s="735">
        <v>54276</v>
      </c>
      <c r="L18" s="735">
        <v>3496091200</v>
      </c>
      <c r="M18" s="735">
        <v>1416623348400</v>
      </c>
      <c r="N18" s="735">
        <v>21929154</v>
      </c>
    </row>
    <row r="19" spans="1:14">
      <c r="A19" s="734" t="s">
        <v>1630</v>
      </c>
      <c r="B19" s="734" t="s">
        <v>1631</v>
      </c>
      <c r="C19" s="734" t="s">
        <v>1600</v>
      </c>
      <c r="D19" s="734" t="s">
        <v>1632</v>
      </c>
      <c r="E19" s="735">
        <v>9320</v>
      </c>
      <c r="F19" s="735">
        <v>-320</v>
      </c>
      <c r="G19" s="736">
        <v>-3.32</v>
      </c>
      <c r="H19" s="735">
        <v>9640</v>
      </c>
      <c r="I19" s="735">
        <v>9640</v>
      </c>
      <c r="J19" s="735">
        <v>9280</v>
      </c>
      <c r="K19" s="735">
        <v>26999</v>
      </c>
      <c r="L19" s="735">
        <v>252260985</v>
      </c>
      <c r="M19" s="735">
        <v>121770105840</v>
      </c>
      <c r="N19" s="735">
        <v>13065462</v>
      </c>
    </row>
    <row r="20" spans="1:14">
      <c r="A20" s="734" t="s">
        <v>1633</v>
      </c>
      <c r="B20" s="734" t="s">
        <v>1634</v>
      </c>
      <c r="C20" s="734" t="s">
        <v>1604</v>
      </c>
      <c r="D20" s="734" t="s">
        <v>1605</v>
      </c>
      <c r="E20" s="735">
        <v>152500</v>
      </c>
      <c r="F20" s="735">
        <v>-300</v>
      </c>
      <c r="G20" s="736">
        <v>-0.2</v>
      </c>
      <c r="H20" s="735">
        <v>152400</v>
      </c>
      <c r="I20" s="735">
        <v>154900</v>
      </c>
      <c r="J20" s="735">
        <v>150300</v>
      </c>
      <c r="K20" s="735">
        <v>7853</v>
      </c>
      <c r="L20" s="735">
        <v>1194044350</v>
      </c>
      <c r="M20" s="735">
        <v>644543080000</v>
      </c>
      <c r="N20" s="735">
        <v>4226512</v>
      </c>
    </row>
    <row r="21" spans="1:14">
      <c r="A21" s="734" t="s">
        <v>1635</v>
      </c>
      <c r="B21" s="734" t="s">
        <v>1218</v>
      </c>
      <c r="C21" s="734" t="s">
        <v>1604</v>
      </c>
      <c r="D21" s="734" t="s">
        <v>1605</v>
      </c>
      <c r="E21" s="735">
        <v>94600</v>
      </c>
      <c r="F21" s="735">
        <v>1400</v>
      </c>
      <c r="G21" s="736">
        <v>1.5</v>
      </c>
      <c r="H21" s="735">
        <v>93200</v>
      </c>
      <c r="I21" s="735">
        <v>95300</v>
      </c>
      <c r="J21" s="735">
        <v>92800</v>
      </c>
      <c r="K21" s="735">
        <v>49711</v>
      </c>
      <c r="L21" s="735">
        <v>4686350150</v>
      </c>
      <c r="M21" s="735">
        <v>2158047742400</v>
      </c>
      <c r="N21" s="735">
        <v>22812344</v>
      </c>
    </row>
    <row r="22" spans="1:14">
      <c r="A22" s="734" t="s">
        <v>1636</v>
      </c>
      <c r="B22" s="734" t="s">
        <v>1637</v>
      </c>
      <c r="C22" s="734" t="s">
        <v>1604</v>
      </c>
      <c r="D22" s="734" t="s">
        <v>1605</v>
      </c>
      <c r="E22" s="735">
        <v>2855</v>
      </c>
      <c r="F22" s="735">
        <v>-45</v>
      </c>
      <c r="G22" s="736">
        <v>-1.55</v>
      </c>
      <c r="H22" s="735">
        <v>2885</v>
      </c>
      <c r="I22" s="735">
        <v>2890</v>
      </c>
      <c r="J22" s="735">
        <v>2810</v>
      </c>
      <c r="K22" s="735">
        <v>892173</v>
      </c>
      <c r="L22" s="735">
        <v>2545899199</v>
      </c>
      <c r="M22" s="735">
        <v>102582356915</v>
      </c>
      <c r="N22" s="735">
        <v>35930773</v>
      </c>
    </row>
    <row r="23" spans="1:14">
      <c r="A23" s="734" t="s">
        <v>1638</v>
      </c>
      <c r="B23" s="734" t="s">
        <v>1639</v>
      </c>
      <c r="C23" s="734" t="s">
        <v>1604</v>
      </c>
      <c r="D23" s="734" t="s">
        <v>1605</v>
      </c>
      <c r="E23" s="735">
        <v>16400</v>
      </c>
      <c r="F23" s="735">
        <v>-900</v>
      </c>
      <c r="G23" s="736">
        <v>-5.2</v>
      </c>
      <c r="H23" s="735">
        <v>16810</v>
      </c>
      <c r="I23" s="735">
        <v>16810</v>
      </c>
      <c r="J23" s="735">
        <v>16030</v>
      </c>
      <c r="K23" s="735">
        <v>9976</v>
      </c>
      <c r="L23" s="735">
        <v>164257500</v>
      </c>
      <c r="M23" s="735">
        <v>3280000000</v>
      </c>
      <c r="N23" s="735">
        <v>200000</v>
      </c>
    </row>
    <row r="24" spans="1:14">
      <c r="A24" s="734" t="s">
        <v>1640</v>
      </c>
      <c r="B24" s="734" t="s">
        <v>1641</v>
      </c>
      <c r="C24" s="734" t="s">
        <v>1604</v>
      </c>
      <c r="D24" s="734" t="s">
        <v>1605</v>
      </c>
      <c r="E24" s="735">
        <v>89300</v>
      </c>
      <c r="F24" s="735">
        <v>500</v>
      </c>
      <c r="G24" s="736">
        <v>0.56000000000000005</v>
      </c>
      <c r="H24" s="735">
        <v>88900</v>
      </c>
      <c r="I24" s="735">
        <v>90300</v>
      </c>
      <c r="J24" s="735">
        <v>87900</v>
      </c>
      <c r="K24" s="735">
        <v>1980</v>
      </c>
      <c r="L24" s="735">
        <v>176597800</v>
      </c>
      <c r="M24" s="735">
        <v>201837913900</v>
      </c>
      <c r="N24" s="735">
        <v>2260223</v>
      </c>
    </row>
    <row r="25" spans="1:14">
      <c r="A25" s="734" t="s">
        <v>1642</v>
      </c>
      <c r="B25" s="734" t="s">
        <v>1460</v>
      </c>
      <c r="C25" s="734" t="s">
        <v>1604</v>
      </c>
      <c r="D25" s="734" t="s">
        <v>1605</v>
      </c>
      <c r="E25" s="735">
        <v>208000</v>
      </c>
      <c r="F25" s="735">
        <v>-1500</v>
      </c>
      <c r="G25" s="736">
        <v>-0.72</v>
      </c>
      <c r="H25" s="735">
        <v>209500</v>
      </c>
      <c r="I25" s="735">
        <v>210000</v>
      </c>
      <c r="J25" s="735">
        <v>207500</v>
      </c>
      <c r="K25" s="735">
        <v>40062</v>
      </c>
      <c r="L25" s="735">
        <v>8347646250</v>
      </c>
      <c r="M25" s="735">
        <v>3131270688000</v>
      </c>
      <c r="N25" s="735">
        <v>15054186</v>
      </c>
    </row>
    <row r="26" spans="1:14">
      <c r="A26" s="734" t="s">
        <v>1643</v>
      </c>
      <c r="B26" s="734" t="s">
        <v>1644</v>
      </c>
      <c r="C26" s="734" t="s">
        <v>1604</v>
      </c>
      <c r="D26" s="734" t="s">
        <v>1605</v>
      </c>
      <c r="E26" s="735">
        <v>138000</v>
      </c>
      <c r="F26" s="735">
        <v>300</v>
      </c>
      <c r="G26" s="736">
        <v>0.22</v>
      </c>
      <c r="H26" s="735">
        <v>137900</v>
      </c>
      <c r="I26" s="735">
        <v>138600</v>
      </c>
      <c r="J26" s="735">
        <v>137500</v>
      </c>
      <c r="K26" s="735">
        <v>2915</v>
      </c>
      <c r="L26" s="735">
        <v>402274700</v>
      </c>
      <c r="M26" s="735">
        <v>183185754000</v>
      </c>
      <c r="N26" s="735">
        <v>1327433</v>
      </c>
    </row>
    <row r="27" spans="1:14">
      <c r="A27" s="734" t="s">
        <v>1645</v>
      </c>
      <c r="B27" s="734" t="s">
        <v>1646</v>
      </c>
      <c r="C27" s="734" t="s">
        <v>1600</v>
      </c>
      <c r="D27" s="734" t="s">
        <v>1611</v>
      </c>
      <c r="E27" s="735">
        <v>26750</v>
      </c>
      <c r="F27" s="735">
        <v>-450</v>
      </c>
      <c r="G27" s="736">
        <v>-1.65</v>
      </c>
      <c r="H27" s="735">
        <v>26900</v>
      </c>
      <c r="I27" s="735">
        <v>27150</v>
      </c>
      <c r="J27" s="735">
        <v>26500</v>
      </c>
      <c r="K27" s="735">
        <v>19476</v>
      </c>
      <c r="L27" s="735">
        <v>520212900</v>
      </c>
      <c r="M27" s="735">
        <v>317564925500</v>
      </c>
      <c r="N27" s="735">
        <v>11871586</v>
      </c>
    </row>
    <row r="28" spans="1:14">
      <c r="A28" s="734" t="s">
        <v>1647</v>
      </c>
      <c r="B28" s="734" t="s">
        <v>1648</v>
      </c>
      <c r="C28" s="734" t="s">
        <v>1600</v>
      </c>
      <c r="D28" s="734" t="s">
        <v>1601</v>
      </c>
      <c r="E28" s="735">
        <v>1858</v>
      </c>
      <c r="F28" s="735">
        <v>-4</v>
      </c>
      <c r="G28" s="736">
        <v>-0.21</v>
      </c>
      <c r="H28" s="735">
        <v>1855</v>
      </c>
      <c r="I28" s="735">
        <v>1874</v>
      </c>
      <c r="J28" s="735">
        <v>1855</v>
      </c>
      <c r="K28" s="735">
        <v>186467</v>
      </c>
      <c r="L28" s="735">
        <v>347067717</v>
      </c>
      <c r="M28" s="735">
        <v>274690776014</v>
      </c>
      <c r="N28" s="735">
        <v>147842183</v>
      </c>
    </row>
    <row r="29" spans="1:14">
      <c r="A29" s="734" t="s">
        <v>1649</v>
      </c>
      <c r="B29" s="734" t="s">
        <v>1650</v>
      </c>
      <c r="C29" s="734" t="s">
        <v>1600</v>
      </c>
      <c r="D29" s="734" t="s">
        <v>1614</v>
      </c>
      <c r="E29" s="735">
        <v>601</v>
      </c>
      <c r="F29" s="735">
        <v>1</v>
      </c>
      <c r="G29" s="736">
        <v>0.17</v>
      </c>
      <c r="H29" s="735">
        <v>603</v>
      </c>
      <c r="I29" s="735">
        <v>603</v>
      </c>
      <c r="J29" s="735">
        <v>593</v>
      </c>
      <c r="K29" s="735">
        <v>18540</v>
      </c>
      <c r="L29" s="735">
        <v>11095264</v>
      </c>
      <c r="M29" s="735">
        <v>44540822786</v>
      </c>
      <c r="N29" s="735">
        <v>74111186</v>
      </c>
    </row>
    <row r="30" spans="1:14">
      <c r="A30" s="734" t="s">
        <v>4997</v>
      </c>
      <c r="B30" s="734" t="s">
        <v>7651</v>
      </c>
      <c r="C30" s="734" t="s">
        <v>1604</v>
      </c>
      <c r="D30" s="734" t="s">
        <v>1605</v>
      </c>
      <c r="E30" s="735">
        <v>4835</v>
      </c>
      <c r="F30" s="735">
        <v>-35</v>
      </c>
      <c r="G30" s="736">
        <v>-0.72</v>
      </c>
      <c r="H30" s="735">
        <v>4870</v>
      </c>
      <c r="I30" s="735">
        <v>4870</v>
      </c>
      <c r="J30" s="735">
        <v>4825</v>
      </c>
      <c r="K30" s="735">
        <v>25752</v>
      </c>
      <c r="L30" s="735">
        <v>124559746</v>
      </c>
      <c r="M30" s="735">
        <v>226715519150</v>
      </c>
      <c r="N30" s="735">
        <v>46890490</v>
      </c>
    </row>
    <row r="31" spans="1:14">
      <c r="A31" s="734" t="s">
        <v>1652</v>
      </c>
      <c r="B31" s="734" t="s">
        <v>1653</v>
      </c>
      <c r="C31" s="734" t="s">
        <v>1600</v>
      </c>
      <c r="D31" s="734" t="s">
        <v>1614</v>
      </c>
      <c r="E31" s="735">
        <v>776</v>
      </c>
      <c r="F31" s="735">
        <v>-2</v>
      </c>
      <c r="G31" s="736">
        <v>-0.26</v>
      </c>
      <c r="H31" s="735">
        <v>778</v>
      </c>
      <c r="I31" s="735">
        <v>786</v>
      </c>
      <c r="J31" s="735">
        <v>775</v>
      </c>
      <c r="K31" s="735">
        <v>74714</v>
      </c>
      <c r="L31" s="735">
        <v>58186207</v>
      </c>
      <c r="M31" s="735">
        <v>15063036880</v>
      </c>
      <c r="N31" s="735">
        <v>19411130</v>
      </c>
    </row>
    <row r="32" spans="1:14">
      <c r="A32" s="734" t="s">
        <v>1654</v>
      </c>
      <c r="B32" s="734" t="s">
        <v>1655</v>
      </c>
      <c r="C32" s="734" t="s">
        <v>1600</v>
      </c>
      <c r="D32" s="734" t="s">
        <v>1601</v>
      </c>
      <c r="E32" s="735">
        <v>482</v>
      </c>
      <c r="F32" s="735">
        <v>-23</v>
      </c>
      <c r="G32" s="736">
        <v>-4.55</v>
      </c>
      <c r="H32" s="735">
        <v>504</v>
      </c>
      <c r="I32" s="735">
        <v>505</v>
      </c>
      <c r="J32" s="735">
        <v>479</v>
      </c>
      <c r="K32" s="735">
        <v>508485</v>
      </c>
      <c r="L32" s="735">
        <v>248132621</v>
      </c>
      <c r="M32" s="735">
        <v>30283799238</v>
      </c>
      <c r="N32" s="735">
        <v>62829459</v>
      </c>
    </row>
    <row r="33" spans="1:14">
      <c r="A33" s="734" t="s">
        <v>1656</v>
      </c>
      <c r="B33" s="734" t="s">
        <v>1657</v>
      </c>
      <c r="C33" s="734" t="s">
        <v>1604</v>
      </c>
      <c r="D33" s="734" t="s">
        <v>1605</v>
      </c>
      <c r="E33" s="735">
        <v>77500</v>
      </c>
      <c r="F33" s="735">
        <v>100</v>
      </c>
      <c r="G33" s="736">
        <v>0.13</v>
      </c>
      <c r="H33" s="735">
        <v>77000</v>
      </c>
      <c r="I33" s="735">
        <v>77500</v>
      </c>
      <c r="J33" s="735">
        <v>76500</v>
      </c>
      <c r="K33" s="735">
        <v>159</v>
      </c>
      <c r="L33" s="735">
        <v>12260600</v>
      </c>
      <c r="M33" s="735">
        <v>89472355000</v>
      </c>
      <c r="N33" s="735">
        <v>1154482</v>
      </c>
    </row>
    <row r="34" spans="1:14">
      <c r="A34" s="734" t="s">
        <v>1658</v>
      </c>
      <c r="B34" s="734" t="s">
        <v>1659</v>
      </c>
      <c r="C34" s="734" t="s">
        <v>1604</v>
      </c>
      <c r="D34" s="734" t="s">
        <v>1605</v>
      </c>
      <c r="E34" s="735">
        <v>1474</v>
      </c>
      <c r="F34" s="735">
        <v>-1</v>
      </c>
      <c r="G34" s="736">
        <v>-7.0000000000000007E-2</v>
      </c>
      <c r="H34" s="735">
        <v>1475</v>
      </c>
      <c r="I34" s="735">
        <v>1485</v>
      </c>
      <c r="J34" s="735">
        <v>1461</v>
      </c>
      <c r="K34" s="735">
        <v>236591</v>
      </c>
      <c r="L34" s="735">
        <v>349038306</v>
      </c>
      <c r="M34" s="735">
        <v>296530377242</v>
      </c>
      <c r="N34" s="735">
        <v>201173933</v>
      </c>
    </row>
    <row r="35" spans="1:14">
      <c r="A35" s="734" t="s">
        <v>9715</v>
      </c>
      <c r="B35" s="734" t="s">
        <v>9716</v>
      </c>
      <c r="C35" s="734" t="s">
        <v>1600</v>
      </c>
      <c r="D35" s="734" t="s">
        <v>1660</v>
      </c>
      <c r="E35" s="735">
        <v>2125</v>
      </c>
      <c r="F35" s="735">
        <v>-5</v>
      </c>
      <c r="G35" s="736">
        <v>-0.23</v>
      </c>
      <c r="H35" s="735">
        <v>2125</v>
      </c>
      <c r="I35" s="735">
        <v>2130</v>
      </c>
      <c r="J35" s="735">
        <v>2115</v>
      </c>
      <c r="K35" s="735">
        <v>1867</v>
      </c>
      <c r="L35" s="735">
        <v>3972700</v>
      </c>
      <c r="M35" s="735">
        <v>12410000000</v>
      </c>
      <c r="N35" s="735">
        <v>5840000</v>
      </c>
    </row>
    <row r="36" spans="1:14">
      <c r="A36" s="734" t="s">
        <v>1662</v>
      </c>
      <c r="B36" s="734" t="s">
        <v>1283</v>
      </c>
      <c r="C36" s="734" t="s">
        <v>1604</v>
      </c>
      <c r="D36" s="734" t="s">
        <v>1605</v>
      </c>
      <c r="E36" s="735">
        <v>131100</v>
      </c>
      <c r="F36" s="735">
        <v>2100</v>
      </c>
      <c r="G36" s="736">
        <v>1.63</v>
      </c>
      <c r="H36" s="735">
        <v>129300</v>
      </c>
      <c r="I36" s="735">
        <v>131700</v>
      </c>
      <c r="J36" s="735">
        <v>128400</v>
      </c>
      <c r="K36" s="735">
        <v>154324</v>
      </c>
      <c r="L36" s="735">
        <v>20130430340</v>
      </c>
      <c r="M36" s="735">
        <v>9281880000000</v>
      </c>
      <c r="N36" s="735">
        <v>70800000</v>
      </c>
    </row>
    <row r="37" spans="1:14">
      <c r="A37" s="734" t="s">
        <v>1661</v>
      </c>
      <c r="B37" s="734" t="s">
        <v>9048</v>
      </c>
      <c r="C37" s="734" t="s">
        <v>1604</v>
      </c>
      <c r="D37" s="734" t="s">
        <v>1605</v>
      </c>
      <c r="E37" s="735">
        <v>10850</v>
      </c>
      <c r="F37" s="735">
        <v>150</v>
      </c>
      <c r="G37" s="736">
        <v>1.4</v>
      </c>
      <c r="H37" s="735">
        <v>10700</v>
      </c>
      <c r="I37" s="735">
        <v>10910</v>
      </c>
      <c r="J37" s="735">
        <v>10590</v>
      </c>
      <c r="K37" s="735">
        <v>54682</v>
      </c>
      <c r="L37" s="735">
        <v>590619390</v>
      </c>
      <c r="M37" s="735">
        <v>460543320650</v>
      </c>
      <c r="N37" s="735">
        <v>42446389</v>
      </c>
    </row>
    <row r="38" spans="1:14">
      <c r="A38" s="734" t="s">
        <v>1663</v>
      </c>
      <c r="B38" s="734" t="s">
        <v>1236</v>
      </c>
      <c r="C38" s="734" t="s">
        <v>1604</v>
      </c>
      <c r="D38" s="734" t="s">
        <v>1605</v>
      </c>
      <c r="E38" s="735">
        <v>67600</v>
      </c>
      <c r="F38" s="735">
        <v>500</v>
      </c>
      <c r="G38" s="736">
        <v>0.75</v>
      </c>
      <c r="H38" s="735">
        <v>66800</v>
      </c>
      <c r="I38" s="735">
        <v>68100</v>
      </c>
      <c r="J38" s="735">
        <v>66100</v>
      </c>
      <c r="K38" s="735">
        <v>307807</v>
      </c>
      <c r="L38" s="735">
        <v>20672310800</v>
      </c>
      <c r="M38" s="735">
        <v>2940910148800</v>
      </c>
      <c r="N38" s="735">
        <v>43504588</v>
      </c>
    </row>
    <row r="39" spans="1:14">
      <c r="A39" s="734" t="s">
        <v>1767</v>
      </c>
      <c r="B39" s="734" t="s">
        <v>9717</v>
      </c>
      <c r="C39" s="734" t="s">
        <v>1600</v>
      </c>
      <c r="D39" s="734" t="s">
        <v>1651</v>
      </c>
      <c r="E39" s="735">
        <v>1284</v>
      </c>
      <c r="F39" s="735">
        <v>0</v>
      </c>
      <c r="G39" s="736">
        <v>0</v>
      </c>
      <c r="H39" s="735">
        <v>0</v>
      </c>
      <c r="I39" s="735">
        <v>0</v>
      </c>
      <c r="J39" s="735">
        <v>0</v>
      </c>
      <c r="K39" s="735">
        <v>0</v>
      </c>
      <c r="L39" s="735">
        <v>0</v>
      </c>
      <c r="M39" s="735">
        <v>58141862016</v>
      </c>
      <c r="N39" s="735">
        <v>45281824</v>
      </c>
    </row>
    <row r="40" spans="1:14">
      <c r="A40" s="734" t="s">
        <v>2501</v>
      </c>
      <c r="B40" s="734" t="s">
        <v>9718</v>
      </c>
      <c r="C40" s="734" t="s">
        <v>1604</v>
      </c>
      <c r="D40" s="734" t="s">
        <v>1605</v>
      </c>
      <c r="E40" s="735">
        <v>1984</v>
      </c>
      <c r="F40" s="735">
        <v>0</v>
      </c>
      <c r="G40" s="736">
        <v>0</v>
      </c>
      <c r="H40" s="735">
        <v>0</v>
      </c>
      <c r="I40" s="735">
        <v>0</v>
      </c>
      <c r="J40" s="735">
        <v>0</v>
      </c>
      <c r="K40" s="735">
        <v>0</v>
      </c>
      <c r="L40" s="735">
        <v>0</v>
      </c>
      <c r="M40" s="735">
        <v>164422234240</v>
      </c>
      <c r="N40" s="735">
        <v>82874110</v>
      </c>
    </row>
    <row r="41" spans="1:14">
      <c r="A41" s="734" t="s">
        <v>2500</v>
      </c>
      <c r="B41" s="734" t="s">
        <v>9719</v>
      </c>
      <c r="C41" s="734" t="s">
        <v>1600</v>
      </c>
      <c r="D41" s="734" t="s">
        <v>1611</v>
      </c>
      <c r="E41" s="735">
        <v>2460</v>
      </c>
      <c r="F41" s="735">
        <v>25</v>
      </c>
      <c r="G41" s="736">
        <v>1.03</v>
      </c>
      <c r="H41" s="735">
        <v>2435</v>
      </c>
      <c r="I41" s="735">
        <v>2470</v>
      </c>
      <c r="J41" s="735">
        <v>2405</v>
      </c>
      <c r="K41" s="735">
        <v>14039</v>
      </c>
      <c r="L41" s="735">
        <v>34320485</v>
      </c>
      <c r="M41" s="735">
        <v>38927652540</v>
      </c>
      <c r="N41" s="735">
        <v>15824249</v>
      </c>
    </row>
    <row r="42" spans="1:14">
      <c r="A42" s="734" t="s">
        <v>2453</v>
      </c>
      <c r="B42" s="734" t="s">
        <v>7652</v>
      </c>
      <c r="C42" s="734" t="s">
        <v>1600</v>
      </c>
      <c r="D42" s="734" t="s">
        <v>1601</v>
      </c>
      <c r="E42" s="735">
        <v>778</v>
      </c>
      <c r="F42" s="735">
        <v>9</v>
      </c>
      <c r="G42" s="736">
        <v>1.17</v>
      </c>
      <c r="H42" s="735">
        <v>760</v>
      </c>
      <c r="I42" s="735">
        <v>794</v>
      </c>
      <c r="J42" s="735">
        <v>760</v>
      </c>
      <c r="K42" s="735">
        <v>140628</v>
      </c>
      <c r="L42" s="735">
        <v>108496379</v>
      </c>
      <c r="M42" s="735">
        <v>37951792272</v>
      </c>
      <c r="N42" s="735">
        <v>48781224</v>
      </c>
    </row>
    <row r="43" spans="1:14">
      <c r="A43" s="734" t="s">
        <v>1665</v>
      </c>
      <c r="B43" s="734" t="s">
        <v>1666</v>
      </c>
      <c r="C43" s="734" t="s">
        <v>1604</v>
      </c>
      <c r="D43" s="734" t="s">
        <v>1605</v>
      </c>
      <c r="E43" s="735">
        <v>19650</v>
      </c>
      <c r="F43" s="735">
        <v>-50</v>
      </c>
      <c r="G43" s="736">
        <v>-0.25</v>
      </c>
      <c r="H43" s="735">
        <v>19820</v>
      </c>
      <c r="I43" s="735">
        <v>20100</v>
      </c>
      <c r="J43" s="735">
        <v>19490</v>
      </c>
      <c r="K43" s="735">
        <v>34517</v>
      </c>
      <c r="L43" s="735">
        <v>682209395</v>
      </c>
      <c r="M43" s="735">
        <v>387680352000</v>
      </c>
      <c r="N43" s="735">
        <v>19729280</v>
      </c>
    </row>
    <row r="44" spans="1:14">
      <c r="A44" s="734" t="s">
        <v>5344</v>
      </c>
      <c r="B44" s="734" t="s">
        <v>9720</v>
      </c>
      <c r="C44" s="734" t="s">
        <v>1604</v>
      </c>
      <c r="D44" s="734" t="s">
        <v>1605</v>
      </c>
      <c r="E44" s="735">
        <v>515</v>
      </c>
      <c r="F44" s="735">
        <v>0</v>
      </c>
      <c r="G44" s="736">
        <v>0</v>
      </c>
      <c r="H44" s="735">
        <v>0</v>
      </c>
      <c r="I44" s="735">
        <v>0</v>
      </c>
      <c r="J44" s="735">
        <v>0</v>
      </c>
      <c r="K44" s="735">
        <v>0</v>
      </c>
      <c r="L44" s="735">
        <v>0</v>
      </c>
      <c r="M44" s="735">
        <v>122045495160</v>
      </c>
      <c r="N44" s="735">
        <v>236981544</v>
      </c>
    </row>
    <row r="45" spans="1:14">
      <c r="A45" s="734" t="s">
        <v>1667</v>
      </c>
      <c r="B45" s="734" t="s">
        <v>1222</v>
      </c>
      <c r="C45" s="734" t="s">
        <v>1604</v>
      </c>
      <c r="D45" s="734" t="s">
        <v>1605</v>
      </c>
      <c r="E45" s="735">
        <v>37650</v>
      </c>
      <c r="F45" s="735">
        <v>100</v>
      </c>
      <c r="G45" s="736">
        <v>0.27</v>
      </c>
      <c r="H45" s="735">
        <v>37550</v>
      </c>
      <c r="I45" s="735">
        <v>37950</v>
      </c>
      <c r="J45" s="735">
        <v>37150</v>
      </c>
      <c r="K45" s="735">
        <v>30380</v>
      </c>
      <c r="L45" s="735">
        <v>1145244000</v>
      </c>
      <c r="M45" s="735">
        <v>788989032600</v>
      </c>
      <c r="N45" s="735">
        <v>20955884</v>
      </c>
    </row>
    <row r="46" spans="1:14">
      <c r="A46" s="734" t="s">
        <v>1668</v>
      </c>
      <c r="B46" s="734" t="s">
        <v>1669</v>
      </c>
      <c r="C46" s="734" t="s">
        <v>1604</v>
      </c>
      <c r="D46" s="734" t="s">
        <v>1605</v>
      </c>
      <c r="E46" s="735">
        <v>23550</v>
      </c>
      <c r="F46" s="735">
        <v>-250</v>
      </c>
      <c r="G46" s="736">
        <v>-1.05</v>
      </c>
      <c r="H46" s="735">
        <v>23800</v>
      </c>
      <c r="I46" s="735">
        <v>23800</v>
      </c>
      <c r="J46" s="735">
        <v>23100</v>
      </c>
      <c r="K46" s="735">
        <v>6211</v>
      </c>
      <c r="L46" s="735">
        <v>144953750</v>
      </c>
      <c r="M46" s="735">
        <v>39708008250</v>
      </c>
      <c r="N46" s="735">
        <v>1686115</v>
      </c>
    </row>
    <row r="47" spans="1:14">
      <c r="A47" s="734" t="s">
        <v>1670</v>
      </c>
      <c r="B47" s="734" t="s">
        <v>1535</v>
      </c>
      <c r="C47" s="734" t="s">
        <v>1604</v>
      </c>
      <c r="D47" s="734" t="s">
        <v>1605</v>
      </c>
      <c r="E47" s="735">
        <v>41150</v>
      </c>
      <c r="F47" s="735">
        <v>0</v>
      </c>
      <c r="G47" s="736">
        <v>0</v>
      </c>
      <c r="H47" s="735">
        <v>40900</v>
      </c>
      <c r="I47" s="735">
        <v>41700</v>
      </c>
      <c r="J47" s="735">
        <v>40850</v>
      </c>
      <c r="K47" s="735">
        <v>87986</v>
      </c>
      <c r="L47" s="735">
        <v>3637442000</v>
      </c>
      <c r="M47" s="735">
        <v>1592242586450</v>
      </c>
      <c r="N47" s="735">
        <v>38693623</v>
      </c>
    </row>
    <row r="48" spans="1:14">
      <c r="A48" s="734" t="s">
        <v>1671</v>
      </c>
      <c r="B48" s="734" t="s">
        <v>1672</v>
      </c>
      <c r="C48" s="734" t="s">
        <v>1604</v>
      </c>
      <c r="D48" s="734" t="s">
        <v>1605</v>
      </c>
      <c r="E48" s="735">
        <v>30500</v>
      </c>
      <c r="F48" s="735">
        <v>150</v>
      </c>
      <c r="G48" s="736">
        <v>0.49</v>
      </c>
      <c r="H48" s="735">
        <v>29350</v>
      </c>
      <c r="I48" s="735">
        <v>31100</v>
      </c>
      <c r="J48" s="735">
        <v>29350</v>
      </c>
      <c r="K48" s="735">
        <v>2087</v>
      </c>
      <c r="L48" s="735">
        <v>62259650</v>
      </c>
      <c r="M48" s="735">
        <v>64414505500</v>
      </c>
      <c r="N48" s="735">
        <v>2111951</v>
      </c>
    </row>
    <row r="49" spans="1:14">
      <c r="A49" s="734" t="s">
        <v>1673</v>
      </c>
      <c r="B49" s="734" t="s">
        <v>1674</v>
      </c>
      <c r="C49" s="734" t="s">
        <v>1604</v>
      </c>
      <c r="D49" s="734" t="s">
        <v>1605</v>
      </c>
      <c r="E49" s="735">
        <v>21700</v>
      </c>
      <c r="F49" s="735">
        <v>0</v>
      </c>
      <c r="G49" s="736">
        <v>0</v>
      </c>
      <c r="H49" s="735">
        <v>21600</v>
      </c>
      <c r="I49" s="735">
        <v>22300</v>
      </c>
      <c r="J49" s="735">
        <v>21500</v>
      </c>
      <c r="K49" s="735">
        <v>5049</v>
      </c>
      <c r="L49" s="735">
        <v>109684850</v>
      </c>
      <c r="M49" s="735">
        <v>45871304500</v>
      </c>
      <c r="N49" s="735">
        <v>2113885</v>
      </c>
    </row>
    <row r="50" spans="1:14">
      <c r="A50" s="734" t="s">
        <v>1675</v>
      </c>
      <c r="B50" s="734" t="s">
        <v>1676</v>
      </c>
      <c r="C50" s="734" t="s">
        <v>1600</v>
      </c>
      <c r="D50" s="734" t="s">
        <v>1651</v>
      </c>
      <c r="E50" s="735">
        <v>6330</v>
      </c>
      <c r="F50" s="735">
        <v>0</v>
      </c>
      <c r="G50" s="736">
        <v>0</v>
      </c>
      <c r="H50" s="735">
        <v>0</v>
      </c>
      <c r="I50" s="735">
        <v>0</v>
      </c>
      <c r="J50" s="735">
        <v>0</v>
      </c>
      <c r="K50" s="735">
        <v>0</v>
      </c>
      <c r="L50" s="735">
        <v>0</v>
      </c>
      <c r="M50" s="735">
        <v>149939488590</v>
      </c>
      <c r="N50" s="735">
        <v>23687123</v>
      </c>
    </row>
    <row r="51" spans="1:14">
      <c r="A51" s="734" t="s">
        <v>1677</v>
      </c>
      <c r="B51" s="734" t="s">
        <v>1678</v>
      </c>
      <c r="C51" s="734" t="s">
        <v>1604</v>
      </c>
      <c r="D51" s="734" t="s">
        <v>1605</v>
      </c>
      <c r="E51" s="735">
        <v>24400</v>
      </c>
      <c r="F51" s="735">
        <v>250</v>
      </c>
      <c r="G51" s="736">
        <v>1.04</v>
      </c>
      <c r="H51" s="735">
        <v>24300</v>
      </c>
      <c r="I51" s="735">
        <v>24600</v>
      </c>
      <c r="J51" s="735">
        <v>23850</v>
      </c>
      <c r="K51" s="735">
        <v>102276</v>
      </c>
      <c r="L51" s="735">
        <v>2477328125</v>
      </c>
      <c r="M51" s="735">
        <v>1427665106000</v>
      </c>
      <c r="N51" s="735">
        <v>58510865</v>
      </c>
    </row>
    <row r="52" spans="1:14">
      <c r="A52" s="734" t="s">
        <v>1679</v>
      </c>
      <c r="B52" s="734" t="s">
        <v>1680</v>
      </c>
      <c r="C52" s="734" t="s">
        <v>1604</v>
      </c>
      <c r="D52" s="734" t="s">
        <v>1605</v>
      </c>
      <c r="E52" s="735">
        <v>4955</v>
      </c>
      <c r="F52" s="735">
        <v>-25</v>
      </c>
      <c r="G52" s="736">
        <v>-0.5</v>
      </c>
      <c r="H52" s="735">
        <v>4945</v>
      </c>
      <c r="I52" s="735">
        <v>4995</v>
      </c>
      <c r="J52" s="735">
        <v>4945</v>
      </c>
      <c r="K52" s="735">
        <v>12725</v>
      </c>
      <c r="L52" s="735">
        <v>63150655</v>
      </c>
      <c r="M52" s="735">
        <v>98753150000</v>
      </c>
      <c r="N52" s="735">
        <v>19930000</v>
      </c>
    </row>
    <row r="53" spans="1:14">
      <c r="A53" s="734" t="s">
        <v>1681</v>
      </c>
      <c r="B53" s="734" t="s">
        <v>1682</v>
      </c>
      <c r="C53" s="734" t="s">
        <v>1600</v>
      </c>
      <c r="D53" s="734" t="s">
        <v>1601</v>
      </c>
      <c r="E53" s="735">
        <v>7220</v>
      </c>
      <c r="F53" s="735">
        <v>-90</v>
      </c>
      <c r="G53" s="736">
        <v>-1.23</v>
      </c>
      <c r="H53" s="735">
        <v>7310</v>
      </c>
      <c r="I53" s="735">
        <v>7330</v>
      </c>
      <c r="J53" s="735">
        <v>7160</v>
      </c>
      <c r="K53" s="735">
        <v>197632</v>
      </c>
      <c r="L53" s="735">
        <v>1427581885</v>
      </c>
      <c r="M53" s="735">
        <v>194940000000</v>
      </c>
      <c r="N53" s="735">
        <v>27000000</v>
      </c>
    </row>
    <row r="54" spans="1:14">
      <c r="A54" s="734" t="s">
        <v>1683</v>
      </c>
      <c r="B54" s="734" t="s">
        <v>1684</v>
      </c>
      <c r="C54" s="734" t="s">
        <v>1604</v>
      </c>
      <c r="D54" s="734" t="s">
        <v>1605</v>
      </c>
      <c r="E54" s="735">
        <v>3905</v>
      </c>
      <c r="F54" s="735">
        <v>125</v>
      </c>
      <c r="G54" s="736">
        <v>3.31</v>
      </c>
      <c r="H54" s="735">
        <v>3780</v>
      </c>
      <c r="I54" s="735">
        <v>3905</v>
      </c>
      <c r="J54" s="735">
        <v>3770</v>
      </c>
      <c r="K54" s="735">
        <v>25926</v>
      </c>
      <c r="L54" s="735">
        <v>100230614</v>
      </c>
      <c r="M54" s="735">
        <v>62480000000</v>
      </c>
      <c r="N54" s="735">
        <v>16000000</v>
      </c>
    </row>
    <row r="55" spans="1:14">
      <c r="A55" s="734" t="s">
        <v>1685</v>
      </c>
      <c r="B55" s="734" t="s">
        <v>1686</v>
      </c>
      <c r="C55" s="734" t="s">
        <v>1604</v>
      </c>
      <c r="D55" s="734" t="s">
        <v>1605</v>
      </c>
      <c r="E55" s="735">
        <v>3840</v>
      </c>
      <c r="F55" s="735">
        <v>25</v>
      </c>
      <c r="G55" s="736">
        <v>0.66</v>
      </c>
      <c r="H55" s="735">
        <v>3825</v>
      </c>
      <c r="I55" s="735">
        <v>3850</v>
      </c>
      <c r="J55" s="735">
        <v>3810</v>
      </c>
      <c r="K55" s="735">
        <v>8347</v>
      </c>
      <c r="L55" s="735">
        <v>31908795</v>
      </c>
      <c r="M55" s="735">
        <v>55296000000</v>
      </c>
      <c r="N55" s="735">
        <v>14400000</v>
      </c>
    </row>
    <row r="56" spans="1:14">
      <c r="A56" s="734" t="s">
        <v>7653</v>
      </c>
      <c r="B56" s="734" t="s">
        <v>7654</v>
      </c>
      <c r="C56" s="734" t="s">
        <v>1604</v>
      </c>
      <c r="D56" s="734" t="s">
        <v>1605</v>
      </c>
      <c r="E56" s="735">
        <v>18170</v>
      </c>
      <c r="F56" s="735">
        <v>-100</v>
      </c>
      <c r="G56" s="736">
        <v>-0.55000000000000004</v>
      </c>
      <c r="H56" s="735">
        <v>18240</v>
      </c>
      <c r="I56" s="735">
        <v>18330</v>
      </c>
      <c r="J56" s="735">
        <v>18030</v>
      </c>
      <c r="K56" s="735">
        <v>62173</v>
      </c>
      <c r="L56" s="735">
        <v>1127577155</v>
      </c>
      <c r="M56" s="735">
        <v>319505132040</v>
      </c>
      <c r="N56" s="735">
        <v>17584212</v>
      </c>
    </row>
    <row r="57" spans="1:14">
      <c r="A57" s="734" t="s">
        <v>2751</v>
      </c>
      <c r="B57" s="734" t="s">
        <v>7655</v>
      </c>
      <c r="C57" s="734" t="s">
        <v>1600</v>
      </c>
      <c r="D57" s="734" t="s">
        <v>1651</v>
      </c>
      <c r="E57" s="735">
        <v>3140</v>
      </c>
      <c r="F57" s="735">
        <v>110</v>
      </c>
      <c r="G57" s="736">
        <v>3.63</v>
      </c>
      <c r="H57" s="735">
        <v>3065</v>
      </c>
      <c r="I57" s="735">
        <v>3300</v>
      </c>
      <c r="J57" s="735">
        <v>2910</v>
      </c>
      <c r="K57" s="735">
        <v>1027305</v>
      </c>
      <c r="L57" s="735">
        <v>3246794404</v>
      </c>
      <c r="M57" s="735">
        <v>154549016480</v>
      </c>
      <c r="N57" s="735">
        <v>49219432</v>
      </c>
    </row>
    <row r="58" spans="1:14">
      <c r="A58" s="734" t="s">
        <v>2659</v>
      </c>
      <c r="B58" s="734" t="s">
        <v>9721</v>
      </c>
      <c r="C58" s="734" t="s">
        <v>1604</v>
      </c>
      <c r="D58" s="734" t="s">
        <v>1605</v>
      </c>
      <c r="E58" s="735">
        <v>3320</v>
      </c>
      <c r="F58" s="735">
        <v>45</v>
      </c>
      <c r="G58" s="736">
        <v>1.37</v>
      </c>
      <c r="H58" s="735">
        <v>3285</v>
      </c>
      <c r="I58" s="735">
        <v>3360</v>
      </c>
      <c r="J58" s="735">
        <v>3285</v>
      </c>
      <c r="K58" s="735">
        <v>20515</v>
      </c>
      <c r="L58" s="735">
        <v>68161620</v>
      </c>
      <c r="M58" s="735">
        <v>43719287200</v>
      </c>
      <c r="N58" s="735">
        <v>13168460</v>
      </c>
    </row>
    <row r="59" spans="1:14">
      <c r="A59" s="734" t="s">
        <v>1687</v>
      </c>
      <c r="B59" s="734" t="s">
        <v>1688</v>
      </c>
      <c r="C59" s="734" t="s">
        <v>1604</v>
      </c>
      <c r="D59" s="734" t="s">
        <v>1605</v>
      </c>
      <c r="E59" s="735">
        <v>83300</v>
      </c>
      <c r="F59" s="735">
        <v>400</v>
      </c>
      <c r="G59" s="736">
        <v>0.48</v>
      </c>
      <c r="H59" s="735">
        <v>83000</v>
      </c>
      <c r="I59" s="735">
        <v>83600</v>
      </c>
      <c r="J59" s="735">
        <v>82500</v>
      </c>
      <c r="K59" s="735">
        <v>6212</v>
      </c>
      <c r="L59" s="735">
        <v>516373900</v>
      </c>
      <c r="M59" s="735">
        <v>571438000000</v>
      </c>
      <c r="N59" s="735">
        <v>6860000</v>
      </c>
    </row>
    <row r="60" spans="1:14">
      <c r="A60" s="734" t="s">
        <v>9722</v>
      </c>
      <c r="B60" s="734" t="s">
        <v>9723</v>
      </c>
      <c r="C60" s="734" t="s">
        <v>1600</v>
      </c>
      <c r="D60" s="734" t="s">
        <v>1632</v>
      </c>
      <c r="E60" s="735">
        <v>1514</v>
      </c>
      <c r="F60" s="735">
        <v>-40</v>
      </c>
      <c r="G60" s="736">
        <v>-2.57</v>
      </c>
      <c r="H60" s="735">
        <v>1554</v>
      </c>
      <c r="I60" s="735">
        <v>1600</v>
      </c>
      <c r="J60" s="735">
        <v>1505</v>
      </c>
      <c r="K60" s="735">
        <v>67956</v>
      </c>
      <c r="L60" s="735">
        <v>105294358</v>
      </c>
      <c r="M60" s="735">
        <v>19455622178</v>
      </c>
      <c r="N60" s="735">
        <v>12850477</v>
      </c>
    </row>
    <row r="61" spans="1:14">
      <c r="A61" s="734" t="s">
        <v>1689</v>
      </c>
      <c r="B61" s="734" t="s">
        <v>1690</v>
      </c>
      <c r="C61" s="734" t="s">
        <v>1600</v>
      </c>
      <c r="D61" s="734" t="s">
        <v>1651</v>
      </c>
      <c r="E61" s="735">
        <v>415</v>
      </c>
      <c r="F61" s="735">
        <v>0</v>
      </c>
      <c r="G61" s="736">
        <v>0</v>
      </c>
      <c r="H61" s="735">
        <v>0</v>
      </c>
      <c r="I61" s="735">
        <v>0</v>
      </c>
      <c r="J61" s="735">
        <v>0</v>
      </c>
      <c r="K61" s="735">
        <v>0</v>
      </c>
      <c r="L61" s="735">
        <v>0</v>
      </c>
      <c r="M61" s="735">
        <v>57474989665</v>
      </c>
      <c r="N61" s="735">
        <v>138493951</v>
      </c>
    </row>
    <row r="62" spans="1:14">
      <c r="A62" s="734" t="s">
        <v>1691</v>
      </c>
      <c r="B62" s="734" t="s">
        <v>1692</v>
      </c>
      <c r="C62" s="734" t="s">
        <v>1600</v>
      </c>
      <c r="D62" s="734" t="s">
        <v>1614</v>
      </c>
      <c r="E62" s="735">
        <v>5460</v>
      </c>
      <c r="F62" s="735">
        <v>-80</v>
      </c>
      <c r="G62" s="736">
        <v>-1.44</v>
      </c>
      <c r="H62" s="735">
        <v>5480</v>
      </c>
      <c r="I62" s="735">
        <v>5600</v>
      </c>
      <c r="J62" s="735">
        <v>5450</v>
      </c>
      <c r="K62" s="735">
        <v>9448</v>
      </c>
      <c r="L62" s="735">
        <v>51801180</v>
      </c>
      <c r="M62" s="735">
        <v>47092347120</v>
      </c>
      <c r="N62" s="735">
        <v>8624972</v>
      </c>
    </row>
    <row r="63" spans="1:14">
      <c r="A63" s="734" t="s">
        <v>1693</v>
      </c>
      <c r="B63" s="734" t="s">
        <v>1694</v>
      </c>
      <c r="C63" s="734" t="s">
        <v>1695</v>
      </c>
      <c r="D63" s="734" t="s">
        <v>1696</v>
      </c>
      <c r="E63" s="735">
        <v>3400</v>
      </c>
      <c r="F63" s="735">
        <v>0</v>
      </c>
      <c r="G63" s="736">
        <v>0</v>
      </c>
      <c r="H63" s="735">
        <v>3400</v>
      </c>
      <c r="I63" s="735">
        <v>3400</v>
      </c>
      <c r="J63" s="735">
        <v>2900</v>
      </c>
      <c r="K63" s="735">
        <v>101</v>
      </c>
      <c r="L63" s="735">
        <v>319400</v>
      </c>
      <c r="M63" s="735">
        <v>27420241800</v>
      </c>
      <c r="N63" s="735">
        <v>8064777</v>
      </c>
    </row>
    <row r="64" spans="1:14">
      <c r="A64" s="734" t="s">
        <v>1697</v>
      </c>
      <c r="B64" s="734" t="s">
        <v>1698</v>
      </c>
      <c r="C64" s="734" t="s">
        <v>1604</v>
      </c>
      <c r="D64" s="734" t="s">
        <v>1605</v>
      </c>
      <c r="E64" s="735">
        <v>4265</v>
      </c>
      <c r="F64" s="735">
        <v>10</v>
      </c>
      <c r="G64" s="736">
        <v>0.24</v>
      </c>
      <c r="H64" s="735">
        <v>4250</v>
      </c>
      <c r="I64" s="735">
        <v>4265</v>
      </c>
      <c r="J64" s="735">
        <v>4210</v>
      </c>
      <c r="K64" s="735">
        <v>158047</v>
      </c>
      <c r="L64" s="735">
        <v>671189420</v>
      </c>
      <c r="M64" s="735">
        <v>1049569585000</v>
      </c>
      <c r="N64" s="735">
        <v>246089000</v>
      </c>
    </row>
    <row r="65" spans="1:14">
      <c r="A65" s="734" t="s">
        <v>1699</v>
      </c>
      <c r="B65" s="734" t="s">
        <v>1700</v>
      </c>
      <c r="C65" s="734" t="s">
        <v>1600</v>
      </c>
      <c r="D65" s="734" t="s">
        <v>1601</v>
      </c>
      <c r="E65" s="735">
        <v>2940</v>
      </c>
      <c r="F65" s="735">
        <v>80</v>
      </c>
      <c r="G65" s="736">
        <v>2.8</v>
      </c>
      <c r="H65" s="735">
        <v>2830</v>
      </c>
      <c r="I65" s="735">
        <v>2940</v>
      </c>
      <c r="J65" s="735">
        <v>2830</v>
      </c>
      <c r="K65" s="735">
        <v>6785</v>
      </c>
      <c r="L65" s="735">
        <v>19324175</v>
      </c>
      <c r="M65" s="735">
        <v>39878412840</v>
      </c>
      <c r="N65" s="735">
        <v>13564086</v>
      </c>
    </row>
    <row r="66" spans="1:14">
      <c r="A66" s="734" t="s">
        <v>1702</v>
      </c>
      <c r="B66" s="734" t="s">
        <v>1567</v>
      </c>
      <c r="C66" s="734" t="s">
        <v>1604</v>
      </c>
      <c r="D66" s="734" t="s">
        <v>1605</v>
      </c>
      <c r="E66" s="735">
        <v>68500</v>
      </c>
      <c r="F66" s="735">
        <v>-1500</v>
      </c>
      <c r="G66" s="736">
        <v>-2.14</v>
      </c>
      <c r="H66" s="735">
        <v>70100</v>
      </c>
      <c r="I66" s="735">
        <v>70500</v>
      </c>
      <c r="J66" s="735">
        <v>68100</v>
      </c>
      <c r="K66" s="735">
        <v>62463</v>
      </c>
      <c r="L66" s="735">
        <v>4296761800</v>
      </c>
      <c r="M66" s="735">
        <v>2624034637500</v>
      </c>
      <c r="N66" s="735">
        <v>38307075</v>
      </c>
    </row>
    <row r="67" spans="1:14">
      <c r="A67" s="734" t="s">
        <v>1703</v>
      </c>
      <c r="B67" s="734" t="s">
        <v>1704</v>
      </c>
      <c r="C67" s="734" t="s">
        <v>1604</v>
      </c>
      <c r="D67" s="734" t="s">
        <v>1605</v>
      </c>
      <c r="E67" s="735">
        <v>18690</v>
      </c>
      <c r="F67" s="735">
        <v>-410</v>
      </c>
      <c r="G67" s="736">
        <v>-2.15</v>
      </c>
      <c r="H67" s="735">
        <v>19100</v>
      </c>
      <c r="I67" s="735">
        <v>19450</v>
      </c>
      <c r="J67" s="735">
        <v>18660</v>
      </c>
      <c r="K67" s="735">
        <v>24584</v>
      </c>
      <c r="L67" s="735">
        <v>462373040</v>
      </c>
      <c r="M67" s="735">
        <v>731047519230</v>
      </c>
      <c r="N67" s="735">
        <v>39114367</v>
      </c>
    </row>
    <row r="68" spans="1:14">
      <c r="A68" s="734" t="s">
        <v>1705</v>
      </c>
      <c r="B68" s="734" t="s">
        <v>1706</v>
      </c>
      <c r="C68" s="734" t="s">
        <v>1600</v>
      </c>
      <c r="D68" s="734" t="s">
        <v>1601</v>
      </c>
      <c r="E68" s="735">
        <v>1927</v>
      </c>
      <c r="F68" s="735">
        <v>-34</v>
      </c>
      <c r="G68" s="736">
        <v>-1.73</v>
      </c>
      <c r="H68" s="735">
        <v>1962</v>
      </c>
      <c r="I68" s="735">
        <v>2010</v>
      </c>
      <c r="J68" s="735">
        <v>1921</v>
      </c>
      <c r="K68" s="735">
        <v>190003</v>
      </c>
      <c r="L68" s="735">
        <v>374361511</v>
      </c>
      <c r="M68" s="735">
        <v>84192477993</v>
      </c>
      <c r="N68" s="735">
        <v>43690959</v>
      </c>
    </row>
    <row r="69" spans="1:14">
      <c r="A69" s="734" t="s">
        <v>1707</v>
      </c>
      <c r="B69" s="734" t="s">
        <v>1708</v>
      </c>
      <c r="C69" s="734" t="s">
        <v>1600</v>
      </c>
      <c r="D69" s="734" t="s">
        <v>1611</v>
      </c>
      <c r="E69" s="735">
        <v>2430</v>
      </c>
      <c r="F69" s="735">
        <v>20</v>
      </c>
      <c r="G69" s="736">
        <v>0.83</v>
      </c>
      <c r="H69" s="735">
        <v>2410</v>
      </c>
      <c r="I69" s="735">
        <v>2450</v>
      </c>
      <c r="J69" s="735">
        <v>2390</v>
      </c>
      <c r="K69" s="735">
        <v>33461</v>
      </c>
      <c r="L69" s="735">
        <v>81001335</v>
      </c>
      <c r="M69" s="735">
        <v>35344476360</v>
      </c>
      <c r="N69" s="735">
        <v>14545052</v>
      </c>
    </row>
    <row r="70" spans="1:14">
      <c r="A70" s="734" t="s">
        <v>1709</v>
      </c>
      <c r="B70" s="734" t="s">
        <v>1472</v>
      </c>
      <c r="C70" s="734" t="s">
        <v>1604</v>
      </c>
      <c r="D70" s="734" t="s">
        <v>1605</v>
      </c>
      <c r="E70" s="735">
        <v>14970</v>
      </c>
      <c r="F70" s="735">
        <v>340</v>
      </c>
      <c r="G70" s="736">
        <v>2.3199999999999998</v>
      </c>
      <c r="H70" s="735">
        <v>14520</v>
      </c>
      <c r="I70" s="735">
        <v>14980</v>
      </c>
      <c r="J70" s="735">
        <v>14500</v>
      </c>
      <c r="K70" s="735">
        <v>93495</v>
      </c>
      <c r="L70" s="735">
        <v>1385996855</v>
      </c>
      <c r="M70" s="735">
        <v>925979379900</v>
      </c>
      <c r="N70" s="735">
        <v>61855670</v>
      </c>
    </row>
    <row r="71" spans="1:14">
      <c r="A71" s="734" t="s">
        <v>1710</v>
      </c>
      <c r="B71" s="734" t="s">
        <v>1711</v>
      </c>
      <c r="C71" s="734" t="s">
        <v>1600</v>
      </c>
      <c r="D71" s="734" t="s">
        <v>1712</v>
      </c>
      <c r="E71" s="735">
        <v>3110</v>
      </c>
      <c r="F71" s="735">
        <v>-90</v>
      </c>
      <c r="G71" s="736">
        <v>-2.81</v>
      </c>
      <c r="H71" s="735">
        <v>3220</v>
      </c>
      <c r="I71" s="735">
        <v>3220</v>
      </c>
      <c r="J71" s="735">
        <v>3110</v>
      </c>
      <c r="K71" s="735">
        <v>186352</v>
      </c>
      <c r="L71" s="735">
        <v>587909170</v>
      </c>
      <c r="M71" s="735">
        <v>251443500000</v>
      </c>
      <c r="N71" s="735">
        <v>80850000</v>
      </c>
    </row>
    <row r="72" spans="1:14">
      <c r="A72" s="734" t="s">
        <v>1713</v>
      </c>
      <c r="B72" s="734" t="s">
        <v>1443</v>
      </c>
      <c r="C72" s="734" t="s">
        <v>1604</v>
      </c>
      <c r="D72" s="734" t="s">
        <v>1605</v>
      </c>
      <c r="E72" s="735">
        <v>56300</v>
      </c>
      <c r="F72" s="735">
        <v>2300</v>
      </c>
      <c r="G72" s="736">
        <v>4.26</v>
      </c>
      <c r="H72" s="735">
        <v>54000</v>
      </c>
      <c r="I72" s="735">
        <v>56400</v>
      </c>
      <c r="J72" s="735">
        <v>53500</v>
      </c>
      <c r="K72" s="735">
        <v>237712</v>
      </c>
      <c r="L72" s="735">
        <v>13178948000</v>
      </c>
      <c r="M72" s="735">
        <v>5231135781400</v>
      </c>
      <c r="N72" s="735">
        <v>92915378</v>
      </c>
    </row>
    <row r="73" spans="1:14">
      <c r="A73" s="734" t="s">
        <v>1714</v>
      </c>
      <c r="B73" s="734" t="s">
        <v>1715</v>
      </c>
      <c r="C73" s="734" t="s">
        <v>1600</v>
      </c>
      <c r="D73" s="734" t="s">
        <v>1611</v>
      </c>
      <c r="E73" s="735">
        <v>28850</v>
      </c>
      <c r="F73" s="735">
        <v>1800</v>
      </c>
      <c r="G73" s="736">
        <v>6.65</v>
      </c>
      <c r="H73" s="735">
        <v>26850</v>
      </c>
      <c r="I73" s="735">
        <v>30000</v>
      </c>
      <c r="J73" s="735">
        <v>26850</v>
      </c>
      <c r="K73" s="735">
        <v>1643113</v>
      </c>
      <c r="L73" s="735">
        <v>47280695475</v>
      </c>
      <c r="M73" s="735">
        <v>531705500000</v>
      </c>
      <c r="N73" s="735">
        <v>18430000</v>
      </c>
    </row>
    <row r="74" spans="1:14">
      <c r="A74" s="734" t="s">
        <v>1716</v>
      </c>
      <c r="B74" s="734" t="s">
        <v>1295</v>
      </c>
      <c r="C74" s="734" t="s">
        <v>1604</v>
      </c>
      <c r="D74" s="734" t="s">
        <v>1605</v>
      </c>
      <c r="E74" s="735">
        <v>19700</v>
      </c>
      <c r="F74" s="735">
        <v>390</v>
      </c>
      <c r="G74" s="736">
        <v>2.02</v>
      </c>
      <c r="H74" s="735">
        <v>19300</v>
      </c>
      <c r="I74" s="735">
        <v>19860</v>
      </c>
      <c r="J74" s="735">
        <v>19220</v>
      </c>
      <c r="K74" s="735">
        <v>488134</v>
      </c>
      <c r="L74" s="735">
        <v>9607178215</v>
      </c>
      <c r="M74" s="735">
        <v>1685955353000</v>
      </c>
      <c r="N74" s="735">
        <v>85581490</v>
      </c>
    </row>
    <row r="75" spans="1:14">
      <c r="A75" s="734" t="s">
        <v>1717</v>
      </c>
      <c r="B75" s="734" t="s">
        <v>1718</v>
      </c>
      <c r="C75" s="734" t="s">
        <v>1604</v>
      </c>
      <c r="D75" s="734" t="s">
        <v>1605</v>
      </c>
      <c r="E75" s="735">
        <v>2315</v>
      </c>
      <c r="F75" s="735">
        <v>-15</v>
      </c>
      <c r="G75" s="736">
        <v>-0.64</v>
      </c>
      <c r="H75" s="735">
        <v>2335</v>
      </c>
      <c r="I75" s="735">
        <v>2350</v>
      </c>
      <c r="J75" s="735">
        <v>2255</v>
      </c>
      <c r="K75" s="735">
        <v>1785871</v>
      </c>
      <c r="L75" s="735">
        <v>4094519629</v>
      </c>
      <c r="M75" s="735">
        <v>191065663660</v>
      </c>
      <c r="N75" s="735">
        <v>82533764</v>
      </c>
    </row>
    <row r="76" spans="1:14">
      <c r="A76" s="734" t="s">
        <v>1719</v>
      </c>
      <c r="B76" s="734" t="s">
        <v>1302</v>
      </c>
      <c r="C76" s="734" t="s">
        <v>1604</v>
      </c>
      <c r="D76" s="734" t="s">
        <v>1605</v>
      </c>
      <c r="E76" s="735">
        <v>20100</v>
      </c>
      <c r="F76" s="735">
        <v>-50</v>
      </c>
      <c r="G76" s="736">
        <v>-0.25</v>
      </c>
      <c r="H76" s="735">
        <v>20000</v>
      </c>
      <c r="I76" s="735">
        <v>20200</v>
      </c>
      <c r="J76" s="735">
        <v>19840</v>
      </c>
      <c r="K76" s="735">
        <v>94545</v>
      </c>
      <c r="L76" s="735">
        <v>1894284780</v>
      </c>
      <c r="M76" s="735">
        <v>1680509041500</v>
      </c>
      <c r="N76" s="735">
        <v>83607415</v>
      </c>
    </row>
    <row r="77" spans="1:14">
      <c r="A77" s="734" t="s">
        <v>1720</v>
      </c>
      <c r="B77" s="734" t="s">
        <v>1721</v>
      </c>
      <c r="C77" s="734" t="s">
        <v>1604</v>
      </c>
      <c r="D77" s="734" t="s">
        <v>1605</v>
      </c>
      <c r="E77" s="735">
        <v>48100</v>
      </c>
      <c r="F77" s="735">
        <v>450</v>
      </c>
      <c r="G77" s="736">
        <v>0.94</v>
      </c>
      <c r="H77" s="735">
        <v>47650</v>
      </c>
      <c r="I77" s="735">
        <v>48150</v>
      </c>
      <c r="J77" s="735">
        <v>47400</v>
      </c>
      <c r="K77" s="735">
        <v>4792</v>
      </c>
      <c r="L77" s="735">
        <v>229294575</v>
      </c>
      <c r="M77" s="735">
        <v>85850130600</v>
      </c>
      <c r="N77" s="735">
        <v>1784826</v>
      </c>
    </row>
    <row r="78" spans="1:14">
      <c r="A78" s="734" t="s">
        <v>9724</v>
      </c>
      <c r="B78" s="734" t="s">
        <v>8346</v>
      </c>
      <c r="C78" s="734" t="s">
        <v>1604</v>
      </c>
      <c r="D78" s="734" t="s">
        <v>1605</v>
      </c>
      <c r="E78" s="735">
        <v>42000</v>
      </c>
      <c r="F78" s="735">
        <v>200</v>
      </c>
      <c r="G78" s="736">
        <v>0.48</v>
      </c>
      <c r="H78" s="735">
        <v>41900</v>
      </c>
      <c r="I78" s="735">
        <v>42250</v>
      </c>
      <c r="J78" s="735">
        <v>41050</v>
      </c>
      <c r="K78" s="735">
        <v>139912</v>
      </c>
      <c r="L78" s="735">
        <v>5821760625</v>
      </c>
      <c r="M78" s="735">
        <v>832895322000</v>
      </c>
      <c r="N78" s="735">
        <v>19830841</v>
      </c>
    </row>
    <row r="79" spans="1:14">
      <c r="A79" s="734" t="s">
        <v>1722</v>
      </c>
      <c r="B79" s="734" t="s">
        <v>1723</v>
      </c>
      <c r="C79" s="734" t="s">
        <v>1600</v>
      </c>
      <c r="D79" s="734" t="s">
        <v>1611</v>
      </c>
      <c r="E79" s="735">
        <v>2100</v>
      </c>
      <c r="F79" s="735">
        <v>10</v>
      </c>
      <c r="G79" s="736">
        <v>0.48</v>
      </c>
      <c r="H79" s="735">
        <v>2070</v>
      </c>
      <c r="I79" s="735">
        <v>2150</v>
      </c>
      <c r="J79" s="735">
        <v>2070</v>
      </c>
      <c r="K79" s="735">
        <v>289387</v>
      </c>
      <c r="L79" s="735">
        <v>611493262</v>
      </c>
      <c r="M79" s="735">
        <v>153595919400</v>
      </c>
      <c r="N79" s="735">
        <v>73140914</v>
      </c>
    </row>
    <row r="80" spans="1:14">
      <c r="A80" s="734" t="s">
        <v>9725</v>
      </c>
      <c r="B80" s="734" t="s">
        <v>9726</v>
      </c>
      <c r="C80" s="734" t="s">
        <v>1600</v>
      </c>
      <c r="D80" s="734" t="s">
        <v>1601</v>
      </c>
      <c r="E80" s="735">
        <v>2140</v>
      </c>
      <c r="F80" s="735">
        <v>-40</v>
      </c>
      <c r="G80" s="736">
        <v>-1.83</v>
      </c>
      <c r="H80" s="735">
        <v>2190</v>
      </c>
      <c r="I80" s="735">
        <v>2195</v>
      </c>
      <c r="J80" s="735">
        <v>2130</v>
      </c>
      <c r="K80" s="735">
        <v>266305</v>
      </c>
      <c r="L80" s="735">
        <v>572966037</v>
      </c>
      <c r="M80" s="735">
        <v>58863760200</v>
      </c>
      <c r="N80" s="735">
        <v>27506430</v>
      </c>
    </row>
    <row r="81" spans="1:14">
      <c r="A81" s="734" t="s">
        <v>1724</v>
      </c>
      <c r="B81" s="734" t="s">
        <v>1725</v>
      </c>
      <c r="C81" s="734" t="s">
        <v>1600</v>
      </c>
      <c r="D81" s="734" t="s">
        <v>1611</v>
      </c>
      <c r="E81" s="735">
        <v>1857</v>
      </c>
      <c r="F81" s="735">
        <v>6</v>
      </c>
      <c r="G81" s="736">
        <v>0.32</v>
      </c>
      <c r="H81" s="735">
        <v>1852</v>
      </c>
      <c r="I81" s="735">
        <v>1888</v>
      </c>
      <c r="J81" s="735">
        <v>1828</v>
      </c>
      <c r="K81" s="735">
        <v>438890</v>
      </c>
      <c r="L81" s="735">
        <v>819407638</v>
      </c>
      <c r="M81" s="735">
        <v>172173456012</v>
      </c>
      <c r="N81" s="735">
        <v>92715916</v>
      </c>
    </row>
    <row r="82" spans="1:14">
      <c r="A82" s="734" t="s">
        <v>3127</v>
      </c>
      <c r="B82" s="734" t="s">
        <v>9727</v>
      </c>
      <c r="C82" s="734" t="s">
        <v>1600</v>
      </c>
      <c r="D82" s="734" t="s">
        <v>1611</v>
      </c>
      <c r="E82" s="735">
        <v>2915</v>
      </c>
      <c r="F82" s="735">
        <v>25</v>
      </c>
      <c r="G82" s="736">
        <v>0.87</v>
      </c>
      <c r="H82" s="735">
        <v>2910</v>
      </c>
      <c r="I82" s="735">
        <v>2945</v>
      </c>
      <c r="J82" s="735">
        <v>2890</v>
      </c>
      <c r="K82" s="735">
        <v>8226</v>
      </c>
      <c r="L82" s="735">
        <v>23977600</v>
      </c>
      <c r="M82" s="735">
        <v>105927389205</v>
      </c>
      <c r="N82" s="735">
        <v>36338727</v>
      </c>
    </row>
    <row r="83" spans="1:14">
      <c r="A83" s="734" t="s">
        <v>6091</v>
      </c>
      <c r="B83" s="734" t="s">
        <v>9728</v>
      </c>
      <c r="C83" s="734" t="s">
        <v>1600</v>
      </c>
      <c r="D83" s="734" t="s">
        <v>1601</v>
      </c>
      <c r="E83" s="735">
        <v>744</v>
      </c>
      <c r="F83" s="735">
        <v>0</v>
      </c>
      <c r="G83" s="736">
        <v>0</v>
      </c>
      <c r="H83" s="735">
        <v>738</v>
      </c>
      <c r="I83" s="735">
        <v>769</v>
      </c>
      <c r="J83" s="735">
        <v>738</v>
      </c>
      <c r="K83" s="735">
        <v>92085</v>
      </c>
      <c r="L83" s="735">
        <v>69330022</v>
      </c>
      <c r="M83" s="735">
        <v>94986126600</v>
      </c>
      <c r="N83" s="735">
        <v>127669525</v>
      </c>
    </row>
    <row r="84" spans="1:14">
      <c r="A84" s="734" t="s">
        <v>1726</v>
      </c>
      <c r="B84" s="734" t="s">
        <v>1727</v>
      </c>
      <c r="C84" s="734" t="s">
        <v>1604</v>
      </c>
      <c r="D84" s="734" t="s">
        <v>1605</v>
      </c>
      <c r="E84" s="735">
        <v>18710</v>
      </c>
      <c r="F84" s="735">
        <v>1150</v>
      </c>
      <c r="G84" s="736">
        <v>6.55</v>
      </c>
      <c r="H84" s="735">
        <v>17570</v>
      </c>
      <c r="I84" s="735">
        <v>18960</v>
      </c>
      <c r="J84" s="735">
        <v>17570</v>
      </c>
      <c r="K84" s="735">
        <v>305400</v>
      </c>
      <c r="L84" s="735">
        <v>5676186500</v>
      </c>
      <c r="M84" s="735">
        <v>1117767599910</v>
      </c>
      <c r="N84" s="735">
        <v>59741721</v>
      </c>
    </row>
    <row r="85" spans="1:14">
      <c r="A85" s="734" t="s">
        <v>1728</v>
      </c>
      <c r="B85" s="734" t="s">
        <v>1729</v>
      </c>
      <c r="C85" s="734" t="s">
        <v>1604</v>
      </c>
      <c r="D85" s="734" t="s">
        <v>1605</v>
      </c>
      <c r="E85" s="735">
        <v>8440</v>
      </c>
      <c r="F85" s="735">
        <v>10</v>
      </c>
      <c r="G85" s="736">
        <v>0.12</v>
      </c>
      <c r="H85" s="735">
        <v>8410</v>
      </c>
      <c r="I85" s="735">
        <v>8520</v>
      </c>
      <c r="J85" s="735">
        <v>8390</v>
      </c>
      <c r="K85" s="735">
        <v>9362</v>
      </c>
      <c r="L85" s="735">
        <v>78913950</v>
      </c>
      <c r="M85" s="735">
        <v>219082152440</v>
      </c>
      <c r="N85" s="735">
        <v>25957601</v>
      </c>
    </row>
    <row r="86" spans="1:14">
      <c r="A86" s="734" t="s">
        <v>1730</v>
      </c>
      <c r="B86" s="734" t="s">
        <v>1731</v>
      </c>
      <c r="C86" s="734" t="s">
        <v>1604</v>
      </c>
      <c r="D86" s="734" t="s">
        <v>1605</v>
      </c>
      <c r="E86" s="735">
        <v>4290</v>
      </c>
      <c r="F86" s="735">
        <v>35</v>
      </c>
      <c r="G86" s="736">
        <v>0.82</v>
      </c>
      <c r="H86" s="735">
        <v>4280</v>
      </c>
      <c r="I86" s="735">
        <v>4290</v>
      </c>
      <c r="J86" s="735">
        <v>4225</v>
      </c>
      <c r="K86" s="735">
        <v>20421</v>
      </c>
      <c r="L86" s="735">
        <v>86775495</v>
      </c>
      <c r="M86" s="735">
        <v>136851000000</v>
      </c>
      <c r="N86" s="735">
        <v>31900000</v>
      </c>
    </row>
    <row r="87" spans="1:14">
      <c r="A87" s="734" t="s">
        <v>1732</v>
      </c>
      <c r="B87" s="734" t="s">
        <v>1516</v>
      </c>
      <c r="C87" s="734" t="s">
        <v>1604</v>
      </c>
      <c r="D87" s="734" t="s">
        <v>1605</v>
      </c>
      <c r="E87" s="735">
        <v>21900</v>
      </c>
      <c r="F87" s="735">
        <v>1200</v>
      </c>
      <c r="G87" s="736">
        <v>5.8</v>
      </c>
      <c r="H87" s="735">
        <v>20750</v>
      </c>
      <c r="I87" s="735">
        <v>22200</v>
      </c>
      <c r="J87" s="735">
        <v>20750</v>
      </c>
      <c r="K87" s="735">
        <v>446167</v>
      </c>
      <c r="L87" s="735">
        <v>9744327000</v>
      </c>
      <c r="M87" s="735">
        <v>1443370527000</v>
      </c>
      <c r="N87" s="735">
        <v>65907330</v>
      </c>
    </row>
    <row r="88" spans="1:14">
      <c r="A88" s="734" t="s">
        <v>5851</v>
      </c>
      <c r="B88" s="734" t="s">
        <v>7612</v>
      </c>
      <c r="C88" s="734" t="s">
        <v>1604</v>
      </c>
      <c r="D88" s="734" t="s">
        <v>1605</v>
      </c>
      <c r="E88" s="735">
        <v>407000</v>
      </c>
      <c r="F88" s="735">
        <v>-3500</v>
      </c>
      <c r="G88" s="736">
        <v>-0.85</v>
      </c>
      <c r="H88" s="735">
        <v>406000</v>
      </c>
      <c r="I88" s="735">
        <v>408000</v>
      </c>
      <c r="J88" s="735">
        <v>404000</v>
      </c>
      <c r="K88" s="735">
        <v>123304</v>
      </c>
      <c r="L88" s="735">
        <v>50033705250</v>
      </c>
      <c r="M88" s="735">
        <v>28804658212000</v>
      </c>
      <c r="N88" s="735">
        <v>70773116</v>
      </c>
    </row>
    <row r="89" spans="1:14">
      <c r="A89" s="734" t="s">
        <v>1733</v>
      </c>
      <c r="B89" s="734" t="s">
        <v>1562</v>
      </c>
      <c r="C89" s="734" t="s">
        <v>1604</v>
      </c>
      <c r="D89" s="734" t="s">
        <v>1605</v>
      </c>
      <c r="E89" s="735">
        <v>188500</v>
      </c>
      <c r="F89" s="735">
        <v>-500</v>
      </c>
      <c r="G89" s="736">
        <v>-0.26</v>
      </c>
      <c r="H89" s="735">
        <v>187500</v>
      </c>
      <c r="I89" s="735">
        <v>188500</v>
      </c>
      <c r="J89" s="735">
        <v>185700</v>
      </c>
      <c r="K89" s="735">
        <v>126671</v>
      </c>
      <c r="L89" s="735">
        <v>23730560400</v>
      </c>
      <c r="M89" s="735">
        <v>14890196522500</v>
      </c>
      <c r="N89" s="735">
        <v>78993085</v>
      </c>
    </row>
    <row r="90" spans="1:14">
      <c r="A90" s="734" t="s">
        <v>6022</v>
      </c>
      <c r="B90" s="734" t="s">
        <v>7656</v>
      </c>
      <c r="C90" s="734" t="s">
        <v>1604</v>
      </c>
      <c r="D90" s="734" t="s">
        <v>1605</v>
      </c>
      <c r="E90" s="735">
        <v>98400</v>
      </c>
      <c r="F90" s="735">
        <v>-6100</v>
      </c>
      <c r="G90" s="736">
        <v>-5.84</v>
      </c>
      <c r="H90" s="735">
        <v>101100</v>
      </c>
      <c r="I90" s="735">
        <v>101200</v>
      </c>
      <c r="J90" s="735">
        <v>96400</v>
      </c>
      <c r="K90" s="735">
        <v>255281</v>
      </c>
      <c r="L90" s="735">
        <v>25130354600</v>
      </c>
      <c r="M90" s="735">
        <v>1707989119200</v>
      </c>
      <c r="N90" s="735">
        <v>17357613</v>
      </c>
    </row>
    <row r="91" spans="1:14">
      <c r="A91" s="734" t="s">
        <v>9729</v>
      </c>
      <c r="B91" s="734" t="s">
        <v>9039</v>
      </c>
      <c r="C91" s="734" t="s">
        <v>1604</v>
      </c>
      <c r="D91" s="734" t="s">
        <v>1605</v>
      </c>
      <c r="E91" s="735">
        <v>193500</v>
      </c>
      <c r="F91" s="735">
        <v>-2500</v>
      </c>
      <c r="G91" s="736">
        <v>-1.28</v>
      </c>
      <c r="H91" s="735">
        <v>195100</v>
      </c>
      <c r="I91" s="735">
        <v>196100</v>
      </c>
      <c r="J91" s="735">
        <v>190800</v>
      </c>
      <c r="K91" s="735">
        <v>48281</v>
      </c>
      <c r="L91" s="735">
        <v>9316416750</v>
      </c>
      <c r="M91" s="735">
        <v>8674452135000</v>
      </c>
      <c r="N91" s="735">
        <v>44829210</v>
      </c>
    </row>
    <row r="92" spans="1:14">
      <c r="A92" s="734" t="s">
        <v>2018</v>
      </c>
      <c r="B92" s="734" t="s">
        <v>9031</v>
      </c>
      <c r="C92" s="734" t="s">
        <v>1604</v>
      </c>
      <c r="D92" s="734" t="s">
        <v>1605</v>
      </c>
      <c r="E92" s="735">
        <v>89500</v>
      </c>
      <c r="F92" s="735">
        <v>-1700</v>
      </c>
      <c r="G92" s="736">
        <v>-1.86</v>
      </c>
      <c r="H92" s="735">
        <v>91100</v>
      </c>
      <c r="I92" s="735">
        <v>91300</v>
      </c>
      <c r="J92" s="735">
        <v>88100</v>
      </c>
      <c r="K92" s="735">
        <v>217908</v>
      </c>
      <c r="L92" s="735">
        <v>19463209200</v>
      </c>
      <c r="M92" s="735">
        <v>3035973802500</v>
      </c>
      <c r="N92" s="735">
        <v>33921495</v>
      </c>
    </row>
    <row r="93" spans="1:14">
      <c r="A93" s="734" t="s">
        <v>6045</v>
      </c>
      <c r="B93" s="734" t="s">
        <v>7657</v>
      </c>
      <c r="C93" s="734" t="s">
        <v>1604</v>
      </c>
      <c r="D93" s="734" t="s">
        <v>1605</v>
      </c>
      <c r="E93" s="735">
        <v>54700</v>
      </c>
      <c r="F93" s="735">
        <v>-1100</v>
      </c>
      <c r="G93" s="736">
        <v>-1.97</v>
      </c>
      <c r="H93" s="735">
        <v>56400</v>
      </c>
      <c r="I93" s="735">
        <v>56400</v>
      </c>
      <c r="J93" s="735">
        <v>54700</v>
      </c>
      <c r="K93" s="735">
        <v>52239</v>
      </c>
      <c r="L93" s="735">
        <v>2886921000</v>
      </c>
      <c r="M93" s="735">
        <v>612640000000</v>
      </c>
      <c r="N93" s="735">
        <v>11200000</v>
      </c>
    </row>
    <row r="94" spans="1:14">
      <c r="A94" s="734" t="s">
        <v>6029</v>
      </c>
      <c r="B94" s="734" t="s">
        <v>7617</v>
      </c>
      <c r="C94" s="734" t="s">
        <v>1604</v>
      </c>
      <c r="D94" s="734" t="s">
        <v>1605</v>
      </c>
      <c r="E94" s="735">
        <v>13800</v>
      </c>
      <c r="F94" s="735">
        <v>0</v>
      </c>
      <c r="G94" s="736">
        <v>0</v>
      </c>
      <c r="H94" s="735">
        <v>0</v>
      </c>
      <c r="I94" s="735">
        <v>0</v>
      </c>
      <c r="J94" s="735">
        <v>0</v>
      </c>
      <c r="K94" s="735">
        <v>0</v>
      </c>
      <c r="L94" s="735">
        <v>0</v>
      </c>
      <c r="M94" s="735">
        <v>2606147084400</v>
      </c>
      <c r="N94" s="735">
        <v>188851238</v>
      </c>
    </row>
    <row r="95" spans="1:14">
      <c r="A95" s="734" t="s">
        <v>6056</v>
      </c>
      <c r="B95" s="734" t="s">
        <v>7621</v>
      </c>
      <c r="C95" s="734" t="s">
        <v>1604</v>
      </c>
      <c r="D95" s="734" t="s">
        <v>1605</v>
      </c>
      <c r="E95" s="735">
        <v>774000</v>
      </c>
      <c r="F95" s="735">
        <v>-14000</v>
      </c>
      <c r="G95" s="736">
        <v>-1.78</v>
      </c>
      <c r="H95" s="735">
        <v>779000</v>
      </c>
      <c r="I95" s="735">
        <v>785000</v>
      </c>
      <c r="J95" s="735">
        <v>774000</v>
      </c>
      <c r="K95" s="735">
        <v>91306</v>
      </c>
      <c r="L95" s="735">
        <v>70860199000</v>
      </c>
      <c r="M95" s="735">
        <v>27900482490000</v>
      </c>
      <c r="N95" s="735">
        <v>36047135</v>
      </c>
    </row>
    <row r="96" spans="1:14">
      <c r="A96" s="734" t="s">
        <v>6058</v>
      </c>
      <c r="B96" s="734" t="s">
        <v>7624</v>
      </c>
      <c r="C96" s="734" t="s">
        <v>1604</v>
      </c>
      <c r="D96" s="734" t="s">
        <v>1605</v>
      </c>
      <c r="E96" s="735">
        <v>509000</v>
      </c>
      <c r="F96" s="735">
        <v>-14000</v>
      </c>
      <c r="G96" s="736">
        <v>-2.68</v>
      </c>
      <c r="H96" s="735">
        <v>517000</v>
      </c>
      <c r="I96" s="735">
        <v>520000</v>
      </c>
      <c r="J96" s="735">
        <v>509000</v>
      </c>
      <c r="K96" s="735">
        <v>141632</v>
      </c>
      <c r="L96" s="735">
        <v>72619243500</v>
      </c>
      <c r="M96" s="735">
        <v>53425263525000</v>
      </c>
      <c r="N96" s="735">
        <v>104961225</v>
      </c>
    </row>
    <row r="97" spans="1:14">
      <c r="A97" s="734" t="s">
        <v>9730</v>
      </c>
      <c r="B97" s="734" t="s">
        <v>9731</v>
      </c>
      <c r="C97" s="734" t="s">
        <v>1600</v>
      </c>
      <c r="D97" s="734" t="s">
        <v>1632</v>
      </c>
      <c r="E97" s="735">
        <v>45850</v>
      </c>
      <c r="F97" s="735">
        <v>-1600</v>
      </c>
      <c r="G97" s="736">
        <v>-3.37</v>
      </c>
      <c r="H97" s="735">
        <v>47450</v>
      </c>
      <c r="I97" s="735">
        <v>47450</v>
      </c>
      <c r="J97" s="735">
        <v>45000</v>
      </c>
      <c r="K97" s="735">
        <v>62768</v>
      </c>
      <c r="L97" s="735">
        <v>2869956125</v>
      </c>
      <c r="M97" s="735">
        <v>327952532950</v>
      </c>
      <c r="N97" s="735">
        <v>7152727</v>
      </c>
    </row>
    <row r="98" spans="1:14">
      <c r="A98" s="734" t="s">
        <v>1734</v>
      </c>
      <c r="B98" s="734" t="s">
        <v>1735</v>
      </c>
      <c r="C98" s="734" t="s">
        <v>1604</v>
      </c>
      <c r="D98" s="734" t="s">
        <v>1605</v>
      </c>
      <c r="E98" s="735">
        <v>21050</v>
      </c>
      <c r="F98" s="735">
        <v>-550</v>
      </c>
      <c r="G98" s="736">
        <v>-2.5499999999999998</v>
      </c>
      <c r="H98" s="735">
        <v>21600</v>
      </c>
      <c r="I98" s="735">
        <v>21650</v>
      </c>
      <c r="J98" s="735">
        <v>20850</v>
      </c>
      <c r="K98" s="735">
        <v>833825</v>
      </c>
      <c r="L98" s="735">
        <v>17544702825</v>
      </c>
      <c r="M98" s="735">
        <v>1900716991200</v>
      </c>
      <c r="N98" s="735">
        <v>90295344</v>
      </c>
    </row>
    <row r="99" spans="1:14">
      <c r="A99" s="734" t="s">
        <v>1736</v>
      </c>
      <c r="B99" s="734" t="s">
        <v>1737</v>
      </c>
      <c r="C99" s="734" t="s">
        <v>1629</v>
      </c>
      <c r="D99" s="734" t="s">
        <v>1611</v>
      </c>
      <c r="E99" s="735">
        <v>49300</v>
      </c>
      <c r="F99" s="735">
        <v>-550</v>
      </c>
      <c r="G99" s="736">
        <v>-1.1000000000000001</v>
      </c>
      <c r="H99" s="735">
        <v>49600</v>
      </c>
      <c r="I99" s="735">
        <v>49650</v>
      </c>
      <c r="J99" s="735">
        <v>49050</v>
      </c>
      <c r="K99" s="735">
        <v>178215</v>
      </c>
      <c r="L99" s="735">
        <v>8788221575</v>
      </c>
      <c r="M99" s="735">
        <v>1396663626300</v>
      </c>
      <c r="N99" s="735">
        <v>28329891</v>
      </c>
    </row>
    <row r="100" spans="1:14">
      <c r="A100" s="734" t="s">
        <v>1738</v>
      </c>
      <c r="B100" s="734" t="s">
        <v>1739</v>
      </c>
      <c r="C100" s="734" t="s">
        <v>1604</v>
      </c>
      <c r="D100" s="734" t="s">
        <v>1605</v>
      </c>
      <c r="E100" s="735">
        <v>2700</v>
      </c>
      <c r="F100" s="735">
        <v>80</v>
      </c>
      <c r="G100" s="736">
        <v>3.05</v>
      </c>
      <c r="H100" s="735">
        <v>2655</v>
      </c>
      <c r="I100" s="735">
        <v>2710</v>
      </c>
      <c r="J100" s="735">
        <v>2615</v>
      </c>
      <c r="K100" s="735">
        <v>71796</v>
      </c>
      <c r="L100" s="735">
        <v>192288743</v>
      </c>
      <c r="M100" s="735">
        <v>102218222700</v>
      </c>
      <c r="N100" s="735">
        <v>37858601</v>
      </c>
    </row>
    <row r="101" spans="1:14">
      <c r="A101" s="734" t="s">
        <v>1740</v>
      </c>
      <c r="B101" s="734" t="s">
        <v>1741</v>
      </c>
      <c r="C101" s="734" t="s">
        <v>1600</v>
      </c>
      <c r="D101" s="734" t="s">
        <v>1601</v>
      </c>
      <c r="E101" s="735">
        <v>50800</v>
      </c>
      <c r="F101" s="735">
        <v>1750</v>
      </c>
      <c r="G101" s="736">
        <v>3.57</v>
      </c>
      <c r="H101" s="735">
        <v>48250</v>
      </c>
      <c r="I101" s="735">
        <v>52800</v>
      </c>
      <c r="J101" s="735">
        <v>48200</v>
      </c>
      <c r="K101" s="735">
        <v>1676330</v>
      </c>
      <c r="L101" s="735">
        <v>86294852375</v>
      </c>
      <c r="M101" s="735">
        <v>6698137988000</v>
      </c>
      <c r="N101" s="735">
        <v>131853110</v>
      </c>
    </row>
    <row r="102" spans="1:14">
      <c r="A102" s="734" t="s">
        <v>1742</v>
      </c>
      <c r="B102" s="734" t="s">
        <v>1743</v>
      </c>
      <c r="C102" s="734" t="s">
        <v>1604</v>
      </c>
      <c r="D102" s="734" t="s">
        <v>1605</v>
      </c>
      <c r="E102" s="735">
        <v>2320</v>
      </c>
      <c r="F102" s="735">
        <v>145</v>
      </c>
      <c r="G102" s="736">
        <v>6.67</v>
      </c>
      <c r="H102" s="735">
        <v>2175</v>
      </c>
      <c r="I102" s="735">
        <v>2350</v>
      </c>
      <c r="J102" s="735">
        <v>2160</v>
      </c>
      <c r="K102" s="735">
        <v>437348</v>
      </c>
      <c r="L102" s="735">
        <v>1002931758</v>
      </c>
      <c r="M102" s="735">
        <v>117539331600</v>
      </c>
      <c r="N102" s="735">
        <v>50663505</v>
      </c>
    </row>
    <row r="103" spans="1:14">
      <c r="A103" s="734" t="s">
        <v>2346</v>
      </c>
      <c r="B103" s="734" t="s">
        <v>7658</v>
      </c>
      <c r="C103" s="734" t="s">
        <v>1600</v>
      </c>
      <c r="D103" s="734" t="s">
        <v>1601</v>
      </c>
      <c r="E103" s="735">
        <v>1454</v>
      </c>
      <c r="F103" s="735">
        <v>36</v>
      </c>
      <c r="G103" s="736">
        <v>2.54</v>
      </c>
      <c r="H103" s="735">
        <v>1417</v>
      </c>
      <c r="I103" s="735">
        <v>1513</v>
      </c>
      <c r="J103" s="735">
        <v>1414</v>
      </c>
      <c r="K103" s="735">
        <v>563158</v>
      </c>
      <c r="L103" s="735">
        <v>831201946</v>
      </c>
      <c r="M103" s="735">
        <v>126506053706</v>
      </c>
      <c r="N103" s="735">
        <v>87005539</v>
      </c>
    </row>
    <row r="104" spans="1:14">
      <c r="A104" s="734" t="s">
        <v>1744</v>
      </c>
      <c r="B104" s="734" t="s">
        <v>1745</v>
      </c>
      <c r="C104" s="734" t="s">
        <v>1695</v>
      </c>
      <c r="D104" s="734" t="s">
        <v>1696</v>
      </c>
      <c r="E104" s="735">
        <v>2080</v>
      </c>
      <c r="F104" s="735">
        <v>0</v>
      </c>
      <c r="G104" s="736">
        <v>0</v>
      </c>
      <c r="H104" s="735">
        <v>0</v>
      </c>
      <c r="I104" s="735">
        <v>0</v>
      </c>
      <c r="J104" s="735">
        <v>0</v>
      </c>
      <c r="K104" s="735">
        <v>0</v>
      </c>
      <c r="L104" s="735">
        <v>0</v>
      </c>
      <c r="M104" s="735">
        <v>39436284160</v>
      </c>
      <c r="N104" s="735">
        <v>18959752</v>
      </c>
    </row>
    <row r="105" spans="1:14">
      <c r="A105" s="734" t="s">
        <v>1746</v>
      </c>
      <c r="B105" s="734" t="s">
        <v>1747</v>
      </c>
      <c r="C105" s="734" t="s">
        <v>1600</v>
      </c>
      <c r="D105" s="734" t="s">
        <v>2041</v>
      </c>
      <c r="E105" s="735">
        <v>3875</v>
      </c>
      <c r="F105" s="735">
        <v>5</v>
      </c>
      <c r="G105" s="736">
        <v>0.13</v>
      </c>
      <c r="H105" s="735">
        <v>3860</v>
      </c>
      <c r="I105" s="735">
        <v>4120</v>
      </c>
      <c r="J105" s="735">
        <v>3835</v>
      </c>
      <c r="K105" s="735">
        <v>878130</v>
      </c>
      <c r="L105" s="735">
        <v>3513141983</v>
      </c>
      <c r="M105" s="735">
        <v>472428599750</v>
      </c>
      <c r="N105" s="735">
        <v>121917058</v>
      </c>
    </row>
    <row r="106" spans="1:14">
      <c r="A106" s="734" t="s">
        <v>5718</v>
      </c>
      <c r="B106" s="734" t="s">
        <v>7659</v>
      </c>
      <c r="C106" s="734" t="s">
        <v>1600</v>
      </c>
      <c r="D106" s="734" t="s">
        <v>1601</v>
      </c>
      <c r="E106" s="735">
        <v>1995</v>
      </c>
      <c r="F106" s="735">
        <v>-5</v>
      </c>
      <c r="G106" s="736">
        <v>-0.25</v>
      </c>
      <c r="H106" s="735">
        <v>1998</v>
      </c>
      <c r="I106" s="735">
        <v>2095</v>
      </c>
      <c r="J106" s="735">
        <v>1984</v>
      </c>
      <c r="K106" s="735">
        <v>852143</v>
      </c>
      <c r="L106" s="735">
        <v>1738996703</v>
      </c>
      <c r="M106" s="735">
        <v>288349543440</v>
      </c>
      <c r="N106" s="735">
        <v>144536112</v>
      </c>
    </row>
    <row r="107" spans="1:14">
      <c r="A107" s="734" t="s">
        <v>4921</v>
      </c>
      <c r="B107" s="734" t="s">
        <v>9732</v>
      </c>
      <c r="C107" s="734" t="s">
        <v>1600</v>
      </c>
      <c r="D107" s="734" t="s">
        <v>1632</v>
      </c>
      <c r="E107" s="735">
        <v>2650</v>
      </c>
      <c r="F107" s="735">
        <v>-10</v>
      </c>
      <c r="G107" s="736">
        <v>-0.38</v>
      </c>
      <c r="H107" s="735">
        <v>2660</v>
      </c>
      <c r="I107" s="735">
        <v>2775</v>
      </c>
      <c r="J107" s="735">
        <v>2640</v>
      </c>
      <c r="K107" s="735">
        <v>107551</v>
      </c>
      <c r="L107" s="735">
        <v>288641245</v>
      </c>
      <c r="M107" s="735">
        <v>77210087300</v>
      </c>
      <c r="N107" s="735">
        <v>29135882</v>
      </c>
    </row>
    <row r="108" spans="1:14">
      <c r="A108" s="734" t="s">
        <v>1748</v>
      </c>
      <c r="B108" s="734" t="s">
        <v>1749</v>
      </c>
      <c r="C108" s="734" t="s">
        <v>1600</v>
      </c>
      <c r="D108" s="734" t="s">
        <v>1632</v>
      </c>
      <c r="E108" s="735">
        <v>16040</v>
      </c>
      <c r="F108" s="735">
        <v>560</v>
      </c>
      <c r="G108" s="736">
        <v>3.62</v>
      </c>
      <c r="H108" s="735">
        <v>15400</v>
      </c>
      <c r="I108" s="735">
        <v>16350</v>
      </c>
      <c r="J108" s="735">
        <v>15170</v>
      </c>
      <c r="K108" s="735">
        <v>224702</v>
      </c>
      <c r="L108" s="735">
        <v>3602492660</v>
      </c>
      <c r="M108" s="735">
        <v>526101670240</v>
      </c>
      <c r="N108" s="735">
        <v>32799356</v>
      </c>
    </row>
    <row r="109" spans="1:14">
      <c r="A109" s="734" t="s">
        <v>1750</v>
      </c>
      <c r="B109" s="734" t="s">
        <v>1751</v>
      </c>
      <c r="C109" s="734" t="s">
        <v>1600</v>
      </c>
      <c r="D109" s="734" t="s">
        <v>1601</v>
      </c>
      <c r="E109" s="735">
        <v>3000</v>
      </c>
      <c r="F109" s="735">
        <v>90</v>
      </c>
      <c r="G109" s="736">
        <v>3.09</v>
      </c>
      <c r="H109" s="735">
        <v>2875</v>
      </c>
      <c r="I109" s="735">
        <v>3115</v>
      </c>
      <c r="J109" s="735">
        <v>2845</v>
      </c>
      <c r="K109" s="735">
        <v>523398</v>
      </c>
      <c r="L109" s="735">
        <v>1584269529</v>
      </c>
      <c r="M109" s="735">
        <v>253146789000</v>
      </c>
      <c r="N109" s="735">
        <v>84382263</v>
      </c>
    </row>
    <row r="110" spans="1:14">
      <c r="A110" s="734" t="s">
        <v>5539</v>
      </c>
      <c r="B110" s="734" t="s">
        <v>7660</v>
      </c>
      <c r="C110" s="734" t="s">
        <v>1600</v>
      </c>
      <c r="D110" s="734" t="s">
        <v>1614</v>
      </c>
      <c r="E110" s="735">
        <v>1736</v>
      </c>
      <c r="F110" s="735">
        <v>39</v>
      </c>
      <c r="G110" s="736">
        <v>2.2999999999999998</v>
      </c>
      <c r="H110" s="735">
        <v>1700</v>
      </c>
      <c r="I110" s="735">
        <v>1744</v>
      </c>
      <c r="J110" s="735">
        <v>1689</v>
      </c>
      <c r="K110" s="735">
        <v>86042</v>
      </c>
      <c r="L110" s="735">
        <v>148572555</v>
      </c>
      <c r="M110" s="735">
        <v>78937055344</v>
      </c>
      <c r="N110" s="735">
        <v>45470654</v>
      </c>
    </row>
    <row r="111" spans="1:14">
      <c r="A111" s="734" t="s">
        <v>3978</v>
      </c>
      <c r="B111" s="734" t="s">
        <v>9733</v>
      </c>
      <c r="C111" s="734" t="s">
        <v>1600</v>
      </c>
      <c r="D111" s="734" t="s">
        <v>1651</v>
      </c>
      <c r="E111" s="735">
        <v>7160</v>
      </c>
      <c r="F111" s="735">
        <v>-130</v>
      </c>
      <c r="G111" s="736">
        <v>-1.78</v>
      </c>
      <c r="H111" s="735">
        <v>7290</v>
      </c>
      <c r="I111" s="735">
        <v>7510</v>
      </c>
      <c r="J111" s="735">
        <v>7150</v>
      </c>
      <c r="K111" s="735">
        <v>15852</v>
      </c>
      <c r="L111" s="735">
        <v>115642980</v>
      </c>
      <c r="M111" s="735">
        <v>66540729680</v>
      </c>
      <c r="N111" s="735">
        <v>9293398</v>
      </c>
    </row>
    <row r="112" spans="1:14">
      <c r="A112" s="734" t="s">
        <v>1752</v>
      </c>
      <c r="B112" s="734" t="s">
        <v>1552</v>
      </c>
      <c r="C112" s="734" t="s">
        <v>1604</v>
      </c>
      <c r="D112" s="734" t="s">
        <v>1605</v>
      </c>
      <c r="E112" s="735">
        <v>58700</v>
      </c>
      <c r="F112" s="735">
        <v>2500</v>
      </c>
      <c r="G112" s="736">
        <v>4.45</v>
      </c>
      <c r="H112" s="735">
        <v>58400</v>
      </c>
      <c r="I112" s="735">
        <v>59800</v>
      </c>
      <c r="J112" s="735">
        <v>56200</v>
      </c>
      <c r="K112" s="735">
        <v>2381241</v>
      </c>
      <c r="L112" s="735">
        <v>139019076250</v>
      </c>
      <c r="M112" s="735">
        <v>2756382944000</v>
      </c>
      <c r="N112" s="735">
        <v>46957120</v>
      </c>
    </row>
    <row r="113" spans="1:14">
      <c r="A113" s="734" t="s">
        <v>1753</v>
      </c>
      <c r="B113" s="734" t="s">
        <v>1754</v>
      </c>
      <c r="C113" s="734" t="s">
        <v>1604</v>
      </c>
      <c r="D113" s="734" t="s">
        <v>1605</v>
      </c>
      <c r="E113" s="735">
        <v>44850</v>
      </c>
      <c r="F113" s="735">
        <v>550</v>
      </c>
      <c r="G113" s="736">
        <v>1.24</v>
      </c>
      <c r="H113" s="735">
        <v>44600</v>
      </c>
      <c r="I113" s="735">
        <v>45500</v>
      </c>
      <c r="J113" s="735">
        <v>44550</v>
      </c>
      <c r="K113" s="735">
        <v>36071</v>
      </c>
      <c r="L113" s="735">
        <v>1621685800</v>
      </c>
      <c r="M113" s="735">
        <v>413224443450</v>
      </c>
      <c r="N113" s="735">
        <v>9213477</v>
      </c>
    </row>
    <row r="114" spans="1:14">
      <c r="A114" s="734" t="s">
        <v>1755</v>
      </c>
      <c r="B114" s="734" t="s">
        <v>1335</v>
      </c>
      <c r="C114" s="734" t="s">
        <v>1604</v>
      </c>
      <c r="D114" s="734" t="s">
        <v>1605</v>
      </c>
      <c r="E114" s="735">
        <v>20500</v>
      </c>
      <c r="F114" s="735">
        <v>150</v>
      </c>
      <c r="G114" s="736">
        <v>0.74</v>
      </c>
      <c r="H114" s="735">
        <v>20300</v>
      </c>
      <c r="I114" s="735">
        <v>20600</v>
      </c>
      <c r="J114" s="735">
        <v>20250</v>
      </c>
      <c r="K114" s="735">
        <v>675599</v>
      </c>
      <c r="L114" s="735">
        <v>13816984525</v>
      </c>
      <c r="M114" s="735">
        <v>19336378385000</v>
      </c>
      <c r="N114" s="735">
        <v>943237970</v>
      </c>
    </row>
    <row r="115" spans="1:14">
      <c r="A115" s="734" t="s">
        <v>1756</v>
      </c>
      <c r="B115" s="734" t="s">
        <v>1757</v>
      </c>
      <c r="C115" s="734" t="s">
        <v>1629</v>
      </c>
      <c r="D115" s="734" t="s">
        <v>1611</v>
      </c>
      <c r="E115" s="735">
        <v>33500</v>
      </c>
      <c r="F115" s="735">
        <v>300</v>
      </c>
      <c r="G115" s="736">
        <v>0.9</v>
      </c>
      <c r="H115" s="735">
        <v>32500</v>
      </c>
      <c r="I115" s="735">
        <v>33900</v>
      </c>
      <c r="J115" s="735">
        <v>32300</v>
      </c>
      <c r="K115" s="735">
        <v>898477</v>
      </c>
      <c r="L115" s="735">
        <v>29950221775</v>
      </c>
      <c r="M115" s="735">
        <v>2800954028000</v>
      </c>
      <c r="N115" s="735">
        <v>83610568</v>
      </c>
    </row>
    <row r="116" spans="1:14">
      <c r="A116" s="734" t="s">
        <v>1758</v>
      </c>
      <c r="B116" s="734" t="s">
        <v>1759</v>
      </c>
      <c r="C116" s="734" t="s">
        <v>1600</v>
      </c>
      <c r="D116" s="734" t="s">
        <v>1611</v>
      </c>
      <c r="E116" s="735">
        <v>5170</v>
      </c>
      <c r="F116" s="735">
        <v>-100</v>
      </c>
      <c r="G116" s="736">
        <v>-1.9</v>
      </c>
      <c r="H116" s="735">
        <v>5260</v>
      </c>
      <c r="I116" s="735">
        <v>5260</v>
      </c>
      <c r="J116" s="735">
        <v>5160</v>
      </c>
      <c r="K116" s="735">
        <v>117002</v>
      </c>
      <c r="L116" s="735">
        <v>606272165</v>
      </c>
      <c r="M116" s="735">
        <v>84554316000</v>
      </c>
      <c r="N116" s="735">
        <v>16354800</v>
      </c>
    </row>
    <row r="117" spans="1:14">
      <c r="A117" s="734" t="s">
        <v>5068</v>
      </c>
      <c r="B117" s="734" t="s">
        <v>7661</v>
      </c>
      <c r="C117" s="734" t="s">
        <v>1604</v>
      </c>
      <c r="D117" s="734" t="s">
        <v>1605</v>
      </c>
      <c r="E117" s="735">
        <v>8760</v>
      </c>
      <c r="F117" s="735">
        <v>160</v>
      </c>
      <c r="G117" s="736">
        <v>1.86</v>
      </c>
      <c r="H117" s="735">
        <v>8630</v>
      </c>
      <c r="I117" s="735">
        <v>8760</v>
      </c>
      <c r="J117" s="735">
        <v>8570</v>
      </c>
      <c r="K117" s="735">
        <v>10963</v>
      </c>
      <c r="L117" s="735">
        <v>94408660</v>
      </c>
      <c r="M117" s="735">
        <v>141978961440</v>
      </c>
      <c r="N117" s="735">
        <v>16207644</v>
      </c>
    </row>
    <row r="118" spans="1:14">
      <c r="A118" s="734" t="s">
        <v>6096</v>
      </c>
      <c r="B118" s="734" t="s">
        <v>9734</v>
      </c>
      <c r="C118" s="734" t="s">
        <v>1604</v>
      </c>
      <c r="D118" s="734" t="s">
        <v>1605</v>
      </c>
      <c r="E118" s="735">
        <v>11960</v>
      </c>
      <c r="F118" s="735">
        <v>250</v>
      </c>
      <c r="G118" s="736">
        <v>2.13</v>
      </c>
      <c r="H118" s="735">
        <v>12160</v>
      </c>
      <c r="I118" s="735">
        <v>12160</v>
      </c>
      <c r="J118" s="735">
        <v>11630</v>
      </c>
      <c r="K118" s="735">
        <v>18690</v>
      </c>
      <c r="L118" s="735">
        <v>221510675</v>
      </c>
      <c r="M118" s="735">
        <v>121394000000</v>
      </c>
      <c r="N118" s="735">
        <v>10150000</v>
      </c>
    </row>
    <row r="119" spans="1:14">
      <c r="A119" s="734" t="s">
        <v>9735</v>
      </c>
      <c r="B119" s="734" t="s">
        <v>9736</v>
      </c>
      <c r="C119" s="734" t="s">
        <v>1604</v>
      </c>
      <c r="D119" s="734" t="s">
        <v>1605</v>
      </c>
      <c r="E119" s="735">
        <v>57900</v>
      </c>
      <c r="F119" s="735">
        <v>-400</v>
      </c>
      <c r="G119" s="736">
        <v>-0.69</v>
      </c>
      <c r="H119" s="735">
        <v>57500</v>
      </c>
      <c r="I119" s="735">
        <v>58100</v>
      </c>
      <c r="J119" s="735">
        <v>56800</v>
      </c>
      <c r="K119" s="735">
        <v>10316</v>
      </c>
      <c r="L119" s="735">
        <v>591755050</v>
      </c>
      <c r="M119" s="735">
        <v>215731173300</v>
      </c>
      <c r="N119" s="735">
        <v>3725927</v>
      </c>
    </row>
    <row r="120" spans="1:14">
      <c r="A120" s="734" t="s">
        <v>6127</v>
      </c>
      <c r="B120" s="734" t="s">
        <v>8353</v>
      </c>
      <c r="C120" s="734" t="s">
        <v>1604</v>
      </c>
      <c r="D120" s="734" t="s">
        <v>1605</v>
      </c>
      <c r="E120" s="735">
        <v>181600</v>
      </c>
      <c r="F120" s="735">
        <v>-2600</v>
      </c>
      <c r="G120" s="736">
        <v>-1.41</v>
      </c>
      <c r="H120" s="735">
        <v>184200</v>
      </c>
      <c r="I120" s="735">
        <v>184200</v>
      </c>
      <c r="J120" s="735">
        <v>181400</v>
      </c>
      <c r="K120" s="735">
        <v>11689</v>
      </c>
      <c r="L120" s="735">
        <v>2124751750</v>
      </c>
      <c r="M120" s="735">
        <v>813558556800</v>
      </c>
      <c r="N120" s="735">
        <v>4479948</v>
      </c>
    </row>
    <row r="121" spans="1:14">
      <c r="A121" s="734" t="s">
        <v>7662</v>
      </c>
      <c r="B121" s="734" t="s">
        <v>7663</v>
      </c>
      <c r="C121" s="734" t="s">
        <v>1600</v>
      </c>
      <c r="D121" s="734" t="s">
        <v>1660</v>
      </c>
      <c r="E121" s="735">
        <v>2245</v>
      </c>
      <c r="F121" s="735">
        <v>0</v>
      </c>
      <c r="G121" s="736">
        <v>0</v>
      </c>
      <c r="H121" s="735">
        <v>2230</v>
      </c>
      <c r="I121" s="735">
        <v>2245</v>
      </c>
      <c r="J121" s="735">
        <v>2230</v>
      </c>
      <c r="K121" s="735">
        <v>14539</v>
      </c>
      <c r="L121" s="735">
        <v>32632570</v>
      </c>
      <c r="M121" s="735">
        <v>9496350000</v>
      </c>
      <c r="N121" s="735">
        <v>4230000</v>
      </c>
    </row>
    <row r="122" spans="1:14">
      <c r="A122" s="734" t="s">
        <v>9737</v>
      </c>
      <c r="B122" s="734" t="s">
        <v>9738</v>
      </c>
      <c r="C122" s="734" t="s">
        <v>1600</v>
      </c>
      <c r="D122" s="734" t="s">
        <v>1660</v>
      </c>
      <c r="E122" s="735">
        <v>2235</v>
      </c>
      <c r="F122" s="735">
        <v>25</v>
      </c>
      <c r="G122" s="736">
        <v>1.1299999999999999</v>
      </c>
      <c r="H122" s="735">
        <v>2210</v>
      </c>
      <c r="I122" s="735">
        <v>2240</v>
      </c>
      <c r="J122" s="735">
        <v>2210</v>
      </c>
      <c r="K122" s="735">
        <v>9524</v>
      </c>
      <c r="L122" s="735">
        <v>21155780</v>
      </c>
      <c r="M122" s="735">
        <v>9454050000</v>
      </c>
      <c r="N122" s="735">
        <v>4230000</v>
      </c>
    </row>
    <row r="123" spans="1:14">
      <c r="A123" s="734" t="s">
        <v>9739</v>
      </c>
      <c r="B123" s="734" t="s">
        <v>9740</v>
      </c>
      <c r="C123" s="734" t="s">
        <v>1600</v>
      </c>
      <c r="D123" s="734" t="s">
        <v>1660</v>
      </c>
      <c r="E123" s="735">
        <v>2060</v>
      </c>
      <c r="F123" s="735">
        <v>0</v>
      </c>
      <c r="G123" s="736">
        <v>0</v>
      </c>
      <c r="H123" s="735">
        <v>2060</v>
      </c>
      <c r="I123" s="735">
        <v>2070</v>
      </c>
      <c r="J123" s="735">
        <v>2060</v>
      </c>
      <c r="K123" s="735">
        <v>69859</v>
      </c>
      <c r="L123" s="735">
        <v>144162270</v>
      </c>
      <c r="M123" s="735">
        <v>12318800000</v>
      </c>
      <c r="N123" s="735">
        <v>5980000</v>
      </c>
    </row>
    <row r="124" spans="1:14">
      <c r="A124" s="734" t="s">
        <v>1763</v>
      </c>
      <c r="B124" s="734" t="s">
        <v>1764</v>
      </c>
      <c r="C124" s="734" t="s">
        <v>1604</v>
      </c>
      <c r="D124" s="734" t="s">
        <v>1605</v>
      </c>
      <c r="E124" s="735">
        <v>10760</v>
      </c>
      <c r="F124" s="735">
        <v>0</v>
      </c>
      <c r="G124" s="736">
        <v>0</v>
      </c>
      <c r="H124" s="735">
        <v>0</v>
      </c>
      <c r="I124" s="735">
        <v>0</v>
      </c>
      <c r="J124" s="735">
        <v>0</v>
      </c>
      <c r="K124" s="735">
        <v>0</v>
      </c>
      <c r="L124" s="735">
        <v>0</v>
      </c>
      <c r="M124" s="735">
        <v>76220934800</v>
      </c>
      <c r="N124" s="735">
        <v>7083730</v>
      </c>
    </row>
    <row r="125" spans="1:14">
      <c r="A125" s="734" t="s">
        <v>4316</v>
      </c>
      <c r="B125" s="734" t="s">
        <v>9741</v>
      </c>
      <c r="C125" s="734" t="s">
        <v>1604</v>
      </c>
      <c r="D125" s="734" t="s">
        <v>1605</v>
      </c>
      <c r="E125" s="735">
        <v>66500</v>
      </c>
      <c r="F125" s="735">
        <v>400</v>
      </c>
      <c r="G125" s="736">
        <v>0.61</v>
      </c>
      <c r="H125" s="735">
        <v>66100</v>
      </c>
      <c r="I125" s="735">
        <v>67000</v>
      </c>
      <c r="J125" s="735">
        <v>66100</v>
      </c>
      <c r="K125" s="735">
        <v>3535</v>
      </c>
      <c r="L125" s="735">
        <v>235026900</v>
      </c>
      <c r="M125" s="735">
        <v>379050000000</v>
      </c>
      <c r="N125" s="735">
        <v>5700000</v>
      </c>
    </row>
    <row r="126" spans="1:14">
      <c r="A126" s="734" t="s">
        <v>1765</v>
      </c>
      <c r="B126" s="734" t="s">
        <v>1766</v>
      </c>
      <c r="C126" s="734" t="s">
        <v>1629</v>
      </c>
      <c r="D126" s="734" t="s">
        <v>1611</v>
      </c>
      <c r="E126" s="735">
        <v>111100</v>
      </c>
      <c r="F126" s="735">
        <v>2100</v>
      </c>
      <c r="G126" s="736">
        <v>1.93</v>
      </c>
      <c r="H126" s="735">
        <v>107800</v>
      </c>
      <c r="I126" s="735">
        <v>113800</v>
      </c>
      <c r="J126" s="735">
        <v>107000</v>
      </c>
      <c r="K126" s="735">
        <v>202645</v>
      </c>
      <c r="L126" s="735">
        <v>22602022900</v>
      </c>
      <c r="M126" s="735">
        <v>2354993143800</v>
      </c>
      <c r="N126" s="735">
        <v>21197058</v>
      </c>
    </row>
    <row r="127" spans="1:14">
      <c r="A127" s="734" t="s">
        <v>1768</v>
      </c>
      <c r="B127" s="734" t="s">
        <v>1769</v>
      </c>
      <c r="C127" s="734" t="s">
        <v>1604</v>
      </c>
      <c r="D127" s="734" t="s">
        <v>1605</v>
      </c>
      <c r="E127" s="735">
        <v>25650</v>
      </c>
      <c r="F127" s="735">
        <v>-400</v>
      </c>
      <c r="G127" s="736">
        <v>-1.54</v>
      </c>
      <c r="H127" s="735">
        <v>25850</v>
      </c>
      <c r="I127" s="735">
        <v>25850</v>
      </c>
      <c r="J127" s="735">
        <v>25400</v>
      </c>
      <c r="K127" s="735">
        <v>248008</v>
      </c>
      <c r="L127" s="735">
        <v>6358149175</v>
      </c>
      <c r="M127" s="735">
        <v>4870540015650</v>
      </c>
      <c r="N127" s="735">
        <v>189884601</v>
      </c>
    </row>
    <row r="128" spans="1:14">
      <c r="A128" s="734" t="s">
        <v>1770</v>
      </c>
      <c r="B128" s="734" t="s">
        <v>1771</v>
      </c>
      <c r="C128" s="734" t="s">
        <v>1600</v>
      </c>
      <c r="D128" s="734" t="s">
        <v>1712</v>
      </c>
      <c r="E128" s="735">
        <v>3820</v>
      </c>
      <c r="F128" s="735">
        <v>-45</v>
      </c>
      <c r="G128" s="736">
        <v>-1.1599999999999999</v>
      </c>
      <c r="H128" s="735">
        <v>3865</v>
      </c>
      <c r="I128" s="735">
        <v>3865</v>
      </c>
      <c r="J128" s="735">
        <v>3765</v>
      </c>
      <c r="K128" s="735">
        <v>34486</v>
      </c>
      <c r="L128" s="735">
        <v>130812525</v>
      </c>
      <c r="M128" s="735">
        <v>197671049360</v>
      </c>
      <c r="N128" s="735">
        <v>51746348</v>
      </c>
    </row>
    <row r="129" spans="1:14">
      <c r="A129" s="734" t="s">
        <v>1772</v>
      </c>
      <c r="B129" s="734" t="s">
        <v>1773</v>
      </c>
      <c r="C129" s="734" t="s">
        <v>1604</v>
      </c>
      <c r="D129" s="734" t="s">
        <v>1605</v>
      </c>
      <c r="E129" s="735">
        <v>12850</v>
      </c>
      <c r="F129" s="735">
        <v>30</v>
      </c>
      <c r="G129" s="736">
        <v>0.23</v>
      </c>
      <c r="H129" s="735">
        <v>12840</v>
      </c>
      <c r="I129" s="735">
        <v>12920</v>
      </c>
      <c r="J129" s="735">
        <v>12770</v>
      </c>
      <c r="K129" s="735">
        <v>35827</v>
      </c>
      <c r="L129" s="735">
        <v>459506825</v>
      </c>
      <c r="M129" s="735">
        <v>203474018900</v>
      </c>
      <c r="N129" s="735">
        <v>15834554</v>
      </c>
    </row>
    <row r="130" spans="1:14">
      <c r="A130" s="734" t="s">
        <v>1774</v>
      </c>
      <c r="B130" s="734" t="s">
        <v>1775</v>
      </c>
      <c r="C130" s="734" t="s">
        <v>1600</v>
      </c>
      <c r="D130" s="734" t="s">
        <v>1601</v>
      </c>
      <c r="E130" s="735">
        <v>2130</v>
      </c>
      <c r="F130" s="735">
        <v>105</v>
      </c>
      <c r="G130" s="736">
        <v>5.19</v>
      </c>
      <c r="H130" s="735">
        <v>2085</v>
      </c>
      <c r="I130" s="735">
        <v>2390</v>
      </c>
      <c r="J130" s="735">
        <v>2065</v>
      </c>
      <c r="K130" s="735">
        <v>17140939</v>
      </c>
      <c r="L130" s="735">
        <v>38535063533</v>
      </c>
      <c r="M130" s="735">
        <v>113691148380</v>
      </c>
      <c r="N130" s="735">
        <v>53376126</v>
      </c>
    </row>
    <row r="131" spans="1:14">
      <c r="A131" s="734" t="s">
        <v>1776</v>
      </c>
      <c r="B131" s="734" t="s">
        <v>1777</v>
      </c>
      <c r="C131" s="734" t="s">
        <v>1604</v>
      </c>
      <c r="D131" s="734" t="s">
        <v>1605</v>
      </c>
      <c r="E131" s="735">
        <v>25500</v>
      </c>
      <c r="F131" s="735">
        <v>-400</v>
      </c>
      <c r="G131" s="736">
        <v>-1.54</v>
      </c>
      <c r="H131" s="735">
        <v>26100</v>
      </c>
      <c r="I131" s="735">
        <v>26150</v>
      </c>
      <c r="J131" s="735">
        <v>25400</v>
      </c>
      <c r="K131" s="735">
        <v>64245</v>
      </c>
      <c r="L131" s="735">
        <v>1647486375</v>
      </c>
      <c r="M131" s="735">
        <v>593791215000</v>
      </c>
      <c r="N131" s="735">
        <v>23285930</v>
      </c>
    </row>
    <row r="132" spans="1:14">
      <c r="A132" s="734" t="s">
        <v>1778</v>
      </c>
      <c r="B132" s="734" t="s">
        <v>1779</v>
      </c>
      <c r="C132" s="734" t="s">
        <v>1604</v>
      </c>
      <c r="D132" s="734" t="s">
        <v>1605</v>
      </c>
      <c r="E132" s="735">
        <v>60700</v>
      </c>
      <c r="F132" s="735">
        <v>-100</v>
      </c>
      <c r="G132" s="736">
        <v>-0.16</v>
      </c>
      <c r="H132" s="735">
        <v>60700</v>
      </c>
      <c r="I132" s="735">
        <v>60700</v>
      </c>
      <c r="J132" s="735">
        <v>58900</v>
      </c>
      <c r="K132" s="735">
        <v>202</v>
      </c>
      <c r="L132" s="735">
        <v>12131200</v>
      </c>
      <c r="M132" s="735">
        <v>12745361100</v>
      </c>
      <c r="N132" s="735">
        <v>209973</v>
      </c>
    </row>
    <row r="133" spans="1:14">
      <c r="A133" s="734" t="s">
        <v>1780</v>
      </c>
      <c r="B133" s="734" t="s">
        <v>1781</v>
      </c>
      <c r="C133" s="734" t="s">
        <v>1604</v>
      </c>
      <c r="D133" s="734" t="s">
        <v>1605</v>
      </c>
      <c r="E133" s="735">
        <v>29400</v>
      </c>
      <c r="F133" s="735">
        <v>-100</v>
      </c>
      <c r="G133" s="736">
        <v>-0.34</v>
      </c>
      <c r="H133" s="735">
        <v>29200</v>
      </c>
      <c r="I133" s="735">
        <v>29400</v>
      </c>
      <c r="J133" s="735">
        <v>29200</v>
      </c>
      <c r="K133" s="735">
        <v>103</v>
      </c>
      <c r="L133" s="735">
        <v>3028000</v>
      </c>
      <c r="M133" s="735">
        <v>10053359400</v>
      </c>
      <c r="N133" s="735">
        <v>341951</v>
      </c>
    </row>
    <row r="134" spans="1:14">
      <c r="A134" s="734" t="s">
        <v>1782</v>
      </c>
      <c r="B134" s="734" t="s">
        <v>1783</v>
      </c>
      <c r="C134" s="734" t="s">
        <v>1604</v>
      </c>
      <c r="D134" s="734" t="s">
        <v>1605</v>
      </c>
      <c r="E134" s="735">
        <v>3590</v>
      </c>
      <c r="F134" s="735">
        <v>30</v>
      </c>
      <c r="G134" s="736">
        <v>0.84</v>
      </c>
      <c r="H134" s="735">
        <v>3630</v>
      </c>
      <c r="I134" s="735">
        <v>3635</v>
      </c>
      <c r="J134" s="735">
        <v>3560</v>
      </c>
      <c r="K134" s="735">
        <v>40050</v>
      </c>
      <c r="L134" s="735">
        <v>144169349</v>
      </c>
      <c r="M134" s="735">
        <v>265390541780</v>
      </c>
      <c r="N134" s="735">
        <v>73924942</v>
      </c>
    </row>
    <row r="135" spans="1:14">
      <c r="A135" s="734" t="s">
        <v>1784</v>
      </c>
      <c r="B135" s="734" t="s">
        <v>1785</v>
      </c>
      <c r="C135" s="734" t="s">
        <v>1629</v>
      </c>
      <c r="D135" s="734" t="s">
        <v>1611</v>
      </c>
      <c r="E135" s="735">
        <v>72600</v>
      </c>
      <c r="F135" s="735">
        <v>1500</v>
      </c>
      <c r="G135" s="736">
        <v>2.11</v>
      </c>
      <c r="H135" s="735">
        <v>71400</v>
      </c>
      <c r="I135" s="735">
        <v>73300</v>
      </c>
      <c r="J135" s="735">
        <v>71000</v>
      </c>
      <c r="K135" s="735">
        <v>442113</v>
      </c>
      <c r="L135" s="735">
        <v>32087223900</v>
      </c>
      <c r="M135" s="735">
        <v>2579658919200</v>
      </c>
      <c r="N135" s="735">
        <v>35532492</v>
      </c>
    </row>
    <row r="136" spans="1:14">
      <c r="A136" s="734" t="s">
        <v>1786</v>
      </c>
      <c r="B136" s="734" t="s">
        <v>1787</v>
      </c>
      <c r="C136" s="734" t="s">
        <v>1600</v>
      </c>
      <c r="D136" s="734" t="s">
        <v>1614</v>
      </c>
      <c r="E136" s="735">
        <v>4400</v>
      </c>
      <c r="F136" s="735">
        <v>-10</v>
      </c>
      <c r="G136" s="736">
        <v>-0.23</v>
      </c>
      <c r="H136" s="735">
        <v>4330</v>
      </c>
      <c r="I136" s="735">
        <v>4410</v>
      </c>
      <c r="J136" s="735">
        <v>4305</v>
      </c>
      <c r="K136" s="735">
        <v>19717</v>
      </c>
      <c r="L136" s="735">
        <v>85544676</v>
      </c>
      <c r="M136" s="735">
        <v>38456981200</v>
      </c>
      <c r="N136" s="735">
        <v>8740223</v>
      </c>
    </row>
    <row r="137" spans="1:14">
      <c r="A137" s="734" t="s">
        <v>2656</v>
      </c>
      <c r="B137" s="734" t="s">
        <v>9742</v>
      </c>
      <c r="C137" s="734" t="s">
        <v>1604</v>
      </c>
      <c r="D137" s="734" t="s">
        <v>1605</v>
      </c>
      <c r="E137" s="735">
        <v>1717</v>
      </c>
      <c r="F137" s="735">
        <v>-33</v>
      </c>
      <c r="G137" s="736">
        <v>-1.89</v>
      </c>
      <c r="H137" s="735">
        <v>1745</v>
      </c>
      <c r="I137" s="735">
        <v>1795</v>
      </c>
      <c r="J137" s="735">
        <v>1700</v>
      </c>
      <c r="K137" s="735">
        <v>2792505</v>
      </c>
      <c r="L137" s="735">
        <v>4820968749</v>
      </c>
      <c r="M137" s="735">
        <v>178167779319</v>
      </c>
      <c r="N137" s="735">
        <v>103766907</v>
      </c>
    </row>
    <row r="138" spans="1:14">
      <c r="A138" s="734" t="s">
        <v>1788</v>
      </c>
      <c r="B138" s="734" t="s">
        <v>1789</v>
      </c>
      <c r="C138" s="734" t="s">
        <v>1600</v>
      </c>
      <c r="D138" s="734" t="s">
        <v>1601</v>
      </c>
      <c r="E138" s="735">
        <v>1744</v>
      </c>
      <c r="F138" s="735">
        <v>-52</v>
      </c>
      <c r="G138" s="736">
        <v>-2.9</v>
      </c>
      <c r="H138" s="735">
        <v>1770</v>
      </c>
      <c r="I138" s="735">
        <v>1799</v>
      </c>
      <c r="J138" s="735">
        <v>1731</v>
      </c>
      <c r="K138" s="735">
        <v>347180</v>
      </c>
      <c r="L138" s="735">
        <v>606893503</v>
      </c>
      <c r="M138" s="735">
        <v>60881643056</v>
      </c>
      <c r="N138" s="735">
        <v>34909199</v>
      </c>
    </row>
    <row r="139" spans="1:14">
      <c r="A139" s="734" t="s">
        <v>1790</v>
      </c>
      <c r="B139" s="734" t="s">
        <v>1465</v>
      </c>
      <c r="C139" s="734" t="s">
        <v>1604</v>
      </c>
      <c r="D139" s="734" t="s">
        <v>1605</v>
      </c>
      <c r="E139" s="735">
        <v>124700</v>
      </c>
      <c r="F139" s="735">
        <v>-900</v>
      </c>
      <c r="G139" s="736">
        <v>-0.72</v>
      </c>
      <c r="H139" s="735">
        <v>124100</v>
      </c>
      <c r="I139" s="735">
        <v>125700</v>
      </c>
      <c r="J139" s="735">
        <v>123700</v>
      </c>
      <c r="K139" s="735">
        <v>405215</v>
      </c>
      <c r="L139" s="735">
        <v>50601799350</v>
      </c>
      <c r="M139" s="735">
        <v>47568324244100</v>
      </c>
      <c r="N139" s="735">
        <v>381462103</v>
      </c>
    </row>
    <row r="140" spans="1:14">
      <c r="A140" s="734" t="s">
        <v>9743</v>
      </c>
      <c r="B140" s="734" t="s">
        <v>9744</v>
      </c>
      <c r="C140" s="734" t="s">
        <v>1604</v>
      </c>
      <c r="D140" s="734" t="s">
        <v>1605</v>
      </c>
      <c r="E140" s="735">
        <v>10020</v>
      </c>
      <c r="F140" s="735">
        <v>90</v>
      </c>
      <c r="G140" s="736">
        <v>0.91</v>
      </c>
      <c r="H140" s="735">
        <v>9950</v>
      </c>
      <c r="I140" s="735">
        <v>10020</v>
      </c>
      <c r="J140" s="735">
        <v>9740</v>
      </c>
      <c r="K140" s="735">
        <v>80287</v>
      </c>
      <c r="L140" s="735">
        <v>794780580</v>
      </c>
      <c r="M140" s="735">
        <v>1227906390960</v>
      </c>
      <c r="N140" s="735">
        <v>122545548</v>
      </c>
    </row>
    <row r="141" spans="1:14">
      <c r="A141" s="734" t="s">
        <v>1791</v>
      </c>
      <c r="B141" s="734" t="s">
        <v>1792</v>
      </c>
      <c r="C141" s="734" t="s">
        <v>1604</v>
      </c>
      <c r="D141" s="734" t="s">
        <v>1605</v>
      </c>
      <c r="E141" s="735">
        <v>3270</v>
      </c>
      <c r="F141" s="735">
        <v>-15</v>
      </c>
      <c r="G141" s="736">
        <v>-0.46</v>
      </c>
      <c r="H141" s="735">
        <v>3285</v>
      </c>
      <c r="I141" s="735">
        <v>3295</v>
      </c>
      <c r="J141" s="735">
        <v>3200</v>
      </c>
      <c r="K141" s="735">
        <v>173969</v>
      </c>
      <c r="L141" s="735">
        <v>563718765</v>
      </c>
      <c r="M141" s="735">
        <v>331624711950</v>
      </c>
      <c r="N141" s="735">
        <v>101414285</v>
      </c>
    </row>
    <row r="142" spans="1:14">
      <c r="A142" s="734" t="s">
        <v>1793</v>
      </c>
      <c r="B142" s="734" t="s">
        <v>1794</v>
      </c>
      <c r="C142" s="734" t="s">
        <v>1600</v>
      </c>
      <c r="D142" s="734" t="s">
        <v>1601</v>
      </c>
      <c r="E142" s="735">
        <v>3640</v>
      </c>
      <c r="F142" s="735">
        <v>25</v>
      </c>
      <c r="G142" s="736">
        <v>0.69</v>
      </c>
      <c r="H142" s="735">
        <v>3615</v>
      </c>
      <c r="I142" s="735">
        <v>3650</v>
      </c>
      <c r="J142" s="735">
        <v>3540</v>
      </c>
      <c r="K142" s="735">
        <v>44399</v>
      </c>
      <c r="L142" s="735">
        <v>160406155</v>
      </c>
      <c r="M142" s="735">
        <v>41860000000</v>
      </c>
      <c r="N142" s="735">
        <v>11500000</v>
      </c>
    </row>
    <row r="143" spans="1:14">
      <c r="A143" s="734" t="s">
        <v>7664</v>
      </c>
      <c r="B143" s="734" t="s">
        <v>7665</v>
      </c>
      <c r="C143" s="734" t="s">
        <v>1600</v>
      </c>
      <c r="D143" s="734" t="s">
        <v>1651</v>
      </c>
      <c r="E143" s="735">
        <v>2100</v>
      </c>
      <c r="F143" s="735">
        <v>0</v>
      </c>
      <c r="G143" s="736">
        <v>0</v>
      </c>
      <c r="H143" s="735">
        <v>2100</v>
      </c>
      <c r="I143" s="735">
        <v>2100</v>
      </c>
      <c r="J143" s="735">
        <v>2095</v>
      </c>
      <c r="K143" s="735">
        <v>32292</v>
      </c>
      <c r="L143" s="735">
        <v>67803060</v>
      </c>
      <c r="M143" s="735">
        <v>9040500000</v>
      </c>
      <c r="N143" s="735">
        <v>4305000</v>
      </c>
    </row>
    <row r="144" spans="1:14">
      <c r="A144" s="734" t="s">
        <v>7666</v>
      </c>
      <c r="B144" s="734" t="s">
        <v>7667</v>
      </c>
      <c r="C144" s="734" t="s">
        <v>1600</v>
      </c>
      <c r="D144" s="734" t="s">
        <v>1660</v>
      </c>
      <c r="E144" s="735">
        <v>2065</v>
      </c>
      <c r="F144" s="735">
        <v>0</v>
      </c>
      <c r="G144" s="736">
        <v>0</v>
      </c>
      <c r="H144" s="735">
        <v>2060</v>
      </c>
      <c r="I144" s="735">
        <v>2065</v>
      </c>
      <c r="J144" s="735">
        <v>2060</v>
      </c>
      <c r="K144" s="735">
        <v>10074</v>
      </c>
      <c r="L144" s="735">
        <v>20752650</v>
      </c>
      <c r="M144" s="735">
        <v>26648825000</v>
      </c>
      <c r="N144" s="735">
        <v>12905000</v>
      </c>
    </row>
    <row r="145" spans="1:14">
      <c r="A145" s="734" t="s">
        <v>9745</v>
      </c>
      <c r="B145" s="734" t="s">
        <v>9746</v>
      </c>
      <c r="C145" s="734" t="s">
        <v>1600</v>
      </c>
      <c r="D145" s="734" t="s">
        <v>1660</v>
      </c>
      <c r="E145" s="735">
        <v>2080</v>
      </c>
      <c r="F145" s="735">
        <v>10</v>
      </c>
      <c r="G145" s="736">
        <v>0.48</v>
      </c>
      <c r="H145" s="735">
        <v>2080</v>
      </c>
      <c r="I145" s="735">
        <v>2080</v>
      </c>
      <c r="J145" s="735">
        <v>2060</v>
      </c>
      <c r="K145" s="735">
        <v>24528</v>
      </c>
      <c r="L145" s="735">
        <v>50677345</v>
      </c>
      <c r="M145" s="735">
        <v>12937600000</v>
      </c>
      <c r="N145" s="735">
        <v>6220000</v>
      </c>
    </row>
    <row r="146" spans="1:14">
      <c r="A146" s="734" t="s">
        <v>9747</v>
      </c>
      <c r="B146" s="734" t="s">
        <v>9748</v>
      </c>
      <c r="C146" s="734" t="s">
        <v>1600</v>
      </c>
      <c r="D146" s="734" t="s">
        <v>1660</v>
      </c>
      <c r="E146" s="735">
        <v>2045</v>
      </c>
      <c r="F146" s="735">
        <v>10</v>
      </c>
      <c r="G146" s="736">
        <v>0.49</v>
      </c>
      <c r="H146" s="735">
        <v>2035</v>
      </c>
      <c r="I146" s="735">
        <v>2045</v>
      </c>
      <c r="J146" s="735">
        <v>2035</v>
      </c>
      <c r="K146" s="735">
        <v>4754</v>
      </c>
      <c r="L146" s="735">
        <v>9674400</v>
      </c>
      <c r="M146" s="735">
        <v>10858950000</v>
      </c>
      <c r="N146" s="735">
        <v>5310000</v>
      </c>
    </row>
    <row r="147" spans="1:14">
      <c r="A147" s="734" t="s">
        <v>9749</v>
      </c>
      <c r="B147" s="734" t="s">
        <v>9750</v>
      </c>
      <c r="C147" s="734" t="s">
        <v>1600</v>
      </c>
      <c r="D147" s="734" t="s">
        <v>1660</v>
      </c>
      <c r="E147" s="735">
        <v>2015</v>
      </c>
      <c r="F147" s="735">
        <v>5</v>
      </c>
      <c r="G147" s="736">
        <v>0.25</v>
      </c>
      <c r="H147" s="735">
        <v>2015</v>
      </c>
      <c r="I147" s="735">
        <v>2015</v>
      </c>
      <c r="J147" s="735">
        <v>2005</v>
      </c>
      <c r="K147" s="735">
        <v>2950</v>
      </c>
      <c r="L147" s="735">
        <v>5929420</v>
      </c>
      <c r="M147" s="735">
        <v>12513150000</v>
      </c>
      <c r="N147" s="735">
        <v>6210000</v>
      </c>
    </row>
    <row r="148" spans="1:14">
      <c r="A148" s="734" t="s">
        <v>9751</v>
      </c>
      <c r="B148" s="734" t="s">
        <v>9752</v>
      </c>
      <c r="C148" s="734" t="s">
        <v>1600</v>
      </c>
      <c r="D148" s="734" t="s">
        <v>1660</v>
      </c>
      <c r="E148" s="735">
        <v>2005</v>
      </c>
      <c r="F148" s="735">
        <v>0</v>
      </c>
      <c r="G148" s="736">
        <v>0</v>
      </c>
      <c r="H148" s="735">
        <v>2005</v>
      </c>
      <c r="I148" s="735">
        <v>2005</v>
      </c>
      <c r="J148" s="735">
        <v>2000</v>
      </c>
      <c r="K148" s="735">
        <v>4163</v>
      </c>
      <c r="L148" s="735">
        <v>8334267</v>
      </c>
      <c r="M148" s="735">
        <v>12691650000</v>
      </c>
      <c r="N148" s="735">
        <v>6330000</v>
      </c>
    </row>
    <row r="149" spans="1:14">
      <c r="A149" s="734" t="s">
        <v>9753</v>
      </c>
      <c r="B149" s="734" t="s">
        <v>9754</v>
      </c>
      <c r="C149" s="734" t="s">
        <v>1600</v>
      </c>
      <c r="D149" s="734" t="s">
        <v>1660</v>
      </c>
      <c r="E149" s="735">
        <v>1987</v>
      </c>
      <c r="F149" s="735">
        <v>-3</v>
      </c>
      <c r="G149" s="736">
        <v>-0.15</v>
      </c>
      <c r="H149" s="735">
        <v>1991</v>
      </c>
      <c r="I149" s="735">
        <v>1993</v>
      </c>
      <c r="J149" s="735">
        <v>1987</v>
      </c>
      <c r="K149" s="735">
        <v>17638</v>
      </c>
      <c r="L149" s="735">
        <v>35068273</v>
      </c>
      <c r="M149" s="735">
        <v>15667495000</v>
      </c>
      <c r="N149" s="735">
        <v>7885000</v>
      </c>
    </row>
    <row r="150" spans="1:14">
      <c r="A150" s="734" t="s">
        <v>1795</v>
      </c>
      <c r="B150" s="734" t="s">
        <v>1251</v>
      </c>
      <c r="C150" s="734" t="s">
        <v>1604</v>
      </c>
      <c r="D150" s="734" t="s">
        <v>1605</v>
      </c>
      <c r="E150" s="735">
        <v>420500</v>
      </c>
      <c r="F150" s="735">
        <v>1500</v>
      </c>
      <c r="G150" s="736">
        <v>0.36</v>
      </c>
      <c r="H150" s="735">
        <v>417000</v>
      </c>
      <c r="I150" s="735">
        <v>421500</v>
      </c>
      <c r="J150" s="735">
        <v>415000</v>
      </c>
      <c r="K150" s="735">
        <v>16852</v>
      </c>
      <c r="L150" s="735">
        <v>7061105000</v>
      </c>
      <c r="M150" s="735">
        <v>3736761055500</v>
      </c>
      <c r="N150" s="735">
        <v>8886471</v>
      </c>
    </row>
    <row r="151" spans="1:14">
      <c r="A151" s="734" t="s">
        <v>1796</v>
      </c>
      <c r="B151" s="734" t="s">
        <v>1797</v>
      </c>
      <c r="C151" s="734" t="s">
        <v>1600</v>
      </c>
      <c r="D151" s="734" t="s">
        <v>1611</v>
      </c>
      <c r="E151" s="735">
        <v>5580</v>
      </c>
      <c r="F151" s="735">
        <v>-10</v>
      </c>
      <c r="G151" s="736">
        <v>-0.18</v>
      </c>
      <c r="H151" s="735">
        <v>5560</v>
      </c>
      <c r="I151" s="735">
        <v>5600</v>
      </c>
      <c r="J151" s="735">
        <v>5510</v>
      </c>
      <c r="K151" s="735">
        <v>12377</v>
      </c>
      <c r="L151" s="735">
        <v>68842605</v>
      </c>
      <c r="M151" s="735">
        <v>119412000000</v>
      </c>
      <c r="N151" s="735">
        <v>21400000</v>
      </c>
    </row>
    <row r="152" spans="1:14">
      <c r="A152" s="734" t="s">
        <v>1798</v>
      </c>
      <c r="B152" s="734" t="s">
        <v>1799</v>
      </c>
      <c r="C152" s="734" t="s">
        <v>1604</v>
      </c>
      <c r="D152" s="734" t="s">
        <v>1605</v>
      </c>
      <c r="E152" s="735">
        <v>26500</v>
      </c>
      <c r="F152" s="735">
        <v>100</v>
      </c>
      <c r="G152" s="736">
        <v>0.38</v>
      </c>
      <c r="H152" s="735">
        <v>26400</v>
      </c>
      <c r="I152" s="735">
        <v>26700</v>
      </c>
      <c r="J152" s="735">
        <v>26200</v>
      </c>
      <c r="K152" s="735">
        <v>23013</v>
      </c>
      <c r="L152" s="735">
        <v>610185075</v>
      </c>
      <c r="M152" s="735">
        <v>423218568000</v>
      </c>
      <c r="N152" s="735">
        <v>15970512</v>
      </c>
    </row>
    <row r="153" spans="1:14">
      <c r="A153" s="734" t="s">
        <v>1801</v>
      </c>
      <c r="B153" s="734" t="s">
        <v>1802</v>
      </c>
      <c r="C153" s="734" t="s">
        <v>1604</v>
      </c>
      <c r="D153" s="734" t="s">
        <v>1605</v>
      </c>
      <c r="E153" s="735">
        <v>6270</v>
      </c>
      <c r="F153" s="735">
        <v>60</v>
      </c>
      <c r="G153" s="736">
        <v>0.97</v>
      </c>
      <c r="H153" s="735">
        <v>6260</v>
      </c>
      <c r="I153" s="735">
        <v>6380</v>
      </c>
      <c r="J153" s="735">
        <v>6200</v>
      </c>
      <c r="K153" s="735">
        <v>555892</v>
      </c>
      <c r="L153" s="735">
        <v>3496736755</v>
      </c>
      <c r="M153" s="735">
        <v>188100000000</v>
      </c>
      <c r="N153" s="735">
        <v>30000000</v>
      </c>
    </row>
    <row r="154" spans="1:14">
      <c r="A154" s="734" t="s">
        <v>1803</v>
      </c>
      <c r="B154" s="734" t="s">
        <v>1804</v>
      </c>
      <c r="C154" s="734" t="s">
        <v>1604</v>
      </c>
      <c r="D154" s="734" t="s">
        <v>1605</v>
      </c>
      <c r="E154" s="735">
        <v>756</v>
      </c>
      <c r="F154" s="735">
        <v>0</v>
      </c>
      <c r="G154" s="736">
        <v>0</v>
      </c>
      <c r="H154" s="735">
        <v>0</v>
      </c>
      <c r="I154" s="735">
        <v>0</v>
      </c>
      <c r="J154" s="735">
        <v>0</v>
      </c>
      <c r="K154" s="735">
        <v>0</v>
      </c>
      <c r="L154" s="735">
        <v>0</v>
      </c>
      <c r="M154" s="735">
        <v>17568790596</v>
      </c>
      <c r="N154" s="735">
        <v>23239141</v>
      </c>
    </row>
    <row r="155" spans="1:14">
      <c r="A155" s="734" t="s">
        <v>1805</v>
      </c>
      <c r="B155" s="734" t="s">
        <v>1806</v>
      </c>
      <c r="C155" s="734" t="s">
        <v>1695</v>
      </c>
      <c r="D155" s="734" t="s">
        <v>1696</v>
      </c>
      <c r="E155" s="735">
        <v>1700</v>
      </c>
      <c r="F155" s="735">
        <v>-50</v>
      </c>
      <c r="G155" s="736">
        <v>-2.86</v>
      </c>
      <c r="H155" s="735">
        <v>1750</v>
      </c>
      <c r="I155" s="735">
        <v>1750</v>
      </c>
      <c r="J155" s="735">
        <v>1605</v>
      </c>
      <c r="K155" s="735">
        <v>3757</v>
      </c>
      <c r="L155" s="735">
        <v>6387563</v>
      </c>
      <c r="M155" s="735">
        <v>46248311300</v>
      </c>
      <c r="N155" s="735">
        <v>27204889</v>
      </c>
    </row>
    <row r="156" spans="1:14">
      <c r="A156" s="734" t="s">
        <v>1807</v>
      </c>
      <c r="B156" s="734" t="s">
        <v>1808</v>
      </c>
      <c r="C156" s="734" t="s">
        <v>1604</v>
      </c>
      <c r="D156" s="734" t="s">
        <v>1605</v>
      </c>
      <c r="E156" s="735">
        <v>918</v>
      </c>
      <c r="F156" s="735">
        <v>0</v>
      </c>
      <c r="G156" s="736">
        <v>0</v>
      </c>
      <c r="H156" s="735">
        <v>0</v>
      </c>
      <c r="I156" s="735">
        <v>0</v>
      </c>
      <c r="J156" s="735">
        <v>0</v>
      </c>
      <c r="K156" s="735">
        <v>0</v>
      </c>
      <c r="L156" s="735">
        <v>0</v>
      </c>
      <c r="M156" s="735">
        <v>100782913662</v>
      </c>
      <c r="N156" s="735">
        <v>109785309</v>
      </c>
    </row>
    <row r="157" spans="1:14">
      <c r="A157" s="734" t="s">
        <v>1809</v>
      </c>
      <c r="B157" s="734" t="s">
        <v>1810</v>
      </c>
      <c r="C157" s="734" t="s">
        <v>1600</v>
      </c>
      <c r="D157" s="734" t="s">
        <v>1601</v>
      </c>
      <c r="E157" s="735">
        <v>614</v>
      </c>
      <c r="F157" s="735">
        <v>25</v>
      </c>
      <c r="G157" s="736">
        <v>4.24</v>
      </c>
      <c r="H157" s="735">
        <v>589</v>
      </c>
      <c r="I157" s="735">
        <v>714</v>
      </c>
      <c r="J157" s="735">
        <v>584</v>
      </c>
      <c r="K157" s="735">
        <v>7284080</v>
      </c>
      <c r="L157" s="735">
        <v>4873877710</v>
      </c>
      <c r="M157" s="735">
        <v>16404728586</v>
      </c>
      <c r="N157" s="735">
        <v>26717799</v>
      </c>
    </row>
    <row r="158" spans="1:14">
      <c r="A158" s="734" t="s">
        <v>1811</v>
      </c>
      <c r="B158" s="734" t="s">
        <v>1812</v>
      </c>
      <c r="C158" s="734" t="s">
        <v>1604</v>
      </c>
      <c r="D158" s="734" t="s">
        <v>1605</v>
      </c>
      <c r="E158" s="735">
        <v>696</v>
      </c>
      <c r="F158" s="735">
        <v>9</v>
      </c>
      <c r="G158" s="736">
        <v>1.31</v>
      </c>
      <c r="H158" s="735">
        <v>687</v>
      </c>
      <c r="I158" s="735">
        <v>701</v>
      </c>
      <c r="J158" s="735">
        <v>683</v>
      </c>
      <c r="K158" s="735">
        <v>896580</v>
      </c>
      <c r="L158" s="735">
        <v>623728001</v>
      </c>
      <c r="M158" s="735">
        <v>139731146136</v>
      </c>
      <c r="N158" s="735">
        <v>200763141</v>
      </c>
    </row>
    <row r="159" spans="1:14">
      <c r="A159" s="734" t="s">
        <v>1814</v>
      </c>
      <c r="B159" s="734" t="s">
        <v>1815</v>
      </c>
      <c r="C159" s="734" t="s">
        <v>1600</v>
      </c>
      <c r="D159" s="734" t="s">
        <v>1611</v>
      </c>
      <c r="E159" s="735">
        <v>4700</v>
      </c>
      <c r="F159" s="735">
        <v>5</v>
      </c>
      <c r="G159" s="736">
        <v>0.11</v>
      </c>
      <c r="H159" s="735">
        <v>4745</v>
      </c>
      <c r="I159" s="735">
        <v>4745</v>
      </c>
      <c r="J159" s="735">
        <v>4665</v>
      </c>
      <c r="K159" s="735">
        <v>87978</v>
      </c>
      <c r="L159" s="735">
        <v>412538795</v>
      </c>
      <c r="M159" s="735">
        <v>178650769400</v>
      </c>
      <c r="N159" s="735">
        <v>38010802</v>
      </c>
    </row>
    <row r="160" spans="1:14">
      <c r="A160" s="734" t="s">
        <v>3738</v>
      </c>
      <c r="B160" s="734" t="s">
        <v>7607</v>
      </c>
      <c r="C160" s="734" t="s">
        <v>1604</v>
      </c>
      <c r="D160" s="734" t="s">
        <v>1605</v>
      </c>
      <c r="E160" s="735">
        <v>3500</v>
      </c>
      <c r="F160" s="735">
        <v>-5</v>
      </c>
      <c r="G160" s="736">
        <v>-0.14000000000000001</v>
      </c>
      <c r="H160" s="735">
        <v>3530</v>
      </c>
      <c r="I160" s="735">
        <v>3530</v>
      </c>
      <c r="J160" s="735">
        <v>3455</v>
      </c>
      <c r="K160" s="735">
        <v>168069</v>
      </c>
      <c r="L160" s="735">
        <v>586346622</v>
      </c>
      <c r="M160" s="735">
        <v>708312192000</v>
      </c>
      <c r="N160" s="735">
        <v>202374912</v>
      </c>
    </row>
    <row r="161" spans="1:14">
      <c r="A161" s="734" t="s">
        <v>1816</v>
      </c>
      <c r="B161" s="734" t="s">
        <v>1560</v>
      </c>
      <c r="C161" s="734" t="s">
        <v>1604</v>
      </c>
      <c r="D161" s="734" t="s">
        <v>1605</v>
      </c>
      <c r="E161" s="735">
        <v>5350</v>
      </c>
      <c r="F161" s="735">
        <v>-10</v>
      </c>
      <c r="G161" s="736">
        <v>-0.19</v>
      </c>
      <c r="H161" s="735">
        <v>5360</v>
      </c>
      <c r="I161" s="735">
        <v>5360</v>
      </c>
      <c r="J161" s="735">
        <v>5300</v>
      </c>
      <c r="K161" s="735">
        <v>94341</v>
      </c>
      <c r="L161" s="735">
        <v>502697335</v>
      </c>
      <c r="M161" s="735">
        <v>535047598950</v>
      </c>
      <c r="N161" s="735">
        <v>100008897</v>
      </c>
    </row>
    <row r="162" spans="1:14">
      <c r="A162" s="734" t="s">
        <v>1813</v>
      </c>
      <c r="B162" s="734" t="s">
        <v>9755</v>
      </c>
      <c r="C162" s="734" t="s">
        <v>1600</v>
      </c>
      <c r="D162" s="734" t="s">
        <v>1611</v>
      </c>
      <c r="E162" s="735">
        <v>5600</v>
      </c>
      <c r="F162" s="735">
        <v>-130</v>
      </c>
      <c r="G162" s="736">
        <v>-2.27</v>
      </c>
      <c r="H162" s="735">
        <v>5740</v>
      </c>
      <c r="I162" s="735">
        <v>5740</v>
      </c>
      <c r="J162" s="735">
        <v>5550</v>
      </c>
      <c r="K162" s="735">
        <v>115052</v>
      </c>
      <c r="L162" s="735">
        <v>648503410</v>
      </c>
      <c r="M162" s="735">
        <v>266576811200</v>
      </c>
      <c r="N162" s="735">
        <v>47603002</v>
      </c>
    </row>
    <row r="163" spans="1:14">
      <c r="A163" s="734" t="s">
        <v>1817</v>
      </c>
      <c r="B163" s="734" t="s">
        <v>1818</v>
      </c>
      <c r="C163" s="734" t="s">
        <v>1600</v>
      </c>
      <c r="D163" s="734" t="s">
        <v>1611</v>
      </c>
      <c r="E163" s="735">
        <v>10220</v>
      </c>
      <c r="F163" s="735">
        <v>-30</v>
      </c>
      <c r="G163" s="736">
        <v>-0.28999999999999998</v>
      </c>
      <c r="H163" s="735">
        <v>10250</v>
      </c>
      <c r="I163" s="735">
        <v>10280</v>
      </c>
      <c r="J163" s="735">
        <v>10150</v>
      </c>
      <c r="K163" s="735">
        <v>82551</v>
      </c>
      <c r="L163" s="735">
        <v>841040890</v>
      </c>
      <c r="M163" s="735">
        <v>281606315480</v>
      </c>
      <c r="N163" s="735">
        <v>27554434</v>
      </c>
    </row>
    <row r="164" spans="1:14">
      <c r="A164" s="734" t="s">
        <v>1819</v>
      </c>
      <c r="B164" s="734" t="s">
        <v>1820</v>
      </c>
      <c r="C164" s="734" t="s">
        <v>1604</v>
      </c>
      <c r="D164" s="734" t="s">
        <v>1605</v>
      </c>
      <c r="E164" s="735">
        <v>5260</v>
      </c>
      <c r="F164" s="735">
        <v>-150</v>
      </c>
      <c r="G164" s="736">
        <v>-2.77</v>
      </c>
      <c r="H164" s="735">
        <v>5380</v>
      </c>
      <c r="I164" s="735">
        <v>5410</v>
      </c>
      <c r="J164" s="735">
        <v>5260</v>
      </c>
      <c r="K164" s="735">
        <v>234213</v>
      </c>
      <c r="L164" s="735">
        <v>1242540895</v>
      </c>
      <c r="M164" s="735">
        <v>353645737800</v>
      </c>
      <c r="N164" s="735">
        <v>67233030</v>
      </c>
    </row>
    <row r="165" spans="1:14">
      <c r="A165" s="734" t="s">
        <v>1821</v>
      </c>
      <c r="B165" s="734" t="s">
        <v>1822</v>
      </c>
      <c r="C165" s="734" t="s">
        <v>1600</v>
      </c>
      <c r="D165" s="734" t="s">
        <v>2041</v>
      </c>
      <c r="E165" s="735">
        <v>2555</v>
      </c>
      <c r="F165" s="735">
        <v>0</v>
      </c>
      <c r="G165" s="736">
        <v>0</v>
      </c>
      <c r="H165" s="735">
        <v>0</v>
      </c>
      <c r="I165" s="735">
        <v>0</v>
      </c>
      <c r="J165" s="735">
        <v>0</v>
      </c>
      <c r="K165" s="735">
        <v>0</v>
      </c>
      <c r="L165" s="735">
        <v>0</v>
      </c>
      <c r="M165" s="735">
        <v>67617390260</v>
      </c>
      <c r="N165" s="735">
        <v>26464732</v>
      </c>
    </row>
    <row r="166" spans="1:14">
      <c r="A166" s="734" t="s">
        <v>1823</v>
      </c>
      <c r="B166" s="734" t="s">
        <v>9756</v>
      </c>
      <c r="C166" s="734" t="s">
        <v>1600</v>
      </c>
      <c r="D166" s="734" t="s">
        <v>1651</v>
      </c>
      <c r="E166" s="735">
        <v>8910</v>
      </c>
      <c r="F166" s="735">
        <v>0</v>
      </c>
      <c r="G166" s="736">
        <v>0</v>
      </c>
      <c r="H166" s="735">
        <v>0</v>
      </c>
      <c r="I166" s="735">
        <v>0</v>
      </c>
      <c r="J166" s="735">
        <v>0</v>
      </c>
      <c r="K166" s="735">
        <v>0</v>
      </c>
      <c r="L166" s="735">
        <v>0</v>
      </c>
      <c r="M166" s="735">
        <v>62746456410</v>
      </c>
      <c r="N166" s="735">
        <v>7042251</v>
      </c>
    </row>
    <row r="167" spans="1:14">
      <c r="A167" s="734" t="s">
        <v>1824</v>
      </c>
      <c r="B167" s="734" t="s">
        <v>1825</v>
      </c>
      <c r="C167" s="734" t="s">
        <v>1604</v>
      </c>
      <c r="D167" s="734" t="s">
        <v>1605</v>
      </c>
      <c r="E167" s="735">
        <v>5310</v>
      </c>
      <c r="F167" s="735">
        <v>0</v>
      </c>
      <c r="G167" s="736">
        <v>0</v>
      </c>
      <c r="H167" s="735">
        <v>0</v>
      </c>
      <c r="I167" s="735">
        <v>0</v>
      </c>
      <c r="J167" s="735">
        <v>0</v>
      </c>
      <c r="K167" s="735">
        <v>0</v>
      </c>
      <c r="L167" s="735">
        <v>0</v>
      </c>
      <c r="M167" s="735">
        <v>138166306200</v>
      </c>
      <c r="N167" s="735">
        <v>26020020</v>
      </c>
    </row>
    <row r="168" spans="1:14">
      <c r="A168" s="734" t="s">
        <v>1826</v>
      </c>
      <c r="B168" s="734" t="s">
        <v>1827</v>
      </c>
      <c r="C168" s="734" t="s">
        <v>1600</v>
      </c>
      <c r="D168" s="734" t="s">
        <v>1614</v>
      </c>
      <c r="E168" s="735">
        <v>11180</v>
      </c>
      <c r="F168" s="735">
        <v>-20</v>
      </c>
      <c r="G168" s="736">
        <v>-0.18</v>
      </c>
      <c r="H168" s="735">
        <v>11400</v>
      </c>
      <c r="I168" s="735">
        <v>11400</v>
      </c>
      <c r="J168" s="735">
        <v>11170</v>
      </c>
      <c r="K168" s="735">
        <v>50232</v>
      </c>
      <c r="L168" s="735">
        <v>563380060</v>
      </c>
      <c r="M168" s="735">
        <v>264713801560</v>
      </c>
      <c r="N168" s="735">
        <v>23677442</v>
      </c>
    </row>
    <row r="169" spans="1:14">
      <c r="A169" s="734" t="s">
        <v>1828</v>
      </c>
      <c r="B169" s="734" t="s">
        <v>1829</v>
      </c>
      <c r="C169" s="734" t="s">
        <v>1604</v>
      </c>
      <c r="D169" s="734" t="s">
        <v>1605</v>
      </c>
      <c r="E169" s="735">
        <v>25150</v>
      </c>
      <c r="F169" s="735">
        <v>-50</v>
      </c>
      <c r="G169" s="736">
        <v>-0.2</v>
      </c>
      <c r="H169" s="735">
        <v>25050</v>
      </c>
      <c r="I169" s="735">
        <v>25300</v>
      </c>
      <c r="J169" s="735">
        <v>24950</v>
      </c>
      <c r="K169" s="735">
        <v>7331</v>
      </c>
      <c r="L169" s="735">
        <v>184469025</v>
      </c>
      <c r="M169" s="735">
        <v>356535957000</v>
      </c>
      <c r="N169" s="735">
        <v>14176380</v>
      </c>
    </row>
    <row r="170" spans="1:14">
      <c r="A170" s="734" t="s">
        <v>1830</v>
      </c>
      <c r="B170" s="734" t="s">
        <v>1831</v>
      </c>
      <c r="C170" s="734" t="s">
        <v>1600</v>
      </c>
      <c r="D170" s="734" t="s">
        <v>1611</v>
      </c>
      <c r="E170" s="735">
        <v>706</v>
      </c>
      <c r="F170" s="735">
        <v>1</v>
      </c>
      <c r="G170" s="736">
        <v>0.14000000000000001</v>
      </c>
      <c r="H170" s="735">
        <v>705</v>
      </c>
      <c r="I170" s="735">
        <v>709</v>
      </c>
      <c r="J170" s="735">
        <v>702</v>
      </c>
      <c r="K170" s="735">
        <v>93776</v>
      </c>
      <c r="L170" s="735">
        <v>66012382</v>
      </c>
      <c r="M170" s="735">
        <v>93495382320</v>
      </c>
      <c r="N170" s="735">
        <v>132429720</v>
      </c>
    </row>
    <row r="171" spans="1:14">
      <c r="A171" s="734" t="s">
        <v>1833</v>
      </c>
      <c r="B171" s="734" t="s">
        <v>1834</v>
      </c>
      <c r="C171" s="734" t="s">
        <v>1604</v>
      </c>
      <c r="D171" s="734" t="s">
        <v>1605</v>
      </c>
      <c r="E171" s="735">
        <v>46700</v>
      </c>
      <c r="F171" s="735">
        <v>-300</v>
      </c>
      <c r="G171" s="736">
        <v>-0.64</v>
      </c>
      <c r="H171" s="735">
        <v>46650</v>
      </c>
      <c r="I171" s="735">
        <v>47200</v>
      </c>
      <c r="J171" s="735">
        <v>46450</v>
      </c>
      <c r="K171" s="735">
        <v>3488</v>
      </c>
      <c r="L171" s="735">
        <v>162644250</v>
      </c>
      <c r="M171" s="735">
        <v>204485710300</v>
      </c>
      <c r="N171" s="735">
        <v>4378709</v>
      </c>
    </row>
    <row r="172" spans="1:14">
      <c r="A172" s="734" t="s">
        <v>1835</v>
      </c>
      <c r="B172" s="734" t="s">
        <v>1836</v>
      </c>
      <c r="C172" s="734" t="s">
        <v>1604</v>
      </c>
      <c r="D172" s="734" t="s">
        <v>1605</v>
      </c>
      <c r="E172" s="735">
        <v>72900</v>
      </c>
      <c r="F172" s="735">
        <v>400</v>
      </c>
      <c r="G172" s="736">
        <v>0.55000000000000004</v>
      </c>
      <c r="H172" s="735">
        <v>72600</v>
      </c>
      <c r="I172" s="735">
        <v>73400</v>
      </c>
      <c r="J172" s="735">
        <v>72100</v>
      </c>
      <c r="K172" s="735">
        <v>1306</v>
      </c>
      <c r="L172" s="735">
        <v>94745200</v>
      </c>
      <c r="M172" s="735">
        <v>307976693400</v>
      </c>
      <c r="N172" s="735">
        <v>4224646</v>
      </c>
    </row>
    <row r="173" spans="1:14">
      <c r="A173" s="734" t="s">
        <v>1837</v>
      </c>
      <c r="B173" s="734" t="s">
        <v>1838</v>
      </c>
      <c r="C173" s="734" t="s">
        <v>1604</v>
      </c>
      <c r="D173" s="734" t="s">
        <v>1605</v>
      </c>
      <c r="E173" s="735">
        <v>451</v>
      </c>
      <c r="F173" s="735">
        <v>-19</v>
      </c>
      <c r="G173" s="736">
        <v>-4.04</v>
      </c>
      <c r="H173" s="735">
        <v>471</v>
      </c>
      <c r="I173" s="735">
        <v>475</v>
      </c>
      <c r="J173" s="735">
        <v>446</v>
      </c>
      <c r="K173" s="735">
        <v>614325</v>
      </c>
      <c r="L173" s="735">
        <v>278459434</v>
      </c>
      <c r="M173" s="735">
        <v>38955207984</v>
      </c>
      <c r="N173" s="735">
        <v>86375184</v>
      </c>
    </row>
    <row r="174" spans="1:14">
      <c r="A174" s="734" t="s">
        <v>1839</v>
      </c>
      <c r="B174" s="734" t="s">
        <v>1840</v>
      </c>
      <c r="C174" s="734" t="s">
        <v>1604</v>
      </c>
      <c r="D174" s="734" t="s">
        <v>1605</v>
      </c>
      <c r="E174" s="735">
        <v>8980</v>
      </c>
      <c r="F174" s="735">
        <v>-70</v>
      </c>
      <c r="G174" s="736">
        <v>-0.77</v>
      </c>
      <c r="H174" s="735">
        <v>9140</v>
      </c>
      <c r="I174" s="735">
        <v>9140</v>
      </c>
      <c r="J174" s="735">
        <v>8950</v>
      </c>
      <c r="K174" s="735">
        <v>39692</v>
      </c>
      <c r="L174" s="735">
        <v>356835955</v>
      </c>
      <c r="M174" s="735">
        <v>207311202400</v>
      </c>
      <c r="N174" s="735">
        <v>23085880</v>
      </c>
    </row>
    <row r="175" spans="1:14">
      <c r="A175" s="734" t="s">
        <v>3374</v>
      </c>
      <c r="B175" s="734" t="s">
        <v>9757</v>
      </c>
      <c r="C175" s="734" t="s">
        <v>1600</v>
      </c>
      <c r="D175" s="734" t="s">
        <v>1601</v>
      </c>
      <c r="E175" s="735">
        <v>662</v>
      </c>
      <c r="F175" s="735">
        <v>-12</v>
      </c>
      <c r="G175" s="736">
        <v>-1.78</v>
      </c>
      <c r="H175" s="735">
        <v>667</v>
      </c>
      <c r="I175" s="735">
        <v>670</v>
      </c>
      <c r="J175" s="735">
        <v>646</v>
      </c>
      <c r="K175" s="735">
        <v>408199</v>
      </c>
      <c r="L175" s="735">
        <v>269166856</v>
      </c>
      <c r="M175" s="735">
        <v>22141782924</v>
      </c>
      <c r="N175" s="735">
        <v>33446802</v>
      </c>
    </row>
    <row r="176" spans="1:14">
      <c r="A176" s="734" t="s">
        <v>1841</v>
      </c>
      <c r="B176" s="734" t="s">
        <v>1383</v>
      </c>
      <c r="C176" s="734" t="s">
        <v>1604</v>
      </c>
      <c r="D176" s="734" t="s">
        <v>1605</v>
      </c>
      <c r="E176" s="735">
        <v>52600</v>
      </c>
      <c r="F176" s="735">
        <v>-400</v>
      </c>
      <c r="G176" s="736">
        <v>-0.75</v>
      </c>
      <c r="H176" s="735">
        <v>52200</v>
      </c>
      <c r="I176" s="735">
        <v>52600</v>
      </c>
      <c r="J176" s="735">
        <v>51900</v>
      </c>
      <c r="K176" s="735">
        <v>238632</v>
      </c>
      <c r="L176" s="735">
        <v>12472414200</v>
      </c>
      <c r="M176" s="735">
        <v>13256340631000</v>
      </c>
      <c r="N176" s="735">
        <v>252021685</v>
      </c>
    </row>
    <row r="177" spans="1:14">
      <c r="A177" s="734" t="s">
        <v>1842</v>
      </c>
      <c r="B177" s="734" t="s">
        <v>1391</v>
      </c>
      <c r="C177" s="734" t="s">
        <v>1604</v>
      </c>
      <c r="D177" s="734" t="s">
        <v>1605</v>
      </c>
      <c r="E177" s="735">
        <v>142100</v>
      </c>
      <c r="F177" s="735">
        <v>-1300</v>
      </c>
      <c r="G177" s="736">
        <v>-0.91</v>
      </c>
      <c r="H177" s="735">
        <v>142500</v>
      </c>
      <c r="I177" s="735">
        <v>143800</v>
      </c>
      <c r="J177" s="735">
        <v>142000</v>
      </c>
      <c r="K177" s="735">
        <v>195611</v>
      </c>
      <c r="L177" s="735">
        <v>27904168550</v>
      </c>
      <c r="M177" s="735">
        <v>16764481254500</v>
      </c>
      <c r="N177" s="735">
        <v>117976645</v>
      </c>
    </row>
    <row r="178" spans="1:14">
      <c r="A178" s="734" t="s">
        <v>1843</v>
      </c>
      <c r="B178" s="734" t="s">
        <v>1844</v>
      </c>
      <c r="C178" s="734" t="s">
        <v>1604</v>
      </c>
      <c r="D178" s="734" t="s">
        <v>1605</v>
      </c>
      <c r="E178" s="735">
        <v>2850</v>
      </c>
      <c r="F178" s="735">
        <v>-30</v>
      </c>
      <c r="G178" s="736">
        <v>-1.04</v>
      </c>
      <c r="H178" s="735">
        <v>2885</v>
      </c>
      <c r="I178" s="735">
        <v>2895</v>
      </c>
      <c r="J178" s="735">
        <v>2850</v>
      </c>
      <c r="K178" s="735">
        <v>205329</v>
      </c>
      <c r="L178" s="735">
        <v>587218856</v>
      </c>
      <c r="M178" s="735">
        <v>121652250000</v>
      </c>
      <c r="N178" s="735">
        <v>42685000</v>
      </c>
    </row>
    <row r="179" spans="1:14">
      <c r="A179" s="734" t="s">
        <v>1845</v>
      </c>
      <c r="B179" s="734" t="s">
        <v>1846</v>
      </c>
      <c r="C179" s="734" t="s">
        <v>1604</v>
      </c>
      <c r="D179" s="734" t="s">
        <v>1605</v>
      </c>
      <c r="E179" s="735">
        <v>2715</v>
      </c>
      <c r="F179" s="735">
        <v>-35</v>
      </c>
      <c r="G179" s="736">
        <v>-1.27</v>
      </c>
      <c r="H179" s="735">
        <v>2750</v>
      </c>
      <c r="I179" s="735">
        <v>2755</v>
      </c>
      <c r="J179" s="735">
        <v>2700</v>
      </c>
      <c r="K179" s="735">
        <v>126736</v>
      </c>
      <c r="L179" s="735">
        <v>344539406</v>
      </c>
      <c r="M179" s="735">
        <v>94487430000</v>
      </c>
      <c r="N179" s="735">
        <v>34802000</v>
      </c>
    </row>
    <row r="180" spans="1:14">
      <c r="A180" s="734" t="s">
        <v>2241</v>
      </c>
      <c r="B180" s="734" t="s">
        <v>9758</v>
      </c>
      <c r="C180" s="734" t="s">
        <v>1600</v>
      </c>
      <c r="D180" s="734" t="s">
        <v>1611</v>
      </c>
      <c r="E180" s="735">
        <v>12990</v>
      </c>
      <c r="F180" s="735">
        <v>10</v>
      </c>
      <c r="G180" s="736">
        <v>0.08</v>
      </c>
      <c r="H180" s="735">
        <v>13040</v>
      </c>
      <c r="I180" s="735">
        <v>13040</v>
      </c>
      <c r="J180" s="735">
        <v>12910</v>
      </c>
      <c r="K180" s="735">
        <v>3782</v>
      </c>
      <c r="L180" s="735">
        <v>48923665</v>
      </c>
      <c r="M180" s="735">
        <v>150270437370</v>
      </c>
      <c r="N180" s="735">
        <v>11568163</v>
      </c>
    </row>
    <row r="181" spans="1:14">
      <c r="A181" s="734" t="s">
        <v>7737</v>
      </c>
      <c r="B181" s="734" t="s">
        <v>9759</v>
      </c>
      <c r="C181" s="734" t="s">
        <v>1600</v>
      </c>
      <c r="D181" s="734" t="s">
        <v>1601</v>
      </c>
      <c r="E181" s="735">
        <v>13740</v>
      </c>
      <c r="F181" s="735">
        <v>-60</v>
      </c>
      <c r="G181" s="736">
        <v>-0.43</v>
      </c>
      <c r="H181" s="735">
        <v>13710</v>
      </c>
      <c r="I181" s="735">
        <v>13830</v>
      </c>
      <c r="J181" s="735">
        <v>13690</v>
      </c>
      <c r="K181" s="735">
        <v>4029</v>
      </c>
      <c r="L181" s="735">
        <v>55353400</v>
      </c>
      <c r="M181" s="735">
        <v>117693940860</v>
      </c>
      <c r="N181" s="735">
        <v>8565789</v>
      </c>
    </row>
    <row r="182" spans="1:14">
      <c r="A182" s="734" t="s">
        <v>5033</v>
      </c>
      <c r="B182" s="734" t="s">
        <v>9760</v>
      </c>
      <c r="C182" s="734" t="s">
        <v>1600</v>
      </c>
      <c r="D182" s="734" t="s">
        <v>1611</v>
      </c>
      <c r="E182" s="735">
        <v>1874</v>
      </c>
      <c r="F182" s="735">
        <v>-5</v>
      </c>
      <c r="G182" s="736">
        <v>-0.27</v>
      </c>
      <c r="H182" s="735">
        <v>1862</v>
      </c>
      <c r="I182" s="735">
        <v>1889</v>
      </c>
      <c r="J182" s="735">
        <v>1851</v>
      </c>
      <c r="K182" s="735">
        <v>33399</v>
      </c>
      <c r="L182" s="735">
        <v>62319580</v>
      </c>
      <c r="M182" s="735">
        <v>108908330812</v>
      </c>
      <c r="N182" s="735">
        <v>58115438</v>
      </c>
    </row>
    <row r="183" spans="1:14">
      <c r="A183" s="734" t="s">
        <v>1848</v>
      </c>
      <c r="B183" s="734" t="s">
        <v>1849</v>
      </c>
      <c r="C183" s="734" t="s">
        <v>1600</v>
      </c>
      <c r="D183" s="734" t="s">
        <v>1601</v>
      </c>
      <c r="E183" s="735">
        <v>3730</v>
      </c>
      <c r="F183" s="735">
        <v>-10</v>
      </c>
      <c r="G183" s="736">
        <v>-0.27</v>
      </c>
      <c r="H183" s="735">
        <v>3725</v>
      </c>
      <c r="I183" s="735">
        <v>3775</v>
      </c>
      <c r="J183" s="735">
        <v>3690</v>
      </c>
      <c r="K183" s="735">
        <v>36580</v>
      </c>
      <c r="L183" s="735">
        <v>136040478</v>
      </c>
      <c r="M183" s="735">
        <v>167177980820</v>
      </c>
      <c r="N183" s="735">
        <v>44819834</v>
      </c>
    </row>
    <row r="184" spans="1:14">
      <c r="A184" s="734" t="s">
        <v>1850</v>
      </c>
      <c r="B184" s="734" t="s">
        <v>1851</v>
      </c>
      <c r="C184" s="734" t="s">
        <v>1600</v>
      </c>
      <c r="D184" s="734" t="s">
        <v>1611</v>
      </c>
      <c r="E184" s="735">
        <v>906</v>
      </c>
      <c r="F184" s="735">
        <v>3</v>
      </c>
      <c r="G184" s="736">
        <v>0.33</v>
      </c>
      <c r="H184" s="735">
        <v>895</v>
      </c>
      <c r="I184" s="735">
        <v>907</v>
      </c>
      <c r="J184" s="735">
        <v>895</v>
      </c>
      <c r="K184" s="735">
        <v>58681</v>
      </c>
      <c r="L184" s="735">
        <v>52972595</v>
      </c>
      <c r="M184" s="735">
        <v>59229257136</v>
      </c>
      <c r="N184" s="735">
        <v>65374456</v>
      </c>
    </row>
    <row r="185" spans="1:14">
      <c r="A185" s="734" t="s">
        <v>4302</v>
      </c>
      <c r="B185" s="734" t="s">
        <v>9761</v>
      </c>
      <c r="C185" s="734" t="s">
        <v>1600</v>
      </c>
      <c r="D185" s="734" t="s">
        <v>1611</v>
      </c>
      <c r="E185" s="735">
        <v>15070</v>
      </c>
      <c r="F185" s="735">
        <v>-220</v>
      </c>
      <c r="G185" s="736">
        <v>-1.44</v>
      </c>
      <c r="H185" s="735">
        <v>15290</v>
      </c>
      <c r="I185" s="735">
        <v>15470</v>
      </c>
      <c r="J185" s="735">
        <v>15010</v>
      </c>
      <c r="K185" s="735">
        <v>5104</v>
      </c>
      <c r="L185" s="735">
        <v>77057000</v>
      </c>
      <c r="M185" s="735">
        <v>237352500000</v>
      </c>
      <c r="N185" s="735">
        <v>15750000</v>
      </c>
    </row>
    <row r="186" spans="1:14">
      <c r="A186" s="734" t="s">
        <v>4248</v>
      </c>
      <c r="B186" s="734" t="s">
        <v>7668</v>
      </c>
      <c r="C186" s="734" t="s">
        <v>1600</v>
      </c>
      <c r="D186" s="734" t="s">
        <v>1601</v>
      </c>
      <c r="E186" s="735">
        <v>4345</v>
      </c>
      <c r="F186" s="735">
        <v>305</v>
      </c>
      <c r="G186" s="736">
        <v>7.55</v>
      </c>
      <c r="H186" s="735">
        <v>4050</v>
      </c>
      <c r="I186" s="735">
        <v>4395</v>
      </c>
      <c r="J186" s="735">
        <v>3995</v>
      </c>
      <c r="K186" s="735">
        <v>668925</v>
      </c>
      <c r="L186" s="735">
        <v>2860411523</v>
      </c>
      <c r="M186" s="735">
        <v>252370661070</v>
      </c>
      <c r="N186" s="735">
        <v>58083006</v>
      </c>
    </row>
    <row r="187" spans="1:14">
      <c r="A187" s="734" t="s">
        <v>7669</v>
      </c>
      <c r="B187" s="734" t="s">
        <v>7670</v>
      </c>
      <c r="C187" s="734" t="s">
        <v>1600</v>
      </c>
      <c r="D187" s="734" t="s">
        <v>1614</v>
      </c>
      <c r="E187" s="735">
        <v>5520</v>
      </c>
      <c r="F187" s="735">
        <v>20</v>
      </c>
      <c r="G187" s="736">
        <v>0.36</v>
      </c>
      <c r="H187" s="735">
        <v>5500</v>
      </c>
      <c r="I187" s="735">
        <v>5650</v>
      </c>
      <c r="J187" s="735">
        <v>5430</v>
      </c>
      <c r="K187" s="735">
        <v>138678</v>
      </c>
      <c r="L187" s="735">
        <v>768775325</v>
      </c>
      <c r="M187" s="735">
        <v>128159159280</v>
      </c>
      <c r="N187" s="735">
        <v>23217239</v>
      </c>
    </row>
    <row r="188" spans="1:14">
      <c r="A188" s="734" t="s">
        <v>1852</v>
      </c>
      <c r="B188" s="734" t="s">
        <v>1853</v>
      </c>
      <c r="C188" s="734" t="s">
        <v>1604</v>
      </c>
      <c r="D188" s="734" t="s">
        <v>1605</v>
      </c>
      <c r="E188" s="735">
        <v>18240</v>
      </c>
      <c r="F188" s="735">
        <v>-90</v>
      </c>
      <c r="G188" s="736">
        <v>-0.49</v>
      </c>
      <c r="H188" s="735">
        <v>18400</v>
      </c>
      <c r="I188" s="735">
        <v>18470</v>
      </c>
      <c r="J188" s="735">
        <v>18220</v>
      </c>
      <c r="K188" s="735">
        <v>16125</v>
      </c>
      <c r="L188" s="735">
        <v>294998690</v>
      </c>
      <c r="M188" s="735">
        <v>533337600000</v>
      </c>
      <c r="N188" s="735">
        <v>29240000</v>
      </c>
    </row>
    <row r="189" spans="1:14">
      <c r="A189" s="734" t="s">
        <v>1854</v>
      </c>
      <c r="B189" s="734" t="s">
        <v>1259</v>
      </c>
      <c r="C189" s="734" t="s">
        <v>1604</v>
      </c>
      <c r="D189" s="734" t="s">
        <v>1605</v>
      </c>
      <c r="E189" s="735">
        <v>80700</v>
      </c>
      <c r="F189" s="735">
        <v>-800</v>
      </c>
      <c r="G189" s="736">
        <v>-0.98</v>
      </c>
      <c r="H189" s="735">
        <v>79900</v>
      </c>
      <c r="I189" s="735">
        <v>81200</v>
      </c>
      <c r="J189" s="735">
        <v>79800</v>
      </c>
      <c r="K189" s="735">
        <v>152542</v>
      </c>
      <c r="L189" s="735">
        <v>12305884900</v>
      </c>
      <c r="M189" s="735">
        <v>12445681909500</v>
      </c>
      <c r="N189" s="735">
        <v>154221585</v>
      </c>
    </row>
    <row r="190" spans="1:14">
      <c r="A190" s="734" t="s">
        <v>1855</v>
      </c>
      <c r="B190" s="734" t="s">
        <v>1394</v>
      </c>
      <c r="C190" s="734" t="s">
        <v>1604</v>
      </c>
      <c r="D190" s="734" t="s">
        <v>1605</v>
      </c>
      <c r="E190" s="735">
        <v>11810</v>
      </c>
      <c r="F190" s="735">
        <v>-190</v>
      </c>
      <c r="G190" s="736">
        <v>-1.58</v>
      </c>
      <c r="H190" s="735">
        <v>11930</v>
      </c>
      <c r="I190" s="735">
        <v>11960</v>
      </c>
      <c r="J190" s="735">
        <v>11800</v>
      </c>
      <c r="K190" s="735">
        <v>826667</v>
      </c>
      <c r="L190" s="735">
        <v>9797422945</v>
      </c>
      <c r="M190" s="735">
        <v>5905000000000</v>
      </c>
      <c r="N190" s="735">
        <v>500000000</v>
      </c>
    </row>
    <row r="191" spans="1:14">
      <c r="A191" s="734" t="s">
        <v>1856</v>
      </c>
      <c r="B191" s="734" t="s">
        <v>1419</v>
      </c>
      <c r="C191" s="734" t="s">
        <v>1604</v>
      </c>
      <c r="D191" s="734" t="s">
        <v>1605</v>
      </c>
      <c r="E191" s="735">
        <v>258500</v>
      </c>
      <c r="F191" s="735">
        <v>500</v>
      </c>
      <c r="G191" s="736">
        <v>0.19</v>
      </c>
      <c r="H191" s="735">
        <v>258000</v>
      </c>
      <c r="I191" s="735">
        <v>259500</v>
      </c>
      <c r="J191" s="735">
        <v>256500</v>
      </c>
      <c r="K191" s="735">
        <v>33611</v>
      </c>
      <c r="L191" s="735">
        <v>8681681000</v>
      </c>
      <c r="M191" s="735">
        <v>3955685651500</v>
      </c>
      <c r="N191" s="735">
        <v>15302459</v>
      </c>
    </row>
    <row r="192" spans="1:14">
      <c r="A192" s="734" t="s">
        <v>1857</v>
      </c>
      <c r="B192" s="734" t="s">
        <v>1858</v>
      </c>
      <c r="C192" s="734" t="s">
        <v>1604</v>
      </c>
      <c r="D192" s="734" t="s">
        <v>1605</v>
      </c>
      <c r="E192" s="735">
        <v>113400</v>
      </c>
      <c r="F192" s="735">
        <v>-200</v>
      </c>
      <c r="G192" s="736">
        <v>-0.18</v>
      </c>
      <c r="H192" s="735">
        <v>114000</v>
      </c>
      <c r="I192" s="735">
        <v>114400</v>
      </c>
      <c r="J192" s="735">
        <v>113000</v>
      </c>
      <c r="K192" s="735">
        <v>1945</v>
      </c>
      <c r="L192" s="735">
        <v>220594700</v>
      </c>
      <c r="M192" s="735">
        <v>238105639800</v>
      </c>
      <c r="N192" s="735">
        <v>2099697</v>
      </c>
    </row>
    <row r="193" spans="1:14">
      <c r="A193" s="734" t="s">
        <v>9762</v>
      </c>
      <c r="B193" s="734" t="s">
        <v>9029</v>
      </c>
      <c r="C193" s="734" t="s">
        <v>1604</v>
      </c>
      <c r="D193" s="734" t="s">
        <v>1605</v>
      </c>
      <c r="E193" s="735">
        <v>61400</v>
      </c>
      <c r="F193" s="735">
        <v>-700</v>
      </c>
      <c r="G193" s="736">
        <v>-1.1299999999999999</v>
      </c>
      <c r="H193" s="735">
        <v>62100</v>
      </c>
      <c r="I193" s="735">
        <v>62200</v>
      </c>
      <c r="J193" s="735">
        <v>60900</v>
      </c>
      <c r="K193" s="735">
        <v>493400</v>
      </c>
      <c r="L193" s="735">
        <v>30240907350</v>
      </c>
      <c r="M193" s="735">
        <v>5948797207200</v>
      </c>
      <c r="N193" s="735">
        <v>96885948</v>
      </c>
    </row>
    <row r="194" spans="1:14">
      <c r="A194" s="734" t="s">
        <v>1859</v>
      </c>
      <c r="B194" s="734" t="s">
        <v>1565</v>
      </c>
      <c r="C194" s="734" t="s">
        <v>1604</v>
      </c>
      <c r="D194" s="734" t="s">
        <v>1605</v>
      </c>
      <c r="E194" s="735">
        <v>368500</v>
      </c>
      <c r="F194" s="735">
        <v>-11500</v>
      </c>
      <c r="G194" s="736">
        <v>-3.03</v>
      </c>
      <c r="H194" s="735">
        <v>375000</v>
      </c>
      <c r="I194" s="735">
        <v>375000</v>
      </c>
      <c r="J194" s="735">
        <v>366000</v>
      </c>
      <c r="K194" s="735">
        <v>344347</v>
      </c>
      <c r="L194" s="735">
        <v>126817072750</v>
      </c>
      <c r="M194" s="735">
        <v>86229000000000</v>
      </c>
      <c r="N194" s="735">
        <v>234000000</v>
      </c>
    </row>
    <row r="195" spans="1:14">
      <c r="A195" s="734" t="s">
        <v>1860</v>
      </c>
      <c r="B195" s="734" t="s">
        <v>1861</v>
      </c>
      <c r="C195" s="734" t="s">
        <v>1604</v>
      </c>
      <c r="D195" s="734" t="s">
        <v>1605</v>
      </c>
      <c r="E195" s="735">
        <v>66500</v>
      </c>
      <c r="F195" s="735">
        <v>-200</v>
      </c>
      <c r="G195" s="736">
        <v>-0.3</v>
      </c>
      <c r="H195" s="735">
        <v>66800</v>
      </c>
      <c r="I195" s="735">
        <v>67000</v>
      </c>
      <c r="J195" s="735">
        <v>66100</v>
      </c>
      <c r="K195" s="735">
        <v>4010</v>
      </c>
      <c r="L195" s="735">
        <v>266555150</v>
      </c>
      <c r="M195" s="735">
        <v>200244733500</v>
      </c>
      <c r="N195" s="735">
        <v>3011199</v>
      </c>
    </row>
    <row r="196" spans="1:14">
      <c r="A196" s="734" t="s">
        <v>1862</v>
      </c>
      <c r="B196" s="734" t="s">
        <v>1387</v>
      </c>
      <c r="C196" s="734" t="s">
        <v>1604</v>
      </c>
      <c r="D196" s="734" t="s">
        <v>1605</v>
      </c>
      <c r="E196" s="735">
        <v>14720</v>
      </c>
      <c r="F196" s="735">
        <v>-130</v>
      </c>
      <c r="G196" s="736">
        <v>-0.88</v>
      </c>
      <c r="H196" s="735">
        <v>14810</v>
      </c>
      <c r="I196" s="735">
        <v>14840</v>
      </c>
      <c r="J196" s="735">
        <v>14640</v>
      </c>
      <c r="K196" s="735">
        <v>545703</v>
      </c>
      <c r="L196" s="735">
        <v>8025233035</v>
      </c>
      <c r="M196" s="735">
        <v>6327073385600</v>
      </c>
      <c r="N196" s="735">
        <v>429828355</v>
      </c>
    </row>
    <row r="197" spans="1:14">
      <c r="A197" s="734" t="s">
        <v>1863</v>
      </c>
      <c r="B197" s="734" t="s">
        <v>1331</v>
      </c>
      <c r="C197" s="734" t="s">
        <v>1604</v>
      </c>
      <c r="D197" s="734" t="s">
        <v>1605</v>
      </c>
      <c r="E197" s="735">
        <v>271000</v>
      </c>
      <c r="F197" s="735">
        <v>-500</v>
      </c>
      <c r="G197" s="736">
        <v>-0.18</v>
      </c>
      <c r="H197" s="735">
        <v>275500</v>
      </c>
      <c r="I197" s="735">
        <v>275500</v>
      </c>
      <c r="J197" s="735">
        <v>267000</v>
      </c>
      <c r="K197" s="735">
        <v>102604</v>
      </c>
      <c r="L197" s="735">
        <v>27752464500</v>
      </c>
      <c r="M197" s="735">
        <v>6413785997000</v>
      </c>
      <c r="N197" s="735">
        <v>23667107</v>
      </c>
    </row>
    <row r="198" spans="1:14">
      <c r="A198" s="734" t="s">
        <v>1864</v>
      </c>
      <c r="B198" s="734" t="s">
        <v>1430</v>
      </c>
      <c r="C198" s="734" t="s">
        <v>1604</v>
      </c>
      <c r="D198" s="734" t="s">
        <v>1605</v>
      </c>
      <c r="E198" s="735">
        <v>91900</v>
      </c>
      <c r="F198" s="735">
        <v>100</v>
      </c>
      <c r="G198" s="736">
        <v>0.11</v>
      </c>
      <c r="H198" s="735">
        <v>92000</v>
      </c>
      <c r="I198" s="735">
        <v>92200</v>
      </c>
      <c r="J198" s="735">
        <v>90900</v>
      </c>
      <c r="K198" s="735">
        <v>418596</v>
      </c>
      <c r="L198" s="735">
        <v>38373501700</v>
      </c>
      <c r="M198" s="735">
        <v>14969258965300</v>
      </c>
      <c r="N198" s="735">
        <v>162886387</v>
      </c>
    </row>
    <row r="199" spans="1:14">
      <c r="A199" s="734" t="s">
        <v>1865</v>
      </c>
      <c r="B199" s="734" t="s">
        <v>1866</v>
      </c>
      <c r="C199" s="734" t="s">
        <v>1604</v>
      </c>
      <c r="D199" s="734" t="s">
        <v>1605</v>
      </c>
      <c r="E199" s="735">
        <v>48500</v>
      </c>
      <c r="F199" s="735">
        <v>-50</v>
      </c>
      <c r="G199" s="736">
        <v>-0.1</v>
      </c>
      <c r="H199" s="735">
        <v>48550</v>
      </c>
      <c r="I199" s="735">
        <v>48700</v>
      </c>
      <c r="J199" s="735">
        <v>48150</v>
      </c>
      <c r="K199" s="735">
        <v>42416</v>
      </c>
      <c r="L199" s="735">
        <v>2052810800</v>
      </c>
      <c r="M199" s="735">
        <v>833520612000</v>
      </c>
      <c r="N199" s="735">
        <v>17185992</v>
      </c>
    </row>
    <row r="200" spans="1:14">
      <c r="A200" s="734" t="s">
        <v>1867</v>
      </c>
      <c r="B200" s="734" t="s">
        <v>1868</v>
      </c>
      <c r="C200" s="734" t="s">
        <v>1604</v>
      </c>
      <c r="D200" s="734" t="s">
        <v>1605</v>
      </c>
      <c r="E200" s="735">
        <v>2345</v>
      </c>
      <c r="F200" s="735">
        <v>5</v>
      </c>
      <c r="G200" s="736">
        <v>0.21</v>
      </c>
      <c r="H200" s="735">
        <v>2325</v>
      </c>
      <c r="I200" s="735">
        <v>2355</v>
      </c>
      <c r="J200" s="735">
        <v>2325</v>
      </c>
      <c r="K200" s="735">
        <v>90732</v>
      </c>
      <c r="L200" s="735">
        <v>212290340</v>
      </c>
      <c r="M200" s="735">
        <v>181612898425</v>
      </c>
      <c r="N200" s="735">
        <v>77446865</v>
      </c>
    </row>
    <row r="201" spans="1:14">
      <c r="A201" s="734" t="s">
        <v>1869</v>
      </c>
      <c r="B201" s="734" t="s">
        <v>1421</v>
      </c>
      <c r="C201" s="734" t="s">
        <v>1604</v>
      </c>
      <c r="D201" s="734" t="s">
        <v>1605</v>
      </c>
      <c r="E201" s="735">
        <v>333000</v>
      </c>
      <c r="F201" s="735">
        <v>-5500</v>
      </c>
      <c r="G201" s="736">
        <v>-1.62</v>
      </c>
      <c r="H201" s="735">
        <v>334000</v>
      </c>
      <c r="I201" s="735">
        <v>334500</v>
      </c>
      <c r="J201" s="735">
        <v>330000</v>
      </c>
      <c r="K201" s="735">
        <v>193822</v>
      </c>
      <c r="L201" s="735">
        <v>64314072500</v>
      </c>
      <c r="M201" s="735">
        <v>23507250219000</v>
      </c>
      <c r="N201" s="735">
        <v>70592343</v>
      </c>
    </row>
    <row r="202" spans="1:14">
      <c r="A202" s="734" t="s">
        <v>1870</v>
      </c>
      <c r="B202" s="734" t="s">
        <v>1871</v>
      </c>
      <c r="C202" s="734" t="s">
        <v>1604</v>
      </c>
      <c r="D202" s="734" t="s">
        <v>1605</v>
      </c>
      <c r="E202" s="735">
        <v>166100</v>
      </c>
      <c r="F202" s="735">
        <v>-900</v>
      </c>
      <c r="G202" s="736">
        <v>-0.54</v>
      </c>
      <c r="H202" s="735">
        <v>167000</v>
      </c>
      <c r="I202" s="735">
        <v>167000</v>
      </c>
      <c r="J202" s="735">
        <v>163500</v>
      </c>
      <c r="K202" s="735">
        <v>26285</v>
      </c>
      <c r="L202" s="735">
        <v>4344589950</v>
      </c>
      <c r="M202" s="735">
        <v>1277109680000</v>
      </c>
      <c r="N202" s="735">
        <v>7688800</v>
      </c>
    </row>
    <row r="203" spans="1:14">
      <c r="A203" s="734" t="s">
        <v>1872</v>
      </c>
      <c r="B203" s="734" t="s">
        <v>1445</v>
      </c>
      <c r="C203" s="734" t="s">
        <v>1604</v>
      </c>
      <c r="D203" s="734" t="s">
        <v>1605</v>
      </c>
      <c r="E203" s="735">
        <v>421000</v>
      </c>
      <c r="F203" s="735">
        <v>-10000</v>
      </c>
      <c r="G203" s="736">
        <v>-2.3199999999999998</v>
      </c>
      <c r="H203" s="735">
        <v>428000</v>
      </c>
      <c r="I203" s="735">
        <v>429500</v>
      </c>
      <c r="J203" s="735">
        <v>416500</v>
      </c>
      <c r="K203" s="735">
        <v>89663</v>
      </c>
      <c r="L203" s="735">
        <v>37842777250</v>
      </c>
      <c r="M203" s="735">
        <v>9262000000000</v>
      </c>
      <c r="N203" s="735">
        <v>22000000</v>
      </c>
    </row>
    <row r="204" spans="1:14">
      <c r="A204" s="734" t="s">
        <v>3304</v>
      </c>
      <c r="B204" s="734" t="s">
        <v>9763</v>
      </c>
      <c r="C204" s="734" t="s">
        <v>1600</v>
      </c>
      <c r="D204" s="734" t="s">
        <v>1601</v>
      </c>
      <c r="E204" s="735">
        <v>1365</v>
      </c>
      <c r="F204" s="735">
        <v>-41</v>
      </c>
      <c r="G204" s="736">
        <v>-2.92</v>
      </c>
      <c r="H204" s="735">
        <v>1407</v>
      </c>
      <c r="I204" s="735">
        <v>1410</v>
      </c>
      <c r="J204" s="735">
        <v>1356</v>
      </c>
      <c r="K204" s="735">
        <v>1638504</v>
      </c>
      <c r="L204" s="735">
        <v>2252897252</v>
      </c>
      <c r="M204" s="735">
        <v>96189420600</v>
      </c>
      <c r="N204" s="735">
        <v>70468440</v>
      </c>
    </row>
    <row r="205" spans="1:14">
      <c r="A205" s="734" t="s">
        <v>1873</v>
      </c>
      <c r="B205" s="734" t="s">
        <v>1291</v>
      </c>
      <c r="C205" s="734" t="s">
        <v>1604</v>
      </c>
      <c r="D205" s="734" t="s">
        <v>1605</v>
      </c>
      <c r="E205" s="735">
        <v>199900</v>
      </c>
      <c r="F205" s="735">
        <v>-7100</v>
      </c>
      <c r="G205" s="736">
        <v>-3.43</v>
      </c>
      <c r="H205" s="735">
        <v>199800</v>
      </c>
      <c r="I205" s="735">
        <v>203250</v>
      </c>
      <c r="J205" s="735">
        <v>193500</v>
      </c>
      <c r="K205" s="735">
        <v>210099</v>
      </c>
      <c r="L205" s="735">
        <v>41937639800</v>
      </c>
      <c r="M205" s="735">
        <v>6336830000000</v>
      </c>
      <c r="N205" s="735">
        <v>31700000</v>
      </c>
    </row>
    <row r="206" spans="1:14">
      <c r="A206" s="734" t="s">
        <v>1874</v>
      </c>
      <c r="B206" s="734" t="s">
        <v>1322</v>
      </c>
      <c r="C206" s="734" t="s">
        <v>1604</v>
      </c>
      <c r="D206" s="734" t="s">
        <v>1605</v>
      </c>
      <c r="E206" s="735">
        <v>460000</v>
      </c>
      <c r="F206" s="735">
        <v>-14500</v>
      </c>
      <c r="G206" s="736">
        <v>-3.06</v>
      </c>
      <c r="H206" s="735">
        <v>471000</v>
      </c>
      <c r="I206" s="735">
        <v>476000</v>
      </c>
      <c r="J206" s="735">
        <v>460000</v>
      </c>
      <c r="K206" s="735">
        <v>95410</v>
      </c>
      <c r="L206" s="735">
        <v>44478668000</v>
      </c>
      <c r="M206" s="735">
        <v>13800000000000</v>
      </c>
      <c r="N206" s="735">
        <v>30000000</v>
      </c>
    </row>
    <row r="207" spans="1:14">
      <c r="A207" s="734" t="s">
        <v>1875</v>
      </c>
      <c r="B207" s="734" t="s">
        <v>1876</v>
      </c>
      <c r="C207" s="734" t="s">
        <v>1604</v>
      </c>
      <c r="D207" s="734" t="s">
        <v>1605</v>
      </c>
      <c r="E207" s="735">
        <v>3400</v>
      </c>
      <c r="F207" s="735">
        <v>60</v>
      </c>
      <c r="G207" s="736">
        <v>1.8</v>
      </c>
      <c r="H207" s="735">
        <v>3325</v>
      </c>
      <c r="I207" s="735">
        <v>3450</v>
      </c>
      <c r="J207" s="735">
        <v>3325</v>
      </c>
      <c r="K207" s="735">
        <v>202573</v>
      </c>
      <c r="L207" s="735">
        <v>686774797</v>
      </c>
      <c r="M207" s="735">
        <v>267930254400</v>
      </c>
      <c r="N207" s="735">
        <v>78803016</v>
      </c>
    </row>
    <row r="208" spans="1:14">
      <c r="A208" s="734" t="s">
        <v>1847</v>
      </c>
      <c r="B208" s="734" t="s">
        <v>7671</v>
      </c>
      <c r="C208" s="734" t="s">
        <v>1600</v>
      </c>
      <c r="D208" s="734" t="s">
        <v>1611</v>
      </c>
      <c r="E208" s="735">
        <v>29950</v>
      </c>
      <c r="F208" s="735">
        <v>-600</v>
      </c>
      <c r="G208" s="736">
        <v>-1.96</v>
      </c>
      <c r="H208" s="735">
        <v>30500</v>
      </c>
      <c r="I208" s="735">
        <v>30500</v>
      </c>
      <c r="J208" s="735">
        <v>29750</v>
      </c>
      <c r="K208" s="735">
        <v>182065</v>
      </c>
      <c r="L208" s="735">
        <v>5465070275</v>
      </c>
      <c r="M208" s="735">
        <v>1564553677300</v>
      </c>
      <c r="N208" s="735">
        <v>52238854</v>
      </c>
    </row>
    <row r="209" spans="1:14">
      <c r="A209" s="734" t="s">
        <v>7672</v>
      </c>
      <c r="B209" s="734" t="s">
        <v>7673</v>
      </c>
      <c r="C209" s="734" t="s">
        <v>1600</v>
      </c>
      <c r="D209" s="734" t="s">
        <v>1601</v>
      </c>
      <c r="E209" s="735">
        <v>12180</v>
      </c>
      <c r="F209" s="735">
        <v>-690</v>
      </c>
      <c r="G209" s="736">
        <v>-5.36</v>
      </c>
      <c r="H209" s="735">
        <v>12720</v>
      </c>
      <c r="I209" s="735">
        <v>12790</v>
      </c>
      <c r="J209" s="735">
        <v>12180</v>
      </c>
      <c r="K209" s="735">
        <v>641829</v>
      </c>
      <c r="L209" s="735">
        <v>7904292960</v>
      </c>
      <c r="M209" s="735">
        <v>824009386620</v>
      </c>
      <c r="N209" s="735">
        <v>67652659</v>
      </c>
    </row>
    <row r="210" spans="1:14">
      <c r="A210" s="734" t="s">
        <v>1877</v>
      </c>
      <c r="B210" s="734" t="s">
        <v>9764</v>
      </c>
      <c r="C210" s="734" t="s">
        <v>1604</v>
      </c>
      <c r="D210" s="734" t="s">
        <v>1605</v>
      </c>
      <c r="E210" s="735">
        <v>34550</v>
      </c>
      <c r="F210" s="735">
        <v>-1000</v>
      </c>
      <c r="G210" s="736">
        <v>-2.81</v>
      </c>
      <c r="H210" s="735">
        <v>35600</v>
      </c>
      <c r="I210" s="735">
        <v>35600</v>
      </c>
      <c r="J210" s="735">
        <v>34300</v>
      </c>
      <c r="K210" s="735">
        <v>193783</v>
      </c>
      <c r="L210" s="735">
        <v>6551491675</v>
      </c>
      <c r="M210" s="735">
        <v>1058089569450</v>
      </c>
      <c r="N210" s="735">
        <v>30624879</v>
      </c>
    </row>
    <row r="211" spans="1:14">
      <c r="A211" s="734" t="s">
        <v>4702</v>
      </c>
      <c r="B211" s="734" t="s">
        <v>9765</v>
      </c>
      <c r="C211" s="734" t="s">
        <v>1600</v>
      </c>
      <c r="D211" s="734" t="s">
        <v>1611</v>
      </c>
      <c r="E211" s="735">
        <v>4800</v>
      </c>
      <c r="F211" s="735">
        <v>-35</v>
      </c>
      <c r="G211" s="736">
        <v>-0.72</v>
      </c>
      <c r="H211" s="735">
        <v>4835</v>
      </c>
      <c r="I211" s="735">
        <v>4835</v>
      </c>
      <c r="J211" s="735">
        <v>4770</v>
      </c>
      <c r="K211" s="735">
        <v>22180</v>
      </c>
      <c r="L211" s="735">
        <v>106478692</v>
      </c>
      <c r="M211" s="735">
        <v>266309712000</v>
      </c>
      <c r="N211" s="735">
        <v>55481190</v>
      </c>
    </row>
    <row r="212" spans="1:14">
      <c r="A212" s="734" t="s">
        <v>5490</v>
      </c>
      <c r="B212" s="734" t="s">
        <v>9766</v>
      </c>
      <c r="C212" s="734" t="s">
        <v>1600</v>
      </c>
      <c r="D212" s="734" t="s">
        <v>1614</v>
      </c>
      <c r="E212" s="735">
        <v>7740</v>
      </c>
      <c r="F212" s="735">
        <v>-450</v>
      </c>
      <c r="G212" s="736">
        <v>-5.49</v>
      </c>
      <c r="H212" s="735">
        <v>8200</v>
      </c>
      <c r="I212" s="735">
        <v>8210</v>
      </c>
      <c r="J212" s="735">
        <v>7610</v>
      </c>
      <c r="K212" s="735">
        <v>319333</v>
      </c>
      <c r="L212" s="735">
        <v>2494993045</v>
      </c>
      <c r="M212" s="735">
        <v>161936156160</v>
      </c>
      <c r="N212" s="735">
        <v>20921984</v>
      </c>
    </row>
    <row r="213" spans="1:14">
      <c r="A213" s="734" t="s">
        <v>1878</v>
      </c>
      <c r="B213" s="734" t="s">
        <v>1879</v>
      </c>
      <c r="C213" s="734" t="s">
        <v>1604</v>
      </c>
      <c r="D213" s="734" t="s">
        <v>1605</v>
      </c>
      <c r="E213" s="735">
        <v>49150</v>
      </c>
      <c r="F213" s="735">
        <v>-400</v>
      </c>
      <c r="G213" s="736">
        <v>-0.81</v>
      </c>
      <c r="H213" s="735">
        <v>49600</v>
      </c>
      <c r="I213" s="735">
        <v>50100</v>
      </c>
      <c r="J213" s="735">
        <v>49100</v>
      </c>
      <c r="K213" s="735">
        <v>42124</v>
      </c>
      <c r="L213" s="735">
        <v>2077201350</v>
      </c>
      <c r="M213" s="735">
        <v>799390345000</v>
      </c>
      <c r="N213" s="735">
        <v>16264300</v>
      </c>
    </row>
    <row r="214" spans="1:14">
      <c r="A214" s="734" t="s">
        <v>1880</v>
      </c>
      <c r="B214" s="734" t="s">
        <v>1239</v>
      </c>
      <c r="C214" s="734" t="s">
        <v>1604</v>
      </c>
      <c r="D214" s="734" t="s">
        <v>1605</v>
      </c>
      <c r="E214" s="735">
        <v>32500</v>
      </c>
      <c r="F214" s="735">
        <v>550</v>
      </c>
      <c r="G214" s="736">
        <v>1.72</v>
      </c>
      <c r="H214" s="735">
        <v>32200</v>
      </c>
      <c r="I214" s="735">
        <v>32750</v>
      </c>
      <c r="J214" s="735">
        <v>31800</v>
      </c>
      <c r="K214" s="735">
        <v>72387</v>
      </c>
      <c r="L214" s="735">
        <v>2339329500</v>
      </c>
      <c r="M214" s="735">
        <v>1259700000000</v>
      </c>
      <c r="N214" s="735">
        <v>38760000</v>
      </c>
    </row>
    <row r="215" spans="1:14">
      <c r="A215" s="734" t="s">
        <v>1881</v>
      </c>
      <c r="B215" s="734" t="s">
        <v>1882</v>
      </c>
      <c r="C215" s="734" t="s">
        <v>1604</v>
      </c>
      <c r="D215" s="734" t="s">
        <v>1605</v>
      </c>
      <c r="E215" s="735">
        <v>28800</v>
      </c>
      <c r="F215" s="735">
        <v>100</v>
      </c>
      <c r="G215" s="736">
        <v>0.35</v>
      </c>
      <c r="H215" s="735">
        <v>28750</v>
      </c>
      <c r="I215" s="735">
        <v>29000</v>
      </c>
      <c r="J215" s="735">
        <v>28550</v>
      </c>
      <c r="K215" s="735">
        <v>24755</v>
      </c>
      <c r="L215" s="735">
        <v>712875325</v>
      </c>
      <c r="M215" s="735">
        <v>258268896000</v>
      </c>
      <c r="N215" s="735">
        <v>8967670</v>
      </c>
    </row>
    <row r="216" spans="1:14">
      <c r="A216" s="734" t="s">
        <v>1883</v>
      </c>
      <c r="B216" s="734" t="s">
        <v>1884</v>
      </c>
      <c r="C216" s="734" t="s">
        <v>1604</v>
      </c>
      <c r="D216" s="734" t="s">
        <v>1605</v>
      </c>
      <c r="E216" s="735">
        <v>16980</v>
      </c>
      <c r="F216" s="735">
        <v>-150</v>
      </c>
      <c r="G216" s="736">
        <v>-0.88</v>
      </c>
      <c r="H216" s="735">
        <v>17050</v>
      </c>
      <c r="I216" s="735">
        <v>17320</v>
      </c>
      <c r="J216" s="735">
        <v>16980</v>
      </c>
      <c r="K216" s="735">
        <v>6869</v>
      </c>
      <c r="L216" s="735">
        <v>116861930</v>
      </c>
      <c r="M216" s="735">
        <v>17528963400</v>
      </c>
      <c r="N216" s="735">
        <v>1032330</v>
      </c>
    </row>
    <row r="217" spans="1:14">
      <c r="A217" s="734" t="s">
        <v>1885</v>
      </c>
      <c r="B217" s="734" t="s">
        <v>1886</v>
      </c>
      <c r="C217" s="734" t="s">
        <v>1604</v>
      </c>
      <c r="D217" s="734" t="s">
        <v>1605</v>
      </c>
      <c r="E217" s="735">
        <v>8020</v>
      </c>
      <c r="F217" s="735">
        <v>20</v>
      </c>
      <c r="G217" s="736">
        <v>0.25</v>
      </c>
      <c r="H217" s="735">
        <v>8000</v>
      </c>
      <c r="I217" s="735">
        <v>8090</v>
      </c>
      <c r="J217" s="735">
        <v>8000</v>
      </c>
      <c r="K217" s="735">
        <v>102038</v>
      </c>
      <c r="L217" s="735">
        <v>819703225</v>
      </c>
      <c r="M217" s="735">
        <v>611771133800</v>
      </c>
      <c r="N217" s="735">
        <v>76280690</v>
      </c>
    </row>
    <row r="218" spans="1:14">
      <c r="A218" s="734" t="s">
        <v>1887</v>
      </c>
      <c r="B218" s="734" t="s">
        <v>1888</v>
      </c>
      <c r="C218" s="734" t="s">
        <v>1604</v>
      </c>
      <c r="D218" s="734" t="s">
        <v>1605</v>
      </c>
      <c r="E218" s="735">
        <v>8900</v>
      </c>
      <c r="F218" s="735">
        <v>-190</v>
      </c>
      <c r="G218" s="736">
        <v>-2.09</v>
      </c>
      <c r="H218" s="735">
        <v>9090</v>
      </c>
      <c r="I218" s="735">
        <v>9180</v>
      </c>
      <c r="J218" s="735">
        <v>8850</v>
      </c>
      <c r="K218" s="735">
        <v>1072</v>
      </c>
      <c r="L218" s="735">
        <v>9647210</v>
      </c>
      <c r="M218" s="735">
        <v>13041036500</v>
      </c>
      <c r="N218" s="735">
        <v>1465285</v>
      </c>
    </row>
    <row r="219" spans="1:14">
      <c r="A219" s="734" t="s">
        <v>9767</v>
      </c>
      <c r="B219" s="734" t="s">
        <v>9768</v>
      </c>
      <c r="C219" s="734" t="s">
        <v>1600</v>
      </c>
      <c r="D219" s="734" t="s">
        <v>1601</v>
      </c>
      <c r="E219" s="735">
        <v>9320</v>
      </c>
      <c r="F219" s="735">
        <v>80</v>
      </c>
      <c r="G219" s="736">
        <v>0.87</v>
      </c>
      <c r="H219" s="735">
        <v>9080</v>
      </c>
      <c r="I219" s="735">
        <v>9470</v>
      </c>
      <c r="J219" s="735">
        <v>9080</v>
      </c>
      <c r="K219" s="735">
        <v>40121</v>
      </c>
      <c r="L219" s="735">
        <v>371912570</v>
      </c>
      <c r="M219" s="735">
        <v>74904840000</v>
      </c>
      <c r="N219" s="735">
        <v>8037000</v>
      </c>
    </row>
    <row r="220" spans="1:14">
      <c r="A220" s="734" t="s">
        <v>1889</v>
      </c>
      <c r="B220" s="734" t="s">
        <v>1890</v>
      </c>
      <c r="C220" s="734" t="s">
        <v>1600</v>
      </c>
      <c r="D220" s="734" t="s">
        <v>1601</v>
      </c>
      <c r="E220" s="735">
        <v>1299</v>
      </c>
      <c r="F220" s="735">
        <v>-19</v>
      </c>
      <c r="G220" s="736">
        <v>-1.44</v>
      </c>
      <c r="H220" s="735">
        <v>1318</v>
      </c>
      <c r="I220" s="735">
        <v>1324</v>
      </c>
      <c r="J220" s="735">
        <v>1286</v>
      </c>
      <c r="K220" s="735">
        <v>523737</v>
      </c>
      <c r="L220" s="735">
        <v>680218733</v>
      </c>
      <c r="M220" s="735">
        <v>126986478096</v>
      </c>
      <c r="N220" s="735">
        <v>97757104</v>
      </c>
    </row>
    <row r="221" spans="1:14">
      <c r="A221" s="734" t="s">
        <v>1891</v>
      </c>
      <c r="B221" s="734" t="s">
        <v>1892</v>
      </c>
      <c r="C221" s="734" t="s">
        <v>1604</v>
      </c>
      <c r="D221" s="734" t="s">
        <v>1605</v>
      </c>
      <c r="E221" s="735">
        <v>4870</v>
      </c>
      <c r="F221" s="735">
        <v>-35</v>
      </c>
      <c r="G221" s="736">
        <v>-0.71</v>
      </c>
      <c r="H221" s="735">
        <v>4830</v>
      </c>
      <c r="I221" s="735">
        <v>4900</v>
      </c>
      <c r="J221" s="735">
        <v>4830</v>
      </c>
      <c r="K221" s="735">
        <v>4441</v>
      </c>
      <c r="L221" s="735">
        <v>21589885</v>
      </c>
      <c r="M221" s="735">
        <v>35933421620</v>
      </c>
      <c r="N221" s="735">
        <v>7378526</v>
      </c>
    </row>
    <row r="222" spans="1:14">
      <c r="A222" s="734" t="s">
        <v>1893</v>
      </c>
      <c r="B222" s="734" t="s">
        <v>1400</v>
      </c>
      <c r="C222" s="734" t="s">
        <v>1604</v>
      </c>
      <c r="D222" s="734" t="s">
        <v>1605</v>
      </c>
      <c r="E222" s="735">
        <v>242500</v>
      </c>
      <c r="F222" s="735">
        <v>500</v>
      </c>
      <c r="G222" s="736">
        <v>0.21</v>
      </c>
      <c r="H222" s="735">
        <v>241000</v>
      </c>
      <c r="I222" s="735">
        <v>244500</v>
      </c>
      <c r="J222" s="735">
        <v>239000</v>
      </c>
      <c r="K222" s="735">
        <v>652269</v>
      </c>
      <c r="L222" s="735">
        <v>158307346250</v>
      </c>
      <c r="M222" s="735">
        <v>38036764715000</v>
      </c>
      <c r="N222" s="735">
        <v>156852638</v>
      </c>
    </row>
    <row r="223" spans="1:14">
      <c r="A223" s="734" t="s">
        <v>1894</v>
      </c>
      <c r="B223" s="734" t="s">
        <v>1895</v>
      </c>
      <c r="C223" s="734" t="s">
        <v>1600</v>
      </c>
      <c r="D223" s="734" t="s">
        <v>1601</v>
      </c>
      <c r="E223" s="735">
        <v>2235</v>
      </c>
      <c r="F223" s="735">
        <v>110</v>
      </c>
      <c r="G223" s="736">
        <v>5.18</v>
      </c>
      <c r="H223" s="735">
        <v>2080</v>
      </c>
      <c r="I223" s="735">
        <v>2265</v>
      </c>
      <c r="J223" s="735">
        <v>2080</v>
      </c>
      <c r="K223" s="735">
        <v>254141</v>
      </c>
      <c r="L223" s="735">
        <v>561154986</v>
      </c>
      <c r="M223" s="735">
        <v>62370146910</v>
      </c>
      <c r="N223" s="735">
        <v>27906106</v>
      </c>
    </row>
    <row r="224" spans="1:14">
      <c r="A224" s="734" t="s">
        <v>1896</v>
      </c>
      <c r="B224" s="734" t="s">
        <v>1897</v>
      </c>
      <c r="C224" s="734" t="s">
        <v>1600</v>
      </c>
      <c r="D224" s="734" t="s">
        <v>2041</v>
      </c>
      <c r="E224" s="735">
        <v>1800</v>
      </c>
      <c r="F224" s="735">
        <v>11</v>
      </c>
      <c r="G224" s="736">
        <v>0.61</v>
      </c>
      <c r="H224" s="735">
        <v>1805</v>
      </c>
      <c r="I224" s="735">
        <v>1817</v>
      </c>
      <c r="J224" s="735">
        <v>1729</v>
      </c>
      <c r="K224" s="735">
        <v>13827</v>
      </c>
      <c r="L224" s="735">
        <v>24714679</v>
      </c>
      <c r="M224" s="735">
        <v>29747352600</v>
      </c>
      <c r="N224" s="735">
        <v>16526307</v>
      </c>
    </row>
    <row r="225" spans="1:14">
      <c r="A225" s="734" t="s">
        <v>1898</v>
      </c>
      <c r="B225" s="734" t="s">
        <v>1899</v>
      </c>
      <c r="C225" s="734" t="s">
        <v>1604</v>
      </c>
      <c r="D225" s="734" t="s">
        <v>1605</v>
      </c>
      <c r="E225" s="735">
        <v>29050</v>
      </c>
      <c r="F225" s="735">
        <v>450</v>
      </c>
      <c r="G225" s="736">
        <v>1.57</v>
      </c>
      <c r="H225" s="735">
        <v>28700</v>
      </c>
      <c r="I225" s="735">
        <v>29050</v>
      </c>
      <c r="J225" s="735">
        <v>28400</v>
      </c>
      <c r="K225" s="735">
        <v>51275</v>
      </c>
      <c r="L225" s="735">
        <v>1473150325</v>
      </c>
      <c r="M225" s="735">
        <v>951478687950</v>
      </c>
      <c r="N225" s="735">
        <v>32753139</v>
      </c>
    </row>
    <row r="226" spans="1:14">
      <c r="A226" s="734" t="s">
        <v>1902</v>
      </c>
      <c r="B226" s="734" t="s">
        <v>7674</v>
      </c>
      <c r="C226" s="734" t="s">
        <v>1600</v>
      </c>
      <c r="D226" s="734" t="s">
        <v>1611</v>
      </c>
      <c r="E226" s="735">
        <v>14910</v>
      </c>
      <c r="F226" s="735">
        <v>-390</v>
      </c>
      <c r="G226" s="736">
        <v>-2.5499999999999998</v>
      </c>
      <c r="H226" s="735">
        <v>15090</v>
      </c>
      <c r="I226" s="735">
        <v>15600</v>
      </c>
      <c r="J226" s="735">
        <v>14900</v>
      </c>
      <c r="K226" s="735">
        <v>165039</v>
      </c>
      <c r="L226" s="735">
        <v>2482182345</v>
      </c>
      <c r="M226" s="735">
        <v>598794710010</v>
      </c>
      <c r="N226" s="735">
        <v>40160611</v>
      </c>
    </row>
    <row r="227" spans="1:14">
      <c r="A227" s="734" t="s">
        <v>1900</v>
      </c>
      <c r="B227" s="734" t="s">
        <v>1901</v>
      </c>
      <c r="C227" s="734" t="s">
        <v>1600</v>
      </c>
      <c r="D227" s="734" t="s">
        <v>1601</v>
      </c>
      <c r="E227" s="735">
        <v>3000</v>
      </c>
      <c r="F227" s="735">
        <v>40</v>
      </c>
      <c r="G227" s="736">
        <v>1.35</v>
      </c>
      <c r="H227" s="735">
        <v>2925</v>
      </c>
      <c r="I227" s="735">
        <v>3015</v>
      </c>
      <c r="J227" s="735">
        <v>2925</v>
      </c>
      <c r="K227" s="735">
        <v>28548</v>
      </c>
      <c r="L227" s="735">
        <v>85101525</v>
      </c>
      <c r="M227" s="735">
        <v>44482650000</v>
      </c>
      <c r="N227" s="735">
        <v>14827550</v>
      </c>
    </row>
    <row r="228" spans="1:14">
      <c r="A228" s="734" t="s">
        <v>1903</v>
      </c>
      <c r="B228" s="734" t="s">
        <v>1904</v>
      </c>
      <c r="C228" s="734" t="s">
        <v>1604</v>
      </c>
      <c r="D228" s="734" t="s">
        <v>1605</v>
      </c>
      <c r="E228" s="735">
        <v>3365</v>
      </c>
      <c r="F228" s="735">
        <v>15</v>
      </c>
      <c r="G228" s="736">
        <v>0.45</v>
      </c>
      <c r="H228" s="735">
        <v>3350</v>
      </c>
      <c r="I228" s="735">
        <v>3370</v>
      </c>
      <c r="J228" s="735">
        <v>3320</v>
      </c>
      <c r="K228" s="735">
        <v>169694</v>
      </c>
      <c r="L228" s="735">
        <v>568726214</v>
      </c>
      <c r="M228" s="735">
        <v>184837010375</v>
      </c>
      <c r="N228" s="735">
        <v>54929275</v>
      </c>
    </row>
    <row r="229" spans="1:14">
      <c r="A229" s="734" t="s">
        <v>1905</v>
      </c>
      <c r="B229" s="734" t="s">
        <v>1035</v>
      </c>
      <c r="C229" s="734" t="s">
        <v>1604</v>
      </c>
      <c r="D229" s="734" t="s">
        <v>1605</v>
      </c>
      <c r="E229" s="735">
        <v>21100</v>
      </c>
      <c r="F229" s="735">
        <v>-250</v>
      </c>
      <c r="G229" s="736">
        <v>-1.17</v>
      </c>
      <c r="H229" s="735">
        <v>21200</v>
      </c>
      <c r="I229" s="735">
        <v>21300</v>
      </c>
      <c r="J229" s="735">
        <v>21050</v>
      </c>
      <c r="K229" s="735">
        <v>399646</v>
      </c>
      <c r="L229" s="735">
        <v>8448263900</v>
      </c>
      <c r="M229" s="735">
        <v>7518866185900</v>
      </c>
      <c r="N229" s="735">
        <v>356344369</v>
      </c>
    </row>
    <row r="230" spans="1:14">
      <c r="A230" s="734" t="s">
        <v>1906</v>
      </c>
      <c r="B230" s="734" t="s">
        <v>1907</v>
      </c>
      <c r="C230" s="734" t="s">
        <v>1604</v>
      </c>
      <c r="D230" s="734" t="s">
        <v>1605</v>
      </c>
      <c r="E230" s="735">
        <v>19570</v>
      </c>
      <c r="F230" s="735">
        <v>-130</v>
      </c>
      <c r="G230" s="736">
        <v>-0.66</v>
      </c>
      <c r="H230" s="735">
        <v>19690</v>
      </c>
      <c r="I230" s="735">
        <v>19710</v>
      </c>
      <c r="J230" s="735">
        <v>19560</v>
      </c>
      <c r="K230" s="735">
        <v>29654</v>
      </c>
      <c r="L230" s="735">
        <v>581559880</v>
      </c>
      <c r="M230" s="735">
        <v>369304843760</v>
      </c>
      <c r="N230" s="735">
        <v>18870968</v>
      </c>
    </row>
    <row r="231" spans="1:14">
      <c r="A231" s="734" t="s">
        <v>1908</v>
      </c>
      <c r="B231" s="734" t="s">
        <v>1909</v>
      </c>
      <c r="C231" s="734" t="s">
        <v>1604</v>
      </c>
      <c r="D231" s="734" t="s">
        <v>1605</v>
      </c>
      <c r="E231" s="735">
        <v>4455</v>
      </c>
      <c r="F231" s="735">
        <v>10</v>
      </c>
      <c r="G231" s="736">
        <v>0.22</v>
      </c>
      <c r="H231" s="735">
        <v>4445</v>
      </c>
      <c r="I231" s="735">
        <v>4485</v>
      </c>
      <c r="J231" s="735">
        <v>4435</v>
      </c>
      <c r="K231" s="735">
        <v>22485</v>
      </c>
      <c r="L231" s="735">
        <v>99931218</v>
      </c>
      <c r="M231" s="735">
        <v>83130300000</v>
      </c>
      <c r="N231" s="735">
        <v>18660000</v>
      </c>
    </row>
    <row r="232" spans="1:14">
      <c r="A232" s="734" t="s">
        <v>1910</v>
      </c>
      <c r="B232" s="734" t="s">
        <v>1911</v>
      </c>
      <c r="C232" s="734" t="s">
        <v>1604</v>
      </c>
      <c r="D232" s="734" t="s">
        <v>1605</v>
      </c>
      <c r="E232" s="735">
        <v>12990</v>
      </c>
      <c r="F232" s="735">
        <v>-100</v>
      </c>
      <c r="G232" s="736">
        <v>-0.76</v>
      </c>
      <c r="H232" s="735">
        <v>13080</v>
      </c>
      <c r="I232" s="735">
        <v>13110</v>
      </c>
      <c r="J232" s="735">
        <v>12650</v>
      </c>
      <c r="K232" s="735">
        <v>170544</v>
      </c>
      <c r="L232" s="735">
        <v>2177582600</v>
      </c>
      <c r="M232" s="735">
        <v>477475469430</v>
      </c>
      <c r="N232" s="735">
        <v>36757157</v>
      </c>
    </row>
    <row r="233" spans="1:14">
      <c r="A233" s="734" t="s">
        <v>5838</v>
      </c>
      <c r="B233" s="734" t="s">
        <v>9769</v>
      </c>
      <c r="C233" s="734" t="s">
        <v>1600</v>
      </c>
      <c r="D233" s="734" t="s">
        <v>1611</v>
      </c>
      <c r="E233" s="735">
        <v>4150</v>
      </c>
      <c r="F233" s="735">
        <v>15</v>
      </c>
      <c r="G233" s="736">
        <v>0.36</v>
      </c>
      <c r="H233" s="735">
        <v>4150</v>
      </c>
      <c r="I233" s="735">
        <v>4150</v>
      </c>
      <c r="J233" s="735">
        <v>4100</v>
      </c>
      <c r="K233" s="735">
        <v>17620</v>
      </c>
      <c r="L233" s="735">
        <v>72647783</v>
      </c>
      <c r="M233" s="735">
        <v>141713071200</v>
      </c>
      <c r="N233" s="735">
        <v>34147728</v>
      </c>
    </row>
    <row r="234" spans="1:14">
      <c r="A234" s="734" t="s">
        <v>1912</v>
      </c>
      <c r="B234" s="734" t="s">
        <v>1913</v>
      </c>
      <c r="C234" s="734" t="s">
        <v>1604</v>
      </c>
      <c r="D234" s="734" t="s">
        <v>1605</v>
      </c>
      <c r="E234" s="735">
        <v>17000</v>
      </c>
      <c r="F234" s="735">
        <v>0</v>
      </c>
      <c r="G234" s="736">
        <v>0</v>
      </c>
      <c r="H234" s="735">
        <v>17050</v>
      </c>
      <c r="I234" s="735">
        <v>17180</v>
      </c>
      <c r="J234" s="735">
        <v>16860</v>
      </c>
      <c r="K234" s="735">
        <v>52141</v>
      </c>
      <c r="L234" s="735">
        <v>887212390</v>
      </c>
      <c r="M234" s="735">
        <v>1001495959000</v>
      </c>
      <c r="N234" s="735">
        <v>58911527</v>
      </c>
    </row>
    <row r="235" spans="1:14">
      <c r="A235" s="734" t="s">
        <v>1914</v>
      </c>
      <c r="B235" s="734" t="s">
        <v>1915</v>
      </c>
      <c r="C235" s="734" t="s">
        <v>1604</v>
      </c>
      <c r="D235" s="734" t="s">
        <v>1605</v>
      </c>
      <c r="E235" s="735">
        <v>3500</v>
      </c>
      <c r="F235" s="735">
        <v>0</v>
      </c>
      <c r="G235" s="736">
        <v>0</v>
      </c>
      <c r="H235" s="735">
        <v>3500</v>
      </c>
      <c r="I235" s="735">
        <v>3500</v>
      </c>
      <c r="J235" s="735">
        <v>3460</v>
      </c>
      <c r="K235" s="735">
        <v>23683</v>
      </c>
      <c r="L235" s="735">
        <v>82347590</v>
      </c>
      <c r="M235" s="735">
        <v>100100409500</v>
      </c>
      <c r="N235" s="735">
        <v>28600117</v>
      </c>
    </row>
    <row r="236" spans="1:14">
      <c r="A236" s="734" t="s">
        <v>1916</v>
      </c>
      <c r="B236" s="734" t="s">
        <v>1917</v>
      </c>
      <c r="C236" s="734" t="s">
        <v>1604</v>
      </c>
      <c r="D236" s="734" t="s">
        <v>1605</v>
      </c>
      <c r="E236" s="735">
        <v>3780</v>
      </c>
      <c r="F236" s="735">
        <v>-25</v>
      </c>
      <c r="G236" s="736">
        <v>-0.66</v>
      </c>
      <c r="H236" s="735">
        <v>3805</v>
      </c>
      <c r="I236" s="735">
        <v>3805</v>
      </c>
      <c r="J236" s="735">
        <v>3760</v>
      </c>
      <c r="K236" s="735">
        <v>26911</v>
      </c>
      <c r="L236" s="735">
        <v>101774495</v>
      </c>
      <c r="M236" s="735">
        <v>138801600000</v>
      </c>
      <c r="N236" s="735">
        <v>36720000</v>
      </c>
    </row>
    <row r="237" spans="1:14">
      <c r="A237" s="734" t="s">
        <v>1918</v>
      </c>
      <c r="B237" s="734" t="s">
        <v>1919</v>
      </c>
      <c r="C237" s="734" t="s">
        <v>1604</v>
      </c>
      <c r="D237" s="734" t="s">
        <v>1605</v>
      </c>
      <c r="E237" s="735">
        <v>2490</v>
      </c>
      <c r="F237" s="735">
        <v>-30</v>
      </c>
      <c r="G237" s="736">
        <v>-1.19</v>
      </c>
      <c r="H237" s="735">
        <v>2545</v>
      </c>
      <c r="I237" s="735">
        <v>2545</v>
      </c>
      <c r="J237" s="735">
        <v>2490</v>
      </c>
      <c r="K237" s="735">
        <v>3810</v>
      </c>
      <c r="L237" s="735">
        <v>9515120</v>
      </c>
      <c r="M237" s="735">
        <v>13147200000</v>
      </c>
      <c r="N237" s="735">
        <v>5280000</v>
      </c>
    </row>
    <row r="238" spans="1:14">
      <c r="A238" s="734" t="s">
        <v>3096</v>
      </c>
      <c r="B238" s="734" t="s">
        <v>9770</v>
      </c>
      <c r="C238" s="734" t="s">
        <v>1600</v>
      </c>
      <c r="D238" s="734" t="s">
        <v>1651</v>
      </c>
      <c r="E238" s="735">
        <v>8040</v>
      </c>
      <c r="F238" s="735">
        <v>0</v>
      </c>
      <c r="G238" s="736">
        <v>0</v>
      </c>
      <c r="H238" s="735">
        <v>0</v>
      </c>
      <c r="I238" s="735">
        <v>0</v>
      </c>
      <c r="J238" s="735">
        <v>0</v>
      </c>
      <c r="K238" s="735">
        <v>0</v>
      </c>
      <c r="L238" s="735">
        <v>0</v>
      </c>
      <c r="M238" s="735">
        <v>79551289560</v>
      </c>
      <c r="N238" s="735">
        <v>9894439</v>
      </c>
    </row>
    <row r="239" spans="1:14">
      <c r="A239" s="734" t="s">
        <v>7675</v>
      </c>
      <c r="B239" s="734" t="s">
        <v>1320</v>
      </c>
      <c r="C239" s="734" t="s">
        <v>1604</v>
      </c>
      <c r="D239" s="734" t="s">
        <v>1605</v>
      </c>
      <c r="E239" s="735">
        <v>59600</v>
      </c>
      <c r="F239" s="735">
        <v>100</v>
      </c>
      <c r="G239" s="736">
        <v>0.17</v>
      </c>
      <c r="H239" s="735">
        <v>59700</v>
      </c>
      <c r="I239" s="735">
        <v>59900</v>
      </c>
      <c r="J239" s="735">
        <v>59100</v>
      </c>
      <c r="K239" s="735">
        <v>19967</v>
      </c>
      <c r="L239" s="735">
        <v>1187761550</v>
      </c>
      <c r="M239" s="735">
        <v>533568702000</v>
      </c>
      <c r="N239" s="735">
        <v>8952495</v>
      </c>
    </row>
    <row r="240" spans="1:14">
      <c r="A240" s="734" t="s">
        <v>1920</v>
      </c>
      <c r="B240" s="734" t="s">
        <v>7605</v>
      </c>
      <c r="C240" s="734" t="s">
        <v>1604</v>
      </c>
      <c r="D240" s="734" t="s">
        <v>1605</v>
      </c>
      <c r="E240" s="735">
        <v>115200</v>
      </c>
      <c r="F240" s="735">
        <v>-1100</v>
      </c>
      <c r="G240" s="736">
        <v>-0.95</v>
      </c>
      <c r="H240" s="735">
        <v>115300</v>
      </c>
      <c r="I240" s="735">
        <v>118600</v>
      </c>
      <c r="J240" s="735">
        <v>114200</v>
      </c>
      <c r="K240" s="735">
        <v>88855</v>
      </c>
      <c r="L240" s="735">
        <v>10246724850</v>
      </c>
      <c r="M240" s="735">
        <v>2150810726400</v>
      </c>
      <c r="N240" s="735">
        <v>18670232</v>
      </c>
    </row>
    <row r="241" spans="1:14">
      <c r="A241" s="734" t="s">
        <v>1921</v>
      </c>
      <c r="B241" s="734" t="s">
        <v>1487</v>
      </c>
      <c r="C241" s="734" t="s">
        <v>1604</v>
      </c>
      <c r="D241" s="734" t="s">
        <v>1605</v>
      </c>
      <c r="E241" s="735">
        <v>15620</v>
      </c>
      <c r="F241" s="735">
        <v>60</v>
      </c>
      <c r="G241" s="736">
        <v>0.39</v>
      </c>
      <c r="H241" s="735">
        <v>15710</v>
      </c>
      <c r="I241" s="735">
        <v>15710</v>
      </c>
      <c r="J241" s="735">
        <v>15360</v>
      </c>
      <c r="K241" s="735">
        <v>35955</v>
      </c>
      <c r="L241" s="735">
        <v>557929765</v>
      </c>
      <c r="M241" s="735">
        <v>458701949640</v>
      </c>
      <c r="N241" s="735">
        <v>29366322</v>
      </c>
    </row>
    <row r="242" spans="1:14">
      <c r="A242" s="734" t="s">
        <v>3107</v>
      </c>
      <c r="B242" s="734" t="s">
        <v>9771</v>
      </c>
      <c r="C242" s="734" t="s">
        <v>1604</v>
      </c>
      <c r="D242" s="734" t="s">
        <v>1605</v>
      </c>
      <c r="E242" s="735">
        <v>5630</v>
      </c>
      <c r="F242" s="735">
        <v>-50</v>
      </c>
      <c r="G242" s="736">
        <v>-0.88</v>
      </c>
      <c r="H242" s="735">
        <v>5650</v>
      </c>
      <c r="I242" s="735">
        <v>5690</v>
      </c>
      <c r="J242" s="735">
        <v>5590</v>
      </c>
      <c r="K242" s="735">
        <v>123737</v>
      </c>
      <c r="L242" s="735">
        <v>695751820</v>
      </c>
      <c r="M242" s="735">
        <v>252890631410</v>
      </c>
      <c r="N242" s="735">
        <v>44918407</v>
      </c>
    </row>
    <row r="243" spans="1:14">
      <c r="A243" s="734" t="s">
        <v>1922</v>
      </c>
      <c r="B243" s="734" t="s">
        <v>1923</v>
      </c>
      <c r="C243" s="734" t="s">
        <v>1600</v>
      </c>
      <c r="D243" s="734" t="s">
        <v>1614</v>
      </c>
      <c r="E243" s="735">
        <v>5730</v>
      </c>
      <c r="F243" s="735">
        <v>50</v>
      </c>
      <c r="G243" s="736">
        <v>0.88</v>
      </c>
      <c r="H243" s="735">
        <v>5680</v>
      </c>
      <c r="I243" s="735">
        <v>5890</v>
      </c>
      <c r="J243" s="735">
        <v>5590</v>
      </c>
      <c r="K243" s="735">
        <v>81472</v>
      </c>
      <c r="L243" s="735">
        <v>465586530</v>
      </c>
      <c r="M243" s="735">
        <v>57300000000</v>
      </c>
      <c r="N243" s="735">
        <v>10000000</v>
      </c>
    </row>
    <row r="244" spans="1:14">
      <c r="A244" s="734" t="s">
        <v>1924</v>
      </c>
      <c r="B244" s="734" t="s">
        <v>1554</v>
      </c>
      <c r="C244" s="734" t="s">
        <v>1604</v>
      </c>
      <c r="D244" s="734" t="s">
        <v>1605</v>
      </c>
      <c r="E244" s="735">
        <v>305000</v>
      </c>
      <c r="F244" s="735">
        <v>-9000</v>
      </c>
      <c r="G244" s="736">
        <v>-2.87</v>
      </c>
      <c r="H244" s="735">
        <v>309500</v>
      </c>
      <c r="I244" s="735">
        <v>310500</v>
      </c>
      <c r="J244" s="735">
        <v>303500</v>
      </c>
      <c r="K244" s="735">
        <v>263531</v>
      </c>
      <c r="L244" s="735">
        <v>80497585000</v>
      </c>
      <c r="M244" s="735">
        <v>24684550360000</v>
      </c>
      <c r="N244" s="735">
        <v>80932952</v>
      </c>
    </row>
    <row r="245" spans="1:14">
      <c r="A245" s="734" t="s">
        <v>4412</v>
      </c>
      <c r="B245" s="734" t="s">
        <v>9772</v>
      </c>
      <c r="C245" s="734" t="s">
        <v>1600</v>
      </c>
      <c r="D245" s="734" t="s">
        <v>1614</v>
      </c>
      <c r="E245" s="735">
        <v>6330</v>
      </c>
      <c r="F245" s="735">
        <v>230</v>
      </c>
      <c r="G245" s="736">
        <v>3.77</v>
      </c>
      <c r="H245" s="735">
        <v>6140</v>
      </c>
      <c r="I245" s="735">
        <v>6440</v>
      </c>
      <c r="J245" s="735">
        <v>6040</v>
      </c>
      <c r="K245" s="735">
        <v>5075487</v>
      </c>
      <c r="L245" s="735">
        <v>31958920325</v>
      </c>
      <c r="M245" s="735">
        <v>277188965580</v>
      </c>
      <c r="N245" s="735">
        <v>43789726</v>
      </c>
    </row>
    <row r="246" spans="1:14">
      <c r="A246" s="734" t="s">
        <v>1925</v>
      </c>
      <c r="B246" s="734" t="s">
        <v>1926</v>
      </c>
      <c r="C246" s="734" t="s">
        <v>1600</v>
      </c>
      <c r="D246" s="734" t="s">
        <v>1611</v>
      </c>
      <c r="E246" s="735">
        <v>32650</v>
      </c>
      <c r="F246" s="735">
        <v>-250</v>
      </c>
      <c r="G246" s="736">
        <v>-0.76</v>
      </c>
      <c r="H246" s="735">
        <v>32750</v>
      </c>
      <c r="I246" s="735">
        <v>32950</v>
      </c>
      <c r="J246" s="735">
        <v>32050</v>
      </c>
      <c r="K246" s="735">
        <v>149938</v>
      </c>
      <c r="L246" s="735">
        <v>4864120450</v>
      </c>
      <c r="M246" s="735">
        <v>865337381300</v>
      </c>
      <c r="N246" s="735">
        <v>26503442</v>
      </c>
    </row>
    <row r="247" spans="1:14">
      <c r="A247" s="734" t="s">
        <v>1927</v>
      </c>
      <c r="B247" s="734" t="s">
        <v>1928</v>
      </c>
      <c r="C247" s="734" t="s">
        <v>1600</v>
      </c>
      <c r="D247" s="734" t="s">
        <v>1614</v>
      </c>
      <c r="E247" s="735">
        <v>22850</v>
      </c>
      <c r="F247" s="735">
        <v>-250</v>
      </c>
      <c r="G247" s="736">
        <v>-1.08</v>
      </c>
      <c r="H247" s="735">
        <v>23100</v>
      </c>
      <c r="I247" s="735">
        <v>23250</v>
      </c>
      <c r="J247" s="735">
        <v>22000</v>
      </c>
      <c r="K247" s="735">
        <v>136118</v>
      </c>
      <c r="L247" s="735">
        <v>3078298650</v>
      </c>
      <c r="M247" s="735">
        <v>192699328350</v>
      </c>
      <c r="N247" s="735">
        <v>8433231</v>
      </c>
    </row>
    <row r="248" spans="1:14">
      <c r="A248" s="734" t="s">
        <v>9773</v>
      </c>
      <c r="B248" s="734" t="s">
        <v>9774</v>
      </c>
      <c r="C248" s="734" t="s">
        <v>1600</v>
      </c>
      <c r="D248" s="734" t="s">
        <v>1614</v>
      </c>
      <c r="E248" s="735">
        <v>4765</v>
      </c>
      <c r="F248" s="735">
        <v>-145</v>
      </c>
      <c r="G248" s="736">
        <v>-2.95</v>
      </c>
      <c r="H248" s="735">
        <v>4910</v>
      </c>
      <c r="I248" s="735">
        <v>4925</v>
      </c>
      <c r="J248" s="735">
        <v>4730</v>
      </c>
      <c r="K248" s="735">
        <v>126681</v>
      </c>
      <c r="L248" s="735">
        <v>609082142</v>
      </c>
      <c r="M248" s="735">
        <v>63983571830</v>
      </c>
      <c r="N248" s="735">
        <v>13427822</v>
      </c>
    </row>
    <row r="249" spans="1:14">
      <c r="A249" s="734" t="s">
        <v>1929</v>
      </c>
      <c r="B249" s="734" t="s">
        <v>1930</v>
      </c>
      <c r="C249" s="734" t="s">
        <v>1600</v>
      </c>
      <c r="D249" s="734" t="s">
        <v>1601</v>
      </c>
      <c r="E249" s="735">
        <v>2300</v>
      </c>
      <c r="F249" s="735">
        <v>-5</v>
      </c>
      <c r="G249" s="736">
        <v>-0.22</v>
      </c>
      <c r="H249" s="735">
        <v>2305</v>
      </c>
      <c r="I249" s="735">
        <v>2335</v>
      </c>
      <c r="J249" s="735">
        <v>2285</v>
      </c>
      <c r="K249" s="735">
        <v>34539</v>
      </c>
      <c r="L249" s="735">
        <v>79410110</v>
      </c>
      <c r="M249" s="735">
        <v>26918558300</v>
      </c>
      <c r="N249" s="735">
        <v>11703721</v>
      </c>
    </row>
    <row r="250" spans="1:14">
      <c r="A250" s="734" t="s">
        <v>1931</v>
      </c>
      <c r="B250" s="734" t="s">
        <v>1329</v>
      </c>
      <c r="C250" s="734" t="s">
        <v>1604</v>
      </c>
      <c r="D250" s="734" t="s">
        <v>1605</v>
      </c>
      <c r="E250" s="735">
        <v>83000</v>
      </c>
      <c r="F250" s="735">
        <v>1700</v>
      </c>
      <c r="G250" s="736">
        <v>2.09</v>
      </c>
      <c r="H250" s="735">
        <v>82400</v>
      </c>
      <c r="I250" s="735">
        <v>83000</v>
      </c>
      <c r="J250" s="735">
        <v>81100</v>
      </c>
      <c r="K250" s="735">
        <v>160982</v>
      </c>
      <c r="L250" s="735">
        <v>13288592700</v>
      </c>
      <c r="M250" s="735">
        <v>9344371736000</v>
      </c>
      <c r="N250" s="735">
        <v>112582792</v>
      </c>
    </row>
    <row r="251" spans="1:14">
      <c r="A251" s="734" t="s">
        <v>1932</v>
      </c>
      <c r="B251" s="734" t="s">
        <v>1933</v>
      </c>
      <c r="C251" s="734" t="s">
        <v>1604</v>
      </c>
      <c r="D251" s="734" t="s">
        <v>1605</v>
      </c>
      <c r="E251" s="735">
        <v>48200</v>
      </c>
      <c r="F251" s="735">
        <v>850</v>
      </c>
      <c r="G251" s="736">
        <v>1.8</v>
      </c>
      <c r="H251" s="735">
        <v>47950</v>
      </c>
      <c r="I251" s="735">
        <v>48300</v>
      </c>
      <c r="J251" s="735">
        <v>47400</v>
      </c>
      <c r="K251" s="735">
        <v>7788</v>
      </c>
      <c r="L251" s="735">
        <v>372851400</v>
      </c>
      <c r="M251" s="735">
        <v>193856881400</v>
      </c>
      <c r="N251" s="735">
        <v>4021927</v>
      </c>
    </row>
    <row r="252" spans="1:14">
      <c r="A252" s="734" t="s">
        <v>1934</v>
      </c>
      <c r="B252" s="734" t="s">
        <v>1935</v>
      </c>
      <c r="C252" s="734" t="s">
        <v>1600</v>
      </c>
      <c r="D252" s="734" t="s">
        <v>1632</v>
      </c>
      <c r="E252" s="735">
        <v>41350</v>
      </c>
      <c r="F252" s="735">
        <v>1200</v>
      </c>
      <c r="G252" s="736">
        <v>2.99</v>
      </c>
      <c r="H252" s="735">
        <v>40150</v>
      </c>
      <c r="I252" s="735">
        <v>42300</v>
      </c>
      <c r="J252" s="735">
        <v>40050</v>
      </c>
      <c r="K252" s="735">
        <v>165034</v>
      </c>
      <c r="L252" s="735">
        <v>6853756775</v>
      </c>
      <c r="M252" s="735">
        <v>406243695250</v>
      </c>
      <c r="N252" s="735">
        <v>9824515</v>
      </c>
    </row>
    <row r="253" spans="1:14">
      <c r="A253" s="734" t="s">
        <v>1936</v>
      </c>
      <c r="B253" s="734" t="s">
        <v>1937</v>
      </c>
      <c r="C253" s="734" t="s">
        <v>1600</v>
      </c>
      <c r="D253" s="734" t="s">
        <v>1614</v>
      </c>
      <c r="E253" s="735">
        <v>717</v>
      </c>
      <c r="F253" s="735">
        <v>0</v>
      </c>
      <c r="G253" s="736">
        <v>0</v>
      </c>
      <c r="H253" s="735">
        <v>718</v>
      </c>
      <c r="I253" s="735">
        <v>725</v>
      </c>
      <c r="J253" s="735">
        <v>706</v>
      </c>
      <c r="K253" s="735">
        <v>533640</v>
      </c>
      <c r="L253" s="735">
        <v>381905070</v>
      </c>
      <c r="M253" s="735">
        <v>116201734275</v>
      </c>
      <c r="N253" s="735">
        <v>162066575</v>
      </c>
    </row>
    <row r="254" spans="1:14">
      <c r="A254" s="734" t="s">
        <v>1938</v>
      </c>
      <c r="B254" s="734" t="s">
        <v>1939</v>
      </c>
      <c r="C254" s="734" t="s">
        <v>1604</v>
      </c>
      <c r="D254" s="734" t="s">
        <v>1605</v>
      </c>
      <c r="E254" s="735">
        <v>18700</v>
      </c>
      <c r="F254" s="735">
        <v>-20</v>
      </c>
      <c r="G254" s="736">
        <v>-0.11</v>
      </c>
      <c r="H254" s="735">
        <v>18630</v>
      </c>
      <c r="I254" s="735">
        <v>18830</v>
      </c>
      <c r="J254" s="735">
        <v>18630</v>
      </c>
      <c r="K254" s="735">
        <v>14346</v>
      </c>
      <c r="L254" s="735">
        <v>269052165</v>
      </c>
      <c r="M254" s="735">
        <v>346908150600</v>
      </c>
      <c r="N254" s="735">
        <v>18551238</v>
      </c>
    </row>
    <row r="255" spans="1:14">
      <c r="A255" s="734" t="s">
        <v>3476</v>
      </c>
      <c r="B255" s="734" t="s">
        <v>9775</v>
      </c>
      <c r="C255" s="734" t="s">
        <v>1604</v>
      </c>
      <c r="D255" s="734" t="s">
        <v>1605</v>
      </c>
      <c r="E255" s="735">
        <v>2800</v>
      </c>
      <c r="F255" s="735">
        <v>10</v>
      </c>
      <c r="G255" s="736">
        <v>0.36</v>
      </c>
      <c r="H255" s="735">
        <v>2840</v>
      </c>
      <c r="I255" s="735">
        <v>2840</v>
      </c>
      <c r="J255" s="735">
        <v>2775</v>
      </c>
      <c r="K255" s="735">
        <v>6927</v>
      </c>
      <c r="L255" s="735">
        <v>19320251</v>
      </c>
      <c r="M255" s="735">
        <v>56056000000</v>
      </c>
      <c r="N255" s="735">
        <v>20020000</v>
      </c>
    </row>
    <row r="256" spans="1:14">
      <c r="A256" s="734" t="s">
        <v>4683</v>
      </c>
      <c r="B256" s="734" t="s">
        <v>9776</v>
      </c>
      <c r="C256" s="734" t="s">
        <v>1600</v>
      </c>
      <c r="D256" s="734" t="s">
        <v>1632</v>
      </c>
      <c r="E256" s="735">
        <v>2300</v>
      </c>
      <c r="F256" s="735">
        <v>25</v>
      </c>
      <c r="G256" s="736">
        <v>1.1000000000000001</v>
      </c>
      <c r="H256" s="735">
        <v>2260</v>
      </c>
      <c r="I256" s="735">
        <v>2315</v>
      </c>
      <c r="J256" s="735">
        <v>2260</v>
      </c>
      <c r="K256" s="735">
        <v>13499</v>
      </c>
      <c r="L256" s="735">
        <v>30926720</v>
      </c>
      <c r="M256" s="735">
        <v>78136315300</v>
      </c>
      <c r="N256" s="735">
        <v>33972311</v>
      </c>
    </row>
    <row r="257" spans="1:14">
      <c r="A257" s="734" t="s">
        <v>1941</v>
      </c>
      <c r="B257" s="734" t="s">
        <v>1942</v>
      </c>
      <c r="C257" s="734" t="s">
        <v>1600</v>
      </c>
      <c r="D257" s="734" t="s">
        <v>1601</v>
      </c>
      <c r="E257" s="735">
        <v>1075</v>
      </c>
      <c r="F257" s="735">
        <v>-5</v>
      </c>
      <c r="G257" s="736">
        <v>-0.46</v>
      </c>
      <c r="H257" s="735">
        <v>1088</v>
      </c>
      <c r="I257" s="735">
        <v>1088</v>
      </c>
      <c r="J257" s="735">
        <v>1067</v>
      </c>
      <c r="K257" s="735">
        <v>102615</v>
      </c>
      <c r="L257" s="735">
        <v>109795409</v>
      </c>
      <c r="M257" s="735">
        <v>69815176250</v>
      </c>
      <c r="N257" s="735">
        <v>64944350</v>
      </c>
    </row>
    <row r="258" spans="1:14">
      <c r="A258" s="734" t="s">
        <v>1943</v>
      </c>
      <c r="B258" s="734" t="s">
        <v>1944</v>
      </c>
      <c r="C258" s="734" t="s">
        <v>1600</v>
      </c>
      <c r="D258" s="734" t="s">
        <v>1611</v>
      </c>
      <c r="E258" s="735">
        <v>4575</v>
      </c>
      <c r="F258" s="735">
        <v>35</v>
      </c>
      <c r="G258" s="736">
        <v>0.77</v>
      </c>
      <c r="H258" s="735">
        <v>4470</v>
      </c>
      <c r="I258" s="735">
        <v>4730</v>
      </c>
      <c r="J258" s="735">
        <v>4450</v>
      </c>
      <c r="K258" s="735">
        <v>2316348</v>
      </c>
      <c r="L258" s="735">
        <v>10738709677</v>
      </c>
      <c r="M258" s="735">
        <v>752405886225</v>
      </c>
      <c r="N258" s="735">
        <v>164460303</v>
      </c>
    </row>
    <row r="259" spans="1:14">
      <c r="A259" s="734" t="s">
        <v>1945</v>
      </c>
      <c r="B259" s="734" t="s">
        <v>1946</v>
      </c>
      <c r="C259" s="734" t="s">
        <v>1600</v>
      </c>
      <c r="D259" s="734" t="s">
        <v>1601</v>
      </c>
      <c r="E259" s="735">
        <v>2595</v>
      </c>
      <c r="F259" s="735">
        <v>-105</v>
      </c>
      <c r="G259" s="736">
        <v>-3.89</v>
      </c>
      <c r="H259" s="735">
        <v>2600</v>
      </c>
      <c r="I259" s="735">
        <v>2635</v>
      </c>
      <c r="J259" s="735">
        <v>2510</v>
      </c>
      <c r="K259" s="735">
        <v>4100507</v>
      </c>
      <c r="L259" s="735">
        <v>10540629886</v>
      </c>
      <c r="M259" s="735">
        <v>266721848670</v>
      </c>
      <c r="N259" s="735">
        <v>102782986</v>
      </c>
    </row>
    <row r="260" spans="1:14">
      <c r="A260" s="734" t="s">
        <v>1947</v>
      </c>
      <c r="B260" s="734" t="s">
        <v>1948</v>
      </c>
      <c r="C260" s="734" t="s">
        <v>1600</v>
      </c>
      <c r="D260" s="734" t="s">
        <v>1601</v>
      </c>
      <c r="E260" s="735">
        <v>1805</v>
      </c>
      <c r="F260" s="735">
        <v>3</v>
      </c>
      <c r="G260" s="736">
        <v>0.17</v>
      </c>
      <c r="H260" s="735">
        <v>1812</v>
      </c>
      <c r="I260" s="735">
        <v>1819</v>
      </c>
      <c r="J260" s="735">
        <v>1786</v>
      </c>
      <c r="K260" s="735">
        <v>38003</v>
      </c>
      <c r="L260" s="735">
        <v>68252593</v>
      </c>
      <c r="M260" s="735">
        <v>61527388780</v>
      </c>
      <c r="N260" s="735">
        <v>34087196</v>
      </c>
    </row>
    <row r="261" spans="1:14">
      <c r="A261" s="734" t="s">
        <v>1950</v>
      </c>
      <c r="B261" s="734" t="s">
        <v>1951</v>
      </c>
      <c r="C261" s="734" t="s">
        <v>1600</v>
      </c>
      <c r="D261" s="734" t="s">
        <v>1614</v>
      </c>
      <c r="E261" s="735">
        <v>628</v>
      </c>
      <c r="F261" s="735">
        <v>-44</v>
      </c>
      <c r="G261" s="736">
        <v>-6.55</v>
      </c>
      <c r="H261" s="735">
        <v>719</v>
      </c>
      <c r="I261" s="735">
        <v>737</v>
      </c>
      <c r="J261" s="735">
        <v>625</v>
      </c>
      <c r="K261" s="735">
        <v>1095567</v>
      </c>
      <c r="L261" s="735">
        <v>729065561</v>
      </c>
      <c r="M261" s="735">
        <v>55751951604</v>
      </c>
      <c r="N261" s="735">
        <v>88776993</v>
      </c>
    </row>
    <row r="262" spans="1:14">
      <c r="A262" s="734" t="s">
        <v>1954</v>
      </c>
      <c r="B262" s="734" t="s">
        <v>9777</v>
      </c>
      <c r="C262" s="734" t="s">
        <v>1600</v>
      </c>
      <c r="D262" s="734" t="s">
        <v>1601</v>
      </c>
      <c r="E262" s="735">
        <v>14950</v>
      </c>
      <c r="F262" s="735">
        <v>60</v>
      </c>
      <c r="G262" s="736">
        <v>0.4</v>
      </c>
      <c r="H262" s="735">
        <v>14910</v>
      </c>
      <c r="I262" s="735">
        <v>15040</v>
      </c>
      <c r="J262" s="735">
        <v>14730</v>
      </c>
      <c r="K262" s="735">
        <v>2995</v>
      </c>
      <c r="L262" s="735">
        <v>44611540</v>
      </c>
      <c r="M262" s="735">
        <v>75302940700</v>
      </c>
      <c r="N262" s="735">
        <v>5036986</v>
      </c>
    </row>
    <row r="263" spans="1:14">
      <c r="A263" s="734" t="s">
        <v>1952</v>
      </c>
      <c r="B263" s="734" t="s">
        <v>1953</v>
      </c>
      <c r="C263" s="734" t="s">
        <v>1604</v>
      </c>
      <c r="D263" s="734" t="s">
        <v>1605</v>
      </c>
      <c r="E263" s="735">
        <v>21950</v>
      </c>
      <c r="F263" s="735">
        <v>-450</v>
      </c>
      <c r="G263" s="736">
        <v>-2.0099999999999998</v>
      </c>
      <c r="H263" s="735">
        <v>22200</v>
      </c>
      <c r="I263" s="735">
        <v>22200</v>
      </c>
      <c r="J263" s="735">
        <v>21900</v>
      </c>
      <c r="K263" s="735">
        <v>22788</v>
      </c>
      <c r="L263" s="735">
        <v>502238950</v>
      </c>
      <c r="M263" s="735">
        <v>316284859350</v>
      </c>
      <c r="N263" s="735">
        <v>14409333</v>
      </c>
    </row>
    <row r="264" spans="1:14">
      <c r="A264" s="734" t="s">
        <v>1955</v>
      </c>
      <c r="B264" s="734" t="s">
        <v>1956</v>
      </c>
      <c r="C264" s="734" t="s">
        <v>1604</v>
      </c>
      <c r="D264" s="734" t="s">
        <v>1605</v>
      </c>
      <c r="E264" s="735">
        <v>1865</v>
      </c>
      <c r="F264" s="735">
        <v>24</v>
      </c>
      <c r="G264" s="736">
        <v>1.3</v>
      </c>
      <c r="H264" s="735">
        <v>1830</v>
      </c>
      <c r="I264" s="735">
        <v>1865</v>
      </c>
      <c r="J264" s="735">
        <v>1813</v>
      </c>
      <c r="K264" s="735">
        <v>157765</v>
      </c>
      <c r="L264" s="735">
        <v>290964751</v>
      </c>
      <c r="M264" s="735">
        <v>83858126695</v>
      </c>
      <c r="N264" s="735">
        <v>44964143</v>
      </c>
    </row>
    <row r="265" spans="1:14">
      <c r="A265" s="734" t="s">
        <v>1957</v>
      </c>
      <c r="B265" s="734" t="s">
        <v>1958</v>
      </c>
      <c r="C265" s="734" t="s">
        <v>1604</v>
      </c>
      <c r="D265" s="734" t="s">
        <v>1605</v>
      </c>
      <c r="E265" s="735">
        <v>339</v>
      </c>
      <c r="F265" s="735">
        <v>2</v>
      </c>
      <c r="G265" s="736">
        <v>0.59</v>
      </c>
      <c r="H265" s="735">
        <v>335</v>
      </c>
      <c r="I265" s="735">
        <v>342</v>
      </c>
      <c r="J265" s="735">
        <v>335</v>
      </c>
      <c r="K265" s="735">
        <v>492931</v>
      </c>
      <c r="L265" s="735">
        <v>167057624</v>
      </c>
      <c r="M265" s="735">
        <v>68622061440</v>
      </c>
      <c r="N265" s="735">
        <v>202424960</v>
      </c>
    </row>
    <row r="266" spans="1:14">
      <c r="A266" s="734" t="s">
        <v>1959</v>
      </c>
      <c r="B266" s="734" t="s">
        <v>1960</v>
      </c>
      <c r="C266" s="734" t="s">
        <v>1604</v>
      </c>
      <c r="D266" s="734" t="s">
        <v>1605</v>
      </c>
      <c r="E266" s="735">
        <v>18150</v>
      </c>
      <c r="F266" s="735">
        <v>-30</v>
      </c>
      <c r="G266" s="736">
        <v>-0.17</v>
      </c>
      <c r="H266" s="735">
        <v>18180</v>
      </c>
      <c r="I266" s="735">
        <v>18200</v>
      </c>
      <c r="J266" s="735">
        <v>17990</v>
      </c>
      <c r="K266" s="735">
        <v>329</v>
      </c>
      <c r="L266" s="735">
        <v>5977990</v>
      </c>
      <c r="M266" s="735">
        <v>22050035700</v>
      </c>
      <c r="N266" s="735">
        <v>1214878</v>
      </c>
    </row>
    <row r="267" spans="1:14">
      <c r="A267" s="734" t="s">
        <v>1961</v>
      </c>
      <c r="B267" s="734" t="s">
        <v>1962</v>
      </c>
      <c r="C267" s="734" t="s">
        <v>1604</v>
      </c>
      <c r="D267" s="734" t="s">
        <v>1605</v>
      </c>
      <c r="E267" s="735">
        <v>374</v>
      </c>
      <c r="F267" s="735">
        <v>-3</v>
      </c>
      <c r="G267" s="736">
        <v>-0.8</v>
      </c>
      <c r="H267" s="735">
        <v>377</v>
      </c>
      <c r="I267" s="735">
        <v>382</v>
      </c>
      <c r="J267" s="735">
        <v>373</v>
      </c>
      <c r="K267" s="735">
        <v>115970</v>
      </c>
      <c r="L267" s="735">
        <v>43634431</v>
      </c>
      <c r="M267" s="735">
        <v>41564015020</v>
      </c>
      <c r="N267" s="735">
        <v>111133730</v>
      </c>
    </row>
    <row r="268" spans="1:14">
      <c r="A268" s="734" t="s">
        <v>1963</v>
      </c>
      <c r="B268" s="734" t="s">
        <v>1964</v>
      </c>
      <c r="C268" s="734" t="s">
        <v>1604</v>
      </c>
      <c r="D268" s="734" t="s">
        <v>1605</v>
      </c>
      <c r="E268" s="735">
        <v>5100</v>
      </c>
      <c r="F268" s="735">
        <v>10</v>
      </c>
      <c r="G268" s="736">
        <v>0.2</v>
      </c>
      <c r="H268" s="735">
        <v>5020</v>
      </c>
      <c r="I268" s="735">
        <v>5160</v>
      </c>
      <c r="J268" s="735">
        <v>5020</v>
      </c>
      <c r="K268" s="735">
        <v>56347</v>
      </c>
      <c r="L268" s="735">
        <v>288095845</v>
      </c>
      <c r="M268" s="735">
        <v>333690531600</v>
      </c>
      <c r="N268" s="735">
        <v>65429516</v>
      </c>
    </row>
    <row r="269" spans="1:14">
      <c r="A269" s="734" t="s">
        <v>3535</v>
      </c>
      <c r="B269" s="734" t="s">
        <v>9778</v>
      </c>
      <c r="C269" s="734" t="s">
        <v>1604</v>
      </c>
      <c r="D269" s="734" t="s">
        <v>1605</v>
      </c>
      <c r="E269" s="735">
        <v>10050</v>
      </c>
      <c r="F269" s="735">
        <v>-380</v>
      </c>
      <c r="G269" s="736">
        <v>-3.64</v>
      </c>
      <c r="H269" s="735">
        <v>10500</v>
      </c>
      <c r="I269" s="735">
        <v>10510</v>
      </c>
      <c r="J269" s="735">
        <v>10030</v>
      </c>
      <c r="K269" s="735">
        <v>943989</v>
      </c>
      <c r="L269" s="735">
        <v>9609264830</v>
      </c>
      <c r="M269" s="735">
        <v>279600658050</v>
      </c>
      <c r="N269" s="735">
        <v>27820961</v>
      </c>
    </row>
    <row r="270" spans="1:14">
      <c r="A270" s="734" t="s">
        <v>1965</v>
      </c>
      <c r="B270" s="734" t="s">
        <v>1966</v>
      </c>
      <c r="C270" s="734" t="s">
        <v>1604</v>
      </c>
      <c r="D270" s="734" t="s">
        <v>1605</v>
      </c>
      <c r="E270" s="735">
        <v>3755</v>
      </c>
      <c r="F270" s="735">
        <v>10</v>
      </c>
      <c r="G270" s="736">
        <v>0.27</v>
      </c>
      <c r="H270" s="735">
        <v>3770</v>
      </c>
      <c r="I270" s="735">
        <v>3795</v>
      </c>
      <c r="J270" s="735">
        <v>3725</v>
      </c>
      <c r="K270" s="735">
        <v>20370</v>
      </c>
      <c r="L270" s="735">
        <v>76535605</v>
      </c>
      <c r="M270" s="735">
        <v>58596391990</v>
      </c>
      <c r="N270" s="735">
        <v>15604898</v>
      </c>
    </row>
    <row r="271" spans="1:14">
      <c r="A271" s="734" t="s">
        <v>1967</v>
      </c>
      <c r="B271" s="734" t="s">
        <v>1968</v>
      </c>
      <c r="C271" s="734" t="s">
        <v>1604</v>
      </c>
      <c r="D271" s="734" t="s">
        <v>1605</v>
      </c>
      <c r="E271" s="735">
        <v>3750</v>
      </c>
      <c r="F271" s="735">
        <v>-20</v>
      </c>
      <c r="G271" s="736">
        <v>-0.53</v>
      </c>
      <c r="H271" s="735">
        <v>3770</v>
      </c>
      <c r="I271" s="735">
        <v>3775</v>
      </c>
      <c r="J271" s="735">
        <v>3750</v>
      </c>
      <c r="K271" s="735">
        <v>15189</v>
      </c>
      <c r="L271" s="735">
        <v>57230050</v>
      </c>
      <c r="M271" s="735">
        <v>56002530000</v>
      </c>
      <c r="N271" s="735">
        <v>14934008</v>
      </c>
    </row>
    <row r="272" spans="1:14">
      <c r="A272" s="734" t="s">
        <v>1969</v>
      </c>
      <c r="B272" s="734" t="s">
        <v>1396</v>
      </c>
      <c r="C272" s="734" t="s">
        <v>1604</v>
      </c>
      <c r="D272" s="734" t="s">
        <v>1605</v>
      </c>
      <c r="E272" s="735">
        <v>256500</v>
      </c>
      <c r="F272" s="735">
        <v>3000</v>
      </c>
      <c r="G272" s="736">
        <v>1.18</v>
      </c>
      <c r="H272" s="735">
        <v>252000</v>
      </c>
      <c r="I272" s="735">
        <v>259500</v>
      </c>
      <c r="J272" s="735">
        <v>250500</v>
      </c>
      <c r="K272" s="735">
        <v>126031</v>
      </c>
      <c r="L272" s="735">
        <v>32285547250</v>
      </c>
      <c r="M272" s="735">
        <v>18596943319500</v>
      </c>
      <c r="N272" s="735">
        <v>72502703</v>
      </c>
    </row>
    <row r="273" spans="1:14">
      <c r="A273" s="734" t="s">
        <v>3221</v>
      </c>
      <c r="B273" s="734" t="s">
        <v>9779</v>
      </c>
      <c r="C273" s="734" t="s">
        <v>1600</v>
      </c>
      <c r="D273" s="734" t="s">
        <v>1632</v>
      </c>
      <c r="E273" s="735">
        <v>1597</v>
      </c>
      <c r="F273" s="735">
        <v>-30</v>
      </c>
      <c r="G273" s="736">
        <v>-1.84</v>
      </c>
      <c r="H273" s="735">
        <v>1649</v>
      </c>
      <c r="I273" s="735">
        <v>1649</v>
      </c>
      <c r="J273" s="735">
        <v>1595</v>
      </c>
      <c r="K273" s="735">
        <v>203029</v>
      </c>
      <c r="L273" s="735">
        <v>325637076</v>
      </c>
      <c r="M273" s="735">
        <v>57613640296</v>
      </c>
      <c r="N273" s="735">
        <v>36076168</v>
      </c>
    </row>
    <row r="274" spans="1:14">
      <c r="A274" s="734" t="s">
        <v>1970</v>
      </c>
      <c r="B274" s="734" t="s">
        <v>1340</v>
      </c>
      <c r="C274" s="734" t="s">
        <v>1604</v>
      </c>
      <c r="D274" s="734" t="s">
        <v>1605</v>
      </c>
      <c r="E274" s="735">
        <v>104400</v>
      </c>
      <c r="F274" s="735">
        <v>-1700</v>
      </c>
      <c r="G274" s="736">
        <v>-1.6</v>
      </c>
      <c r="H274" s="735">
        <v>105300</v>
      </c>
      <c r="I274" s="735">
        <v>105400</v>
      </c>
      <c r="J274" s="735">
        <v>104000</v>
      </c>
      <c r="K274" s="735">
        <v>107469</v>
      </c>
      <c r="L274" s="735">
        <v>11230250750</v>
      </c>
      <c r="M274" s="735">
        <v>3953450311200</v>
      </c>
      <c r="N274" s="735">
        <v>37868298</v>
      </c>
    </row>
    <row r="275" spans="1:14">
      <c r="A275" s="734" t="s">
        <v>1971</v>
      </c>
      <c r="B275" s="734" t="s">
        <v>1972</v>
      </c>
      <c r="C275" s="734" t="s">
        <v>1604</v>
      </c>
      <c r="D275" s="734" t="s">
        <v>1605</v>
      </c>
      <c r="E275" s="735">
        <v>225000</v>
      </c>
      <c r="F275" s="735">
        <v>-2000</v>
      </c>
      <c r="G275" s="736">
        <v>-0.88</v>
      </c>
      <c r="H275" s="735">
        <v>227000</v>
      </c>
      <c r="I275" s="735">
        <v>227500</v>
      </c>
      <c r="J275" s="735">
        <v>224000</v>
      </c>
      <c r="K275" s="735">
        <v>5806</v>
      </c>
      <c r="L275" s="735">
        <v>1310560750</v>
      </c>
      <c r="M275" s="735">
        <v>2080179900000</v>
      </c>
      <c r="N275" s="735">
        <v>9245244</v>
      </c>
    </row>
    <row r="276" spans="1:14">
      <c r="A276" s="734" t="s">
        <v>1973</v>
      </c>
      <c r="B276" s="734" t="s">
        <v>1247</v>
      </c>
      <c r="C276" s="734" t="s">
        <v>1604</v>
      </c>
      <c r="D276" s="734" t="s">
        <v>1605</v>
      </c>
      <c r="E276" s="735">
        <v>4520</v>
      </c>
      <c r="F276" s="735">
        <v>30</v>
      </c>
      <c r="G276" s="736">
        <v>0.67</v>
      </c>
      <c r="H276" s="735">
        <v>4480</v>
      </c>
      <c r="I276" s="735">
        <v>4535</v>
      </c>
      <c r="J276" s="735">
        <v>4480</v>
      </c>
      <c r="K276" s="735">
        <v>188301</v>
      </c>
      <c r="L276" s="735">
        <v>849451651</v>
      </c>
      <c r="M276" s="735">
        <v>1000176117040</v>
      </c>
      <c r="N276" s="735">
        <v>221277902</v>
      </c>
    </row>
    <row r="277" spans="1:14">
      <c r="A277" s="734" t="s">
        <v>1974</v>
      </c>
      <c r="B277" s="734" t="s">
        <v>1975</v>
      </c>
      <c r="C277" s="734" t="s">
        <v>1604</v>
      </c>
      <c r="D277" s="734" t="s">
        <v>1605</v>
      </c>
      <c r="E277" s="735">
        <v>57800</v>
      </c>
      <c r="F277" s="735">
        <v>1400</v>
      </c>
      <c r="G277" s="736">
        <v>2.48</v>
      </c>
      <c r="H277" s="735">
        <v>56400</v>
      </c>
      <c r="I277" s="735">
        <v>59700</v>
      </c>
      <c r="J277" s="735">
        <v>56400</v>
      </c>
      <c r="K277" s="735">
        <v>232319</v>
      </c>
      <c r="L277" s="735">
        <v>13447075500</v>
      </c>
      <c r="M277" s="735">
        <v>1060506019000</v>
      </c>
      <c r="N277" s="735">
        <v>18347855</v>
      </c>
    </row>
    <row r="278" spans="1:14">
      <c r="A278" s="734" t="s">
        <v>1976</v>
      </c>
      <c r="B278" s="734" t="s">
        <v>1977</v>
      </c>
      <c r="C278" s="734" t="s">
        <v>1604</v>
      </c>
      <c r="D278" s="734" t="s">
        <v>1605</v>
      </c>
      <c r="E278" s="735">
        <v>38850</v>
      </c>
      <c r="F278" s="735">
        <v>350</v>
      </c>
      <c r="G278" s="736">
        <v>0.91</v>
      </c>
      <c r="H278" s="735">
        <v>38900</v>
      </c>
      <c r="I278" s="735">
        <v>39050</v>
      </c>
      <c r="J278" s="735">
        <v>38700</v>
      </c>
      <c r="K278" s="735">
        <v>1118</v>
      </c>
      <c r="L278" s="735">
        <v>43501850</v>
      </c>
      <c r="M278" s="735">
        <v>50988876750</v>
      </c>
      <c r="N278" s="735">
        <v>1312455</v>
      </c>
    </row>
    <row r="279" spans="1:14">
      <c r="A279" s="734" t="s">
        <v>1978</v>
      </c>
      <c r="B279" s="734" t="s">
        <v>1979</v>
      </c>
      <c r="C279" s="734" t="s">
        <v>1604</v>
      </c>
      <c r="D279" s="734" t="s">
        <v>1605</v>
      </c>
      <c r="E279" s="735">
        <v>12690</v>
      </c>
      <c r="F279" s="735">
        <v>-40</v>
      </c>
      <c r="G279" s="736">
        <v>-0.31</v>
      </c>
      <c r="H279" s="735">
        <v>12740</v>
      </c>
      <c r="I279" s="735">
        <v>12740</v>
      </c>
      <c r="J279" s="735">
        <v>12670</v>
      </c>
      <c r="K279" s="735">
        <v>48146</v>
      </c>
      <c r="L279" s="735">
        <v>611489935</v>
      </c>
      <c r="M279" s="735">
        <v>236254577580</v>
      </c>
      <c r="N279" s="735">
        <v>18617382</v>
      </c>
    </row>
    <row r="280" spans="1:14">
      <c r="A280" s="734" t="s">
        <v>1980</v>
      </c>
      <c r="B280" s="734" t="s">
        <v>1981</v>
      </c>
      <c r="C280" s="734" t="s">
        <v>1604</v>
      </c>
      <c r="D280" s="734" t="s">
        <v>1605</v>
      </c>
      <c r="E280" s="735">
        <v>5790</v>
      </c>
      <c r="F280" s="735">
        <v>90</v>
      </c>
      <c r="G280" s="736">
        <v>1.58</v>
      </c>
      <c r="H280" s="735">
        <v>5670</v>
      </c>
      <c r="I280" s="735">
        <v>5800</v>
      </c>
      <c r="J280" s="735">
        <v>5660</v>
      </c>
      <c r="K280" s="735">
        <v>360669</v>
      </c>
      <c r="L280" s="735">
        <v>2072346275</v>
      </c>
      <c r="M280" s="735">
        <v>1718579804010</v>
      </c>
      <c r="N280" s="735">
        <v>296818619</v>
      </c>
    </row>
    <row r="281" spans="1:14">
      <c r="A281" s="734" t="s">
        <v>1982</v>
      </c>
      <c r="B281" s="734" t="s">
        <v>1521</v>
      </c>
      <c r="C281" s="734" t="s">
        <v>1604</v>
      </c>
      <c r="D281" s="734" t="s">
        <v>1605</v>
      </c>
      <c r="E281" s="735">
        <v>48200</v>
      </c>
      <c r="F281" s="735">
        <v>-650</v>
      </c>
      <c r="G281" s="736">
        <v>-1.33</v>
      </c>
      <c r="H281" s="735">
        <v>49000</v>
      </c>
      <c r="I281" s="735">
        <v>49050</v>
      </c>
      <c r="J281" s="735">
        <v>48100</v>
      </c>
      <c r="K281" s="735">
        <v>94649</v>
      </c>
      <c r="L281" s="735">
        <v>4574112425</v>
      </c>
      <c r="M281" s="735">
        <v>3778446055400</v>
      </c>
      <c r="N281" s="735">
        <v>78390997</v>
      </c>
    </row>
    <row r="282" spans="1:14">
      <c r="A282" s="734" t="s">
        <v>1983</v>
      </c>
      <c r="B282" s="734" t="s">
        <v>1527</v>
      </c>
      <c r="C282" s="734" t="s">
        <v>1604</v>
      </c>
      <c r="D282" s="734" t="s">
        <v>1605</v>
      </c>
      <c r="E282" s="735">
        <v>124600</v>
      </c>
      <c r="F282" s="735">
        <v>-900</v>
      </c>
      <c r="G282" s="736">
        <v>-0.72</v>
      </c>
      <c r="H282" s="735">
        <v>126100</v>
      </c>
      <c r="I282" s="735">
        <v>126400</v>
      </c>
      <c r="J282" s="735">
        <v>123900</v>
      </c>
      <c r="K282" s="735">
        <v>99454</v>
      </c>
      <c r="L282" s="735">
        <v>12416177100</v>
      </c>
      <c r="M282" s="735">
        <v>9757830950000</v>
      </c>
      <c r="N282" s="735">
        <v>78313250</v>
      </c>
    </row>
    <row r="283" spans="1:14">
      <c r="A283" s="734" t="s">
        <v>1984</v>
      </c>
      <c r="B283" s="734" t="s">
        <v>1539</v>
      </c>
      <c r="C283" s="734" t="s">
        <v>1604</v>
      </c>
      <c r="D283" s="734" t="s">
        <v>1605</v>
      </c>
      <c r="E283" s="735">
        <v>368000</v>
      </c>
      <c r="F283" s="735">
        <v>22000</v>
      </c>
      <c r="G283" s="736">
        <v>6.36</v>
      </c>
      <c r="H283" s="735">
        <v>346000</v>
      </c>
      <c r="I283" s="735">
        <v>370000</v>
      </c>
      <c r="J283" s="735">
        <v>340000</v>
      </c>
      <c r="K283" s="735">
        <v>557353</v>
      </c>
      <c r="L283" s="735">
        <v>202952315500</v>
      </c>
      <c r="M283" s="735">
        <v>48608058320000</v>
      </c>
      <c r="N283" s="735">
        <v>132087115</v>
      </c>
    </row>
    <row r="284" spans="1:14">
      <c r="A284" s="734" t="s">
        <v>1985</v>
      </c>
      <c r="B284" s="734" t="s">
        <v>1986</v>
      </c>
      <c r="C284" s="734" t="s">
        <v>1695</v>
      </c>
      <c r="D284" s="734" t="s">
        <v>1696</v>
      </c>
      <c r="E284" s="735">
        <v>9780</v>
      </c>
      <c r="F284" s="735">
        <v>-20</v>
      </c>
      <c r="G284" s="736">
        <v>-0.2</v>
      </c>
      <c r="H284" s="735">
        <v>9800</v>
      </c>
      <c r="I284" s="735">
        <v>10000</v>
      </c>
      <c r="J284" s="735">
        <v>9700</v>
      </c>
      <c r="K284" s="735">
        <v>1194</v>
      </c>
      <c r="L284" s="735">
        <v>11682630</v>
      </c>
      <c r="M284" s="735">
        <v>181612644000</v>
      </c>
      <c r="N284" s="735">
        <v>18569800</v>
      </c>
    </row>
    <row r="285" spans="1:14">
      <c r="A285" s="734" t="s">
        <v>1987</v>
      </c>
      <c r="B285" s="734" t="s">
        <v>1533</v>
      </c>
      <c r="C285" s="734" t="s">
        <v>1604</v>
      </c>
      <c r="D285" s="734" t="s">
        <v>1605</v>
      </c>
      <c r="E285" s="735">
        <v>25050</v>
      </c>
      <c r="F285" s="735">
        <v>-950</v>
      </c>
      <c r="G285" s="736">
        <v>-3.65</v>
      </c>
      <c r="H285" s="735">
        <v>25850</v>
      </c>
      <c r="I285" s="735">
        <v>26000</v>
      </c>
      <c r="J285" s="735">
        <v>24900</v>
      </c>
      <c r="K285" s="735">
        <v>154517</v>
      </c>
      <c r="L285" s="735">
        <v>3880704325</v>
      </c>
      <c r="M285" s="735">
        <v>2048766855000</v>
      </c>
      <c r="N285" s="735">
        <v>81787100</v>
      </c>
    </row>
    <row r="286" spans="1:14">
      <c r="A286" s="734" t="s">
        <v>3251</v>
      </c>
      <c r="B286" s="734" t="s">
        <v>7676</v>
      </c>
      <c r="C286" s="734" t="s">
        <v>1604</v>
      </c>
      <c r="D286" s="734" t="s">
        <v>1605</v>
      </c>
      <c r="E286" s="735">
        <v>20250</v>
      </c>
      <c r="F286" s="735">
        <v>-50</v>
      </c>
      <c r="G286" s="736">
        <v>-0.25</v>
      </c>
      <c r="H286" s="735">
        <v>20300</v>
      </c>
      <c r="I286" s="735">
        <v>20600</v>
      </c>
      <c r="J286" s="735">
        <v>20050</v>
      </c>
      <c r="K286" s="735">
        <v>448340</v>
      </c>
      <c r="L286" s="735">
        <v>9099630050</v>
      </c>
      <c r="M286" s="735">
        <v>1265182112250</v>
      </c>
      <c r="N286" s="735">
        <v>62478129</v>
      </c>
    </row>
    <row r="287" spans="1:14">
      <c r="A287" s="734" t="s">
        <v>1988</v>
      </c>
      <c r="B287" s="734" t="s">
        <v>1989</v>
      </c>
      <c r="C287" s="734" t="s">
        <v>1604</v>
      </c>
      <c r="D287" s="734" t="s">
        <v>1605</v>
      </c>
      <c r="E287" s="735">
        <v>193100</v>
      </c>
      <c r="F287" s="735">
        <v>2000</v>
      </c>
      <c r="G287" s="736">
        <v>1.05</v>
      </c>
      <c r="H287" s="735">
        <v>189900</v>
      </c>
      <c r="I287" s="735">
        <v>193100</v>
      </c>
      <c r="J287" s="735">
        <v>188600</v>
      </c>
      <c r="K287" s="735">
        <v>1746</v>
      </c>
      <c r="L287" s="735">
        <v>335121500</v>
      </c>
      <c r="M287" s="735">
        <v>109320668500</v>
      </c>
      <c r="N287" s="735">
        <v>566135</v>
      </c>
    </row>
    <row r="288" spans="1:14">
      <c r="A288" s="734" t="s">
        <v>1990</v>
      </c>
      <c r="B288" s="734" t="s">
        <v>1458</v>
      </c>
      <c r="C288" s="734" t="s">
        <v>1604</v>
      </c>
      <c r="D288" s="734" t="s">
        <v>1605</v>
      </c>
      <c r="E288" s="735">
        <v>101200</v>
      </c>
      <c r="F288" s="735">
        <v>-1900</v>
      </c>
      <c r="G288" s="736">
        <v>-1.84</v>
      </c>
      <c r="H288" s="735">
        <v>102400</v>
      </c>
      <c r="I288" s="735">
        <v>102500</v>
      </c>
      <c r="J288" s="735">
        <v>101000</v>
      </c>
      <c r="K288" s="735">
        <v>224337</v>
      </c>
      <c r="L288" s="735">
        <v>22740682100</v>
      </c>
      <c r="M288" s="735">
        <v>17108142145600</v>
      </c>
      <c r="N288" s="735">
        <v>169052788</v>
      </c>
    </row>
    <row r="289" spans="1:14">
      <c r="A289" s="734" t="s">
        <v>1991</v>
      </c>
      <c r="B289" s="734" t="s">
        <v>1992</v>
      </c>
      <c r="C289" s="734" t="s">
        <v>1604</v>
      </c>
      <c r="D289" s="734" t="s">
        <v>1605</v>
      </c>
      <c r="E289" s="735">
        <v>70400</v>
      </c>
      <c r="F289" s="735">
        <v>-1400</v>
      </c>
      <c r="G289" s="736">
        <v>-1.95</v>
      </c>
      <c r="H289" s="735">
        <v>73000</v>
      </c>
      <c r="I289" s="735">
        <v>73000</v>
      </c>
      <c r="J289" s="735">
        <v>70200</v>
      </c>
      <c r="K289" s="735">
        <v>3103</v>
      </c>
      <c r="L289" s="735">
        <v>219006950</v>
      </c>
      <c r="M289" s="735">
        <v>87889190400</v>
      </c>
      <c r="N289" s="735">
        <v>1248426</v>
      </c>
    </row>
    <row r="290" spans="1:14">
      <c r="A290" s="734" t="s">
        <v>9780</v>
      </c>
      <c r="B290" s="734" t="s">
        <v>9781</v>
      </c>
      <c r="C290" s="734" t="s">
        <v>1604</v>
      </c>
      <c r="D290" s="734" t="s">
        <v>1605</v>
      </c>
      <c r="E290" s="735">
        <v>20700</v>
      </c>
      <c r="F290" s="735">
        <v>-400</v>
      </c>
      <c r="G290" s="736">
        <v>-1.9</v>
      </c>
      <c r="H290" s="735">
        <v>21050</v>
      </c>
      <c r="I290" s="735">
        <v>21150</v>
      </c>
      <c r="J290" s="735">
        <v>20625</v>
      </c>
      <c r="K290" s="735">
        <v>200258</v>
      </c>
      <c r="L290" s="735">
        <v>4166316775</v>
      </c>
      <c r="M290" s="735">
        <v>698708669400</v>
      </c>
      <c r="N290" s="735">
        <v>33754042</v>
      </c>
    </row>
    <row r="291" spans="1:14">
      <c r="A291" s="734" t="s">
        <v>1993</v>
      </c>
      <c r="B291" s="734" t="s">
        <v>1092</v>
      </c>
      <c r="C291" s="734" t="s">
        <v>1604</v>
      </c>
      <c r="D291" s="734" t="s">
        <v>1605</v>
      </c>
      <c r="E291" s="735">
        <v>643</v>
      </c>
      <c r="F291" s="735">
        <v>-5</v>
      </c>
      <c r="G291" s="736">
        <v>-0.77</v>
      </c>
      <c r="H291" s="735">
        <v>648</v>
      </c>
      <c r="I291" s="735">
        <v>649</v>
      </c>
      <c r="J291" s="735">
        <v>643</v>
      </c>
      <c r="K291" s="735">
        <v>786024</v>
      </c>
      <c r="L291" s="735">
        <v>506573316</v>
      </c>
      <c r="M291" s="735">
        <v>303875479953</v>
      </c>
      <c r="N291" s="735">
        <v>472590171</v>
      </c>
    </row>
    <row r="292" spans="1:14">
      <c r="A292" s="734" t="s">
        <v>1994</v>
      </c>
      <c r="B292" s="734" t="s">
        <v>1995</v>
      </c>
      <c r="C292" s="734" t="s">
        <v>1604</v>
      </c>
      <c r="D292" s="734" t="s">
        <v>1605</v>
      </c>
      <c r="E292" s="735">
        <v>2490</v>
      </c>
      <c r="F292" s="735">
        <v>-60</v>
      </c>
      <c r="G292" s="736">
        <v>-2.35</v>
      </c>
      <c r="H292" s="735">
        <v>2610</v>
      </c>
      <c r="I292" s="735">
        <v>2745</v>
      </c>
      <c r="J292" s="735">
        <v>2385</v>
      </c>
      <c r="K292" s="735">
        <v>60294</v>
      </c>
      <c r="L292" s="735">
        <v>157101870</v>
      </c>
      <c r="M292" s="735">
        <v>9742159860</v>
      </c>
      <c r="N292" s="735">
        <v>3912514</v>
      </c>
    </row>
    <row r="293" spans="1:14">
      <c r="A293" s="734" t="s">
        <v>1996</v>
      </c>
      <c r="B293" s="734" t="s">
        <v>1515</v>
      </c>
      <c r="C293" s="734" t="s">
        <v>1604</v>
      </c>
      <c r="D293" s="734" t="s">
        <v>1605</v>
      </c>
      <c r="E293" s="735">
        <v>65500</v>
      </c>
      <c r="F293" s="735">
        <v>-100</v>
      </c>
      <c r="G293" s="736">
        <v>-0.15</v>
      </c>
      <c r="H293" s="735">
        <v>65600</v>
      </c>
      <c r="I293" s="735">
        <v>65900</v>
      </c>
      <c r="J293" s="735">
        <v>65000</v>
      </c>
      <c r="K293" s="735">
        <v>22971</v>
      </c>
      <c r="L293" s="735">
        <v>1503380350</v>
      </c>
      <c r="M293" s="735">
        <v>1133069173000</v>
      </c>
      <c r="N293" s="735">
        <v>17298766</v>
      </c>
    </row>
    <row r="294" spans="1:14">
      <c r="A294" s="734" t="s">
        <v>1997</v>
      </c>
      <c r="B294" s="734" t="s">
        <v>1998</v>
      </c>
      <c r="C294" s="734" t="s">
        <v>1604</v>
      </c>
      <c r="D294" s="734" t="s">
        <v>1605</v>
      </c>
      <c r="E294" s="735">
        <v>28500</v>
      </c>
      <c r="F294" s="735">
        <v>-200</v>
      </c>
      <c r="G294" s="736">
        <v>-0.7</v>
      </c>
      <c r="H294" s="735">
        <v>28700</v>
      </c>
      <c r="I294" s="735">
        <v>28700</v>
      </c>
      <c r="J294" s="735">
        <v>28000</v>
      </c>
      <c r="K294" s="735">
        <v>4033</v>
      </c>
      <c r="L294" s="735">
        <v>114056600</v>
      </c>
      <c r="M294" s="735">
        <v>60289726500</v>
      </c>
      <c r="N294" s="735">
        <v>2115429</v>
      </c>
    </row>
    <row r="295" spans="1:14">
      <c r="A295" s="734" t="s">
        <v>1999</v>
      </c>
      <c r="B295" s="734" t="s">
        <v>1356</v>
      </c>
      <c r="C295" s="734" t="s">
        <v>1604</v>
      </c>
      <c r="D295" s="734" t="s">
        <v>1605</v>
      </c>
      <c r="E295" s="735">
        <v>53500</v>
      </c>
      <c r="F295" s="735">
        <v>300</v>
      </c>
      <c r="G295" s="736">
        <v>0.56000000000000005</v>
      </c>
      <c r="H295" s="735">
        <v>53200</v>
      </c>
      <c r="I295" s="735">
        <v>53500</v>
      </c>
      <c r="J295" s="735">
        <v>53000</v>
      </c>
      <c r="K295" s="735">
        <v>451306</v>
      </c>
      <c r="L295" s="735">
        <v>24065577950</v>
      </c>
      <c r="M295" s="735">
        <v>11491267835500</v>
      </c>
      <c r="N295" s="735">
        <v>214790053</v>
      </c>
    </row>
    <row r="296" spans="1:14">
      <c r="A296" s="734" t="s">
        <v>2000</v>
      </c>
      <c r="B296" s="734" t="s">
        <v>1228</v>
      </c>
      <c r="C296" s="734" t="s">
        <v>1604</v>
      </c>
      <c r="D296" s="734" t="s">
        <v>1605</v>
      </c>
      <c r="E296" s="735">
        <v>651000</v>
      </c>
      <c r="F296" s="735">
        <v>11000</v>
      </c>
      <c r="G296" s="736">
        <v>1.72</v>
      </c>
      <c r="H296" s="735">
        <v>639000</v>
      </c>
      <c r="I296" s="735">
        <v>659000</v>
      </c>
      <c r="J296" s="735">
        <v>634000</v>
      </c>
      <c r="K296" s="735">
        <v>4094603</v>
      </c>
      <c r="L296" s="735">
        <v>2662508688140</v>
      </c>
      <c r="M296" s="735">
        <v>473929539615000</v>
      </c>
      <c r="N296" s="735">
        <v>728002365</v>
      </c>
    </row>
    <row r="297" spans="1:14">
      <c r="A297" s="734" t="s">
        <v>2001</v>
      </c>
      <c r="B297" s="734" t="s">
        <v>2002</v>
      </c>
      <c r="C297" s="734" t="s">
        <v>1600</v>
      </c>
      <c r="D297" s="734" t="s">
        <v>1601</v>
      </c>
      <c r="E297" s="735">
        <v>1330</v>
      </c>
      <c r="F297" s="735">
        <v>11</v>
      </c>
      <c r="G297" s="736">
        <v>0.83</v>
      </c>
      <c r="H297" s="735">
        <v>1319</v>
      </c>
      <c r="I297" s="735">
        <v>1393</v>
      </c>
      <c r="J297" s="735">
        <v>1309</v>
      </c>
      <c r="K297" s="735">
        <v>1960946</v>
      </c>
      <c r="L297" s="735">
        <v>2646020300</v>
      </c>
      <c r="M297" s="735">
        <v>128630444600</v>
      </c>
      <c r="N297" s="735">
        <v>96714620</v>
      </c>
    </row>
    <row r="298" spans="1:14">
      <c r="A298" s="734" t="s">
        <v>2003</v>
      </c>
      <c r="B298" s="734" t="s">
        <v>2004</v>
      </c>
      <c r="C298" s="734" t="s">
        <v>1600</v>
      </c>
      <c r="D298" s="734" t="s">
        <v>1601</v>
      </c>
      <c r="E298" s="735">
        <v>1885</v>
      </c>
      <c r="F298" s="735">
        <v>55</v>
      </c>
      <c r="G298" s="736">
        <v>3.01</v>
      </c>
      <c r="H298" s="735">
        <v>1830</v>
      </c>
      <c r="I298" s="735">
        <v>2010</v>
      </c>
      <c r="J298" s="735">
        <v>1824</v>
      </c>
      <c r="K298" s="735">
        <v>3695734</v>
      </c>
      <c r="L298" s="735">
        <v>6969882743</v>
      </c>
      <c r="M298" s="735">
        <v>86764955290</v>
      </c>
      <c r="N298" s="735">
        <v>46029154</v>
      </c>
    </row>
    <row r="299" spans="1:14">
      <c r="A299" s="734" t="s">
        <v>2009</v>
      </c>
      <c r="B299" s="734" t="s">
        <v>7677</v>
      </c>
      <c r="C299" s="734" t="s">
        <v>1604</v>
      </c>
      <c r="D299" s="734" t="s">
        <v>1605</v>
      </c>
      <c r="E299" s="735">
        <v>46600</v>
      </c>
      <c r="F299" s="735">
        <v>550</v>
      </c>
      <c r="G299" s="736">
        <v>1.19</v>
      </c>
      <c r="H299" s="735">
        <v>46600</v>
      </c>
      <c r="I299" s="735">
        <v>46900</v>
      </c>
      <c r="J299" s="735">
        <v>45450</v>
      </c>
      <c r="K299" s="735">
        <v>65709</v>
      </c>
      <c r="L299" s="735">
        <v>3041135050</v>
      </c>
      <c r="M299" s="735">
        <v>1549575680200</v>
      </c>
      <c r="N299" s="735">
        <v>33252697</v>
      </c>
    </row>
    <row r="300" spans="1:14">
      <c r="A300" s="734" t="s">
        <v>2005</v>
      </c>
      <c r="B300" s="734" t="s">
        <v>2006</v>
      </c>
      <c r="C300" s="734" t="s">
        <v>1604</v>
      </c>
      <c r="D300" s="734" t="s">
        <v>1605</v>
      </c>
      <c r="E300" s="735">
        <v>34500</v>
      </c>
      <c r="F300" s="735">
        <v>250</v>
      </c>
      <c r="G300" s="736">
        <v>0.73</v>
      </c>
      <c r="H300" s="735">
        <v>34300</v>
      </c>
      <c r="I300" s="735">
        <v>34700</v>
      </c>
      <c r="J300" s="735">
        <v>33750</v>
      </c>
      <c r="K300" s="735">
        <v>53003</v>
      </c>
      <c r="L300" s="735">
        <v>1823845850</v>
      </c>
      <c r="M300" s="735">
        <v>915639384000</v>
      </c>
      <c r="N300" s="735">
        <v>26540272</v>
      </c>
    </row>
    <row r="301" spans="1:14">
      <c r="A301" s="734" t="s">
        <v>2007</v>
      </c>
      <c r="B301" s="734" t="s">
        <v>2008</v>
      </c>
      <c r="C301" s="734" t="s">
        <v>1604</v>
      </c>
      <c r="D301" s="734" t="s">
        <v>1605</v>
      </c>
      <c r="E301" s="735">
        <v>36600</v>
      </c>
      <c r="F301" s="735">
        <v>-300</v>
      </c>
      <c r="G301" s="736">
        <v>-0.81</v>
      </c>
      <c r="H301" s="735">
        <v>37150</v>
      </c>
      <c r="I301" s="735">
        <v>37150</v>
      </c>
      <c r="J301" s="735">
        <v>36400</v>
      </c>
      <c r="K301" s="735">
        <v>48446</v>
      </c>
      <c r="L301" s="735">
        <v>1773892600</v>
      </c>
      <c r="M301" s="735">
        <v>756916657800</v>
      </c>
      <c r="N301" s="735">
        <v>20680783</v>
      </c>
    </row>
    <row r="302" spans="1:14">
      <c r="A302" s="734" t="s">
        <v>2010</v>
      </c>
      <c r="B302" s="734" t="s">
        <v>2011</v>
      </c>
      <c r="C302" s="734" t="s">
        <v>1604</v>
      </c>
      <c r="D302" s="734" t="s">
        <v>1605</v>
      </c>
      <c r="E302" s="735">
        <v>54200</v>
      </c>
      <c r="F302" s="735">
        <v>-800</v>
      </c>
      <c r="G302" s="736">
        <v>-1.45</v>
      </c>
      <c r="H302" s="735">
        <v>54900</v>
      </c>
      <c r="I302" s="735">
        <v>54900</v>
      </c>
      <c r="J302" s="735">
        <v>53700</v>
      </c>
      <c r="K302" s="735">
        <v>21357</v>
      </c>
      <c r="L302" s="735">
        <v>1155862200</v>
      </c>
      <c r="M302" s="735">
        <v>883670621200</v>
      </c>
      <c r="N302" s="735">
        <v>16303886</v>
      </c>
    </row>
    <row r="303" spans="1:14">
      <c r="A303" s="734" t="s">
        <v>3929</v>
      </c>
      <c r="B303" s="734" t="s">
        <v>9782</v>
      </c>
      <c r="C303" s="734" t="s">
        <v>1629</v>
      </c>
      <c r="D303" s="734" t="s">
        <v>1611</v>
      </c>
      <c r="E303" s="735">
        <v>67800</v>
      </c>
      <c r="F303" s="735">
        <v>400</v>
      </c>
      <c r="G303" s="736">
        <v>0.59</v>
      </c>
      <c r="H303" s="735">
        <v>66900</v>
      </c>
      <c r="I303" s="735">
        <v>68500</v>
      </c>
      <c r="J303" s="735">
        <v>66900</v>
      </c>
      <c r="K303" s="735">
        <v>24365</v>
      </c>
      <c r="L303" s="735">
        <v>1648668400</v>
      </c>
      <c r="M303" s="735">
        <v>779345202600</v>
      </c>
      <c r="N303" s="735">
        <v>11494767</v>
      </c>
    </row>
    <row r="304" spans="1:14">
      <c r="A304" s="734" t="s">
        <v>2012</v>
      </c>
      <c r="B304" s="734" t="s">
        <v>2013</v>
      </c>
      <c r="C304" s="734" t="s">
        <v>1604</v>
      </c>
      <c r="D304" s="734" t="s">
        <v>1605</v>
      </c>
      <c r="E304" s="735">
        <v>51900</v>
      </c>
      <c r="F304" s="735">
        <v>-600</v>
      </c>
      <c r="G304" s="736">
        <v>-1.1399999999999999</v>
      </c>
      <c r="H304" s="735">
        <v>53000</v>
      </c>
      <c r="I304" s="735">
        <v>53000</v>
      </c>
      <c r="J304" s="735">
        <v>51300</v>
      </c>
      <c r="K304" s="735">
        <v>17474</v>
      </c>
      <c r="L304" s="735">
        <v>905265950</v>
      </c>
      <c r="M304" s="735">
        <v>447845567100</v>
      </c>
      <c r="N304" s="735">
        <v>8629009</v>
      </c>
    </row>
    <row r="305" spans="1:14">
      <c r="A305" s="734" t="s">
        <v>2014</v>
      </c>
      <c r="B305" s="734" t="s">
        <v>2015</v>
      </c>
      <c r="C305" s="734" t="s">
        <v>1604</v>
      </c>
      <c r="D305" s="734" t="s">
        <v>1605</v>
      </c>
      <c r="E305" s="735">
        <v>3530</v>
      </c>
      <c r="F305" s="735">
        <v>0</v>
      </c>
      <c r="G305" s="736">
        <v>0</v>
      </c>
      <c r="H305" s="735">
        <v>0</v>
      </c>
      <c r="I305" s="735">
        <v>0</v>
      </c>
      <c r="J305" s="735">
        <v>0</v>
      </c>
      <c r="K305" s="735">
        <v>0</v>
      </c>
      <c r="L305" s="735">
        <v>0</v>
      </c>
      <c r="M305" s="735">
        <v>109493282310</v>
      </c>
      <c r="N305" s="735">
        <v>31017927</v>
      </c>
    </row>
    <row r="306" spans="1:14">
      <c r="A306" s="734" t="s">
        <v>7678</v>
      </c>
      <c r="B306" s="734" t="s">
        <v>7679</v>
      </c>
      <c r="C306" s="734" t="s">
        <v>1604</v>
      </c>
      <c r="D306" s="734" t="s">
        <v>1605</v>
      </c>
      <c r="E306" s="735">
        <v>5660</v>
      </c>
      <c r="F306" s="735">
        <v>-90</v>
      </c>
      <c r="G306" s="736">
        <v>-1.57</v>
      </c>
      <c r="H306" s="735">
        <v>5750</v>
      </c>
      <c r="I306" s="735">
        <v>5770</v>
      </c>
      <c r="J306" s="735">
        <v>5640</v>
      </c>
      <c r="K306" s="735">
        <v>19714</v>
      </c>
      <c r="L306" s="735">
        <v>112130850</v>
      </c>
      <c r="M306" s="735">
        <v>40588041120</v>
      </c>
      <c r="N306" s="735">
        <v>7171032</v>
      </c>
    </row>
    <row r="307" spans="1:14">
      <c r="A307" s="734" t="s">
        <v>2016</v>
      </c>
      <c r="B307" s="734" t="s">
        <v>2017</v>
      </c>
      <c r="C307" s="734" t="s">
        <v>1604</v>
      </c>
      <c r="D307" s="734" t="s">
        <v>1605</v>
      </c>
      <c r="E307" s="735">
        <v>34000</v>
      </c>
      <c r="F307" s="735">
        <v>-900</v>
      </c>
      <c r="G307" s="736">
        <v>-2.58</v>
      </c>
      <c r="H307" s="735">
        <v>34800</v>
      </c>
      <c r="I307" s="735">
        <v>34850</v>
      </c>
      <c r="J307" s="735">
        <v>33850</v>
      </c>
      <c r="K307" s="735">
        <v>206077</v>
      </c>
      <c r="L307" s="735">
        <v>7040671925</v>
      </c>
      <c r="M307" s="735">
        <v>1365034142000</v>
      </c>
      <c r="N307" s="735">
        <v>40148063</v>
      </c>
    </row>
    <row r="308" spans="1:14">
      <c r="A308" s="734" t="s">
        <v>2019</v>
      </c>
      <c r="B308" s="734" t="s">
        <v>2020</v>
      </c>
      <c r="C308" s="734" t="s">
        <v>1604</v>
      </c>
      <c r="D308" s="734" t="s">
        <v>1605</v>
      </c>
      <c r="E308" s="735">
        <v>2635</v>
      </c>
      <c r="F308" s="735">
        <v>0</v>
      </c>
      <c r="G308" s="736">
        <v>0</v>
      </c>
      <c r="H308" s="735">
        <v>2640</v>
      </c>
      <c r="I308" s="735">
        <v>2650</v>
      </c>
      <c r="J308" s="735">
        <v>2600</v>
      </c>
      <c r="K308" s="735">
        <v>16676</v>
      </c>
      <c r="L308" s="735">
        <v>43694720</v>
      </c>
      <c r="M308" s="735">
        <v>33222051015</v>
      </c>
      <c r="N308" s="735">
        <v>12607989</v>
      </c>
    </row>
    <row r="309" spans="1:14">
      <c r="A309" s="734" t="s">
        <v>2021</v>
      </c>
      <c r="B309" s="734" t="s">
        <v>2022</v>
      </c>
      <c r="C309" s="734" t="s">
        <v>1600</v>
      </c>
      <c r="D309" s="734" t="s">
        <v>1601</v>
      </c>
      <c r="E309" s="735">
        <v>1711</v>
      </c>
      <c r="F309" s="735">
        <v>-9</v>
      </c>
      <c r="G309" s="736">
        <v>-0.52</v>
      </c>
      <c r="H309" s="735">
        <v>1712</v>
      </c>
      <c r="I309" s="735">
        <v>1734</v>
      </c>
      <c r="J309" s="735">
        <v>1698</v>
      </c>
      <c r="K309" s="735">
        <v>151891</v>
      </c>
      <c r="L309" s="735">
        <v>259392777</v>
      </c>
      <c r="M309" s="735">
        <v>92883876410</v>
      </c>
      <c r="N309" s="735">
        <v>54286310</v>
      </c>
    </row>
    <row r="310" spans="1:14">
      <c r="A310" s="734" t="s">
        <v>2023</v>
      </c>
      <c r="B310" s="734" t="s">
        <v>2024</v>
      </c>
      <c r="C310" s="734" t="s">
        <v>1604</v>
      </c>
      <c r="D310" s="734" t="s">
        <v>1605</v>
      </c>
      <c r="E310" s="735">
        <v>1210</v>
      </c>
      <c r="F310" s="735">
        <v>-27</v>
      </c>
      <c r="G310" s="736">
        <v>-2.1800000000000002</v>
      </c>
      <c r="H310" s="735">
        <v>1249</v>
      </c>
      <c r="I310" s="735">
        <v>1255</v>
      </c>
      <c r="J310" s="735">
        <v>1210</v>
      </c>
      <c r="K310" s="735">
        <v>37393</v>
      </c>
      <c r="L310" s="735">
        <v>45906852</v>
      </c>
      <c r="M310" s="735">
        <v>25236750990</v>
      </c>
      <c r="N310" s="735">
        <v>20856819</v>
      </c>
    </row>
    <row r="311" spans="1:14">
      <c r="A311" s="734" t="s">
        <v>2025</v>
      </c>
      <c r="B311" s="734" t="s">
        <v>2026</v>
      </c>
      <c r="C311" s="734" t="s">
        <v>1604</v>
      </c>
      <c r="D311" s="734" t="s">
        <v>1605</v>
      </c>
      <c r="E311" s="735">
        <v>13920</v>
      </c>
      <c r="F311" s="735">
        <v>-520</v>
      </c>
      <c r="G311" s="736">
        <v>-3.6</v>
      </c>
      <c r="H311" s="735">
        <v>14410</v>
      </c>
      <c r="I311" s="735">
        <v>14410</v>
      </c>
      <c r="J311" s="735">
        <v>13850</v>
      </c>
      <c r="K311" s="735">
        <v>181689</v>
      </c>
      <c r="L311" s="735">
        <v>2542693120</v>
      </c>
      <c r="M311" s="735">
        <v>364894662240</v>
      </c>
      <c r="N311" s="735">
        <v>26213697</v>
      </c>
    </row>
    <row r="312" spans="1:14">
      <c r="A312" s="734" t="s">
        <v>1623</v>
      </c>
      <c r="B312" s="734" t="s">
        <v>9783</v>
      </c>
      <c r="C312" s="734" t="s">
        <v>1600</v>
      </c>
      <c r="D312" s="734" t="s">
        <v>1601</v>
      </c>
      <c r="E312" s="735">
        <v>659</v>
      </c>
      <c r="F312" s="735">
        <v>-49</v>
      </c>
      <c r="G312" s="736">
        <v>-6.92</v>
      </c>
      <c r="H312" s="735">
        <v>708</v>
      </c>
      <c r="I312" s="735">
        <v>708</v>
      </c>
      <c r="J312" s="735">
        <v>651</v>
      </c>
      <c r="K312" s="735">
        <v>467308</v>
      </c>
      <c r="L312" s="735">
        <v>311405496</v>
      </c>
      <c r="M312" s="735">
        <v>40085746237</v>
      </c>
      <c r="N312" s="735">
        <v>60828143</v>
      </c>
    </row>
    <row r="313" spans="1:14">
      <c r="A313" s="734" t="s">
        <v>2027</v>
      </c>
      <c r="B313" s="734" t="s">
        <v>2028</v>
      </c>
      <c r="C313" s="734" t="s">
        <v>1600</v>
      </c>
      <c r="D313" s="734" t="s">
        <v>1601</v>
      </c>
      <c r="E313" s="735">
        <v>1192</v>
      </c>
      <c r="F313" s="735">
        <v>1</v>
      </c>
      <c r="G313" s="736">
        <v>0.08</v>
      </c>
      <c r="H313" s="735">
        <v>1191</v>
      </c>
      <c r="I313" s="735">
        <v>1218</v>
      </c>
      <c r="J313" s="735">
        <v>1095</v>
      </c>
      <c r="K313" s="735">
        <v>433926</v>
      </c>
      <c r="L313" s="735">
        <v>497923808</v>
      </c>
      <c r="M313" s="735">
        <v>31722639976</v>
      </c>
      <c r="N313" s="735">
        <v>26612953</v>
      </c>
    </row>
    <row r="314" spans="1:14">
      <c r="A314" s="734" t="s">
        <v>2029</v>
      </c>
      <c r="B314" s="734" t="s">
        <v>2030</v>
      </c>
      <c r="C314" s="734" t="s">
        <v>1600</v>
      </c>
      <c r="D314" s="734" t="s">
        <v>1611</v>
      </c>
      <c r="E314" s="735">
        <v>5630</v>
      </c>
      <c r="F314" s="735">
        <v>-60</v>
      </c>
      <c r="G314" s="736">
        <v>-1.05</v>
      </c>
      <c r="H314" s="735">
        <v>5680</v>
      </c>
      <c r="I314" s="735">
        <v>5680</v>
      </c>
      <c r="J314" s="735">
        <v>5560</v>
      </c>
      <c r="K314" s="735">
        <v>12140</v>
      </c>
      <c r="L314" s="735">
        <v>67909220</v>
      </c>
      <c r="M314" s="735">
        <v>78434958670</v>
      </c>
      <c r="N314" s="735">
        <v>13931609</v>
      </c>
    </row>
    <row r="315" spans="1:14">
      <c r="A315" s="734" t="s">
        <v>2032</v>
      </c>
      <c r="B315" s="734" t="s">
        <v>1549</v>
      </c>
      <c r="C315" s="734" t="s">
        <v>1604</v>
      </c>
      <c r="D315" s="734" t="s">
        <v>1605</v>
      </c>
      <c r="E315" s="735">
        <v>18940</v>
      </c>
      <c r="F315" s="735">
        <v>120</v>
      </c>
      <c r="G315" s="736">
        <v>0.64</v>
      </c>
      <c r="H315" s="735">
        <v>18820</v>
      </c>
      <c r="I315" s="735">
        <v>18970</v>
      </c>
      <c r="J315" s="735">
        <v>18700</v>
      </c>
      <c r="K315" s="735">
        <v>54106</v>
      </c>
      <c r="L315" s="735">
        <v>1018975530</v>
      </c>
      <c r="M315" s="735">
        <v>774240456720</v>
      </c>
      <c r="N315" s="735">
        <v>40878588</v>
      </c>
    </row>
    <row r="316" spans="1:14">
      <c r="A316" s="734" t="s">
        <v>5443</v>
      </c>
      <c r="B316" s="734" t="s">
        <v>9784</v>
      </c>
      <c r="C316" s="734" t="s">
        <v>1604</v>
      </c>
      <c r="D316" s="734" t="s">
        <v>1605</v>
      </c>
      <c r="E316" s="735">
        <v>1886</v>
      </c>
      <c r="F316" s="735">
        <v>-13</v>
      </c>
      <c r="G316" s="736">
        <v>-0.68</v>
      </c>
      <c r="H316" s="735">
        <v>1890</v>
      </c>
      <c r="I316" s="735">
        <v>1909</v>
      </c>
      <c r="J316" s="735">
        <v>1873</v>
      </c>
      <c r="K316" s="735">
        <v>165594</v>
      </c>
      <c r="L316" s="735">
        <v>311907619</v>
      </c>
      <c r="M316" s="735">
        <v>96516295180</v>
      </c>
      <c r="N316" s="735">
        <v>51175130</v>
      </c>
    </row>
    <row r="317" spans="1:14">
      <c r="A317" s="734" t="s">
        <v>2033</v>
      </c>
      <c r="B317" s="734" t="s">
        <v>2034</v>
      </c>
      <c r="C317" s="734" t="s">
        <v>1600</v>
      </c>
      <c r="D317" s="734" t="s">
        <v>1614</v>
      </c>
      <c r="E317" s="735">
        <v>3040</v>
      </c>
      <c r="F317" s="735">
        <v>-245</v>
      </c>
      <c r="G317" s="736">
        <v>-7.46</v>
      </c>
      <c r="H317" s="735">
        <v>3365</v>
      </c>
      <c r="I317" s="735">
        <v>3365</v>
      </c>
      <c r="J317" s="735">
        <v>3015</v>
      </c>
      <c r="K317" s="735">
        <v>989998</v>
      </c>
      <c r="L317" s="735">
        <v>3103417795</v>
      </c>
      <c r="M317" s="735">
        <v>47721892640</v>
      </c>
      <c r="N317" s="735">
        <v>15697991</v>
      </c>
    </row>
    <row r="318" spans="1:14">
      <c r="A318" s="734" t="s">
        <v>2035</v>
      </c>
      <c r="B318" s="734" t="s">
        <v>2036</v>
      </c>
      <c r="C318" s="734" t="s">
        <v>1600</v>
      </c>
      <c r="D318" s="734" t="s">
        <v>1601</v>
      </c>
      <c r="E318" s="735">
        <v>1367</v>
      </c>
      <c r="F318" s="735">
        <v>-25</v>
      </c>
      <c r="G318" s="736">
        <v>-1.8</v>
      </c>
      <c r="H318" s="735">
        <v>1393</v>
      </c>
      <c r="I318" s="735">
        <v>1394</v>
      </c>
      <c r="J318" s="735">
        <v>1363</v>
      </c>
      <c r="K318" s="735">
        <v>143913</v>
      </c>
      <c r="L318" s="735">
        <v>197302046</v>
      </c>
      <c r="M318" s="735">
        <v>56700237354</v>
      </c>
      <c r="N318" s="735">
        <v>41477862</v>
      </c>
    </row>
    <row r="319" spans="1:14">
      <c r="A319" s="734" t="s">
        <v>2037</v>
      </c>
      <c r="B319" s="734" t="s">
        <v>2038</v>
      </c>
      <c r="C319" s="734" t="s">
        <v>1600</v>
      </c>
      <c r="D319" s="734" t="s">
        <v>1614</v>
      </c>
      <c r="E319" s="735">
        <v>303</v>
      </c>
      <c r="F319" s="735">
        <v>-1</v>
      </c>
      <c r="G319" s="736">
        <v>-0.33</v>
      </c>
      <c r="H319" s="735">
        <v>304</v>
      </c>
      <c r="I319" s="735">
        <v>314</v>
      </c>
      <c r="J319" s="735">
        <v>298</v>
      </c>
      <c r="K319" s="735">
        <v>4912851</v>
      </c>
      <c r="L319" s="735">
        <v>1501095453</v>
      </c>
      <c r="M319" s="735">
        <v>35089827636</v>
      </c>
      <c r="N319" s="735">
        <v>115808012</v>
      </c>
    </row>
    <row r="320" spans="1:14">
      <c r="A320" s="734" t="s">
        <v>2039</v>
      </c>
      <c r="B320" s="734" t="s">
        <v>2040</v>
      </c>
      <c r="C320" s="734" t="s">
        <v>1604</v>
      </c>
      <c r="D320" s="734" t="s">
        <v>1605</v>
      </c>
      <c r="E320" s="735">
        <v>6290</v>
      </c>
      <c r="F320" s="735">
        <v>-260</v>
      </c>
      <c r="G320" s="736">
        <v>-3.97</v>
      </c>
      <c r="H320" s="735">
        <v>6480</v>
      </c>
      <c r="I320" s="735">
        <v>6480</v>
      </c>
      <c r="J320" s="735">
        <v>6220</v>
      </c>
      <c r="K320" s="735">
        <v>185185</v>
      </c>
      <c r="L320" s="735">
        <v>1164332830</v>
      </c>
      <c r="M320" s="735">
        <v>260406000000</v>
      </c>
      <c r="N320" s="735">
        <v>41400000</v>
      </c>
    </row>
    <row r="321" spans="1:14">
      <c r="A321" s="734" t="s">
        <v>2042</v>
      </c>
      <c r="B321" s="734" t="s">
        <v>2043</v>
      </c>
      <c r="C321" s="734" t="s">
        <v>1604</v>
      </c>
      <c r="D321" s="734" t="s">
        <v>1605</v>
      </c>
      <c r="E321" s="735">
        <v>1878</v>
      </c>
      <c r="F321" s="735">
        <v>-23</v>
      </c>
      <c r="G321" s="736">
        <v>-1.21</v>
      </c>
      <c r="H321" s="735">
        <v>1904</v>
      </c>
      <c r="I321" s="735">
        <v>1904</v>
      </c>
      <c r="J321" s="735">
        <v>1878</v>
      </c>
      <c r="K321" s="735">
        <v>9769</v>
      </c>
      <c r="L321" s="735">
        <v>18399988</v>
      </c>
      <c r="M321" s="735">
        <v>28783050564</v>
      </c>
      <c r="N321" s="735">
        <v>15326438</v>
      </c>
    </row>
    <row r="322" spans="1:14">
      <c r="A322" s="734" t="s">
        <v>2044</v>
      </c>
      <c r="B322" s="734" t="s">
        <v>2045</v>
      </c>
      <c r="C322" s="734" t="s">
        <v>1600</v>
      </c>
      <c r="D322" s="734" t="s">
        <v>1601</v>
      </c>
      <c r="E322" s="735">
        <v>3055</v>
      </c>
      <c r="F322" s="735">
        <v>-45</v>
      </c>
      <c r="G322" s="736">
        <v>-1.45</v>
      </c>
      <c r="H322" s="735">
        <v>3075</v>
      </c>
      <c r="I322" s="735">
        <v>3125</v>
      </c>
      <c r="J322" s="735">
        <v>3055</v>
      </c>
      <c r="K322" s="735">
        <v>25747</v>
      </c>
      <c r="L322" s="735">
        <v>78827580</v>
      </c>
      <c r="M322" s="735">
        <v>49835289335</v>
      </c>
      <c r="N322" s="735">
        <v>16312697</v>
      </c>
    </row>
    <row r="323" spans="1:14">
      <c r="A323" s="734" t="s">
        <v>2046</v>
      </c>
      <c r="B323" s="734" t="s">
        <v>2047</v>
      </c>
      <c r="C323" s="734" t="s">
        <v>1604</v>
      </c>
      <c r="D323" s="734" t="s">
        <v>1605</v>
      </c>
      <c r="E323" s="735">
        <v>7270</v>
      </c>
      <c r="F323" s="735">
        <v>290</v>
      </c>
      <c r="G323" s="736">
        <v>4.1500000000000004</v>
      </c>
      <c r="H323" s="735">
        <v>7000</v>
      </c>
      <c r="I323" s="735">
        <v>7440</v>
      </c>
      <c r="J323" s="735">
        <v>6970</v>
      </c>
      <c r="K323" s="735">
        <v>4580915</v>
      </c>
      <c r="L323" s="735">
        <v>33554181720</v>
      </c>
      <c r="M323" s="735">
        <v>462830809700</v>
      </c>
      <c r="N323" s="735">
        <v>63663110</v>
      </c>
    </row>
    <row r="324" spans="1:14">
      <c r="A324" s="734" t="s">
        <v>2048</v>
      </c>
      <c r="B324" s="734" t="s">
        <v>2049</v>
      </c>
      <c r="C324" s="734" t="s">
        <v>1600</v>
      </c>
      <c r="D324" s="734" t="s">
        <v>1601</v>
      </c>
      <c r="E324" s="735">
        <v>3735</v>
      </c>
      <c r="F324" s="735">
        <v>-85</v>
      </c>
      <c r="G324" s="736">
        <v>-2.23</v>
      </c>
      <c r="H324" s="735">
        <v>3825</v>
      </c>
      <c r="I324" s="735">
        <v>3850</v>
      </c>
      <c r="J324" s="735">
        <v>3735</v>
      </c>
      <c r="K324" s="735">
        <v>340766</v>
      </c>
      <c r="L324" s="735">
        <v>1291811701</v>
      </c>
      <c r="M324" s="735">
        <v>178073520300</v>
      </c>
      <c r="N324" s="735">
        <v>47676980</v>
      </c>
    </row>
    <row r="325" spans="1:14">
      <c r="A325" s="734" t="s">
        <v>2050</v>
      </c>
      <c r="B325" s="734" t="s">
        <v>2051</v>
      </c>
      <c r="C325" s="734" t="s">
        <v>1600</v>
      </c>
      <c r="D325" s="734" t="s">
        <v>1601</v>
      </c>
      <c r="E325" s="735">
        <v>3920</v>
      </c>
      <c r="F325" s="735">
        <v>30</v>
      </c>
      <c r="G325" s="736">
        <v>0.77</v>
      </c>
      <c r="H325" s="735">
        <v>3890</v>
      </c>
      <c r="I325" s="735">
        <v>3920</v>
      </c>
      <c r="J325" s="735">
        <v>3870</v>
      </c>
      <c r="K325" s="735">
        <v>12656</v>
      </c>
      <c r="L325" s="735">
        <v>49198650</v>
      </c>
      <c r="M325" s="735">
        <v>44513042560</v>
      </c>
      <c r="N325" s="735">
        <v>11355368</v>
      </c>
    </row>
    <row r="326" spans="1:14">
      <c r="A326" s="734" t="s">
        <v>2052</v>
      </c>
      <c r="B326" s="734" t="s">
        <v>2053</v>
      </c>
      <c r="C326" s="734" t="s">
        <v>1600</v>
      </c>
      <c r="D326" s="734" t="s">
        <v>1601</v>
      </c>
      <c r="E326" s="735">
        <v>3055</v>
      </c>
      <c r="F326" s="735">
        <v>-5</v>
      </c>
      <c r="G326" s="736">
        <v>-0.16</v>
      </c>
      <c r="H326" s="735">
        <v>3055</v>
      </c>
      <c r="I326" s="735">
        <v>3090</v>
      </c>
      <c r="J326" s="735">
        <v>3040</v>
      </c>
      <c r="K326" s="735">
        <v>51092</v>
      </c>
      <c r="L326" s="735">
        <v>156191324</v>
      </c>
      <c r="M326" s="735">
        <v>70265000000</v>
      </c>
      <c r="N326" s="735">
        <v>23000000</v>
      </c>
    </row>
    <row r="327" spans="1:14">
      <c r="A327" s="734" t="s">
        <v>1664</v>
      </c>
      <c r="B327" s="734" t="s">
        <v>9017</v>
      </c>
      <c r="C327" s="734" t="s">
        <v>1604</v>
      </c>
      <c r="D327" s="734" t="s">
        <v>1605</v>
      </c>
      <c r="E327" s="735">
        <v>15550</v>
      </c>
      <c r="F327" s="735">
        <v>220</v>
      </c>
      <c r="G327" s="736">
        <v>1.44</v>
      </c>
      <c r="H327" s="735">
        <v>15200</v>
      </c>
      <c r="I327" s="735">
        <v>15550</v>
      </c>
      <c r="J327" s="735">
        <v>15190</v>
      </c>
      <c r="K327" s="735">
        <v>216259</v>
      </c>
      <c r="L327" s="735">
        <v>3333048815</v>
      </c>
      <c r="M327" s="735">
        <v>2519950056300</v>
      </c>
      <c r="N327" s="735">
        <v>162054666</v>
      </c>
    </row>
    <row r="328" spans="1:14">
      <c r="A328" s="734" t="s">
        <v>2054</v>
      </c>
      <c r="B328" s="734" t="s">
        <v>2055</v>
      </c>
      <c r="C328" s="734" t="s">
        <v>1600</v>
      </c>
      <c r="D328" s="734" t="s">
        <v>1611</v>
      </c>
      <c r="E328" s="735">
        <v>32250</v>
      </c>
      <c r="F328" s="735">
        <v>-50</v>
      </c>
      <c r="G328" s="736">
        <v>-0.15</v>
      </c>
      <c r="H328" s="735">
        <v>32900</v>
      </c>
      <c r="I328" s="735">
        <v>32900</v>
      </c>
      <c r="J328" s="735">
        <v>31700</v>
      </c>
      <c r="K328" s="735">
        <v>17098</v>
      </c>
      <c r="L328" s="735">
        <v>549149100</v>
      </c>
      <c r="M328" s="735">
        <v>436525809000</v>
      </c>
      <c r="N328" s="735">
        <v>13535684</v>
      </c>
    </row>
    <row r="329" spans="1:14">
      <c r="A329" s="734" t="s">
        <v>2056</v>
      </c>
      <c r="B329" s="734" t="s">
        <v>7680</v>
      </c>
      <c r="C329" s="734" t="s">
        <v>1600</v>
      </c>
      <c r="D329" s="734" t="s">
        <v>1601</v>
      </c>
      <c r="E329" s="735">
        <v>5830</v>
      </c>
      <c r="F329" s="735">
        <v>-260</v>
      </c>
      <c r="G329" s="736">
        <v>-4.2699999999999996</v>
      </c>
      <c r="H329" s="735">
        <v>6100</v>
      </c>
      <c r="I329" s="735">
        <v>6100</v>
      </c>
      <c r="J329" s="735">
        <v>5830</v>
      </c>
      <c r="K329" s="735">
        <v>144752</v>
      </c>
      <c r="L329" s="735">
        <v>856640735</v>
      </c>
      <c r="M329" s="735">
        <v>105213263760</v>
      </c>
      <c r="N329" s="735">
        <v>18046872</v>
      </c>
    </row>
    <row r="330" spans="1:14">
      <c r="A330" s="734" t="s">
        <v>2057</v>
      </c>
      <c r="B330" s="734" t="s">
        <v>2058</v>
      </c>
      <c r="C330" s="734" t="s">
        <v>1604</v>
      </c>
      <c r="D330" s="734" t="s">
        <v>1605</v>
      </c>
      <c r="E330" s="735">
        <v>82400</v>
      </c>
      <c r="F330" s="735">
        <v>-2600</v>
      </c>
      <c r="G330" s="736">
        <v>-3.06</v>
      </c>
      <c r="H330" s="735">
        <v>83600</v>
      </c>
      <c r="I330" s="735">
        <v>85300</v>
      </c>
      <c r="J330" s="735">
        <v>82200</v>
      </c>
      <c r="K330" s="735">
        <v>31878</v>
      </c>
      <c r="L330" s="735">
        <v>2666320250</v>
      </c>
      <c r="M330" s="735">
        <v>1363152676000</v>
      </c>
      <c r="N330" s="735">
        <v>16543115</v>
      </c>
    </row>
    <row r="331" spans="1:14">
      <c r="A331" s="734" t="s">
        <v>2059</v>
      </c>
      <c r="B331" s="734" t="s">
        <v>2060</v>
      </c>
      <c r="C331" s="734" t="s">
        <v>1600</v>
      </c>
      <c r="D331" s="734" t="s">
        <v>1611</v>
      </c>
      <c r="E331" s="735">
        <v>51700</v>
      </c>
      <c r="F331" s="735">
        <v>-500</v>
      </c>
      <c r="G331" s="736">
        <v>-0.96</v>
      </c>
      <c r="H331" s="735">
        <v>52200</v>
      </c>
      <c r="I331" s="735">
        <v>52600</v>
      </c>
      <c r="J331" s="735">
        <v>50500</v>
      </c>
      <c r="K331" s="735">
        <v>151866</v>
      </c>
      <c r="L331" s="735">
        <v>7846765850</v>
      </c>
      <c r="M331" s="735">
        <v>599741714000</v>
      </c>
      <c r="N331" s="735">
        <v>11600420</v>
      </c>
    </row>
    <row r="332" spans="1:14">
      <c r="A332" s="734" t="s">
        <v>7681</v>
      </c>
      <c r="B332" s="734" t="s">
        <v>7682</v>
      </c>
      <c r="C332" s="734" t="s">
        <v>1695</v>
      </c>
      <c r="D332" s="734" t="s">
        <v>1696</v>
      </c>
      <c r="E332" s="735">
        <v>563</v>
      </c>
      <c r="F332" s="735">
        <v>0</v>
      </c>
      <c r="G332" s="736">
        <v>0</v>
      </c>
      <c r="H332" s="735">
        <v>0</v>
      </c>
      <c r="I332" s="735">
        <v>0</v>
      </c>
      <c r="J332" s="735">
        <v>0</v>
      </c>
      <c r="K332" s="735">
        <v>0</v>
      </c>
      <c r="L332" s="735">
        <v>0</v>
      </c>
      <c r="M332" s="735">
        <v>2627525504</v>
      </c>
      <c r="N332" s="735">
        <v>4667008</v>
      </c>
    </row>
    <row r="333" spans="1:14">
      <c r="A333" s="734" t="s">
        <v>2061</v>
      </c>
      <c r="B333" s="734" t="s">
        <v>2062</v>
      </c>
      <c r="C333" s="734" t="s">
        <v>1600</v>
      </c>
      <c r="D333" s="734" t="s">
        <v>1611</v>
      </c>
      <c r="E333" s="735">
        <v>5770</v>
      </c>
      <c r="F333" s="735">
        <v>-80</v>
      </c>
      <c r="G333" s="736">
        <v>-1.37</v>
      </c>
      <c r="H333" s="735">
        <v>5800</v>
      </c>
      <c r="I333" s="735">
        <v>5880</v>
      </c>
      <c r="J333" s="735">
        <v>5600</v>
      </c>
      <c r="K333" s="735">
        <v>866070</v>
      </c>
      <c r="L333" s="735">
        <v>4961766195</v>
      </c>
      <c r="M333" s="735">
        <v>522206758670</v>
      </c>
      <c r="N333" s="735">
        <v>90503771</v>
      </c>
    </row>
    <row r="334" spans="1:14">
      <c r="A334" s="734" t="s">
        <v>2063</v>
      </c>
      <c r="B334" s="734" t="s">
        <v>2064</v>
      </c>
      <c r="C334" s="734" t="s">
        <v>1604</v>
      </c>
      <c r="D334" s="734" t="s">
        <v>1605</v>
      </c>
      <c r="E334" s="735">
        <v>12850</v>
      </c>
      <c r="F334" s="735">
        <v>250</v>
      </c>
      <c r="G334" s="736">
        <v>1.98</v>
      </c>
      <c r="H334" s="735">
        <v>12610</v>
      </c>
      <c r="I334" s="735">
        <v>12990</v>
      </c>
      <c r="J334" s="735">
        <v>12590</v>
      </c>
      <c r="K334" s="735">
        <v>54582</v>
      </c>
      <c r="L334" s="735">
        <v>698499940</v>
      </c>
      <c r="M334" s="735">
        <v>167050000000</v>
      </c>
      <c r="N334" s="735">
        <v>13000000</v>
      </c>
    </row>
    <row r="335" spans="1:14">
      <c r="A335" s="734" t="s">
        <v>2105</v>
      </c>
      <c r="B335" s="734" t="s">
        <v>9785</v>
      </c>
      <c r="C335" s="734" t="s">
        <v>1600</v>
      </c>
      <c r="D335" s="734" t="s">
        <v>1601</v>
      </c>
      <c r="E335" s="735">
        <v>1088</v>
      </c>
      <c r="F335" s="735">
        <v>-22</v>
      </c>
      <c r="G335" s="736">
        <v>-1.98</v>
      </c>
      <c r="H335" s="735">
        <v>1110</v>
      </c>
      <c r="I335" s="735">
        <v>1110</v>
      </c>
      <c r="J335" s="735">
        <v>1085</v>
      </c>
      <c r="K335" s="735">
        <v>34609</v>
      </c>
      <c r="L335" s="735">
        <v>37720156</v>
      </c>
      <c r="M335" s="735">
        <v>66293902848</v>
      </c>
      <c r="N335" s="735">
        <v>60931896</v>
      </c>
    </row>
    <row r="336" spans="1:14">
      <c r="A336" s="734" t="s">
        <v>2065</v>
      </c>
      <c r="B336" s="734" t="s">
        <v>2066</v>
      </c>
      <c r="C336" s="734" t="s">
        <v>1600</v>
      </c>
      <c r="D336" s="734" t="s">
        <v>1632</v>
      </c>
      <c r="E336" s="735">
        <v>2320</v>
      </c>
      <c r="F336" s="735">
        <v>185</v>
      </c>
      <c r="G336" s="736">
        <v>8.67</v>
      </c>
      <c r="H336" s="735">
        <v>2125</v>
      </c>
      <c r="I336" s="735">
        <v>2320</v>
      </c>
      <c r="J336" s="735">
        <v>2055</v>
      </c>
      <c r="K336" s="735">
        <v>1276913</v>
      </c>
      <c r="L336" s="735">
        <v>2820034958</v>
      </c>
      <c r="M336" s="735">
        <v>218205625680</v>
      </c>
      <c r="N336" s="735">
        <v>94054149</v>
      </c>
    </row>
    <row r="337" spans="1:14">
      <c r="A337" s="734" t="s">
        <v>2067</v>
      </c>
      <c r="B337" s="734" t="s">
        <v>1398</v>
      </c>
      <c r="C337" s="734" t="s">
        <v>1604</v>
      </c>
      <c r="D337" s="734" t="s">
        <v>1605</v>
      </c>
      <c r="E337" s="735">
        <v>18950</v>
      </c>
      <c r="F337" s="735">
        <v>460</v>
      </c>
      <c r="G337" s="736">
        <v>2.4900000000000002</v>
      </c>
      <c r="H337" s="735">
        <v>18590</v>
      </c>
      <c r="I337" s="735">
        <v>19270</v>
      </c>
      <c r="J337" s="735">
        <v>18580</v>
      </c>
      <c r="K337" s="735">
        <v>848188</v>
      </c>
      <c r="L337" s="735">
        <v>16139739025</v>
      </c>
      <c r="M337" s="735">
        <v>4054172475000</v>
      </c>
      <c r="N337" s="735">
        <v>213940500</v>
      </c>
    </row>
    <row r="338" spans="1:14">
      <c r="A338" s="734" t="s">
        <v>2068</v>
      </c>
      <c r="B338" s="734" t="s">
        <v>2069</v>
      </c>
      <c r="C338" s="734" t="s">
        <v>1600</v>
      </c>
      <c r="D338" s="734" t="s">
        <v>1611</v>
      </c>
      <c r="E338" s="735">
        <v>12550</v>
      </c>
      <c r="F338" s="735">
        <v>-690</v>
      </c>
      <c r="G338" s="736">
        <v>-5.21</v>
      </c>
      <c r="H338" s="735">
        <v>13140</v>
      </c>
      <c r="I338" s="735">
        <v>13150</v>
      </c>
      <c r="J338" s="735">
        <v>12550</v>
      </c>
      <c r="K338" s="735">
        <v>248167</v>
      </c>
      <c r="L338" s="735">
        <v>3162086470</v>
      </c>
      <c r="M338" s="735">
        <v>327844126900</v>
      </c>
      <c r="N338" s="735">
        <v>26123038</v>
      </c>
    </row>
    <row r="339" spans="1:14">
      <c r="A339" s="734" t="s">
        <v>2070</v>
      </c>
      <c r="B339" s="734" t="s">
        <v>2071</v>
      </c>
      <c r="C339" s="734" t="s">
        <v>1600</v>
      </c>
      <c r="D339" s="734" t="s">
        <v>1601</v>
      </c>
      <c r="E339" s="735">
        <v>9130</v>
      </c>
      <c r="F339" s="735">
        <v>40</v>
      </c>
      <c r="G339" s="736">
        <v>0.44</v>
      </c>
      <c r="H339" s="735">
        <v>9000</v>
      </c>
      <c r="I339" s="735">
        <v>9290</v>
      </c>
      <c r="J339" s="735">
        <v>8900</v>
      </c>
      <c r="K339" s="735">
        <v>221348</v>
      </c>
      <c r="L339" s="735">
        <v>2018636910</v>
      </c>
      <c r="M339" s="735">
        <v>358168420940</v>
      </c>
      <c r="N339" s="735">
        <v>39229838</v>
      </c>
    </row>
    <row r="340" spans="1:14">
      <c r="A340" s="734" t="s">
        <v>2072</v>
      </c>
      <c r="B340" s="734" t="s">
        <v>2073</v>
      </c>
      <c r="C340" s="734" t="s">
        <v>1604</v>
      </c>
      <c r="D340" s="734" t="s">
        <v>1605</v>
      </c>
      <c r="E340" s="735">
        <v>1912</v>
      </c>
      <c r="F340" s="735">
        <v>12</v>
      </c>
      <c r="G340" s="736">
        <v>0.63</v>
      </c>
      <c r="H340" s="735">
        <v>1900</v>
      </c>
      <c r="I340" s="735">
        <v>1919</v>
      </c>
      <c r="J340" s="735">
        <v>1900</v>
      </c>
      <c r="K340" s="735">
        <v>43372</v>
      </c>
      <c r="L340" s="735">
        <v>82737160</v>
      </c>
      <c r="M340" s="735">
        <v>52674919328</v>
      </c>
      <c r="N340" s="735">
        <v>27549644</v>
      </c>
    </row>
    <row r="341" spans="1:14">
      <c r="A341" s="734" t="s">
        <v>2074</v>
      </c>
      <c r="B341" s="734" t="s">
        <v>2075</v>
      </c>
      <c r="C341" s="734" t="s">
        <v>1600</v>
      </c>
      <c r="D341" s="734" t="s">
        <v>1611</v>
      </c>
      <c r="E341" s="735">
        <v>2740</v>
      </c>
      <c r="F341" s="735">
        <v>0</v>
      </c>
      <c r="G341" s="736">
        <v>0</v>
      </c>
      <c r="H341" s="735">
        <v>2740</v>
      </c>
      <c r="I341" s="735">
        <v>2775</v>
      </c>
      <c r="J341" s="735">
        <v>2735</v>
      </c>
      <c r="K341" s="735">
        <v>30009</v>
      </c>
      <c r="L341" s="735">
        <v>82425834</v>
      </c>
      <c r="M341" s="735">
        <v>73924114960</v>
      </c>
      <c r="N341" s="735">
        <v>26979604</v>
      </c>
    </row>
    <row r="342" spans="1:14">
      <c r="A342" s="734" t="s">
        <v>2076</v>
      </c>
      <c r="B342" s="734" t="s">
        <v>2077</v>
      </c>
      <c r="C342" s="734" t="s">
        <v>1600</v>
      </c>
      <c r="D342" s="734" t="s">
        <v>1601</v>
      </c>
      <c r="E342" s="735">
        <v>678</v>
      </c>
      <c r="F342" s="735">
        <v>-2</v>
      </c>
      <c r="G342" s="736">
        <v>-0.28999999999999998</v>
      </c>
      <c r="H342" s="735">
        <v>680</v>
      </c>
      <c r="I342" s="735">
        <v>690</v>
      </c>
      <c r="J342" s="735">
        <v>668</v>
      </c>
      <c r="K342" s="735">
        <v>284331</v>
      </c>
      <c r="L342" s="735">
        <v>191274420</v>
      </c>
      <c r="M342" s="735">
        <v>52983908724</v>
      </c>
      <c r="N342" s="735">
        <v>78147358</v>
      </c>
    </row>
    <row r="343" spans="1:14">
      <c r="A343" s="734" t="s">
        <v>2078</v>
      </c>
      <c r="B343" s="734" t="s">
        <v>2079</v>
      </c>
      <c r="C343" s="734" t="s">
        <v>1604</v>
      </c>
      <c r="D343" s="734" t="s">
        <v>1605</v>
      </c>
      <c r="E343" s="735">
        <v>9310</v>
      </c>
      <c r="F343" s="735">
        <v>-10</v>
      </c>
      <c r="G343" s="736">
        <v>-0.11</v>
      </c>
      <c r="H343" s="735">
        <v>9330</v>
      </c>
      <c r="I343" s="735">
        <v>9390</v>
      </c>
      <c r="J343" s="735">
        <v>9290</v>
      </c>
      <c r="K343" s="735">
        <v>6313</v>
      </c>
      <c r="L343" s="735">
        <v>58783815</v>
      </c>
      <c r="M343" s="735">
        <v>181755173250</v>
      </c>
      <c r="N343" s="735">
        <v>19522575</v>
      </c>
    </row>
    <row r="344" spans="1:14">
      <c r="A344" s="734" t="s">
        <v>2080</v>
      </c>
      <c r="B344" s="734" t="s">
        <v>2081</v>
      </c>
      <c r="C344" s="734" t="s">
        <v>1604</v>
      </c>
      <c r="D344" s="734" t="s">
        <v>1605</v>
      </c>
      <c r="E344" s="735">
        <v>55500</v>
      </c>
      <c r="F344" s="735">
        <v>200</v>
      </c>
      <c r="G344" s="736">
        <v>0.36</v>
      </c>
      <c r="H344" s="735">
        <v>55400</v>
      </c>
      <c r="I344" s="735">
        <v>55800</v>
      </c>
      <c r="J344" s="735">
        <v>54700</v>
      </c>
      <c r="K344" s="735">
        <v>41407</v>
      </c>
      <c r="L344" s="735">
        <v>2279713900</v>
      </c>
      <c r="M344" s="735">
        <v>808556856000</v>
      </c>
      <c r="N344" s="735">
        <v>14568592</v>
      </c>
    </row>
    <row r="345" spans="1:14">
      <c r="A345" s="734" t="s">
        <v>2082</v>
      </c>
      <c r="B345" s="734" t="s">
        <v>2083</v>
      </c>
      <c r="C345" s="734" t="s">
        <v>1604</v>
      </c>
      <c r="D345" s="734" t="s">
        <v>1605</v>
      </c>
      <c r="E345" s="735">
        <v>20600</v>
      </c>
      <c r="F345" s="735">
        <v>-100</v>
      </c>
      <c r="G345" s="736">
        <v>-0.48</v>
      </c>
      <c r="H345" s="735">
        <v>20750</v>
      </c>
      <c r="I345" s="735">
        <v>20750</v>
      </c>
      <c r="J345" s="735">
        <v>20350</v>
      </c>
      <c r="K345" s="735">
        <v>16769</v>
      </c>
      <c r="L345" s="735">
        <v>345058175</v>
      </c>
      <c r="M345" s="735">
        <v>121445363600</v>
      </c>
      <c r="N345" s="735">
        <v>5895406</v>
      </c>
    </row>
    <row r="346" spans="1:14">
      <c r="A346" s="734" t="s">
        <v>2084</v>
      </c>
      <c r="B346" s="734" t="s">
        <v>2085</v>
      </c>
      <c r="C346" s="734" t="s">
        <v>1604</v>
      </c>
      <c r="D346" s="734" t="s">
        <v>1605</v>
      </c>
      <c r="E346" s="735">
        <v>51900</v>
      </c>
      <c r="F346" s="735">
        <v>-300</v>
      </c>
      <c r="G346" s="736">
        <v>-0.56999999999999995</v>
      </c>
      <c r="H346" s="735">
        <v>52300</v>
      </c>
      <c r="I346" s="735">
        <v>52300</v>
      </c>
      <c r="J346" s="735">
        <v>51700</v>
      </c>
      <c r="K346" s="735">
        <v>1457</v>
      </c>
      <c r="L346" s="735">
        <v>75632100</v>
      </c>
      <c r="M346" s="735">
        <v>122744693700</v>
      </c>
      <c r="N346" s="735">
        <v>2365023</v>
      </c>
    </row>
    <row r="347" spans="1:14">
      <c r="A347" s="734" t="s">
        <v>2086</v>
      </c>
      <c r="B347" s="734" t="s">
        <v>2087</v>
      </c>
      <c r="C347" s="734" t="s">
        <v>1600</v>
      </c>
      <c r="D347" s="734" t="s">
        <v>1601</v>
      </c>
      <c r="E347" s="735">
        <v>5840</v>
      </c>
      <c r="F347" s="735">
        <v>0</v>
      </c>
      <c r="G347" s="736">
        <v>0</v>
      </c>
      <c r="H347" s="735">
        <v>5840</v>
      </c>
      <c r="I347" s="735">
        <v>5870</v>
      </c>
      <c r="J347" s="735">
        <v>5820</v>
      </c>
      <c r="K347" s="735">
        <v>15940</v>
      </c>
      <c r="L347" s="735">
        <v>93136640</v>
      </c>
      <c r="M347" s="735">
        <v>179689593440</v>
      </c>
      <c r="N347" s="735">
        <v>30768766</v>
      </c>
    </row>
    <row r="348" spans="1:14">
      <c r="A348" s="734" t="s">
        <v>1179</v>
      </c>
      <c r="B348" s="734" t="s">
        <v>2088</v>
      </c>
      <c r="C348" s="734" t="s">
        <v>1604</v>
      </c>
      <c r="D348" s="734" t="s">
        <v>1605</v>
      </c>
      <c r="E348" s="735">
        <v>9360</v>
      </c>
      <c r="F348" s="735">
        <v>140</v>
      </c>
      <c r="G348" s="736">
        <v>1.52</v>
      </c>
      <c r="H348" s="735">
        <v>9420</v>
      </c>
      <c r="I348" s="735">
        <v>9510</v>
      </c>
      <c r="J348" s="735">
        <v>9180</v>
      </c>
      <c r="K348" s="735">
        <v>302590</v>
      </c>
      <c r="L348" s="735">
        <v>2833154290</v>
      </c>
      <c r="M348" s="735">
        <v>256606927200</v>
      </c>
      <c r="N348" s="735">
        <v>27415270</v>
      </c>
    </row>
    <row r="349" spans="1:14">
      <c r="A349" s="734" t="s">
        <v>2089</v>
      </c>
      <c r="B349" s="734" t="s">
        <v>2090</v>
      </c>
      <c r="C349" s="734" t="s">
        <v>1604</v>
      </c>
      <c r="D349" s="734" t="s">
        <v>1605</v>
      </c>
      <c r="E349" s="735">
        <v>5770</v>
      </c>
      <c r="F349" s="735">
        <v>30</v>
      </c>
      <c r="G349" s="736">
        <v>0.52</v>
      </c>
      <c r="H349" s="735">
        <v>5760</v>
      </c>
      <c r="I349" s="735">
        <v>5770</v>
      </c>
      <c r="J349" s="735">
        <v>5650</v>
      </c>
      <c r="K349" s="735">
        <v>30378</v>
      </c>
      <c r="L349" s="735">
        <v>173068760</v>
      </c>
      <c r="M349" s="735">
        <v>137942582200</v>
      </c>
      <c r="N349" s="735">
        <v>23906860</v>
      </c>
    </row>
    <row r="350" spans="1:14">
      <c r="A350" s="734" t="s">
        <v>2091</v>
      </c>
      <c r="B350" s="734" t="s">
        <v>2092</v>
      </c>
      <c r="C350" s="734" t="s">
        <v>1604</v>
      </c>
      <c r="D350" s="734" t="s">
        <v>1605</v>
      </c>
      <c r="E350" s="735">
        <v>4875</v>
      </c>
      <c r="F350" s="735">
        <v>-315</v>
      </c>
      <c r="G350" s="736">
        <v>-6.07</v>
      </c>
      <c r="H350" s="735">
        <v>5220</v>
      </c>
      <c r="I350" s="735">
        <v>5240</v>
      </c>
      <c r="J350" s="735">
        <v>4770</v>
      </c>
      <c r="K350" s="735">
        <v>2658214</v>
      </c>
      <c r="L350" s="735">
        <v>13009368734</v>
      </c>
      <c r="M350" s="735">
        <v>202879779375</v>
      </c>
      <c r="N350" s="735">
        <v>41616365</v>
      </c>
    </row>
    <row r="351" spans="1:14">
      <c r="A351" s="734" t="s">
        <v>2093</v>
      </c>
      <c r="B351" s="734" t="s">
        <v>2094</v>
      </c>
      <c r="C351" s="734" t="s">
        <v>1604</v>
      </c>
      <c r="D351" s="734" t="s">
        <v>1605</v>
      </c>
      <c r="E351" s="735">
        <v>20500</v>
      </c>
      <c r="F351" s="735">
        <v>50</v>
      </c>
      <c r="G351" s="736">
        <v>0.24</v>
      </c>
      <c r="H351" s="735">
        <v>20450</v>
      </c>
      <c r="I351" s="735">
        <v>20700</v>
      </c>
      <c r="J351" s="735">
        <v>20350</v>
      </c>
      <c r="K351" s="735">
        <v>2614</v>
      </c>
      <c r="L351" s="735">
        <v>53716000</v>
      </c>
      <c r="M351" s="735">
        <v>32201338500</v>
      </c>
      <c r="N351" s="735">
        <v>1570797</v>
      </c>
    </row>
    <row r="352" spans="1:14">
      <c r="A352" s="734" t="s">
        <v>2095</v>
      </c>
      <c r="B352" s="734" t="s">
        <v>2096</v>
      </c>
      <c r="C352" s="734" t="s">
        <v>1600</v>
      </c>
      <c r="D352" s="734" t="s">
        <v>1611</v>
      </c>
      <c r="E352" s="735">
        <v>1496</v>
      </c>
      <c r="F352" s="735">
        <v>-1</v>
      </c>
      <c r="G352" s="736">
        <v>-7.0000000000000007E-2</v>
      </c>
      <c r="H352" s="735">
        <v>1497</v>
      </c>
      <c r="I352" s="735">
        <v>1504</v>
      </c>
      <c r="J352" s="735">
        <v>1478</v>
      </c>
      <c r="K352" s="735">
        <v>22838</v>
      </c>
      <c r="L352" s="735">
        <v>33997197</v>
      </c>
      <c r="M352" s="735">
        <v>53585231480</v>
      </c>
      <c r="N352" s="735">
        <v>35819005</v>
      </c>
    </row>
    <row r="353" spans="1:14">
      <c r="A353" s="734" t="s">
        <v>2097</v>
      </c>
      <c r="B353" s="734" t="s">
        <v>2098</v>
      </c>
      <c r="C353" s="734" t="s">
        <v>1604</v>
      </c>
      <c r="D353" s="734" t="s">
        <v>1605</v>
      </c>
      <c r="E353" s="735">
        <v>20350</v>
      </c>
      <c r="F353" s="735">
        <v>300</v>
      </c>
      <c r="G353" s="736">
        <v>1.5</v>
      </c>
      <c r="H353" s="735">
        <v>20050</v>
      </c>
      <c r="I353" s="735">
        <v>21050</v>
      </c>
      <c r="J353" s="735">
        <v>20050</v>
      </c>
      <c r="K353" s="735">
        <v>63805</v>
      </c>
      <c r="L353" s="735">
        <v>1311978600</v>
      </c>
      <c r="M353" s="735">
        <v>181743957450</v>
      </c>
      <c r="N353" s="735">
        <v>8930907</v>
      </c>
    </row>
    <row r="354" spans="1:14">
      <c r="A354" s="734" t="s">
        <v>2099</v>
      </c>
      <c r="B354" s="734" t="s">
        <v>2100</v>
      </c>
      <c r="C354" s="734" t="s">
        <v>1604</v>
      </c>
      <c r="D354" s="734" t="s">
        <v>1605</v>
      </c>
      <c r="E354" s="735">
        <v>6630</v>
      </c>
      <c r="F354" s="735">
        <v>0</v>
      </c>
      <c r="G354" s="736">
        <v>0</v>
      </c>
      <c r="H354" s="735">
        <v>0</v>
      </c>
      <c r="I354" s="735">
        <v>0</v>
      </c>
      <c r="J354" s="735">
        <v>0</v>
      </c>
      <c r="K354" s="735">
        <v>0</v>
      </c>
      <c r="L354" s="735">
        <v>0</v>
      </c>
      <c r="M354" s="735">
        <v>180487356270</v>
      </c>
      <c r="N354" s="735">
        <v>27222829</v>
      </c>
    </row>
    <row r="355" spans="1:14">
      <c r="A355" s="734" t="s">
        <v>2101</v>
      </c>
      <c r="B355" s="734" t="s">
        <v>2102</v>
      </c>
      <c r="C355" s="734" t="s">
        <v>1604</v>
      </c>
      <c r="D355" s="734" t="s">
        <v>1605</v>
      </c>
      <c r="E355" s="735">
        <v>12480</v>
      </c>
      <c r="F355" s="735">
        <v>0</v>
      </c>
      <c r="G355" s="736">
        <v>0</v>
      </c>
      <c r="H355" s="735">
        <v>0</v>
      </c>
      <c r="I355" s="735">
        <v>0</v>
      </c>
      <c r="J355" s="735">
        <v>0</v>
      </c>
      <c r="K355" s="735">
        <v>0</v>
      </c>
      <c r="L355" s="735">
        <v>0</v>
      </c>
      <c r="M355" s="735">
        <v>14590105920</v>
      </c>
      <c r="N355" s="735">
        <v>1169079</v>
      </c>
    </row>
    <row r="356" spans="1:14">
      <c r="A356" s="734" t="s">
        <v>2103</v>
      </c>
      <c r="B356" s="734" t="s">
        <v>2104</v>
      </c>
      <c r="C356" s="734" t="s">
        <v>1604</v>
      </c>
      <c r="D356" s="734" t="s">
        <v>1605</v>
      </c>
      <c r="E356" s="735">
        <v>2540</v>
      </c>
      <c r="F356" s="735">
        <v>-10</v>
      </c>
      <c r="G356" s="736">
        <v>-0.39</v>
      </c>
      <c r="H356" s="735">
        <v>2540</v>
      </c>
      <c r="I356" s="735">
        <v>2550</v>
      </c>
      <c r="J356" s="735">
        <v>2520</v>
      </c>
      <c r="K356" s="735">
        <v>20783</v>
      </c>
      <c r="L356" s="735">
        <v>52581180</v>
      </c>
      <c r="M356" s="735">
        <v>63346139500</v>
      </c>
      <c r="N356" s="735">
        <v>24939425</v>
      </c>
    </row>
    <row r="357" spans="1:14">
      <c r="A357" s="734" t="s">
        <v>2106</v>
      </c>
      <c r="B357" s="734" t="s">
        <v>2107</v>
      </c>
      <c r="C357" s="734" t="s">
        <v>1600</v>
      </c>
      <c r="D357" s="734" t="s">
        <v>1611</v>
      </c>
      <c r="E357" s="735">
        <v>10560</v>
      </c>
      <c r="F357" s="735">
        <v>-80</v>
      </c>
      <c r="G357" s="736">
        <v>-0.75</v>
      </c>
      <c r="H357" s="735">
        <v>10630</v>
      </c>
      <c r="I357" s="735">
        <v>10640</v>
      </c>
      <c r="J357" s="735">
        <v>10500</v>
      </c>
      <c r="K357" s="735">
        <v>33636</v>
      </c>
      <c r="L357" s="735">
        <v>355055550</v>
      </c>
      <c r="M357" s="735">
        <v>151008000000</v>
      </c>
      <c r="N357" s="735">
        <v>14300000</v>
      </c>
    </row>
    <row r="358" spans="1:14">
      <c r="A358" s="734" t="s">
        <v>2108</v>
      </c>
      <c r="B358" s="734" t="s">
        <v>1324</v>
      </c>
      <c r="C358" s="734" t="s">
        <v>1604</v>
      </c>
      <c r="D358" s="734" t="s">
        <v>1605</v>
      </c>
      <c r="E358" s="735">
        <v>1316000</v>
      </c>
      <c r="F358" s="735">
        <v>-56000</v>
      </c>
      <c r="G358" s="736">
        <v>-4.08</v>
      </c>
      <c r="H358" s="735">
        <v>1345000</v>
      </c>
      <c r="I358" s="735">
        <v>1345000</v>
      </c>
      <c r="J358" s="735">
        <v>1310000</v>
      </c>
      <c r="K358" s="735">
        <v>28141</v>
      </c>
      <c r="L358" s="735">
        <v>37059633000</v>
      </c>
      <c r="M358" s="735">
        <v>24560840948000</v>
      </c>
      <c r="N358" s="735">
        <v>18663253</v>
      </c>
    </row>
    <row r="359" spans="1:14">
      <c r="A359" s="734" t="s">
        <v>2109</v>
      </c>
      <c r="B359" s="734" t="s">
        <v>2110</v>
      </c>
      <c r="C359" s="734" t="s">
        <v>1604</v>
      </c>
      <c r="D359" s="734" t="s">
        <v>1605</v>
      </c>
      <c r="E359" s="735">
        <v>21400</v>
      </c>
      <c r="F359" s="735">
        <v>400</v>
      </c>
      <c r="G359" s="736">
        <v>1.9</v>
      </c>
      <c r="H359" s="735">
        <v>20950</v>
      </c>
      <c r="I359" s="735">
        <v>21500</v>
      </c>
      <c r="J359" s="735">
        <v>20850</v>
      </c>
      <c r="K359" s="735">
        <v>38814</v>
      </c>
      <c r="L359" s="735">
        <v>823194425</v>
      </c>
      <c r="M359" s="735">
        <v>577800000000</v>
      </c>
      <c r="N359" s="735">
        <v>27000000</v>
      </c>
    </row>
    <row r="360" spans="1:14">
      <c r="A360" s="734" t="s">
        <v>2111</v>
      </c>
      <c r="B360" s="734" t="s">
        <v>2112</v>
      </c>
      <c r="C360" s="734" t="s">
        <v>1600</v>
      </c>
      <c r="D360" s="734" t="s">
        <v>1611</v>
      </c>
      <c r="E360" s="735">
        <v>4300</v>
      </c>
      <c r="F360" s="735">
        <v>35</v>
      </c>
      <c r="G360" s="736">
        <v>0.82</v>
      </c>
      <c r="H360" s="735">
        <v>4300</v>
      </c>
      <c r="I360" s="735">
        <v>4325</v>
      </c>
      <c r="J360" s="735">
        <v>4265</v>
      </c>
      <c r="K360" s="735">
        <v>3559</v>
      </c>
      <c r="L360" s="735">
        <v>15239565</v>
      </c>
      <c r="M360" s="735">
        <v>47300000000</v>
      </c>
      <c r="N360" s="735">
        <v>11000000</v>
      </c>
    </row>
    <row r="361" spans="1:14">
      <c r="A361" s="734" t="s">
        <v>2113</v>
      </c>
      <c r="B361" s="734" t="s">
        <v>2114</v>
      </c>
      <c r="C361" s="734" t="s">
        <v>1600</v>
      </c>
      <c r="D361" s="734" t="s">
        <v>1632</v>
      </c>
      <c r="E361" s="735">
        <v>5730</v>
      </c>
      <c r="F361" s="735">
        <v>-170</v>
      </c>
      <c r="G361" s="736">
        <v>-2.88</v>
      </c>
      <c r="H361" s="735">
        <v>5900</v>
      </c>
      <c r="I361" s="735">
        <v>5990</v>
      </c>
      <c r="J361" s="735">
        <v>5730</v>
      </c>
      <c r="K361" s="735">
        <v>90402</v>
      </c>
      <c r="L361" s="735">
        <v>527268200</v>
      </c>
      <c r="M361" s="735">
        <v>111270233970</v>
      </c>
      <c r="N361" s="735">
        <v>19418889</v>
      </c>
    </row>
    <row r="362" spans="1:14">
      <c r="A362" s="734" t="s">
        <v>3060</v>
      </c>
      <c r="B362" s="734" t="s">
        <v>7683</v>
      </c>
      <c r="C362" s="734" t="s">
        <v>1600</v>
      </c>
      <c r="D362" s="734" t="s">
        <v>1712</v>
      </c>
      <c r="E362" s="735">
        <v>8690</v>
      </c>
      <c r="F362" s="735">
        <v>10</v>
      </c>
      <c r="G362" s="736">
        <v>0.12</v>
      </c>
      <c r="H362" s="735">
        <v>8810</v>
      </c>
      <c r="I362" s="735">
        <v>8810</v>
      </c>
      <c r="J362" s="735">
        <v>8500</v>
      </c>
      <c r="K362" s="735">
        <v>18610</v>
      </c>
      <c r="L362" s="735">
        <v>159972450</v>
      </c>
      <c r="M362" s="735">
        <v>113118242710</v>
      </c>
      <c r="N362" s="735">
        <v>13017059</v>
      </c>
    </row>
    <row r="363" spans="1:14">
      <c r="A363" s="734" t="s">
        <v>2115</v>
      </c>
      <c r="B363" s="734" t="s">
        <v>2116</v>
      </c>
      <c r="C363" s="734" t="s">
        <v>1600</v>
      </c>
      <c r="D363" s="734" t="s">
        <v>1611</v>
      </c>
      <c r="E363" s="735">
        <v>22900</v>
      </c>
      <c r="F363" s="735">
        <v>-650</v>
      </c>
      <c r="G363" s="736">
        <v>-2.76</v>
      </c>
      <c r="H363" s="735">
        <v>23650</v>
      </c>
      <c r="I363" s="735">
        <v>23750</v>
      </c>
      <c r="J363" s="735">
        <v>22500</v>
      </c>
      <c r="K363" s="735">
        <v>2612138</v>
      </c>
      <c r="L363" s="735">
        <v>59729226000</v>
      </c>
      <c r="M363" s="735">
        <v>1572193889500</v>
      </c>
      <c r="N363" s="735">
        <v>68654755</v>
      </c>
    </row>
    <row r="364" spans="1:14">
      <c r="A364" s="734" t="s">
        <v>2117</v>
      </c>
      <c r="B364" s="734" t="s">
        <v>2118</v>
      </c>
      <c r="C364" s="734" t="s">
        <v>1600</v>
      </c>
      <c r="D364" s="734" t="s">
        <v>1601</v>
      </c>
      <c r="E364" s="735">
        <v>636</v>
      </c>
      <c r="F364" s="735">
        <v>4</v>
      </c>
      <c r="G364" s="736">
        <v>0.63</v>
      </c>
      <c r="H364" s="735">
        <v>632</v>
      </c>
      <c r="I364" s="735">
        <v>645</v>
      </c>
      <c r="J364" s="735">
        <v>626</v>
      </c>
      <c r="K364" s="735">
        <v>138395</v>
      </c>
      <c r="L364" s="735">
        <v>87515060</v>
      </c>
      <c r="M364" s="735">
        <v>15161120640</v>
      </c>
      <c r="N364" s="735">
        <v>23838240</v>
      </c>
    </row>
    <row r="365" spans="1:14">
      <c r="A365" s="734" t="s">
        <v>2120</v>
      </c>
      <c r="B365" s="734" t="s">
        <v>2121</v>
      </c>
      <c r="C365" s="734" t="s">
        <v>1629</v>
      </c>
      <c r="D365" s="734" t="s">
        <v>1611</v>
      </c>
      <c r="E365" s="735">
        <v>57800</v>
      </c>
      <c r="F365" s="735">
        <v>-200</v>
      </c>
      <c r="G365" s="736">
        <v>-0.34</v>
      </c>
      <c r="H365" s="735">
        <v>58000</v>
      </c>
      <c r="I365" s="735">
        <v>58300</v>
      </c>
      <c r="J365" s="735">
        <v>57700</v>
      </c>
      <c r="K365" s="735">
        <v>5320</v>
      </c>
      <c r="L365" s="735">
        <v>308074150</v>
      </c>
      <c r="M365" s="735">
        <v>362718987000</v>
      </c>
      <c r="N365" s="735">
        <v>6275415</v>
      </c>
    </row>
    <row r="366" spans="1:14">
      <c r="A366" s="734" t="s">
        <v>2122</v>
      </c>
      <c r="B366" s="734" t="s">
        <v>9786</v>
      </c>
      <c r="C366" s="734" t="s">
        <v>1600</v>
      </c>
      <c r="D366" s="734" t="s">
        <v>1611</v>
      </c>
      <c r="E366" s="735">
        <v>4985</v>
      </c>
      <c r="F366" s="735">
        <v>-45</v>
      </c>
      <c r="G366" s="736">
        <v>-0.89</v>
      </c>
      <c r="H366" s="735">
        <v>5030</v>
      </c>
      <c r="I366" s="735">
        <v>5060</v>
      </c>
      <c r="J366" s="735">
        <v>4940</v>
      </c>
      <c r="K366" s="735">
        <v>42789</v>
      </c>
      <c r="L366" s="735">
        <v>212683302</v>
      </c>
      <c r="M366" s="735">
        <v>213541537730</v>
      </c>
      <c r="N366" s="735">
        <v>42836818</v>
      </c>
    </row>
    <row r="367" spans="1:14">
      <c r="A367" s="734" t="s">
        <v>2123</v>
      </c>
      <c r="B367" s="734" t="s">
        <v>2124</v>
      </c>
      <c r="C367" s="734" t="s">
        <v>1600</v>
      </c>
      <c r="D367" s="734" t="s">
        <v>1611</v>
      </c>
      <c r="E367" s="735">
        <v>5250</v>
      </c>
      <c r="F367" s="735">
        <v>20</v>
      </c>
      <c r="G367" s="736">
        <v>0.38</v>
      </c>
      <c r="H367" s="735">
        <v>5270</v>
      </c>
      <c r="I367" s="735">
        <v>5330</v>
      </c>
      <c r="J367" s="735">
        <v>5090</v>
      </c>
      <c r="K367" s="735">
        <v>143129</v>
      </c>
      <c r="L367" s="735">
        <v>742063530</v>
      </c>
      <c r="M367" s="735">
        <v>118932712500</v>
      </c>
      <c r="N367" s="735">
        <v>22653850</v>
      </c>
    </row>
    <row r="368" spans="1:14">
      <c r="A368" s="734" t="s">
        <v>2126</v>
      </c>
      <c r="B368" s="734" t="s">
        <v>2127</v>
      </c>
      <c r="C368" s="734" t="s">
        <v>1604</v>
      </c>
      <c r="D368" s="734" t="s">
        <v>1605</v>
      </c>
      <c r="E368" s="735">
        <v>5860</v>
      </c>
      <c r="F368" s="735">
        <v>-70</v>
      </c>
      <c r="G368" s="736">
        <v>-1.18</v>
      </c>
      <c r="H368" s="735">
        <v>5930</v>
      </c>
      <c r="I368" s="735">
        <v>5940</v>
      </c>
      <c r="J368" s="735">
        <v>5840</v>
      </c>
      <c r="K368" s="735">
        <v>135079</v>
      </c>
      <c r="L368" s="735">
        <v>794121295</v>
      </c>
      <c r="M368" s="735">
        <v>307186186860</v>
      </c>
      <c r="N368" s="735">
        <v>52420851</v>
      </c>
    </row>
    <row r="369" spans="1:14">
      <c r="A369" s="734" t="s">
        <v>3208</v>
      </c>
      <c r="B369" s="734" t="s">
        <v>9787</v>
      </c>
      <c r="C369" s="734" t="s">
        <v>1695</v>
      </c>
      <c r="D369" s="734" t="s">
        <v>1696</v>
      </c>
      <c r="E369" s="735">
        <v>1574</v>
      </c>
      <c r="F369" s="735">
        <v>125</v>
      </c>
      <c r="G369" s="736">
        <v>8.6300000000000008</v>
      </c>
      <c r="H369" s="735">
        <v>1448</v>
      </c>
      <c r="I369" s="735">
        <v>1588</v>
      </c>
      <c r="J369" s="735">
        <v>1430</v>
      </c>
      <c r="K369" s="735">
        <v>1431</v>
      </c>
      <c r="L369" s="735">
        <v>2060493</v>
      </c>
      <c r="M369" s="735">
        <v>19970699510</v>
      </c>
      <c r="N369" s="735">
        <v>12687865</v>
      </c>
    </row>
    <row r="370" spans="1:14">
      <c r="A370" s="734" t="s">
        <v>2128</v>
      </c>
      <c r="B370" s="734" t="s">
        <v>2129</v>
      </c>
      <c r="C370" s="734" t="s">
        <v>1604</v>
      </c>
      <c r="D370" s="734" t="s">
        <v>1605</v>
      </c>
      <c r="E370" s="735">
        <v>1234</v>
      </c>
      <c r="F370" s="735">
        <v>-31</v>
      </c>
      <c r="G370" s="736">
        <v>-2.4500000000000002</v>
      </c>
      <c r="H370" s="735">
        <v>1265</v>
      </c>
      <c r="I370" s="735">
        <v>1265</v>
      </c>
      <c r="J370" s="735">
        <v>1230</v>
      </c>
      <c r="K370" s="735">
        <v>119413</v>
      </c>
      <c r="L370" s="735">
        <v>148364898</v>
      </c>
      <c r="M370" s="735">
        <v>53478616910</v>
      </c>
      <c r="N370" s="735">
        <v>43337615</v>
      </c>
    </row>
    <row r="371" spans="1:14">
      <c r="A371" s="734" t="s">
        <v>2130</v>
      </c>
      <c r="B371" s="734" t="s">
        <v>2131</v>
      </c>
      <c r="C371" s="734" t="s">
        <v>1600</v>
      </c>
      <c r="D371" s="734" t="s">
        <v>1601</v>
      </c>
      <c r="E371" s="735">
        <v>2190</v>
      </c>
      <c r="F371" s="735">
        <v>65</v>
      </c>
      <c r="G371" s="736">
        <v>3.06</v>
      </c>
      <c r="H371" s="735">
        <v>2165</v>
      </c>
      <c r="I371" s="735">
        <v>2290</v>
      </c>
      <c r="J371" s="735">
        <v>2125</v>
      </c>
      <c r="K371" s="735">
        <v>700231</v>
      </c>
      <c r="L371" s="735">
        <v>1532088045</v>
      </c>
      <c r="M371" s="735">
        <v>139362458940</v>
      </c>
      <c r="N371" s="735">
        <v>63635826</v>
      </c>
    </row>
    <row r="372" spans="1:14">
      <c r="A372" s="734" t="s">
        <v>2132</v>
      </c>
      <c r="B372" s="734" t="s">
        <v>2133</v>
      </c>
      <c r="C372" s="734" t="s">
        <v>1604</v>
      </c>
      <c r="D372" s="734" t="s">
        <v>1605</v>
      </c>
      <c r="E372" s="735">
        <v>1802</v>
      </c>
      <c r="F372" s="735">
        <v>1</v>
      </c>
      <c r="G372" s="736">
        <v>0.06</v>
      </c>
      <c r="H372" s="735">
        <v>1801</v>
      </c>
      <c r="I372" s="735">
        <v>1819</v>
      </c>
      <c r="J372" s="735">
        <v>1792</v>
      </c>
      <c r="K372" s="735">
        <v>22137</v>
      </c>
      <c r="L372" s="735">
        <v>39937032</v>
      </c>
      <c r="M372" s="735">
        <v>104414660926</v>
      </c>
      <c r="N372" s="735">
        <v>57943763</v>
      </c>
    </row>
    <row r="373" spans="1:14">
      <c r="A373" s="734" t="s">
        <v>2134</v>
      </c>
      <c r="B373" s="734" t="s">
        <v>2135</v>
      </c>
      <c r="C373" s="734" t="s">
        <v>1604</v>
      </c>
      <c r="D373" s="734" t="s">
        <v>1605</v>
      </c>
      <c r="E373" s="735">
        <v>31650</v>
      </c>
      <c r="F373" s="735">
        <v>0</v>
      </c>
      <c r="G373" s="736">
        <v>0</v>
      </c>
      <c r="H373" s="735">
        <v>31650</v>
      </c>
      <c r="I373" s="735">
        <v>31900</v>
      </c>
      <c r="J373" s="735">
        <v>31500</v>
      </c>
      <c r="K373" s="735">
        <v>13019</v>
      </c>
      <c r="L373" s="735">
        <v>412128125</v>
      </c>
      <c r="M373" s="735">
        <v>251845063500</v>
      </c>
      <c r="N373" s="735">
        <v>7957190</v>
      </c>
    </row>
    <row r="374" spans="1:14">
      <c r="A374" s="734" t="s">
        <v>2136</v>
      </c>
      <c r="B374" s="734" t="s">
        <v>2137</v>
      </c>
      <c r="C374" s="734" t="s">
        <v>1600</v>
      </c>
      <c r="D374" s="734" t="s">
        <v>1601</v>
      </c>
      <c r="E374" s="735">
        <v>2750</v>
      </c>
      <c r="F374" s="735">
        <v>35</v>
      </c>
      <c r="G374" s="736">
        <v>1.29</v>
      </c>
      <c r="H374" s="735">
        <v>2715</v>
      </c>
      <c r="I374" s="735">
        <v>2760</v>
      </c>
      <c r="J374" s="735">
        <v>2695</v>
      </c>
      <c r="K374" s="735">
        <v>9226</v>
      </c>
      <c r="L374" s="735">
        <v>25008335</v>
      </c>
      <c r="M374" s="735">
        <v>17614863750</v>
      </c>
      <c r="N374" s="735">
        <v>6405405</v>
      </c>
    </row>
    <row r="375" spans="1:14">
      <c r="A375" s="734" t="s">
        <v>7684</v>
      </c>
      <c r="B375" s="734" t="s">
        <v>7685</v>
      </c>
      <c r="C375" s="734" t="s">
        <v>1600</v>
      </c>
      <c r="D375" s="734" t="s">
        <v>1651</v>
      </c>
      <c r="E375" s="735">
        <v>2100</v>
      </c>
      <c r="F375" s="735">
        <v>0</v>
      </c>
      <c r="G375" s="736">
        <v>0</v>
      </c>
      <c r="H375" s="735">
        <v>2100</v>
      </c>
      <c r="I375" s="735">
        <v>2105</v>
      </c>
      <c r="J375" s="735">
        <v>2095</v>
      </c>
      <c r="K375" s="735">
        <v>16454</v>
      </c>
      <c r="L375" s="735">
        <v>34526935</v>
      </c>
      <c r="M375" s="735">
        <v>8820000000</v>
      </c>
      <c r="N375" s="735">
        <v>4200000</v>
      </c>
    </row>
    <row r="376" spans="1:14">
      <c r="A376" s="734" t="s">
        <v>7686</v>
      </c>
      <c r="B376" s="734" t="s">
        <v>7687</v>
      </c>
      <c r="C376" s="734" t="s">
        <v>1600</v>
      </c>
      <c r="D376" s="734" t="s">
        <v>1660</v>
      </c>
      <c r="E376" s="735">
        <v>2335</v>
      </c>
      <c r="F376" s="735">
        <v>0</v>
      </c>
      <c r="G376" s="736">
        <v>0</v>
      </c>
      <c r="H376" s="735">
        <v>0</v>
      </c>
      <c r="I376" s="735">
        <v>0</v>
      </c>
      <c r="J376" s="735">
        <v>0</v>
      </c>
      <c r="K376" s="735">
        <v>0</v>
      </c>
      <c r="L376" s="735">
        <v>0</v>
      </c>
      <c r="M376" s="735">
        <v>8896350000</v>
      </c>
      <c r="N376" s="735">
        <v>3810000</v>
      </c>
    </row>
    <row r="377" spans="1:14">
      <c r="A377" s="734" t="s">
        <v>9788</v>
      </c>
      <c r="B377" s="734" t="s">
        <v>9789</v>
      </c>
      <c r="C377" s="734" t="s">
        <v>1600</v>
      </c>
      <c r="D377" s="734" t="s">
        <v>1660</v>
      </c>
      <c r="E377" s="735">
        <v>2095</v>
      </c>
      <c r="F377" s="735">
        <v>0</v>
      </c>
      <c r="G377" s="736">
        <v>0</v>
      </c>
      <c r="H377" s="735">
        <v>0</v>
      </c>
      <c r="I377" s="735">
        <v>0</v>
      </c>
      <c r="J377" s="735">
        <v>0</v>
      </c>
      <c r="K377" s="735">
        <v>0</v>
      </c>
      <c r="L377" s="735">
        <v>0</v>
      </c>
      <c r="M377" s="735">
        <v>12779500000</v>
      </c>
      <c r="N377" s="735">
        <v>6100000</v>
      </c>
    </row>
    <row r="378" spans="1:14">
      <c r="A378" s="734" t="s">
        <v>9790</v>
      </c>
      <c r="B378" s="734" t="s">
        <v>9791</v>
      </c>
      <c r="C378" s="734" t="s">
        <v>1600</v>
      </c>
      <c r="D378" s="734" t="s">
        <v>1660</v>
      </c>
      <c r="E378" s="735">
        <v>2115</v>
      </c>
      <c r="F378" s="735">
        <v>0</v>
      </c>
      <c r="G378" s="736">
        <v>0</v>
      </c>
      <c r="H378" s="735">
        <v>2105</v>
      </c>
      <c r="I378" s="735">
        <v>2115</v>
      </c>
      <c r="J378" s="735">
        <v>2105</v>
      </c>
      <c r="K378" s="735">
        <v>358</v>
      </c>
      <c r="L378" s="735">
        <v>756825</v>
      </c>
      <c r="M378" s="735">
        <v>10955700000</v>
      </c>
      <c r="N378" s="735">
        <v>5180000</v>
      </c>
    </row>
    <row r="379" spans="1:14">
      <c r="A379" s="734" t="s">
        <v>9792</v>
      </c>
      <c r="B379" s="734" t="s">
        <v>9793</v>
      </c>
      <c r="C379" s="734" t="s">
        <v>1600</v>
      </c>
      <c r="D379" s="734" t="s">
        <v>1660</v>
      </c>
      <c r="E379" s="735">
        <v>2055</v>
      </c>
      <c r="F379" s="735">
        <v>0</v>
      </c>
      <c r="G379" s="736">
        <v>0</v>
      </c>
      <c r="H379" s="735">
        <v>2050</v>
      </c>
      <c r="I379" s="735">
        <v>2055</v>
      </c>
      <c r="J379" s="735">
        <v>2050</v>
      </c>
      <c r="K379" s="735">
        <v>1453</v>
      </c>
      <c r="L379" s="735">
        <v>2979345</v>
      </c>
      <c r="M379" s="735">
        <v>10357200000</v>
      </c>
      <c r="N379" s="735">
        <v>5040000</v>
      </c>
    </row>
    <row r="380" spans="1:14">
      <c r="A380" s="734" t="s">
        <v>9794</v>
      </c>
      <c r="B380" s="734" t="s">
        <v>9795</v>
      </c>
      <c r="C380" s="734" t="s">
        <v>1600</v>
      </c>
      <c r="D380" s="734" t="s">
        <v>1660</v>
      </c>
      <c r="E380" s="735">
        <v>2000</v>
      </c>
      <c r="F380" s="735">
        <v>-5</v>
      </c>
      <c r="G380" s="736">
        <v>-0.25</v>
      </c>
      <c r="H380" s="735">
        <v>2005</v>
      </c>
      <c r="I380" s="735">
        <v>2010</v>
      </c>
      <c r="J380" s="735">
        <v>2000</v>
      </c>
      <c r="K380" s="735">
        <v>132554</v>
      </c>
      <c r="L380" s="735">
        <v>265888153</v>
      </c>
      <c r="M380" s="735">
        <v>10800000000</v>
      </c>
      <c r="N380" s="735">
        <v>5400000</v>
      </c>
    </row>
    <row r="381" spans="1:14">
      <c r="A381" s="734" t="s">
        <v>2139</v>
      </c>
      <c r="B381" s="734" t="s">
        <v>1184</v>
      </c>
      <c r="C381" s="734" t="s">
        <v>1604</v>
      </c>
      <c r="D381" s="734" t="s">
        <v>1605</v>
      </c>
      <c r="E381" s="735">
        <v>9470</v>
      </c>
      <c r="F381" s="735">
        <v>-20</v>
      </c>
      <c r="G381" s="736">
        <v>-0.21</v>
      </c>
      <c r="H381" s="735">
        <v>9490</v>
      </c>
      <c r="I381" s="735">
        <v>9580</v>
      </c>
      <c r="J381" s="735">
        <v>9430</v>
      </c>
      <c r="K381" s="735">
        <v>92048</v>
      </c>
      <c r="L381" s="735">
        <v>873175430</v>
      </c>
      <c r="M381" s="735">
        <v>1079229240670</v>
      </c>
      <c r="N381" s="735">
        <v>113962961</v>
      </c>
    </row>
    <row r="382" spans="1:14">
      <c r="A382" s="734" t="s">
        <v>2140</v>
      </c>
      <c r="B382" s="734" t="s">
        <v>2141</v>
      </c>
      <c r="C382" s="734" t="s">
        <v>1604</v>
      </c>
      <c r="D382" s="734" t="s">
        <v>1605</v>
      </c>
      <c r="E382" s="735">
        <v>4340</v>
      </c>
      <c r="F382" s="735">
        <v>-90</v>
      </c>
      <c r="G382" s="736">
        <v>-2.0299999999999998</v>
      </c>
      <c r="H382" s="735">
        <v>4420</v>
      </c>
      <c r="I382" s="735">
        <v>4420</v>
      </c>
      <c r="J382" s="735">
        <v>4330</v>
      </c>
      <c r="K382" s="735">
        <v>31152</v>
      </c>
      <c r="L382" s="735">
        <v>135422270</v>
      </c>
      <c r="M382" s="735">
        <v>216848447200</v>
      </c>
      <c r="N382" s="735">
        <v>49965080</v>
      </c>
    </row>
    <row r="383" spans="1:14">
      <c r="A383" s="734" t="s">
        <v>2142</v>
      </c>
      <c r="B383" s="734" t="s">
        <v>2143</v>
      </c>
      <c r="C383" s="734" t="s">
        <v>1600</v>
      </c>
      <c r="D383" s="734" t="s">
        <v>1611</v>
      </c>
      <c r="E383" s="735">
        <v>2060</v>
      </c>
      <c r="F383" s="735">
        <v>25</v>
      </c>
      <c r="G383" s="736">
        <v>1.23</v>
      </c>
      <c r="H383" s="735">
        <v>2035</v>
      </c>
      <c r="I383" s="735">
        <v>2065</v>
      </c>
      <c r="J383" s="735">
        <v>2030</v>
      </c>
      <c r="K383" s="735">
        <v>47995</v>
      </c>
      <c r="L383" s="735">
        <v>98433765</v>
      </c>
      <c r="M383" s="735">
        <v>56465434300</v>
      </c>
      <c r="N383" s="735">
        <v>27410405</v>
      </c>
    </row>
    <row r="384" spans="1:14">
      <c r="A384" s="734" t="s">
        <v>2144</v>
      </c>
      <c r="B384" s="734" t="s">
        <v>2145</v>
      </c>
      <c r="C384" s="734" t="s">
        <v>1604</v>
      </c>
      <c r="D384" s="734" t="s">
        <v>1605</v>
      </c>
      <c r="E384" s="735">
        <v>32700</v>
      </c>
      <c r="F384" s="735">
        <v>0</v>
      </c>
      <c r="G384" s="736">
        <v>0</v>
      </c>
      <c r="H384" s="735">
        <v>32450</v>
      </c>
      <c r="I384" s="735">
        <v>33150</v>
      </c>
      <c r="J384" s="735">
        <v>32450</v>
      </c>
      <c r="K384" s="735">
        <v>14294</v>
      </c>
      <c r="L384" s="735">
        <v>465554550</v>
      </c>
      <c r="M384" s="735">
        <v>302829206400</v>
      </c>
      <c r="N384" s="735">
        <v>9260832</v>
      </c>
    </row>
    <row r="385" spans="1:14">
      <c r="A385" s="734" t="s">
        <v>2147</v>
      </c>
      <c r="B385" s="734" t="s">
        <v>2148</v>
      </c>
      <c r="C385" s="734" t="s">
        <v>1604</v>
      </c>
      <c r="D385" s="734" t="s">
        <v>1605</v>
      </c>
      <c r="E385" s="735">
        <v>2110</v>
      </c>
      <c r="F385" s="735">
        <v>0</v>
      </c>
      <c r="G385" s="736">
        <v>0</v>
      </c>
      <c r="H385" s="735">
        <v>0</v>
      </c>
      <c r="I385" s="735">
        <v>0</v>
      </c>
      <c r="J385" s="735">
        <v>0</v>
      </c>
      <c r="K385" s="735">
        <v>0</v>
      </c>
      <c r="L385" s="735">
        <v>0</v>
      </c>
      <c r="M385" s="735">
        <v>33456978680</v>
      </c>
      <c r="N385" s="735">
        <v>15856388</v>
      </c>
    </row>
    <row r="386" spans="1:14">
      <c r="A386" s="734" t="s">
        <v>2149</v>
      </c>
      <c r="B386" s="734" t="s">
        <v>2150</v>
      </c>
      <c r="C386" s="734" t="s">
        <v>1600</v>
      </c>
      <c r="D386" s="734" t="s">
        <v>1611</v>
      </c>
      <c r="E386" s="735">
        <v>23400</v>
      </c>
      <c r="F386" s="735">
        <v>750</v>
      </c>
      <c r="G386" s="736">
        <v>3.31</v>
      </c>
      <c r="H386" s="735">
        <v>23000</v>
      </c>
      <c r="I386" s="735">
        <v>23500</v>
      </c>
      <c r="J386" s="735">
        <v>22700</v>
      </c>
      <c r="K386" s="735">
        <v>21623</v>
      </c>
      <c r="L386" s="735">
        <v>505126250</v>
      </c>
      <c r="M386" s="735">
        <v>175500000000</v>
      </c>
      <c r="N386" s="735">
        <v>7500000</v>
      </c>
    </row>
    <row r="387" spans="1:14">
      <c r="A387" s="734" t="s">
        <v>2151</v>
      </c>
      <c r="B387" s="734" t="s">
        <v>2152</v>
      </c>
      <c r="C387" s="734" t="s">
        <v>1600</v>
      </c>
      <c r="D387" s="734" t="s">
        <v>1601</v>
      </c>
      <c r="E387" s="735">
        <v>4135</v>
      </c>
      <c r="F387" s="735">
        <v>40</v>
      </c>
      <c r="G387" s="736">
        <v>0.98</v>
      </c>
      <c r="H387" s="735">
        <v>4190</v>
      </c>
      <c r="I387" s="735">
        <v>4190</v>
      </c>
      <c r="J387" s="735">
        <v>4130</v>
      </c>
      <c r="K387" s="735">
        <v>44594</v>
      </c>
      <c r="L387" s="735">
        <v>184754105</v>
      </c>
      <c r="M387" s="735">
        <v>73844087040</v>
      </c>
      <c r="N387" s="735">
        <v>17858304</v>
      </c>
    </row>
    <row r="388" spans="1:14">
      <c r="A388" s="734" t="s">
        <v>2153</v>
      </c>
      <c r="B388" s="734" t="s">
        <v>2154</v>
      </c>
      <c r="C388" s="734" t="s">
        <v>1600</v>
      </c>
      <c r="D388" s="734" t="s">
        <v>1601</v>
      </c>
      <c r="E388" s="735">
        <v>1311</v>
      </c>
      <c r="F388" s="735">
        <v>1</v>
      </c>
      <c r="G388" s="736">
        <v>0.08</v>
      </c>
      <c r="H388" s="735">
        <v>1310</v>
      </c>
      <c r="I388" s="735">
        <v>1321</v>
      </c>
      <c r="J388" s="735">
        <v>1305</v>
      </c>
      <c r="K388" s="735">
        <v>32739</v>
      </c>
      <c r="L388" s="735">
        <v>42946541</v>
      </c>
      <c r="M388" s="735">
        <v>45747663573</v>
      </c>
      <c r="N388" s="735">
        <v>34895243</v>
      </c>
    </row>
    <row r="389" spans="1:14">
      <c r="A389" s="734" t="s">
        <v>2155</v>
      </c>
      <c r="B389" s="734" t="s">
        <v>2156</v>
      </c>
      <c r="C389" s="734" t="s">
        <v>1600</v>
      </c>
      <c r="D389" s="734" t="s">
        <v>1601</v>
      </c>
      <c r="E389" s="735">
        <v>1606</v>
      </c>
      <c r="F389" s="735">
        <v>8</v>
      </c>
      <c r="G389" s="736">
        <v>0.5</v>
      </c>
      <c r="H389" s="735">
        <v>1598</v>
      </c>
      <c r="I389" s="735">
        <v>1612</v>
      </c>
      <c r="J389" s="735">
        <v>1583</v>
      </c>
      <c r="K389" s="735">
        <v>6057</v>
      </c>
      <c r="L389" s="735">
        <v>9693586</v>
      </c>
      <c r="M389" s="735">
        <v>17810540000</v>
      </c>
      <c r="N389" s="735">
        <v>11090000</v>
      </c>
    </row>
    <row r="390" spans="1:14">
      <c r="A390" s="734" t="s">
        <v>2157</v>
      </c>
      <c r="B390" s="734" t="s">
        <v>2158</v>
      </c>
      <c r="C390" s="734" t="s">
        <v>1600</v>
      </c>
      <c r="D390" s="734" t="s">
        <v>1601</v>
      </c>
      <c r="E390" s="735">
        <v>348</v>
      </c>
      <c r="F390" s="735">
        <v>-9</v>
      </c>
      <c r="G390" s="736">
        <v>-2.52</v>
      </c>
      <c r="H390" s="735">
        <v>353</v>
      </c>
      <c r="I390" s="735">
        <v>353</v>
      </c>
      <c r="J390" s="735">
        <v>348</v>
      </c>
      <c r="K390" s="735">
        <v>467970</v>
      </c>
      <c r="L390" s="735">
        <v>164057579</v>
      </c>
      <c r="M390" s="735">
        <v>392337243108</v>
      </c>
      <c r="N390" s="735">
        <v>1127405871</v>
      </c>
    </row>
    <row r="391" spans="1:14">
      <c r="A391" s="734" t="s">
        <v>2159</v>
      </c>
      <c r="B391" s="734" t="s">
        <v>2160</v>
      </c>
      <c r="C391" s="734" t="s">
        <v>1600</v>
      </c>
      <c r="D391" s="734" t="s">
        <v>1611</v>
      </c>
      <c r="E391" s="735">
        <v>3365</v>
      </c>
      <c r="F391" s="735">
        <v>-15</v>
      </c>
      <c r="G391" s="736">
        <v>-0.44</v>
      </c>
      <c r="H391" s="735">
        <v>3355</v>
      </c>
      <c r="I391" s="735">
        <v>3385</v>
      </c>
      <c r="J391" s="735">
        <v>3340</v>
      </c>
      <c r="K391" s="735">
        <v>43514</v>
      </c>
      <c r="L391" s="735">
        <v>145911265</v>
      </c>
      <c r="M391" s="735">
        <v>168843518700</v>
      </c>
      <c r="N391" s="735">
        <v>50176380</v>
      </c>
    </row>
    <row r="392" spans="1:14">
      <c r="A392" s="734" t="s">
        <v>2161</v>
      </c>
      <c r="B392" s="734" t="s">
        <v>2162</v>
      </c>
      <c r="C392" s="734" t="s">
        <v>1604</v>
      </c>
      <c r="D392" s="734" t="s">
        <v>1605</v>
      </c>
      <c r="E392" s="735">
        <v>4300</v>
      </c>
      <c r="F392" s="735">
        <v>-85</v>
      </c>
      <c r="G392" s="736">
        <v>-1.94</v>
      </c>
      <c r="H392" s="735">
        <v>4350</v>
      </c>
      <c r="I392" s="735">
        <v>4350</v>
      </c>
      <c r="J392" s="735">
        <v>4295</v>
      </c>
      <c r="K392" s="735">
        <v>36610</v>
      </c>
      <c r="L392" s="735">
        <v>157811330</v>
      </c>
      <c r="M392" s="735">
        <v>90987277600</v>
      </c>
      <c r="N392" s="735">
        <v>21159832</v>
      </c>
    </row>
    <row r="393" spans="1:14">
      <c r="A393" s="734" t="s">
        <v>2164</v>
      </c>
      <c r="B393" s="734" t="s">
        <v>2165</v>
      </c>
      <c r="C393" s="734" t="s">
        <v>1600</v>
      </c>
      <c r="D393" s="734" t="s">
        <v>1601</v>
      </c>
      <c r="E393" s="735">
        <v>11410</v>
      </c>
      <c r="F393" s="735">
        <v>-290</v>
      </c>
      <c r="G393" s="736">
        <v>-2.48</v>
      </c>
      <c r="H393" s="735">
        <v>11630</v>
      </c>
      <c r="I393" s="735">
        <v>11630</v>
      </c>
      <c r="J393" s="735">
        <v>11280</v>
      </c>
      <c r="K393" s="735">
        <v>32471</v>
      </c>
      <c r="L393" s="735">
        <v>369997760</v>
      </c>
      <c r="M393" s="735">
        <v>156049983180</v>
      </c>
      <c r="N393" s="735">
        <v>13676598</v>
      </c>
    </row>
    <row r="394" spans="1:14">
      <c r="A394" s="734" t="s">
        <v>9796</v>
      </c>
      <c r="B394" s="734" t="s">
        <v>9797</v>
      </c>
      <c r="C394" s="734" t="s">
        <v>1600</v>
      </c>
      <c r="D394" s="734" t="s">
        <v>1632</v>
      </c>
      <c r="E394" s="735">
        <v>24550</v>
      </c>
      <c r="F394" s="735">
        <v>850</v>
      </c>
      <c r="G394" s="736">
        <v>3.59</v>
      </c>
      <c r="H394" s="735">
        <v>23600</v>
      </c>
      <c r="I394" s="735">
        <v>27950</v>
      </c>
      <c r="J394" s="735">
        <v>22050</v>
      </c>
      <c r="K394" s="735">
        <v>1789421</v>
      </c>
      <c r="L394" s="735">
        <v>45133074375</v>
      </c>
      <c r="M394" s="735">
        <v>272695925350</v>
      </c>
      <c r="N394" s="735">
        <v>11107777</v>
      </c>
    </row>
    <row r="395" spans="1:14">
      <c r="A395" s="734" t="s">
        <v>9798</v>
      </c>
      <c r="B395" s="734" t="s">
        <v>9799</v>
      </c>
      <c r="C395" s="734" t="s">
        <v>1600</v>
      </c>
      <c r="D395" s="734" t="s">
        <v>1614</v>
      </c>
      <c r="E395" s="735">
        <v>13640</v>
      </c>
      <c r="F395" s="735">
        <v>-130</v>
      </c>
      <c r="G395" s="736">
        <v>-0.94</v>
      </c>
      <c r="H395" s="735">
        <v>13810</v>
      </c>
      <c r="I395" s="735">
        <v>13900</v>
      </c>
      <c r="J395" s="735">
        <v>13450</v>
      </c>
      <c r="K395" s="735">
        <v>17331</v>
      </c>
      <c r="L395" s="735">
        <v>236126475</v>
      </c>
      <c r="M395" s="735">
        <v>108339110000</v>
      </c>
      <c r="N395" s="735">
        <v>7942750</v>
      </c>
    </row>
    <row r="396" spans="1:14">
      <c r="A396" s="734" t="s">
        <v>2166</v>
      </c>
      <c r="B396" s="734" t="s">
        <v>2167</v>
      </c>
      <c r="C396" s="734" t="s">
        <v>1600</v>
      </c>
      <c r="D396" s="734" t="s">
        <v>1611</v>
      </c>
      <c r="E396" s="735">
        <v>2190</v>
      </c>
      <c r="F396" s="735">
        <v>-35</v>
      </c>
      <c r="G396" s="736">
        <v>-1.57</v>
      </c>
      <c r="H396" s="735">
        <v>2220</v>
      </c>
      <c r="I396" s="735">
        <v>2235</v>
      </c>
      <c r="J396" s="735">
        <v>2185</v>
      </c>
      <c r="K396" s="735">
        <v>30910</v>
      </c>
      <c r="L396" s="735">
        <v>68084455</v>
      </c>
      <c r="M396" s="735">
        <v>42597322080</v>
      </c>
      <c r="N396" s="735">
        <v>19450832</v>
      </c>
    </row>
    <row r="397" spans="1:14">
      <c r="A397" s="734" t="s">
        <v>9800</v>
      </c>
      <c r="B397" s="734" t="s">
        <v>9801</v>
      </c>
      <c r="C397" s="734" t="s">
        <v>1600</v>
      </c>
      <c r="D397" s="734" t="s">
        <v>1632</v>
      </c>
      <c r="E397" s="735">
        <v>15350</v>
      </c>
      <c r="F397" s="735">
        <v>-750</v>
      </c>
      <c r="G397" s="736">
        <v>-4.66</v>
      </c>
      <c r="H397" s="735">
        <v>16000</v>
      </c>
      <c r="I397" s="735">
        <v>16450</v>
      </c>
      <c r="J397" s="735">
        <v>15230</v>
      </c>
      <c r="K397" s="735">
        <v>501169</v>
      </c>
      <c r="L397" s="735">
        <v>7922217495</v>
      </c>
      <c r="M397" s="735">
        <v>179634004350</v>
      </c>
      <c r="N397" s="735">
        <v>11702541</v>
      </c>
    </row>
    <row r="398" spans="1:14">
      <c r="A398" s="734" t="s">
        <v>7688</v>
      </c>
      <c r="B398" s="734" t="s">
        <v>7689</v>
      </c>
      <c r="C398" s="734" t="s">
        <v>1600</v>
      </c>
      <c r="D398" s="734" t="s">
        <v>1632</v>
      </c>
      <c r="E398" s="735">
        <v>8270</v>
      </c>
      <c r="F398" s="735">
        <v>-130</v>
      </c>
      <c r="G398" s="736">
        <v>-1.55</v>
      </c>
      <c r="H398" s="735">
        <v>8350</v>
      </c>
      <c r="I398" s="735">
        <v>8420</v>
      </c>
      <c r="J398" s="735">
        <v>8200</v>
      </c>
      <c r="K398" s="735">
        <v>122922</v>
      </c>
      <c r="L398" s="735">
        <v>1020384365</v>
      </c>
      <c r="M398" s="735">
        <v>136942003760</v>
      </c>
      <c r="N398" s="735">
        <v>16558888</v>
      </c>
    </row>
    <row r="399" spans="1:14">
      <c r="A399" s="734" t="s">
        <v>1832</v>
      </c>
      <c r="B399" s="734" t="s">
        <v>7690</v>
      </c>
      <c r="C399" s="734" t="s">
        <v>1600</v>
      </c>
      <c r="D399" s="734" t="s">
        <v>1601</v>
      </c>
      <c r="E399" s="735">
        <v>2900</v>
      </c>
      <c r="F399" s="735">
        <v>-30</v>
      </c>
      <c r="G399" s="736">
        <v>-1.02</v>
      </c>
      <c r="H399" s="735">
        <v>2935</v>
      </c>
      <c r="I399" s="735">
        <v>3110</v>
      </c>
      <c r="J399" s="735">
        <v>2900</v>
      </c>
      <c r="K399" s="735">
        <v>487508</v>
      </c>
      <c r="L399" s="735">
        <v>1448751272</v>
      </c>
      <c r="M399" s="735">
        <v>58000000000</v>
      </c>
      <c r="N399" s="735">
        <v>20000000</v>
      </c>
    </row>
    <row r="400" spans="1:14">
      <c r="A400" s="734" t="s">
        <v>2168</v>
      </c>
      <c r="B400" s="734" t="s">
        <v>2169</v>
      </c>
      <c r="C400" s="734" t="s">
        <v>1604</v>
      </c>
      <c r="D400" s="734" t="s">
        <v>1605</v>
      </c>
      <c r="E400" s="735">
        <v>6560</v>
      </c>
      <c r="F400" s="735">
        <v>10</v>
      </c>
      <c r="G400" s="736">
        <v>0.15</v>
      </c>
      <c r="H400" s="735">
        <v>6690</v>
      </c>
      <c r="I400" s="735">
        <v>6690</v>
      </c>
      <c r="J400" s="735">
        <v>6510</v>
      </c>
      <c r="K400" s="735">
        <v>20200</v>
      </c>
      <c r="L400" s="735">
        <v>132344460</v>
      </c>
      <c r="M400" s="735">
        <v>157440000000</v>
      </c>
      <c r="N400" s="735">
        <v>24000000</v>
      </c>
    </row>
    <row r="401" spans="1:14">
      <c r="A401" s="734" t="s">
        <v>2170</v>
      </c>
      <c r="B401" s="734" t="s">
        <v>2171</v>
      </c>
      <c r="C401" s="734" t="s">
        <v>1600</v>
      </c>
      <c r="D401" s="734" t="s">
        <v>1614</v>
      </c>
      <c r="E401" s="735">
        <v>5870</v>
      </c>
      <c r="F401" s="735">
        <v>-70</v>
      </c>
      <c r="G401" s="736">
        <v>-1.18</v>
      </c>
      <c r="H401" s="735">
        <v>5940</v>
      </c>
      <c r="I401" s="735">
        <v>5940</v>
      </c>
      <c r="J401" s="735">
        <v>5850</v>
      </c>
      <c r="K401" s="735">
        <v>24311</v>
      </c>
      <c r="L401" s="735">
        <v>142754935</v>
      </c>
      <c r="M401" s="735">
        <v>64101503560</v>
      </c>
      <c r="N401" s="735">
        <v>10920188</v>
      </c>
    </row>
    <row r="402" spans="1:14">
      <c r="A402" s="734" t="s">
        <v>2172</v>
      </c>
      <c r="B402" s="734" t="s">
        <v>2173</v>
      </c>
      <c r="C402" s="734" t="s">
        <v>1604</v>
      </c>
      <c r="D402" s="734" t="s">
        <v>1605</v>
      </c>
      <c r="E402" s="735">
        <v>3250</v>
      </c>
      <c r="F402" s="735">
        <v>-25</v>
      </c>
      <c r="G402" s="736">
        <v>-0.76</v>
      </c>
      <c r="H402" s="735">
        <v>3255</v>
      </c>
      <c r="I402" s="735">
        <v>3300</v>
      </c>
      <c r="J402" s="735">
        <v>3240</v>
      </c>
      <c r="K402" s="735">
        <v>75140</v>
      </c>
      <c r="L402" s="735">
        <v>244472894</v>
      </c>
      <c r="M402" s="735">
        <v>113325615000</v>
      </c>
      <c r="N402" s="735">
        <v>34869420</v>
      </c>
    </row>
    <row r="403" spans="1:14">
      <c r="A403" s="734" t="s">
        <v>2174</v>
      </c>
      <c r="B403" s="734" t="s">
        <v>2175</v>
      </c>
      <c r="C403" s="734" t="s">
        <v>1600</v>
      </c>
      <c r="D403" s="734" t="s">
        <v>1712</v>
      </c>
      <c r="E403" s="735">
        <v>422</v>
      </c>
      <c r="F403" s="735">
        <v>0</v>
      </c>
      <c r="G403" s="736">
        <v>0</v>
      </c>
      <c r="H403" s="735">
        <v>423</v>
      </c>
      <c r="I403" s="735">
        <v>423</v>
      </c>
      <c r="J403" s="735">
        <v>414</v>
      </c>
      <c r="K403" s="735">
        <v>59615</v>
      </c>
      <c r="L403" s="735">
        <v>24983000</v>
      </c>
      <c r="M403" s="735">
        <v>22679954496</v>
      </c>
      <c r="N403" s="735">
        <v>53743968</v>
      </c>
    </row>
    <row r="404" spans="1:14">
      <c r="A404" s="734" t="s">
        <v>2176</v>
      </c>
      <c r="B404" s="734" t="s">
        <v>2177</v>
      </c>
      <c r="C404" s="734" t="s">
        <v>1600</v>
      </c>
      <c r="D404" s="734" t="s">
        <v>1601</v>
      </c>
      <c r="E404" s="735">
        <v>4480</v>
      </c>
      <c r="F404" s="735">
        <v>20</v>
      </c>
      <c r="G404" s="736">
        <v>0.45</v>
      </c>
      <c r="H404" s="735">
        <v>4465</v>
      </c>
      <c r="I404" s="735">
        <v>4545</v>
      </c>
      <c r="J404" s="735">
        <v>4440</v>
      </c>
      <c r="K404" s="735">
        <v>614256</v>
      </c>
      <c r="L404" s="735">
        <v>2755553947</v>
      </c>
      <c r="M404" s="735">
        <v>314869318400</v>
      </c>
      <c r="N404" s="735">
        <v>70283330</v>
      </c>
    </row>
    <row r="405" spans="1:14">
      <c r="A405" s="734" t="s">
        <v>2178</v>
      </c>
      <c r="B405" s="734" t="s">
        <v>2179</v>
      </c>
      <c r="C405" s="734" t="s">
        <v>1600</v>
      </c>
      <c r="D405" s="734" t="s">
        <v>1601</v>
      </c>
      <c r="E405" s="735">
        <v>2605</v>
      </c>
      <c r="F405" s="735">
        <v>-20</v>
      </c>
      <c r="G405" s="736">
        <v>-0.76</v>
      </c>
      <c r="H405" s="735">
        <v>2610</v>
      </c>
      <c r="I405" s="735">
        <v>2630</v>
      </c>
      <c r="J405" s="735">
        <v>2600</v>
      </c>
      <c r="K405" s="735">
        <v>7938</v>
      </c>
      <c r="L405" s="735">
        <v>20727280</v>
      </c>
      <c r="M405" s="735">
        <v>36324987465</v>
      </c>
      <c r="N405" s="735">
        <v>13944333</v>
      </c>
    </row>
    <row r="406" spans="1:14">
      <c r="A406" s="734" t="s">
        <v>2180</v>
      </c>
      <c r="B406" s="734" t="s">
        <v>2181</v>
      </c>
      <c r="C406" s="734" t="s">
        <v>1604</v>
      </c>
      <c r="D406" s="734" t="s">
        <v>1605</v>
      </c>
      <c r="E406" s="735">
        <v>6060</v>
      </c>
      <c r="F406" s="735">
        <v>-360</v>
      </c>
      <c r="G406" s="736">
        <v>-5.61</v>
      </c>
      <c r="H406" s="735">
        <v>6200</v>
      </c>
      <c r="I406" s="735">
        <v>6300</v>
      </c>
      <c r="J406" s="735">
        <v>5900</v>
      </c>
      <c r="K406" s="735">
        <v>1031797</v>
      </c>
      <c r="L406" s="735">
        <v>6265166605</v>
      </c>
      <c r="M406" s="735">
        <v>177735903420</v>
      </c>
      <c r="N406" s="735">
        <v>29329357</v>
      </c>
    </row>
    <row r="407" spans="1:14">
      <c r="A407" s="734" t="s">
        <v>2182</v>
      </c>
      <c r="B407" s="734" t="s">
        <v>2183</v>
      </c>
      <c r="C407" s="734" t="s">
        <v>1604</v>
      </c>
      <c r="D407" s="734" t="s">
        <v>1605</v>
      </c>
      <c r="E407" s="735">
        <v>10010</v>
      </c>
      <c r="F407" s="735">
        <v>-1940</v>
      </c>
      <c r="G407" s="736">
        <v>-16.23</v>
      </c>
      <c r="H407" s="735">
        <v>10650</v>
      </c>
      <c r="I407" s="735">
        <v>10650</v>
      </c>
      <c r="J407" s="735">
        <v>9910</v>
      </c>
      <c r="K407" s="735">
        <v>104489</v>
      </c>
      <c r="L407" s="735">
        <v>1057417970</v>
      </c>
      <c r="M407" s="735">
        <v>5904648750</v>
      </c>
      <c r="N407" s="735">
        <v>589875</v>
      </c>
    </row>
    <row r="408" spans="1:14">
      <c r="A408" s="734" t="s">
        <v>2184</v>
      </c>
      <c r="B408" s="734" t="s">
        <v>2185</v>
      </c>
      <c r="C408" s="734" t="s">
        <v>1600</v>
      </c>
      <c r="D408" s="734" t="s">
        <v>1611</v>
      </c>
      <c r="E408" s="735">
        <v>3970</v>
      </c>
      <c r="F408" s="735">
        <v>-80</v>
      </c>
      <c r="G408" s="736">
        <v>-1.98</v>
      </c>
      <c r="H408" s="735">
        <v>4010</v>
      </c>
      <c r="I408" s="735">
        <v>4055</v>
      </c>
      <c r="J408" s="735">
        <v>3955</v>
      </c>
      <c r="K408" s="735">
        <v>14565</v>
      </c>
      <c r="L408" s="735">
        <v>58038380</v>
      </c>
      <c r="M408" s="735">
        <v>74318400000</v>
      </c>
      <c r="N408" s="735">
        <v>18720000</v>
      </c>
    </row>
    <row r="409" spans="1:14">
      <c r="A409" s="734" t="s">
        <v>2186</v>
      </c>
      <c r="B409" s="734" t="s">
        <v>2187</v>
      </c>
      <c r="C409" s="734" t="s">
        <v>1604</v>
      </c>
      <c r="D409" s="734" t="s">
        <v>1605</v>
      </c>
      <c r="E409" s="735">
        <v>51700</v>
      </c>
      <c r="F409" s="735">
        <v>-500</v>
      </c>
      <c r="G409" s="736">
        <v>-0.96</v>
      </c>
      <c r="H409" s="735">
        <v>52200</v>
      </c>
      <c r="I409" s="735">
        <v>52300</v>
      </c>
      <c r="J409" s="735">
        <v>51300</v>
      </c>
      <c r="K409" s="735">
        <v>332</v>
      </c>
      <c r="L409" s="735">
        <v>17155100</v>
      </c>
      <c r="M409" s="735">
        <v>51700000000</v>
      </c>
      <c r="N409" s="735">
        <v>1000000</v>
      </c>
    </row>
    <row r="410" spans="1:14">
      <c r="A410" s="734" t="s">
        <v>2188</v>
      </c>
      <c r="B410" s="734" t="s">
        <v>2189</v>
      </c>
      <c r="C410" s="734" t="s">
        <v>1604</v>
      </c>
      <c r="D410" s="734" t="s">
        <v>1605</v>
      </c>
      <c r="E410" s="735">
        <v>9900</v>
      </c>
      <c r="F410" s="735">
        <v>0</v>
      </c>
      <c r="G410" s="736">
        <v>0</v>
      </c>
      <c r="H410" s="735">
        <v>0</v>
      </c>
      <c r="I410" s="735">
        <v>0</v>
      </c>
      <c r="J410" s="735">
        <v>0</v>
      </c>
      <c r="K410" s="735">
        <v>0</v>
      </c>
      <c r="L410" s="735">
        <v>0</v>
      </c>
      <c r="M410" s="735">
        <v>633275240400</v>
      </c>
      <c r="N410" s="735">
        <v>63967196</v>
      </c>
    </row>
    <row r="411" spans="1:14">
      <c r="A411" s="734" t="s">
        <v>7691</v>
      </c>
      <c r="B411" s="734" t="s">
        <v>7692</v>
      </c>
      <c r="C411" s="734" t="s">
        <v>1600</v>
      </c>
      <c r="D411" s="734" t="s">
        <v>1611</v>
      </c>
      <c r="E411" s="735">
        <v>11250</v>
      </c>
      <c r="F411" s="735">
        <v>30</v>
      </c>
      <c r="G411" s="736">
        <v>0.27</v>
      </c>
      <c r="H411" s="735">
        <v>11250</v>
      </c>
      <c r="I411" s="735">
        <v>11250</v>
      </c>
      <c r="J411" s="735">
        <v>11000</v>
      </c>
      <c r="K411" s="735">
        <v>12037</v>
      </c>
      <c r="L411" s="735">
        <v>133675010</v>
      </c>
      <c r="M411" s="735">
        <v>136344375000</v>
      </c>
      <c r="N411" s="735">
        <v>12119500</v>
      </c>
    </row>
    <row r="412" spans="1:14">
      <c r="A412" s="734" t="s">
        <v>2190</v>
      </c>
      <c r="B412" s="734" t="s">
        <v>2191</v>
      </c>
      <c r="C412" s="734" t="s">
        <v>1604</v>
      </c>
      <c r="D412" s="734" t="s">
        <v>1605</v>
      </c>
      <c r="E412" s="735">
        <v>3990</v>
      </c>
      <c r="F412" s="735">
        <v>-10</v>
      </c>
      <c r="G412" s="736">
        <v>-0.25</v>
      </c>
      <c r="H412" s="735">
        <v>4000</v>
      </c>
      <c r="I412" s="735">
        <v>4070</v>
      </c>
      <c r="J412" s="735">
        <v>3900</v>
      </c>
      <c r="K412" s="735">
        <v>131679</v>
      </c>
      <c r="L412" s="735">
        <v>524514877</v>
      </c>
      <c r="M412" s="735">
        <v>147617072400</v>
      </c>
      <c r="N412" s="735">
        <v>36996760</v>
      </c>
    </row>
    <row r="413" spans="1:14">
      <c r="A413" s="734" t="s">
        <v>2192</v>
      </c>
      <c r="B413" s="734" t="s">
        <v>2193</v>
      </c>
      <c r="C413" s="734" t="s">
        <v>1604</v>
      </c>
      <c r="D413" s="734" t="s">
        <v>1605</v>
      </c>
      <c r="E413" s="735">
        <v>20500</v>
      </c>
      <c r="F413" s="735">
        <v>1230</v>
      </c>
      <c r="G413" s="736">
        <v>6.38</v>
      </c>
      <c r="H413" s="735">
        <v>20600</v>
      </c>
      <c r="I413" s="735">
        <v>22700</v>
      </c>
      <c r="J413" s="735">
        <v>20500</v>
      </c>
      <c r="K413" s="735">
        <v>75995</v>
      </c>
      <c r="L413" s="735">
        <v>1604568350</v>
      </c>
      <c r="M413" s="735">
        <v>5991453000</v>
      </c>
      <c r="N413" s="735">
        <v>292266</v>
      </c>
    </row>
    <row r="414" spans="1:14">
      <c r="A414" s="734" t="s">
        <v>2194</v>
      </c>
      <c r="B414" s="734" t="s">
        <v>9024</v>
      </c>
      <c r="C414" s="734" t="s">
        <v>1604</v>
      </c>
      <c r="D414" s="734" t="s">
        <v>1605</v>
      </c>
      <c r="E414" s="735">
        <v>120700</v>
      </c>
      <c r="F414" s="735">
        <v>-400</v>
      </c>
      <c r="G414" s="736">
        <v>-0.33</v>
      </c>
      <c r="H414" s="735">
        <v>121000</v>
      </c>
      <c r="I414" s="735">
        <v>121000</v>
      </c>
      <c r="J414" s="735">
        <v>119000</v>
      </c>
      <c r="K414" s="735">
        <v>41447</v>
      </c>
      <c r="L414" s="735">
        <v>4976099900</v>
      </c>
      <c r="M414" s="735">
        <v>3142031259400</v>
      </c>
      <c r="N414" s="735">
        <v>26031742</v>
      </c>
    </row>
    <row r="415" spans="1:14">
      <c r="A415" s="734" t="s">
        <v>2195</v>
      </c>
      <c r="B415" s="734" t="s">
        <v>9802</v>
      </c>
      <c r="C415" s="734" t="s">
        <v>1604</v>
      </c>
      <c r="D415" s="734" t="s">
        <v>1605</v>
      </c>
      <c r="E415" s="735">
        <v>61100</v>
      </c>
      <c r="F415" s="735">
        <v>-300</v>
      </c>
      <c r="G415" s="736">
        <v>-0.49</v>
      </c>
      <c r="H415" s="735">
        <v>61400</v>
      </c>
      <c r="I415" s="735">
        <v>61700</v>
      </c>
      <c r="J415" s="735">
        <v>60900</v>
      </c>
      <c r="K415" s="735">
        <v>3923</v>
      </c>
      <c r="L415" s="735">
        <v>240198400</v>
      </c>
      <c r="M415" s="735">
        <v>184734994600</v>
      </c>
      <c r="N415" s="735">
        <v>3023486</v>
      </c>
    </row>
    <row r="416" spans="1:14">
      <c r="A416" s="734" t="s">
        <v>2196</v>
      </c>
      <c r="B416" s="734" t="s">
        <v>2197</v>
      </c>
      <c r="C416" s="734" t="s">
        <v>1604</v>
      </c>
      <c r="D416" s="734" t="s">
        <v>1605</v>
      </c>
      <c r="E416" s="735">
        <v>532</v>
      </c>
      <c r="F416" s="735">
        <v>-3</v>
      </c>
      <c r="G416" s="736">
        <v>-0.56000000000000005</v>
      </c>
      <c r="H416" s="735">
        <v>538</v>
      </c>
      <c r="I416" s="735">
        <v>540</v>
      </c>
      <c r="J416" s="735">
        <v>531</v>
      </c>
      <c r="K416" s="735">
        <v>164794</v>
      </c>
      <c r="L416" s="735">
        <v>87778353</v>
      </c>
      <c r="M416" s="735">
        <v>116000743320</v>
      </c>
      <c r="N416" s="735">
        <v>218046510</v>
      </c>
    </row>
    <row r="417" spans="1:14">
      <c r="A417" s="734" t="s">
        <v>2198</v>
      </c>
      <c r="B417" s="734" t="s">
        <v>2199</v>
      </c>
      <c r="C417" s="734" t="s">
        <v>1604</v>
      </c>
      <c r="D417" s="734" t="s">
        <v>1605</v>
      </c>
      <c r="E417" s="735">
        <v>521</v>
      </c>
      <c r="F417" s="735">
        <v>-29</v>
      </c>
      <c r="G417" s="736">
        <v>-5.27</v>
      </c>
      <c r="H417" s="735">
        <v>550</v>
      </c>
      <c r="I417" s="735">
        <v>554</v>
      </c>
      <c r="J417" s="735">
        <v>508</v>
      </c>
      <c r="K417" s="735">
        <v>662644</v>
      </c>
      <c r="L417" s="735">
        <v>355156840</v>
      </c>
      <c r="M417" s="735">
        <v>32069632437</v>
      </c>
      <c r="N417" s="735">
        <v>61553997</v>
      </c>
    </row>
    <row r="418" spans="1:14">
      <c r="A418" s="734" t="s">
        <v>2200</v>
      </c>
      <c r="B418" s="734" t="s">
        <v>1441</v>
      </c>
      <c r="C418" s="734" t="s">
        <v>1604</v>
      </c>
      <c r="D418" s="734" t="s">
        <v>1605</v>
      </c>
      <c r="E418" s="735">
        <v>5860</v>
      </c>
      <c r="F418" s="735">
        <v>-20</v>
      </c>
      <c r="G418" s="736">
        <v>-0.34</v>
      </c>
      <c r="H418" s="735">
        <v>5860</v>
      </c>
      <c r="I418" s="735">
        <v>5870</v>
      </c>
      <c r="J418" s="735">
        <v>5700</v>
      </c>
      <c r="K418" s="735">
        <v>364903</v>
      </c>
      <c r="L418" s="735">
        <v>2114159620</v>
      </c>
      <c r="M418" s="735">
        <v>1683345281820</v>
      </c>
      <c r="N418" s="735">
        <v>287260287</v>
      </c>
    </row>
    <row r="419" spans="1:14">
      <c r="A419" s="734" t="s">
        <v>2201</v>
      </c>
      <c r="B419" s="734" t="s">
        <v>2202</v>
      </c>
      <c r="C419" s="734" t="s">
        <v>1600</v>
      </c>
      <c r="D419" s="734" t="s">
        <v>1611</v>
      </c>
      <c r="E419" s="735">
        <v>29850</v>
      </c>
      <c r="F419" s="735">
        <v>100</v>
      </c>
      <c r="G419" s="736">
        <v>0.34</v>
      </c>
      <c r="H419" s="735">
        <v>29650</v>
      </c>
      <c r="I419" s="735">
        <v>29950</v>
      </c>
      <c r="J419" s="735">
        <v>29650</v>
      </c>
      <c r="K419" s="735">
        <v>6936</v>
      </c>
      <c r="L419" s="735">
        <v>206354550</v>
      </c>
      <c r="M419" s="735">
        <v>179100000000</v>
      </c>
      <c r="N419" s="735">
        <v>6000000</v>
      </c>
    </row>
    <row r="420" spans="1:14">
      <c r="A420" s="734" t="s">
        <v>2203</v>
      </c>
      <c r="B420" s="734" t="s">
        <v>2204</v>
      </c>
      <c r="C420" s="734" t="s">
        <v>1600</v>
      </c>
      <c r="D420" s="734" t="s">
        <v>1614</v>
      </c>
      <c r="E420" s="735">
        <v>511</v>
      </c>
      <c r="F420" s="735">
        <v>14</v>
      </c>
      <c r="G420" s="736">
        <v>2.82</v>
      </c>
      <c r="H420" s="735">
        <v>497</v>
      </c>
      <c r="I420" s="735">
        <v>511</v>
      </c>
      <c r="J420" s="735">
        <v>497</v>
      </c>
      <c r="K420" s="735">
        <v>92739</v>
      </c>
      <c r="L420" s="735">
        <v>46877489</v>
      </c>
      <c r="M420" s="735">
        <v>43375390317</v>
      </c>
      <c r="N420" s="735">
        <v>84883347</v>
      </c>
    </row>
    <row r="421" spans="1:14">
      <c r="A421" s="734" t="s">
        <v>7693</v>
      </c>
      <c r="B421" s="734" t="s">
        <v>7694</v>
      </c>
      <c r="C421" s="734" t="s">
        <v>1600</v>
      </c>
      <c r="D421" s="734" t="s">
        <v>1614</v>
      </c>
      <c r="E421" s="735">
        <v>31500</v>
      </c>
      <c r="F421" s="735">
        <v>550</v>
      </c>
      <c r="G421" s="736">
        <v>1.78</v>
      </c>
      <c r="H421" s="735">
        <v>30750</v>
      </c>
      <c r="I421" s="735">
        <v>31550</v>
      </c>
      <c r="J421" s="735">
        <v>30750</v>
      </c>
      <c r="K421" s="735">
        <v>22843</v>
      </c>
      <c r="L421" s="735">
        <v>713506250</v>
      </c>
      <c r="M421" s="735">
        <v>399286377000</v>
      </c>
      <c r="N421" s="735">
        <v>12675758</v>
      </c>
    </row>
    <row r="422" spans="1:14">
      <c r="A422" s="734" t="s">
        <v>2205</v>
      </c>
      <c r="B422" s="734" t="s">
        <v>2206</v>
      </c>
      <c r="C422" s="734" t="s">
        <v>1600</v>
      </c>
      <c r="D422" s="734" t="s">
        <v>1614</v>
      </c>
      <c r="E422" s="735">
        <v>1916</v>
      </c>
      <c r="F422" s="735">
        <v>3</v>
      </c>
      <c r="G422" s="736">
        <v>0.16</v>
      </c>
      <c r="H422" s="735">
        <v>1913</v>
      </c>
      <c r="I422" s="735">
        <v>1934</v>
      </c>
      <c r="J422" s="735">
        <v>1855</v>
      </c>
      <c r="K422" s="735">
        <v>19300</v>
      </c>
      <c r="L422" s="735">
        <v>36788533</v>
      </c>
      <c r="M422" s="735">
        <v>27930183440</v>
      </c>
      <c r="N422" s="735">
        <v>14577340</v>
      </c>
    </row>
    <row r="423" spans="1:14">
      <c r="A423" s="734" t="s">
        <v>2207</v>
      </c>
      <c r="B423" s="734" t="s">
        <v>2208</v>
      </c>
      <c r="C423" s="734" t="s">
        <v>1604</v>
      </c>
      <c r="D423" s="734" t="s">
        <v>1605</v>
      </c>
      <c r="E423" s="735">
        <v>2315</v>
      </c>
      <c r="F423" s="735">
        <v>20</v>
      </c>
      <c r="G423" s="736">
        <v>0.87</v>
      </c>
      <c r="H423" s="735">
        <v>2290</v>
      </c>
      <c r="I423" s="735">
        <v>2360</v>
      </c>
      <c r="J423" s="735">
        <v>2290</v>
      </c>
      <c r="K423" s="735">
        <v>14710</v>
      </c>
      <c r="L423" s="735">
        <v>33976609</v>
      </c>
      <c r="M423" s="735">
        <v>67598000000</v>
      </c>
      <c r="N423" s="735">
        <v>29200000</v>
      </c>
    </row>
    <row r="424" spans="1:14">
      <c r="A424" s="734" t="s">
        <v>2209</v>
      </c>
      <c r="B424" s="734" t="s">
        <v>1226</v>
      </c>
      <c r="C424" s="734" t="s">
        <v>1604</v>
      </c>
      <c r="D424" s="734" t="s">
        <v>1605</v>
      </c>
      <c r="E424" s="735">
        <v>121800</v>
      </c>
      <c r="F424" s="735">
        <v>700</v>
      </c>
      <c r="G424" s="736">
        <v>0.57999999999999996</v>
      </c>
      <c r="H424" s="735">
        <v>119800</v>
      </c>
      <c r="I424" s="735">
        <v>121800</v>
      </c>
      <c r="J424" s="735">
        <v>119500</v>
      </c>
      <c r="K424" s="735">
        <v>435122</v>
      </c>
      <c r="L424" s="735">
        <v>52773368100</v>
      </c>
      <c r="M424" s="735">
        <v>47552303156400</v>
      </c>
      <c r="N424" s="735">
        <v>390412998</v>
      </c>
    </row>
    <row r="425" spans="1:14">
      <c r="A425" s="734" t="s">
        <v>2210</v>
      </c>
      <c r="B425" s="734" t="s">
        <v>1370</v>
      </c>
      <c r="C425" s="734" t="s">
        <v>1604</v>
      </c>
      <c r="D425" s="734" t="s">
        <v>1605</v>
      </c>
      <c r="E425" s="735">
        <v>20950</v>
      </c>
      <c r="F425" s="735">
        <v>-150</v>
      </c>
      <c r="G425" s="736">
        <v>-0.71</v>
      </c>
      <c r="H425" s="735">
        <v>21000</v>
      </c>
      <c r="I425" s="735">
        <v>21100</v>
      </c>
      <c r="J425" s="735">
        <v>20900</v>
      </c>
      <c r="K425" s="735">
        <v>595633</v>
      </c>
      <c r="L425" s="735">
        <v>12485411775</v>
      </c>
      <c r="M425" s="735">
        <v>16706071955550</v>
      </c>
      <c r="N425" s="735">
        <v>797425869</v>
      </c>
    </row>
    <row r="426" spans="1:14">
      <c r="A426" s="734" t="s">
        <v>2211</v>
      </c>
      <c r="B426" s="734" t="s">
        <v>2212</v>
      </c>
      <c r="C426" s="734" t="s">
        <v>1604</v>
      </c>
      <c r="D426" s="734" t="s">
        <v>1605</v>
      </c>
      <c r="E426" s="735">
        <v>1234</v>
      </c>
      <c r="F426" s="735">
        <v>31</v>
      </c>
      <c r="G426" s="736">
        <v>2.58</v>
      </c>
      <c r="H426" s="735">
        <v>1213</v>
      </c>
      <c r="I426" s="735">
        <v>1256</v>
      </c>
      <c r="J426" s="735">
        <v>1195</v>
      </c>
      <c r="K426" s="735">
        <v>364514</v>
      </c>
      <c r="L426" s="735">
        <v>450120119</v>
      </c>
      <c r="M426" s="735">
        <v>73732524220</v>
      </c>
      <c r="N426" s="735">
        <v>59750830</v>
      </c>
    </row>
    <row r="427" spans="1:14">
      <c r="A427" s="734" t="s">
        <v>2214</v>
      </c>
      <c r="B427" s="734" t="s">
        <v>2215</v>
      </c>
      <c r="C427" s="734" t="s">
        <v>1604</v>
      </c>
      <c r="D427" s="734" t="s">
        <v>1605</v>
      </c>
      <c r="E427" s="735">
        <v>1901</v>
      </c>
      <c r="F427" s="735">
        <v>11</v>
      </c>
      <c r="G427" s="736">
        <v>0.57999999999999996</v>
      </c>
      <c r="H427" s="735">
        <v>1912</v>
      </c>
      <c r="I427" s="735">
        <v>1912</v>
      </c>
      <c r="J427" s="735">
        <v>1899</v>
      </c>
      <c r="K427" s="735">
        <v>29258</v>
      </c>
      <c r="L427" s="735">
        <v>55682870</v>
      </c>
      <c r="M427" s="735">
        <v>70794557393</v>
      </c>
      <c r="N427" s="735">
        <v>37240693</v>
      </c>
    </row>
    <row r="428" spans="1:14">
      <c r="A428" s="734" t="s">
        <v>2216</v>
      </c>
      <c r="B428" s="734" t="s">
        <v>2217</v>
      </c>
      <c r="C428" s="734" t="s">
        <v>1604</v>
      </c>
      <c r="D428" s="734" t="s">
        <v>1605</v>
      </c>
      <c r="E428" s="735">
        <v>11870</v>
      </c>
      <c r="F428" s="735">
        <v>120</v>
      </c>
      <c r="G428" s="736">
        <v>1.02</v>
      </c>
      <c r="H428" s="735">
        <v>11750</v>
      </c>
      <c r="I428" s="735">
        <v>11930</v>
      </c>
      <c r="J428" s="735">
        <v>11750</v>
      </c>
      <c r="K428" s="735">
        <v>280</v>
      </c>
      <c r="L428" s="735">
        <v>3318350</v>
      </c>
      <c r="M428" s="735">
        <v>4346319200</v>
      </c>
      <c r="N428" s="735">
        <v>366160</v>
      </c>
    </row>
    <row r="429" spans="1:14">
      <c r="A429" s="734" t="s">
        <v>7695</v>
      </c>
      <c r="B429" s="734" t="s">
        <v>7696</v>
      </c>
      <c r="C429" s="734" t="s">
        <v>1600</v>
      </c>
      <c r="D429" s="734" t="s">
        <v>1614</v>
      </c>
      <c r="E429" s="735">
        <v>5090</v>
      </c>
      <c r="F429" s="735">
        <v>200</v>
      </c>
      <c r="G429" s="736">
        <v>4.09</v>
      </c>
      <c r="H429" s="735">
        <v>5180</v>
      </c>
      <c r="I429" s="735">
        <v>5490</v>
      </c>
      <c r="J429" s="735">
        <v>4950</v>
      </c>
      <c r="K429" s="735">
        <v>1091203</v>
      </c>
      <c r="L429" s="735">
        <v>5713892970</v>
      </c>
      <c r="M429" s="735">
        <v>74489778060</v>
      </c>
      <c r="N429" s="735">
        <v>14634534</v>
      </c>
    </row>
    <row r="430" spans="1:14">
      <c r="A430" s="734" t="s">
        <v>2218</v>
      </c>
      <c r="B430" s="734" t="s">
        <v>2219</v>
      </c>
      <c r="C430" s="734" t="s">
        <v>1600</v>
      </c>
      <c r="D430" s="734" t="s">
        <v>1614</v>
      </c>
      <c r="E430" s="735">
        <v>3480</v>
      </c>
      <c r="F430" s="735">
        <v>-35</v>
      </c>
      <c r="G430" s="736">
        <v>-1</v>
      </c>
      <c r="H430" s="735">
        <v>3515</v>
      </c>
      <c r="I430" s="735">
        <v>3515</v>
      </c>
      <c r="J430" s="735">
        <v>3370</v>
      </c>
      <c r="K430" s="735">
        <v>219946</v>
      </c>
      <c r="L430" s="735">
        <v>759219814</v>
      </c>
      <c r="M430" s="735">
        <v>107326088400</v>
      </c>
      <c r="N430" s="735">
        <v>30840830</v>
      </c>
    </row>
    <row r="431" spans="1:14">
      <c r="A431" s="734" t="s">
        <v>2221</v>
      </c>
      <c r="B431" s="734" t="s">
        <v>2222</v>
      </c>
      <c r="C431" s="734" t="s">
        <v>1600</v>
      </c>
      <c r="D431" s="734" t="s">
        <v>1611</v>
      </c>
      <c r="E431" s="735">
        <v>49950</v>
      </c>
      <c r="F431" s="735">
        <v>-1050</v>
      </c>
      <c r="G431" s="736">
        <v>-2.06</v>
      </c>
      <c r="H431" s="735">
        <v>50400</v>
      </c>
      <c r="I431" s="735">
        <v>50500</v>
      </c>
      <c r="J431" s="735">
        <v>49750</v>
      </c>
      <c r="K431" s="735">
        <v>72929</v>
      </c>
      <c r="L431" s="735">
        <v>3644200325</v>
      </c>
      <c r="M431" s="735">
        <v>609948990450</v>
      </c>
      <c r="N431" s="735">
        <v>12211191</v>
      </c>
    </row>
    <row r="432" spans="1:14">
      <c r="A432" s="734" t="s">
        <v>2220</v>
      </c>
      <c r="B432" s="734" t="s">
        <v>9803</v>
      </c>
      <c r="C432" s="734" t="s">
        <v>1600</v>
      </c>
      <c r="D432" s="734" t="s">
        <v>1632</v>
      </c>
      <c r="E432" s="735">
        <v>1800</v>
      </c>
      <c r="F432" s="735">
        <v>-57</v>
      </c>
      <c r="G432" s="736">
        <v>-3.07</v>
      </c>
      <c r="H432" s="735">
        <v>1857</v>
      </c>
      <c r="I432" s="735">
        <v>1862</v>
      </c>
      <c r="J432" s="735">
        <v>1784</v>
      </c>
      <c r="K432" s="735">
        <v>191698</v>
      </c>
      <c r="L432" s="735">
        <v>346369844</v>
      </c>
      <c r="M432" s="735">
        <v>57651942600</v>
      </c>
      <c r="N432" s="735">
        <v>32028857</v>
      </c>
    </row>
    <row r="433" spans="1:14">
      <c r="A433" s="734" t="s">
        <v>2223</v>
      </c>
      <c r="B433" s="734" t="s">
        <v>2224</v>
      </c>
      <c r="C433" s="734" t="s">
        <v>1600</v>
      </c>
      <c r="D433" s="734" t="s">
        <v>1632</v>
      </c>
      <c r="E433" s="735">
        <v>5240</v>
      </c>
      <c r="F433" s="735">
        <v>10</v>
      </c>
      <c r="G433" s="736">
        <v>0.19</v>
      </c>
      <c r="H433" s="735">
        <v>5230</v>
      </c>
      <c r="I433" s="735">
        <v>5460</v>
      </c>
      <c r="J433" s="735">
        <v>5090</v>
      </c>
      <c r="K433" s="735">
        <v>22602</v>
      </c>
      <c r="L433" s="735">
        <v>119064260</v>
      </c>
      <c r="M433" s="735">
        <v>22762140800</v>
      </c>
      <c r="N433" s="735">
        <v>4343920</v>
      </c>
    </row>
    <row r="434" spans="1:14">
      <c r="A434" s="734" t="s">
        <v>2225</v>
      </c>
      <c r="B434" s="734" t="s">
        <v>2226</v>
      </c>
      <c r="C434" s="734" t="s">
        <v>1600</v>
      </c>
      <c r="D434" s="734" t="s">
        <v>1601</v>
      </c>
      <c r="E434" s="735">
        <v>6000</v>
      </c>
      <c r="F434" s="735">
        <v>-650</v>
      </c>
      <c r="G434" s="736">
        <v>-9.77</v>
      </c>
      <c r="H434" s="735">
        <v>6670</v>
      </c>
      <c r="I434" s="735">
        <v>6670</v>
      </c>
      <c r="J434" s="735">
        <v>5700</v>
      </c>
      <c r="K434" s="735">
        <v>2002624</v>
      </c>
      <c r="L434" s="735">
        <v>12031520025</v>
      </c>
      <c r="M434" s="735">
        <v>228558318000</v>
      </c>
      <c r="N434" s="735">
        <v>38093053</v>
      </c>
    </row>
    <row r="435" spans="1:14">
      <c r="A435" s="734" t="s">
        <v>2227</v>
      </c>
      <c r="B435" s="734" t="s">
        <v>2228</v>
      </c>
      <c r="C435" s="734" t="s">
        <v>1600</v>
      </c>
      <c r="D435" s="734" t="s">
        <v>1601</v>
      </c>
      <c r="E435" s="735">
        <v>600</v>
      </c>
      <c r="F435" s="735">
        <v>-15</v>
      </c>
      <c r="G435" s="736">
        <v>-2.44</v>
      </c>
      <c r="H435" s="735">
        <v>615</v>
      </c>
      <c r="I435" s="735">
        <v>621</v>
      </c>
      <c r="J435" s="735">
        <v>590</v>
      </c>
      <c r="K435" s="735">
        <v>91245</v>
      </c>
      <c r="L435" s="735">
        <v>55018008</v>
      </c>
      <c r="M435" s="735">
        <v>22604341800</v>
      </c>
      <c r="N435" s="735">
        <v>37673903</v>
      </c>
    </row>
    <row r="436" spans="1:14">
      <c r="A436" s="734" t="s">
        <v>7697</v>
      </c>
      <c r="B436" s="734" t="s">
        <v>7698</v>
      </c>
      <c r="C436" s="734" t="s">
        <v>1600</v>
      </c>
      <c r="D436" s="734" t="s">
        <v>1614</v>
      </c>
      <c r="E436" s="735">
        <v>7150</v>
      </c>
      <c r="F436" s="735">
        <v>260</v>
      </c>
      <c r="G436" s="736">
        <v>3.77</v>
      </c>
      <c r="H436" s="735">
        <v>6890</v>
      </c>
      <c r="I436" s="735">
        <v>7210</v>
      </c>
      <c r="J436" s="735">
        <v>6690</v>
      </c>
      <c r="K436" s="735">
        <v>566074</v>
      </c>
      <c r="L436" s="735">
        <v>3987412460</v>
      </c>
      <c r="M436" s="735">
        <v>144235005200</v>
      </c>
      <c r="N436" s="735">
        <v>20172728</v>
      </c>
    </row>
    <row r="437" spans="1:14">
      <c r="A437" s="734" t="s">
        <v>2229</v>
      </c>
      <c r="B437" s="734" t="s">
        <v>2230</v>
      </c>
      <c r="C437" s="734" t="s">
        <v>1695</v>
      </c>
      <c r="D437" s="734" t="s">
        <v>1696</v>
      </c>
      <c r="E437" s="735">
        <v>2400</v>
      </c>
      <c r="F437" s="735">
        <v>10</v>
      </c>
      <c r="G437" s="736">
        <v>0.42</v>
      </c>
      <c r="H437" s="735">
        <v>2400</v>
      </c>
      <c r="I437" s="735">
        <v>2400</v>
      </c>
      <c r="J437" s="735">
        <v>2400</v>
      </c>
      <c r="K437" s="735">
        <v>1</v>
      </c>
      <c r="L437" s="735">
        <v>2400</v>
      </c>
      <c r="M437" s="735">
        <v>12048000000</v>
      </c>
      <c r="N437" s="735">
        <v>5020000</v>
      </c>
    </row>
    <row r="438" spans="1:14">
      <c r="A438" s="734" t="s">
        <v>7699</v>
      </c>
      <c r="B438" s="734" t="s">
        <v>7700</v>
      </c>
      <c r="C438" s="734" t="s">
        <v>1600</v>
      </c>
      <c r="D438" s="734" t="s">
        <v>1601</v>
      </c>
      <c r="E438" s="735">
        <v>2400</v>
      </c>
      <c r="F438" s="735">
        <v>0</v>
      </c>
      <c r="G438" s="736">
        <v>0</v>
      </c>
      <c r="H438" s="735">
        <v>2400</v>
      </c>
      <c r="I438" s="735">
        <v>2540</v>
      </c>
      <c r="J438" s="735">
        <v>2395</v>
      </c>
      <c r="K438" s="735">
        <v>8116</v>
      </c>
      <c r="L438" s="735">
        <v>19800860</v>
      </c>
      <c r="M438" s="735">
        <v>30907382400</v>
      </c>
      <c r="N438" s="735">
        <v>12878076</v>
      </c>
    </row>
    <row r="439" spans="1:14">
      <c r="A439" s="734" t="s">
        <v>2231</v>
      </c>
      <c r="B439" s="734" t="s">
        <v>2232</v>
      </c>
      <c r="C439" s="734" t="s">
        <v>1695</v>
      </c>
      <c r="D439" s="734" t="s">
        <v>1696</v>
      </c>
      <c r="E439" s="735">
        <v>105</v>
      </c>
      <c r="F439" s="735">
        <v>0</v>
      </c>
      <c r="G439" s="736">
        <v>0</v>
      </c>
      <c r="H439" s="735">
        <v>0</v>
      </c>
      <c r="I439" s="735">
        <v>0</v>
      </c>
      <c r="J439" s="735">
        <v>0</v>
      </c>
      <c r="K439" s="735">
        <v>0</v>
      </c>
      <c r="L439" s="735">
        <v>0</v>
      </c>
      <c r="M439" s="735">
        <v>1834515585</v>
      </c>
      <c r="N439" s="735">
        <v>17471577</v>
      </c>
    </row>
    <row r="440" spans="1:14">
      <c r="A440" s="734" t="s">
        <v>9804</v>
      </c>
      <c r="B440" s="734" t="s">
        <v>9805</v>
      </c>
      <c r="C440" s="734" t="s">
        <v>1600</v>
      </c>
      <c r="D440" s="734" t="s">
        <v>1632</v>
      </c>
      <c r="E440" s="735">
        <v>28200</v>
      </c>
      <c r="F440" s="735">
        <v>-1900</v>
      </c>
      <c r="G440" s="736">
        <v>-6.31</v>
      </c>
      <c r="H440" s="735">
        <v>29750</v>
      </c>
      <c r="I440" s="735">
        <v>31750</v>
      </c>
      <c r="J440" s="735">
        <v>28200</v>
      </c>
      <c r="K440" s="735">
        <v>953521</v>
      </c>
      <c r="L440" s="735">
        <v>28307054600</v>
      </c>
      <c r="M440" s="735">
        <v>325247266200</v>
      </c>
      <c r="N440" s="735">
        <v>11533591</v>
      </c>
    </row>
    <row r="441" spans="1:14">
      <c r="A441" s="734" t="s">
        <v>2233</v>
      </c>
      <c r="B441" s="734" t="s">
        <v>2234</v>
      </c>
      <c r="C441" s="734" t="s">
        <v>1600</v>
      </c>
      <c r="D441" s="734" t="s">
        <v>1611</v>
      </c>
      <c r="E441" s="735">
        <v>3890</v>
      </c>
      <c r="F441" s="735">
        <v>-25</v>
      </c>
      <c r="G441" s="736">
        <v>-0.64</v>
      </c>
      <c r="H441" s="735">
        <v>3915</v>
      </c>
      <c r="I441" s="735">
        <v>3915</v>
      </c>
      <c r="J441" s="735">
        <v>3875</v>
      </c>
      <c r="K441" s="735">
        <v>20156</v>
      </c>
      <c r="L441" s="735">
        <v>78359768</v>
      </c>
      <c r="M441" s="735">
        <v>55238000000</v>
      </c>
      <c r="N441" s="735">
        <v>14200000</v>
      </c>
    </row>
    <row r="442" spans="1:14">
      <c r="A442" s="734" t="s">
        <v>2235</v>
      </c>
      <c r="B442" s="734" t="s">
        <v>2236</v>
      </c>
      <c r="C442" s="734" t="s">
        <v>1600</v>
      </c>
      <c r="D442" s="734" t="s">
        <v>1614</v>
      </c>
      <c r="E442" s="735">
        <v>3940</v>
      </c>
      <c r="F442" s="735">
        <v>-235</v>
      </c>
      <c r="G442" s="736">
        <v>-5.63</v>
      </c>
      <c r="H442" s="735">
        <v>4320</v>
      </c>
      <c r="I442" s="735">
        <v>4320</v>
      </c>
      <c r="J442" s="735">
        <v>3935</v>
      </c>
      <c r="K442" s="735">
        <v>73856</v>
      </c>
      <c r="L442" s="735">
        <v>294152235</v>
      </c>
      <c r="M442" s="735">
        <v>43574122680</v>
      </c>
      <c r="N442" s="735">
        <v>11059422</v>
      </c>
    </row>
    <row r="443" spans="1:14">
      <c r="A443" s="734" t="s">
        <v>2237</v>
      </c>
      <c r="B443" s="734" t="s">
        <v>2238</v>
      </c>
      <c r="C443" s="734" t="s">
        <v>1600</v>
      </c>
      <c r="D443" s="734" t="s">
        <v>1611</v>
      </c>
      <c r="E443" s="735">
        <v>17450</v>
      </c>
      <c r="F443" s="735">
        <v>110</v>
      </c>
      <c r="G443" s="736">
        <v>0.63</v>
      </c>
      <c r="H443" s="735">
        <v>17320</v>
      </c>
      <c r="I443" s="735">
        <v>17670</v>
      </c>
      <c r="J443" s="735">
        <v>17200</v>
      </c>
      <c r="K443" s="735">
        <v>56924</v>
      </c>
      <c r="L443" s="735">
        <v>991635670</v>
      </c>
      <c r="M443" s="735">
        <v>250335518750</v>
      </c>
      <c r="N443" s="735">
        <v>14345875</v>
      </c>
    </row>
    <row r="444" spans="1:14">
      <c r="A444" s="734" t="s">
        <v>2239</v>
      </c>
      <c r="B444" s="734" t="s">
        <v>2240</v>
      </c>
      <c r="C444" s="734" t="s">
        <v>1600</v>
      </c>
      <c r="D444" s="734" t="s">
        <v>1632</v>
      </c>
      <c r="E444" s="735">
        <v>1324</v>
      </c>
      <c r="F444" s="735">
        <v>7</v>
      </c>
      <c r="G444" s="736">
        <v>0.53</v>
      </c>
      <c r="H444" s="735">
        <v>1310</v>
      </c>
      <c r="I444" s="735">
        <v>1552</v>
      </c>
      <c r="J444" s="735">
        <v>1308</v>
      </c>
      <c r="K444" s="735">
        <v>20463055</v>
      </c>
      <c r="L444" s="735">
        <v>29667522382</v>
      </c>
      <c r="M444" s="735">
        <v>45818693536</v>
      </c>
      <c r="N444" s="735">
        <v>34606264</v>
      </c>
    </row>
    <row r="445" spans="1:14">
      <c r="A445" s="734" t="s">
        <v>2242</v>
      </c>
      <c r="B445" s="734" t="s">
        <v>2243</v>
      </c>
      <c r="C445" s="734" t="s">
        <v>1600</v>
      </c>
      <c r="D445" s="734" t="s">
        <v>1614</v>
      </c>
      <c r="E445" s="735">
        <v>1550</v>
      </c>
      <c r="F445" s="735">
        <v>6</v>
      </c>
      <c r="G445" s="736">
        <v>0.39</v>
      </c>
      <c r="H445" s="735">
        <v>1572</v>
      </c>
      <c r="I445" s="735">
        <v>1625</v>
      </c>
      <c r="J445" s="735">
        <v>1499</v>
      </c>
      <c r="K445" s="735">
        <v>3682085</v>
      </c>
      <c r="L445" s="735">
        <v>5752476677</v>
      </c>
      <c r="M445" s="735">
        <v>147141422500</v>
      </c>
      <c r="N445" s="735">
        <v>94929950</v>
      </c>
    </row>
    <row r="446" spans="1:14">
      <c r="A446" s="734" t="s">
        <v>9806</v>
      </c>
      <c r="B446" s="734" t="s">
        <v>9807</v>
      </c>
      <c r="C446" s="734" t="s">
        <v>1600</v>
      </c>
      <c r="D446" s="734" t="s">
        <v>1632</v>
      </c>
      <c r="E446" s="735">
        <v>21250</v>
      </c>
      <c r="F446" s="735">
        <v>-650</v>
      </c>
      <c r="G446" s="736">
        <v>-2.97</v>
      </c>
      <c r="H446" s="735">
        <v>22000</v>
      </c>
      <c r="I446" s="735">
        <v>22200</v>
      </c>
      <c r="J446" s="735">
        <v>21200</v>
      </c>
      <c r="K446" s="735">
        <v>143871</v>
      </c>
      <c r="L446" s="735">
        <v>3076082925</v>
      </c>
      <c r="M446" s="735">
        <v>275301867500</v>
      </c>
      <c r="N446" s="735">
        <v>12955382</v>
      </c>
    </row>
    <row r="447" spans="1:14">
      <c r="A447" s="734" t="s">
        <v>2244</v>
      </c>
      <c r="B447" s="734" t="s">
        <v>2245</v>
      </c>
      <c r="C447" s="734" t="s">
        <v>1695</v>
      </c>
      <c r="D447" s="734" t="s">
        <v>1696</v>
      </c>
      <c r="E447" s="735">
        <v>6140</v>
      </c>
      <c r="F447" s="735">
        <v>30</v>
      </c>
      <c r="G447" s="736">
        <v>0.49</v>
      </c>
      <c r="H447" s="735">
        <v>6140</v>
      </c>
      <c r="I447" s="735">
        <v>6140</v>
      </c>
      <c r="J447" s="735">
        <v>6140</v>
      </c>
      <c r="K447" s="735">
        <v>2</v>
      </c>
      <c r="L447" s="735">
        <v>12280</v>
      </c>
      <c r="M447" s="735">
        <v>36173146880</v>
      </c>
      <c r="N447" s="735">
        <v>5891392</v>
      </c>
    </row>
    <row r="448" spans="1:14">
      <c r="A448" s="734" t="s">
        <v>2246</v>
      </c>
      <c r="B448" s="734" t="s">
        <v>2247</v>
      </c>
      <c r="C448" s="734" t="s">
        <v>1600</v>
      </c>
      <c r="D448" s="734" t="s">
        <v>1632</v>
      </c>
      <c r="E448" s="735">
        <v>37550</v>
      </c>
      <c r="F448" s="735">
        <v>-1100</v>
      </c>
      <c r="G448" s="736">
        <v>-2.85</v>
      </c>
      <c r="H448" s="735">
        <v>38250</v>
      </c>
      <c r="I448" s="735">
        <v>38250</v>
      </c>
      <c r="J448" s="735">
        <v>37150</v>
      </c>
      <c r="K448" s="735">
        <v>83317</v>
      </c>
      <c r="L448" s="735">
        <v>3127800525</v>
      </c>
      <c r="M448" s="735">
        <v>426641973500</v>
      </c>
      <c r="N448" s="735">
        <v>11361970</v>
      </c>
    </row>
    <row r="449" spans="1:14">
      <c r="A449" s="734" t="s">
        <v>2248</v>
      </c>
      <c r="B449" s="734" t="s">
        <v>2249</v>
      </c>
      <c r="C449" s="734" t="s">
        <v>1600</v>
      </c>
      <c r="D449" s="734" t="s">
        <v>1611</v>
      </c>
      <c r="E449" s="735">
        <v>6410</v>
      </c>
      <c r="F449" s="735">
        <v>-170</v>
      </c>
      <c r="G449" s="736">
        <v>-2.58</v>
      </c>
      <c r="H449" s="735">
        <v>6580</v>
      </c>
      <c r="I449" s="735">
        <v>6580</v>
      </c>
      <c r="J449" s="735">
        <v>6100</v>
      </c>
      <c r="K449" s="735">
        <v>16916</v>
      </c>
      <c r="L449" s="735">
        <v>108200000</v>
      </c>
      <c r="M449" s="735">
        <v>98714000000</v>
      </c>
      <c r="N449" s="735">
        <v>15400000</v>
      </c>
    </row>
    <row r="450" spans="1:14">
      <c r="A450" s="734" t="s">
        <v>2250</v>
      </c>
      <c r="B450" s="734" t="s">
        <v>2251</v>
      </c>
      <c r="C450" s="734" t="s">
        <v>1600</v>
      </c>
      <c r="D450" s="734" t="s">
        <v>1611</v>
      </c>
      <c r="E450" s="735">
        <v>25350</v>
      </c>
      <c r="F450" s="735">
        <v>600</v>
      </c>
      <c r="G450" s="736">
        <v>2.42</v>
      </c>
      <c r="H450" s="735">
        <v>25150</v>
      </c>
      <c r="I450" s="735">
        <v>25700</v>
      </c>
      <c r="J450" s="735">
        <v>24450</v>
      </c>
      <c r="K450" s="735">
        <v>20238</v>
      </c>
      <c r="L450" s="735">
        <v>511468150</v>
      </c>
      <c r="M450" s="735">
        <v>253500000000</v>
      </c>
      <c r="N450" s="735">
        <v>10000000</v>
      </c>
    </row>
    <row r="451" spans="1:14">
      <c r="A451" s="734" t="s">
        <v>2252</v>
      </c>
      <c r="B451" s="734" t="s">
        <v>2253</v>
      </c>
      <c r="C451" s="734" t="s">
        <v>1600</v>
      </c>
      <c r="D451" s="734" t="s">
        <v>1614</v>
      </c>
      <c r="E451" s="735">
        <v>2890</v>
      </c>
      <c r="F451" s="735">
        <v>-75</v>
      </c>
      <c r="G451" s="736">
        <v>-2.5299999999999998</v>
      </c>
      <c r="H451" s="735">
        <v>2910</v>
      </c>
      <c r="I451" s="735">
        <v>2940</v>
      </c>
      <c r="J451" s="735">
        <v>2870</v>
      </c>
      <c r="K451" s="735">
        <v>378283</v>
      </c>
      <c r="L451" s="735">
        <v>1097649552</v>
      </c>
      <c r="M451" s="735">
        <v>165930202550</v>
      </c>
      <c r="N451" s="735">
        <v>57415295</v>
      </c>
    </row>
    <row r="452" spans="1:14">
      <c r="A452" s="734" t="s">
        <v>2254</v>
      </c>
      <c r="B452" s="734" t="s">
        <v>2255</v>
      </c>
      <c r="C452" s="734" t="s">
        <v>1604</v>
      </c>
      <c r="D452" s="734" t="s">
        <v>1605</v>
      </c>
      <c r="E452" s="735">
        <v>8290</v>
      </c>
      <c r="F452" s="735">
        <v>80</v>
      </c>
      <c r="G452" s="736">
        <v>0.97</v>
      </c>
      <c r="H452" s="735">
        <v>8210</v>
      </c>
      <c r="I452" s="735">
        <v>9500</v>
      </c>
      <c r="J452" s="735">
        <v>8170</v>
      </c>
      <c r="K452" s="735">
        <v>375583</v>
      </c>
      <c r="L452" s="735">
        <v>3313394985</v>
      </c>
      <c r="M452" s="735">
        <v>81512021880</v>
      </c>
      <c r="N452" s="735">
        <v>9832572</v>
      </c>
    </row>
    <row r="453" spans="1:14">
      <c r="A453" s="734" t="s">
        <v>2256</v>
      </c>
      <c r="B453" s="734" t="s">
        <v>2257</v>
      </c>
      <c r="C453" s="734" t="s">
        <v>1604</v>
      </c>
      <c r="D453" s="734" t="s">
        <v>1605</v>
      </c>
      <c r="E453" s="735">
        <v>1282</v>
      </c>
      <c r="F453" s="735">
        <v>-87</v>
      </c>
      <c r="G453" s="736">
        <v>-6.36</v>
      </c>
      <c r="H453" s="735">
        <v>1369</v>
      </c>
      <c r="I453" s="735">
        <v>1437</v>
      </c>
      <c r="J453" s="735">
        <v>1282</v>
      </c>
      <c r="K453" s="735">
        <v>33025644</v>
      </c>
      <c r="L453" s="735">
        <v>44904054774</v>
      </c>
      <c r="M453" s="735">
        <v>165479393380</v>
      </c>
      <c r="N453" s="735">
        <v>129079090</v>
      </c>
    </row>
    <row r="454" spans="1:14">
      <c r="A454" s="734" t="s">
        <v>2258</v>
      </c>
      <c r="B454" s="734" t="s">
        <v>2259</v>
      </c>
      <c r="C454" s="734" t="s">
        <v>1604</v>
      </c>
      <c r="D454" s="734" t="s">
        <v>1605</v>
      </c>
      <c r="E454" s="735">
        <v>18000</v>
      </c>
      <c r="F454" s="735">
        <v>-3100</v>
      </c>
      <c r="G454" s="736">
        <v>-14.69</v>
      </c>
      <c r="H454" s="735">
        <v>19240</v>
      </c>
      <c r="I454" s="735">
        <v>19710</v>
      </c>
      <c r="J454" s="735">
        <v>18000</v>
      </c>
      <c r="K454" s="735">
        <v>80149</v>
      </c>
      <c r="L454" s="735">
        <v>1510075640</v>
      </c>
      <c r="M454" s="735">
        <v>5542020000</v>
      </c>
      <c r="N454" s="735">
        <v>307890</v>
      </c>
    </row>
    <row r="455" spans="1:14">
      <c r="A455" s="734" t="s">
        <v>2260</v>
      </c>
      <c r="B455" s="734" t="s">
        <v>2261</v>
      </c>
      <c r="C455" s="734" t="s">
        <v>1604</v>
      </c>
      <c r="D455" s="734" t="s">
        <v>1605</v>
      </c>
      <c r="E455" s="735">
        <v>878</v>
      </c>
      <c r="F455" s="735">
        <v>-14</v>
      </c>
      <c r="G455" s="736">
        <v>-1.57</v>
      </c>
      <c r="H455" s="735">
        <v>910</v>
      </c>
      <c r="I455" s="735">
        <v>910</v>
      </c>
      <c r="J455" s="735">
        <v>877</v>
      </c>
      <c r="K455" s="735">
        <v>14796</v>
      </c>
      <c r="L455" s="735">
        <v>13043276</v>
      </c>
      <c r="M455" s="735">
        <v>31794276480</v>
      </c>
      <c r="N455" s="735">
        <v>36212160</v>
      </c>
    </row>
    <row r="456" spans="1:14">
      <c r="A456" s="734" t="s">
        <v>2262</v>
      </c>
      <c r="B456" s="734" t="s">
        <v>2263</v>
      </c>
      <c r="C456" s="734" t="s">
        <v>1604</v>
      </c>
      <c r="D456" s="734" t="s">
        <v>1605</v>
      </c>
      <c r="E456" s="735">
        <v>50100</v>
      </c>
      <c r="F456" s="735">
        <v>-700</v>
      </c>
      <c r="G456" s="736">
        <v>-1.38</v>
      </c>
      <c r="H456" s="735">
        <v>51400</v>
      </c>
      <c r="I456" s="735">
        <v>51400</v>
      </c>
      <c r="J456" s="735">
        <v>50100</v>
      </c>
      <c r="K456" s="735">
        <v>9200</v>
      </c>
      <c r="L456" s="735">
        <v>465434400</v>
      </c>
      <c r="M456" s="735">
        <v>300600000000</v>
      </c>
      <c r="N456" s="735">
        <v>6000000</v>
      </c>
    </row>
    <row r="457" spans="1:14">
      <c r="A457" s="734" t="s">
        <v>2264</v>
      </c>
      <c r="B457" s="734" t="s">
        <v>2265</v>
      </c>
      <c r="C457" s="734" t="s">
        <v>1604</v>
      </c>
      <c r="D457" s="734" t="s">
        <v>1605</v>
      </c>
      <c r="E457" s="735">
        <v>34000</v>
      </c>
      <c r="F457" s="735">
        <v>300</v>
      </c>
      <c r="G457" s="736">
        <v>0.89</v>
      </c>
      <c r="H457" s="735">
        <v>34000</v>
      </c>
      <c r="I457" s="735">
        <v>34200</v>
      </c>
      <c r="J457" s="735">
        <v>33400</v>
      </c>
      <c r="K457" s="735">
        <v>997</v>
      </c>
      <c r="L457" s="735">
        <v>33761300</v>
      </c>
      <c r="M457" s="735">
        <v>68000000000</v>
      </c>
      <c r="N457" s="735">
        <v>2000000</v>
      </c>
    </row>
    <row r="458" spans="1:14">
      <c r="A458" s="734" t="s">
        <v>2266</v>
      </c>
      <c r="B458" s="734" t="s">
        <v>2267</v>
      </c>
      <c r="C458" s="734" t="s">
        <v>1604</v>
      </c>
      <c r="D458" s="734" t="s">
        <v>1605</v>
      </c>
      <c r="E458" s="735">
        <v>6660</v>
      </c>
      <c r="F458" s="735">
        <v>-40</v>
      </c>
      <c r="G458" s="736">
        <v>-0.6</v>
      </c>
      <c r="H458" s="735">
        <v>6730</v>
      </c>
      <c r="I458" s="735">
        <v>6730</v>
      </c>
      <c r="J458" s="735">
        <v>6650</v>
      </c>
      <c r="K458" s="735">
        <v>21117</v>
      </c>
      <c r="L458" s="735">
        <v>140785930</v>
      </c>
      <c r="M458" s="735">
        <v>330861094380</v>
      </c>
      <c r="N458" s="735">
        <v>49678843</v>
      </c>
    </row>
    <row r="459" spans="1:14">
      <c r="A459" s="734" t="s">
        <v>2268</v>
      </c>
      <c r="B459" s="734" t="s">
        <v>2269</v>
      </c>
      <c r="C459" s="734" t="s">
        <v>1600</v>
      </c>
      <c r="D459" s="734" t="s">
        <v>1601</v>
      </c>
      <c r="E459" s="735">
        <v>4430</v>
      </c>
      <c r="F459" s="735">
        <v>15</v>
      </c>
      <c r="G459" s="736">
        <v>0.34</v>
      </c>
      <c r="H459" s="735">
        <v>4415</v>
      </c>
      <c r="I459" s="735">
        <v>4430</v>
      </c>
      <c r="J459" s="735">
        <v>4345</v>
      </c>
      <c r="K459" s="735">
        <v>2863</v>
      </c>
      <c r="L459" s="735">
        <v>12586760</v>
      </c>
      <c r="M459" s="735">
        <v>91204840000</v>
      </c>
      <c r="N459" s="735">
        <v>20588000</v>
      </c>
    </row>
    <row r="460" spans="1:14">
      <c r="A460" s="734" t="s">
        <v>2270</v>
      </c>
      <c r="B460" s="734" t="s">
        <v>2271</v>
      </c>
      <c r="C460" s="734" t="s">
        <v>1600</v>
      </c>
      <c r="D460" s="734" t="s">
        <v>1611</v>
      </c>
      <c r="E460" s="735">
        <v>4045</v>
      </c>
      <c r="F460" s="735">
        <v>130</v>
      </c>
      <c r="G460" s="736">
        <v>3.32</v>
      </c>
      <c r="H460" s="735">
        <v>3915</v>
      </c>
      <c r="I460" s="735">
        <v>4190</v>
      </c>
      <c r="J460" s="735">
        <v>3890</v>
      </c>
      <c r="K460" s="735">
        <v>80990</v>
      </c>
      <c r="L460" s="735">
        <v>327073781</v>
      </c>
      <c r="M460" s="735">
        <v>47488300000</v>
      </c>
      <c r="N460" s="735">
        <v>11740000</v>
      </c>
    </row>
    <row r="461" spans="1:14">
      <c r="A461" s="734" t="s">
        <v>2272</v>
      </c>
      <c r="B461" s="734" t="s">
        <v>2273</v>
      </c>
      <c r="C461" s="734" t="s">
        <v>1600</v>
      </c>
      <c r="D461" s="734" t="s">
        <v>1614</v>
      </c>
      <c r="E461" s="735">
        <v>3100</v>
      </c>
      <c r="F461" s="735">
        <v>15</v>
      </c>
      <c r="G461" s="736">
        <v>0.49</v>
      </c>
      <c r="H461" s="735">
        <v>3085</v>
      </c>
      <c r="I461" s="735">
        <v>3150</v>
      </c>
      <c r="J461" s="735">
        <v>3045</v>
      </c>
      <c r="K461" s="735">
        <v>30155</v>
      </c>
      <c r="L461" s="735">
        <v>93508105</v>
      </c>
      <c r="M461" s="735">
        <v>98440190000</v>
      </c>
      <c r="N461" s="735">
        <v>31754900</v>
      </c>
    </row>
    <row r="462" spans="1:14">
      <c r="A462" s="734" t="s">
        <v>2274</v>
      </c>
      <c r="B462" s="734" t="s">
        <v>2275</v>
      </c>
      <c r="C462" s="734" t="s">
        <v>1600</v>
      </c>
      <c r="D462" s="734" t="s">
        <v>1601</v>
      </c>
      <c r="E462" s="735">
        <v>1000</v>
      </c>
      <c r="F462" s="735">
        <v>8</v>
      </c>
      <c r="G462" s="736">
        <v>0.81</v>
      </c>
      <c r="H462" s="735">
        <v>993</v>
      </c>
      <c r="I462" s="735">
        <v>1034</v>
      </c>
      <c r="J462" s="735">
        <v>993</v>
      </c>
      <c r="K462" s="735">
        <v>68052</v>
      </c>
      <c r="L462" s="735">
        <v>68779607</v>
      </c>
      <c r="M462" s="735">
        <v>24049569000</v>
      </c>
      <c r="N462" s="735">
        <v>24049569</v>
      </c>
    </row>
    <row r="463" spans="1:14">
      <c r="A463" s="734" t="s">
        <v>2276</v>
      </c>
      <c r="B463" s="734" t="s">
        <v>2277</v>
      </c>
      <c r="C463" s="734" t="s">
        <v>1600</v>
      </c>
      <c r="D463" s="734" t="s">
        <v>1611</v>
      </c>
      <c r="E463" s="735">
        <v>10960</v>
      </c>
      <c r="F463" s="735">
        <v>950</v>
      </c>
      <c r="G463" s="736">
        <v>9.49</v>
      </c>
      <c r="H463" s="735">
        <v>9890</v>
      </c>
      <c r="I463" s="735">
        <v>11380</v>
      </c>
      <c r="J463" s="735">
        <v>9890</v>
      </c>
      <c r="K463" s="735">
        <v>2247770</v>
      </c>
      <c r="L463" s="735">
        <v>24355218080</v>
      </c>
      <c r="M463" s="735">
        <v>480806037440</v>
      </c>
      <c r="N463" s="735">
        <v>43869164</v>
      </c>
    </row>
    <row r="464" spans="1:14">
      <c r="A464" s="734" t="s">
        <v>2278</v>
      </c>
      <c r="B464" s="734" t="s">
        <v>2279</v>
      </c>
      <c r="C464" s="734" t="s">
        <v>1600</v>
      </c>
      <c r="D464" s="734" t="s">
        <v>1611</v>
      </c>
      <c r="E464" s="735">
        <v>8850</v>
      </c>
      <c r="F464" s="735">
        <v>-420</v>
      </c>
      <c r="G464" s="736">
        <v>-4.53</v>
      </c>
      <c r="H464" s="735">
        <v>9430</v>
      </c>
      <c r="I464" s="735">
        <v>9600</v>
      </c>
      <c r="J464" s="735">
        <v>8520</v>
      </c>
      <c r="K464" s="735">
        <v>513292</v>
      </c>
      <c r="L464" s="735">
        <v>4634889970</v>
      </c>
      <c r="M464" s="735">
        <v>104538332850</v>
      </c>
      <c r="N464" s="735">
        <v>11812241</v>
      </c>
    </row>
    <row r="465" spans="1:14">
      <c r="A465" s="734" t="s">
        <v>2280</v>
      </c>
      <c r="B465" s="734" t="s">
        <v>2281</v>
      </c>
      <c r="C465" s="734" t="s">
        <v>1600</v>
      </c>
      <c r="D465" s="734" t="s">
        <v>1611</v>
      </c>
      <c r="E465" s="735">
        <v>24300</v>
      </c>
      <c r="F465" s="735">
        <v>-250</v>
      </c>
      <c r="G465" s="736">
        <v>-1.02</v>
      </c>
      <c r="H465" s="735">
        <v>24350</v>
      </c>
      <c r="I465" s="735">
        <v>24850</v>
      </c>
      <c r="J465" s="735">
        <v>24200</v>
      </c>
      <c r="K465" s="735">
        <v>35752</v>
      </c>
      <c r="L465" s="735">
        <v>872972850</v>
      </c>
      <c r="M465" s="735">
        <v>531120628800</v>
      </c>
      <c r="N465" s="735">
        <v>21856816</v>
      </c>
    </row>
    <row r="466" spans="1:14">
      <c r="A466" s="734" t="s">
        <v>2282</v>
      </c>
      <c r="B466" s="734" t="s">
        <v>2283</v>
      </c>
      <c r="C466" s="734" t="s">
        <v>1600</v>
      </c>
      <c r="D466" s="734" t="s">
        <v>1601</v>
      </c>
      <c r="E466" s="735">
        <v>25050</v>
      </c>
      <c r="F466" s="735">
        <v>-300</v>
      </c>
      <c r="G466" s="736">
        <v>-1.18</v>
      </c>
      <c r="H466" s="735">
        <v>25500</v>
      </c>
      <c r="I466" s="735">
        <v>25500</v>
      </c>
      <c r="J466" s="735">
        <v>24650</v>
      </c>
      <c r="K466" s="735">
        <v>9488</v>
      </c>
      <c r="L466" s="735">
        <v>237413000</v>
      </c>
      <c r="M466" s="735">
        <v>209575389150</v>
      </c>
      <c r="N466" s="735">
        <v>8366283</v>
      </c>
    </row>
    <row r="467" spans="1:14">
      <c r="A467" s="734" t="s">
        <v>2284</v>
      </c>
      <c r="B467" s="734" t="s">
        <v>2285</v>
      </c>
      <c r="C467" s="734" t="s">
        <v>1600</v>
      </c>
      <c r="D467" s="734" t="s">
        <v>1632</v>
      </c>
      <c r="E467" s="735">
        <v>821</v>
      </c>
      <c r="F467" s="735">
        <v>-28</v>
      </c>
      <c r="G467" s="736">
        <v>-3.3</v>
      </c>
      <c r="H467" s="735">
        <v>860</v>
      </c>
      <c r="I467" s="735">
        <v>864</v>
      </c>
      <c r="J467" s="735">
        <v>817</v>
      </c>
      <c r="K467" s="735">
        <v>2730308</v>
      </c>
      <c r="L467" s="735">
        <v>2262857914</v>
      </c>
      <c r="M467" s="735">
        <v>134965548755</v>
      </c>
      <c r="N467" s="735">
        <v>164391655</v>
      </c>
    </row>
    <row r="468" spans="1:14">
      <c r="A468" s="734" t="s">
        <v>2286</v>
      </c>
      <c r="B468" s="734" t="s">
        <v>2287</v>
      </c>
      <c r="C468" s="734" t="s">
        <v>1600</v>
      </c>
      <c r="D468" s="734" t="s">
        <v>1614</v>
      </c>
      <c r="E468" s="735">
        <v>5870</v>
      </c>
      <c r="F468" s="735">
        <v>40</v>
      </c>
      <c r="G468" s="736">
        <v>0.69</v>
      </c>
      <c r="H468" s="735">
        <v>5780</v>
      </c>
      <c r="I468" s="735">
        <v>5910</v>
      </c>
      <c r="J468" s="735">
        <v>5750</v>
      </c>
      <c r="K468" s="735">
        <v>54940</v>
      </c>
      <c r="L468" s="735">
        <v>322774840</v>
      </c>
      <c r="M468" s="735">
        <v>74277741430</v>
      </c>
      <c r="N468" s="735">
        <v>12653789</v>
      </c>
    </row>
    <row r="469" spans="1:14">
      <c r="A469" s="734" t="s">
        <v>2288</v>
      </c>
      <c r="B469" s="734" t="s">
        <v>2289</v>
      </c>
      <c r="C469" s="734" t="s">
        <v>1600</v>
      </c>
      <c r="D469" s="734" t="s">
        <v>1601</v>
      </c>
      <c r="E469" s="735">
        <v>8970</v>
      </c>
      <c r="F469" s="735">
        <v>-530</v>
      </c>
      <c r="G469" s="736">
        <v>-5.58</v>
      </c>
      <c r="H469" s="735">
        <v>9510</v>
      </c>
      <c r="I469" s="735">
        <v>9510</v>
      </c>
      <c r="J469" s="735">
        <v>8600</v>
      </c>
      <c r="K469" s="735">
        <v>248308</v>
      </c>
      <c r="L469" s="735">
        <v>2245844820</v>
      </c>
      <c r="M469" s="735">
        <v>124995317460</v>
      </c>
      <c r="N469" s="735">
        <v>13934818</v>
      </c>
    </row>
    <row r="470" spans="1:14">
      <c r="A470" s="734" t="s">
        <v>2290</v>
      </c>
      <c r="B470" s="734" t="s">
        <v>2291</v>
      </c>
      <c r="C470" s="734" t="s">
        <v>1600</v>
      </c>
      <c r="D470" s="734" t="s">
        <v>1611</v>
      </c>
      <c r="E470" s="735">
        <v>18370</v>
      </c>
      <c r="F470" s="735">
        <v>-100</v>
      </c>
      <c r="G470" s="736">
        <v>-0.54</v>
      </c>
      <c r="H470" s="735">
        <v>18470</v>
      </c>
      <c r="I470" s="735">
        <v>18650</v>
      </c>
      <c r="J470" s="735">
        <v>18270</v>
      </c>
      <c r="K470" s="735">
        <v>37136</v>
      </c>
      <c r="L470" s="735">
        <v>681789365</v>
      </c>
      <c r="M470" s="735">
        <v>294434157930</v>
      </c>
      <c r="N470" s="735">
        <v>16027989</v>
      </c>
    </row>
    <row r="471" spans="1:14">
      <c r="A471" s="734" t="s">
        <v>2292</v>
      </c>
      <c r="B471" s="734" t="s">
        <v>2293</v>
      </c>
      <c r="C471" s="734" t="s">
        <v>1600</v>
      </c>
      <c r="D471" s="734" t="s">
        <v>1632</v>
      </c>
      <c r="E471" s="735">
        <v>724</v>
      </c>
      <c r="F471" s="735">
        <v>6</v>
      </c>
      <c r="G471" s="736">
        <v>0.84</v>
      </c>
      <c r="H471" s="735">
        <v>720</v>
      </c>
      <c r="I471" s="735">
        <v>740</v>
      </c>
      <c r="J471" s="735">
        <v>710</v>
      </c>
      <c r="K471" s="735">
        <v>88717</v>
      </c>
      <c r="L471" s="735">
        <v>63717540</v>
      </c>
      <c r="M471" s="735">
        <v>42154965160</v>
      </c>
      <c r="N471" s="735">
        <v>58225090</v>
      </c>
    </row>
    <row r="472" spans="1:14">
      <c r="A472" s="734" t="s">
        <v>2294</v>
      </c>
      <c r="B472" s="734" t="s">
        <v>2295</v>
      </c>
      <c r="C472" s="734" t="s">
        <v>1600</v>
      </c>
      <c r="D472" s="734" t="s">
        <v>1614</v>
      </c>
      <c r="E472" s="735">
        <v>2235</v>
      </c>
      <c r="F472" s="735">
        <v>-35</v>
      </c>
      <c r="G472" s="736">
        <v>-1.54</v>
      </c>
      <c r="H472" s="735">
        <v>2290</v>
      </c>
      <c r="I472" s="735">
        <v>2290</v>
      </c>
      <c r="J472" s="735">
        <v>2205</v>
      </c>
      <c r="K472" s="735">
        <v>204724</v>
      </c>
      <c r="L472" s="735">
        <v>455792995</v>
      </c>
      <c r="M472" s="735">
        <v>100606871100</v>
      </c>
      <c r="N472" s="735">
        <v>45014260</v>
      </c>
    </row>
    <row r="473" spans="1:14">
      <c r="A473" s="734" t="s">
        <v>2296</v>
      </c>
      <c r="B473" s="734" t="s">
        <v>2297</v>
      </c>
      <c r="C473" s="734" t="s">
        <v>1600</v>
      </c>
      <c r="D473" s="734" t="s">
        <v>1601</v>
      </c>
      <c r="E473" s="735">
        <v>7140</v>
      </c>
      <c r="F473" s="735">
        <v>100</v>
      </c>
      <c r="G473" s="736">
        <v>1.42</v>
      </c>
      <c r="H473" s="735">
        <v>7040</v>
      </c>
      <c r="I473" s="735">
        <v>7190</v>
      </c>
      <c r="J473" s="735">
        <v>7000</v>
      </c>
      <c r="K473" s="735">
        <v>2134</v>
      </c>
      <c r="L473" s="735">
        <v>15095840</v>
      </c>
      <c r="M473" s="735">
        <v>46624299960</v>
      </c>
      <c r="N473" s="735">
        <v>6530014</v>
      </c>
    </row>
    <row r="474" spans="1:14">
      <c r="A474" s="734" t="s">
        <v>2298</v>
      </c>
      <c r="B474" s="734" t="s">
        <v>2299</v>
      </c>
      <c r="C474" s="734" t="s">
        <v>1600</v>
      </c>
      <c r="D474" s="734" t="s">
        <v>1601</v>
      </c>
      <c r="E474" s="735">
        <v>21800</v>
      </c>
      <c r="F474" s="735">
        <v>-250</v>
      </c>
      <c r="G474" s="736">
        <v>-1.1299999999999999</v>
      </c>
      <c r="H474" s="735">
        <v>22000</v>
      </c>
      <c r="I474" s="735">
        <v>22150</v>
      </c>
      <c r="J474" s="735">
        <v>21800</v>
      </c>
      <c r="K474" s="735">
        <v>194787</v>
      </c>
      <c r="L474" s="735">
        <v>4278498500</v>
      </c>
      <c r="M474" s="735">
        <v>1404684220800</v>
      </c>
      <c r="N474" s="735">
        <v>64435056</v>
      </c>
    </row>
    <row r="475" spans="1:14">
      <c r="A475" s="734" t="s">
        <v>2300</v>
      </c>
      <c r="B475" s="734" t="s">
        <v>2301</v>
      </c>
      <c r="C475" s="734" t="s">
        <v>1600</v>
      </c>
      <c r="D475" s="734" t="s">
        <v>1601</v>
      </c>
      <c r="E475" s="735">
        <v>15600</v>
      </c>
      <c r="F475" s="735">
        <v>120</v>
      </c>
      <c r="G475" s="736">
        <v>0.78</v>
      </c>
      <c r="H475" s="735">
        <v>15380</v>
      </c>
      <c r="I475" s="735">
        <v>15780</v>
      </c>
      <c r="J475" s="735">
        <v>15300</v>
      </c>
      <c r="K475" s="735">
        <v>67005</v>
      </c>
      <c r="L475" s="735">
        <v>1043164250</v>
      </c>
      <c r="M475" s="735">
        <v>359723551200</v>
      </c>
      <c r="N475" s="735">
        <v>23059202</v>
      </c>
    </row>
    <row r="476" spans="1:14">
      <c r="A476" s="734" t="s">
        <v>2302</v>
      </c>
      <c r="B476" s="734" t="s">
        <v>2303</v>
      </c>
      <c r="C476" s="734" t="s">
        <v>1600</v>
      </c>
      <c r="D476" s="734" t="s">
        <v>1601</v>
      </c>
      <c r="E476" s="735">
        <v>17000</v>
      </c>
      <c r="F476" s="735">
        <v>670</v>
      </c>
      <c r="G476" s="736">
        <v>4.0999999999999996</v>
      </c>
      <c r="H476" s="735">
        <v>16100</v>
      </c>
      <c r="I476" s="735">
        <v>17250</v>
      </c>
      <c r="J476" s="735">
        <v>16100</v>
      </c>
      <c r="K476" s="735">
        <v>95312</v>
      </c>
      <c r="L476" s="735">
        <v>1608519250</v>
      </c>
      <c r="M476" s="735">
        <v>207128765000</v>
      </c>
      <c r="N476" s="735">
        <v>12184045</v>
      </c>
    </row>
    <row r="477" spans="1:14">
      <c r="A477" s="734" t="s">
        <v>4047</v>
      </c>
      <c r="B477" s="734" t="s">
        <v>9808</v>
      </c>
      <c r="C477" s="734" t="s">
        <v>1600</v>
      </c>
      <c r="D477" s="734" t="s">
        <v>1601</v>
      </c>
      <c r="E477" s="735">
        <v>1269</v>
      </c>
      <c r="F477" s="735">
        <v>-42</v>
      </c>
      <c r="G477" s="736">
        <v>-3.2</v>
      </c>
      <c r="H477" s="735">
        <v>1322</v>
      </c>
      <c r="I477" s="735">
        <v>1341</v>
      </c>
      <c r="J477" s="735">
        <v>1239</v>
      </c>
      <c r="K477" s="735">
        <v>199574</v>
      </c>
      <c r="L477" s="735">
        <v>256421126</v>
      </c>
      <c r="M477" s="735">
        <v>36577341288</v>
      </c>
      <c r="N477" s="735">
        <v>28823752</v>
      </c>
    </row>
    <row r="478" spans="1:14">
      <c r="A478" s="734" t="s">
        <v>2304</v>
      </c>
      <c r="B478" s="734" t="s">
        <v>2305</v>
      </c>
      <c r="C478" s="734" t="s">
        <v>1604</v>
      </c>
      <c r="D478" s="734" t="s">
        <v>1605</v>
      </c>
      <c r="E478" s="735">
        <v>6060</v>
      </c>
      <c r="F478" s="735">
        <v>190</v>
      </c>
      <c r="G478" s="736">
        <v>3.24</v>
      </c>
      <c r="H478" s="735">
        <v>5950</v>
      </c>
      <c r="I478" s="735">
        <v>6100</v>
      </c>
      <c r="J478" s="735">
        <v>5820</v>
      </c>
      <c r="K478" s="735">
        <v>21677</v>
      </c>
      <c r="L478" s="735">
        <v>129951440</v>
      </c>
      <c r="M478" s="735">
        <v>324476500620</v>
      </c>
      <c r="N478" s="735">
        <v>53543977</v>
      </c>
    </row>
    <row r="479" spans="1:14">
      <c r="A479" s="734" t="s">
        <v>2306</v>
      </c>
      <c r="B479" s="734" t="s">
        <v>2307</v>
      </c>
      <c r="C479" s="734" t="s">
        <v>1604</v>
      </c>
      <c r="D479" s="734" t="s">
        <v>1605</v>
      </c>
      <c r="E479" s="735">
        <v>4495</v>
      </c>
      <c r="F479" s="735">
        <v>65</v>
      </c>
      <c r="G479" s="736">
        <v>1.47</v>
      </c>
      <c r="H479" s="735">
        <v>4430</v>
      </c>
      <c r="I479" s="735">
        <v>4495</v>
      </c>
      <c r="J479" s="735">
        <v>4425</v>
      </c>
      <c r="K479" s="735">
        <v>166</v>
      </c>
      <c r="L479" s="735">
        <v>738510</v>
      </c>
      <c r="M479" s="735">
        <v>16184697000</v>
      </c>
      <c r="N479" s="735">
        <v>3600600</v>
      </c>
    </row>
    <row r="480" spans="1:14">
      <c r="A480" s="734" t="s">
        <v>2308</v>
      </c>
      <c r="B480" s="734" t="s">
        <v>2309</v>
      </c>
      <c r="C480" s="734" t="s">
        <v>1604</v>
      </c>
      <c r="D480" s="734" t="s">
        <v>1605</v>
      </c>
      <c r="E480" s="735">
        <v>7530</v>
      </c>
      <c r="F480" s="735">
        <v>50</v>
      </c>
      <c r="G480" s="736">
        <v>0.67</v>
      </c>
      <c r="H480" s="735">
        <v>7650</v>
      </c>
      <c r="I480" s="735">
        <v>7650</v>
      </c>
      <c r="J480" s="735">
        <v>7270</v>
      </c>
      <c r="K480" s="735">
        <v>50235</v>
      </c>
      <c r="L480" s="735">
        <v>376295395</v>
      </c>
      <c r="M480" s="735">
        <v>735439113810</v>
      </c>
      <c r="N480" s="735">
        <v>97667877</v>
      </c>
    </row>
    <row r="481" spans="1:14">
      <c r="A481" s="734" t="s">
        <v>2310</v>
      </c>
      <c r="B481" s="734" t="s">
        <v>2311</v>
      </c>
      <c r="C481" s="734" t="s">
        <v>1604</v>
      </c>
      <c r="D481" s="734" t="s">
        <v>1605</v>
      </c>
      <c r="E481" s="735">
        <v>3750</v>
      </c>
      <c r="F481" s="735">
        <v>-15</v>
      </c>
      <c r="G481" s="736">
        <v>-0.4</v>
      </c>
      <c r="H481" s="735">
        <v>3800</v>
      </c>
      <c r="I481" s="735">
        <v>3800</v>
      </c>
      <c r="J481" s="735">
        <v>3645</v>
      </c>
      <c r="K481" s="735">
        <v>5403</v>
      </c>
      <c r="L481" s="735">
        <v>20152160</v>
      </c>
      <c r="M481" s="735">
        <v>24375000000</v>
      </c>
      <c r="N481" s="735">
        <v>6500000</v>
      </c>
    </row>
    <row r="482" spans="1:14">
      <c r="A482" s="734" t="s">
        <v>2312</v>
      </c>
      <c r="B482" s="734" t="s">
        <v>9809</v>
      </c>
      <c r="C482" s="734" t="s">
        <v>1600</v>
      </c>
      <c r="D482" s="734" t="s">
        <v>1614</v>
      </c>
      <c r="E482" s="735">
        <v>2175</v>
      </c>
      <c r="F482" s="735">
        <v>-5</v>
      </c>
      <c r="G482" s="736">
        <v>-0.23</v>
      </c>
      <c r="H482" s="735">
        <v>2155</v>
      </c>
      <c r="I482" s="735">
        <v>2200</v>
      </c>
      <c r="J482" s="735">
        <v>2155</v>
      </c>
      <c r="K482" s="735">
        <v>23188</v>
      </c>
      <c r="L482" s="735">
        <v>50560025</v>
      </c>
      <c r="M482" s="735">
        <v>32442808950</v>
      </c>
      <c r="N482" s="735">
        <v>14916234</v>
      </c>
    </row>
    <row r="483" spans="1:14">
      <c r="A483" s="734" t="s">
        <v>9810</v>
      </c>
      <c r="B483" s="734" t="s">
        <v>9811</v>
      </c>
      <c r="C483" s="734" t="s">
        <v>1600</v>
      </c>
      <c r="D483" s="734" t="s">
        <v>1632</v>
      </c>
      <c r="E483" s="735">
        <v>89400</v>
      </c>
      <c r="F483" s="735">
        <v>1700</v>
      </c>
      <c r="G483" s="736">
        <v>1.94</v>
      </c>
      <c r="H483" s="735">
        <v>88700</v>
      </c>
      <c r="I483" s="735">
        <v>89600</v>
      </c>
      <c r="J483" s="735">
        <v>86700</v>
      </c>
      <c r="K483" s="735">
        <v>86932</v>
      </c>
      <c r="L483" s="735">
        <v>7671400350</v>
      </c>
      <c r="M483" s="735">
        <v>733427408400</v>
      </c>
      <c r="N483" s="735">
        <v>8203886</v>
      </c>
    </row>
    <row r="484" spans="1:14">
      <c r="A484" s="734" t="s">
        <v>2313</v>
      </c>
      <c r="B484" s="734" t="s">
        <v>2314</v>
      </c>
      <c r="C484" s="734" t="s">
        <v>1600</v>
      </c>
      <c r="D484" s="734" t="s">
        <v>1601</v>
      </c>
      <c r="E484" s="735">
        <v>311</v>
      </c>
      <c r="F484" s="735">
        <v>1</v>
      </c>
      <c r="G484" s="736">
        <v>0.32</v>
      </c>
      <c r="H484" s="735">
        <v>312</v>
      </c>
      <c r="I484" s="735">
        <v>313</v>
      </c>
      <c r="J484" s="735">
        <v>308</v>
      </c>
      <c r="K484" s="735">
        <v>165874</v>
      </c>
      <c r="L484" s="735">
        <v>51351763</v>
      </c>
      <c r="M484" s="735">
        <v>26549756512</v>
      </c>
      <c r="N484" s="735">
        <v>85368992</v>
      </c>
    </row>
    <row r="485" spans="1:14">
      <c r="A485" s="734" t="s">
        <v>2315</v>
      </c>
      <c r="B485" s="734" t="s">
        <v>2316</v>
      </c>
      <c r="C485" s="734" t="s">
        <v>1600</v>
      </c>
      <c r="D485" s="734" t="s">
        <v>2041</v>
      </c>
      <c r="E485" s="735">
        <v>4065</v>
      </c>
      <c r="F485" s="735">
        <v>-75</v>
      </c>
      <c r="G485" s="736">
        <v>-1.81</v>
      </c>
      <c r="H485" s="735">
        <v>4180</v>
      </c>
      <c r="I485" s="735">
        <v>4185</v>
      </c>
      <c r="J485" s="735">
        <v>3980</v>
      </c>
      <c r="K485" s="735">
        <v>1264636</v>
      </c>
      <c r="L485" s="735">
        <v>5138999792</v>
      </c>
      <c r="M485" s="735">
        <v>133610578515</v>
      </c>
      <c r="N485" s="735">
        <v>32868531</v>
      </c>
    </row>
    <row r="486" spans="1:14">
      <c r="A486" s="734" t="s">
        <v>2317</v>
      </c>
      <c r="B486" s="734" t="s">
        <v>2318</v>
      </c>
      <c r="C486" s="734" t="s">
        <v>1629</v>
      </c>
      <c r="D486" s="734" t="s">
        <v>1611</v>
      </c>
      <c r="E486" s="735">
        <v>71900</v>
      </c>
      <c r="F486" s="735">
        <v>400</v>
      </c>
      <c r="G486" s="736">
        <v>0.56000000000000005</v>
      </c>
      <c r="H486" s="735">
        <v>70400</v>
      </c>
      <c r="I486" s="735">
        <v>72500</v>
      </c>
      <c r="J486" s="735">
        <v>70400</v>
      </c>
      <c r="K486" s="735">
        <v>82915</v>
      </c>
      <c r="L486" s="735">
        <v>5930968550</v>
      </c>
      <c r="M486" s="735">
        <v>753296659500</v>
      </c>
      <c r="N486" s="735">
        <v>10477005</v>
      </c>
    </row>
    <row r="487" spans="1:14">
      <c r="A487" s="734" t="s">
        <v>7701</v>
      </c>
      <c r="B487" s="734" t="s">
        <v>7702</v>
      </c>
      <c r="C487" s="734" t="s">
        <v>1604</v>
      </c>
      <c r="D487" s="734" t="s">
        <v>1605</v>
      </c>
      <c r="E487" s="735">
        <v>9110</v>
      </c>
      <c r="F487" s="735">
        <v>-260</v>
      </c>
      <c r="G487" s="736">
        <v>-2.77</v>
      </c>
      <c r="H487" s="735">
        <v>9240</v>
      </c>
      <c r="I487" s="735">
        <v>9310</v>
      </c>
      <c r="J487" s="735">
        <v>9070</v>
      </c>
      <c r="K487" s="735">
        <v>142840</v>
      </c>
      <c r="L487" s="735">
        <v>1308669235</v>
      </c>
      <c r="M487" s="735">
        <v>236878220000</v>
      </c>
      <c r="N487" s="735">
        <v>26002000</v>
      </c>
    </row>
    <row r="488" spans="1:14">
      <c r="A488" s="734" t="s">
        <v>2319</v>
      </c>
      <c r="B488" s="734" t="s">
        <v>2320</v>
      </c>
      <c r="C488" s="734" t="s">
        <v>1600</v>
      </c>
      <c r="D488" s="734" t="s">
        <v>1611</v>
      </c>
      <c r="E488" s="735">
        <v>12010</v>
      </c>
      <c r="F488" s="735">
        <v>-60</v>
      </c>
      <c r="G488" s="736">
        <v>-0.5</v>
      </c>
      <c r="H488" s="735">
        <v>11990</v>
      </c>
      <c r="I488" s="735">
        <v>12140</v>
      </c>
      <c r="J488" s="735">
        <v>11990</v>
      </c>
      <c r="K488" s="735">
        <v>76102</v>
      </c>
      <c r="L488" s="735">
        <v>915490235</v>
      </c>
      <c r="M488" s="735">
        <v>790980689740</v>
      </c>
      <c r="N488" s="735">
        <v>65860174</v>
      </c>
    </row>
    <row r="489" spans="1:14">
      <c r="A489" s="734" t="s">
        <v>3985</v>
      </c>
      <c r="B489" s="734" t="s">
        <v>9812</v>
      </c>
      <c r="C489" s="734" t="s">
        <v>1600</v>
      </c>
      <c r="D489" s="734" t="s">
        <v>1601</v>
      </c>
      <c r="E489" s="735">
        <v>1947</v>
      </c>
      <c r="F489" s="735">
        <v>48</v>
      </c>
      <c r="G489" s="736">
        <v>2.5299999999999998</v>
      </c>
      <c r="H489" s="735">
        <v>1890</v>
      </c>
      <c r="I489" s="735">
        <v>1980</v>
      </c>
      <c r="J489" s="735">
        <v>1768</v>
      </c>
      <c r="K489" s="735">
        <v>214067</v>
      </c>
      <c r="L489" s="735">
        <v>405100367</v>
      </c>
      <c r="M489" s="735">
        <v>116283003771</v>
      </c>
      <c r="N489" s="735">
        <v>59724193</v>
      </c>
    </row>
    <row r="490" spans="1:14">
      <c r="A490" s="734" t="s">
        <v>2321</v>
      </c>
      <c r="B490" s="734" t="s">
        <v>2322</v>
      </c>
      <c r="C490" s="734" t="s">
        <v>1600</v>
      </c>
      <c r="D490" s="734" t="s">
        <v>1601</v>
      </c>
      <c r="E490" s="735">
        <v>5130</v>
      </c>
      <c r="F490" s="735">
        <v>180</v>
      </c>
      <c r="G490" s="736">
        <v>3.64</v>
      </c>
      <c r="H490" s="735">
        <v>4980</v>
      </c>
      <c r="I490" s="735">
        <v>5190</v>
      </c>
      <c r="J490" s="735">
        <v>4930</v>
      </c>
      <c r="K490" s="735">
        <v>62297</v>
      </c>
      <c r="L490" s="735">
        <v>317567780</v>
      </c>
      <c r="M490" s="735">
        <v>239753848590</v>
      </c>
      <c r="N490" s="735">
        <v>46735643</v>
      </c>
    </row>
    <row r="491" spans="1:14">
      <c r="A491" s="734" t="s">
        <v>2323</v>
      </c>
      <c r="B491" s="734" t="s">
        <v>1503</v>
      </c>
      <c r="C491" s="734" t="s">
        <v>1604</v>
      </c>
      <c r="D491" s="734" t="s">
        <v>1605</v>
      </c>
      <c r="E491" s="735">
        <v>48250</v>
      </c>
      <c r="F491" s="735">
        <v>-150</v>
      </c>
      <c r="G491" s="736">
        <v>-0.31</v>
      </c>
      <c r="H491" s="735">
        <v>48050</v>
      </c>
      <c r="I491" s="735">
        <v>48600</v>
      </c>
      <c r="J491" s="735">
        <v>47850</v>
      </c>
      <c r="K491" s="735">
        <v>65260</v>
      </c>
      <c r="L491" s="735">
        <v>3147448750</v>
      </c>
      <c r="M491" s="735">
        <v>4147256471500</v>
      </c>
      <c r="N491" s="735">
        <v>85953502</v>
      </c>
    </row>
    <row r="492" spans="1:14">
      <c r="A492" s="734" t="s">
        <v>2324</v>
      </c>
      <c r="B492" s="734" t="s">
        <v>2325</v>
      </c>
      <c r="C492" s="734" t="s">
        <v>1695</v>
      </c>
      <c r="D492" s="734" t="s">
        <v>1696</v>
      </c>
      <c r="E492" s="735">
        <v>4800</v>
      </c>
      <c r="F492" s="735">
        <v>0</v>
      </c>
      <c r="G492" s="736">
        <v>0</v>
      </c>
      <c r="H492" s="735">
        <v>4800</v>
      </c>
      <c r="I492" s="735">
        <v>4800</v>
      </c>
      <c r="J492" s="735">
        <v>4800</v>
      </c>
      <c r="K492" s="735">
        <v>10</v>
      </c>
      <c r="L492" s="735">
        <v>48000</v>
      </c>
      <c r="M492" s="735">
        <v>21663432000</v>
      </c>
      <c r="N492" s="735">
        <v>4513215</v>
      </c>
    </row>
    <row r="493" spans="1:14">
      <c r="A493" s="734" t="s">
        <v>2326</v>
      </c>
      <c r="B493" s="734" t="s">
        <v>2327</v>
      </c>
      <c r="C493" s="734" t="s">
        <v>1600</v>
      </c>
      <c r="D493" s="734" t="s">
        <v>1601</v>
      </c>
      <c r="E493" s="735">
        <v>5200</v>
      </c>
      <c r="F493" s="735">
        <v>20</v>
      </c>
      <c r="G493" s="736">
        <v>0.39</v>
      </c>
      <c r="H493" s="735">
        <v>5150</v>
      </c>
      <c r="I493" s="735">
        <v>5240</v>
      </c>
      <c r="J493" s="735">
        <v>5120</v>
      </c>
      <c r="K493" s="735">
        <v>233524</v>
      </c>
      <c r="L493" s="735">
        <v>1259618455</v>
      </c>
      <c r="M493" s="735">
        <v>87414870400</v>
      </c>
      <c r="N493" s="735">
        <v>16810552</v>
      </c>
    </row>
    <row r="494" spans="1:14">
      <c r="A494" s="734" t="s">
        <v>2328</v>
      </c>
      <c r="B494" s="734" t="s">
        <v>2329</v>
      </c>
      <c r="C494" s="734" t="s">
        <v>1604</v>
      </c>
      <c r="D494" s="734" t="s">
        <v>1605</v>
      </c>
      <c r="E494" s="735">
        <v>8500</v>
      </c>
      <c r="F494" s="735">
        <v>40</v>
      </c>
      <c r="G494" s="736">
        <v>0.47</v>
      </c>
      <c r="H494" s="735">
        <v>8450</v>
      </c>
      <c r="I494" s="735">
        <v>8540</v>
      </c>
      <c r="J494" s="735">
        <v>8420</v>
      </c>
      <c r="K494" s="735">
        <v>39136</v>
      </c>
      <c r="L494" s="735">
        <v>331642750</v>
      </c>
      <c r="M494" s="735">
        <v>170000000000</v>
      </c>
      <c r="N494" s="735">
        <v>20000000</v>
      </c>
    </row>
    <row r="495" spans="1:14">
      <c r="A495" s="734" t="s">
        <v>2330</v>
      </c>
      <c r="B495" s="734" t="s">
        <v>2331</v>
      </c>
      <c r="C495" s="734" t="s">
        <v>1604</v>
      </c>
      <c r="D495" s="734" t="s">
        <v>1605</v>
      </c>
      <c r="E495" s="735">
        <v>13620</v>
      </c>
      <c r="F495" s="735">
        <v>560</v>
      </c>
      <c r="G495" s="736">
        <v>4.29</v>
      </c>
      <c r="H495" s="735">
        <v>13060</v>
      </c>
      <c r="I495" s="735">
        <v>13730</v>
      </c>
      <c r="J495" s="735">
        <v>13000</v>
      </c>
      <c r="K495" s="735">
        <v>2093</v>
      </c>
      <c r="L495" s="735">
        <v>28132720</v>
      </c>
      <c r="M495" s="735">
        <v>6307776120</v>
      </c>
      <c r="N495" s="735">
        <v>463126</v>
      </c>
    </row>
    <row r="496" spans="1:14">
      <c r="A496" s="734" t="s">
        <v>2332</v>
      </c>
      <c r="B496" s="734" t="s">
        <v>2333</v>
      </c>
      <c r="C496" s="734" t="s">
        <v>1604</v>
      </c>
      <c r="D496" s="734" t="s">
        <v>1605</v>
      </c>
      <c r="E496" s="735">
        <v>21050</v>
      </c>
      <c r="F496" s="735">
        <v>-100</v>
      </c>
      <c r="G496" s="736">
        <v>-0.47</v>
      </c>
      <c r="H496" s="735">
        <v>21200</v>
      </c>
      <c r="I496" s="735">
        <v>21250</v>
      </c>
      <c r="J496" s="735">
        <v>20800</v>
      </c>
      <c r="K496" s="735">
        <v>12527</v>
      </c>
      <c r="L496" s="735">
        <v>263475500</v>
      </c>
      <c r="M496" s="735">
        <v>279778728550</v>
      </c>
      <c r="N496" s="735">
        <v>13291151</v>
      </c>
    </row>
    <row r="497" spans="1:14">
      <c r="A497" s="734" t="s">
        <v>2334</v>
      </c>
      <c r="B497" s="734" t="s">
        <v>2335</v>
      </c>
      <c r="C497" s="734" t="s">
        <v>1604</v>
      </c>
      <c r="D497" s="734" t="s">
        <v>1605</v>
      </c>
      <c r="E497" s="735">
        <v>30550</v>
      </c>
      <c r="F497" s="735">
        <v>250</v>
      </c>
      <c r="G497" s="736">
        <v>0.83</v>
      </c>
      <c r="H497" s="735">
        <v>31000</v>
      </c>
      <c r="I497" s="735">
        <v>31200</v>
      </c>
      <c r="J497" s="735">
        <v>30100</v>
      </c>
      <c r="K497" s="735">
        <v>1557</v>
      </c>
      <c r="L497" s="735">
        <v>47590600</v>
      </c>
      <c r="M497" s="735">
        <v>7440727450</v>
      </c>
      <c r="N497" s="735">
        <v>243559</v>
      </c>
    </row>
    <row r="498" spans="1:14">
      <c r="A498" s="734" t="s">
        <v>9813</v>
      </c>
      <c r="B498" s="734" t="s">
        <v>9814</v>
      </c>
      <c r="C498" s="734" t="s">
        <v>1600</v>
      </c>
      <c r="D498" s="734" t="s">
        <v>1632</v>
      </c>
      <c r="E498" s="735">
        <v>28000</v>
      </c>
      <c r="F498" s="735">
        <v>1800</v>
      </c>
      <c r="G498" s="736">
        <v>6.87</v>
      </c>
      <c r="H498" s="735">
        <v>26300</v>
      </c>
      <c r="I498" s="735">
        <v>28500</v>
      </c>
      <c r="J498" s="735">
        <v>25950</v>
      </c>
      <c r="K498" s="735">
        <v>527732</v>
      </c>
      <c r="L498" s="735">
        <v>14642085850</v>
      </c>
      <c r="M498" s="735">
        <v>308037016000</v>
      </c>
      <c r="N498" s="735">
        <v>11001322</v>
      </c>
    </row>
    <row r="499" spans="1:14">
      <c r="A499" s="734" t="s">
        <v>2336</v>
      </c>
      <c r="B499" s="734" t="s">
        <v>2337</v>
      </c>
      <c r="C499" s="734" t="s">
        <v>1600</v>
      </c>
      <c r="D499" s="734" t="s">
        <v>1611</v>
      </c>
      <c r="E499" s="735">
        <v>14000</v>
      </c>
      <c r="F499" s="735">
        <v>-100</v>
      </c>
      <c r="G499" s="736">
        <v>-0.71</v>
      </c>
      <c r="H499" s="735">
        <v>13920</v>
      </c>
      <c r="I499" s="735">
        <v>14350</v>
      </c>
      <c r="J499" s="735">
        <v>13860</v>
      </c>
      <c r="K499" s="735">
        <v>65624</v>
      </c>
      <c r="L499" s="735">
        <v>919121575</v>
      </c>
      <c r="M499" s="735">
        <v>262567872000</v>
      </c>
      <c r="N499" s="735">
        <v>18754848</v>
      </c>
    </row>
    <row r="500" spans="1:14">
      <c r="A500" s="734" t="s">
        <v>2338</v>
      </c>
      <c r="B500" s="734" t="s">
        <v>2339</v>
      </c>
      <c r="C500" s="734" t="s">
        <v>1600</v>
      </c>
      <c r="D500" s="734" t="s">
        <v>1614</v>
      </c>
      <c r="E500" s="735">
        <v>20050</v>
      </c>
      <c r="F500" s="735">
        <v>-1450</v>
      </c>
      <c r="G500" s="736">
        <v>-6.74</v>
      </c>
      <c r="H500" s="735">
        <v>21500</v>
      </c>
      <c r="I500" s="735">
        <v>21500</v>
      </c>
      <c r="J500" s="735">
        <v>19980</v>
      </c>
      <c r="K500" s="735">
        <v>75877</v>
      </c>
      <c r="L500" s="735">
        <v>1536376485</v>
      </c>
      <c r="M500" s="735">
        <v>212045411550</v>
      </c>
      <c r="N500" s="735">
        <v>10575831</v>
      </c>
    </row>
    <row r="501" spans="1:14">
      <c r="A501" s="734" t="s">
        <v>9815</v>
      </c>
      <c r="B501" s="734" t="s">
        <v>9816</v>
      </c>
      <c r="C501" s="734" t="s">
        <v>1600</v>
      </c>
      <c r="D501" s="734" t="s">
        <v>1601</v>
      </c>
      <c r="E501" s="735">
        <v>3980</v>
      </c>
      <c r="F501" s="735">
        <v>0</v>
      </c>
      <c r="G501" s="736">
        <v>0</v>
      </c>
      <c r="H501" s="735">
        <v>3935</v>
      </c>
      <c r="I501" s="735">
        <v>4040</v>
      </c>
      <c r="J501" s="735">
        <v>3935</v>
      </c>
      <c r="K501" s="735">
        <v>11744</v>
      </c>
      <c r="L501" s="735">
        <v>46698310</v>
      </c>
      <c r="M501" s="735">
        <v>67295451900</v>
      </c>
      <c r="N501" s="735">
        <v>16908405</v>
      </c>
    </row>
    <row r="502" spans="1:14">
      <c r="A502" s="734" t="s">
        <v>2340</v>
      </c>
      <c r="B502" s="734" t="s">
        <v>2341</v>
      </c>
      <c r="C502" s="734" t="s">
        <v>1695</v>
      </c>
      <c r="D502" s="734" t="s">
        <v>1696</v>
      </c>
      <c r="E502" s="735">
        <v>13500</v>
      </c>
      <c r="F502" s="735">
        <v>-200</v>
      </c>
      <c r="G502" s="736">
        <v>-1.46</v>
      </c>
      <c r="H502" s="735">
        <v>13980</v>
      </c>
      <c r="I502" s="735">
        <v>13990</v>
      </c>
      <c r="J502" s="735">
        <v>13500</v>
      </c>
      <c r="K502" s="735">
        <v>5046</v>
      </c>
      <c r="L502" s="735">
        <v>68794160</v>
      </c>
      <c r="M502" s="735">
        <v>163693480500</v>
      </c>
      <c r="N502" s="735">
        <v>12125443</v>
      </c>
    </row>
    <row r="503" spans="1:14">
      <c r="A503" s="734" t="s">
        <v>2342</v>
      </c>
      <c r="B503" s="734" t="s">
        <v>2343</v>
      </c>
      <c r="C503" s="734" t="s">
        <v>1600</v>
      </c>
      <c r="D503" s="734" t="s">
        <v>2041</v>
      </c>
      <c r="E503" s="735">
        <v>411</v>
      </c>
      <c r="F503" s="735">
        <v>0</v>
      </c>
      <c r="G503" s="736">
        <v>0</v>
      </c>
      <c r="H503" s="735">
        <v>0</v>
      </c>
      <c r="I503" s="735">
        <v>0</v>
      </c>
      <c r="J503" s="735">
        <v>0</v>
      </c>
      <c r="K503" s="735">
        <v>0</v>
      </c>
      <c r="L503" s="735">
        <v>0</v>
      </c>
      <c r="M503" s="735">
        <v>15904036272</v>
      </c>
      <c r="N503" s="735">
        <v>38695952</v>
      </c>
    </row>
    <row r="504" spans="1:14">
      <c r="A504" s="734" t="s">
        <v>2344</v>
      </c>
      <c r="B504" s="734" t="s">
        <v>2345</v>
      </c>
      <c r="C504" s="734" t="s">
        <v>1600</v>
      </c>
      <c r="D504" s="734" t="s">
        <v>1632</v>
      </c>
      <c r="E504" s="735">
        <v>1965</v>
      </c>
      <c r="F504" s="735">
        <v>42</v>
      </c>
      <c r="G504" s="736">
        <v>2.1800000000000002</v>
      </c>
      <c r="H504" s="735">
        <v>1899</v>
      </c>
      <c r="I504" s="735">
        <v>1995</v>
      </c>
      <c r="J504" s="735">
        <v>1869</v>
      </c>
      <c r="K504" s="735">
        <v>1475210</v>
      </c>
      <c r="L504" s="735">
        <v>2847863688</v>
      </c>
      <c r="M504" s="735">
        <v>100787449695</v>
      </c>
      <c r="N504" s="735">
        <v>51291323</v>
      </c>
    </row>
    <row r="505" spans="1:14">
      <c r="A505" s="734" t="s">
        <v>9817</v>
      </c>
      <c r="B505" s="734" t="s">
        <v>9818</v>
      </c>
      <c r="C505" s="734" t="s">
        <v>1600</v>
      </c>
      <c r="D505" s="734" t="s">
        <v>1632</v>
      </c>
      <c r="E505" s="735">
        <v>46300</v>
      </c>
      <c r="F505" s="735">
        <v>3050</v>
      </c>
      <c r="G505" s="736">
        <v>7.05</v>
      </c>
      <c r="H505" s="735">
        <v>44100</v>
      </c>
      <c r="I505" s="735">
        <v>49500</v>
      </c>
      <c r="J505" s="735">
        <v>43250</v>
      </c>
      <c r="K505" s="735">
        <v>12613863</v>
      </c>
      <c r="L505" s="735">
        <v>594260883950</v>
      </c>
      <c r="M505" s="735">
        <v>987302589000</v>
      </c>
      <c r="N505" s="735">
        <v>21324030</v>
      </c>
    </row>
    <row r="506" spans="1:14">
      <c r="A506" s="734" t="s">
        <v>2347</v>
      </c>
      <c r="B506" s="734" t="s">
        <v>1293</v>
      </c>
      <c r="C506" s="734" t="s">
        <v>1604</v>
      </c>
      <c r="D506" s="734" t="s">
        <v>1605</v>
      </c>
      <c r="E506" s="735">
        <v>159000</v>
      </c>
      <c r="F506" s="735">
        <v>9700</v>
      </c>
      <c r="G506" s="736">
        <v>6.5</v>
      </c>
      <c r="H506" s="735">
        <v>149600</v>
      </c>
      <c r="I506" s="735">
        <v>159800</v>
      </c>
      <c r="J506" s="735">
        <v>147000</v>
      </c>
      <c r="K506" s="735">
        <v>137956</v>
      </c>
      <c r="L506" s="735">
        <v>21510716300</v>
      </c>
      <c r="M506" s="735">
        <v>1858159542000</v>
      </c>
      <c r="N506" s="735">
        <v>11686538</v>
      </c>
    </row>
    <row r="507" spans="1:14">
      <c r="A507" s="734" t="s">
        <v>2348</v>
      </c>
      <c r="B507" s="734" t="s">
        <v>2349</v>
      </c>
      <c r="C507" s="734" t="s">
        <v>1600</v>
      </c>
      <c r="D507" s="734" t="s">
        <v>1601</v>
      </c>
      <c r="E507" s="735">
        <v>4005</v>
      </c>
      <c r="F507" s="735">
        <v>-5</v>
      </c>
      <c r="G507" s="736">
        <v>-0.12</v>
      </c>
      <c r="H507" s="735">
        <v>4010</v>
      </c>
      <c r="I507" s="735">
        <v>4025</v>
      </c>
      <c r="J507" s="735">
        <v>3975</v>
      </c>
      <c r="K507" s="735">
        <v>22745</v>
      </c>
      <c r="L507" s="735">
        <v>90752880</v>
      </c>
      <c r="M507" s="735">
        <v>87076413630</v>
      </c>
      <c r="N507" s="735">
        <v>21741926</v>
      </c>
    </row>
    <row r="508" spans="1:14">
      <c r="A508" s="734" t="s">
        <v>2350</v>
      </c>
      <c r="B508" s="734" t="s">
        <v>2351</v>
      </c>
      <c r="C508" s="734" t="s">
        <v>1600</v>
      </c>
      <c r="D508" s="734" t="s">
        <v>1611</v>
      </c>
      <c r="E508" s="735">
        <v>9140</v>
      </c>
      <c r="F508" s="735">
        <v>70</v>
      </c>
      <c r="G508" s="736">
        <v>0.77</v>
      </c>
      <c r="H508" s="735">
        <v>9080</v>
      </c>
      <c r="I508" s="735">
        <v>9140</v>
      </c>
      <c r="J508" s="735">
        <v>9020</v>
      </c>
      <c r="K508" s="735">
        <v>5447</v>
      </c>
      <c r="L508" s="735">
        <v>49455910</v>
      </c>
      <c r="M508" s="735">
        <v>162255802640</v>
      </c>
      <c r="N508" s="735">
        <v>17752276</v>
      </c>
    </row>
    <row r="509" spans="1:14">
      <c r="A509" s="734" t="s">
        <v>2352</v>
      </c>
      <c r="B509" s="734" t="s">
        <v>1275</v>
      </c>
      <c r="C509" s="734" t="s">
        <v>1604</v>
      </c>
      <c r="D509" s="734" t="s">
        <v>1605</v>
      </c>
      <c r="E509" s="735">
        <v>15920</v>
      </c>
      <c r="F509" s="735">
        <v>80</v>
      </c>
      <c r="G509" s="736">
        <v>0.51</v>
      </c>
      <c r="H509" s="735">
        <v>15780</v>
      </c>
      <c r="I509" s="735">
        <v>15990</v>
      </c>
      <c r="J509" s="735">
        <v>15750</v>
      </c>
      <c r="K509" s="735">
        <v>47900</v>
      </c>
      <c r="L509" s="735">
        <v>761086820</v>
      </c>
      <c r="M509" s="735">
        <v>748689103200</v>
      </c>
      <c r="N509" s="735">
        <v>47028210</v>
      </c>
    </row>
    <row r="510" spans="1:14">
      <c r="A510" s="734" t="s">
        <v>2353</v>
      </c>
      <c r="B510" s="734" t="s">
        <v>2354</v>
      </c>
      <c r="C510" s="734" t="s">
        <v>1604</v>
      </c>
      <c r="D510" s="734" t="s">
        <v>1605</v>
      </c>
      <c r="E510" s="735">
        <v>26350</v>
      </c>
      <c r="F510" s="735">
        <v>-350</v>
      </c>
      <c r="G510" s="736">
        <v>-1.31</v>
      </c>
      <c r="H510" s="735">
        <v>27350</v>
      </c>
      <c r="I510" s="735">
        <v>27350</v>
      </c>
      <c r="J510" s="735">
        <v>26000</v>
      </c>
      <c r="K510" s="735">
        <v>772</v>
      </c>
      <c r="L510" s="735">
        <v>20335750</v>
      </c>
      <c r="M510" s="735">
        <v>22291836500</v>
      </c>
      <c r="N510" s="735">
        <v>845990</v>
      </c>
    </row>
    <row r="511" spans="1:14">
      <c r="A511" s="734" t="s">
        <v>2355</v>
      </c>
      <c r="B511" s="734" t="s">
        <v>1268</v>
      </c>
      <c r="C511" s="734" t="s">
        <v>1604</v>
      </c>
      <c r="D511" s="734" t="s">
        <v>1605</v>
      </c>
      <c r="E511" s="735">
        <v>432500</v>
      </c>
      <c r="F511" s="735">
        <v>-1500</v>
      </c>
      <c r="G511" s="736">
        <v>-0.35</v>
      </c>
      <c r="H511" s="735">
        <v>432500</v>
      </c>
      <c r="I511" s="735">
        <v>434000</v>
      </c>
      <c r="J511" s="735">
        <v>429000</v>
      </c>
      <c r="K511" s="735">
        <v>8794</v>
      </c>
      <c r="L511" s="735">
        <v>3791620250</v>
      </c>
      <c r="M511" s="735">
        <v>2630742665000</v>
      </c>
      <c r="N511" s="735">
        <v>6082642</v>
      </c>
    </row>
    <row r="512" spans="1:14">
      <c r="A512" s="734" t="s">
        <v>2356</v>
      </c>
      <c r="B512" s="734" t="s">
        <v>2357</v>
      </c>
      <c r="C512" s="734" t="s">
        <v>1604</v>
      </c>
      <c r="D512" s="734" t="s">
        <v>1605</v>
      </c>
      <c r="E512" s="735">
        <v>90500</v>
      </c>
      <c r="F512" s="735">
        <v>-600</v>
      </c>
      <c r="G512" s="736">
        <v>-0.66</v>
      </c>
      <c r="H512" s="735">
        <v>90600</v>
      </c>
      <c r="I512" s="735">
        <v>91100</v>
      </c>
      <c r="J512" s="735">
        <v>90200</v>
      </c>
      <c r="K512" s="735">
        <v>6425</v>
      </c>
      <c r="L512" s="735">
        <v>581409550</v>
      </c>
      <c r="M512" s="735">
        <v>419719995000</v>
      </c>
      <c r="N512" s="735">
        <v>4637790</v>
      </c>
    </row>
    <row r="513" spans="1:14">
      <c r="A513" s="734" t="s">
        <v>2358</v>
      </c>
      <c r="B513" s="734" t="s">
        <v>2359</v>
      </c>
      <c r="C513" s="734" t="s">
        <v>1600</v>
      </c>
      <c r="D513" s="734" t="s">
        <v>1611</v>
      </c>
      <c r="E513" s="735">
        <v>7970</v>
      </c>
      <c r="F513" s="735">
        <v>0</v>
      </c>
      <c r="G513" s="736">
        <v>0</v>
      </c>
      <c r="H513" s="735">
        <v>7980</v>
      </c>
      <c r="I513" s="735">
        <v>8080</v>
      </c>
      <c r="J513" s="735">
        <v>7890</v>
      </c>
      <c r="K513" s="735">
        <v>73073</v>
      </c>
      <c r="L513" s="735">
        <v>582581540</v>
      </c>
      <c r="M513" s="735">
        <v>127763571170</v>
      </c>
      <c r="N513" s="735">
        <v>16030561</v>
      </c>
    </row>
    <row r="514" spans="1:14">
      <c r="A514" s="734" t="s">
        <v>2360</v>
      </c>
      <c r="B514" s="734" t="s">
        <v>2361</v>
      </c>
      <c r="C514" s="734" t="s">
        <v>1600</v>
      </c>
      <c r="D514" s="734" t="s">
        <v>1601</v>
      </c>
      <c r="E514" s="735">
        <v>2905</v>
      </c>
      <c r="F514" s="735">
        <v>80</v>
      </c>
      <c r="G514" s="736">
        <v>2.83</v>
      </c>
      <c r="H514" s="735">
        <v>2825</v>
      </c>
      <c r="I514" s="735">
        <v>2940</v>
      </c>
      <c r="J514" s="735">
        <v>2795</v>
      </c>
      <c r="K514" s="735">
        <v>139990</v>
      </c>
      <c r="L514" s="735">
        <v>401852460</v>
      </c>
      <c r="M514" s="735">
        <v>38063468415</v>
      </c>
      <c r="N514" s="735">
        <v>13102743</v>
      </c>
    </row>
    <row r="515" spans="1:14">
      <c r="A515" s="734" t="s">
        <v>2362</v>
      </c>
      <c r="B515" s="734" t="s">
        <v>2363</v>
      </c>
      <c r="C515" s="734" t="s">
        <v>1600</v>
      </c>
      <c r="D515" s="734" t="s">
        <v>1601</v>
      </c>
      <c r="E515" s="735">
        <v>3765</v>
      </c>
      <c r="F515" s="735">
        <v>-35</v>
      </c>
      <c r="G515" s="736">
        <v>-0.92</v>
      </c>
      <c r="H515" s="735">
        <v>3760</v>
      </c>
      <c r="I515" s="735">
        <v>3795</v>
      </c>
      <c r="J515" s="735">
        <v>3605</v>
      </c>
      <c r="K515" s="735">
        <v>14749</v>
      </c>
      <c r="L515" s="735">
        <v>54459388</v>
      </c>
      <c r="M515" s="735">
        <v>45389089275</v>
      </c>
      <c r="N515" s="735">
        <v>12055535</v>
      </c>
    </row>
    <row r="516" spans="1:14">
      <c r="A516" s="734" t="s">
        <v>2364</v>
      </c>
      <c r="B516" s="734" t="s">
        <v>2365</v>
      </c>
      <c r="C516" s="734" t="s">
        <v>1600</v>
      </c>
      <c r="D516" s="734" t="s">
        <v>1614</v>
      </c>
      <c r="E516" s="735">
        <v>1220</v>
      </c>
      <c r="F516" s="735">
        <v>-26</v>
      </c>
      <c r="G516" s="736">
        <v>-2.09</v>
      </c>
      <c r="H516" s="735">
        <v>1246</v>
      </c>
      <c r="I516" s="735">
        <v>1250</v>
      </c>
      <c r="J516" s="735">
        <v>1215</v>
      </c>
      <c r="K516" s="735">
        <v>91266</v>
      </c>
      <c r="L516" s="735">
        <v>111758532</v>
      </c>
      <c r="M516" s="735">
        <v>48683372880</v>
      </c>
      <c r="N516" s="735">
        <v>39904404</v>
      </c>
    </row>
    <row r="517" spans="1:14">
      <c r="A517" s="734" t="s">
        <v>2366</v>
      </c>
      <c r="B517" s="734" t="s">
        <v>2367</v>
      </c>
      <c r="C517" s="734" t="s">
        <v>1600</v>
      </c>
      <c r="D517" s="734" t="s">
        <v>1632</v>
      </c>
      <c r="E517" s="735">
        <v>32900</v>
      </c>
      <c r="F517" s="735">
        <v>-800</v>
      </c>
      <c r="G517" s="736">
        <v>-2.37</v>
      </c>
      <c r="H517" s="735">
        <v>35900</v>
      </c>
      <c r="I517" s="735">
        <v>36200</v>
      </c>
      <c r="J517" s="735">
        <v>32200</v>
      </c>
      <c r="K517" s="735">
        <v>544030</v>
      </c>
      <c r="L517" s="735">
        <v>18422820400</v>
      </c>
      <c r="M517" s="735">
        <v>374432333800</v>
      </c>
      <c r="N517" s="735">
        <v>11380922</v>
      </c>
    </row>
    <row r="518" spans="1:14">
      <c r="A518" s="734" t="s">
        <v>9819</v>
      </c>
      <c r="B518" s="734" t="s">
        <v>9820</v>
      </c>
      <c r="C518" s="734" t="s">
        <v>1600</v>
      </c>
      <c r="D518" s="734" t="s">
        <v>1632</v>
      </c>
      <c r="E518" s="735">
        <v>22250</v>
      </c>
      <c r="F518" s="735">
        <v>-1150</v>
      </c>
      <c r="G518" s="736">
        <v>-4.91</v>
      </c>
      <c r="H518" s="735">
        <v>23800</v>
      </c>
      <c r="I518" s="735">
        <v>23800</v>
      </c>
      <c r="J518" s="735">
        <v>22200</v>
      </c>
      <c r="K518" s="735">
        <v>405081</v>
      </c>
      <c r="L518" s="735">
        <v>9227643725</v>
      </c>
      <c r="M518" s="735">
        <v>258914416750</v>
      </c>
      <c r="N518" s="735">
        <v>11636603</v>
      </c>
    </row>
    <row r="519" spans="1:14">
      <c r="A519" s="734" t="s">
        <v>2368</v>
      </c>
      <c r="B519" s="734" t="s">
        <v>2369</v>
      </c>
      <c r="C519" s="734" t="s">
        <v>1600</v>
      </c>
      <c r="D519" s="734" t="s">
        <v>1614</v>
      </c>
      <c r="E519" s="735">
        <v>1191</v>
      </c>
      <c r="F519" s="735">
        <v>-5</v>
      </c>
      <c r="G519" s="736">
        <v>-0.42</v>
      </c>
      <c r="H519" s="735">
        <v>1196</v>
      </c>
      <c r="I519" s="735">
        <v>1203</v>
      </c>
      <c r="J519" s="735">
        <v>1188</v>
      </c>
      <c r="K519" s="735">
        <v>36435</v>
      </c>
      <c r="L519" s="735">
        <v>43544491</v>
      </c>
      <c r="M519" s="735">
        <v>16092802719</v>
      </c>
      <c r="N519" s="735">
        <v>13512009</v>
      </c>
    </row>
    <row r="520" spans="1:14">
      <c r="A520" s="734" t="s">
        <v>9821</v>
      </c>
      <c r="B520" s="734" t="s">
        <v>9822</v>
      </c>
      <c r="C520" s="734" t="s">
        <v>1600</v>
      </c>
      <c r="D520" s="734" t="s">
        <v>1632</v>
      </c>
      <c r="E520" s="735">
        <v>16960</v>
      </c>
      <c r="F520" s="735">
        <v>-240</v>
      </c>
      <c r="G520" s="736">
        <v>-1.4</v>
      </c>
      <c r="H520" s="735">
        <v>16810</v>
      </c>
      <c r="I520" s="735">
        <v>17300</v>
      </c>
      <c r="J520" s="735">
        <v>16810</v>
      </c>
      <c r="K520" s="735">
        <v>24395</v>
      </c>
      <c r="L520" s="735">
        <v>415203145</v>
      </c>
      <c r="M520" s="735">
        <v>150591232000</v>
      </c>
      <c r="N520" s="735">
        <v>8879200</v>
      </c>
    </row>
    <row r="521" spans="1:14">
      <c r="A521" s="734" t="s">
        <v>5952</v>
      </c>
      <c r="B521" s="734" t="s">
        <v>9823</v>
      </c>
      <c r="C521" s="734" t="s">
        <v>1600</v>
      </c>
      <c r="D521" s="734" t="s">
        <v>1651</v>
      </c>
      <c r="E521" s="735">
        <v>969</v>
      </c>
      <c r="F521" s="735">
        <v>-11</v>
      </c>
      <c r="G521" s="736">
        <v>-1.1200000000000001</v>
      </c>
      <c r="H521" s="735">
        <v>999</v>
      </c>
      <c r="I521" s="735">
        <v>999</v>
      </c>
      <c r="J521" s="735">
        <v>959</v>
      </c>
      <c r="K521" s="735">
        <v>24103</v>
      </c>
      <c r="L521" s="735">
        <v>23261430</v>
      </c>
      <c r="M521" s="735">
        <v>50053023483</v>
      </c>
      <c r="N521" s="735">
        <v>51654307</v>
      </c>
    </row>
    <row r="522" spans="1:14">
      <c r="A522" s="734" t="s">
        <v>2370</v>
      </c>
      <c r="B522" s="734" t="s">
        <v>2371</v>
      </c>
      <c r="C522" s="734" t="s">
        <v>1600</v>
      </c>
      <c r="D522" s="734" t="s">
        <v>1614</v>
      </c>
      <c r="E522" s="735">
        <v>483</v>
      </c>
      <c r="F522" s="735">
        <v>-11</v>
      </c>
      <c r="G522" s="736">
        <v>-2.23</v>
      </c>
      <c r="H522" s="735">
        <v>488</v>
      </c>
      <c r="I522" s="735">
        <v>490</v>
      </c>
      <c r="J522" s="735">
        <v>477</v>
      </c>
      <c r="K522" s="735">
        <v>453457</v>
      </c>
      <c r="L522" s="735">
        <v>218833150</v>
      </c>
      <c r="M522" s="735">
        <v>25854766371</v>
      </c>
      <c r="N522" s="735">
        <v>53529537</v>
      </c>
    </row>
    <row r="523" spans="1:14">
      <c r="A523" s="734" t="s">
        <v>9824</v>
      </c>
      <c r="B523" s="734" t="s">
        <v>9825</v>
      </c>
      <c r="C523" s="734" t="s">
        <v>1600</v>
      </c>
      <c r="D523" s="734" t="s">
        <v>1601</v>
      </c>
      <c r="E523" s="735">
        <v>5710</v>
      </c>
      <c r="F523" s="735">
        <v>-20</v>
      </c>
      <c r="G523" s="736">
        <v>-0.35</v>
      </c>
      <c r="H523" s="735">
        <v>5910</v>
      </c>
      <c r="I523" s="735">
        <v>6010</v>
      </c>
      <c r="J523" s="735">
        <v>5710</v>
      </c>
      <c r="K523" s="735">
        <v>75437</v>
      </c>
      <c r="L523" s="735">
        <v>436954355</v>
      </c>
      <c r="M523" s="735">
        <v>45120420000</v>
      </c>
      <c r="N523" s="735">
        <v>7902000</v>
      </c>
    </row>
    <row r="524" spans="1:14">
      <c r="A524" s="734" t="s">
        <v>2372</v>
      </c>
      <c r="B524" s="734" t="s">
        <v>2373</v>
      </c>
      <c r="C524" s="734" t="s">
        <v>1600</v>
      </c>
      <c r="D524" s="734" t="s">
        <v>1611</v>
      </c>
      <c r="E524" s="735">
        <v>5130</v>
      </c>
      <c r="F524" s="735">
        <v>0</v>
      </c>
      <c r="G524" s="736">
        <v>0</v>
      </c>
      <c r="H524" s="735">
        <v>5130</v>
      </c>
      <c r="I524" s="735">
        <v>5190</v>
      </c>
      <c r="J524" s="735">
        <v>5070</v>
      </c>
      <c r="K524" s="735">
        <v>12347</v>
      </c>
      <c r="L524" s="735">
        <v>62981145</v>
      </c>
      <c r="M524" s="735">
        <v>47197149120</v>
      </c>
      <c r="N524" s="735">
        <v>9200224</v>
      </c>
    </row>
    <row r="525" spans="1:14">
      <c r="A525" s="734" t="s">
        <v>2374</v>
      </c>
      <c r="B525" s="734" t="s">
        <v>2375</v>
      </c>
      <c r="C525" s="734" t="s">
        <v>1600</v>
      </c>
      <c r="D525" s="734" t="s">
        <v>1611</v>
      </c>
      <c r="E525" s="735">
        <v>5170</v>
      </c>
      <c r="F525" s="735">
        <v>0</v>
      </c>
      <c r="G525" s="736">
        <v>0</v>
      </c>
      <c r="H525" s="735">
        <v>5120</v>
      </c>
      <c r="I525" s="735">
        <v>5230</v>
      </c>
      <c r="J525" s="735">
        <v>5120</v>
      </c>
      <c r="K525" s="735">
        <v>119761</v>
      </c>
      <c r="L525" s="735">
        <v>620659525</v>
      </c>
      <c r="M525" s="735">
        <v>225890866080</v>
      </c>
      <c r="N525" s="735">
        <v>43692624</v>
      </c>
    </row>
    <row r="526" spans="1:14">
      <c r="A526" s="734" t="s">
        <v>2376</v>
      </c>
      <c r="B526" s="734" t="s">
        <v>2377</v>
      </c>
      <c r="C526" s="734" t="s">
        <v>1600</v>
      </c>
      <c r="D526" s="734" t="s">
        <v>1611</v>
      </c>
      <c r="E526" s="735">
        <v>4975</v>
      </c>
      <c r="F526" s="735">
        <v>-65</v>
      </c>
      <c r="G526" s="736">
        <v>-1.29</v>
      </c>
      <c r="H526" s="735">
        <v>5020</v>
      </c>
      <c r="I526" s="735">
        <v>5040</v>
      </c>
      <c r="J526" s="735">
        <v>4940</v>
      </c>
      <c r="K526" s="735">
        <v>79435</v>
      </c>
      <c r="L526" s="735">
        <v>394780503</v>
      </c>
      <c r="M526" s="735">
        <v>121642535975</v>
      </c>
      <c r="N526" s="735">
        <v>24450761</v>
      </c>
    </row>
    <row r="527" spans="1:14">
      <c r="A527" s="734" t="s">
        <v>2378</v>
      </c>
      <c r="B527" s="734" t="s">
        <v>2379</v>
      </c>
      <c r="C527" s="734" t="s">
        <v>1600</v>
      </c>
      <c r="D527" s="734" t="s">
        <v>1601</v>
      </c>
      <c r="E527" s="735">
        <v>7200</v>
      </c>
      <c r="F527" s="735">
        <v>-180</v>
      </c>
      <c r="G527" s="736">
        <v>-2.44</v>
      </c>
      <c r="H527" s="735">
        <v>7300</v>
      </c>
      <c r="I527" s="735">
        <v>7430</v>
      </c>
      <c r="J527" s="735">
        <v>7170</v>
      </c>
      <c r="K527" s="735">
        <v>1131348</v>
      </c>
      <c r="L527" s="735">
        <v>8205736890</v>
      </c>
      <c r="M527" s="735">
        <v>540514648800</v>
      </c>
      <c r="N527" s="735">
        <v>75071479</v>
      </c>
    </row>
    <row r="528" spans="1:14">
      <c r="A528" s="734" t="s">
        <v>2381</v>
      </c>
      <c r="B528" s="734" t="s">
        <v>2382</v>
      </c>
      <c r="C528" s="734" t="s">
        <v>1600</v>
      </c>
      <c r="D528" s="734" t="s">
        <v>1601</v>
      </c>
      <c r="E528" s="735">
        <v>1415</v>
      </c>
      <c r="F528" s="735">
        <v>-5</v>
      </c>
      <c r="G528" s="736">
        <v>-0.35</v>
      </c>
      <c r="H528" s="735">
        <v>1402</v>
      </c>
      <c r="I528" s="735">
        <v>1421</v>
      </c>
      <c r="J528" s="735">
        <v>1395</v>
      </c>
      <c r="K528" s="735">
        <v>101659</v>
      </c>
      <c r="L528" s="735">
        <v>143339927</v>
      </c>
      <c r="M528" s="735">
        <v>72183266235</v>
      </c>
      <c r="N528" s="735">
        <v>51012909</v>
      </c>
    </row>
    <row r="529" spans="1:14">
      <c r="A529" s="734" t="s">
        <v>2383</v>
      </c>
      <c r="B529" s="734" t="s">
        <v>2384</v>
      </c>
      <c r="C529" s="734" t="s">
        <v>1600</v>
      </c>
      <c r="D529" s="734" t="s">
        <v>1601</v>
      </c>
      <c r="E529" s="735">
        <v>3170</v>
      </c>
      <c r="F529" s="735">
        <v>-15</v>
      </c>
      <c r="G529" s="736">
        <v>-0.47</v>
      </c>
      <c r="H529" s="735">
        <v>3170</v>
      </c>
      <c r="I529" s="735">
        <v>3220</v>
      </c>
      <c r="J529" s="735">
        <v>3140</v>
      </c>
      <c r="K529" s="735">
        <v>154127</v>
      </c>
      <c r="L529" s="735">
        <v>491529385</v>
      </c>
      <c r="M529" s="735">
        <v>125576319770</v>
      </c>
      <c r="N529" s="735">
        <v>39613981</v>
      </c>
    </row>
    <row r="530" spans="1:14">
      <c r="A530" s="734" t="s">
        <v>4224</v>
      </c>
      <c r="B530" s="734" t="s">
        <v>9826</v>
      </c>
      <c r="C530" s="734" t="s">
        <v>1600</v>
      </c>
      <c r="D530" s="734" t="s">
        <v>1601</v>
      </c>
      <c r="E530" s="735">
        <v>1499</v>
      </c>
      <c r="F530" s="735">
        <v>-2</v>
      </c>
      <c r="G530" s="736">
        <v>-0.13</v>
      </c>
      <c r="H530" s="735">
        <v>1481</v>
      </c>
      <c r="I530" s="735">
        <v>1555</v>
      </c>
      <c r="J530" s="735">
        <v>1424</v>
      </c>
      <c r="K530" s="735">
        <v>130035</v>
      </c>
      <c r="L530" s="735">
        <v>196044319</v>
      </c>
      <c r="M530" s="735">
        <v>50891009527</v>
      </c>
      <c r="N530" s="735">
        <v>33949973</v>
      </c>
    </row>
    <row r="531" spans="1:14">
      <c r="A531" s="734" t="s">
        <v>3591</v>
      </c>
      <c r="B531" s="734" t="s">
        <v>7703</v>
      </c>
      <c r="C531" s="734" t="s">
        <v>1600</v>
      </c>
      <c r="D531" s="734" t="s">
        <v>1601</v>
      </c>
      <c r="E531" s="735">
        <v>1170</v>
      </c>
      <c r="F531" s="735">
        <v>2</v>
      </c>
      <c r="G531" s="736">
        <v>0.17</v>
      </c>
      <c r="H531" s="735">
        <v>1168</v>
      </c>
      <c r="I531" s="735">
        <v>1173</v>
      </c>
      <c r="J531" s="735">
        <v>1151</v>
      </c>
      <c r="K531" s="735">
        <v>25718</v>
      </c>
      <c r="L531" s="735">
        <v>29951690</v>
      </c>
      <c r="M531" s="735">
        <v>21001609980</v>
      </c>
      <c r="N531" s="735">
        <v>17950094</v>
      </c>
    </row>
    <row r="532" spans="1:14">
      <c r="A532" s="734" t="s">
        <v>2385</v>
      </c>
      <c r="B532" s="734" t="s">
        <v>2386</v>
      </c>
      <c r="C532" s="734" t="s">
        <v>1604</v>
      </c>
      <c r="D532" s="734" t="s">
        <v>1605</v>
      </c>
      <c r="E532" s="735">
        <v>3345</v>
      </c>
      <c r="F532" s="735">
        <v>-80</v>
      </c>
      <c r="G532" s="736">
        <v>-2.34</v>
      </c>
      <c r="H532" s="735">
        <v>3395</v>
      </c>
      <c r="I532" s="735">
        <v>3400</v>
      </c>
      <c r="J532" s="735">
        <v>3320</v>
      </c>
      <c r="K532" s="735">
        <v>93414</v>
      </c>
      <c r="L532" s="735">
        <v>312834565</v>
      </c>
      <c r="M532" s="735">
        <v>62875767645</v>
      </c>
      <c r="N532" s="735">
        <v>18796941</v>
      </c>
    </row>
    <row r="533" spans="1:14">
      <c r="A533" s="734" t="s">
        <v>2387</v>
      </c>
      <c r="B533" s="734" t="s">
        <v>1583</v>
      </c>
      <c r="C533" s="734" t="s">
        <v>1604</v>
      </c>
      <c r="D533" s="734" t="s">
        <v>1605</v>
      </c>
      <c r="E533" s="735">
        <v>3510</v>
      </c>
      <c r="F533" s="735">
        <v>-5</v>
      </c>
      <c r="G533" s="736">
        <v>-0.14000000000000001</v>
      </c>
      <c r="H533" s="735">
        <v>3530</v>
      </c>
      <c r="I533" s="735">
        <v>3540</v>
      </c>
      <c r="J533" s="735">
        <v>3485</v>
      </c>
      <c r="K533" s="735">
        <v>37111</v>
      </c>
      <c r="L533" s="735">
        <v>129915149</v>
      </c>
      <c r="M533" s="735">
        <v>213797982060</v>
      </c>
      <c r="N533" s="735">
        <v>60911106</v>
      </c>
    </row>
    <row r="534" spans="1:14">
      <c r="A534" s="734" t="s">
        <v>2388</v>
      </c>
      <c r="B534" s="734" t="s">
        <v>2389</v>
      </c>
      <c r="C534" s="734" t="s">
        <v>1604</v>
      </c>
      <c r="D534" s="734" t="s">
        <v>1605</v>
      </c>
      <c r="E534" s="735">
        <v>38850</v>
      </c>
      <c r="F534" s="735">
        <v>-450</v>
      </c>
      <c r="G534" s="736">
        <v>-1.1499999999999999</v>
      </c>
      <c r="H534" s="735">
        <v>39400</v>
      </c>
      <c r="I534" s="735">
        <v>39400</v>
      </c>
      <c r="J534" s="735">
        <v>38600</v>
      </c>
      <c r="K534" s="735">
        <v>26729</v>
      </c>
      <c r="L534" s="735">
        <v>1037444450</v>
      </c>
      <c r="M534" s="735">
        <v>1743068070450</v>
      </c>
      <c r="N534" s="735">
        <v>44866617</v>
      </c>
    </row>
    <row r="535" spans="1:14">
      <c r="A535" s="734" t="s">
        <v>2390</v>
      </c>
      <c r="B535" s="734" t="s">
        <v>2391</v>
      </c>
      <c r="C535" s="734" t="s">
        <v>1600</v>
      </c>
      <c r="D535" s="734" t="s">
        <v>1611</v>
      </c>
      <c r="E535" s="735">
        <v>18400</v>
      </c>
      <c r="F535" s="735">
        <v>-620</v>
      </c>
      <c r="G535" s="736">
        <v>-3.26</v>
      </c>
      <c r="H535" s="735">
        <v>19090</v>
      </c>
      <c r="I535" s="735">
        <v>19090</v>
      </c>
      <c r="J535" s="735">
        <v>18400</v>
      </c>
      <c r="K535" s="735">
        <v>84594</v>
      </c>
      <c r="L535" s="735">
        <v>1578002520</v>
      </c>
      <c r="M535" s="735">
        <v>704720000000</v>
      </c>
      <c r="N535" s="735">
        <v>38300000</v>
      </c>
    </row>
    <row r="536" spans="1:14">
      <c r="A536" s="734" t="s">
        <v>2392</v>
      </c>
      <c r="B536" s="734" t="s">
        <v>2393</v>
      </c>
      <c r="C536" s="734" t="s">
        <v>1600</v>
      </c>
      <c r="D536" s="734" t="s">
        <v>1632</v>
      </c>
      <c r="E536" s="735">
        <v>5190</v>
      </c>
      <c r="F536" s="735">
        <v>20</v>
      </c>
      <c r="G536" s="736">
        <v>0.39</v>
      </c>
      <c r="H536" s="735">
        <v>5100</v>
      </c>
      <c r="I536" s="735">
        <v>5210</v>
      </c>
      <c r="J536" s="735">
        <v>5050</v>
      </c>
      <c r="K536" s="735">
        <v>6472</v>
      </c>
      <c r="L536" s="735">
        <v>33163750</v>
      </c>
      <c r="M536" s="735">
        <v>41575906680</v>
      </c>
      <c r="N536" s="735">
        <v>8010772</v>
      </c>
    </row>
    <row r="537" spans="1:14">
      <c r="A537" s="734" t="s">
        <v>2394</v>
      </c>
      <c r="B537" s="734" t="s">
        <v>2395</v>
      </c>
      <c r="C537" s="734" t="s">
        <v>1600</v>
      </c>
      <c r="D537" s="734" t="s">
        <v>1614</v>
      </c>
      <c r="E537" s="735">
        <v>2420</v>
      </c>
      <c r="F537" s="735">
        <v>-80</v>
      </c>
      <c r="G537" s="736">
        <v>-3.2</v>
      </c>
      <c r="H537" s="735">
        <v>2505</v>
      </c>
      <c r="I537" s="735">
        <v>2505</v>
      </c>
      <c r="J537" s="735">
        <v>2380</v>
      </c>
      <c r="K537" s="735">
        <v>430816</v>
      </c>
      <c r="L537" s="735">
        <v>1040130095</v>
      </c>
      <c r="M537" s="735">
        <v>92355517540</v>
      </c>
      <c r="N537" s="735">
        <v>38163437</v>
      </c>
    </row>
    <row r="538" spans="1:14">
      <c r="A538" s="734" t="s">
        <v>2396</v>
      </c>
      <c r="B538" s="734" t="s">
        <v>2397</v>
      </c>
      <c r="C538" s="734" t="s">
        <v>1604</v>
      </c>
      <c r="D538" s="734" t="s">
        <v>1605</v>
      </c>
      <c r="E538" s="735">
        <v>712</v>
      </c>
      <c r="F538" s="735">
        <v>0</v>
      </c>
      <c r="G538" s="736">
        <v>0</v>
      </c>
      <c r="H538" s="735">
        <v>715</v>
      </c>
      <c r="I538" s="735">
        <v>734</v>
      </c>
      <c r="J538" s="735">
        <v>688</v>
      </c>
      <c r="K538" s="735">
        <v>239115</v>
      </c>
      <c r="L538" s="735">
        <v>167073686</v>
      </c>
      <c r="M538" s="735">
        <v>29862602896</v>
      </c>
      <c r="N538" s="735">
        <v>41941858</v>
      </c>
    </row>
    <row r="539" spans="1:14">
      <c r="A539" s="734" t="s">
        <v>9827</v>
      </c>
      <c r="B539" s="734" t="s">
        <v>9828</v>
      </c>
      <c r="C539" s="734" t="s">
        <v>1604</v>
      </c>
      <c r="D539" s="734" t="s">
        <v>1605</v>
      </c>
      <c r="E539" s="735">
        <v>147500</v>
      </c>
      <c r="F539" s="735">
        <v>2800</v>
      </c>
      <c r="G539" s="736">
        <v>1.94</v>
      </c>
      <c r="H539" s="735">
        <v>147400</v>
      </c>
      <c r="I539" s="735">
        <v>149400</v>
      </c>
      <c r="J539" s="735">
        <v>144700</v>
      </c>
      <c r="K539" s="735">
        <v>65686</v>
      </c>
      <c r="L539" s="735">
        <v>9647271550</v>
      </c>
      <c r="M539" s="735">
        <v>1820727462500</v>
      </c>
      <c r="N539" s="735">
        <v>12343915</v>
      </c>
    </row>
    <row r="540" spans="1:14">
      <c r="A540" s="734" t="s">
        <v>9829</v>
      </c>
      <c r="B540" s="734" t="s">
        <v>9830</v>
      </c>
      <c r="C540" s="734" t="s">
        <v>1600</v>
      </c>
      <c r="D540" s="734" t="s">
        <v>1632</v>
      </c>
      <c r="E540" s="735">
        <v>2480</v>
      </c>
      <c r="F540" s="735">
        <v>10</v>
      </c>
      <c r="G540" s="736">
        <v>0.4</v>
      </c>
      <c r="H540" s="735">
        <v>2450</v>
      </c>
      <c r="I540" s="735">
        <v>2480</v>
      </c>
      <c r="J540" s="735">
        <v>2390</v>
      </c>
      <c r="K540" s="735">
        <v>135446</v>
      </c>
      <c r="L540" s="735">
        <v>328689062</v>
      </c>
      <c r="M540" s="735">
        <v>45647100720</v>
      </c>
      <c r="N540" s="735">
        <v>18406089</v>
      </c>
    </row>
    <row r="541" spans="1:14">
      <c r="A541" s="734" t="s">
        <v>2398</v>
      </c>
      <c r="B541" s="734" t="s">
        <v>2399</v>
      </c>
      <c r="C541" s="734" t="s">
        <v>1604</v>
      </c>
      <c r="D541" s="734" t="s">
        <v>1605</v>
      </c>
      <c r="E541" s="735">
        <v>1896</v>
      </c>
      <c r="F541" s="735">
        <v>-4</v>
      </c>
      <c r="G541" s="736">
        <v>-0.21</v>
      </c>
      <c r="H541" s="735">
        <v>1900</v>
      </c>
      <c r="I541" s="735">
        <v>1906</v>
      </c>
      <c r="J541" s="735">
        <v>1885</v>
      </c>
      <c r="K541" s="735">
        <v>23782</v>
      </c>
      <c r="L541" s="735">
        <v>45008900</v>
      </c>
      <c r="M541" s="735">
        <v>160596603600</v>
      </c>
      <c r="N541" s="735">
        <v>84702850</v>
      </c>
    </row>
    <row r="542" spans="1:14">
      <c r="A542" s="734" t="s">
        <v>2400</v>
      </c>
      <c r="B542" s="734" t="s">
        <v>2401</v>
      </c>
      <c r="C542" s="734" t="s">
        <v>1604</v>
      </c>
      <c r="D542" s="734" t="s">
        <v>1605</v>
      </c>
      <c r="E542" s="735">
        <v>1235</v>
      </c>
      <c r="F542" s="735">
        <v>2</v>
      </c>
      <c r="G542" s="736">
        <v>0.16</v>
      </c>
      <c r="H542" s="735">
        <v>1233</v>
      </c>
      <c r="I542" s="735">
        <v>1244</v>
      </c>
      <c r="J542" s="735">
        <v>1209</v>
      </c>
      <c r="K542" s="735">
        <v>4893</v>
      </c>
      <c r="L542" s="735">
        <v>6033736</v>
      </c>
      <c r="M542" s="735">
        <v>23992332650</v>
      </c>
      <c r="N542" s="735">
        <v>19426990</v>
      </c>
    </row>
    <row r="543" spans="1:14">
      <c r="A543" s="734" t="s">
        <v>2402</v>
      </c>
      <c r="B543" s="734" t="s">
        <v>2403</v>
      </c>
      <c r="C543" s="734" t="s">
        <v>1604</v>
      </c>
      <c r="D543" s="734" t="s">
        <v>1605</v>
      </c>
      <c r="E543" s="735">
        <v>5510</v>
      </c>
      <c r="F543" s="735">
        <v>-30</v>
      </c>
      <c r="G543" s="736">
        <v>-0.54</v>
      </c>
      <c r="H543" s="735">
        <v>5590</v>
      </c>
      <c r="I543" s="735">
        <v>5590</v>
      </c>
      <c r="J543" s="735">
        <v>5510</v>
      </c>
      <c r="K543" s="735">
        <v>6669</v>
      </c>
      <c r="L543" s="735">
        <v>37017240</v>
      </c>
      <c r="M543" s="735">
        <v>59627076610</v>
      </c>
      <c r="N543" s="735">
        <v>10821611</v>
      </c>
    </row>
    <row r="544" spans="1:14">
      <c r="A544" s="734" t="s">
        <v>2404</v>
      </c>
      <c r="B544" s="734" t="s">
        <v>2405</v>
      </c>
      <c r="C544" s="734" t="s">
        <v>1604</v>
      </c>
      <c r="D544" s="734" t="s">
        <v>1605</v>
      </c>
      <c r="E544" s="735">
        <v>10470</v>
      </c>
      <c r="F544" s="735">
        <v>250</v>
      </c>
      <c r="G544" s="736">
        <v>2.4500000000000002</v>
      </c>
      <c r="H544" s="735">
        <v>10220</v>
      </c>
      <c r="I544" s="735">
        <v>10530</v>
      </c>
      <c r="J544" s="735">
        <v>10170</v>
      </c>
      <c r="K544" s="735">
        <v>91357</v>
      </c>
      <c r="L544" s="735">
        <v>946650455</v>
      </c>
      <c r="M544" s="735">
        <v>354829870500</v>
      </c>
      <c r="N544" s="735">
        <v>33890150</v>
      </c>
    </row>
    <row r="545" spans="1:14">
      <c r="A545" s="734" t="s">
        <v>2406</v>
      </c>
      <c r="B545" s="734" t="s">
        <v>2407</v>
      </c>
      <c r="C545" s="734" t="s">
        <v>1604</v>
      </c>
      <c r="D545" s="734" t="s">
        <v>1605</v>
      </c>
      <c r="E545" s="735">
        <v>9170</v>
      </c>
      <c r="F545" s="735">
        <v>40</v>
      </c>
      <c r="G545" s="736">
        <v>0.44</v>
      </c>
      <c r="H545" s="735">
        <v>9300</v>
      </c>
      <c r="I545" s="735">
        <v>9300</v>
      </c>
      <c r="J545" s="735">
        <v>9090</v>
      </c>
      <c r="K545" s="735">
        <v>484</v>
      </c>
      <c r="L545" s="735">
        <v>4415860</v>
      </c>
      <c r="M545" s="735">
        <v>11117313690</v>
      </c>
      <c r="N545" s="735">
        <v>1212357</v>
      </c>
    </row>
    <row r="546" spans="1:14">
      <c r="A546" s="734" t="s">
        <v>2408</v>
      </c>
      <c r="B546" s="734" t="s">
        <v>2409</v>
      </c>
      <c r="C546" s="734" t="s">
        <v>1604</v>
      </c>
      <c r="D546" s="734" t="s">
        <v>1605</v>
      </c>
      <c r="E546" s="735">
        <v>47100</v>
      </c>
      <c r="F546" s="735">
        <v>-50</v>
      </c>
      <c r="G546" s="736">
        <v>-0.11</v>
      </c>
      <c r="H546" s="735">
        <v>46800</v>
      </c>
      <c r="I546" s="735">
        <v>47850</v>
      </c>
      <c r="J546" s="735">
        <v>46500</v>
      </c>
      <c r="K546" s="735">
        <v>760438</v>
      </c>
      <c r="L546" s="735">
        <v>35787565325</v>
      </c>
      <c r="M546" s="735">
        <v>2327537167500</v>
      </c>
      <c r="N546" s="735">
        <v>49416925</v>
      </c>
    </row>
    <row r="547" spans="1:14">
      <c r="A547" s="734" t="s">
        <v>2410</v>
      </c>
      <c r="B547" s="734" t="s">
        <v>2411</v>
      </c>
      <c r="C547" s="734" t="s">
        <v>1604</v>
      </c>
      <c r="D547" s="734" t="s">
        <v>1605</v>
      </c>
      <c r="E547" s="735">
        <v>14640</v>
      </c>
      <c r="F547" s="735">
        <v>-10</v>
      </c>
      <c r="G547" s="736">
        <v>-7.0000000000000007E-2</v>
      </c>
      <c r="H547" s="735">
        <v>14650</v>
      </c>
      <c r="I547" s="735">
        <v>14830</v>
      </c>
      <c r="J547" s="735">
        <v>14400</v>
      </c>
      <c r="K547" s="735">
        <v>7392</v>
      </c>
      <c r="L547" s="735">
        <v>108309030</v>
      </c>
      <c r="M547" s="735">
        <v>30678398160</v>
      </c>
      <c r="N547" s="735">
        <v>2095519</v>
      </c>
    </row>
    <row r="548" spans="1:14">
      <c r="A548" s="734" t="s">
        <v>2412</v>
      </c>
      <c r="B548" s="734" t="s">
        <v>2413</v>
      </c>
      <c r="C548" s="734" t="s">
        <v>1604</v>
      </c>
      <c r="D548" s="734" t="s">
        <v>1605</v>
      </c>
      <c r="E548" s="735">
        <v>9690</v>
      </c>
      <c r="F548" s="735">
        <v>-280</v>
      </c>
      <c r="G548" s="736">
        <v>-2.81</v>
      </c>
      <c r="H548" s="735">
        <v>9920</v>
      </c>
      <c r="I548" s="735">
        <v>9920</v>
      </c>
      <c r="J548" s="735">
        <v>9650</v>
      </c>
      <c r="K548" s="735">
        <v>89223</v>
      </c>
      <c r="L548" s="735">
        <v>867327820</v>
      </c>
      <c r="M548" s="735">
        <v>255744856020</v>
      </c>
      <c r="N548" s="735">
        <v>26392658</v>
      </c>
    </row>
    <row r="549" spans="1:14">
      <c r="A549" s="734" t="s">
        <v>2414</v>
      </c>
      <c r="B549" s="734" t="s">
        <v>2415</v>
      </c>
      <c r="C549" s="734" t="s">
        <v>1695</v>
      </c>
      <c r="D549" s="734" t="s">
        <v>1696</v>
      </c>
      <c r="E549" s="735">
        <v>2495</v>
      </c>
      <c r="F549" s="735">
        <v>40</v>
      </c>
      <c r="G549" s="736">
        <v>1.63</v>
      </c>
      <c r="H549" s="735">
        <v>2795</v>
      </c>
      <c r="I549" s="735">
        <v>2795</v>
      </c>
      <c r="J549" s="735">
        <v>2090</v>
      </c>
      <c r="K549" s="735">
        <v>3</v>
      </c>
      <c r="L549" s="735">
        <v>7380</v>
      </c>
      <c r="M549" s="735">
        <v>11101752000</v>
      </c>
      <c r="N549" s="735">
        <v>4449600</v>
      </c>
    </row>
    <row r="550" spans="1:14">
      <c r="A550" s="734" t="s">
        <v>2416</v>
      </c>
      <c r="B550" s="734" t="s">
        <v>2417</v>
      </c>
      <c r="C550" s="734" t="s">
        <v>1600</v>
      </c>
      <c r="D550" s="734" t="s">
        <v>1601</v>
      </c>
      <c r="E550" s="735">
        <v>5700</v>
      </c>
      <c r="F550" s="735">
        <v>-80</v>
      </c>
      <c r="G550" s="736">
        <v>-1.38</v>
      </c>
      <c r="H550" s="735">
        <v>5730</v>
      </c>
      <c r="I550" s="735">
        <v>5850</v>
      </c>
      <c r="J550" s="735">
        <v>5660</v>
      </c>
      <c r="K550" s="735">
        <v>30522</v>
      </c>
      <c r="L550" s="735">
        <v>175955275</v>
      </c>
      <c r="M550" s="735">
        <v>18178246200</v>
      </c>
      <c r="N550" s="735">
        <v>3189166</v>
      </c>
    </row>
    <row r="551" spans="1:14">
      <c r="A551" s="734" t="s">
        <v>2418</v>
      </c>
      <c r="B551" s="734" t="s">
        <v>2419</v>
      </c>
      <c r="C551" s="734" t="s">
        <v>1600</v>
      </c>
      <c r="D551" s="734" t="s">
        <v>1601</v>
      </c>
      <c r="E551" s="735">
        <v>17250</v>
      </c>
      <c r="F551" s="735">
        <v>-990</v>
      </c>
      <c r="G551" s="736">
        <v>-5.43</v>
      </c>
      <c r="H551" s="735">
        <v>17570</v>
      </c>
      <c r="I551" s="735">
        <v>17580</v>
      </c>
      <c r="J551" s="735">
        <v>17240</v>
      </c>
      <c r="K551" s="735">
        <v>186585</v>
      </c>
      <c r="L551" s="735">
        <v>3244335420</v>
      </c>
      <c r="M551" s="735">
        <v>155034720000</v>
      </c>
      <c r="N551" s="735">
        <v>8987520</v>
      </c>
    </row>
    <row r="552" spans="1:14">
      <c r="A552" s="734" t="s">
        <v>2420</v>
      </c>
      <c r="B552" s="734" t="s">
        <v>2421</v>
      </c>
      <c r="C552" s="734" t="s">
        <v>1600</v>
      </c>
      <c r="D552" s="734" t="s">
        <v>1601</v>
      </c>
      <c r="E552" s="735">
        <v>2795</v>
      </c>
      <c r="F552" s="735">
        <v>-40</v>
      </c>
      <c r="G552" s="736">
        <v>-1.41</v>
      </c>
      <c r="H552" s="735">
        <v>2870</v>
      </c>
      <c r="I552" s="735">
        <v>2870</v>
      </c>
      <c r="J552" s="735">
        <v>2790</v>
      </c>
      <c r="K552" s="735">
        <v>15021</v>
      </c>
      <c r="L552" s="735">
        <v>42092240</v>
      </c>
      <c r="M552" s="735">
        <v>27950000000</v>
      </c>
      <c r="N552" s="735">
        <v>10000000</v>
      </c>
    </row>
    <row r="553" spans="1:14">
      <c r="A553" s="734" t="s">
        <v>2422</v>
      </c>
      <c r="B553" s="734" t="s">
        <v>2423</v>
      </c>
      <c r="C553" s="734" t="s">
        <v>1604</v>
      </c>
      <c r="D553" s="734" t="s">
        <v>1605</v>
      </c>
      <c r="E553" s="735">
        <v>15040</v>
      </c>
      <c r="F553" s="735">
        <v>0</v>
      </c>
      <c r="G553" s="736">
        <v>0</v>
      </c>
      <c r="H553" s="735">
        <v>0</v>
      </c>
      <c r="I553" s="735">
        <v>0</v>
      </c>
      <c r="J553" s="735">
        <v>0</v>
      </c>
      <c r="K553" s="735">
        <v>0</v>
      </c>
      <c r="L553" s="735">
        <v>0</v>
      </c>
      <c r="M553" s="735">
        <v>157776322880</v>
      </c>
      <c r="N553" s="735">
        <v>10490447</v>
      </c>
    </row>
    <row r="554" spans="1:14">
      <c r="A554" s="734" t="s">
        <v>2424</v>
      </c>
      <c r="B554" s="734" t="s">
        <v>2425</v>
      </c>
      <c r="C554" s="734" t="s">
        <v>1600</v>
      </c>
      <c r="D554" s="734" t="s">
        <v>1611</v>
      </c>
      <c r="E554" s="735">
        <v>3690</v>
      </c>
      <c r="F554" s="735">
        <v>-35</v>
      </c>
      <c r="G554" s="736">
        <v>-0.94</v>
      </c>
      <c r="H554" s="735">
        <v>3700</v>
      </c>
      <c r="I554" s="735">
        <v>3715</v>
      </c>
      <c r="J554" s="735">
        <v>3655</v>
      </c>
      <c r="K554" s="735">
        <v>10285</v>
      </c>
      <c r="L554" s="735">
        <v>38142710</v>
      </c>
      <c r="M554" s="735">
        <v>58682804310</v>
      </c>
      <c r="N554" s="735">
        <v>15903199</v>
      </c>
    </row>
    <row r="555" spans="1:14">
      <c r="A555" s="734" t="s">
        <v>2426</v>
      </c>
      <c r="B555" s="734" t="s">
        <v>9831</v>
      </c>
      <c r="C555" s="734" t="s">
        <v>1604</v>
      </c>
      <c r="D555" s="734" t="s">
        <v>1605</v>
      </c>
      <c r="E555" s="735">
        <v>4710</v>
      </c>
      <c r="F555" s="735">
        <v>15</v>
      </c>
      <c r="G555" s="736">
        <v>0.32</v>
      </c>
      <c r="H555" s="735">
        <v>4695</v>
      </c>
      <c r="I555" s="735">
        <v>4770</v>
      </c>
      <c r="J555" s="735">
        <v>4680</v>
      </c>
      <c r="K555" s="735">
        <v>8332</v>
      </c>
      <c r="L555" s="735">
        <v>39160065</v>
      </c>
      <c r="M555" s="735">
        <v>78526250400</v>
      </c>
      <c r="N555" s="735">
        <v>16672240</v>
      </c>
    </row>
    <row r="556" spans="1:14">
      <c r="A556" s="734" t="s">
        <v>2427</v>
      </c>
      <c r="B556" s="734" t="s">
        <v>2428</v>
      </c>
      <c r="C556" s="734" t="s">
        <v>1600</v>
      </c>
      <c r="D556" s="734" t="s">
        <v>1611</v>
      </c>
      <c r="E556" s="735">
        <v>8090</v>
      </c>
      <c r="F556" s="735">
        <v>-10</v>
      </c>
      <c r="G556" s="736">
        <v>-0.12</v>
      </c>
      <c r="H556" s="735">
        <v>8060</v>
      </c>
      <c r="I556" s="735">
        <v>8200</v>
      </c>
      <c r="J556" s="735">
        <v>8000</v>
      </c>
      <c r="K556" s="735">
        <v>5442</v>
      </c>
      <c r="L556" s="735">
        <v>43871650</v>
      </c>
      <c r="M556" s="735">
        <v>71070650000</v>
      </c>
      <c r="N556" s="735">
        <v>8785000</v>
      </c>
    </row>
    <row r="557" spans="1:14">
      <c r="A557" s="734" t="s">
        <v>2429</v>
      </c>
      <c r="B557" s="734" t="s">
        <v>2430</v>
      </c>
      <c r="C557" s="734" t="s">
        <v>1604</v>
      </c>
      <c r="D557" s="734" t="s">
        <v>1605</v>
      </c>
      <c r="E557" s="735">
        <v>2240</v>
      </c>
      <c r="F557" s="735">
        <v>10</v>
      </c>
      <c r="G557" s="736">
        <v>0.45</v>
      </c>
      <c r="H557" s="735">
        <v>2265</v>
      </c>
      <c r="I557" s="735">
        <v>2265</v>
      </c>
      <c r="J557" s="735">
        <v>2235</v>
      </c>
      <c r="K557" s="735">
        <v>5422</v>
      </c>
      <c r="L557" s="735">
        <v>12164005</v>
      </c>
      <c r="M557" s="735">
        <v>34104000000</v>
      </c>
      <c r="N557" s="735">
        <v>15225000</v>
      </c>
    </row>
    <row r="558" spans="1:14">
      <c r="A558" s="734" t="s">
        <v>2432</v>
      </c>
      <c r="B558" s="734" t="s">
        <v>2433</v>
      </c>
      <c r="C558" s="734" t="s">
        <v>1600</v>
      </c>
      <c r="D558" s="734" t="s">
        <v>1611</v>
      </c>
      <c r="E558" s="735">
        <v>19000</v>
      </c>
      <c r="F558" s="735">
        <v>-460</v>
      </c>
      <c r="G558" s="736">
        <v>-2.36</v>
      </c>
      <c r="H558" s="735">
        <v>19460</v>
      </c>
      <c r="I558" s="735">
        <v>19460</v>
      </c>
      <c r="J558" s="735">
        <v>18910</v>
      </c>
      <c r="K558" s="735">
        <v>14711</v>
      </c>
      <c r="L558" s="735">
        <v>280117500</v>
      </c>
      <c r="M558" s="735">
        <v>340410175000</v>
      </c>
      <c r="N558" s="735">
        <v>17916325</v>
      </c>
    </row>
    <row r="559" spans="1:14">
      <c r="A559" s="734" t="s">
        <v>2434</v>
      </c>
      <c r="B559" s="734" t="s">
        <v>2435</v>
      </c>
      <c r="C559" s="734" t="s">
        <v>1600</v>
      </c>
      <c r="D559" s="734" t="s">
        <v>1614</v>
      </c>
      <c r="E559" s="735">
        <v>7970</v>
      </c>
      <c r="F559" s="735">
        <v>-310</v>
      </c>
      <c r="G559" s="736">
        <v>-3.74</v>
      </c>
      <c r="H559" s="735">
        <v>7990</v>
      </c>
      <c r="I559" s="735">
        <v>8080</v>
      </c>
      <c r="J559" s="735">
        <v>7820</v>
      </c>
      <c r="K559" s="735">
        <v>185656</v>
      </c>
      <c r="L559" s="735">
        <v>1477679475</v>
      </c>
      <c r="M559" s="735">
        <v>66345627400</v>
      </c>
      <c r="N559" s="735">
        <v>8324420</v>
      </c>
    </row>
    <row r="560" spans="1:14">
      <c r="A560" s="734" t="s">
        <v>2436</v>
      </c>
      <c r="B560" s="734" t="s">
        <v>2437</v>
      </c>
      <c r="C560" s="734" t="s">
        <v>1600</v>
      </c>
      <c r="D560" s="734" t="s">
        <v>1601</v>
      </c>
      <c r="E560" s="735">
        <v>12750</v>
      </c>
      <c r="F560" s="735">
        <v>-240</v>
      </c>
      <c r="G560" s="736">
        <v>-1.85</v>
      </c>
      <c r="H560" s="735">
        <v>13020</v>
      </c>
      <c r="I560" s="735">
        <v>13410</v>
      </c>
      <c r="J560" s="735">
        <v>12750</v>
      </c>
      <c r="K560" s="735">
        <v>9418</v>
      </c>
      <c r="L560" s="735">
        <v>121142850</v>
      </c>
      <c r="M560" s="735">
        <v>100185165000</v>
      </c>
      <c r="N560" s="735">
        <v>7857660</v>
      </c>
    </row>
    <row r="561" spans="1:14">
      <c r="A561" s="734" t="s">
        <v>2438</v>
      </c>
      <c r="B561" s="734" t="s">
        <v>2439</v>
      </c>
      <c r="C561" s="734" t="s">
        <v>1600</v>
      </c>
      <c r="D561" s="734" t="s">
        <v>1611</v>
      </c>
      <c r="E561" s="735">
        <v>11650</v>
      </c>
      <c r="F561" s="735">
        <v>-240</v>
      </c>
      <c r="G561" s="736">
        <v>-2.02</v>
      </c>
      <c r="H561" s="735">
        <v>11770</v>
      </c>
      <c r="I561" s="735">
        <v>11960</v>
      </c>
      <c r="J561" s="735">
        <v>11550</v>
      </c>
      <c r="K561" s="735">
        <v>37281</v>
      </c>
      <c r="L561" s="735">
        <v>436198670</v>
      </c>
      <c r="M561" s="735">
        <v>129158645350</v>
      </c>
      <c r="N561" s="735">
        <v>11086579</v>
      </c>
    </row>
    <row r="562" spans="1:14">
      <c r="A562" s="734" t="s">
        <v>4287</v>
      </c>
      <c r="B562" s="734" t="s">
        <v>9832</v>
      </c>
      <c r="C562" s="734" t="s">
        <v>1600</v>
      </c>
      <c r="D562" s="734" t="s">
        <v>1651</v>
      </c>
      <c r="E562" s="735">
        <v>145</v>
      </c>
      <c r="F562" s="735">
        <v>0</v>
      </c>
      <c r="G562" s="736">
        <v>0</v>
      </c>
      <c r="H562" s="735">
        <v>0</v>
      </c>
      <c r="I562" s="735">
        <v>0</v>
      </c>
      <c r="J562" s="735">
        <v>0</v>
      </c>
      <c r="K562" s="735">
        <v>0</v>
      </c>
      <c r="L562" s="735">
        <v>0</v>
      </c>
      <c r="M562" s="735">
        <v>23110448725</v>
      </c>
      <c r="N562" s="735">
        <v>159382405</v>
      </c>
    </row>
    <row r="563" spans="1:14">
      <c r="A563" s="734" t="s">
        <v>2440</v>
      </c>
      <c r="B563" s="734" t="s">
        <v>1246</v>
      </c>
      <c r="C563" s="734" t="s">
        <v>1604</v>
      </c>
      <c r="D563" s="734" t="s">
        <v>1605</v>
      </c>
      <c r="E563" s="735">
        <v>21050</v>
      </c>
      <c r="F563" s="735">
        <v>100</v>
      </c>
      <c r="G563" s="736">
        <v>0.48</v>
      </c>
      <c r="H563" s="735">
        <v>20900</v>
      </c>
      <c r="I563" s="735">
        <v>21150</v>
      </c>
      <c r="J563" s="735">
        <v>20800</v>
      </c>
      <c r="K563" s="735">
        <v>131689</v>
      </c>
      <c r="L563" s="735">
        <v>2758086650</v>
      </c>
      <c r="M563" s="735">
        <v>729340926250</v>
      </c>
      <c r="N563" s="735">
        <v>34648025</v>
      </c>
    </row>
    <row r="564" spans="1:14">
      <c r="A564" s="734" t="s">
        <v>2441</v>
      </c>
      <c r="B564" s="734" t="s">
        <v>2442</v>
      </c>
      <c r="C564" s="734" t="s">
        <v>1604</v>
      </c>
      <c r="D564" s="734" t="s">
        <v>1605</v>
      </c>
      <c r="E564" s="735">
        <v>17040</v>
      </c>
      <c r="F564" s="735">
        <v>120</v>
      </c>
      <c r="G564" s="736">
        <v>0.71</v>
      </c>
      <c r="H564" s="735">
        <v>16940</v>
      </c>
      <c r="I564" s="735">
        <v>17040</v>
      </c>
      <c r="J564" s="735">
        <v>16910</v>
      </c>
      <c r="K564" s="735">
        <v>1778</v>
      </c>
      <c r="L564" s="735">
        <v>30194740</v>
      </c>
      <c r="M564" s="735">
        <v>23348599920</v>
      </c>
      <c r="N564" s="735">
        <v>1370223</v>
      </c>
    </row>
    <row r="565" spans="1:14">
      <c r="A565" s="734" t="s">
        <v>2443</v>
      </c>
      <c r="B565" s="734" t="s">
        <v>2444</v>
      </c>
      <c r="C565" s="734" t="s">
        <v>1604</v>
      </c>
      <c r="D565" s="734" t="s">
        <v>1605</v>
      </c>
      <c r="E565" s="735">
        <v>9800</v>
      </c>
      <c r="F565" s="735">
        <v>70</v>
      </c>
      <c r="G565" s="736">
        <v>0.72</v>
      </c>
      <c r="H565" s="735">
        <v>9660</v>
      </c>
      <c r="I565" s="735">
        <v>9870</v>
      </c>
      <c r="J565" s="735">
        <v>9660</v>
      </c>
      <c r="K565" s="735">
        <v>82029</v>
      </c>
      <c r="L565" s="735">
        <v>803846260</v>
      </c>
      <c r="M565" s="735">
        <v>354882872400</v>
      </c>
      <c r="N565" s="735">
        <v>36212538</v>
      </c>
    </row>
    <row r="566" spans="1:14">
      <c r="A566" s="734" t="s">
        <v>2445</v>
      </c>
      <c r="B566" s="734" t="s">
        <v>2446</v>
      </c>
      <c r="C566" s="734" t="s">
        <v>1604</v>
      </c>
      <c r="D566" s="734" t="s">
        <v>1605</v>
      </c>
      <c r="E566" s="735">
        <v>13710</v>
      </c>
      <c r="F566" s="735">
        <v>0</v>
      </c>
      <c r="G566" s="736">
        <v>0</v>
      </c>
      <c r="H566" s="735">
        <v>13570</v>
      </c>
      <c r="I566" s="735">
        <v>13850</v>
      </c>
      <c r="J566" s="735">
        <v>13570</v>
      </c>
      <c r="K566" s="735">
        <v>5277</v>
      </c>
      <c r="L566" s="735">
        <v>72395970</v>
      </c>
      <c r="M566" s="735">
        <v>12523838220</v>
      </c>
      <c r="N566" s="735">
        <v>913482</v>
      </c>
    </row>
    <row r="567" spans="1:14">
      <c r="A567" s="734" t="s">
        <v>2447</v>
      </c>
      <c r="B567" s="734" t="s">
        <v>2448</v>
      </c>
      <c r="C567" s="734" t="s">
        <v>1600</v>
      </c>
      <c r="D567" s="734" t="s">
        <v>1601</v>
      </c>
      <c r="E567" s="735">
        <v>7300</v>
      </c>
      <c r="F567" s="735">
        <v>0</v>
      </c>
      <c r="G567" s="736">
        <v>0</v>
      </c>
      <c r="H567" s="735">
        <v>7300</v>
      </c>
      <c r="I567" s="735">
        <v>7300</v>
      </c>
      <c r="J567" s="735">
        <v>7250</v>
      </c>
      <c r="K567" s="735">
        <v>1694</v>
      </c>
      <c r="L567" s="735">
        <v>12326520</v>
      </c>
      <c r="M567" s="735">
        <v>27740000000</v>
      </c>
      <c r="N567" s="735">
        <v>3800000</v>
      </c>
    </row>
    <row r="568" spans="1:14">
      <c r="A568" s="734" t="s">
        <v>2449</v>
      </c>
      <c r="B568" s="734" t="s">
        <v>2450</v>
      </c>
      <c r="C568" s="734" t="s">
        <v>1604</v>
      </c>
      <c r="D568" s="734" t="s">
        <v>1605</v>
      </c>
      <c r="E568" s="735">
        <v>7180</v>
      </c>
      <c r="F568" s="735">
        <v>-500</v>
      </c>
      <c r="G568" s="736">
        <v>-6.51</v>
      </c>
      <c r="H568" s="735">
        <v>7820</v>
      </c>
      <c r="I568" s="735">
        <v>7930</v>
      </c>
      <c r="J568" s="735">
        <v>7110</v>
      </c>
      <c r="K568" s="735">
        <v>1521607</v>
      </c>
      <c r="L568" s="735">
        <v>11324873090</v>
      </c>
      <c r="M568" s="735">
        <v>324790732040</v>
      </c>
      <c r="N568" s="735">
        <v>45235478</v>
      </c>
    </row>
    <row r="569" spans="1:14">
      <c r="A569" s="734" t="s">
        <v>2451</v>
      </c>
      <c r="B569" s="734" t="s">
        <v>2452</v>
      </c>
      <c r="C569" s="734" t="s">
        <v>1604</v>
      </c>
      <c r="D569" s="734" t="s">
        <v>1605</v>
      </c>
      <c r="E569" s="735">
        <v>8040</v>
      </c>
      <c r="F569" s="735">
        <v>20</v>
      </c>
      <c r="G569" s="736">
        <v>0.25</v>
      </c>
      <c r="H569" s="735">
        <v>8020</v>
      </c>
      <c r="I569" s="735">
        <v>8040</v>
      </c>
      <c r="J569" s="735">
        <v>8000</v>
      </c>
      <c r="K569" s="735">
        <v>21665</v>
      </c>
      <c r="L569" s="735">
        <v>173615880</v>
      </c>
      <c r="M569" s="735">
        <v>221100000000</v>
      </c>
      <c r="N569" s="735">
        <v>27500000</v>
      </c>
    </row>
    <row r="570" spans="1:14">
      <c r="A570" s="734" t="s">
        <v>2454</v>
      </c>
      <c r="B570" s="734" t="s">
        <v>2455</v>
      </c>
      <c r="C570" s="734" t="s">
        <v>1600</v>
      </c>
      <c r="D570" s="734" t="s">
        <v>1614</v>
      </c>
      <c r="E570" s="735">
        <v>1578</v>
      </c>
      <c r="F570" s="735">
        <v>-15</v>
      </c>
      <c r="G570" s="736">
        <v>-0.94</v>
      </c>
      <c r="H570" s="735">
        <v>1590</v>
      </c>
      <c r="I570" s="735">
        <v>1608</v>
      </c>
      <c r="J570" s="735">
        <v>1566</v>
      </c>
      <c r="K570" s="735">
        <v>140495</v>
      </c>
      <c r="L570" s="735">
        <v>221796449</v>
      </c>
      <c r="M570" s="735">
        <v>85212000000</v>
      </c>
      <c r="N570" s="735">
        <v>54000000</v>
      </c>
    </row>
    <row r="571" spans="1:14">
      <c r="A571" s="734" t="s">
        <v>2456</v>
      </c>
      <c r="B571" s="734" t="s">
        <v>2457</v>
      </c>
      <c r="C571" s="734" t="s">
        <v>1600</v>
      </c>
      <c r="D571" s="734" t="s">
        <v>1614</v>
      </c>
      <c r="E571" s="735">
        <v>718</v>
      </c>
      <c r="F571" s="735">
        <v>6</v>
      </c>
      <c r="G571" s="736">
        <v>0.84</v>
      </c>
      <c r="H571" s="735">
        <v>712</v>
      </c>
      <c r="I571" s="735">
        <v>720</v>
      </c>
      <c r="J571" s="735">
        <v>706</v>
      </c>
      <c r="K571" s="735">
        <v>53901</v>
      </c>
      <c r="L571" s="735">
        <v>38335003</v>
      </c>
      <c r="M571" s="735">
        <v>96260699068</v>
      </c>
      <c r="N571" s="735">
        <v>134067826</v>
      </c>
    </row>
    <row r="572" spans="1:14">
      <c r="A572" s="734" t="s">
        <v>2458</v>
      </c>
      <c r="B572" s="734" t="s">
        <v>2459</v>
      </c>
      <c r="C572" s="734" t="s">
        <v>1600</v>
      </c>
      <c r="D572" s="734" t="s">
        <v>1614</v>
      </c>
      <c r="E572" s="735">
        <v>3975</v>
      </c>
      <c r="F572" s="735">
        <v>-5</v>
      </c>
      <c r="G572" s="736">
        <v>-0.13</v>
      </c>
      <c r="H572" s="735">
        <v>3980</v>
      </c>
      <c r="I572" s="735">
        <v>4035</v>
      </c>
      <c r="J572" s="735">
        <v>3920</v>
      </c>
      <c r="K572" s="735">
        <v>34419</v>
      </c>
      <c r="L572" s="735">
        <v>136867990</v>
      </c>
      <c r="M572" s="735">
        <v>54517335675</v>
      </c>
      <c r="N572" s="735">
        <v>13715053</v>
      </c>
    </row>
    <row r="573" spans="1:14">
      <c r="A573" s="734" t="s">
        <v>2460</v>
      </c>
      <c r="B573" s="734" t="s">
        <v>2461</v>
      </c>
      <c r="C573" s="734" t="s">
        <v>1604</v>
      </c>
      <c r="D573" s="734" t="s">
        <v>1605</v>
      </c>
      <c r="E573" s="735">
        <v>8610</v>
      </c>
      <c r="F573" s="735">
        <v>-70</v>
      </c>
      <c r="G573" s="736">
        <v>-0.81</v>
      </c>
      <c r="H573" s="735">
        <v>8830</v>
      </c>
      <c r="I573" s="735">
        <v>8830</v>
      </c>
      <c r="J573" s="735">
        <v>8440</v>
      </c>
      <c r="K573" s="735">
        <v>14472</v>
      </c>
      <c r="L573" s="735">
        <v>123723370</v>
      </c>
      <c r="M573" s="735">
        <v>138530241990</v>
      </c>
      <c r="N573" s="735">
        <v>16089459</v>
      </c>
    </row>
    <row r="574" spans="1:14">
      <c r="A574" s="734" t="s">
        <v>7704</v>
      </c>
      <c r="B574" s="734" t="s">
        <v>7705</v>
      </c>
      <c r="C574" s="734" t="s">
        <v>1600</v>
      </c>
      <c r="D574" s="734" t="s">
        <v>1660</v>
      </c>
      <c r="E574" s="735">
        <v>2080</v>
      </c>
      <c r="F574" s="735">
        <v>-5</v>
      </c>
      <c r="G574" s="736">
        <v>-0.24</v>
      </c>
      <c r="H574" s="735">
        <v>2080</v>
      </c>
      <c r="I574" s="735">
        <v>2080</v>
      </c>
      <c r="J574" s="735">
        <v>2080</v>
      </c>
      <c r="K574" s="735">
        <v>1075</v>
      </c>
      <c r="L574" s="735">
        <v>2236000</v>
      </c>
      <c r="M574" s="735">
        <v>15204800000</v>
      </c>
      <c r="N574" s="735">
        <v>7310000</v>
      </c>
    </row>
    <row r="575" spans="1:14">
      <c r="A575" s="734" t="s">
        <v>9833</v>
      </c>
      <c r="B575" s="734" t="s">
        <v>9834</v>
      </c>
      <c r="C575" s="734" t="s">
        <v>1600</v>
      </c>
      <c r="D575" s="734" t="s">
        <v>1660</v>
      </c>
      <c r="E575" s="735">
        <v>2165</v>
      </c>
      <c r="F575" s="735">
        <v>-5</v>
      </c>
      <c r="G575" s="736">
        <v>-0.23</v>
      </c>
      <c r="H575" s="735">
        <v>2170</v>
      </c>
      <c r="I575" s="735">
        <v>2170</v>
      </c>
      <c r="J575" s="735">
        <v>2165</v>
      </c>
      <c r="K575" s="735">
        <v>4977</v>
      </c>
      <c r="L575" s="735">
        <v>10791305</v>
      </c>
      <c r="M575" s="735">
        <v>13119900000</v>
      </c>
      <c r="N575" s="735">
        <v>6060000</v>
      </c>
    </row>
    <row r="576" spans="1:14">
      <c r="A576" s="734" t="s">
        <v>9835</v>
      </c>
      <c r="B576" s="734" t="s">
        <v>9836</v>
      </c>
      <c r="C576" s="734" t="s">
        <v>1600</v>
      </c>
      <c r="D576" s="734" t="s">
        <v>1660</v>
      </c>
      <c r="E576" s="735">
        <v>3250</v>
      </c>
      <c r="F576" s="735">
        <v>0</v>
      </c>
      <c r="G576" s="736">
        <v>0</v>
      </c>
      <c r="H576" s="735">
        <v>0</v>
      </c>
      <c r="I576" s="735">
        <v>0</v>
      </c>
      <c r="J576" s="735">
        <v>0</v>
      </c>
      <c r="K576" s="735">
        <v>0</v>
      </c>
      <c r="L576" s="735">
        <v>0</v>
      </c>
      <c r="M576" s="735">
        <v>25707500000</v>
      </c>
      <c r="N576" s="735">
        <v>7910000</v>
      </c>
    </row>
    <row r="577" spans="1:14">
      <c r="A577" s="734" t="s">
        <v>9837</v>
      </c>
      <c r="B577" s="734" t="s">
        <v>9838</v>
      </c>
      <c r="C577" s="734" t="s">
        <v>1600</v>
      </c>
      <c r="D577" s="734" t="s">
        <v>1660</v>
      </c>
      <c r="E577" s="735">
        <v>2160</v>
      </c>
      <c r="F577" s="735">
        <v>15</v>
      </c>
      <c r="G577" s="736">
        <v>0.7</v>
      </c>
      <c r="H577" s="735">
        <v>2140</v>
      </c>
      <c r="I577" s="735">
        <v>2165</v>
      </c>
      <c r="J577" s="735">
        <v>2140</v>
      </c>
      <c r="K577" s="735">
        <v>25324</v>
      </c>
      <c r="L577" s="735">
        <v>54228260</v>
      </c>
      <c r="M577" s="735">
        <v>12128400000</v>
      </c>
      <c r="N577" s="735">
        <v>5615000</v>
      </c>
    </row>
    <row r="578" spans="1:14">
      <c r="A578" s="734" t="s">
        <v>9839</v>
      </c>
      <c r="B578" s="734" t="s">
        <v>9840</v>
      </c>
      <c r="C578" s="734" t="s">
        <v>1604</v>
      </c>
      <c r="D578" s="734" t="s">
        <v>1605</v>
      </c>
      <c r="E578" s="735">
        <v>4510</v>
      </c>
      <c r="F578" s="735">
        <v>30</v>
      </c>
      <c r="G578" s="736">
        <v>0.67</v>
      </c>
      <c r="H578" s="735">
        <v>4510</v>
      </c>
      <c r="I578" s="735">
        <v>4520</v>
      </c>
      <c r="J578" s="735">
        <v>4480</v>
      </c>
      <c r="K578" s="735">
        <v>15152</v>
      </c>
      <c r="L578" s="735">
        <v>68197350</v>
      </c>
      <c r="M578" s="735">
        <v>269607800000</v>
      </c>
      <c r="N578" s="735">
        <v>59780000</v>
      </c>
    </row>
    <row r="579" spans="1:14">
      <c r="A579" s="734" t="s">
        <v>2462</v>
      </c>
      <c r="B579" s="734" t="s">
        <v>2463</v>
      </c>
      <c r="C579" s="734" t="s">
        <v>1600</v>
      </c>
      <c r="D579" s="734" t="s">
        <v>1601</v>
      </c>
      <c r="E579" s="735">
        <v>1017</v>
      </c>
      <c r="F579" s="735">
        <v>-22</v>
      </c>
      <c r="G579" s="736">
        <v>-2.12</v>
      </c>
      <c r="H579" s="735">
        <v>1038</v>
      </c>
      <c r="I579" s="735">
        <v>1042</v>
      </c>
      <c r="J579" s="735">
        <v>1016</v>
      </c>
      <c r="K579" s="735">
        <v>390697</v>
      </c>
      <c r="L579" s="735">
        <v>400190944</v>
      </c>
      <c r="M579" s="735">
        <v>39082206555</v>
      </c>
      <c r="N579" s="735">
        <v>38428915</v>
      </c>
    </row>
    <row r="580" spans="1:14">
      <c r="A580" s="734" t="s">
        <v>2464</v>
      </c>
      <c r="B580" s="734" t="s">
        <v>1072</v>
      </c>
      <c r="C580" s="734" t="s">
        <v>1604</v>
      </c>
      <c r="D580" s="734" t="s">
        <v>1605</v>
      </c>
      <c r="E580" s="735">
        <v>27000</v>
      </c>
      <c r="F580" s="735">
        <v>-400</v>
      </c>
      <c r="G580" s="736">
        <v>-1.46</v>
      </c>
      <c r="H580" s="735">
        <v>27350</v>
      </c>
      <c r="I580" s="735">
        <v>27400</v>
      </c>
      <c r="J580" s="735">
        <v>26900</v>
      </c>
      <c r="K580" s="735">
        <v>105106</v>
      </c>
      <c r="L580" s="735">
        <v>2846711850</v>
      </c>
      <c r="M580" s="735">
        <v>1370881800000</v>
      </c>
      <c r="N580" s="735">
        <v>50773400</v>
      </c>
    </row>
    <row r="581" spans="1:14">
      <c r="A581" s="734" t="s">
        <v>2465</v>
      </c>
      <c r="B581" s="734" t="s">
        <v>2466</v>
      </c>
      <c r="C581" s="734" t="s">
        <v>1604</v>
      </c>
      <c r="D581" s="734" t="s">
        <v>1605</v>
      </c>
      <c r="E581" s="735">
        <v>20250</v>
      </c>
      <c r="F581" s="735">
        <v>-200</v>
      </c>
      <c r="G581" s="736">
        <v>-0.98</v>
      </c>
      <c r="H581" s="735">
        <v>20450</v>
      </c>
      <c r="I581" s="735">
        <v>20450</v>
      </c>
      <c r="J581" s="735">
        <v>20200</v>
      </c>
      <c r="K581" s="735">
        <v>7593</v>
      </c>
      <c r="L581" s="735">
        <v>154013200</v>
      </c>
      <c r="M581" s="735">
        <v>202500000000</v>
      </c>
      <c r="N581" s="735">
        <v>10000000</v>
      </c>
    </row>
    <row r="582" spans="1:14">
      <c r="A582" s="734" t="s">
        <v>2467</v>
      </c>
      <c r="B582" s="734" t="s">
        <v>2468</v>
      </c>
      <c r="C582" s="734" t="s">
        <v>1604</v>
      </c>
      <c r="D582" s="734" t="s">
        <v>1605</v>
      </c>
      <c r="E582" s="735">
        <v>21000</v>
      </c>
      <c r="F582" s="735">
        <v>-150</v>
      </c>
      <c r="G582" s="736">
        <v>-0.71</v>
      </c>
      <c r="H582" s="735">
        <v>21150</v>
      </c>
      <c r="I582" s="735">
        <v>21150</v>
      </c>
      <c r="J582" s="735">
        <v>20950</v>
      </c>
      <c r="K582" s="735">
        <v>35552</v>
      </c>
      <c r="L582" s="735">
        <v>746889950</v>
      </c>
      <c r="M582" s="735">
        <v>546000000000</v>
      </c>
      <c r="N582" s="735">
        <v>26000000</v>
      </c>
    </row>
    <row r="583" spans="1:14">
      <c r="A583" s="734" t="s">
        <v>2469</v>
      </c>
      <c r="B583" s="734" t="s">
        <v>2470</v>
      </c>
      <c r="C583" s="734" t="s">
        <v>1600</v>
      </c>
      <c r="D583" s="734" t="s">
        <v>1611</v>
      </c>
      <c r="E583" s="735">
        <v>4105</v>
      </c>
      <c r="F583" s="735">
        <v>105</v>
      </c>
      <c r="G583" s="736">
        <v>2.63</v>
      </c>
      <c r="H583" s="735">
        <v>3970</v>
      </c>
      <c r="I583" s="735">
        <v>4360</v>
      </c>
      <c r="J583" s="735">
        <v>3960</v>
      </c>
      <c r="K583" s="735">
        <v>2003510</v>
      </c>
      <c r="L583" s="735">
        <v>8322911303</v>
      </c>
      <c r="M583" s="735">
        <v>289293212585</v>
      </c>
      <c r="N583" s="735">
        <v>70473377</v>
      </c>
    </row>
    <row r="584" spans="1:14">
      <c r="A584" s="734" t="s">
        <v>2471</v>
      </c>
      <c r="B584" s="734" t="s">
        <v>2472</v>
      </c>
      <c r="C584" s="734" t="s">
        <v>1604</v>
      </c>
      <c r="D584" s="734" t="s">
        <v>1605</v>
      </c>
      <c r="E584" s="735">
        <v>1296</v>
      </c>
      <c r="F584" s="735">
        <v>9</v>
      </c>
      <c r="G584" s="736">
        <v>0.7</v>
      </c>
      <c r="H584" s="735">
        <v>1270</v>
      </c>
      <c r="I584" s="735">
        <v>1323</v>
      </c>
      <c r="J584" s="735">
        <v>1270</v>
      </c>
      <c r="K584" s="735">
        <v>109549</v>
      </c>
      <c r="L584" s="735">
        <v>141776601</v>
      </c>
      <c r="M584" s="735">
        <v>55977642000</v>
      </c>
      <c r="N584" s="735">
        <v>43192625</v>
      </c>
    </row>
    <row r="585" spans="1:14">
      <c r="A585" s="734" t="s">
        <v>2473</v>
      </c>
      <c r="B585" s="734" t="s">
        <v>2474</v>
      </c>
      <c r="C585" s="734" t="s">
        <v>1600</v>
      </c>
      <c r="D585" s="734" t="s">
        <v>1611</v>
      </c>
      <c r="E585" s="735">
        <v>27700</v>
      </c>
      <c r="F585" s="735">
        <v>-300</v>
      </c>
      <c r="G585" s="736">
        <v>-1.07</v>
      </c>
      <c r="H585" s="735">
        <v>28150</v>
      </c>
      <c r="I585" s="735">
        <v>28350</v>
      </c>
      <c r="J585" s="735">
        <v>27150</v>
      </c>
      <c r="K585" s="735">
        <v>33306</v>
      </c>
      <c r="L585" s="735">
        <v>916647000</v>
      </c>
      <c r="M585" s="735">
        <v>265015124100</v>
      </c>
      <c r="N585" s="735">
        <v>9567333</v>
      </c>
    </row>
    <row r="586" spans="1:14">
      <c r="A586" s="734" t="s">
        <v>2475</v>
      </c>
      <c r="B586" s="734" t="s">
        <v>2476</v>
      </c>
      <c r="C586" s="734" t="s">
        <v>1604</v>
      </c>
      <c r="D586" s="734" t="s">
        <v>1605</v>
      </c>
      <c r="E586" s="735">
        <v>1073</v>
      </c>
      <c r="F586" s="735">
        <v>-2</v>
      </c>
      <c r="G586" s="736">
        <v>-0.19</v>
      </c>
      <c r="H586" s="735">
        <v>1085</v>
      </c>
      <c r="I586" s="735">
        <v>1085</v>
      </c>
      <c r="J586" s="735">
        <v>1064</v>
      </c>
      <c r="K586" s="735">
        <v>239557</v>
      </c>
      <c r="L586" s="735">
        <v>256274785</v>
      </c>
      <c r="M586" s="735">
        <v>116307351077</v>
      </c>
      <c r="N586" s="735">
        <v>108394549</v>
      </c>
    </row>
    <row r="587" spans="1:14">
      <c r="A587" s="734" t="s">
        <v>2477</v>
      </c>
      <c r="B587" s="734" t="s">
        <v>1411</v>
      </c>
      <c r="C587" s="734" t="s">
        <v>1604</v>
      </c>
      <c r="D587" s="734" t="s">
        <v>1605</v>
      </c>
      <c r="E587" s="735">
        <v>3820</v>
      </c>
      <c r="F587" s="735">
        <v>110</v>
      </c>
      <c r="G587" s="736">
        <v>2.96</v>
      </c>
      <c r="H587" s="735">
        <v>3690</v>
      </c>
      <c r="I587" s="735">
        <v>3885</v>
      </c>
      <c r="J587" s="735">
        <v>3690</v>
      </c>
      <c r="K587" s="735">
        <v>2410124</v>
      </c>
      <c r="L587" s="735">
        <v>9255176541</v>
      </c>
      <c r="M587" s="735">
        <v>1587678477160</v>
      </c>
      <c r="N587" s="735">
        <v>415622638</v>
      </c>
    </row>
    <row r="588" spans="1:14">
      <c r="A588" s="734" t="s">
        <v>2480</v>
      </c>
      <c r="B588" s="734" t="s">
        <v>1254</v>
      </c>
      <c r="C588" s="734" t="s">
        <v>1604</v>
      </c>
      <c r="D588" s="734" t="s">
        <v>1605</v>
      </c>
      <c r="E588" s="735">
        <v>22050</v>
      </c>
      <c r="F588" s="735">
        <v>-300</v>
      </c>
      <c r="G588" s="736">
        <v>-1.34</v>
      </c>
      <c r="H588" s="735">
        <v>22250</v>
      </c>
      <c r="I588" s="735">
        <v>22350</v>
      </c>
      <c r="J588" s="735">
        <v>21900</v>
      </c>
      <c r="K588" s="735">
        <v>63195</v>
      </c>
      <c r="L588" s="735">
        <v>1394085450</v>
      </c>
      <c r="M588" s="735">
        <v>1282030659000</v>
      </c>
      <c r="N588" s="735">
        <v>58141980</v>
      </c>
    </row>
    <row r="589" spans="1:14">
      <c r="A589" s="734" t="s">
        <v>2481</v>
      </c>
      <c r="B589" s="734" t="s">
        <v>1435</v>
      </c>
      <c r="C589" s="734" t="s">
        <v>1604</v>
      </c>
      <c r="D589" s="734" t="s">
        <v>1605</v>
      </c>
      <c r="E589" s="735">
        <v>172300</v>
      </c>
      <c r="F589" s="735">
        <v>-2800</v>
      </c>
      <c r="G589" s="736">
        <v>-1.6</v>
      </c>
      <c r="H589" s="735">
        <v>174400</v>
      </c>
      <c r="I589" s="735">
        <v>174600</v>
      </c>
      <c r="J589" s="735">
        <v>172000</v>
      </c>
      <c r="K589" s="735">
        <v>25228</v>
      </c>
      <c r="L589" s="735">
        <v>4369172150</v>
      </c>
      <c r="M589" s="735">
        <v>1996366872500</v>
      </c>
      <c r="N589" s="735">
        <v>11586575</v>
      </c>
    </row>
    <row r="590" spans="1:14">
      <c r="A590" s="734" t="s">
        <v>2482</v>
      </c>
      <c r="B590" s="734" t="s">
        <v>2483</v>
      </c>
      <c r="C590" s="734" t="s">
        <v>1600</v>
      </c>
      <c r="D590" s="734" t="s">
        <v>1601</v>
      </c>
      <c r="E590" s="735">
        <v>4415</v>
      </c>
      <c r="F590" s="735">
        <v>0</v>
      </c>
      <c r="G590" s="736">
        <v>0</v>
      </c>
      <c r="H590" s="735">
        <v>4455</v>
      </c>
      <c r="I590" s="735">
        <v>4485</v>
      </c>
      <c r="J590" s="735">
        <v>4375</v>
      </c>
      <c r="K590" s="735">
        <v>17573</v>
      </c>
      <c r="L590" s="735">
        <v>77555542</v>
      </c>
      <c r="M590" s="735">
        <v>59366182710</v>
      </c>
      <c r="N590" s="735">
        <v>13446474</v>
      </c>
    </row>
    <row r="591" spans="1:14">
      <c r="A591" s="734" t="s">
        <v>2484</v>
      </c>
      <c r="B591" s="734" t="s">
        <v>2485</v>
      </c>
      <c r="C591" s="734" t="s">
        <v>1604</v>
      </c>
      <c r="D591" s="734" t="s">
        <v>1605</v>
      </c>
      <c r="E591" s="735">
        <v>3865</v>
      </c>
      <c r="F591" s="735">
        <v>95</v>
      </c>
      <c r="G591" s="736">
        <v>2.52</v>
      </c>
      <c r="H591" s="735">
        <v>3770</v>
      </c>
      <c r="I591" s="735">
        <v>3865</v>
      </c>
      <c r="J591" s="735">
        <v>3770</v>
      </c>
      <c r="K591" s="735">
        <v>49000</v>
      </c>
      <c r="L591" s="735">
        <v>187478979</v>
      </c>
      <c r="M591" s="735">
        <v>239630000000</v>
      </c>
      <c r="N591" s="735">
        <v>62000000</v>
      </c>
    </row>
    <row r="592" spans="1:14">
      <c r="A592" s="734" t="s">
        <v>2486</v>
      </c>
      <c r="B592" s="734" t="s">
        <v>2487</v>
      </c>
      <c r="C592" s="734" t="s">
        <v>1600</v>
      </c>
      <c r="D592" s="734" t="s">
        <v>1611</v>
      </c>
      <c r="E592" s="735">
        <v>7900</v>
      </c>
      <c r="F592" s="735">
        <v>20</v>
      </c>
      <c r="G592" s="736">
        <v>0.25</v>
      </c>
      <c r="H592" s="735">
        <v>7880</v>
      </c>
      <c r="I592" s="735">
        <v>7960</v>
      </c>
      <c r="J592" s="735">
        <v>7810</v>
      </c>
      <c r="K592" s="735">
        <v>14712</v>
      </c>
      <c r="L592" s="735">
        <v>116316280</v>
      </c>
      <c r="M592" s="735">
        <v>99373673400</v>
      </c>
      <c r="N592" s="735">
        <v>12578946</v>
      </c>
    </row>
    <row r="593" spans="1:14">
      <c r="A593" s="734" t="s">
        <v>2488</v>
      </c>
      <c r="B593" s="734" t="s">
        <v>2489</v>
      </c>
      <c r="C593" s="734" t="s">
        <v>1600</v>
      </c>
      <c r="D593" s="734" t="s">
        <v>1611</v>
      </c>
      <c r="E593" s="735">
        <v>14160</v>
      </c>
      <c r="F593" s="735">
        <v>-110</v>
      </c>
      <c r="G593" s="736">
        <v>-0.77</v>
      </c>
      <c r="H593" s="735">
        <v>14280</v>
      </c>
      <c r="I593" s="735">
        <v>14310</v>
      </c>
      <c r="J593" s="735">
        <v>14050</v>
      </c>
      <c r="K593" s="735">
        <v>16338</v>
      </c>
      <c r="L593" s="735">
        <v>230646700</v>
      </c>
      <c r="M593" s="735">
        <v>283732416000</v>
      </c>
      <c r="N593" s="735">
        <v>20037600</v>
      </c>
    </row>
    <row r="594" spans="1:14">
      <c r="A594" s="734" t="s">
        <v>2490</v>
      </c>
      <c r="B594" s="734" t="s">
        <v>2491</v>
      </c>
      <c r="C594" s="734" t="s">
        <v>1604</v>
      </c>
      <c r="D594" s="734" t="s">
        <v>1605</v>
      </c>
      <c r="E594" s="735">
        <v>3720</v>
      </c>
      <c r="F594" s="735">
        <v>-150</v>
      </c>
      <c r="G594" s="736">
        <v>-3.88</v>
      </c>
      <c r="H594" s="735">
        <v>3810</v>
      </c>
      <c r="I594" s="735">
        <v>3835</v>
      </c>
      <c r="J594" s="735">
        <v>3720</v>
      </c>
      <c r="K594" s="735">
        <v>1721077</v>
      </c>
      <c r="L594" s="735">
        <v>6474761012</v>
      </c>
      <c r="M594" s="735">
        <v>286717776120</v>
      </c>
      <c r="N594" s="735">
        <v>77074671</v>
      </c>
    </row>
    <row r="595" spans="1:14">
      <c r="A595" s="734" t="s">
        <v>2492</v>
      </c>
      <c r="B595" s="734" t="s">
        <v>2493</v>
      </c>
      <c r="C595" s="734" t="s">
        <v>1604</v>
      </c>
      <c r="D595" s="734" t="s">
        <v>1605</v>
      </c>
      <c r="E595" s="735">
        <v>3820</v>
      </c>
      <c r="F595" s="735">
        <v>-80</v>
      </c>
      <c r="G595" s="736">
        <v>-2.0499999999999998</v>
      </c>
      <c r="H595" s="735">
        <v>3900</v>
      </c>
      <c r="I595" s="735">
        <v>3915</v>
      </c>
      <c r="J595" s="735">
        <v>3750</v>
      </c>
      <c r="K595" s="735">
        <v>42772</v>
      </c>
      <c r="L595" s="735">
        <v>162460140</v>
      </c>
      <c r="M595" s="735">
        <v>10012984000</v>
      </c>
      <c r="N595" s="735">
        <v>2621200</v>
      </c>
    </row>
    <row r="596" spans="1:14">
      <c r="A596" s="734" t="s">
        <v>2494</v>
      </c>
      <c r="B596" s="734" t="s">
        <v>2495</v>
      </c>
      <c r="C596" s="734" t="s">
        <v>1604</v>
      </c>
      <c r="D596" s="734" t="s">
        <v>1605</v>
      </c>
      <c r="E596" s="735">
        <v>11950</v>
      </c>
      <c r="F596" s="735">
        <v>-150</v>
      </c>
      <c r="G596" s="736">
        <v>-1.24</v>
      </c>
      <c r="H596" s="735">
        <v>12170</v>
      </c>
      <c r="I596" s="735">
        <v>12170</v>
      </c>
      <c r="J596" s="735">
        <v>11950</v>
      </c>
      <c r="K596" s="735">
        <v>39705</v>
      </c>
      <c r="L596" s="735">
        <v>476804525</v>
      </c>
      <c r="M596" s="735">
        <v>268009616850</v>
      </c>
      <c r="N596" s="735">
        <v>22427583</v>
      </c>
    </row>
    <row r="597" spans="1:14">
      <c r="A597" s="734" t="s">
        <v>2496</v>
      </c>
      <c r="B597" s="734" t="s">
        <v>2497</v>
      </c>
      <c r="C597" s="734" t="s">
        <v>1604</v>
      </c>
      <c r="D597" s="734" t="s">
        <v>1605</v>
      </c>
      <c r="E597" s="735">
        <v>725</v>
      </c>
      <c r="F597" s="735">
        <v>7</v>
      </c>
      <c r="G597" s="736">
        <v>0.97</v>
      </c>
      <c r="H597" s="735">
        <v>718</v>
      </c>
      <c r="I597" s="735">
        <v>727</v>
      </c>
      <c r="J597" s="735">
        <v>710</v>
      </c>
      <c r="K597" s="735">
        <v>51206</v>
      </c>
      <c r="L597" s="735">
        <v>36921438</v>
      </c>
      <c r="M597" s="735">
        <v>29905635200</v>
      </c>
      <c r="N597" s="735">
        <v>41249152</v>
      </c>
    </row>
    <row r="598" spans="1:14">
      <c r="A598" s="734" t="s">
        <v>2498</v>
      </c>
      <c r="B598" s="734" t="s">
        <v>2499</v>
      </c>
      <c r="C598" s="734" t="s">
        <v>1604</v>
      </c>
      <c r="D598" s="734" t="s">
        <v>1605</v>
      </c>
      <c r="E598" s="735">
        <v>1085</v>
      </c>
      <c r="F598" s="735">
        <v>-9</v>
      </c>
      <c r="G598" s="736">
        <v>-0.82</v>
      </c>
      <c r="H598" s="735">
        <v>1094</v>
      </c>
      <c r="I598" s="735">
        <v>1098</v>
      </c>
      <c r="J598" s="735">
        <v>1085</v>
      </c>
      <c r="K598" s="735">
        <v>31981</v>
      </c>
      <c r="L598" s="735">
        <v>34846214</v>
      </c>
      <c r="M598" s="735">
        <v>50749784575</v>
      </c>
      <c r="N598" s="735">
        <v>46773995</v>
      </c>
    </row>
    <row r="599" spans="1:14">
      <c r="A599" s="734" t="s">
        <v>2502</v>
      </c>
      <c r="B599" s="734" t="s">
        <v>2503</v>
      </c>
      <c r="C599" s="734" t="s">
        <v>1600</v>
      </c>
      <c r="D599" s="734" t="s">
        <v>1611</v>
      </c>
      <c r="E599" s="735">
        <v>13280</v>
      </c>
      <c r="F599" s="735">
        <v>230</v>
      </c>
      <c r="G599" s="736">
        <v>1.76</v>
      </c>
      <c r="H599" s="735">
        <v>13110</v>
      </c>
      <c r="I599" s="735">
        <v>13440</v>
      </c>
      <c r="J599" s="735">
        <v>13110</v>
      </c>
      <c r="K599" s="735">
        <v>19422</v>
      </c>
      <c r="L599" s="735">
        <v>258886305</v>
      </c>
      <c r="M599" s="735">
        <v>95488392480</v>
      </c>
      <c r="N599" s="735">
        <v>7190391</v>
      </c>
    </row>
    <row r="600" spans="1:14">
      <c r="A600" s="734" t="s">
        <v>2504</v>
      </c>
      <c r="B600" s="734" t="s">
        <v>2505</v>
      </c>
      <c r="C600" s="734" t="s">
        <v>1600</v>
      </c>
      <c r="D600" s="734" t="s">
        <v>1611</v>
      </c>
      <c r="E600" s="735">
        <v>3400</v>
      </c>
      <c r="F600" s="735">
        <v>165</v>
      </c>
      <c r="G600" s="736">
        <v>5.0999999999999996</v>
      </c>
      <c r="H600" s="735">
        <v>3380</v>
      </c>
      <c r="I600" s="735">
        <v>3690</v>
      </c>
      <c r="J600" s="735">
        <v>3225</v>
      </c>
      <c r="K600" s="735">
        <v>21209144</v>
      </c>
      <c r="L600" s="735">
        <v>73320654250</v>
      </c>
      <c r="M600" s="735">
        <v>120333990000</v>
      </c>
      <c r="N600" s="735">
        <v>35392350</v>
      </c>
    </row>
    <row r="601" spans="1:14">
      <c r="A601" s="734" t="s">
        <v>2506</v>
      </c>
      <c r="B601" s="734" t="s">
        <v>2507</v>
      </c>
      <c r="C601" s="734" t="s">
        <v>1695</v>
      </c>
      <c r="D601" s="734" t="s">
        <v>1696</v>
      </c>
      <c r="E601" s="735">
        <v>2500</v>
      </c>
      <c r="F601" s="735">
        <v>-420</v>
      </c>
      <c r="G601" s="736">
        <v>-14.38</v>
      </c>
      <c r="H601" s="735">
        <v>3330</v>
      </c>
      <c r="I601" s="735">
        <v>3330</v>
      </c>
      <c r="J601" s="735">
        <v>2485</v>
      </c>
      <c r="K601" s="735">
        <v>236</v>
      </c>
      <c r="L601" s="735">
        <v>587335</v>
      </c>
      <c r="M601" s="735">
        <v>8673750000</v>
      </c>
      <c r="N601" s="735">
        <v>3469500</v>
      </c>
    </row>
    <row r="602" spans="1:14">
      <c r="A602" s="734" t="s">
        <v>2508</v>
      </c>
      <c r="B602" s="734" t="s">
        <v>2509</v>
      </c>
      <c r="C602" s="734" t="s">
        <v>1600</v>
      </c>
      <c r="D602" s="734" t="s">
        <v>1611</v>
      </c>
      <c r="E602" s="735">
        <v>63500</v>
      </c>
      <c r="F602" s="735">
        <v>-2700</v>
      </c>
      <c r="G602" s="736">
        <v>-4.08</v>
      </c>
      <c r="H602" s="735">
        <v>65700</v>
      </c>
      <c r="I602" s="735">
        <v>66000</v>
      </c>
      <c r="J602" s="735">
        <v>63300</v>
      </c>
      <c r="K602" s="735">
        <v>152089</v>
      </c>
      <c r="L602" s="735">
        <v>9737469450</v>
      </c>
      <c r="M602" s="735">
        <v>983017655500</v>
      </c>
      <c r="N602" s="735">
        <v>15480593</v>
      </c>
    </row>
    <row r="603" spans="1:14">
      <c r="A603" s="734" t="s">
        <v>9841</v>
      </c>
      <c r="B603" s="734" t="s">
        <v>9842</v>
      </c>
      <c r="C603" s="734" t="s">
        <v>1600</v>
      </c>
      <c r="D603" s="734" t="s">
        <v>1614</v>
      </c>
      <c r="E603" s="735">
        <v>4305</v>
      </c>
      <c r="F603" s="735">
        <v>-95</v>
      </c>
      <c r="G603" s="736">
        <v>-2.16</v>
      </c>
      <c r="H603" s="735">
        <v>4355</v>
      </c>
      <c r="I603" s="735">
        <v>4415</v>
      </c>
      <c r="J603" s="735">
        <v>4290</v>
      </c>
      <c r="K603" s="735">
        <v>174745</v>
      </c>
      <c r="L603" s="735">
        <v>757343904</v>
      </c>
      <c r="M603" s="735">
        <v>63863900100</v>
      </c>
      <c r="N603" s="735">
        <v>14834820</v>
      </c>
    </row>
    <row r="604" spans="1:14">
      <c r="A604" s="734" t="s">
        <v>2510</v>
      </c>
      <c r="B604" s="734" t="s">
        <v>2511</v>
      </c>
      <c r="C604" s="734" t="s">
        <v>1604</v>
      </c>
      <c r="D604" s="734" t="s">
        <v>1605</v>
      </c>
      <c r="E604" s="735">
        <v>1278</v>
      </c>
      <c r="F604" s="735">
        <v>-31</v>
      </c>
      <c r="G604" s="736">
        <v>-2.37</v>
      </c>
      <c r="H604" s="735">
        <v>1292</v>
      </c>
      <c r="I604" s="735">
        <v>1292</v>
      </c>
      <c r="J604" s="735">
        <v>1262</v>
      </c>
      <c r="K604" s="735">
        <v>715974</v>
      </c>
      <c r="L604" s="735">
        <v>914465331</v>
      </c>
      <c r="M604" s="735">
        <v>116477557722</v>
      </c>
      <c r="N604" s="735">
        <v>91140499</v>
      </c>
    </row>
    <row r="605" spans="1:14">
      <c r="A605" s="734" t="s">
        <v>2512</v>
      </c>
      <c r="B605" s="734" t="s">
        <v>2513</v>
      </c>
      <c r="C605" s="734" t="s">
        <v>1604</v>
      </c>
      <c r="D605" s="734" t="s">
        <v>1605</v>
      </c>
      <c r="E605" s="735">
        <v>6310</v>
      </c>
      <c r="F605" s="735">
        <v>-170</v>
      </c>
      <c r="G605" s="736">
        <v>-2.62</v>
      </c>
      <c r="H605" s="735">
        <v>6470</v>
      </c>
      <c r="I605" s="735">
        <v>6470</v>
      </c>
      <c r="J605" s="735">
        <v>6260</v>
      </c>
      <c r="K605" s="735">
        <v>68481</v>
      </c>
      <c r="L605" s="735">
        <v>433735930</v>
      </c>
      <c r="M605" s="735">
        <v>180290771300</v>
      </c>
      <c r="N605" s="735">
        <v>28572230</v>
      </c>
    </row>
    <row r="606" spans="1:14">
      <c r="A606" s="734" t="s">
        <v>2514</v>
      </c>
      <c r="B606" s="734" t="s">
        <v>2515</v>
      </c>
      <c r="C606" s="734" t="s">
        <v>1600</v>
      </c>
      <c r="D606" s="734" t="s">
        <v>1614</v>
      </c>
      <c r="E606" s="735">
        <v>2335</v>
      </c>
      <c r="F606" s="735">
        <v>25</v>
      </c>
      <c r="G606" s="736">
        <v>1.08</v>
      </c>
      <c r="H606" s="735">
        <v>2310</v>
      </c>
      <c r="I606" s="735">
        <v>2375</v>
      </c>
      <c r="J606" s="735">
        <v>2280</v>
      </c>
      <c r="K606" s="735">
        <v>483137</v>
      </c>
      <c r="L606" s="735">
        <v>1128111813</v>
      </c>
      <c r="M606" s="735">
        <v>86055869270</v>
      </c>
      <c r="N606" s="735">
        <v>36854762</v>
      </c>
    </row>
    <row r="607" spans="1:14">
      <c r="A607" s="734" t="s">
        <v>2516</v>
      </c>
      <c r="B607" s="734" t="s">
        <v>2517</v>
      </c>
      <c r="C607" s="734" t="s">
        <v>1600</v>
      </c>
      <c r="D607" s="734" t="s">
        <v>1611</v>
      </c>
      <c r="E607" s="735">
        <v>2155</v>
      </c>
      <c r="F607" s="735">
        <v>-15</v>
      </c>
      <c r="G607" s="736">
        <v>-0.69</v>
      </c>
      <c r="H607" s="735">
        <v>2165</v>
      </c>
      <c r="I607" s="735">
        <v>2165</v>
      </c>
      <c r="J607" s="735">
        <v>2140</v>
      </c>
      <c r="K607" s="735">
        <v>9165</v>
      </c>
      <c r="L607" s="735">
        <v>19771515</v>
      </c>
      <c r="M607" s="735">
        <v>45490418665</v>
      </c>
      <c r="N607" s="735">
        <v>21109243</v>
      </c>
    </row>
    <row r="608" spans="1:14">
      <c r="A608" s="734" t="s">
        <v>2518</v>
      </c>
      <c r="B608" s="734" t="s">
        <v>2519</v>
      </c>
      <c r="C608" s="734" t="s">
        <v>1600</v>
      </c>
      <c r="D608" s="734" t="s">
        <v>1614</v>
      </c>
      <c r="E608" s="735">
        <v>4810</v>
      </c>
      <c r="F608" s="735">
        <v>10</v>
      </c>
      <c r="G608" s="736">
        <v>0.21</v>
      </c>
      <c r="H608" s="735">
        <v>4800</v>
      </c>
      <c r="I608" s="735">
        <v>4810</v>
      </c>
      <c r="J608" s="735">
        <v>4700</v>
      </c>
      <c r="K608" s="735">
        <v>7611</v>
      </c>
      <c r="L608" s="735">
        <v>36378885</v>
      </c>
      <c r="M608" s="735">
        <v>35856096900</v>
      </c>
      <c r="N608" s="735">
        <v>7454490</v>
      </c>
    </row>
    <row r="609" spans="1:14">
      <c r="A609" s="734" t="s">
        <v>2520</v>
      </c>
      <c r="B609" s="734" t="s">
        <v>2521</v>
      </c>
      <c r="C609" s="734" t="s">
        <v>1600</v>
      </c>
      <c r="D609" s="734" t="s">
        <v>1601</v>
      </c>
      <c r="E609" s="735">
        <v>2225</v>
      </c>
      <c r="F609" s="735">
        <v>-85</v>
      </c>
      <c r="G609" s="736">
        <v>-3.68</v>
      </c>
      <c r="H609" s="735">
        <v>2310</v>
      </c>
      <c r="I609" s="735">
        <v>2310</v>
      </c>
      <c r="J609" s="735">
        <v>2220</v>
      </c>
      <c r="K609" s="735">
        <v>2116273</v>
      </c>
      <c r="L609" s="735">
        <v>4742766431</v>
      </c>
      <c r="M609" s="735">
        <v>293668093500</v>
      </c>
      <c r="N609" s="735">
        <v>131985660</v>
      </c>
    </row>
    <row r="610" spans="1:14">
      <c r="A610" s="734" t="s">
        <v>2523</v>
      </c>
      <c r="B610" s="734" t="s">
        <v>2524</v>
      </c>
      <c r="C610" s="734" t="s">
        <v>1600</v>
      </c>
      <c r="D610" s="734" t="s">
        <v>1611</v>
      </c>
      <c r="E610" s="735">
        <v>6570</v>
      </c>
      <c r="F610" s="735">
        <v>-10</v>
      </c>
      <c r="G610" s="736">
        <v>-0.15</v>
      </c>
      <c r="H610" s="735">
        <v>6580</v>
      </c>
      <c r="I610" s="735">
        <v>6630</v>
      </c>
      <c r="J610" s="735">
        <v>6540</v>
      </c>
      <c r="K610" s="735">
        <v>16879</v>
      </c>
      <c r="L610" s="735">
        <v>110842870</v>
      </c>
      <c r="M610" s="735">
        <v>94311824400</v>
      </c>
      <c r="N610" s="735">
        <v>14354920</v>
      </c>
    </row>
    <row r="611" spans="1:14">
      <c r="A611" s="734" t="s">
        <v>2525</v>
      </c>
      <c r="B611" s="734" t="s">
        <v>2526</v>
      </c>
      <c r="C611" s="734" t="s">
        <v>1604</v>
      </c>
      <c r="D611" s="734" t="s">
        <v>1605</v>
      </c>
      <c r="E611" s="735">
        <v>6420</v>
      </c>
      <c r="F611" s="735">
        <v>-10</v>
      </c>
      <c r="G611" s="736">
        <v>-0.16</v>
      </c>
      <c r="H611" s="735">
        <v>6360</v>
      </c>
      <c r="I611" s="735">
        <v>6420</v>
      </c>
      <c r="J611" s="735">
        <v>6250</v>
      </c>
      <c r="K611" s="735">
        <v>14634</v>
      </c>
      <c r="L611" s="735">
        <v>92390465</v>
      </c>
      <c r="M611" s="735">
        <v>34026000000</v>
      </c>
      <c r="N611" s="735">
        <v>5300000</v>
      </c>
    </row>
    <row r="612" spans="1:14">
      <c r="A612" s="734" t="s">
        <v>2527</v>
      </c>
      <c r="B612" s="734" t="s">
        <v>2528</v>
      </c>
      <c r="C612" s="734" t="s">
        <v>1600</v>
      </c>
      <c r="D612" s="734" t="s">
        <v>1611</v>
      </c>
      <c r="E612" s="735">
        <v>29250</v>
      </c>
      <c r="F612" s="735">
        <v>-150</v>
      </c>
      <c r="G612" s="736">
        <v>-0.51</v>
      </c>
      <c r="H612" s="735">
        <v>29150</v>
      </c>
      <c r="I612" s="735">
        <v>29550</v>
      </c>
      <c r="J612" s="735">
        <v>29150</v>
      </c>
      <c r="K612" s="735">
        <v>25792</v>
      </c>
      <c r="L612" s="735">
        <v>754941200</v>
      </c>
      <c r="M612" s="735">
        <v>175500000000</v>
      </c>
      <c r="N612" s="735">
        <v>6000000</v>
      </c>
    </row>
    <row r="613" spans="1:14">
      <c r="A613" s="734" t="s">
        <v>2529</v>
      </c>
      <c r="B613" s="734" t="s">
        <v>1299</v>
      </c>
      <c r="C613" s="734" t="s">
        <v>1604</v>
      </c>
      <c r="D613" s="734" t="s">
        <v>1605</v>
      </c>
      <c r="E613" s="735">
        <v>144800</v>
      </c>
      <c r="F613" s="735">
        <v>-100</v>
      </c>
      <c r="G613" s="736">
        <v>-7.0000000000000007E-2</v>
      </c>
      <c r="H613" s="735">
        <v>144000</v>
      </c>
      <c r="I613" s="735">
        <v>149700</v>
      </c>
      <c r="J613" s="735">
        <v>143500</v>
      </c>
      <c r="K613" s="735">
        <v>45628</v>
      </c>
      <c r="L613" s="735">
        <v>6634795600</v>
      </c>
      <c r="M613" s="735">
        <v>941200000000</v>
      </c>
      <c r="N613" s="735">
        <v>6500000</v>
      </c>
    </row>
    <row r="614" spans="1:14">
      <c r="A614" s="734" t="s">
        <v>2530</v>
      </c>
      <c r="B614" s="734" t="s">
        <v>1242</v>
      </c>
      <c r="C614" s="734" t="s">
        <v>1604</v>
      </c>
      <c r="D614" s="734" t="s">
        <v>1605</v>
      </c>
      <c r="E614" s="735">
        <v>22900</v>
      </c>
      <c r="F614" s="735">
        <v>-850</v>
      </c>
      <c r="G614" s="736">
        <v>-3.58</v>
      </c>
      <c r="H614" s="735">
        <v>23250</v>
      </c>
      <c r="I614" s="735">
        <v>23450</v>
      </c>
      <c r="J614" s="735">
        <v>22600</v>
      </c>
      <c r="K614" s="735">
        <v>2178173</v>
      </c>
      <c r="L614" s="735">
        <v>50331095675</v>
      </c>
      <c r="M614" s="735">
        <v>4269643170000</v>
      </c>
      <c r="N614" s="735">
        <v>186447300</v>
      </c>
    </row>
    <row r="615" spans="1:14">
      <c r="A615" s="734" t="s">
        <v>2531</v>
      </c>
      <c r="B615" s="734" t="s">
        <v>2532</v>
      </c>
      <c r="C615" s="734" t="s">
        <v>1604</v>
      </c>
      <c r="D615" s="734" t="s">
        <v>1605</v>
      </c>
      <c r="E615" s="735">
        <v>19270</v>
      </c>
      <c r="F615" s="735">
        <v>70</v>
      </c>
      <c r="G615" s="736">
        <v>0.36</v>
      </c>
      <c r="H615" s="735">
        <v>19100</v>
      </c>
      <c r="I615" s="735">
        <v>19350</v>
      </c>
      <c r="J615" s="735">
        <v>18980</v>
      </c>
      <c r="K615" s="735">
        <v>24941</v>
      </c>
      <c r="L615" s="735">
        <v>476884525</v>
      </c>
      <c r="M615" s="735">
        <v>441560430190</v>
      </c>
      <c r="N615" s="735">
        <v>22914397</v>
      </c>
    </row>
    <row r="616" spans="1:14">
      <c r="A616" s="734" t="s">
        <v>2533</v>
      </c>
      <c r="B616" s="734" t="s">
        <v>2534</v>
      </c>
      <c r="C616" s="734" t="s">
        <v>1604</v>
      </c>
      <c r="D616" s="734" t="s">
        <v>1605</v>
      </c>
      <c r="E616" s="735">
        <v>2825</v>
      </c>
      <c r="F616" s="735">
        <v>-60</v>
      </c>
      <c r="G616" s="736">
        <v>-2.08</v>
      </c>
      <c r="H616" s="735">
        <v>2885</v>
      </c>
      <c r="I616" s="735">
        <v>2920</v>
      </c>
      <c r="J616" s="735">
        <v>2820</v>
      </c>
      <c r="K616" s="735">
        <v>290776</v>
      </c>
      <c r="L616" s="735">
        <v>830009871</v>
      </c>
      <c r="M616" s="735">
        <v>253392838500</v>
      </c>
      <c r="N616" s="735">
        <v>89696580</v>
      </c>
    </row>
    <row r="617" spans="1:14">
      <c r="A617" s="734" t="s">
        <v>2535</v>
      </c>
      <c r="B617" s="734" t="s">
        <v>2536</v>
      </c>
      <c r="C617" s="734" t="s">
        <v>1604</v>
      </c>
      <c r="D617" s="734" t="s">
        <v>1605</v>
      </c>
      <c r="E617" s="735">
        <v>2535</v>
      </c>
      <c r="F617" s="735">
        <v>-75</v>
      </c>
      <c r="G617" s="736">
        <v>-2.87</v>
      </c>
      <c r="H617" s="735">
        <v>2615</v>
      </c>
      <c r="I617" s="735">
        <v>2650</v>
      </c>
      <c r="J617" s="735">
        <v>2520</v>
      </c>
      <c r="K617" s="735">
        <v>160007</v>
      </c>
      <c r="L617" s="735">
        <v>410621602</v>
      </c>
      <c r="M617" s="735">
        <v>16433796600</v>
      </c>
      <c r="N617" s="735">
        <v>6482760</v>
      </c>
    </row>
    <row r="618" spans="1:14">
      <c r="A618" s="734" t="s">
        <v>2537</v>
      </c>
      <c r="B618" s="734" t="s">
        <v>2538</v>
      </c>
      <c r="C618" s="734" t="s">
        <v>1604</v>
      </c>
      <c r="D618" s="734" t="s">
        <v>1605</v>
      </c>
      <c r="E618" s="735">
        <v>146100</v>
      </c>
      <c r="F618" s="735">
        <v>-1600</v>
      </c>
      <c r="G618" s="736">
        <v>-1.08</v>
      </c>
      <c r="H618" s="735">
        <v>148500</v>
      </c>
      <c r="I618" s="735">
        <v>148500</v>
      </c>
      <c r="J618" s="735">
        <v>146100</v>
      </c>
      <c r="K618" s="735">
        <v>1259</v>
      </c>
      <c r="L618" s="735">
        <v>184887100</v>
      </c>
      <c r="M618" s="735">
        <v>246909000000</v>
      </c>
      <c r="N618" s="735">
        <v>1690000</v>
      </c>
    </row>
    <row r="619" spans="1:14">
      <c r="A619" s="734" t="s">
        <v>9843</v>
      </c>
      <c r="B619" s="734" t="s">
        <v>9844</v>
      </c>
      <c r="C619" s="734" t="s">
        <v>1604</v>
      </c>
      <c r="D619" s="734" t="s">
        <v>1605</v>
      </c>
      <c r="E619" s="735">
        <v>67000</v>
      </c>
      <c r="F619" s="735">
        <v>-1400</v>
      </c>
      <c r="G619" s="736">
        <v>-2.0499999999999998</v>
      </c>
      <c r="H619" s="735">
        <v>69100</v>
      </c>
      <c r="I619" s="735">
        <v>69100</v>
      </c>
      <c r="J619" s="735">
        <v>66500</v>
      </c>
      <c r="K619" s="735">
        <v>167988</v>
      </c>
      <c r="L619" s="735">
        <v>11272161650</v>
      </c>
      <c r="M619" s="735">
        <v>2581262904000</v>
      </c>
      <c r="N619" s="735">
        <v>38526312</v>
      </c>
    </row>
    <row r="620" spans="1:14">
      <c r="A620" s="734" t="s">
        <v>2539</v>
      </c>
      <c r="B620" s="734" t="s">
        <v>1257</v>
      </c>
      <c r="C620" s="734" t="s">
        <v>1604</v>
      </c>
      <c r="D620" s="734" t="s">
        <v>1605</v>
      </c>
      <c r="E620" s="735">
        <v>22550</v>
      </c>
      <c r="F620" s="735">
        <v>-250</v>
      </c>
      <c r="G620" s="736">
        <v>-1.1000000000000001</v>
      </c>
      <c r="H620" s="735">
        <v>22950</v>
      </c>
      <c r="I620" s="735">
        <v>23150</v>
      </c>
      <c r="J620" s="735">
        <v>22500</v>
      </c>
      <c r="K620" s="735">
        <v>1190775</v>
      </c>
      <c r="L620" s="735">
        <v>27018287975</v>
      </c>
      <c r="M620" s="735">
        <v>8303375905550</v>
      </c>
      <c r="N620" s="735">
        <v>368220661</v>
      </c>
    </row>
    <row r="621" spans="1:14">
      <c r="A621" s="734" t="s">
        <v>2540</v>
      </c>
      <c r="B621" s="734" t="s">
        <v>2541</v>
      </c>
      <c r="C621" s="734" t="s">
        <v>1604</v>
      </c>
      <c r="D621" s="734" t="s">
        <v>1605</v>
      </c>
      <c r="E621" s="735">
        <v>23850</v>
      </c>
      <c r="F621" s="735">
        <v>-450</v>
      </c>
      <c r="G621" s="736">
        <v>-1.85</v>
      </c>
      <c r="H621" s="735">
        <v>24550</v>
      </c>
      <c r="I621" s="735">
        <v>24550</v>
      </c>
      <c r="J621" s="735">
        <v>23500</v>
      </c>
      <c r="K621" s="735">
        <v>7172</v>
      </c>
      <c r="L621" s="735">
        <v>172162225</v>
      </c>
      <c r="M621" s="735">
        <v>26492436900</v>
      </c>
      <c r="N621" s="735">
        <v>1110794</v>
      </c>
    </row>
    <row r="622" spans="1:14">
      <c r="A622" s="734" t="s">
        <v>2542</v>
      </c>
      <c r="B622" s="734" t="s">
        <v>2543</v>
      </c>
      <c r="C622" s="734" t="s">
        <v>1604</v>
      </c>
      <c r="D622" s="734" t="s">
        <v>1605</v>
      </c>
      <c r="E622" s="735">
        <v>1757</v>
      </c>
      <c r="F622" s="735">
        <v>1</v>
      </c>
      <c r="G622" s="736">
        <v>0.06</v>
      </c>
      <c r="H622" s="735">
        <v>1754</v>
      </c>
      <c r="I622" s="735">
        <v>1783</v>
      </c>
      <c r="J622" s="735">
        <v>1752</v>
      </c>
      <c r="K622" s="735">
        <v>1000914</v>
      </c>
      <c r="L622" s="735">
        <v>1763244914</v>
      </c>
      <c r="M622" s="735">
        <v>567067076380</v>
      </c>
      <c r="N622" s="735">
        <v>322747340</v>
      </c>
    </row>
    <row r="623" spans="1:14">
      <c r="A623" s="734" t="s">
        <v>2544</v>
      </c>
      <c r="B623" s="734" t="s">
        <v>2545</v>
      </c>
      <c r="C623" s="734" t="s">
        <v>1604</v>
      </c>
      <c r="D623" s="734" t="s">
        <v>1605</v>
      </c>
      <c r="E623" s="735">
        <v>117200</v>
      </c>
      <c r="F623" s="735">
        <v>-600</v>
      </c>
      <c r="G623" s="736">
        <v>-0.51</v>
      </c>
      <c r="H623" s="735">
        <v>119700</v>
      </c>
      <c r="I623" s="735">
        <v>119700</v>
      </c>
      <c r="J623" s="735">
        <v>116700</v>
      </c>
      <c r="K623" s="735">
        <v>139</v>
      </c>
      <c r="L623" s="735">
        <v>16394900</v>
      </c>
      <c r="M623" s="735">
        <v>155641600000</v>
      </c>
      <c r="N623" s="735">
        <v>1328000</v>
      </c>
    </row>
    <row r="624" spans="1:14">
      <c r="A624" s="734" t="s">
        <v>2546</v>
      </c>
      <c r="B624" s="734" t="s">
        <v>2547</v>
      </c>
      <c r="C624" s="734" t="s">
        <v>1604</v>
      </c>
      <c r="D624" s="734" t="s">
        <v>1605</v>
      </c>
      <c r="E624" s="735">
        <v>1700</v>
      </c>
      <c r="F624" s="735">
        <v>5</v>
      </c>
      <c r="G624" s="736">
        <v>0.28999999999999998</v>
      </c>
      <c r="H624" s="735">
        <v>1695</v>
      </c>
      <c r="I624" s="735">
        <v>1702</v>
      </c>
      <c r="J624" s="735">
        <v>1674</v>
      </c>
      <c r="K624" s="735">
        <v>124457</v>
      </c>
      <c r="L624" s="735">
        <v>209687257</v>
      </c>
      <c r="M624" s="735">
        <v>75279927000</v>
      </c>
      <c r="N624" s="735">
        <v>44282310</v>
      </c>
    </row>
    <row r="625" spans="1:14">
      <c r="A625" s="734" t="s">
        <v>2548</v>
      </c>
      <c r="B625" s="734" t="s">
        <v>2549</v>
      </c>
      <c r="C625" s="734" t="s">
        <v>1604</v>
      </c>
      <c r="D625" s="734" t="s">
        <v>1605</v>
      </c>
      <c r="E625" s="735">
        <v>1400</v>
      </c>
      <c r="F625" s="735">
        <v>-14</v>
      </c>
      <c r="G625" s="736">
        <v>-0.99</v>
      </c>
      <c r="H625" s="735">
        <v>1427</v>
      </c>
      <c r="I625" s="735">
        <v>1427</v>
      </c>
      <c r="J625" s="735">
        <v>1335</v>
      </c>
      <c r="K625" s="735">
        <v>777087</v>
      </c>
      <c r="L625" s="735">
        <v>1074041202</v>
      </c>
      <c r="M625" s="735">
        <v>121900732800</v>
      </c>
      <c r="N625" s="735">
        <v>87071952</v>
      </c>
    </row>
    <row r="626" spans="1:14">
      <c r="A626" s="734" t="s">
        <v>2550</v>
      </c>
      <c r="B626" s="734" t="s">
        <v>2551</v>
      </c>
      <c r="C626" s="734" t="s">
        <v>1600</v>
      </c>
      <c r="D626" s="734" t="s">
        <v>1601</v>
      </c>
      <c r="E626" s="735">
        <v>1316</v>
      </c>
      <c r="F626" s="735">
        <v>-44</v>
      </c>
      <c r="G626" s="736">
        <v>-3.24</v>
      </c>
      <c r="H626" s="735">
        <v>1353</v>
      </c>
      <c r="I626" s="735">
        <v>1353</v>
      </c>
      <c r="J626" s="735">
        <v>1316</v>
      </c>
      <c r="K626" s="735">
        <v>185895</v>
      </c>
      <c r="L626" s="735">
        <v>247407640</v>
      </c>
      <c r="M626" s="735">
        <v>28563482584</v>
      </c>
      <c r="N626" s="735">
        <v>21704774</v>
      </c>
    </row>
    <row r="627" spans="1:14">
      <c r="A627" s="734" t="s">
        <v>2552</v>
      </c>
      <c r="B627" s="734" t="s">
        <v>2553</v>
      </c>
      <c r="C627" s="734" t="s">
        <v>1600</v>
      </c>
      <c r="D627" s="734" t="s">
        <v>1601</v>
      </c>
      <c r="E627" s="735">
        <v>2955</v>
      </c>
      <c r="F627" s="735">
        <v>10</v>
      </c>
      <c r="G627" s="736">
        <v>0.34</v>
      </c>
      <c r="H627" s="735">
        <v>2945</v>
      </c>
      <c r="I627" s="735">
        <v>2960</v>
      </c>
      <c r="J627" s="735">
        <v>2885</v>
      </c>
      <c r="K627" s="735">
        <v>41090</v>
      </c>
      <c r="L627" s="735">
        <v>120535650</v>
      </c>
      <c r="M627" s="735">
        <v>2507293860</v>
      </c>
      <c r="N627" s="735">
        <v>848492</v>
      </c>
    </row>
    <row r="628" spans="1:14">
      <c r="A628" s="734" t="s">
        <v>2554</v>
      </c>
      <c r="B628" s="734" t="s">
        <v>2555</v>
      </c>
      <c r="C628" s="734" t="s">
        <v>1600</v>
      </c>
      <c r="D628" s="734" t="s">
        <v>1601</v>
      </c>
      <c r="E628" s="735">
        <v>17430</v>
      </c>
      <c r="F628" s="735">
        <v>20</v>
      </c>
      <c r="G628" s="736">
        <v>0.11</v>
      </c>
      <c r="H628" s="735">
        <v>17440</v>
      </c>
      <c r="I628" s="735">
        <v>17720</v>
      </c>
      <c r="J628" s="735">
        <v>17400</v>
      </c>
      <c r="K628" s="735">
        <v>125413</v>
      </c>
      <c r="L628" s="735">
        <v>2194310375</v>
      </c>
      <c r="M628" s="735">
        <v>324488209500</v>
      </c>
      <c r="N628" s="735">
        <v>18616650</v>
      </c>
    </row>
    <row r="629" spans="1:14">
      <c r="A629" s="734" t="s">
        <v>2556</v>
      </c>
      <c r="B629" s="734" t="s">
        <v>2557</v>
      </c>
      <c r="C629" s="734" t="s">
        <v>1600</v>
      </c>
      <c r="D629" s="734" t="s">
        <v>1611</v>
      </c>
      <c r="E629" s="735">
        <v>8820</v>
      </c>
      <c r="F629" s="735">
        <v>50</v>
      </c>
      <c r="G629" s="736">
        <v>0.56999999999999995</v>
      </c>
      <c r="H629" s="735">
        <v>8770</v>
      </c>
      <c r="I629" s="735">
        <v>8950</v>
      </c>
      <c r="J629" s="735">
        <v>8690</v>
      </c>
      <c r="K629" s="735">
        <v>53156</v>
      </c>
      <c r="L629" s="735">
        <v>464540315</v>
      </c>
      <c r="M629" s="735">
        <v>127769924520</v>
      </c>
      <c r="N629" s="735">
        <v>14486386</v>
      </c>
    </row>
    <row r="630" spans="1:14">
      <c r="A630" s="734" t="s">
        <v>6148</v>
      </c>
      <c r="B630" s="734" t="s">
        <v>7706</v>
      </c>
      <c r="C630" s="734" t="s">
        <v>1600</v>
      </c>
      <c r="D630" s="734" t="s">
        <v>1601</v>
      </c>
      <c r="E630" s="735">
        <v>1323</v>
      </c>
      <c r="F630" s="735">
        <v>5</v>
      </c>
      <c r="G630" s="736">
        <v>0.38</v>
      </c>
      <c r="H630" s="735">
        <v>1318</v>
      </c>
      <c r="I630" s="735">
        <v>1395</v>
      </c>
      <c r="J630" s="735">
        <v>1316</v>
      </c>
      <c r="K630" s="735">
        <v>71130</v>
      </c>
      <c r="L630" s="735">
        <v>95458472</v>
      </c>
      <c r="M630" s="735">
        <v>53443726749</v>
      </c>
      <c r="N630" s="735">
        <v>40395863</v>
      </c>
    </row>
    <row r="631" spans="1:14">
      <c r="A631" s="734" t="s">
        <v>9845</v>
      </c>
      <c r="B631" s="734" t="s">
        <v>9846</v>
      </c>
      <c r="C631" s="734" t="s">
        <v>1604</v>
      </c>
      <c r="D631" s="734" t="s">
        <v>1605</v>
      </c>
      <c r="E631" s="735">
        <v>24200</v>
      </c>
      <c r="F631" s="735">
        <v>-200</v>
      </c>
      <c r="G631" s="736">
        <v>-0.82</v>
      </c>
      <c r="H631" s="735">
        <v>24100</v>
      </c>
      <c r="I631" s="735">
        <v>24400</v>
      </c>
      <c r="J631" s="735">
        <v>24100</v>
      </c>
      <c r="K631" s="735">
        <v>16264</v>
      </c>
      <c r="L631" s="735">
        <v>393325425</v>
      </c>
      <c r="M631" s="735">
        <v>357594688000</v>
      </c>
      <c r="N631" s="735">
        <v>14776640</v>
      </c>
    </row>
    <row r="632" spans="1:14">
      <c r="A632" s="734" t="s">
        <v>2558</v>
      </c>
      <c r="B632" s="734" t="s">
        <v>1493</v>
      </c>
      <c r="C632" s="734" t="s">
        <v>1604</v>
      </c>
      <c r="D632" s="734" t="s">
        <v>1605</v>
      </c>
      <c r="E632" s="735">
        <v>53600</v>
      </c>
      <c r="F632" s="735">
        <v>-200</v>
      </c>
      <c r="G632" s="736">
        <v>-0.37</v>
      </c>
      <c r="H632" s="735">
        <v>53300</v>
      </c>
      <c r="I632" s="735">
        <v>54200</v>
      </c>
      <c r="J632" s="735">
        <v>53300</v>
      </c>
      <c r="K632" s="735">
        <v>30239</v>
      </c>
      <c r="L632" s="735">
        <v>1623312000</v>
      </c>
      <c r="M632" s="735">
        <v>1152180561600</v>
      </c>
      <c r="N632" s="735">
        <v>21495906</v>
      </c>
    </row>
    <row r="633" spans="1:14">
      <c r="A633" s="734" t="s">
        <v>2559</v>
      </c>
      <c r="B633" s="734" t="s">
        <v>2560</v>
      </c>
      <c r="C633" s="734" t="s">
        <v>1629</v>
      </c>
      <c r="D633" s="734" t="s">
        <v>1632</v>
      </c>
      <c r="E633" s="735">
        <v>6240</v>
      </c>
      <c r="F633" s="735">
        <v>-130</v>
      </c>
      <c r="G633" s="736">
        <v>-2.04</v>
      </c>
      <c r="H633" s="735">
        <v>6440</v>
      </c>
      <c r="I633" s="735">
        <v>6440</v>
      </c>
      <c r="J633" s="735">
        <v>6230</v>
      </c>
      <c r="K633" s="735">
        <v>111093</v>
      </c>
      <c r="L633" s="735">
        <v>696524155</v>
      </c>
      <c r="M633" s="735">
        <v>211181218560</v>
      </c>
      <c r="N633" s="735">
        <v>33843144</v>
      </c>
    </row>
    <row r="634" spans="1:14">
      <c r="A634" s="734" t="s">
        <v>2561</v>
      </c>
      <c r="B634" s="734" t="s">
        <v>2562</v>
      </c>
      <c r="C634" s="734" t="s">
        <v>1600</v>
      </c>
      <c r="D634" s="734" t="s">
        <v>1601</v>
      </c>
      <c r="E634" s="735">
        <v>2935</v>
      </c>
      <c r="F634" s="735">
        <v>410</v>
      </c>
      <c r="G634" s="736">
        <v>16.239999999999998</v>
      </c>
      <c r="H634" s="735">
        <v>2600</v>
      </c>
      <c r="I634" s="735">
        <v>3140</v>
      </c>
      <c r="J634" s="735">
        <v>2545</v>
      </c>
      <c r="K634" s="735">
        <v>16153827</v>
      </c>
      <c r="L634" s="735">
        <v>47270813119</v>
      </c>
      <c r="M634" s="735">
        <v>118907735915</v>
      </c>
      <c r="N634" s="735">
        <v>40513709</v>
      </c>
    </row>
    <row r="635" spans="1:14">
      <c r="A635" s="734" t="s">
        <v>2563</v>
      </c>
      <c r="B635" s="734" t="s">
        <v>2564</v>
      </c>
      <c r="C635" s="734" t="s">
        <v>1604</v>
      </c>
      <c r="D635" s="734" t="s">
        <v>1605</v>
      </c>
      <c r="E635" s="735">
        <v>85600</v>
      </c>
      <c r="F635" s="735">
        <v>800</v>
      </c>
      <c r="G635" s="736">
        <v>0.94</v>
      </c>
      <c r="H635" s="735">
        <v>84700</v>
      </c>
      <c r="I635" s="735">
        <v>88500</v>
      </c>
      <c r="J635" s="735">
        <v>84600</v>
      </c>
      <c r="K635" s="735">
        <v>103295</v>
      </c>
      <c r="L635" s="735">
        <v>8935950900</v>
      </c>
      <c r="M635" s="735">
        <v>2600766310400</v>
      </c>
      <c r="N635" s="735">
        <v>30382784</v>
      </c>
    </row>
    <row r="636" spans="1:14">
      <c r="A636" s="734" t="s">
        <v>9847</v>
      </c>
      <c r="B636" s="734" t="s">
        <v>9848</v>
      </c>
      <c r="C636" s="734" t="s">
        <v>1600</v>
      </c>
      <c r="D636" s="734" t="s">
        <v>1601</v>
      </c>
      <c r="E636" s="735">
        <v>3780</v>
      </c>
      <c r="F636" s="735">
        <v>-20</v>
      </c>
      <c r="G636" s="736">
        <v>-0.53</v>
      </c>
      <c r="H636" s="735">
        <v>3725</v>
      </c>
      <c r="I636" s="735">
        <v>3790</v>
      </c>
      <c r="J636" s="735">
        <v>3725</v>
      </c>
      <c r="K636" s="735">
        <v>257707</v>
      </c>
      <c r="L636" s="735">
        <v>967021960</v>
      </c>
      <c r="M636" s="735">
        <v>271569227580</v>
      </c>
      <c r="N636" s="735">
        <v>71843711</v>
      </c>
    </row>
    <row r="637" spans="1:14">
      <c r="A637" s="734" t="s">
        <v>2565</v>
      </c>
      <c r="B637" s="734" t="s">
        <v>2566</v>
      </c>
      <c r="C637" s="734" t="s">
        <v>1600</v>
      </c>
      <c r="D637" s="734" t="s">
        <v>2041</v>
      </c>
      <c r="E637" s="735">
        <v>2550</v>
      </c>
      <c r="F637" s="735">
        <v>-25</v>
      </c>
      <c r="G637" s="736">
        <v>-0.97</v>
      </c>
      <c r="H637" s="735">
        <v>2575</v>
      </c>
      <c r="I637" s="735">
        <v>2650</v>
      </c>
      <c r="J637" s="735">
        <v>2550</v>
      </c>
      <c r="K637" s="735">
        <v>19470</v>
      </c>
      <c r="L637" s="735">
        <v>50450870</v>
      </c>
      <c r="M637" s="735">
        <v>13159841100</v>
      </c>
      <c r="N637" s="735">
        <v>5160722</v>
      </c>
    </row>
    <row r="638" spans="1:14">
      <c r="A638" s="734" t="s">
        <v>2567</v>
      </c>
      <c r="B638" s="734" t="s">
        <v>2568</v>
      </c>
      <c r="C638" s="734" t="s">
        <v>1695</v>
      </c>
      <c r="D638" s="734" t="s">
        <v>1696</v>
      </c>
      <c r="E638" s="735">
        <v>3300</v>
      </c>
      <c r="F638" s="735">
        <v>0</v>
      </c>
      <c r="G638" s="736">
        <v>0</v>
      </c>
      <c r="H638" s="735">
        <v>3000</v>
      </c>
      <c r="I638" s="735">
        <v>3300</v>
      </c>
      <c r="J638" s="735">
        <v>3000</v>
      </c>
      <c r="K638" s="735">
        <v>21</v>
      </c>
      <c r="L638" s="735">
        <v>63300</v>
      </c>
      <c r="M638" s="735">
        <v>15022784700</v>
      </c>
      <c r="N638" s="735">
        <v>4552359</v>
      </c>
    </row>
    <row r="639" spans="1:14">
      <c r="A639" s="734" t="s">
        <v>4189</v>
      </c>
      <c r="B639" s="734" t="s">
        <v>9849</v>
      </c>
      <c r="C639" s="734" t="s">
        <v>1600</v>
      </c>
      <c r="D639" s="734" t="s">
        <v>2041</v>
      </c>
      <c r="E639" s="735">
        <v>380</v>
      </c>
      <c r="F639" s="735">
        <v>0</v>
      </c>
      <c r="G639" s="736">
        <v>0</v>
      </c>
      <c r="H639" s="735">
        <v>0</v>
      </c>
      <c r="I639" s="735">
        <v>0</v>
      </c>
      <c r="J639" s="735">
        <v>0</v>
      </c>
      <c r="K639" s="735">
        <v>0</v>
      </c>
      <c r="L639" s="735">
        <v>0</v>
      </c>
      <c r="M639" s="735">
        <v>4718944500</v>
      </c>
      <c r="N639" s="735">
        <v>12418275</v>
      </c>
    </row>
    <row r="640" spans="1:14">
      <c r="A640" s="734" t="s">
        <v>9850</v>
      </c>
      <c r="B640" s="734" t="s">
        <v>9851</v>
      </c>
      <c r="C640" s="734" t="s">
        <v>1600</v>
      </c>
      <c r="D640" s="734" t="s">
        <v>1601</v>
      </c>
      <c r="E640" s="735">
        <v>25050</v>
      </c>
      <c r="F640" s="735">
        <v>500</v>
      </c>
      <c r="G640" s="736">
        <v>2.04</v>
      </c>
      <c r="H640" s="735">
        <v>24550</v>
      </c>
      <c r="I640" s="735">
        <v>25500</v>
      </c>
      <c r="J640" s="735">
        <v>24550</v>
      </c>
      <c r="K640" s="735">
        <v>204685</v>
      </c>
      <c r="L640" s="735">
        <v>5122517275</v>
      </c>
      <c r="M640" s="735">
        <v>359492800500</v>
      </c>
      <c r="N640" s="735">
        <v>14351010</v>
      </c>
    </row>
    <row r="641" spans="1:14">
      <c r="A641" s="734" t="s">
        <v>2569</v>
      </c>
      <c r="B641" s="734" t="s">
        <v>2570</v>
      </c>
      <c r="C641" s="734" t="s">
        <v>1629</v>
      </c>
      <c r="D641" s="734" t="s">
        <v>1611</v>
      </c>
      <c r="E641" s="735">
        <v>36500</v>
      </c>
      <c r="F641" s="735">
        <v>-750</v>
      </c>
      <c r="G641" s="736">
        <v>-2.0099999999999998</v>
      </c>
      <c r="H641" s="735">
        <v>36800</v>
      </c>
      <c r="I641" s="735">
        <v>37200</v>
      </c>
      <c r="J641" s="735">
        <v>36400</v>
      </c>
      <c r="K641" s="735">
        <v>182569</v>
      </c>
      <c r="L641" s="735">
        <v>6679340600</v>
      </c>
      <c r="M641" s="735">
        <v>906338033500</v>
      </c>
      <c r="N641" s="735">
        <v>24831179</v>
      </c>
    </row>
    <row r="642" spans="1:14">
      <c r="A642" s="734" t="s">
        <v>2571</v>
      </c>
      <c r="B642" s="734" t="s">
        <v>2572</v>
      </c>
      <c r="C642" s="734" t="s">
        <v>1600</v>
      </c>
      <c r="D642" s="734" t="s">
        <v>1601</v>
      </c>
      <c r="E642" s="735">
        <v>16920</v>
      </c>
      <c r="F642" s="735">
        <v>-270</v>
      </c>
      <c r="G642" s="736">
        <v>-1.57</v>
      </c>
      <c r="H642" s="735">
        <v>17060</v>
      </c>
      <c r="I642" s="735">
        <v>17100</v>
      </c>
      <c r="J642" s="735">
        <v>16790</v>
      </c>
      <c r="K642" s="735">
        <v>88236</v>
      </c>
      <c r="L642" s="735">
        <v>1490086370</v>
      </c>
      <c r="M642" s="735">
        <v>346463801280</v>
      </c>
      <c r="N642" s="735">
        <v>20476584</v>
      </c>
    </row>
    <row r="643" spans="1:14">
      <c r="A643" s="734" t="s">
        <v>2573</v>
      </c>
      <c r="B643" s="734" t="s">
        <v>2574</v>
      </c>
      <c r="C643" s="734" t="s">
        <v>1600</v>
      </c>
      <c r="D643" s="734" t="s">
        <v>1611</v>
      </c>
      <c r="E643" s="735">
        <v>6090</v>
      </c>
      <c r="F643" s="735">
        <v>70</v>
      </c>
      <c r="G643" s="736">
        <v>1.1599999999999999</v>
      </c>
      <c r="H643" s="735">
        <v>6010</v>
      </c>
      <c r="I643" s="735">
        <v>6140</v>
      </c>
      <c r="J643" s="735">
        <v>5920</v>
      </c>
      <c r="K643" s="735">
        <v>313375</v>
      </c>
      <c r="L643" s="735">
        <v>1898193710</v>
      </c>
      <c r="M643" s="735">
        <v>276711342180</v>
      </c>
      <c r="N643" s="735">
        <v>45437002</v>
      </c>
    </row>
    <row r="644" spans="1:14">
      <c r="A644" s="734" t="s">
        <v>2575</v>
      </c>
      <c r="B644" s="734" t="s">
        <v>2576</v>
      </c>
      <c r="C644" s="734" t="s">
        <v>1604</v>
      </c>
      <c r="D644" s="734" t="s">
        <v>1605</v>
      </c>
      <c r="E644" s="735">
        <v>4875</v>
      </c>
      <c r="F644" s="735">
        <v>0</v>
      </c>
      <c r="G644" s="736">
        <v>0</v>
      </c>
      <c r="H644" s="735">
        <v>4875</v>
      </c>
      <c r="I644" s="735">
        <v>4905</v>
      </c>
      <c r="J644" s="735">
        <v>4820</v>
      </c>
      <c r="K644" s="735">
        <v>28199</v>
      </c>
      <c r="L644" s="735">
        <v>137454095</v>
      </c>
      <c r="M644" s="735">
        <v>76440000000</v>
      </c>
      <c r="N644" s="735">
        <v>15680000</v>
      </c>
    </row>
    <row r="645" spans="1:14">
      <c r="A645" s="734" t="s">
        <v>2577</v>
      </c>
      <c r="B645" s="734" t="s">
        <v>2578</v>
      </c>
      <c r="C645" s="734" t="s">
        <v>1604</v>
      </c>
      <c r="D645" s="734" t="s">
        <v>1605</v>
      </c>
      <c r="E645" s="735">
        <v>7380</v>
      </c>
      <c r="F645" s="735">
        <v>20</v>
      </c>
      <c r="G645" s="736">
        <v>0.27</v>
      </c>
      <c r="H645" s="735">
        <v>7400</v>
      </c>
      <c r="I645" s="735">
        <v>7400</v>
      </c>
      <c r="J645" s="735">
        <v>7270</v>
      </c>
      <c r="K645" s="735">
        <v>6041</v>
      </c>
      <c r="L645" s="735">
        <v>44032290</v>
      </c>
      <c r="M645" s="735">
        <v>10272960000</v>
      </c>
      <c r="N645" s="735">
        <v>1392000</v>
      </c>
    </row>
    <row r="646" spans="1:14">
      <c r="A646" s="734" t="s">
        <v>2579</v>
      </c>
      <c r="B646" s="734" t="s">
        <v>9852</v>
      </c>
      <c r="C646" s="734" t="s">
        <v>1600</v>
      </c>
      <c r="D646" s="734" t="s">
        <v>1611</v>
      </c>
      <c r="E646" s="735">
        <v>1307</v>
      </c>
      <c r="F646" s="735">
        <v>-27</v>
      </c>
      <c r="G646" s="736">
        <v>-2.02</v>
      </c>
      <c r="H646" s="735">
        <v>1353</v>
      </c>
      <c r="I646" s="735">
        <v>1353</v>
      </c>
      <c r="J646" s="735">
        <v>1300</v>
      </c>
      <c r="K646" s="735">
        <v>63759</v>
      </c>
      <c r="L646" s="735">
        <v>83964825</v>
      </c>
      <c r="M646" s="735">
        <v>60231912165</v>
      </c>
      <c r="N646" s="735">
        <v>46084095</v>
      </c>
    </row>
    <row r="647" spans="1:14">
      <c r="A647" s="734" t="s">
        <v>2581</v>
      </c>
      <c r="B647" s="734" t="s">
        <v>2582</v>
      </c>
      <c r="C647" s="734" t="s">
        <v>1600</v>
      </c>
      <c r="D647" s="734" t="s">
        <v>1601</v>
      </c>
      <c r="E647" s="735">
        <v>4780</v>
      </c>
      <c r="F647" s="735">
        <v>-5</v>
      </c>
      <c r="G647" s="736">
        <v>-0.1</v>
      </c>
      <c r="H647" s="735">
        <v>4785</v>
      </c>
      <c r="I647" s="735">
        <v>4840</v>
      </c>
      <c r="J647" s="735">
        <v>4650</v>
      </c>
      <c r="K647" s="735">
        <v>71007</v>
      </c>
      <c r="L647" s="735">
        <v>335270350</v>
      </c>
      <c r="M647" s="735">
        <v>76146881800</v>
      </c>
      <c r="N647" s="735">
        <v>15930310</v>
      </c>
    </row>
    <row r="648" spans="1:14">
      <c r="A648" s="734" t="s">
        <v>2583</v>
      </c>
      <c r="B648" s="734" t="s">
        <v>2584</v>
      </c>
      <c r="C648" s="734" t="s">
        <v>1600</v>
      </c>
      <c r="D648" s="734" t="s">
        <v>1614</v>
      </c>
      <c r="E648" s="735">
        <v>30300</v>
      </c>
      <c r="F648" s="735">
        <v>-250</v>
      </c>
      <c r="G648" s="736">
        <v>-0.82</v>
      </c>
      <c r="H648" s="735">
        <v>30200</v>
      </c>
      <c r="I648" s="735">
        <v>30850</v>
      </c>
      <c r="J648" s="735">
        <v>30200</v>
      </c>
      <c r="K648" s="735">
        <v>31933</v>
      </c>
      <c r="L648" s="735">
        <v>971050575</v>
      </c>
      <c r="M648" s="735">
        <v>367513245000</v>
      </c>
      <c r="N648" s="735">
        <v>12129150</v>
      </c>
    </row>
    <row r="649" spans="1:14">
      <c r="A649" s="734" t="s">
        <v>9853</v>
      </c>
      <c r="B649" s="734" t="s">
        <v>9854</v>
      </c>
      <c r="C649" s="734" t="s">
        <v>1600</v>
      </c>
      <c r="D649" s="734" t="s">
        <v>1632</v>
      </c>
      <c r="E649" s="735">
        <v>5120</v>
      </c>
      <c r="F649" s="735">
        <v>-20</v>
      </c>
      <c r="G649" s="736">
        <v>-0.39</v>
      </c>
      <c r="H649" s="735">
        <v>5140</v>
      </c>
      <c r="I649" s="735">
        <v>5270</v>
      </c>
      <c r="J649" s="735">
        <v>5100</v>
      </c>
      <c r="K649" s="735">
        <v>5015</v>
      </c>
      <c r="L649" s="735">
        <v>25816810</v>
      </c>
      <c r="M649" s="735">
        <v>70682721280</v>
      </c>
      <c r="N649" s="735">
        <v>13805219</v>
      </c>
    </row>
    <row r="650" spans="1:14">
      <c r="A650" s="734" t="s">
        <v>2585</v>
      </c>
      <c r="B650" s="734" t="s">
        <v>2586</v>
      </c>
      <c r="C650" s="734" t="s">
        <v>1600</v>
      </c>
      <c r="D650" s="734" t="s">
        <v>1601</v>
      </c>
      <c r="E650" s="735">
        <v>4995</v>
      </c>
      <c r="F650" s="735">
        <v>-105</v>
      </c>
      <c r="G650" s="736">
        <v>-2.06</v>
      </c>
      <c r="H650" s="735">
        <v>5050</v>
      </c>
      <c r="I650" s="735">
        <v>5110</v>
      </c>
      <c r="J650" s="735">
        <v>4990</v>
      </c>
      <c r="K650" s="735">
        <v>85214</v>
      </c>
      <c r="L650" s="735">
        <v>427577255</v>
      </c>
      <c r="M650" s="735">
        <v>81030788100</v>
      </c>
      <c r="N650" s="735">
        <v>16222380</v>
      </c>
    </row>
    <row r="651" spans="1:14">
      <c r="A651" s="734" t="s">
        <v>2587</v>
      </c>
      <c r="B651" s="734" t="s">
        <v>2588</v>
      </c>
      <c r="C651" s="734" t="s">
        <v>1695</v>
      </c>
      <c r="D651" s="734" t="s">
        <v>1696</v>
      </c>
      <c r="E651" s="735">
        <v>1901</v>
      </c>
      <c r="F651" s="735">
        <v>-78</v>
      </c>
      <c r="G651" s="736">
        <v>-3.94</v>
      </c>
      <c r="H651" s="735">
        <v>2000</v>
      </c>
      <c r="I651" s="735">
        <v>2100</v>
      </c>
      <c r="J651" s="735">
        <v>1901</v>
      </c>
      <c r="K651" s="735">
        <v>243</v>
      </c>
      <c r="L651" s="735">
        <v>476241</v>
      </c>
      <c r="M651" s="735">
        <v>8114633313</v>
      </c>
      <c r="N651" s="735">
        <v>4268613</v>
      </c>
    </row>
    <row r="652" spans="1:14">
      <c r="A652" s="734" t="s">
        <v>2589</v>
      </c>
      <c r="B652" s="734" t="s">
        <v>2590</v>
      </c>
      <c r="C652" s="734" t="s">
        <v>1600</v>
      </c>
      <c r="D652" s="734" t="s">
        <v>1632</v>
      </c>
      <c r="E652" s="735">
        <v>3985</v>
      </c>
      <c r="F652" s="735">
        <v>-65</v>
      </c>
      <c r="G652" s="736">
        <v>-1.6</v>
      </c>
      <c r="H652" s="735">
        <v>3975</v>
      </c>
      <c r="I652" s="735">
        <v>4030</v>
      </c>
      <c r="J652" s="735">
        <v>3975</v>
      </c>
      <c r="K652" s="735">
        <v>29178</v>
      </c>
      <c r="L652" s="735">
        <v>116671740</v>
      </c>
      <c r="M652" s="735">
        <v>101265767960</v>
      </c>
      <c r="N652" s="735">
        <v>25411736</v>
      </c>
    </row>
    <row r="653" spans="1:14">
      <c r="A653" s="734" t="s">
        <v>2591</v>
      </c>
      <c r="B653" s="734" t="s">
        <v>2592</v>
      </c>
      <c r="C653" s="734" t="s">
        <v>1600</v>
      </c>
      <c r="D653" s="734" t="s">
        <v>1611</v>
      </c>
      <c r="E653" s="735">
        <v>4265</v>
      </c>
      <c r="F653" s="735">
        <v>15</v>
      </c>
      <c r="G653" s="736">
        <v>0.35</v>
      </c>
      <c r="H653" s="735">
        <v>4245</v>
      </c>
      <c r="I653" s="735">
        <v>4370</v>
      </c>
      <c r="J653" s="735">
        <v>4230</v>
      </c>
      <c r="K653" s="735">
        <v>17854</v>
      </c>
      <c r="L653" s="735">
        <v>76064365</v>
      </c>
      <c r="M653" s="735">
        <v>67428370500</v>
      </c>
      <c r="N653" s="735">
        <v>15809700</v>
      </c>
    </row>
    <row r="654" spans="1:14">
      <c r="A654" s="734" t="s">
        <v>2593</v>
      </c>
      <c r="B654" s="734" t="s">
        <v>2594</v>
      </c>
      <c r="C654" s="734" t="s">
        <v>1604</v>
      </c>
      <c r="D654" s="734" t="s">
        <v>1605</v>
      </c>
      <c r="E654" s="735">
        <v>46200</v>
      </c>
      <c r="F654" s="735">
        <v>2250</v>
      </c>
      <c r="G654" s="736">
        <v>5.12</v>
      </c>
      <c r="H654" s="735">
        <v>45100</v>
      </c>
      <c r="I654" s="735">
        <v>47150</v>
      </c>
      <c r="J654" s="735">
        <v>44950</v>
      </c>
      <c r="K654" s="735">
        <v>93655</v>
      </c>
      <c r="L654" s="735">
        <v>4345948075</v>
      </c>
      <c r="M654" s="735">
        <v>511379946000</v>
      </c>
      <c r="N654" s="735">
        <v>11068830</v>
      </c>
    </row>
    <row r="655" spans="1:14">
      <c r="A655" s="734" t="s">
        <v>2595</v>
      </c>
      <c r="B655" s="734" t="s">
        <v>9855</v>
      </c>
      <c r="C655" s="734" t="s">
        <v>1695</v>
      </c>
      <c r="D655" s="734" t="s">
        <v>1696</v>
      </c>
      <c r="E655" s="735">
        <v>968</v>
      </c>
      <c r="F655" s="735">
        <v>28</v>
      </c>
      <c r="G655" s="736">
        <v>2.98</v>
      </c>
      <c r="H655" s="735">
        <v>1081</v>
      </c>
      <c r="I655" s="735">
        <v>1081</v>
      </c>
      <c r="J655" s="735">
        <v>799</v>
      </c>
      <c r="K655" s="735">
        <v>6</v>
      </c>
      <c r="L655" s="735">
        <v>5588</v>
      </c>
      <c r="M655" s="735">
        <v>36827085680</v>
      </c>
      <c r="N655" s="735">
        <v>38044510</v>
      </c>
    </row>
    <row r="656" spans="1:14">
      <c r="A656" s="734" t="s">
        <v>9856</v>
      </c>
      <c r="B656" s="734" t="s">
        <v>9857</v>
      </c>
      <c r="C656" s="734" t="s">
        <v>1600</v>
      </c>
      <c r="D656" s="734" t="s">
        <v>1601</v>
      </c>
      <c r="E656" s="735">
        <v>26000</v>
      </c>
      <c r="F656" s="735">
        <v>-150</v>
      </c>
      <c r="G656" s="736">
        <v>-0.56999999999999995</v>
      </c>
      <c r="H656" s="735">
        <v>26200</v>
      </c>
      <c r="I656" s="735">
        <v>26550</v>
      </c>
      <c r="J656" s="735">
        <v>25650</v>
      </c>
      <c r="K656" s="735">
        <v>59179</v>
      </c>
      <c r="L656" s="735">
        <v>1548525500</v>
      </c>
      <c r="M656" s="735">
        <v>283114572000</v>
      </c>
      <c r="N656" s="735">
        <v>10889022</v>
      </c>
    </row>
    <row r="657" spans="1:14">
      <c r="A657" s="734" t="s">
        <v>2596</v>
      </c>
      <c r="B657" s="734" t="s">
        <v>2597</v>
      </c>
      <c r="C657" s="734" t="s">
        <v>1600</v>
      </c>
      <c r="D657" s="734" t="s">
        <v>1611</v>
      </c>
      <c r="E657" s="735">
        <v>4395</v>
      </c>
      <c r="F657" s="735">
        <v>-25</v>
      </c>
      <c r="G657" s="736">
        <v>-0.56999999999999995</v>
      </c>
      <c r="H657" s="735">
        <v>4420</v>
      </c>
      <c r="I657" s="735">
        <v>4440</v>
      </c>
      <c r="J657" s="735">
        <v>4320</v>
      </c>
      <c r="K657" s="735">
        <v>103818</v>
      </c>
      <c r="L657" s="735">
        <v>452958249</v>
      </c>
      <c r="M657" s="735">
        <v>128252912250</v>
      </c>
      <c r="N657" s="735">
        <v>29181550</v>
      </c>
    </row>
    <row r="658" spans="1:14">
      <c r="A658" s="734" t="s">
        <v>2598</v>
      </c>
      <c r="B658" s="734" t="s">
        <v>2599</v>
      </c>
      <c r="C658" s="734" t="s">
        <v>1604</v>
      </c>
      <c r="D658" s="734" t="s">
        <v>1605</v>
      </c>
      <c r="E658" s="735">
        <v>6380</v>
      </c>
      <c r="F658" s="735">
        <v>-70</v>
      </c>
      <c r="G658" s="736">
        <v>-1.0900000000000001</v>
      </c>
      <c r="H658" s="735">
        <v>6450</v>
      </c>
      <c r="I658" s="735">
        <v>6450</v>
      </c>
      <c r="J658" s="735">
        <v>6330</v>
      </c>
      <c r="K658" s="735">
        <v>23061</v>
      </c>
      <c r="L658" s="735">
        <v>146859030</v>
      </c>
      <c r="M658" s="735">
        <v>215133600000</v>
      </c>
      <c r="N658" s="735">
        <v>33720000</v>
      </c>
    </row>
    <row r="659" spans="1:14">
      <c r="A659" s="734" t="s">
        <v>2600</v>
      </c>
      <c r="B659" s="734" t="s">
        <v>2601</v>
      </c>
      <c r="C659" s="734" t="s">
        <v>1600</v>
      </c>
      <c r="D659" s="734" t="s">
        <v>1611</v>
      </c>
      <c r="E659" s="735">
        <v>5470</v>
      </c>
      <c r="F659" s="735">
        <v>-40</v>
      </c>
      <c r="G659" s="736">
        <v>-0.73</v>
      </c>
      <c r="H659" s="735">
        <v>5510</v>
      </c>
      <c r="I659" s="735">
        <v>5540</v>
      </c>
      <c r="J659" s="735">
        <v>5410</v>
      </c>
      <c r="K659" s="735">
        <v>148098</v>
      </c>
      <c r="L659" s="735">
        <v>808334020</v>
      </c>
      <c r="M659" s="735">
        <v>155703506240</v>
      </c>
      <c r="N659" s="735">
        <v>28464992</v>
      </c>
    </row>
    <row r="660" spans="1:14">
      <c r="A660" s="734" t="s">
        <v>2602</v>
      </c>
      <c r="B660" s="734" t="s">
        <v>2603</v>
      </c>
      <c r="C660" s="734" t="s">
        <v>1600</v>
      </c>
      <c r="D660" s="734" t="s">
        <v>1601</v>
      </c>
      <c r="E660" s="735">
        <v>2040</v>
      </c>
      <c r="F660" s="735">
        <v>20</v>
      </c>
      <c r="G660" s="736">
        <v>0.99</v>
      </c>
      <c r="H660" s="735">
        <v>2020</v>
      </c>
      <c r="I660" s="735">
        <v>2055</v>
      </c>
      <c r="J660" s="735">
        <v>2005</v>
      </c>
      <c r="K660" s="735">
        <v>36180</v>
      </c>
      <c r="L660" s="735">
        <v>73451236</v>
      </c>
      <c r="M660" s="735">
        <v>116571720000</v>
      </c>
      <c r="N660" s="735">
        <v>57143000</v>
      </c>
    </row>
    <row r="661" spans="1:14">
      <c r="A661" s="734" t="s">
        <v>2604</v>
      </c>
      <c r="B661" s="734" t="s">
        <v>2605</v>
      </c>
      <c r="C661" s="734" t="s">
        <v>1600</v>
      </c>
      <c r="D661" s="734" t="s">
        <v>1601</v>
      </c>
      <c r="E661" s="735">
        <v>2730</v>
      </c>
      <c r="F661" s="735">
        <v>-15</v>
      </c>
      <c r="G661" s="736">
        <v>-0.55000000000000004</v>
      </c>
      <c r="H661" s="735">
        <v>2745</v>
      </c>
      <c r="I661" s="735">
        <v>2765</v>
      </c>
      <c r="J661" s="735">
        <v>2700</v>
      </c>
      <c r="K661" s="735">
        <v>110873</v>
      </c>
      <c r="L661" s="735">
        <v>301024249</v>
      </c>
      <c r="M661" s="735">
        <v>148087435860</v>
      </c>
      <c r="N661" s="735">
        <v>54244482</v>
      </c>
    </row>
    <row r="662" spans="1:14">
      <c r="A662" s="734" t="s">
        <v>9858</v>
      </c>
      <c r="B662" s="734" t="s">
        <v>9859</v>
      </c>
      <c r="C662" s="734" t="s">
        <v>1600</v>
      </c>
      <c r="D662" s="734" t="s">
        <v>1601</v>
      </c>
      <c r="E662" s="735">
        <v>3660</v>
      </c>
      <c r="F662" s="735">
        <v>-10</v>
      </c>
      <c r="G662" s="736">
        <v>-0.27</v>
      </c>
      <c r="H662" s="735">
        <v>3700</v>
      </c>
      <c r="I662" s="735">
        <v>3710</v>
      </c>
      <c r="J662" s="735">
        <v>3640</v>
      </c>
      <c r="K662" s="735">
        <v>55415</v>
      </c>
      <c r="L662" s="735">
        <v>203251244</v>
      </c>
      <c r="M662" s="735">
        <v>117061952400</v>
      </c>
      <c r="N662" s="735">
        <v>31984140</v>
      </c>
    </row>
    <row r="663" spans="1:14">
      <c r="A663" s="734" t="s">
        <v>7707</v>
      </c>
      <c r="B663" s="734" t="s">
        <v>7708</v>
      </c>
      <c r="C663" s="734" t="s">
        <v>1604</v>
      </c>
      <c r="D663" s="734" t="s">
        <v>1605</v>
      </c>
      <c r="E663" s="735">
        <v>5320</v>
      </c>
      <c r="F663" s="735">
        <v>-50</v>
      </c>
      <c r="G663" s="736">
        <v>-0.93</v>
      </c>
      <c r="H663" s="735">
        <v>5370</v>
      </c>
      <c r="I663" s="735">
        <v>5380</v>
      </c>
      <c r="J663" s="735">
        <v>5310</v>
      </c>
      <c r="K663" s="735">
        <v>72530</v>
      </c>
      <c r="L663" s="735">
        <v>386135595</v>
      </c>
      <c r="M663" s="735">
        <v>159060849920</v>
      </c>
      <c r="N663" s="735">
        <v>29898656</v>
      </c>
    </row>
    <row r="664" spans="1:14">
      <c r="A664" s="734" t="s">
        <v>2606</v>
      </c>
      <c r="B664" s="734" t="s">
        <v>2607</v>
      </c>
      <c r="C664" s="734" t="s">
        <v>1600</v>
      </c>
      <c r="D664" s="734" t="s">
        <v>1601</v>
      </c>
      <c r="E664" s="735">
        <v>2260</v>
      </c>
      <c r="F664" s="735">
        <v>-35</v>
      </c>
      <c r="G664" s="736">
        <v>-1.53</v>
      </c>
      <c r="H664" s="735">
        <v>2255</v>
      </c>
      <c r="I664" s="735">
        <v>2290</v>
      </c>
      <c r="J664" s="735">
        <v>2240</v>
      </c>
      <c r="K664" s="735">
        <v>43942</v>
      </c>
      <c r="L664" s="735">
        <v>99335705</v>
      </c>
      <c r="M664" s="735">
        <v>41584000000</v>
      </c>
      <c r="N664" s="735">
        <v>18400000</v>
      </c>
    </row>
    <row r="665" spans="1:14">
      <c r="A665" s="734" t="s">
        <v>7709</v>
      </c>
      <c r="B665" s="734" t="s">
        <v>1240</v>
      </c>
      <c r="C665" s="734" t="s">
        <v>1604</v>
      </c>
      <c r="D665" s="734" t="s">
        <v>1605</v>
      </c>
      <c r="E665" s="735">
        <v>8240</v>
      </c>
      <c r="F665" s="735">
        <v>-110</v>
      </c>
      <c r="G665" s="736">
        <v>-1.32</v>
      </c>
      <c r="H665" s="735">
        <v>8360</v>
      </c>
      <c r="I665" s="735">
        <v>8360</v>
      </c>
      <c r="J665" s="735">
        <v>8240</v>
      </c>
      <c r="K665" s="735">
        <v>126264</v>
      </c>
      <c r="L665" s="735">
        <v>1044638115</v>
      </c>
      <c r="M665" s="735">
        <v>408770060080</v>
      </c>
      <c r="N665" s="735">
        <v>49608017</v>
      </c>
    </row>
    <row r="666" spans="1:14">
      <c r="A666" s="734" t="s">
        <v>2609</v>
      </c>
      <c r="B666" s="734" t="s">
        <v>2610</v>
      </c>
      <c r="C666" s="734" t="s">
        <v>1629</v>
      </c>
      <c r="D666" s="734" t="s">
        <v>1611</v>
      </c>
      <c r="E666" s="735">
        <v>17150</v>
      </c>
      <c r="F666" s="735">
        <v>-230</v>
      </c>
      <c r="G666" s="736">
        <v>-1.32</v>
      </c>
      <c r="H666" s="735">
        <v>17390</v>
      </c>
      <c r="I666" s="735">
        <v>17390</v>
      </c>
      <c r="J666" s="735">
        <v>17100</v>
      </c>
      <c r="K666" s="735">
        <v>184591</v>
      </c>
      <c r="L666" s="735">
        <v>3171980725</v>
      </c>
      <c r="M666" s="735">
        <v>775701703000</v>
      </c>
      <c r="N666" s="735">
        <v>45230420</v>
      </c>
    </row>
    <row r="667" spans="1:14">
      <c r="A667" s="734" t="s">
        <v>2608</v>
      </c>
      <c r="B667" s="734" t="s">
        <v>7710</v>
      </c>
      <c r="C667" s="734" t="s">
        <v>1604</v>
      </c>
      <c r="D667" s="734" t="s">
        <v>1605</v>
      </c>
      <c r="E667" s="735">
        <v>7450</v>
      </c>
      <c r="F667" s="735">
        <v>-80</v>
      </c>
      <c r="G667" s="736">
        <v>-1.06</v>
      </c>
      <c r="H667" s="735">
        <v>7540</v>
      </c>
      <c r="I667" s="735">
        <v>7540</v>
      </c>
      <c r="J667" s="735">
        <v>7430</v>
      </c>
      <c r="K667" s="735">
        <v>38140</v>
      </c>
      <c r="L667" s="735">
        <v>284416430</v>
      </c>
      <c r="M667" s="735">
        <v>236913598350</v>
      </c>
      <c r="N667" s="735">
        <v>31800483</v>
      </c>
    </row>
    <row r="668" spans="1:14">
      <c r="A668" s="734" t="s">
        <v>2611</v>
      </c>
      <c r="B668" s="734" t="s">
        <v>2612</v>
      </c>
      <c r="C668" s="734" t="s">
        <v>1604</v>
      </c>
      <c r="D668" s="734" t="s">
        <v>1605</v>
      </c>
      <c r="E668" s="735">
        <v>33750</v>
      </c>
      <c r="F668" s="735">
        <v>-50</v>
      </c>
      <c r="G668" s="736">
        <v>-0.15</v>
      </c>
      <c r="H668" s="735">
        <v>33800</v>
      </c>
      <c r="I668" s="735">
        <v>33850</v>
      </c>
      <c r="J668" s="735">
        <v>33300</v>
      </c>
      <c r="K668" s="735">
        <v>425</v>
      </c>
      <c r="L668" s="735">
        <v>14254750</v>
      </c>
      <c r="M668" s="735">
        <v>118125000000</v>
      </c>
      <c r="N668" s="735">
        <v>3500000</v>
      </c>
    </row>
    <row r="669" spans="1:14">
      <c r="A669" s="734" t="s">
        <v>2613</v>
      </c>
      <c r="B669" s="734" t="s">
        <v>2614</v>
      </c>
      <c r="C669" s="734" t="s">
        <v>1604</v>
      </c>
      <c r="D669" s="734" t="s">
        <v>1605</v>
      </c>
      <c r="E669" s="735">
        <v>2555</v>
      </c>
      <c r="F669" s="735">
        <v>-20</v>
      </c>
      <c r="G669" s="736">
        <v>-0.78</v>
      </c>
      <c r="H669" s="735">
        <v>2560</v>
      </c>
      <c r="I669" s="735">
        <v>2585</v>
      </c>
      <c r="J669" s="735">
        <v>2540</v>
      </c>
      <c r="K669" s="735">
        <v>135234</v>
      </c>
      <c r="L669" s="735">
        <v>346004602</v>
      </c>
      <c r="M669" s="735">
        <v>122567862130</v>
      </c>
      <c r="N669" s="735">
        <v>47971766</v>
      </c>
    </row>
    <row r="670" spans="1:14">
      <c r="A670" s="734" t="s">
        <v>9860</v>
      </c>
      <c r="B670" s="734" t="s">
        <v>9861</v>
      </c>
      <c r="C670" s="734" t="s">
        <v>1600</v>
      </c>
      <c r="D670" s="734" t="s">
        <v>1614</v>
      </c>
      <c r="E670" s="735">
        <v>7810</v>
      </c>
      <c r="F670" s="735">
        <v>-230</v>
      </c>
      <c r="G670" s="736">
        <v>-2.86</v>
      </c>
      <c r="H670" s="735">
        <v>7950</v>
      </c>
      <c r="I670" s="735">
        <v>8070</v>
      </c>
      <c r="J670" s="735">
        <v>7810</v>
      </c>
      <c r="K670" s="735">
        <v>88187</v>
      </c>
      <c r="L670" s="735">
        <v>696120990</v>
      </c>
      <c r="M670" s="735">
        <v>162528130600</v>
      </c>
      <c r="N670" s="735">
        <v>20810260</v>
      </c>
    </row>
    <row r="671" spans="1:14">
      <c r="A671" s="734" t="s">
        <v>2615</v>
      </c>
      <c r="B671" s="734" t="s">
        <v>2616</v>
      </c>
      <c r="C671" s="734" t="s">
        <v>1600</v>
      </c>
      <c r="D671" s="734" t="s">
        <v>1614</v>
      </c>
      <c r="E671" s="735">
        <v>4510</v>
      </c>
      <c r="F671" s="735">
        <v>-30</v>
      </c>
      <c r="G671" s="736">
        <v>-0.66</v>
      </c>
      <c r="H671" s="735">
        <v>4505</v>
      </c>
      <c r="I671" s="735">
        <v>4540</v>
      </c>
      <c r="J671" s="735">
        <v>4425</v>
      </c>
      <c r="K671" s="735">
        <v>83653</v>
      </c>
      <c r="L671" s="735">
        <v>373892275</v>
      </c>
      <c r="M671" s="735">
        <v>63140000000</v>
      </c>
      <c r="N671" s="735">
        <v>14000000</v>
      </c>
    </row>
    <row r="672" spans="1:14">
      <c r="A672" s="734" t="s">
        <v>2617</v>
      </c>
      <c r="B672" s="734" t="s">
        <v>2618</v>
      </c>
      <c r="C672" s="734" t="s">
        <v>1604</v>
      </c>
      <c r="D672" s="734" t="s">
        <v>1605</v>
      </c>
      <c r="E672" s="735">
        <v>6000</v>
      </c>
      <c r="F672" s="735">
        <v>-40</v>
      </c>
      <c r="G672" s="736">
        <v>-0.66</v>
      </c>
      <c r="H672" s="735">
        <v>6040</v>
      </c>
      <c r="I672" s="735">
        <v>6050</v>
      </c>
      <c r="J672" s="735">
        <v>5980</v>
      </c>
      <c r="K672" s="735">
        <v>5647</v>
      </c>
      <c r="L672" s="735">
        <v>33891605</v>
      </c>
      <c r="M672" s="735">
        <v>81705462000</v>
      </c>
      <c r="N672" s="735">
        <v>13617577</v>
      </c>
    </row>
    <row r="673" spans="1:14">
      <c r="A673" s="734" t="s">
        <v>2619</v>
      </c>
      <c r="B673" s="734" t="s">
        <v>2620</v>
      </c>
      <c r="C673" s="734" t="s">
        <v>1604</v>
      </c>
      <c r="D673" s="734" t="s">
        <v>1605</v>
      </c>
      <c r="E673" s="735">
        <v>5630</v>
      </c>
      <c r="F673" s="735">
        <v>80</v>
      </c>
      <c r="G673" s="736">
        <v>1.44</v>
      </c>
      <c r="H673" s="735">
        <v>5560</v>
      </c>
      <c r="I673" s="735">
        <v>5860</v>
      </c>
      <c r="J673" s="735">
        <v>5500</v>
      </c>
      <c r="K673" s="735">
        <v>107050</v>
      </c>
      <c r="L673" s="735">
        <v>603930200</v>
      </c>
      <c r="M673" s="735">
        <v>129189712690</v>
      </c>
      <c r="N673" s="735">
        <v>22946663</v>
      </c>
    </row>
    <row r="674" spans="1:14">
      <c r="A674" s="734" t="s">
        <v>2621</v>
      </c>
      <c r="B674" s="734" t="s">
        <v>2622</v>
      </c>
      <c r="C674" s="734" t="s">
        <v>1604</v>
      </c>
      <c r="D674" s="734" t="s">
        <v>1605</v>
      </c>
      <c r="E674" s="735">
        <v>24550</v>
      </c>
      <c r="F674" s="735">
        <v>2550</v>
      </c>
      <c r="G674" s="736">
        <v>11.59</v>
      </c>
      <c r="H674" s="735">
        <v>25000</v>
      </c>
      <c r="I674" s="735">
        <v>27200</v>
      </c>
      <c r="J674" s="735">
        <v>24050</v>
      </c>
      <c r="K674" s="735">
        <v>43395</v>
      </c>
      <c r="L674" s="735">
        <v>1099127500</v>
      </c>
      <c r="M674" s="735">
        <v>5541720600</v>
      </c>
      <c r="N674" s="735">
        <v>225732</v>
      </c>
    </row>
    <row r="675" spans="1:14">
      <c r="A675" s="734" t="s">
        <v>2623</v>
      </c>
      <c r="B675" s="734" t="s">
        <v>1372</v>
      </c>
      <c r="C675" s="734" t="s">
        <v>1604</v>
      </c>
      <c r="D675" s="734" t="s">
        <v>1605</v>
      </c>
      <c r="E675" s="735">
        <v>26850</v>
      </c>
      <c r="F675" s="735">
        <v>-950</v>
      </c>
      <c r="G675" s="736">
        <v>-3.42</v>
      </c>
      <c r="H675" s="735">
        <v>27700</v>
      </c>
      <c r="I675" s="735">
        <v>27850</v>
      </c>
      <c r="J675" s="735">
        <v>26850</v>
      </c>
      <c r="K675" s="735">
        <v>106331</v>
      </c>
      <c r="L675" s="735">
        <v>2883221100</v>
      </c>
      <c r="M675" s="735">
        <v>2676945000000</v>
      </c>
      <c r="N675" s="735">
        <v>99700000</v>
      </c>
    </row>
    <row r="676" spans="1:14">
      <c r="A676" s="734" t="s">
        <v>2624</v>
      </c>
      <c r="B676" s="734" t="s">
        <v>2625</v>
      </c>
      <c r="C676" s="734" t="s">
        <v>1604</v>
      </c>
      <c r="D676" s="734" t="s">
        <v>1605</v>
      </c>
      <c r="E676" s="735">
        <v>973</v>
      </c>
      <c r="F676" s="735">
        <v>0</v>
      </c>
      <c r="G676" s="736">
        <v>0</v>
      </c>
      <c r="H676" s="735">
        <v>0</v>
      </c>
      <c r="I676" s="735">
        <v>0</v>
      </c>
      <c r="J676" s="735">
        <v>0</v>
      </c>
      <c r="K676" s="735">
        <v>0</v>
      </c>
      <c r="L676" s="735">
        <v>0</v>
      </c>
      <c r="M676" s="735">
        <v>25900780311</v>
      </c>
      <c r="N676" s="735">
        <v>26619507</v>
      </c>
    </row>
    <row r="677" spans="1:14">
      <c r="A677" s="734" t="s">
        <v>2626</v>
      </c>
      <c r="B677" s="734" t="s">
        <v>2627</v>
      </c>
      <c r="C677" s="734" t="s">
        <v>1604</v>
      </c>
      <c r="D677" s="734" t="s">
        <v>1605</v>
      </c>
      <c r="E677" s="735">
        <v>4250</v>
      </c>
      <c r="F677" s="735">
        <v>-35</v>
      </c>
      <c r="G677" s="736">
        <v>-0.82</v>
      </c>
      <c r="H677" s="735">
        <v>4265</v>
      </c>
      <c r="I677" s="735">
        <v>4275</v>
      </c>
      <c r="J677" s="735">
        <v>4220</v>
      </c>
      <c r="K677" s="735">
        <v>141328</v>
      </c>
      <c r="L677" s="735">
        <v>599208687</v>
      </c>
      <c r="M677" s="735">
        <v>213251361750</v>
      </c>
      <c r="N677" s="735">
        <v>50176791</v>
      </c>
    </row>
    <row r="678" spans="1:14">
      <c r="A678" s="734" t="s">
        <v>2628</v>
      </c>
      <c r="B678" s="734" t="s">
        <v>2629</v>
      </c>
      <c r="C678" s="734" t="s">
        <v>1600</v>
      </c>
      <c r="D678" s="734" t="s">
        <v>1611</v>
      </c>
      <c r="E678" s="735">
        <v>25350</v>
      </c>
      <c r="F678" s="735">
        <v>-450</v>
      </c>
      <c r="G678" s="736">
        <v>-1.74</v>
      </c>
      <c r="H678" s="735">
        <v>25550</v>
      </c>
      <c r="I678" s="735">
        <v>25800</v>
      </c>
      <c r="J678" s="735">
        <v>25150</v>
      </c>
      <c r="K678" s="735">
        <v>125167</v>
      </c>
      <c r="L678" s="735">
        <v>3167415750</v>
      </c>
      <c r="M678" s="735">
        <v>760233672900</v>
      </c>
      <c r="N678" s="735">
        <v>29989494</v>
      </c>
    </row>
    <row r="679" spans="1:14">
      <c r="A679" s="734" t="s">
        <v>2630</v>
      </c>
      <c r="B679" s="734" t="s">
        <v>2631</v>
      </c>
      <c r="C679" s="734" t="s">
        <v>1600</v>
      </c>
      <c r="D679" s="734" t="s">
        <v>1611</v>
      </c>
      <c r="E679" s="735">
        <v>19970</v>
      </c>
      <c r="F679" s="735">
        <v>2420</v>
      </c>
      <c r="G679" s="736">
        <v>13.79</v>
      </c>
      <c r="H679" s="735">
        <v>19050</v>
      </c>
      <c r="I679" s="735">
        <v>22800</v>
      </c>
      <c r="J679" s="735">
        <v>19010</v>
      </c>
      <c r="K679" s="735">
        <v>1954314</v>
      </c>
      <c r="L679" s="735">
        <v>41547781205</v>
      </c>
      <c r="M679" s="735">
        <v>167748000000</v>
      </c>
      <c r="N679" s="735">
        <v>8400000</v>
      </c>
    </row>
    <row r="680" spans="1:14">
      <c r="A680" s="734" t="s">
        <v>2632</v>
      </c>
      <c r="B680" s="734" t="s">
        <v>2633</v>
      </c>
      <c r="C680" s="734" t="s">
        <v>1604</v>
      </c>
      <c r="D680" s="734" t="s">
        <v>1605</v>
      </c>
      <c r="E680" s="735">
        <v>109600</v>
      </c>
      <c r="F680" s="735">
        <v>300</v>
      </c>
      <c r="G680" s="736">
        <v>0.27</v>
      </c>
      <c r="H680" s="735">
        <v>111000</v>
      </c>
      <c r="I680" s="735">
        <v>111400</v>
      </c>
      <c r="J680" s="735">
        <v>108600</v>
      </c>
      <c r="K680" s="735">
        <v>5461</v>
      </c>
      <c r="L680" s="735">
        <v>599914150</v>
      </c>
      <c r="M680" s="735">
        <v>716393166400</v>
      </c>
      <c r="N680" s="735">
        <v>6536434</v>
      </c>
    </row>
    <row r="681" spans="1:14">
      <c r="A681" s="734" t="s">
        <v>2634</v>
      </c>
      <c r="B681" s="734" t="s">
        <v>2635</v>
      </c>
      <c r="C681" s="734" t="s">
        <v>1604</v>
      </c>
      <c r="D681" s="734" t="s">
        <v>1605</v>
      </c>
      <c r="E681" s="735">
        <v>52500</v>
      </c>
      <c r="F681" s="735">
        <v>-300</v>
      </c>
      <c r="G681" s="736">
        <v>-0.56999999999999995</v>
      </c>
      <c r="H681" s="735">
        <v>52900</v>
      </c>
      <c r="I681" s="735">
        <v>52900</v>
      </c>
      <c r="J681" s="735">
        <v>52200</v>
      </c>
      <c r="K681" s="735">
        <v>12570</v>
      </c>
      <c r="L681" s="735">
        <v>660157450</v>
      </c>
      <c r="M681" s="735">
        <v>491014177500</v>
      </c>
      <c r="N681" s="735">
        <v>9352651</v>
      </c>
    </row>
    <row r="682" spans="1:14">
      <c r="A682" s="734" t="s">
        <v>2636</v>
      </c>
      <c r="B682" s="734" t="s">
        <v>2637</v>
      </c>
      <c r="C682" s="734" t="s">
        <v>1600</v>
      </c>
      <c r="D682" s="734" t="s">
        <v>1601</v>
      </c>
      <c r="E682" s="735">
        <v>3825</v>
      </c>
      <c r="F682" s="735">
        <v>-75</v>
      </c>
      <c r="G682" s="736">
        <v>-1.92</v>
      </c>
      <c r="H682" s="735">
        <v>3850</v>
      </c>
      <c r="I682" s="735">
        <v>3895</v>
      </c>
      <c r="J682" s="735">
        <v>3815</v>
      </c>
      <c r="K682" s="735">
        <v>39619</v>
      </c>
      <c r="L682" s="735">
        <v>152613645</v>
      </c>
      <c r="M682" s="735">
        <v>66881326050</v>
      </c>
      <c r="N682" s="735">
        <v>17485314</v>
      </c>
    </row>
    <row r="683" spans="1:14">
      <c r="A683" s="734" t="s">
        <v>2638</v>
      </c>
      <c r="B683" s="734" t="s">
        <v>2639</v>
      </c>
      <c r="C683" s="734" t="s">
        <v>1604</v>
      </c>
      <c r="D683" s="734" t="s">
        <v>1605</v>
      </c>
      <c r="E683" s="735">
        <v>17250</v>
      </c>
      <c r="F683" s="735">
        <v>-310</v>
      </c>
      <c r="G683" s="736">
        <v>-1.77</v>
      </c>
      <c r="H683" s="735">
        <v>17560</v>
      </c>
      <c r="I683" s="735">
        <v>17560</v>
      </c>
      <c r="J683" s="735">
        <v>17200</v>
      </c>
      <c r="K683" s="735">
        <v>15533</v>
      </c>
      <c r="L683" s="735">
        <v>269422750</v>
      </c>
      <c r="M683" s="735">
        <v>230968909500</v>
      </c>
      <c r="N683" s="735">
        <v>13389502</v>
      </c>
    </row>
    <row r="684" spans="1:14">
      <c r="A684" s="734" t="s">
        <v>2640</v>
      </c>
      <c r="B684" s="734" t="s">
        <v>2641</v>
      </c>
      <c r="C684" s="734" t="s">
        <v>1600</v>
      </c>
      <c r="D684" s="734" t="s">
        <v>1611</v>
      </c>
      <c r="E684" s="735">
        <v>6880</v>
      </c>
      <c r="F684" s="735">
        <v>-20</v>
      </c>
      <c r="G684" s="736">
        <v>-0.28999999999999998</v>
      </c>
      <c r="H684" s="735">
        <v>6910</v>
      </c>
      <c r="I684" s="735">
        <v>6930</v>
      </c>
      <c r="J684" s="735">
        <v>6750</v>
      </c>
      <c r="K684" s="735">
        <v>42779</v>
      </c>
      <c r="L684" s="735">
        <v>293667200</v>
      </c>
      <c r="M684" s="735">
        <v>108704000000</v>
      </c>
      <c r="N684" s="735">
        <v>15800000</v>
      </c>
    </row>
    <row r="685" spans="1:14">
      <c r="A685" s="734" t="s">
        <v>2642</v>
      </c>
      <c r="B685" s="734" t="s">
        <v>2643</v>
      </c>
      <c r="C685" s="734" t="s">
        <v>1604</v>
      </c>
      <c r="D685" s="734" t="s">
        <v>1605</v>
      </c>
      <c r="E685" s="735">
        <v>843</v>
      </c>
      <c r="F685" s="735">
        <v>0</v>
      </c>
      <c r="G685" s="736">
        <v>0</v>
      </c>
      <c r="H685" s="735">
        <v>842</v>
      </c>
      <c r="I685" s="735">
        <v>884</v>
      </c>
      <c r="J685" s="735">
        <v>838</v>
      </c>
      <c r="K685" s="735">
        <v>3666925</v>
      </c>
      <c r="L685" s="735">
        <v>3140539327</v>
      </c>
      <c r="M685" s="735">
        <v>201210665109</v>
      </c>
      <c r="N685" s="735">
        <v>238684063</v>
      </c>
    </row>
    <row r="686" spans="1:14">
      <c r="A686" s="734" t="s">
        <v>2644</v>
      </c>
      <c r="B686" s="734" t="s">
        <v>2645</v>
      </c>
      <c r="C686" s="734" t="s">
        <v>1604</v>
      </c>
      <c r="D686" s="734" t="s">
        <v>1605</v>
      </c>
      <c r="E686" s="735">
        <v>8760</v>
      </c>
      <c r="F686" s="735">
        <v>-160</v>
      </c>
      <c r="G686" s="736">
        <v>-1.79</v>
      </c>
      <c r="H686" s="735">
        <v>8920</v>
      </c>
      <c r="I686" s="735">
        <v>9100</v>
      </c>
      <c r="J686" s="735">
        <v>8760</v>
      </c>
      <c r="K686" s="735">
        <v>13092</v>
      </c>
      <c r="L686" s="735">
        <v>115548490</v>
      </c>
      <c r="M686" s="735">
        <v>2703064440</v>
      </c>
      <c r="N686" s="735">
        <v>308569</v>
      </c>
    </row>
    <row r="687" spans="1:14">
      <c r="A687" s="734" t="s">
        <v>2646</v>
      </c>
      <c r="B687" s="734" t="s">
        <v>2647</v>
      </c>
      <c r="C687" s="734" t="s">
        <v>1604</v>
      </c>
      <c r="D687" s="734" t="s">
        <v>1605</v>
      </c>
      <c r="E687" s="735">
        <v>73200</v>
      </c>
      <c r="F687" s="735">
        <v>1600</v>
      </c>
      <c r="G687" s="736">
        <v>2.23</v>
      </c>
      <c r="H687" s="735">
        <v>77300</v>
      </c>
      <c r="I687" s="735">
        <v>84600</v>
      </c>
      <c r="J687" s="735">
        <v>72200</v>
      </c>
      <c r="K687" s="735">
        <v>1033175</v>
      </c>
      <c r="L687" s="735">
        <v>80747327550</v>
      </c>
      <c r="M687" s="735">
        <v>211955650800</v>
      </c>
      <c r="N687" s="735">
        <v>2895569</v>
      </c>
    </row>
    <row r="688" spans="1:14">
      <c r="A688" s="734" t="s">
        <v>2648</v>
      </c>
      <c r="B688" s="734" t="s">
        <v>2649</v>
      </c>
      <c r="C688" s="734" t="s">
        <v>1604</v>
      </c>
      <c r="D688" s="734" t="s">
        <v>1605</v>
      </c>
      <c r="E688" s="735">
        <v>6570</v>
      </c>
      <c r="F688" s="735">
        <v>0</v>
      </c>
      <c r="G688" s="736">
        <v>0</v>
      </c>
      <c r="H688" s="735">
        <v>6570</v>
      </c>
      <c r="I688" s="735">
        <v>6620</v>
      </c>
      <c r="J688" s="735">
        <v>6480</v>
      </c>
      <c r="K688" s="735">
        <v>79460</v>
      </c>
      <c r="L688" s="735">
        <v>519833590</v>
      </c>
      <c r="M688" s="735">
        <v>1060125903450</v>
      </c>
      <c r="N688" s="735">
        <v>161358585</v>
      </c>
    </row>
    <row r="689" spans="1:14">
      <c r="A689" s="734" t="s">
        <v>2650</v>
      </c>
      <c r="B689" s="734" t="s">
        <v>2651</v>
      </c>
      <c r="C689" s="734" t="s">
        <v>1600</v>
      </c>
      <c r="D689" s="734" t="s">
        <v>1611</v>
      </c>
      <c r="E689" s="735">
        <v>1518</v>
      </c>
      <c r="F689" s="735">
        <v>-37</v>
      </c>
      <c r="G689" s="736">
        <v>-2.38</v>
      </c>
      <c r="H689" s="735">
        <v>1547</v>
      </c>
      <c r="I689" s="735">
        <v>1547</v>
      </c>
      <c r="J689" s="735">
        <v>1514</v>
      </c>
      <c r="K689" s="735">
        <v>30766</v>
      </c>
      <c r="L689" s="735">
        <v>46820943</v>
      </c>
      <c r="M689" s="735">
        <v>29904600000</v>
      </c>
      <c r="N689" s="735">
        <v>19700000</v>
      </c>
    </row>
    <row r="690" spans="1:14">
      <c r="A690" s="734" t="s">
        <v>2652</v>
      </c>
      <c r="B690" s="734" t="s">
        <v>2653</v>
      </c>
      <c r="C690" s="734" t="s">
        <v>1604</v>
      </c>
      <c r="D690" s="734" t="s">
        <v>1605</v>
      </c>
      <c r="E690" s="735">
        <v>5600</v>
      </c>
      <c r="F690" s="735">
        <v>-30</v>
      </c>
      <c r="G690" s="736">
        <v>-0.53</v>
      </c>
      <c r="H690" s="735">
        <v>5720</v>
      </c>
      <c r="I690" s="735">
        <v>6100</v>
      </c>
      <c r="J690" s="735">
        <v>5570</v>
      </c>
      <c r="K690" s="735">
        <v>24809</v>
      </c>
      <c r="L690" s="735">
        <v>142987820</v>
      </c>
      <c r="M690" s="735">
        <v>3459293600</v>
      </c>
      <c r="N690" s="735">
        <v>617731</v>
      </c>
    </row>
    <row r="691" spans="1:14">
      <c r="A691" s="734" t="s">
        <v>2654</v>
      </c>
      <c r="B691" s="734" t="s">
        <v>2655</v>
      </c>
      <c r="C691" s="734" t="s">
        <v>1600</v>
      </c>
      <c r="D691" s="734" t="s">
        <v>1611</v>
      </c>
      <c r="E691" s="735">
        <v>25550</v>
      </c>
      <c r="F691" s="735">
        <v>50</v>
      </c>
      <c r="G691" s="736">
        <v>0.2</v>
      </c>
      <c r="H691" s="735">
        <v>25500</v>
      </c>
      <c r="I691" s="735">
        <v>25600</v>
      </c>
      <c r="J691" s="735">
        <v>25300</v>
      </c>
      <c r="K691" s="735">
        <v>12832</v>
      </c>
      <c r="L691" s="735">
        <v>326615700</v>
      </c>
      <c r="M691" s="735">
        <v>200823000000</v>
      </c>
      <c r="N691" s="735">
        <v>7860000</v>
      </c>
    </row>
    <row r="692" spans="1:14">
      <c r="A692" s="734" t="s">
        <v>2657</v>
      </c>
      <c r="B692" s="734" t="s">
        <v>2658</v>
      </c>
      <c r="C692" s="734" t="s">
        <v>1600</v>
      </c>
      <c r="D692" s="734" t="s">
        <v>1601</v>
      </c>
      <c r="E692" s="735">
        <v>1910</v>
      </c>
      <c r="F692" s="735">
        <v>-12</v>
      </c>
      <c r="G692" s="736">
        <v>-0.62</v>
      </c>
      <c r="H692" s="735">
        <v>1922</v>
      </c>
      <c r="I692" s="735">
        <v>1922</v>
      </c>
      <c r="J692" s="735">
        <v>1845</v>
      </c>
      <c r="K692" s="735">
        <v>7564</v>
      </c>
      <c r="L692" s="735">
        <v>14423373</v>
      </c>
      <c r="M692" s="735">
        <v>38200000000</v>
      </c>
      <c r="N692" s="735">
        <v>20000000</v>
      </c>
    </row>
    <row r="693" spans="1:14">
      <c r="A693" s="734" t="s">
        <v>2660</v>
      </c>
      <c r="B693" s="734" t="s">
        <v>2661</v>
      </c>
      <c r="C693" s="734" t="s">
        <v>1600</v>
      </c>
      <c r="D693" s="734" t="s">
        <v>1611</v>
      </c>
      <c r="E693" s="735">
        <v>2080</v>
      </c>
      <c r="F693" s="735">
        <v>-10</v>
      </c>
      <c r="G693" s="736">
        <v>-0.48</v>
      </c>
      <c r="H693" s="735">
        <v>2090</v>
      </c>
      <c r="I693" s="735">
        <v>2090</v>
      </c>
      <c r="J693" s="735">
        <v>2070</v>
      </c>
      <c r="K693" s="735">
        <v>9225</v>
      </c>
      <c r="L693" s="735">
        <v>19187845</v>
      </c>
      <c r="M693" s="735">
        <v>53730069120</v>
      </c>
      <c r="N693" s="735">
        <v>25831764</v>
      </c>
    </row>
    <row r="694" spans="1:14">
      <c r="A694" s="734" t="s">
        <v>2662</v>
      </c>
      <c r="B694" s="734" t="s">
        <v>2663</v>
      </c>
      <c r="C694" s="734" t="s">
        <v>1600</v>
      </c>
      <c r="D694" s="734" t="s">
        <v>1611</v>
      </c>
      <c r="E694" s="735">
        <v>28700</v>
      </c>
      <c r="F694" s="735">
        <v>0</v>
      </c>
      <c r="G694" s="736">
        <v>0</v>
      </c>
      <c r="H694" s="735">
        <v>28300</v>
      </c>
      <c r="I694" s="735">
        <v>29050</v>
      </c>
      <c r="J694" s="735">
        <v>27850</v>
      </c>
      <c r="K694" s="735">
        <v>232848</v>
      </c>
      <c r="L694" s="735">
        <v>6596887100</v>
      </c>
      <c r="M694" s="735">
        <v>600115163200</v>
      </c>
      <c r="N694" s="735">
        <v>20909936</v>
      </c>
    </row>
    <row r="695" spans="1:14">
      <c r="A695" s="734" t="s">
        <v>2664</v>
      </c>
      <c r="B695" s="734" t="s">
        <v>2665</v>
      </c>
      <c r="C695" s="734" t="s">
        <v>1600</v>
      </c>
      <c r="D695" s="734" t="s">
        <v>1611</v>
      </c>
      <c r="E695" s="735">
        <v>2790</v>
      </c>
      <c r="F695" s="735">
        <v>5</v>
      </c>
      <c r="G695" s="736">
        <v>0.18</v>
      </c>
      <c r="H695" s="735">
        <v>2765</v>
      </c>
      <c r="I695" s="735">
        <v>2810</v>
      </c>
      <c r="J695" s="735">
        <v>2760</v>
      </c>
      <c r="K695" s="735">
        <v>52003</v>
      </c>
      <c r="L695" s="735">
        <v>144900984</v>
      </c>
      <c r="M695" s="735">
        <v>253354599000</v>
      </c>
      <c r="N695" s="735">
        <v>90808100</v>
      </c>
    </row>
    <row r="696" spans="1:14">
      <c r="A696" s="734" t="s">
        <v>2666</v>
      </c>
      <c r="B696" s="734" t="s">
        <v>2667</v>
      </c>
      <c r="C696" s="734" t="s">
        <v>1604</v>
      </c>
      <c r="D696" s="734" t="s">
        <v>1605</v>
      </c>
      <c r="E696" s="735">
        <v>1390</v>
      </c>
      <c r="F696" s="735">
        <v>5</v>
      </c>
      <c r="G696" s="736">
        <v>0.36</v>
      </c>
      <c r="H696" s="735">
        <v>1386</v>
      </c>
      <c r="I696" s="735">
        <v>1401</v>
      </c>
      <c r="J696" s="735">
        <v>1381</v>
      </c>
      <c r="K696" s="735">
        <v>226990</v>
      </c>
      <c r="L696" s="735">
        <v>316495600</v>
      </c>
      <c r="M696" s="735">
        <v>64989356870</v>
      </c>
      <c r="N696" s="735">
        <v>46754933</v>
      </c>
    </row>
    <row r="697" spans="1:14">
      <c r="A697" s="734" t="s">
        <v>2668</v>
      </c>
      <c r="B697" s="734" t="s">
        <v>1289</v>
      </c>
      <c r="C697" s="734" t="s">
        <v>1604</v>
      </c>
      <c r="D697" s="734" t="s">
        <v>1605</v>
      </c>
      <c r="E697" s="735">
        <v>41900</v>
      </c>
      <c r="F697" s="735">
        <v>-150</v>
      </c>
      <c r="G697" s="736">
        <v>-0.36</v>
      </c>
      <c r="H697" s="735">
        <v>41800</v>
      </c>
      <c r="I697" s="735">
        <v>42350</v>
      </c>
      <c r="J697" s="735">
        <v>41750</v>
      </c>
      <c r="K697" s="735">
        <v>64629</v>
      </c>
      <c r="L697" s="735">
        <v>2710807725</v>
      </c>
      <c r="M697" s="735">
        <v>1849800613400</v>
      </c>
      <c r="N697" s="735">
        <v>44147986</v>
      </c>
    </row>
    <row r="698" spans="1:14">
      <c r="A698" s="734" t="s">
        <v>2669</v>
      </c>
      <c r="B698" s="734" t="s">
        <v>2670</v>
      </c>
      <c r="C698" s="734" t="s">
        <v>1604</v>
      </c>
      <c r="D698" s="734" t="s">
        <v>1605</v>
      </c>
      <c r="E698" s="735">
        <v>6080</v>
      </c>
      <c r="F698" s="735">
        <v>-30</v>
      </c>
      <c r="G698" s="736">
        <v>-0.49</v>
      </c>
      <c r="H698" s="735">
        <v>6110</v>
      </c>
      <c r="I698" s="735">
        <v>6110</v>
      </c>
      <c r="J698" s="735">
        <v>6050</v>
      </c>
      <c r="K698" s="735">
        <v>12339</v>
      </c>
      <c r="L698" s="735">
        <v>74984775</v>
      </c>
      <c r="M698" s="735">
        <v>28295134400</v>
      </c>
      <c r="N698" s="735">
        <v>4653805</v>
      </c>
    </row>
    <row r="699" spans="1:14">
      <c r="A699" s="734" t="s">
        <v>2671</v>
      </c>
      <c r="B699" s="734" t="s">
        <v>1351</v>
      </c>
      <c r="C699" s="734" t="s">
        <v>1604</v>
      </c>
      <c r="D699" s="734" t="s">
        <v>1605</v>
      </c>
      <c r="E699" s="735">
        <v>25050</v>
      </c>
      <c r="F699" s="735">
        <v>-300</v>
      </c>
      <c r="G699" s="736">
        <v>-1.18</v>
      </c>
      <c r="H699" s="735">
        <v>25100</v>
      </c>
      <c r="I699" s="735">
        <v>25350</v>
      </c>
      <c r="J699" s="735">
        <v>24950</v>
      </c>
      <c r="K699" s="735">
        <v>19905</v>
      </c>
      <c r="L699" s="735">
        <v>498711450</v>
      </c>
      <c r="M699" s="735">
        <v>726231614100</v>
      </c>
      <c r="N699" s="735">
        <v>28991282</v>
      </c>
    </row>
    <row r="700" spans="1:14">
      <c r="A700" s="734" t="s">
        <v>2672</v>
      </c>
      <c r="B700" s="734" t="s">
        <v>2673</v>
      </c>
      <c r="C700" s="734" t="s">
        <v>1604</v>
      </c>
      <c r="D700" s="734" t="s">
        <v>1605</v>
      </c>
      <c r="E700" s="735">
        <v>17980</v>
      </c>
      <c r="F700" s="735">
        <v>240</v>
      </c>
      <c r="G700" s="736">
        <v>1.35</v>
      </c>
      <c r="H700" s="735">
        <v>17740</v>
      </c>
      <c r="I700" s="735">
        <v>17980</v>
      </c>
      <c r="J700" s="735">
        <v>17650</v>
      </c>
      <c r="K700" s="735">
        <v>359</v>
      </c>
      <c r="L700" s="735">
        <v>6390630</v>
      </c>
      <c r="M700" s="735">
        <v>4748715780</v>
      </c>
      <c r="N700" s="735">
        <v>264111</v>
      </c>
    </row>
    <row r="701" spans="1:14">
      <c r="A701" s="734" t="s">
        <v>7711</v>
      </c>
      <c r="B701" s="734" t="s">
        <v>7712</v>
      </c>
      <c r="C701" s="734" t="s">
        <v>1604</v>
      </c>
      <c r="D701" s="734" t="s">
        <v>1605</v>
      </c>
      <c r="E701" s="735">
        <v>13730</v>
      </c>
      <c r="F701" s="735">
        <v>0</v>
      </c>
      <c r="G701" s="736">
        <v>0</v>
      </c>
      <c r="H701" s="735">
        <v>13730</v>
      </c>
      <c r="I701" s="735">
        <v>13840</v>
      </c>
      <c r="J701" s="735">
        <v>13510</v>
      </c>
      <c r="K701" s="735">
        <v>1154</v>
      </c>
      <c r="L701" s="735">
        <v>15812790</v>
      </c>
      <c r="M701" s="735">
        <v>84137440000</v>
      </c>
      <c r="N701" s="735">
        <v>6128000</v>
      </c>
    </row>
    <row r="702" spans="1:14">
      <c r="A702" s="734" t="s">
        <v>2674</v>
      </c>
      <c r="B702" s="734" t="s">
        <v>2675</v>
      </c>
      <c r="C702" s="734" t="s">
        <v>1604</v>
      </c>
      <c r="D702" s="734" t="s">
        <v>1605</v>
      </c>
      <c r="E702" s="735">
        <v>6870</v>
      </c>
      <c r="F702" s="735">
        <v>-70</v>
      </c>
      <c r="G702" s="736">
        <v>-1.01</v>
      </c>
      <c r="H702" s="735">
        <v>6940</v>
      </c>
      <c r="I702" s="735">
        <v>7000</v>
      </c>
      <c r="J702" s="735">
        <v>6850</v>
      </c>
      <c r="K702" s="735">
        <v>29086</v>
      </c>
      <c r="L702" s="735">
        <v>201002610</v>
      </c>
      <c r="M702" s="735">
        <v>95493000000</v>
      </c>
      <c r="N702" s="735">
        <v>13900000</v>
      </c>
    </row>
    <row r="703" spans="1:14">
      <c r="A703" s="734" t="s">
        <v>2676</v>
      </c>
      <c r="B703" s="734" t="s">
        <v>2677</v>
      </c>
      <c r="C703" s="734" t="s">
        <v>1600</v>
      </c>
      <c r="D703" s="734" t="s">
        <v>1611</v>
      </c>
      <c r="E703" s="735">
        <v>7930</v>
      </c>
      <c r="F703" s="735">
        <v>20</v>
      </c>
      <c r="G703" s="736">
        <v>0.25</v>
      </c>
      <c r="H703" s="735">
        <v>7910</v>
      </c>
      <c r="I703" s="735">
        <v>7990</v>
      </c>
      <c r="J703" s="735">
        <v>7880</v>
      </c>
      <c r="K703" s="735">
        <v>8716</v>
      </c>
      <c r="L703" s="735">
        <v>69462150</v>
      </c>
      <c r="M703" s="735">
        <v>72163000000</v>
      </c>
      <c r="N703" s="735">
        <v>9100000</v>
      </c>
    </row>
    <row r="704" spans="1:14">
      <c r="A704" s="734" t="s">
        <v>2678</v>
      </c>
      <c r="B704" s="734" t="s">
        <v>2679</v>
      </c>
      <c r="C704" s="734" t="s">
        <v>1600</v>
      </c>
      <c r="D704" s="734" t="s">
        <v>1601</v>
      </c>
      <c r="E704" s="735">
        <v>15780</v>
      </c>
      <c r="F704" s="735">
        <v>-60</v>
      </c>
      <c r="G704" s="736">
        <v>-0.38</v>
      </c>
      <c r="H704" s="735">
        <v>15980</v>
      </c>
      <c r="I704" s="735">
        <v>16000</v>
      </c>
      <c r="J704" s="735">
        <v>15580</v>
      </c>
      <c r="K704" s="735">
        <v>7987</v>
      </c>
      <c r="L704" s="735">
        <v>125963840</v>
      </c>
      <c r="M704" s="735">
        <v>64991429100</v>
      </c>
      <c r="N704" s="735">
        <v>4118595</v>
      </c>
    </row>
    <row r="705" spans="1:14">
      <c r="A705" s="734" t="s">
        <v>2680</v>
      </c>
      <c r="B705" s="734" t="s">
        <v>2681</v>
      </c>
      <c r="C705" s="734" t="s">
        <v>1604</v>
      </c>
      <c r="D705" s="734" t="s">
        <v>1605</v>
      </c>
      <c r="E705" s="735">
        <v>39200</v>
      </c>
      <c r="F705" s="735">
        <v>50</v>
      </c>
      <c r="G705" s="736">
        <v>0.13</v>
      </c>
      <c r="H705" s="735">
        <v>39150</v>
      </c>
      <c r="I705" s="735">
        <v>39900</v>
      </c>
      <c r="J705" s="735">
        <v>38300</v>
      </c>
      <c r="K705" s="735">
        <v>615</v>
      </c>
      <c r="L705" s="735">
        <v>23897200</v>
      </c>
      <c r="M705" s="735">
        <v>95068428000</v>
      </c>
      <c r="N705" s="735">
        <v>2425215</v>
      </c>
    </row>
    <row r="706" spans="1:14">
      <c r="A706" s="734" t="s">
        <v>2684</v>
      </c>
      <c r="B706" s="734" t="s">
        <v>9862</v>
      </c>
      <c r="C706" s="734" t="s">
        <v>1600</v>
      </c>
      <c r="D706" s="734" t="s">
        <v>1601</v>
      </c>
      <c r="E706" s="735">
        <v>1523</v>
      </c>
      <c r="F706" s="735">
        <v>-77</v>
      </c>
      <c r="G706" s="736">
        <v>-4.8099999999999996</v>
      </c>
      <c r="H706" s="735">
        <v>1526</v>
      </c>
      <c r="I706" s="735">
        <v>1581</v>
      </c>
      <c r="J706" s="735">
        <v>1455</v>
      </c>
      <c r="K706" s="735">
        <v>1355377</v>
      </c>
      <c r="L706" s="735">
        <v>2024162120</v>
      </c>
      <c r="M706" s="735">
        <v>39810636691</v>
      </c>
      <c r="N706" s="735">
        <v>26139617</v>
      </c>
    </row>
    <row r="707" spans="1:14">
      <c r="A707" s="734" t="s">
        <v>2682</v>
      </c>
      <c r="B707" s="734" t="s">
        <v>2683</v>
      </c>
      <c r="C707" s="734" t="s">
        <v>1604</v>
      </c>
      <c r="D707" s="734" t="s">
        <v>1605</v>
      </c>
      <c r="E707" s="735">
        <v>1630</v>
      </c>
      <c r="F707" s="735">
        <v>-10</v>
      </c>
      <c r="G707" s="736">
        <v>-0.61</v>
      </c>
      <c r="H707" s="735">
        <v>1639</v>
      </c>
      <c r="I707" s="735">
        <v>1639</v>
      </c>
      <c r="J707" s="735">
        <v>1620</v>
      </c>
      <c r="K707" s="735">
        <v>22609</v>
      </c>
      <c r="L707" s="735">
        <v>36780262</v>
      </c>
      <c r="M707" s="735">
        <v>33089586800</v>
      </c>
      <c r="N707" s="735">
        <v>20300360</v>
      </c>
    </row>
    <row r="708" spans="1:14">
      <c r="A708" s="734" t="s">
        <v>2685</v>
      </c>
      <c r="B708" s="734" t="s">
        <v>2686</v>
      </c>
      <c r="C708" s="734" t="s">
        <v>1600</v>
      </c>
      <c r="D708" s="734" t="s">
        <v>1611</v>
      </c>
      <c r="E708" s="735">
        <v>36650</v>
      </c>
      <c r="F708" s="735">
        <v>-100</v>
      </c>
      <c r="G708" s="736">
        <v>-0.27</v>
      </c>
      <c r="H708" s="735">
        <v>36750</v>
      </c>
      <c r="I708" s="735">
        <v>37550</v>
      </c>
      <c r="J708" s="735">
        <v>36300</v>
      </c>
      <c r="K708" s="735">
        <v>386110</v>
      </c>
      <c r="L708" s="735">
        <v>14232740675</v>
      </c>
      <c r="M708" s="735">
        <v>1884341205100</v>
      </c>
      <c r="N708" s="735">
        <v>51414494</v>
      </c>
    </row>
    <row r="709" spans="1:14">
      <c r="A709" s="734" t="s">
        <v>2687</v>
      </c>
      <c r="B709" s="734" t="s">
        <v>2688</v>
      </c>
      <c r="C709" s="734" t="s">
        <v>1629</v>
      </c>
      <c r="D709" s="734" t="s">
        <v>1601</v>
      </c>
      <c r="E709" s="735">
        <v>8470</v>
      </c>
      <c r="F709" s="735">
        <v>-260</v>
      </c>
      <c r="G709" s="736">
        <v>-2.98</v>
      </c>
      <c r="H709" s="735">
        <v>8650</v>
      </c>
      <c r="I709" s="735">
        <v>8700</v>
      </c>
      <c r="J709" s="735">
        <v>8450</v>
      </c>
      <c r="K709" s="735">
        <v>58638</v>
      </c>
      <c r="L709" s="735">
        <v>502354025</v>
      </c>
      <c r="M709" s="735">
        <v>428220203950</v>
      </c>
      <c r="N709" s="735">
        <v>50557285</v>
      </c>
    </row>
    <row r="710" spans="1:14">
      <c r="A710" s="734" t="s">
        <v>2689</v>
      </c>
      <c r="B710" s="734" t="s">
        <v>2690</v>
      </c>
      <c r="C710" s="734" t="s">
        <v>1604</v>
      </c>
      <c r="D710" s="734" t="s">
        <v>1605</v>
      </c>
      <c r="E710" s="735">
        <v>6250</v>
      </c>
      <c r="F710" s="735">
        <v>-40</v>
      </c>
      <c r="G710" s="736">
        <v>-0.64</v>
      </c>
      <c r="H710" s="735">
        <v>6270</v>
      </c>
      <c r="I710" s="735">
        <v>6290</v>
      </c>
      <c r="J710" s="735">
        <v>6220</v>
      </c>
      <c r="K710" s="735">
        <v>38814</v>
      </c>
      <c r="L710" s="735">
        <v>242633955</v>
      </c>
      <c r="M710" s="735">
        <v>174571687500</v>
      </c>
      <c r="N710" s="735">
        <v>27931470</v>
      </c>
    </row>
    <row r="711" spans="1:14">
      <c r="A711" s="734" t="s">
        <v>2691</v>
      </c>
      <c r="B711" s="734" t="s">
        <v>1220</v>
      </c>
      <c r="C711" s="734" t="s">
        <v>1604</v>
      </c>
      <c r="D711" s="734" t="s">
        <v>1605</v>
      </c>
      <c r="E711" s="735">
        <v>781000</v>
      </c>
      <c r="F711" s="735">
        <v>-17000</v>
      </c>
      <c r="G711" s="736">
        <v>-2.13</v>
      </c>
      <c r="H711" s="735">
        <v>791000</v>
      </c>
      <c r="I711" s="735">
        <v>805000</v>
      </c>
      <c r="J711" s="735">
        <v>778000</v>
      </c>
      <c r="K711" s="735">
        <v>77634</v>
      </c>
      <c r="L711" s="735">
        <v>60991044500</v>
      </c>
      <c r="M711" s="735">
        <v>12647385135000</v>
      </c>
      <c r="N711" s="735">
        <v>16193835</v>
      </c>
    </row>
    <row r="712" spans="1:14">
      <c r="A712" s="734" t="s">
        <v>2692</v>
      </c>
      <c r="B712" s="734" t="s">
        <v>2693</v>
      </c>
      <c r="C712" s="734" t="s">
        <v>1604</v>
      </c>
      <c r="D712" s="734" t="s">
        <v>1605</v>
      </c>
      <c r="E712" s="735">
        <v>433500</v>
      </c>
      <c r="F712" s="735">
        <v>-9500</v>
      </c>
      <c r="G712" s="736">
        <v>-2.14</v>
      </c>
      <c r="H712" s="735">
        <v>431500</v>
      </c>
      <c r="I712" s="735">
        <v>447500</v>
      </c>
      <c r="J712" s="735">
        <v>431500</v>
      </c>
      <c r="K712" s="735">
        <v>554</v>
      </c>
      <c r="L712" s="735">
        <v>242235500</v>
      </c>
      <c r="M712" s="735">
        <v>387131973000</v>
      </c>
      <c r="N712" s="735">
        <v>893038</v>
      </c>
    </row>
    <row r="713" spans="1:14">
      <c r="A713" s="734" t="s">
        <v>7713</v>
      </c>
      <c r="B713" s="734" t="s">
        <v>7714</v>
      </c>
      <c r="C713" s="734" t="s">
        <v>1604</v>
      </c>
      <c r="D713" s="734" t="s">
        <v>1605</v>
      </c>
      <c r="E713" s="735">
        <v>78000</v>
      </c>
      <c r="F713" s="735">
        <v>-900</v>
      </c>
      <c r="G713" s="736">
        <v>-1.1399999999999999</v>
      </c>
      <c r="H713" s="735">
        <v>79700</v>
      </c>
      <c r="I713" s="735">
        <v>79700</v>
      </c>
      <c r="J713" s="735">
        <v>77600</v>
      </c>
      <c r="K713" s="735">
        <v>196771</v>
      </c>
      <c r="L713" s="735">
        <v>15379626300</v>
      </c>
      <c r="M713" s="735">
        <v>5055958440000</v>
      </c>
      <c r="N713" s="735">
        <v>64819980</v>
      </c>
    </row>
    <row r="714" spans="1:14">
      <c r="A714" s="734" t="s">
        <v>2694</v>
      </c>
      <c r="B714" s="734" t="s">
        <v>1500</v>
      </c>
      <c r="C714" s="734" t="s">
        <v>1604</v>
      </c>
      <c r="D714" s="734" t="s">
        <v>1605</v>
      </c>
      <c r="E714" s="735">
        <v>57700</v>
      </c>
      <c r="F714" s="735">
        <v>-300</v>
      </c>
      <c r="G714" s="736">
        <v>-0.52</v>
      </c>
      <c r="H714" s="735">
        <v>58000</v>
      </c>
      <c r="I714" s="735">
        <v>58000</v>
      </c>
      <c r="J714" s="735">
        <v>57000</v>
      </c>
      <c r="K714" s="735">
        <v>129147</v>
      </c>
      <c r="L714" s="735">
        <v>7442718550</v>
      </c>
      <c r="M714" s="735">
        <v>5530894950500</v>
      </c>
      <c r="N714" s="735">
        <v>95856065</v>
      </c>
    </row>
    <row r="715" spans="1:14">
      <c r="A715" s="734" t="s">
        <v>2695</v>
      </c>
      <c r="B715" s="734" t="s">
        <v>1561</v>
      </c>
      <c r="C715" s="734" t="s">
        <v>1604</v>
      </c>
      <c r="D715" s="734" t="s">
        <v>1605</v>
      </c>
      <c r="E715" s="735">
        <v>75300</v>
      </c>
      <c r="F715" s="735">
        <v>-1200</v>
      </c>
      <c r="G715" s="736">
        <v>-1.57</v>
      </c>
      <c r="H715" s="735">
        <v>75600</v>
      </c>
      <c r="I715" s="735">
        <v>77700</v>
      </c>
      <c r="J715" s="735">
        <v>75100</v>
      </c>
      <c r="K715" s="735">
        <v>2834603</v>
      </c>
      <c r="L715" s="735">
        <v>215674768050</v>
      </c>
      <c r="M715" s="735">
        <v>48234254293800</v>
      </c>
      <c r="N715" s="735">
        <v>640561146</v>
      </c>
    </row>
    <row r="716" spans="1:14">
      <c r="A716" s="734" t="s">
        <v>2696</v>
      </c>
      <c r="B716" s="734" t="s">
        <v>2697</v>
      </c>
      <c r="C716" s="734" t="s">
        <v>1604</v>
      </c>
      <c r="D716" s="734" t="s">
        <v>1605</v>
      </c>
      <c r="E716" s="735">
        <v>470000</v>
      </c>
      <c r="F716" s="735">
        <v>-11500</v>
      </c>
      <c r="G716" s="736">
        <v>-2.39</v>
      </c>
      <c r="H716" s="735">
        <v>481500</v>
      </c>
      <c r="I716" s="735">
        <v>481500</v>
      </c>
      <c r="J716" s="735">
        <v>470000</v>
      </c>
      <c r="K716" s="735">
        <v>12432</v>
      </c>
      <c r="L716" s="735">
        <v>5896609500</v>
      </c>
      <c r="M716" s="735">
        <v>1878337140000</v>
      </c>
      <c r="N716" s="735">
        <v>3996462</v>
      </c>
    </row>
    <row r="717" spans="1:14">
      <c r="A717" s="734" t="s">
        <v>2698</v>
      </c>
      <c r="B717" s="734" t="s">
        <v>2699</v>
      </c>
      <c r="C717" s="734" t="s">
        <v>1629</v>
      </c>
      <c r="D717" s="734" t="s">
        <v>1611</v>
      </c>
      <c r="E717" s="735">
        <v>53200</v>
      </c>
      <c r="F717" s="735">
        <v>2100</v>
      </c>
      <c r="G717" s="736">
        <v>4.1100000000000003</v>
      </c>
      <c r="H717" s="735">
        <v>49950</v>
      </c>
      <c r="I717" s="735">
        <v>54700</v>
      </c>
      <c r="J717" s="735">
        <v>49800</v>
      </c>
      <c r="K717" s="735">
        <v>875028</v>
      </c>
      <c r="L717" s="735">
        <v>46713911100</v>
      </c>
      <c r="M717" s="735">
        <v>1028209061600</v>
      </c>
      <c r="N717" s="735">
        <v>19327238</v>
      </c>
    </row>
    <row r="718" spans="1:14">
      <c r="A718" s="734" t="s">
        <v>2700</v>
      </c>
      <c r="B718" s="734" t="s">
        <v>1529</v>
      </c>
      <c r="C718" s="734" t="s">
        <v>1604</v>
      </c>
      <c r="D718" s="734" t="s">
        <v>1605</v>
      </c>
      <c r="E718" s="735">
        <v>28850</v>
      </c>
      <c r="F718" s="735">
        <v>-750</v>
      </c>
      <c r="G718" s="736">
        <v>-2.5299999999999998</v>
      </c>
      <c r="H718" s="735">
        <v>29600</v>
      </c>
      <c r="I718" s="735">
        <v>29650</v>
      </c>
      <c r="J718" s="735">
        <v>28800</v>
      </c>
      <c r="K718" s="735">
        <v>320924</v>
      </c>
      <c r="L718" s="735">
        <v>9306616100</v>
      </c>
      <c r="M718" s="735">
        <v>1889493995100</v>
      </c>
      <c r="N718" s="735">
        <v>65493726</v>
      </c>
    </row>
    <row r="719" spans="1:14">
      <c r="A719" s="734" t="s">
        <v>2701</v>
      </c>
      <c r="B719" s="734" t="s">
        <v>2702</v>
      </c>
      <c r="C719" s="734" t="s">
        <v>1604</v>
      </c>
      <c r="D719" s="734" t="s">
        <v>1605</v>
      </c>
      <c r="E719" s="735">
        <v>6860</v>
      </c>
      <c r="F719" s="735">
        <v>-150</v>
      </c>
      <c r="G719" s="736">
        <v>-2.14</v>
      </c>
      <c r="H719" s="735">
        <v>6870</v>
      </c>
      <c r="I719" s="735">
        <v>7020</v>
      </c>
      <c r="J719" s="735">
        <v>6860</v>
      </c>
      <c r="K719" s="735">
        <v>5308</v>
      </c>
      <c r="L719" s="735">
        <v>36762660</v>
      </c>
      <c r="M719" s="735">
        <v>91678412000</v>
      </c>
      <c r="N719" s="735">
        <v>13364200</v>
      </c>
    </row>
    <row r="720" spans="1:14">
      <c r="A720" s="734" t="s">
        <v>2703</v>
      </c>
      <c r="B720" s="734" t="s">
        <v>2704</v>
      </c>
      <c r="C720" s="734" t="s">
        <v>1604</v>
      </c>
      <c r="D720" s="734" t="s">
        <v>1605</v>
      </c>
      <c r="E720" s="735">
        <v>10170</v>
      </c>
      <c r="F720" s="735">
        <v>-120</v>
      </c>
      <c r="G720" s="736">
        <v>-1.17</v>
      </c>
      <c r="H720" s="735">
        <v>10540</v>
      </c>
      <c r="I720" s="735">
        <v>10540</v>
      </c>
      <c r="J720" s="735">
        <v>9860</v>
      </c>
      <c r="K720" s="735">
        <v>5018</v>
      </c>
      <c r="L720" s="735">
        <v>50256895</v>
      </c>
      <c r="M720" s="735">
        <v>30370671000</v>
      </c>
      <c r="N720" s="735">
        <v>2986300</v>
      </c>
    </row>
    <row r="721" spans="1:14">
      <c r="A721" s="734" t="s">
        <v>2705</v>
      </c>
      <c r="B721" s="734" t="s">
        <v>2706</v>
      </c>
      <c r="C721" s="734" t="s">
        <v>1604</v>
      </c>
      <c r="D721" s="734" t="s">
        <v>1605</v>
      </c>
      <c r="E721" s="735">
        <v>3650</v>
      </c>
      <c r="F721" s="735">
        <v>-80</v>
      </c>
      <c r="G721" s="736">
        <v>-2.14</v>
      </c>
      <c r="H721" s="735">
        <v>3740</v>
      </c>
      <c r="I721" s="735">
        <v>3780</v>
      </c>
      <c r="J721" s="735">
        <v>3640</v>
      </c>
      <c r="K721" s="735">
        <v>78277</v>
      </c>
      <c r="L721" s="735">
        <v>289007180</v>
      </c>
      <c r="M721" s="735">
        <v>104660187600</v>
      </c>
      <c r="N721" s="735">
        <v>28674024</v>
      </c>
    </row>
    <row r="722" spans="1:14">
      <c r="A722" s="734" t="s">
        <v>2707</v>
      </c>
      <c r="B722" s="734" t="s">
        <v>2708</v>
      </c>
      <c r="C722" s="734" t="s">
        <v>1600</v>
      </c>
      <c r="D722" s="734" t="s">
        <v>1601</v>
      </c>
      <c r="E722" s="735">
        <v>1577</v>
      </c>
      <c r="F722" s="735">
        <v>30</v>
      </c>
      <c r="G722" s="736">
        <v>1.94</v>
      </c>
      <c r="H722" s="735">
        <v>1555</v>
      </c>
      <c r="I722" s="735">
        <v>1577</v>
      </c>
      <c r="J722" s="735">
        <v>1532</v>
      </c>
      <c r="K722" s="735">
        <v>25288</v>
      </c>
      <c r="L722" s="735">
        <v>39072206</v>
      </c>
      <c r="M722" s="735">
        <v>18873599080</v>
      </c>
      <c r="N722" s="735">
        <v>11968040</v>
      </c>
    </row>
    <row r="723" spans="1:14">
      <c r="A723" s="734" t="s">
        <v>2709</v>
      </c>
      <c r="B723" s="734" t="s">
        <v>2710</v>
      </c>
      <c r="C723" s="734" t="s">
        <v>1600</v>
      </c>
      <c r="D723" s="734" t="s">
        <v>1632</v>
      </c>
      <c r="E723" s="735">
        <v>9520</v>
      </c>
      <c r="F723" s="735">
        <v>-80</v>
      </c>
      <c r="G723" s="736">
        <v>-0.83</v>
      </c>
      <c r="H723" s="735">
        <v>9630</v>
      </c>
      <c r="I723" s="735">
        <v>9770</v>
      </c>
      <c r="J723" s="735">
        <v>9450</v>
      </c>
      <c r="K723" s="735">
        <v>64589</v>
      </c>
      <c r="L723" s="735">
        <v>620619640</v>
      </c>
      <c r="M723" s="735">
        <v>270893694400</v>
      </c>
      <c r="N723" s="735">
        <v>28455220</v>
      </c>
    </row>
    <row r="724" spans="1:14">
      <c r="A724" s="734" t="s">
        <v>2711</v>
      </c>
      <c r="B724" s="734" t="s">
        <v>2712</v>
      </c>
      <c r="C724" s="734" t="s">
        <v>1600</v>
      </c>
      <c r="D724" s="734" t="s">
        <v>1651</v>
      </c>
      <c r="E724" s="735">
        <v>973</v>
      </c>
      <c r="F724" s="735">
        <v>0</v>
      </c>
      <c r="G724" s="736">
        <v>0</v>
      </c>
      <c r="H724" s="735">
        <v>0</v>
      </c>
      <c r="I724" s="735">
        <v>0</v>
      </c>
      <c r="J724" s="735">
        <v>0</v>
      </c>
      <c r="K724" s="735">
        <v>0</v>
      </c>
      <c r="L724" s="735">
        <v>0</v>
      </c>
      <c r="M724" s="735">
        <v>13503093562</v>
      </c>
      <c r="N724" s="735">
        <v>13877794</v>
      </c>
    </row>
    <row r="725" spans="1:14">
      <c r="A725" s="734" t="s">
        <v>2713</v>
      </c>
      <c r="B725" s="734" t="s">
        <v>2714</v>
      </c>
      <c r="C725" s="734" t="s">
        <v>1600</v>
      </c>
      <c r="D725" s="734" t="s">
        <v>1601</v>
      </c>
      <c r="E725" s="735">
        <v>1645</v>
      </c>
      <c r="F725" s="735">
        <v>10</v>
      </c>
      <c r="G725" s="736">
        <v>0.61</v>
      </c>
      <c r="H725" s="735">
        <v>1635</v>
      </c>
      <c r="I725" s="735">
        <v>1646</v>
      </c>
      <c r="J725" s="735">
        <v>1597</v>
      </c>
      <c r="K725" s="735">
        <v>356628</v>
      </c>
      <c r="L725" s="735">
        <v>577773897</v>
      </c>
      <c r="M725" s="735">
        <v>157316028380</v>
      </c>
      <c r="N725" s="735">
        <v>95632844</v>
      </c>
    </row>
    <row r="726" spans="1:14">
      <c r="A726" s="734" t="s">
        <v>2715</v>
      </c>
      <c r="B726" s="734" t="s">
        <v>2716</v>
      </c>
      <c r="C726" s="734" t="s">
        <v>1600</v>
      </c>
      <c r="D726" s="734" t="s">
        <v>1601</v>
      </c>
      <c r="E726" s="735">
        <v>6380</v>
      </c>
      <c r="F726" s="735">
        <v>-270</v>
      </c>
      <c r="G726" s="736">
        <v>-4.0599999999999996</v>
      </c>
      <c r="H726" s="735">
        <v>6640</v>
      </c>
      <c r="I726" s="735">
        <v>6680</v>
      </c>
      <c r="J726" s="735">
        <v>6240</v>
      </c>
      <c r="K726" s="735">
        <v>771528</v>
      </c>
      <c r="L726" s="735">
        <v>4937134435</v>
      </c>
      <c r="M726" s="735">
        <v>151839687120</v>
      </c>
      <c r="N726" s="735">
        <v>23799324</v>
      </c>
    </row>
    <row r="727" spans="1:14">
      <c r="A727" s="734" t="s">
        <v>2717</v>
      </c>
      <c r="B727" s="734" t="s">
        <v>2718</v>
      </c>
      <c r="C727" s="734" t="s">
        <v>1600</v>
      </c>
      <c r="D727" s="734" t="s">
        <v>1601</v>
      </c>
      <c r="E727" s="735">
        <v>1431</v>
      </c>
      <c r="F727" s="735">
        <v>-33</v>
      </c>
      <c r="G727" s="736">
        <v>-2.25</v>
      </c>
      <c r="H727" s="735">
        <v>1487</v>
      </c>
      <c r="I727" s="735">
        <v>1487</v>
      </c>
      <c r="J727" s="735">
        <v>1431</v>
      </c>
      <c r="K727" s="735">
        <v>48877</v>
      </c>
      <c r="L727" s="735">
        <v>70885953</v>
      </c>
      <c r="M727" s="735">
        <v>106039350963</v>
      </c>
      <c r="N727" s="735">
        <v>74101573</v>
      </c>
    </row>
    <row r="728" spans="1:14">
      <c r="A728" s="734" t="s">
        <v>9863</v>
      </c>
      <c r="B728" s="734" t="s">
        <v>9864</v>
      </c>
      <c r="C728" s="734" t="s">
        <v>1600</v>
      </c>
      <c r="D728" s="734" t="s">
        <v>1614</v>
      </c>
      <c r="E728" s="735">
        <v>1843</v>
      </c>
      <c r="F728" s="735">
        <v>-2</v>
      </c>
      <c r="G728" s="736">
        <v>-0.11</v>
      </c>
      <c r="H728" s="735">
        <v>1845</v>
      </c>
      <c r="I728" s="735">
        <v>1899</v>
      </c>
      <c r="J728" s="735">
        <v>1823</v>
      </c>
      <c r="K728" s="735">
        <v>12475</v>
      </c>
      <c r="L728" s="735">
        <v>23179591</v>
      </c>
      <c r="M728" s="735">
        <v>30963457882</v>
      </c>
      <c r="N728" s="735">
        <v>16800574</v>
      </c>
    </row>
    <row r="729" spans="1:14">
      <c r="A729" s="734" t="s">
        <v>2719</v>
      </c>
      <c r="B729" s="734" t="s">
        <v>2720</v>
      </c>
      <c r="C729" s="734" t="s">
        <v>1604</v>
      </c>
      <c r="D729" s="734" t="s">
        <v>1605</v>
      </c>
      <c r="E729" s="735">
        <v>7060</v>
      </c>
      <c r="F729" s="735">
        <v>40</v>
      </c>
      <c r="G729" s="736">
        <v>0.56999999999999995</v>
      </c>
      <c r="H729" s="735">
        <v>7020</v>
      </c>
      <c r="I729" s="735">
        <v>7080</v>
      </c>
      <c r="J729" s="735">
        <v>6950</v>
      </c>
      <c r="K729" s="735">
        <v>135943</v>
      </c>
      <c r="L729" s="735">
        <v>955843675</v>
      </c>
      <c r="M729" s="735">
        <v>486363689460</v>
      </c>
      <c r="N729" s="735">
        <v>68890041</v>
      </c>
    </row>
    <row r="730" spans="1:14">
      <c r="A730" s="734" t="s">
        <v>2722</v>
      </c>
      <c r="B730" s="734" t="s">
        <v>2723</v>
      </c>
      <c r="C730" s="734" t="s">
        <v>1600</v>
      </c>
      <c r="D730" s="734" t="s">
        <v>1601</v>
      </c>
      <c r="E730" s="735">
        <v>4425</v>
      </c>
      <c r="F730" s="735">
        <v>-5</v>
      </c>
      <c r="G730" s="736">
        <v>-0.11</v>
      </c>
      <c r="H730" s="735">
        <v>4430</v>
      </c>
      <c r="I730" s="735">
        <v>4445</v>
      </c>
      <c r="J730" s="735">
        <v>4410</v>
      </c>
      <c r="K730" s="735">
        <v>4223</v>
      </c>
      <c r="L730" s="735">
        <v>18688225</v>
      </c>
      <c r="M730" s="735">
        <v>33604485450</v>
      </c>
      <c r="N730" s="735">
        <v>7594234</v>
      </c>
    </row>
    <row r="731" spans="1:14">
      <c r="A731" s="734" t="s">
        <v>2724</v>
      </c>
      <c r="B731" s="734" t="s">
        <v>9865</v>
      </c>
      <c r="C731" s="734" t="s">
        <v>1600</v>
      </c>
      <c r="D731" s="734" t="s">
        <v>1611</v>
      </c>
      <c r="E731" s="735">
        <v>13830</v>
      </c>
      <c r="F731" s="735">
        <v>20</v>
      </c>
      <c r="G731" s="736">
        <v>0.14000000000000001</v>
      </c>
      <c r="H731" s="735">
        <v>13810</v>
      </c>
      <c r="I731" s="735">
        <v>14020</v>
      </c>
      <c r="J731" s="735">
        <v>13600</v>
      </c>
      <c r="K731" s="735">
        <v>15089</v>
      </c>
      <c r="L731" s="735">
        <v>208298780</v>
      </c>
      <c r="M731" s="735">
        <v>97316302470</v>
      </c>
      <c r="N731" s="735">
        <v>7036609</v>
      </c>
    </row>
    <row r="732" spans="1:14">
      <c r="A732" s="734" t="s">
        <v>9866</v>
      </c>
      <c r="B732" s="734" t="s">
        <v>9867</v>
      </c>
      <c r="C732" s="734" t="s">
        <v>1600</v>
      </c>
      <c r="D732" s="734" t="s">
        <v>1660</v>
      </c>
      <c r="E732" s="735">
        <v>2030</v>
      </c>
      <c r="F732" s="735">
        <v>5</v>
      </c>
      <c r="G732" s="736">
        <v>0.25</v>
      </c>
      <c r="H732" s="735">
        <v>2035</v>
      </c>
      <c r="I732" s="735">
        <v>2035</v>
      </c>
      <c r="J732" s="735">
        <v>2030</v>
      </c>
      <c r="K732" s="735">
        <v>470</v>
      </c>
      <c r="L732" s="735">
        <v>955535</v>
      </c>
      <c r="M732" s="735">
        <v>12853960000</v>
      </c>
      <c r="N732" s="735">
        <v>6332000</v>
      </c>
    </row>
    <row r="733" spans="1:14">
      <c r="A733" s="734" t="s">
        <v>9868</v>
      </c>
      <c r="B733" s="734" t="s">
        <v>9869</v>
      </c>
      <c r="C733" s="734" t="s">
        <v>1600</v>
      </c>
      <c r="D733" s="734" t="s">
        <v>1660</v>
      </c>
      <c r="E733" s="735">
        <v>2010</v>
      </c>
      <c r="F733" s="735">
        <v>5</v>
      </c>
      <c r="G733" s="736">
        <v>0.25</v>
      </c>
      <c r="H733" s="735">
        <v>2005</v>
      </c>
      <c r="I733" s="735">
        <v>2015</v>
      </c>
      <c r="J733" s="735">
        <v>2005</v>
      </c>
      <c r="K733" s="735">
        <v>432</v>
      </c>
      <c r="L733" s="735">
        <v>868040</v>
      </c>
      <c r="M733" s="735">
        <v>10683150000</v>
      </c>
      <c r="N733" s="735">
        <v>5315000</v>
      </c>
    </row>
    <row r="734" spans="1:14">
      <c r="A734" s="734" t="s">
        <v>2726</v>
      </c>
      <c r="B734" s="734" t="s">
        <v>2727</v>
      </c>
      <c r="C734" s="734" t="s">
        <v>1604</v>
      </c>
      <c r="D734" s="734" t="s">
        <v>1605</v>
      </c>
      <c r="E734" s="735">
        <v>12500</v>
      </c>
      <c r="F734" s="735">
        <v>-130</v>
      </c>
      <c r="G734" s="736">
        <v>-1.03</v>
      </c>
      <c r="H734" s="735">
        <v>12630</v>
      </c>
      <c r="I734" s="735">
        <v>12630</v>
      </c>
      <c r="J734" s="735">
        <v>12460</v>
      </c>
      <c r="K734" s="735">
        <v>2055</v>
      </c>
      <c r="L734" s="735">
        <v>25735965</v>
      </c>
      <c r="M734" s="735">
        <v>142500000000</v>
      </c>
      <c r="N734" s="735">
        <v>11400000</v>
      </c>
    </row>
    <row r="735" spans="1:14">
      <c r="A735" s="734" t="s">
        <v>2728</v>
      </c>
      <c r="B735" s="734" t="s">
        <v>2729</v>
      </c>
      <c r="C735" s="734" t="s">
        <v>1604</v>
      </c>
      <c r="D735" s="734" t="s">
        <v>1605</v>
      </c>
      <c r="E735" s="735">
        <v>21350</v>
      </c>
      <c r="F735" s="735">
        <v>-250</v>
      </c>
      <c r="G735" s="736">
        <v>-1.1599999999999999</v>
      </c>
      <c r="H735" s="735">
        <v>21400</v>
      </c>
      <c r="I735" s="735">
        <v>22000</v>
      </c>
      <c r="J735" s="735">
        <v>21150</v>
      </c>
      <c r="K735" s="735">
        <v>306798</v>
      </c>
      <c r="L735" s="735">
        <v>6609695825</v>
      </c>
      <c r="M735" s="735">
        <v>604205000000</v>
      </c>
      <c r="N735" s="735">
        <v>28300000</v>
      </c>
    </row>
    <row r="736" spans="1:14">
      <c r="A736" s="734" t="s">
        <v>2730</v>
      </c>
      <c r="B736" s="734" t="s">
        <v>2731</v>
      </c>
      <c r="C736" s="734" t="s">
        <v>1604</v>
      </c>
      <c r="D736" s="734" t="s">
        <v>1605</v>
      </c>
      <c r="E736" s="735">
        <v>14420</v>
      </c>
      <c r="F736" s="735">
        <v>230</v>
      </c>
      <c r="G736" s="736">
        <v>1.62</v>
      </c>
      <c r="H736" s="735">
        <v>14200</v>
      </c>
      <c r="I736" s="735">
        <v>14880</v>
      </c>
      <c r="J736" s="735">
        <v>13380</v>
      </c>
      <c r="K736" s="735">
        <v>2074321</v>
      </c>
      <c r="L736" s="735">
        <v>29250659135</v>
      </c>
      <c r="M736" s="735">
        <v>560773164980</v>
      </c>
      <c r="N736" s="735">
        <v>38888569</v>
      </c>
    </row>
    <row r="737" spans="1:14">
      <c r="A737" s="734" t="s">
        <v>2732</v>
      </c>
      <c r="B737" s="734" t="s">
        <v>2733</v>
      </c>
      <c r="C737" s="734" t="s">
        <v>1600</v>
      </c>
      <c r="D737" s="734" t="s">
        <v>1611</v>
      </c>
      <c r="E737" s="735">
        <v>14570</v>
      </c>
      <c r="F737" s="735">
        <v>-90</v>
      </c>
      <c r="G737" s="736">
        <v>-0.61</v>
      </c>
      <c r="H737" s="735">
        <v>14660</v>
      </c>
      <c r="I737" s="735">
        <v>14870</v>
      </c>
      <c r="J737" s="735">
        <v>14400</v>
      </c>
      <c r="K737" s="735">
        <v>66487</v>
      </c>
      <c r="L737" s="735">
        <v>971173030</v>
      </c>
      <c r="M737" s="735">
        <v>275373000000</v>
      </c>
      <c r="N737" s="735">
        <v>18900000</v>
      </c>
    </row>
    <row r="738" spans="1:14">
      <c r="A738" s="734" t="s">
        <v>2735</v>
      </c>
      <c r="B738" s="734" t="s">
        <v>2736</v>
      </c>
      <c r="C738" s="734" t="s">
        <v>1600</v>
      </c>
      <c r="D738" s="734" t="s">
        <v>1611</v>
      </c>
      <c r="E738" s="735">
        <v>5340</v>
      </c>
      <c r="F738" s="735">
        <v>-40</v>
      </c>
      <c r="G738" s="736">
        <v>-0.74</v>
      </c>
      <c r="H738" s="735">
        <v>5330</v>
      </c>
      <c r="I738" s="735">
        <v>5400</v>
      </c>
      <c r="J738" s="735">
        <v>5310</v>
      </c>
      <c r="K738" s="735">
        <v>54278</v>
      </c>
      <c r="L738" s="735">
        <v>290131110</v>
      </c>
      <c r="M738" s="735">
        <v>60478757400</v>
      </c>
      <c r="N738" s="735">
        <v>11325610</v>
      </c>
    </row>
    <row r="739" spans="1:14">
      <c r="A739" s="734" t="s">
        <v>2737</v>
      </c>
      <c r="B739" s="734" t="s">
        <v>2738</v>
      </c>
      <c r="C739" s="734" t="s">
        <v>1600</v>
      </c>
      <c r="D739" s="734" t="s">
        <v>1614</v>
      </c>
      <c r="E739" s="735">
        <v>2105</v>
      </c>
      <c r="F739" s="735">
        <v>-15</v>
      </c>
      <c r="G739" s="736">
        <v>-0.71</v>
      </c>
      <c r="H739" s="735">
        <v>2090</v>
      </c>
      <c r="I739" s="735">
        <v>2150</v>
      </c>
      <c r="J739" s="735">
        <v>2070</v>
      </c>
      <c r="K739" s="735">
        <v>249620</v>
      </c>
      <c r="L739" s="735">
        <v>524368428</v>
      </c>
      <c r="M739" s="735">
        <v>160948405250</v>
      </c>
      <c r="N739" s="735">
        <v>76460050</v>
      </c>
    </row>
    <row r="740" spans="1:14">
      <c r="A740" s="734" t="s">
        <v>9870</v>
      </c>
      <c r="B740" s="734" t="s">
        <v>9871</v>
      </c>
      <c r="C740" s="734" t="s">
        <v>1600</v>
      </c>
      <c r="D740" s="734" t="s">
        <v>1632</v>
      </c>
      <c r="E740" s="735">
        <v>91800</v>
      </c>
      <c r="F740" s="735">
        <v>-5900</v>
      </c>
      <c r="G740" s="736">
        <v>-6.04</v>
      </c>
      <c r="H740" s="735">
        <v>97300</v>
      </c>
      <c r="I740" s="735">
        <v>97300</v>
      </c>
      <c r="J740" s="735">
        <v>91200</v>
      </c>
      <c r="K740" s="735">
        <v>1505597</v>
      </c>
      <c r="L740" s="735">
        <v>139698959100</v>
      </c>
      <c r="M740" s="735">
        <v>3996552474000</v>
      </c>
      <c r="N740" s="735">
        <v>43535430</v>
      </c>
    </row>
    <row r="741" spans="1:14">
      <c r="A741" s="734" t="s">
        <v>2739</v>
      </c>
      <c r="B741" s="734" t="s">
        <v>2740</v>
      </c>
      <c r="C741" s="734" t="s">
        <v>1604</v>
      </c>
      <c r="D741" s="734" t="s">
        <v>1605</v>
      </c>
      <c r="E741" s="735">
        <v>3380</v>
      </c>
      <c r="F741" s="735">
        <v>15</v>
      </c>
      <c r="G741" s="736">
        <v>0.45</v>
      </c>
      <c r="H741" s="735">
        <v>3365</v>
      </c>
      <c r="I741" s="735">
        <v>3380</v>
      </c>
      <c r="J741" s="735">
        <v>3330</v>
      </c>
      <c r="K741" s="735">
        <v>155198</v>
      </c>
      <c r="L741" s="735">
        <v>519920518</v>
      </c>
      <c r="M741" s="735">
        <v>298792000000</v>
      </c>
      <c r="N741" s="735">
        <v>88400000</v>
      </c>
    </row>
    <row r="742" spans="1:14">
      <c r="A742" s="734" t="s">
        <v>2741</v>
      </c>
      <c r="B742" s="734" t="s">
        <v>2742</v>
      </c>
      <c r="C742" s="734" t="s">
        <v>1600</v>
      </c>
      <c r="D742" s="734" t="s">
        <v>1614</v>
      </c>
      <c r="E742" s="735">
        <v>12300</v>
      </c>
      <c r="F742" s="735">
        <v>-160</v>
      </c>
      <c r="G742" s="736">
        <v>-1.28</v>
      </c>
      <c r="H742" s="735">
        <v>12540</v>
      </c>
      <c r="I742" s="735">
        <v>12540</v>
      </c>
      <c r="J742" s="735">
        <v>12260</v>
      </c>
      <c r="K742" s="735">
        <v>8734</v>
      </c>
      <c r="L742" s="735">
        <v>107780030</v>
      </c>
      <c r="M742" s="735">
        <v>152674869300</v>
      </c>
      <c r="N742" s="735">
        <v>12412591</v>
      </c>
    </row>
    <row r="743" spans="1:14">
      <c r="A743" s="734" t="s">
        <v>2743</v>
      </c>
      <c r="B743" s="734" t="s">
        <v>2744</v>
      </c>
      <c r="C743" s="734" t="s">
        <v>1600</v>
      </c>
      <c r="D743" s="734" t="s">
        <v>1611</v>
      </c>
      <c r="E743" s="735">
        <v>40100</v>
      </c>
      <c r="F743" s="735">
        <v>850</v>
      </c>
      <c r="G743" s="736">
        <v>2.17</v>
      </c>
      <c r="H743" s="735">
        <v>39050</v>
      </c>
      <c r="I743" s="735">
        <v>41000</v>
      </c>
      <c r="J743" s="735">
        <v>38800</v>
      </c>
      <c r="K743" s="735">
        <v>237472</v>
      </c>
      <c r="L743" s="735">
        <v>9544303625</v>
      </c>
      <c r="M743" s="735">
        <v>951910080600</v>
      </c>
      <c r="N743" s="735">
        <v>23738406</v>
      </c>
    </row>
    <row r="744" spans="1:14">
      <c r="A744" s="734" t="s">
        <v>2745</v>
      </c>
      <c r="B744" s="734" t="s">
        <v>2746</v>
      </c>
      <c r="C744" s="734" t="s">
        <v>1600</v>
      </c>
      <c r="D744" s="734" t="s">
        <v>1614</v>
      </c>
      <c r="E744" s="735">
        <v>7120</v>
      </c>
      <c r="F744" s="735">
        <v>-170</v>
      </c>
      <c r="G744" s="736">
        <v>-2.33</v>
      </c>
      <c r="H744" s="735">
        <v>7200</v>
      </c>
      <c r="I744" s="735">
        <v>7240</v>
      </c>
      <c r="J744" s="735">
        <v>6970</v>
      </c>
      <c r="K744" s="735">
        <v>31400</v>
      </c>
      <c r="L744" s="735">
        <v>221347915</v>
      </c>
      <c r="M744" s="735">
        <v>183057976800</v>
      </c>
      <c r="N744" s="735">
        <v>25710390</v>
      </c>
    </row>
    <row r="745" spans="1:14">
      <c r="A745" s="734" t="s">
        <v>4211</v>
      </c>
      <c r="B745" s="734" t="s">
        <v>9872</v>
      </c>
      <c r="C745" s="734" t="s">
        <v>1600</v>
      </c>
      <c r="D745" s="734" t="s">
        <v>2041</v>
      </c>
      <c r="E745" s="735">
        <v>685</v>
      </c>
      <c r="F745" s="735">
        <v>-22</v>
      </c>
      <c r="G745" s="736">
        <v>-3.11</v>
      </c>
      <c r="H745" s="735">
        <v>705</v>
      </c>
      <c r="I745" s="735">
        <v>721</v>
      </c>
      <c r="J745" s="735">
        <v>685</v>
      </c>
      <c r="K745" s="735">
        <v>216610</v>
      </c>
      <c r="L745" s="735">
        <v>150009362</v>
      </c>
      <c r="M745" s="735">
        <v>13005014755</v>
      </c>
      <c r="N745" s="735">
        <v>18985423</v>
      </c>
    </row>
    <row r="746" spans="1:14">
      <c r="A746" s="734" t="s">
        <v>2747</v>
      </c>
      <c r="B746" s="734" t="s">
        <v>2748</v>
      </c>
      <c r="C746" s="734" t="s">
        <v>1600</v>
      </c>
      <c r="D746" s="734" t="s">
        <v>2041</v>
      </c>
      <c r="E746" s="735">
        <v>203</v>
      </c>
      <c r="F746" s="735">
        <v>0</v>
      </c>
      <c r="G746" s="736">
        <v>0</v>
      </c>
      <c r="H746" s="735">
        <v>0</v>
      </c>
      <c r="I746" s="735">
        <v>0</v>
      </c>
      <c r="J746" s="735">
        <v>0</v>
      </c>
      <c r="K746" s="735">
        <v>0</v>
      </c>
      <c r="L746" s="735">
        <v>0</v>
      </c>
      <c r="M746" s="735">
        <v>36245520080</v>
      </c>
      <c r="N746" s="735">
        <v>178549360</v>
      </c>
    </row>
    <row r="747" spans="1:14">
      <c r="A747" s="734" t="s">
        <v>2749</v>
      </c>
      <c r="B747" s="734" t="s">
        <v>2750</v>
      </c>
      <c r="C747" s="734" t="s">
        <v>1600</v>
      </c>
      <c r="D747" s="734" t="s">
        <v>1601</v>
      </c>
      <c r="E747" s="735">
        <v>1887</v>
      </c>
      <c r="F747" s="735">
        <v>-5</v>
      </c>
      <c r="G747" s="736">
        <v>-0.26</v>
      </c>
      <c r="H747" s="735">
        <v>1892</v>
      </c>
      <c r="I747" s="735">
        <v>1922</v>
      </c>
      <c r="J747" s="735">
        <v>1859</v>
      </c>
      <c r="K747" s="735">
        <v>22655</v>
      </c>
      <c r="L747" s="735">
        <v>42631967</v>
      </c>
      <c r="M747" s="735">
        <v>42918877161</v>
      </c>
      <c r="N747" s="735">
        <v>22744503</v>
      </c>
    </row>
    <row r="748" spans="1:14">
      <c r="A748" s="734" t="s">
        <v>2753</v>
      </c>
      <c r="B748" s="734" t="s">
        <v>2754</v>
      </c>
      <c r="C748" s="734" t="s">
        <v>1600</v>
      </c>
      <c r="D748" s="734" t="s">
        <v>1611</v>
      </c>
      <c r="E748" s="735">
        <v>15620</v>
      </c>
      <c r="F748" s="735">
        <v>400</v>
      </c>
      <c r="G748" s="736">
        <v>2.63</v>
      </c>
      <c r="H748" s="735">
        <v>14820</v>
      </c>
      <c r="I748" s="735">
        <v>15840</v>
      </c>
      <c r="J748" s="735">
        <v>14820</v>
      </c>
      <c r="K748" s="735">
        <v>39400</v>
      </c>
      <c r="L748" s="735">
        <v>614913730</v>
      </c>
      <c r="M748" s="735">
        <v>180752421960</v>
      </c>
      <c r="N748" s="735">
        <v>11571858</v>
      </c>
    </row>
    <row r="749" spans="1:14">
      <c r="A749" s="734" t="s">
        <v>2755</v>
      </c>
      <c r="B749" s="734" t="s">
        <v>2756</v>
      </c>
      <c r="C749" s="734" t="s">
        <v>1600</v>
      </c>
      <c r="D749" s="734" t="s">
        <v>1601</v>
      </c>
      <c r="E749" s="735">
        <v>16890</v>
      </c>
      <c r="F749" s="735">
        <v>-10</v>
      </c>
      <c r="G749" s="736">
        <v>-0.06</v>
      </c>
      <c r="H749" s="735">
        <v>17150</v>
      </c>
      <c r="I749" s="735">
        <v>17150</v>
      </c>
      <c r="J749" s="735">
        <v>16770</v>
      </c>
      <c r="K749" s="735">
        <v>9164</v>
      </c>
      <c r="L749" s="735">
        <v>154519430</v>
      </c>
      <c r="M749" s="735">
        <v>242795219430</v>
      </c>
      <c r="N749" s="735">
        <v>14375087</v>
      </c>
    </row>
    <row r="750" spans="1:14">
      <c r="A750" s="734" t="s">
        <v>2757</v>
      </c>
      <c r="B750" s="734" t="s">
        <v>2758</v>
      </c>
      <c r="C750" s="734" t="s">
        <v>1604</v>
      </c>
      <c r="D750" s="734" t="s">
        <v>1605</v>
      </c>
      <c r="E750" s="735">
        <v>4670</v>
      </c>
      <c r="F750" s="735">
        <v>-70</v>
      </c>
      <c r="G750" s="736">
        <v>-1.48</v>
      </c>
      <c r="H750" s="735">
        <v>4740</v>
      </c>
      <c r="I750" s="735">
        <v>4740</v>
      </c>
      <c r="J750" s="735">
        <v>4640</v>
      </c>
      <c r="K750" s="735">
        <v>42941</v>
      </c>
      <c r="L750" s="735">
        <v>201171315</v>
      </c>
      <c r="M750" s="735">
        <v>122912686110</v>
      </c>
      <c r="N750" s="735">
        <v>26319633</v>
      </c>
    </row>
    <row r="751" spans="1:14">
      <c r="A751" s="734" t="s">
        <v>2580</v>
      </c>
      <c r="B751" s="734" t="s">
        <v>9873</v>
      </c>
      <c r="C751" s="734" t="s">
        <v>1604</v>
      </c>
      <c r="D751" s="734" t="s">
        <v>1605</v>
      </c>
      <c r="E751" s="735">
        <v>2080</v>
      </c>
      <c r="F751" s="735">
        <v>-15</v>
      </c>
      <c r="G751" s="736">
        <v>-0.72</v>
      </c>
      <c r="H751" s="735">
        <v>2070</v>
      </c>
      <c r="I751" s="735">
        <v>2100</v>
      </c>
      <c r="J751" s="735">
        <v>2065</v>
      </c>
      <c r="K751" s="735">
        <v>107569</v>
      </c>
      <c r="L751" s="735">
        <v>223719779</v>
      </c>
      <c r="M751" s="735">
        <v>67735158400</v>
      </c>
      <c r="N751" s="735">
        <v>32564980</v>
      </c>
    </row>
    <row r="752" spans="1:14">
      <c r="A752" s="734" t="s">
        <v>2759</v>
      </c>
      <c r="B752" s="734" t="s">
        <v>2760</v>
      </c>
      <c r="C752" s="734" t="s">
        <v>1600</v>
      </c>
      <c r="D752" s="734" t="s">
        <v>1651</v>
      </c>
      <c r="E752" s="735">
        <v>876</v>
      </c>
      <c r="F752" s="735">
        <v>-26</v>
      </c>
      <c r="G752" s="736">
        <v>-2.88</v>
      </c>
      <c r="H752" s="735">
        <v>939</v>
      </c>
      <c r="I752" s="735">
        <v>939</v>
      </c>
      <c r="J752" s="735">
        <v>872</v>
      </c>
      <c r="K752" s="735">
        <v>195745</v>
      </c>
      <c r="L752" s="735">
        <v>173675095</v>
      </c>
      <c r="M752" s="735">
        <v>27399221400</v>
      </c>
      <c r="N752" s="735">
        <v>31277650</v>
      </c>
    </row>
    <row r="753" spans="1:14">
      <c r="A753" s="734" t="s">
        <v>2761</v>
      </c>
      <c r="B753" s="734" t="s">
        <v>2762</v>
      </c>
      <c r="C753" s="734" t="s">
        <v>1600</v>
      </c>
      <c r="D753" s="734" t="s">
        <v>1614</v>
      </c>
      <c r="E753" s="735">
        <v>1245</v>
      </c>
      <c r="F753" s="735">
        <v>-11</v>
      </c>
      <c r="G753" s="736">
        <v>-0.88</v>
      </c>
      <c r="H753" s="735">
        <v>1258</v>
      </c>
      <c r="I753" s="735">
        <v>1265</v>
      </c>
      <c r="J753" s="735">
        <v>1243</v>
      </c>
      <c r="K753" s="735">
        <v>65185</v>
      </c>
      <c r="L753" s="735">
        <v>81568053</v>
      </c>
      <c r="M753" s="735">
        <v>25755652395</v>
      </c>
      <c r="N753" s="735">
        <v>20687271</v>
      </c>
    </row>
    <row r="754" spans="1:14">
      <c r="A754" s="734" t="s">
        <v>2763</v>
      </c>
      <c r="B754" s="734" t="s">
        <v>2764</v>
      </c>
      <c r="C754" s="734" t="s">
        <v>1604</v>
      </c>
      <c r="D754" s="734" t="s">
        <v>1605</v>
      </c>
      <c r="E754" s="735">
        <v>13430</v>
      </c>
      <c r="F754" s="735">
        <v>-230</v>
      </c>
      <c r="G754" s="736">
        <v>-1.68</v>
      </c>
      <c r="H754" s="735">
        <v>13660</v>
      </c>
      <c r="I754" s="735">
        <v>13660</v>
      </c>
      <c r="J754" s="735">
        <v>13330</v>
      </c>
      <c r="K754" s="735">
        <v>20637</v>
      </c>
      <c r="L754" s="735">
        <v>277332460</v>
      </c>
      <c r="M754" s="735">
        <v>148290138440</v>
      </c>
      <c r="N754" s="735">
        <v>11041708</v>
      </c>
    </row>
    <row r="755" spans="1:14">
      <c r="A755" s="734" t="s">
        <v>2765</v>
      </c>
      <c r="B755" s="734" t="s">
        <v>2766</v>
      </c>
      <c r="C755" s="734" t="s">
        <v>1600</v>
      </c>
      <c r="D755" s="734" t="s">
        <v>1611</v>
      </c>
      <c r="E755" s="735">
        <v>13940</v>
      </c>
      <c r="F755" s="735">
        <v>10</v>
      </c>
      <c r="G755" s="736">
        <v>7.0000000000000007E-2</v>
      </c>
      <c r="H755" s="735">
        <v>13930</v>
      </c>
      <c r="I755" s="735">
        <v>13960</v>
      </c>
      <c r="J755" s="735">
        <v>13750</v>
      </c>
      <c r="K755" s="735">
        <v>7817</v>
      </c>
      <c r="L755" s="735">
        <v>108295340</v>
      </c>
      <c r="M755" s="735">
        <v>146622327940</v>
      </c>
      <c r="N755" s="735">
        <v>10518101</v>
      </c>
    </row>
    <row r="756" spans="1:14">
      <c r="A756" s="734" t="s">
        <v>2767</v>
      </c>
      <c r="B756" s="734" t="s">
        <v>2768</v>
      </c>
      <c r="C756" s="734" t="s">
        <v>1600</v>
      </c>
      <c r="D756" s="734" t="s">
        <v>1611</v>
      </c>
      <c r="E756" s="735">
        <v>5060</v>
      </c>
      <c r="F756" s="735">
        <v>0</v>
      </c>
      <c r="G756" s="736">
        <v>0</v>
      </c>
      <c r="H756" s="735">
        <v>4980</v>
      </c>
      <c r="I756" s="735">
        <v>5080</v>
      </c>
      <c r="J756" s="735">
        <v>4900</v>
      </c>
      <c r="K756" s="735">
        <v>125748</v>
      </c>
      <c r="L756" s="735">
        <v>632381275</v>
      </c>
      <c r="M756" s="735">
        <v>108932155640</v>
      </c>
      <c r="N756" s="735">
        <v>21528094</v>
      </c>
    </row>
    <row r="757" spans="1:14">
      <c r="A757" s="734" t="s">
        <v>2769</v>
      </c>
      <c r="B757" s="734" t="s">
        <v>2770</v>
      </c>
      <c r="C757" s="734" t="s">
        <v>1600</v>
      </c>
      <c r="D757" s="734" t="s">
        <v>1601</v>
      </c>
      <c r="E757" s="735">
        <v>787</v>
      </c>
      <c r="F757" s="735">
        <v>-5</v>
      </c>
      <c r="G757" s="736">
        <v>-0.63</v>
      </c>
      <c r="H757" s="735">
        <v>782</v>
      </c>
      <c r="I757" s="735">
        <v>792</v>
      </c>
      <c r="J757" s="735">
        <v>780</v>
      </c>
      <c r="K757" s="735">
        <v>128216</v>
      </c>
      <c r="L757" s="735">
        <v>100820105</v>
      </c>
      <c r="M757" s="735">
        <v>25678276137</v>
      </c>
      <c r="N757" s="735">
        <v>32628051</v>
      </c>
    </row>
    <row r="758" spans="1:14">
      <c r="A758" s="734" t="s">
        <v>2771</v>
      </c>
      <c r="B758" s="734" t="s">
        <v>2772</v>
      </c>
      <c r="C758" s="734" t="s">
        <v>1600</v>
      </c>
      <c r="D758" s="734" t="s">
        <v>1614</v>
      </c>
      <c r="E758" s="735">
        <v>2295</v>
      </c>
      <c r="F758" s="735">
        <v>40</v>
      </c>
      <c r="G758" s="736">
        <v>1.77</v>
      </c>
      <c r="H758" s="735">
        <v>2255</v>
      </c>
      <c r="I758" s="735">
        <v>2425</v>
      </c>
      <c r="J758" s="735">
        <v>2235</v>
      </c>
      <c r="K758" s="735">
        <v>23066</v>
      </c>
      <c r="L758" s="735">
        <v>53844954</v>
      </c>
      <c r="M758" s="735">
        <v>20655000000</v>
      </c>
      <c r="N758" s="735">
        <v>9000000</v>
      </c>
    </row>
    <row r="759" spans="1:14">
      <c r="A759" s="734" t="s">
        <v>2773</v>
      </c>
      <c r="B759" s="734" t="s">
        <v>2774</v>
      </c>
      <c r="C759" s="734" t="s">
        <v>1600</v>
      </c>
      <c r="D759" s="734" t="s">
        <v>1614</v>
      </c>
      <c r="E759" s="735">
        <v>2445</v>
      </c>
      <c r="F759" s="735">
        <v>-5</v>
      </c>
      <c r="G759" s="736">
        <v>-0.2</v>
      </c>
      <c r="H759" s="735">
        <v>2425</v>
      </c>
      <c r="I759" s="735">
        <v>2465</v>
      </c>
      <c r="J759" s="735">
        <v>2400</v>
      </c>
      <c r="K759" s="735">
        <v>20577</v>
      </c>
      <c r="L759" s="735">
        <v>50218730</v>
      </c>
      <c r="M759" s="735">
        <v>31817161530</v>
      </c>
      <c r="N759" s="735">
        <v>13013154</v>
      </c>
    </row>
    <row r="760" spans="1:14">
      <c r="A760" s="734" t="s">
        <v>2775</v>
      </c>
      <c r="B760" s="734" t="s">
        <v>2776</v>
      </c>
      <c r="C760" s="734" t="s">
        <v>1600</v>
      </c>
      <c r="D760" s="734" t="s">
        <v>1611</v>
      </c>
      <c r="E760" s="735">
        <v>7870</v>
      </c>
      <c r="F760" s="735">
        <v>60</v>
      </c>
      <c r="G760" s="736">
        <v>0.77</v>
      </c>
      <c r="H760" s="735">
        <v>7830</v>
      </c>
      <c r="I760" s="735">
        <v>7940</v>
      </c>
      <c r="J760" s="735">
        <v>7810</v>
      </c>
      <c r="K760" s="735">
        <v>89755</v>
      </c>
      <c r="L760" s="735">
        <v>707764780</v>
      </c>
      <c r="M760" s="735">
        <v>217804941540</v>
      </c>
      <c r="N760" s="735">
        <v>27675342</v>
      </c>
    </row>
    <row r="761" spans="1:14">
      <c r="A761" s="734" t="s">
        <v>2777</v>
      </c>
      <c r="B761" s="734" t="s">
        <v>2778</v>
      </c>
      <c r="C761" s="734" t="s">
        <v>1600</v>
      </c>
      <c r="D761" s="734" t="s">
        <v>1601</v>
      </c>
      <c r="E761" s="735">
        <v>1700</v>
      </c>
      <c r="F761" s="735">
        <v>0</v>
      </c>
      <c r="G761" s="736">
        <v>0</v>
      </c>
      <c r="H761" s="735">
        <v>1699</v>
      </c>
      <c r="I761" s="735">
        <v>1737</v>
      </c>
      <c r="J761" s="735">
        <v>1683</v>
      </c>
      <c r="K761" s="735">
        <v>150119</v>
      </c>
      <c r="L761" s="735">
        <v>257113501</v>
      </c>
      <c r="M761" s="735">
        <v>63095953900</v>
      </c>
      <c r="N761" s="735">
        <v>37115267</v>
      </c>
    </row>
    <row r="762" spans="1:14">
      <c r="A762" s="734" t="s">
        <v>2779</v>
      </c>
      <c r="B762" s="734" t="s">
        <v>2780</v>
      </c>
      <c r="C762" s="734" t="s">
        <v>1600</v>
      </c>
      <c r="D762" s="734" t="s">
        <v>1611</v>
      </c>
      <c r="E762" s="735">
        <v>9700</v>
      </c>
      <c r="F762" s="735">
        <v>-100</v>
      </c>
      <c r="G762" s="736">
        <v>-1.02</v>
      </c>
      <c r="H762" s="735">
        <v>9800</v>
      </c>
      <c r="I762" s="735">
        <v>9800</v>
      </c>
      <c r="J762" s="735">
        <v>9510</v>
      </c>
      <c r="K762" s="735">
        <v>120064</v>
      </c>
      <c r="L762" s="735">
        <v>1156707035</v>
      </c>
      <c r="M762" s="735">
        <v>98634576100</v>
      </c>
      <c r="N762" s="735">
        <v>10168513</v>
      </c>
    </row>
    <row r="763" spans="1:14">
      <c r="A763" s="734" t="s">
        <v>2781</v>
      </c>
      <c r="B763" s="734" t="s">
        <v>2782</v>
      </c>
      <c r="C763" s="734" t="s">
        <v>1600</v>
      </c>
      <c r="D763" s="734" t="s">
        <v>1614</v>
      </c>
      <c r="E763" s="735">
        <v>3025</v>
      </c>
      <c r="F763" s="735">
        <v>15</v>
      </c>
      <c r="G763" s="736">
        <v>0.5</v>
      </c>
      <c r="H763" s="735">
        <v>3010</v>
      </c>
      <c r="I763" s="735">
        <v>3025</v>
      </c>
      <c r="J763" s="735">
        <v>2990</v>
      </c>
      <c r="K763" s="735">
        <v>28398</v>
      </c>
      <c r="L763" s="735">
        <v>85589685</v>
      </c>
      <c r="M763" s="735">
        <v>41854341650</v>
      </c>
      <c r="N763" s="735">
        <v>13836146</v>
      </c>
    </row>
    <row r="764" spans="1:14">
      <c r="A764" s="734" t="s">
        <v>2783</v>
      </c>
      <c r="B764" s="734" t="s">
        <v>2784</v>
      </c>
      <c r="C764" s="734" t="s">
        <v>1600</v>
      </c>
      <c r="D764" s="734" t="s">
        <v>1611</v>
      </c>
      <c r="E764" s="735">
        <v>6860</v>
      </c>
      <c r="F764" s="735">
        <v>20</v>
      </c>
      <c r="G764" s="736">
        <v>0.28999999999999998</v>
      </c>
      <c r="H764" s="735">
        <v>6900</v>
      </c>
      <c r="I764" s="735">
        <v>6940</v>
      </c>
      <c r="J764" s="735">
        <v>6830</v>
      </c>
      <c r="K764" s="735">
        <v>54779</v>
      </c>
      <c r="L764" s="735">
        <v>375805035</v>
      </c>
      <c r="M764" s="735">
        <v>137208437800</v>
      </c>
      <c r="N764" s="735">
        <v>20001230</v>
      </c>
    </row>
    <row r="765" spans="1:14">
      <c r="A765" s="734" t="s">
        <v>2725</v>
      </c>
      <c r="B765" s="734" t="s">
        <v>9874</v>
      </c>
      <c r="C765" s="734" t="s">
        <v>1600</v>
      </c>
      <c r="D765" s="734" t="s">
        <v>1601</v>
      </c>
      <c r="E765" s="735">
        <v>3400</v>
      </c>
      <c r="F765" s="735">
        <v>-40</v>
      </c>
      <c r="G765" s="736">
        <v>-1.1599999999999999</v>
      </c>
      <c r="H765" s="735">
        <v>3415</v>
      </c>
      <c r="I765" s="735">
        <v>3465</v>
      </c>
      <c r="J765" s="735">
        <v>3370</v>
      </c>
      <c r="K765" s="735">
        <v>35254</v>
      </c>
      <c r="L765" s="735">
        <v>120555257</v>
      </c>
      <c r="M765" s="735">
        <v>63552521200</v>
      </c>
      <c r="N765" s="735">
        <v>18691918</v>
      </c>
    </row>
    <row r="766" spans="1:14">
      <c r="A766" s="734" t="s">
        <v>2785</v>
      </c>
      <c r="B766" s="734" t="s">
        <v>2786</v>
      </c>
      <c r="C766" s="734" t="s">
        <v>1600</v>
      </c>
      <c r="D766" s="734" t="s">
        <v>1601</v>
      </c>
      <c r="E766" s="735">
        <v>2375</v>
      </c>
      <c r="F766" s="735">
        <v>20</v>
      </c>
      <c r="G766" s="736">
        <v>0.85</v>
      </c>
      <c r="H766" s="735">
        <v>2355</v>
      </c>
      <c r="I766" s="735">
        <v>2400</v>
      </c>
      <c r="J766" s="735">
        <v>2325</v>
      </c>
      <c r="K766" s="735">
        <v>30998</v>
      </c>
      <c r="L766" s="735">
        <v>73284816</v>
      </c>
      <c r="M766" s="735">
        <v>27782799875</v>
      </c>
      <c r="N766" s="735">
        <v>11698021</v>
      </c>
    </row>
    <row r="767" spans="1:14">
      <c r="A767" s="734" t="s">
        <v>2787</v>
      </c>
      <c r="B767" s="734" t="s">
        <v>2788</v>
      </c>
      <c r="C767" s="734" t="s">
        <v>1600</v>
      </c>
      <c r="D767" s="734" t="s">
        <v>1601</v>
      </c>
      <c r="E767" s="735">
        <v>2590</v>
      </c>
      <c r="F767" s="735">
        <v>-110</v>
      </c>
      <c r="G767" s="736">
        <v>-4.07</v>
      </c>
      <c r="H767" s="735">
        <v>2700</v>
      </c>
      <c r="I767" s="735">
        <v>2700</v>
      </c>
      <c r="J767" s="735">
        <v>2510</v>
      </c>
      <c r="K767" s="735">
        <v>88363</v>
      </c>
      <c r="L767" s="735">
        <v>227005922</v>
      </c>
      <c r="M767" s="735">
        <v>33110891520</v>
      </c>
      <c r="N767" s="735">
        <v>12784128</v>
      </c>
    </row>
    <row r="768" spans="1:14">
      <c r="A768" s="734" t="s">
        <v>2789</v>
      </c>
      <c r="B768" s="734" t="s">
        <v>2790</v>
      </c>
      <c r="C768" s="734" t="s">
        <v>1600</v>
      </c>
      <c r="D768" s="734" t="s">
        <v>1614</v>
      </c>
      <c r="E768" s="735">
        <v>1007</v>
      </c>
      <c r="F768" s="735">
        <v>6</v>
      </c>
      <c r="G768" s="736">
        <v>0.6</v>
      </c>
      <c r="H768" s="735">
        <v>1001</v>
      </c>
      <c r="I768" s="735">
        <v>1013</v>
      </c>
      <c r="J768" s="735">
        <v>999</v>
      </c>
      <c r="K768" s="735">
        <v>18109</v>
      </c>
      <c r="L768" s="735">
        <v>18189946</v>
      </c>
      <c r="M768" s="735">
        <v>29555450000</v>
      </c>
      <c r="N768" s="735">
        <v>29350000</v>
      </c>
    </row>
    <row r="769" spans="1:14">
      <c r="A769" s="734" t="s">
        <v>2791</v>
      </c>
      <c r="B769" s="734" t="s">
        <v>2792</v>
      </c>
      <c r="C769" s="734" t="s">
        <v>1600</v>
      </c>
      <c r="D769" s="734" t="s">
        <v>1632</v>
      </c>
      <c r="E769" s="735">
        <v>3245</v>
      </c>
      <c r="F769" s="735">
        <v>0</v>
      </c>
      <c r="G769" s="736">
        <v>0</v>
      </c>
      <c r="H769" s="735">
        <v>3280</v>
      </c>
      <c r="I769" s="735">
        <v>3305</v>
      </c>
      <c r="J769" s="735">
        <v>3165</v>
      </c>
      <c r="K769" s="735">
        <v>518110</v>
      </c>
      <c r="L769" s="735">
        <v>1673892125</v>
      </c>
      <c r="M769" s="735">
        <v>95312892840</v>
      </c>
      <c r="N769" s="735">
        <v>29372232</v>
      </c>
    </row>
    <row r="770" spans="1:14">
      <c r="A770" s="734" t="s">
        <v>2793</v>
      </c>
      <c r="B770" s="734" t="s">
        <v>2794</v>
      </c>
      <c r="C770" s="734" t="s">
        <v>1600</v>
      </c>
      <c r="D770" s="734" t="s">
        <v>1632</v>
      </c>
      <c r="E770" s="735">
        <v>2175</v>
      </c>
      <c r="F770" s="735">
        <v>-120</v>
      </c>
      <c r="G770" s="736">
        <v>-5.23</v>
      </c>
      <c r="H770" s="735">
        <v>2305</v>
      </c>
      <c r="I770" s="735">
        <v>2500</v>
      </c>
      <c r="J770" s="735">
        <v>2150</v>
      </c>
      <c r="K770" s="735">
        <v>1550959</v>
      </c>
      <c r="L770" s="735">
        <v>3570804603</v>
      </c>
      <c r="M770" s="735">
        <v>33190500000</v>
      </c>
      <c r="N770" s="735">
        <v>15260000</v>
      </c>
    </row>
    <row r="771" spans="1:14">
      <c r="A771" s="734" t="s">
        <v>9875</v>
      </c>
      <c r="B771" s="734" t="s">
        <v>9876</v>
      </c>
      <c r="C771" s="734" t="s">
        <v>1600</v>
      </c>
      <c r="D771" s="734" t="s">
        <v>1632</v>
      </c>
      <c r="E771" s="735">
        <v>6590</v>
      </c>
      <c r="F771" s="735">
        <v>100</v>
      </c>
      <c r="G771" s="736">
        <v>1.54</v>
      </c>
      <c r="H771" s="735">
        <v>6510</v>
      </c>
      <c r="I771" s="735">
        <v>6600</v>
      </c>
      <c r="J771" s="735">
        <v>6400</v>
      </c>
      <c r="K771" s="735">
        <v>48854</v>
      </c>
      <c r="L771" s="735">
        <v>316553430</v>
      </c>
      <c r="M771" s="735">
        <v>58011539350</v>
      </c>
      <c r="N771" s="735">
        <v>8802965</v>
      </c>
    </row>
    <row r="772" spans="1:14">
      <c r="A772" s="734" t="s">
        <v>2795</v>
      </c>
      <c r="B772" s="734" t="s">
        <v>2796</v>
      </c>
      <c r="C772" s="734" t="s">
        <v>1600</v>
      </c>
      <c r="D772" s="734" t="s">
        <v>1614</v>
      </c>
      <c r="E772" s="735">
        <v>9110</v>
      </c>
      <c r="F772" s="735">
        <v>-70</v>
      </c>
      <c r="G772" s="736">
        <v>-0.76</v>
      </c>
      <c r="H772" s="735">
        <v>9180</v>
      </c>
      <c r="I772" s="735">
        <v>9270</v>
      </c>
      <c r="J772" s="735">
        <v>9110</v>
      </c>
      <c r="K772" s="735">
        <v>41580</v>
      </c>
      <c r="L772" s="735">
        <v>380636765</v>
      </c>
      <c r="M772" s="735">
        <v>102079135140</v>
      </c>
      <c r="N772" s="735">
        <v>11205174</v>
      </c>
    </row>
    <row r="773" spans="1:14">
      <c r="A773" s="734" t="s">
        <v>2797</v>
      </c>
      <c r="B773" s="734" t="s">
        <v>2798</v>
      </c>
      <c r="C773" s="734" t="s">
        <v>1600</v>
      </c>
      <c r="D773" s="734" t="s">
        <v>1632</v>
      </c>
      <c r="E773" s="735">
        <v>14550</v>
      </c>
      <c r="F773" s="735">
        <v>610</v>
      </c>
      <c r="G773" s="736">
        <v>4.38</v>
      </c>
      <c r="H773" s="735">
        <v>14900</v>
      </c>
      <c r="I773" s="735">
        <v>16300</v>
      </c>
      <c r="J773" s="735">
        <v>13475</v>
      </c>
      <c r="K773" s="735">
        <v>8875372</v>
      </c>
      <c r="L773" s="735">
        <v>131864824160</v>
      </c>
      <c r="M773" s="735">
        <v>182373104700</v>
      </c>
      <c r="N773" s="735">
        <v>12534234</v>
      </c>
    </row>
    <row r="774" spans="1:14">
      <c r="A774" s="734" t="s">
        <v>7715</v>
      </c>
      <c r="B774" s="734" t="s">
        <v>7716</v>
      </c>
      <c r="C774" s="734" t="s">
        <v>1600</v>
      </c>
      <c r="D774" s="734" t="s">
        <v>1632</v>
      </c>
      <c r="E774" s="735">
        <v>4410</v>
      </c>
      <c r="F774" s="735">
        <v>-50</v>
      </c>
      <c r="G774" s="736">
        <v>-1.1200000000000001</v>
      </c>
      <c r="H774" s="735">
        <v>4460</v>
      </c>
      <c r="I774" s="735">
        <v>4500</v>
      </c>
      <c r="J774" s="735">
        <v>4320</v>
      </c>
      <c r="K774" s="735">
        <v>51955</v>
      </c>
      <c r="L774" s="735">
        <v>229634050</v>
      </c>
      <c r="M774" s="735">
        <v>134413748280</v>
      </c>
      <c r="N774" s="735">
        <v>30479308</v>
      </c>
    </row>
    <row r="775" spans="1:14">
      <c r="A775" s="734" t="s">
        <v>2799</v>
      </c>
      <c r="B775" s="734" t="s">
        <v>2800</v>
      </c>
      <c r="C775" s="734" t="s">
        <v>1600</v>
      </c>
      <c r="D775" s="734" t="s">
        <v>1614</v>
      </c>
      <c r="E775" s="735">
        <v>1991</v>
      </c>
      <c r="F775" s="735">
        <v>-59</v>
      </c>
      <c r="G775" s="736">
        <v>-2.88</v>
      </c>
      <c r="H775" s="735">
        <v>2025</v>
      </c>
      <c r="I775" s="735">
        <v>2050</v>
      </c>
      <c r="J775" s="735">
        <v>1988</v>
      </c>
      <c r="K775" s="735">
        <v>46459</v>
      </c>
      <c r="L775" s="735">
        <v>92875081</v>
      </c>
      <c r="M775" s="735">
        <v>41532283892</v>
      </c>
      <c r="N775" s="735">
        <v>20860012</v>
      </c>
    </row>
    <row r="776" spans="1:14">
      <c r="A776" s="734" t="s">
        <v>2801</v>
      </c>
      <c r="B776" s="734" t="s">
        <v>2802</v>
      </c>
      <c r="C776" s="734" t="s">
        <v>1600</v>
      </c>
      <c r="D776" s="734" t="s">
        <v>1601</v>
      </c>
      <c r="E776" s="735">
        <v>2200</v>
      </c>
      <c r="F776" s="735">
        <v>-20</v>
      </c>
      <c r="G776" s="736">
        <v>-0.9</v>
      </c>
      <c r="H776" s="735">
        <v>2220</v>
      </c>
      <c r="I776" s="735">
        <v>2225</v>
      </c>
      <c r="J776" s="735">
        <v>2195</v>
      </c>
      <c r="K776" s="735">
        <v>29254</v>
      </c>
      <c r="L776" s="735">
        <v>64556880</v>
      </c>
      <c r="M776" s="735">
        <v>78983872000</v>
      </c>
      <c r="N776" s="735">
        <v>35901760</v>
      </c>
    </row>
    <row r="777" spans="1:14">
      <c r="A777" s="734" t="s">
        <v>1761</v>
      </c>
      <c r="B777" s="734" t="s">
        <v>7717</v>
      </c>
      <c r="C777" s="734" t="s">
        <v>1600</v>
      </c>
      <c r="D777" s="734" t="s">
        <v>1614</v>
      </c>
      <c r="E777" s="735">
        <v>2630</v>
      </c>
      <c r="F777" s="735">
        <v>-60</v>
      </c>
      <c r="G777" s="736">
        <v>-2.23</v>
      </c>
      <c r="H777" s="735">
        <v>2690</v>
      </c>
      <c r="I777" s="735">
        <v>2690</v>
      </c>
      <c r="J777" s="735">
        <v>2625</v>
      </c>
      <c r="K777" s="735">
        <v>166619</v>
      </c>
      <c r="L777" s="735">
        <v>441273946</v>
      </c>
      <c r="M777" s="735">
        <v>80502714110</v>
      </c>
      <c r="N777" s="735">
        <v>30609397</v>
      </c>
    </row>
    <row r="778" spans="1:14">
      <c r="A778" s="734" t="s">
        <v>2805</v>
      </c>
      <c r="B778" s="734" t="s">
        <v>2806</v>
      </c>
      <c r="C778" s="734" t="s">
        <v>1600</v>
      </c>
      <c r="D778" s="734" t="s">
        <v>1632</v>
      </c>
      <c r="E778" s="735">
        <v>13100</v>
      </c>
      <c r="F778" s="735">
        <v>30</v>
      </c>
      <c r="G778" s="736">
        <v>0.23</v>
      </c>
      <c r="H778" s="735">
        <v>13210</v>
      </c>
      <c r="I778" s="735">
        <v>13350</v>
      </c>
      <c r="J778" s="735">
        <v>12940</v>
      </c>
      <c r="K778" s="735">
        <v>26962</v>
      </c>
      <c r="L778" s="735">
        <v>354275750</v>
      </c>
      <c r="M778" s="735">
        <v>116884265300</v>
      </c>
      <c r="N778" s="735">
        <v>8922463</v>
      </c>
    </row>
    <row r="779" spans="1:14">
      <c r="A779" s="734" t="s">
        <v>2807</v>
      </c>
      <c r="B779" s="734" t="s">
        <v>2808</v>
      </c>
      <c r="C779" s="734" t="s">
        <v>1695</v>
      </c>
      <c r="D779" s="734" t="s">
        <v>1696</v>
      </c>
      <c r="E779" s="735">
        <v>7800</v>
      </c>
      <c r="F779" s="735">
        <v>0</v>
      </c>
      <c r="G779" s="736">
        <v>0</v>
      </c>
      <c r="H779" s="735">
        <v>7800</v>
      </c>
      <c r="I779" s="735">
        <v>7800</v>
      </c>
      <c r="J779" s="735">
        <v>7800</v>
      </c>
      <c r="K779" s="735">
        <v>10</v>
      </c>
      <c r="L779" s="735">
        <v>78000</v>
      </c>
      <c r="M779" s="735">
        <v>26905741200</v>
      </c>
      <c r="N779" s="735">
        <v>3449454</v>
      </c>
    </row>
    <row r="780" spans="1:14">
      <c r="A780" s="734" t="s">
        <v>2810</v>
      </c>
      <c r="B780" s="734" t="s">
        <v>2811</v>
      </c>
      <c r="C780" s="734" t="s">
        <v>1600</v>
      </c>
      <c r="D780" s="734" t="s">
        <v>1614</v>
      </c>
      <c r="E780" s="735">
        <v>3900</v>
      </c>
      <c r="F780" s="735">
        <v>-20</v>
      </c>
      <c r="G780" s="736">
        <v>-0.51</v>
      </c>
      <c r="H780" s="735">
        <v>3885</v>
      </c>
      <c r="I780" s="735">
        <v>3970</v>
      </c>
      <c r="J780" s="735">
        <v>3840</v>
      </c>
      <c r="K780" s="735">
        <v>33534</v>
      </c>
      <c r="L780" s="735">
        <v>131213465</v>
      </c>
      <c r="M780" s="735">
        <v>55765132800</v>
      </c>
      <c r="N780" s="735">
        <v>14298752</v>
      </c>
    </row>
    <row r="781" spans="1:14">
      <c r="A781" s="734" t="s">
        <v>2812</v>
      </c>
      <c r="B781" s="734" t="s">
        <v>2813</v>
      </c>
      <c r="C781" s="734" t="s">
        <v>1600</v>
      </c>
      <c r="D781" s="734" t="s">
        <v>1611</v>
      </c>
      <c r="E781" s="735">
        <v>1811</v>
      </c>
      <c r="F781" s="735">
        <v>-21</v>
      </c>
      <c r="G781" s="736">
        <v>-1.1499999999999999</v>
      </c>
      <c r="H781" s="735">
        <v>1823</v>
      </c>
      <c r="I781" s="735">
        <v>1840</v>
      </c>
      <c r="J781" s="735">
        <v>1809</v>
      </c>
      <c r="K781" s="735">
        <v>220746</v>
      </c>
      <c r="L781" s="735">
        <v>401697272</v>
      </c>
      <c r="M781" s="735">
        <v>134448621890</v>
      </c>
      <c r="N781" s="735">
        <v>74239990</v>
      </c>
    </row>
    <row r="782" spans="1:14">
      <c r="A782" s="734" t="s">
        <v>2814</v>
      </c>
      <c r="B782" s="734" t="s">
        <v>2815</v>
      </c>
      <c r="C782" s="734" t="s">
        <v>1600</v>
      </c>
      <c r="D782" s="734" t="s">
        <v>1614</v>
      </c>
      <c r="E782" s="735">
        <v>1898</v>
      </c>
      <c r="F782" s="735">
        <v>-59</v>
      </c>
      <c r="G782" s="736">
        <v>-3.01</v>
      </c>
      <c r="H782" s="735">
        <v>1952</v>
      </c>
      <c r="I782" s="735">
        <v>1952</v>
      </c>
      <c r="J782" s="735">
        <v>1880</v>
      </c>
      <c r="K782" s="735">
        <v>99809</v>
      </c>
      <c r="L782" s="735">
        <v>190595244</v>
      </c>
      <c r="M782" s="735">
        <v>60379176000</v>
      </c>
      <c r="N782" s="735">
        <v>31812000</v>
      </c>
    </row>
    <row r="783" spans="1:14">
      <c r="A783" s="734" t="s">
        <v>2816</v>
      </c>
      <c r="B783" s="734" t="s">
        <v>2817</v>
      </c>
      <c r="C783" s="734" t="s">
        <v>1695</v>
      </c>
      <c r="D783" s="734" t="s">
        <v>1696</v>
      </c>
      <c r="E783" s="735">
        <v>580</v>
      </c>
      <c r="F783" s="735">
        <v>62</v>
      </c>
      <c r="G783" s="736">
        <v>11.97</v>
      </c>
      <c r="H783" s="735">
        <v>580</v>
      </c>
      <c r="I783" s="735">
        <v>580</v>
      </c>
      <c r="J783" s="735">
        <v>579</v>
      </c>
      <c r="K783" s="735">
        <v>3010</v>
      </c>
      <c r="L783" s="735">
        <v>1745797</v>
      </c>
      <c r="M783" s="735">
        <v>4228836840</v>
      </c>
      <c r="N783" s="735">
        <v>7291098</v>
      </c>
    </row>
    <row r="784" spans="1:14">
      <c r="A784" s="734" t="s">
        <v>2819</v>
      </c>
      <c r="B784" s="734" t="s">
        <v>2820</v>
      </c>
      <c r="C784" s="734" t="s">
        <v>1600</v>
      </c>
      <c r="D784" s="734" t="s">
        <v>1611</v>
      </c>
      <c r="E784" s="735">
        <v>11480</v>
      </c>
      <c r="F784" s="735">
        <v>-170</v>
      </c>
      <c r="G784" s="736">
        <v>-1.46</v>
      </c>
      <c r="H784" s="735">
        <v>11720</v>
      </c>
      <c r="I784" s="735">
        <v>11720</v>
      </c>
      <c r="J784" s="735">
        <v>11460</v>
      </c>
      <c r="K784" s="735">
        <v>45589</v>
      </c>
      <c r="L784" s="735">
        <v>524979260</v>
      </c>
      <c r="M784" s="735">
        <v>191955036560</v>
      </c>
      <c r="N784" s="735">
        <v>16720822</v>
      </c>
    </row>
    <row r="785" spans="1:14">
      <c r="A785" s="734" t="s">
        <v>2821</v>
      </c>
      <c r="B785" s="734" t="s">
        <v>2822</v>
      </c>
      <c r="C785" s="734" t="s">
        <v>1600</v>
      </c>
      <c r="D785" s="734" t="s">
        <v>1601</v>
      </c>
      <c r="E785" s="735">
        <v>5170</v>
      </c>
      <c r="F785" s="735">
        <v>130</v>
      </c>
      <c r="G785" s="736">
        <v>2.58</v>
      </c>
      <c r="H785" s="735">
        <v>5040</v>
      </c>
      <c r="I785" s="735">
        <v>5360</v>
      </c>
      <c r="J785" s="735">
        <v>5010</v>
      </c>
      <c r="K785" s="735">
        <v>47256</v>
      </c>
      <c r="L785" s="735">
        <v>245371790</v>
      </c>
      <c r="M785" s="735">
        <v>115884609060</v>
      </c>
      <c r="N785" s="735">
        <v>22414818</v>
      </c>
    </row>
    <row r="786" spans="1:14">
      <c r="A786" s="734" t="s">
        <v>7718</v>
      </c>
      <c r="B786" s="734" t="s">
        <v>7719</v>
      </c>
      <c r="C786" s="734" t="s">
        <v>1600</v>
      </c>
      <c r="D786" s="734" t="s">
        <v>1614</v>
      </c>
      <c r="E786" s="735">
        <v>10490</v>
      </c>
      <c r="F786" s="735">
        <v>-80</v>
      </c>
      <c r="G786" s="736">
        <v>-0.76</v>
      </c>
      <c r="H786" s="735">
        <v>10580</v>
      </c>
      <c r="I786" s="735">
        <v>10580</v>
      </c>
      <c r="J786" s="735">
        <v>10350</v>
      </c>
      <c r="K786" s="735">
        <v>29424</v>
      </c>
      <c r="L786" s="735">
        <v>307793820</v>
      </c>
      <c r="M786" s="735">
        <v>116712369400</v>
      </c>
      <c r="N786" s="735">
        <v>11126060</v>
      </c>
    </row>
    <row r="787" spans="1:14">
      <c r="A787" s="734" t="s">
        <v>2823</v>
      </c>
      <c r="B787" s="734" t="s">
        <v>2824</v>
      </c>
      <c r="C787" s="734" t="s">
        <v>1600</v>
      </c>
      <c r="D787" s="734" t="s">
        <v>1614</v>
      </c>
      <c r="E787" s="735">
        <v>6770</v>
      </c>
      <c r="F787" s="735">
        <v>-50</v>
      </c>
      <c r="G787" s="736">
        <v>-0.73</v>
      </c>
      <c r="H787" s="735">
        <v>6820</v>
      </c>
      <c r="I787" s="735">
        <v>6950</v>
      </c>
      <c r="J787" s="735">
        <v>6700</v>
      </c>
      <c r="K787" s="735">
        <v>41802</v>
      </c>
      <c r="L787" s="735">
        <v>283933290</v>
      </c>
      <c r="M787" s="735">
        <v>105625878500</v>
      </c>
      <c r="N787" s="735">
        <v>15602050</v>
      </c>
    </row>
    <row r="788" spans="1:14">
      <c r="A788" s="734" t="s">
        <v>2825</v>
      </c>
      <c r="B788" s="734" t="s">
        <v>2826</v>
      </c>
      <c r="C788" s="734" t="s">
        <v>1600</v>
      </c>
      <c r="D788" s="734" t="s">
        <v>1611</v>
      </c>
      <c r="E788" s="735">
        <v>5200</v>
      </c>
      <c r="F788" s="735">
        <v>-40</v>
      </c>
      <c r="G788" s="736">
        <v>-0.76</v>
      </c>
      <c r="H788" s="735">
        <v>5290</v>
      </c>
      <c r="I788" s="735">
        <v>5290</v>
      </c>
      <c r="J788" s="735">
        <v>5070</v>
      </c>
      <c r="K788" s="735">
        <v>43775</v>
      </c>
      <c r="L788" s="735">
        <v>224214655</v>
      </c>
      <c r="M788" s="735">
        <v>86273272800</v>
      </c>
      <c r="N788" s="735">
        <v>16591014</v>
      </c>
    </row>
    <row r="789" spans="1:14">
      <c r="A789" s="734" t="s">
        <v>2827</v>
      </c>
      <c r="B789" s="734" t="s">
        <v>2828</v>
      </c>
      <c r="C789" s="734" t="s">
        <v>1600</v>
      </c>
      <c r="D789" s="734" t="s">
        <v>1632</v>
      </c>
      <c r="E789" s="735">
        <v>1925</v>
      </c>
      <c r="F789" s="735">
        <v>-5</v>
      </c>
      <c r="G789" s="736">
        <v>-0.26</v>
      </c>
      <c r="H789" s="735">
        <v>1930</v>
      </c>
      <c r="I789" s="735">
        <v>1972</v>
      </c>
      <c r="J789" s="735">
        <v>1900</v>
      </c>
      <c r="K789" s="735">
        <v>63082</v>
      </c>
      <c r="L789" s="735">
        <v>122334061</v>
      </c>
      <c r="M789" s="735">
        <v>16799421100</v>
      </c>
      <c r="N789" s="735">
        <v>8726972</v>
      </c>
    </row>
    <row r="790" spans="1:14">
      <c r="A790" s="734" t="s">
        <v>9877</v>
      </c>
      <c r="B790" s="734" t="s">
        <v>9878</v>
      </c>
      <c r="C790" s="734" t="s">
        <v>1600</v>
      </c>
      <c r="D790" s="734" t="s">
        <v>1614</v>
      </c>
      <c r="E790" s="735">
        <v>5500</v>
      </c>
      <c r="F790" s="735">
        <v>-50</v>
      </c>
      <c r="G790" s="736">
        <v>-0.9</v>
      </c>
      <c r="H790" s="735">
        <v>5460</v>
      </c>
      <c r="I790" s="735">
        <v>5670</v>
      </c>
      <c r="J790" s="735">
        <v>5450</v>
      </c>
      <c r="K790" s="735">
        <v>36880</v>
      </c>
      <c r="L790" s="735">
        <v>203039225</v>
      </c>
      <c r="M790" s="735">
        <v>67461850500</v>
      </c>
      <c r="N790" s="735">
        <v>12265791</v>
      </c>
    </row>
    <row r="791" spans="1:14">
      <c r="A791" s="734" t="s">
        <v>2829</v>
      </c>
      <c r="B791" s="734" t="s">
        <v>2830</v>
      </c>
      <c r="C791" s="734" t="s">
        <v>1600</v>
      </c>
      <c r="D791" s="734" t="s">
        <v>1611</v>
      </c>
      <c r="E791" s="735">
        <v>14750</v>
      </c>
      <c r="F791" s="735">
        <v>-260</v>
      </c>
      <c r="G791" s="736">
        <v>-1.73</v>
      </c>
      <c r="H791" s="735">
        <v>14660</v>
      </c>
      <c r="I791" s="735">
        <v>15010</v>
      </c>
      <c r="J791" s="735">
        <v>14330</v>
      </c>
      <c r="K791" s="735">
        <v>366029</v>
      </c>
      <c r="L791" s="735">
        <v>5379009435</v>
      </c>
      <c r="M791" s="735">
        <v>969525583000</v>
      </c>
      <c r="N791" s="735">
        <v>65730548</v>
      </c>
    </row>
    <row r="792" spans="1:14">
      <c r="A792" s="734" t="s">
        <v>2831</v>
      </c>
      <c r="B792" s="734" t="s">
        <v>2832</v>
      </c>
      <c r="C792" s="734" t="s">
        <v>1600</v>
      </c>
      <c r="D792" s="734" t="s">
        <v>1632</v>
      </c>
      <c r="E792" s="735">
        <v>470500</v>
      </c>
      <c r="F792" s="735">
        <v>-5000</v>
      </c>
      <c r="G792" s="736">
        <v>-1.05</v>
      </c>
      <c r="H792" s="735">
        <v>477000</v>
      </c>
      <c r="I792" s="735">
        <v>478000</v>
      </c>
      <c r="J792" s="735">
        <v>458000</v>
      </c>
      <c r="K792" s="735">
        <v>139105</v>
      </c>
      <c r="L792" s="735">
        <v>64924087500</v>
      </c>
      <c r="M792" s="735">
        <v>9127633189000</v>
      </c>
      <c r="N792" s="735">
        <v>19399858</v>
      </c>
    </row>
    <row r="793" spans="1:14">
      <c r="A793" s="734" t="s">
        <v>2834</v>
      </c>
      <c r="B793" s="734" t="s">
        <v>2835</v>
      </c>
      <c r="C793" s="734" t="s">
        <v>1600</v>
      </c>
      <c r="D793" s="734" t="s">
        <v>1614</v>
      </c>
      <c r="E793" s="735">
        <v>7740</v>
      </c>
      <c r="F793" s="735">
        <v>-330</v>
      </c>
      <c r="G793" s="736">
        <v>-4.09</v>
      </c>
      <c r="H793" s="735">
        <v>8140</v>
      </c>
      <c r="I793" s="735">
        <v>8190</v>
      </c>
      <c r="J793" s="735">
        <v>7730</v>
      </c>
      <c r="K793" s="735">
        <v>471056</v>
      </c>
      <c r="L793" s="735">
        <v>3720150380</v>
      </c>
      <c r="M793" s="735">
        <v>157497033960</v>
      </c>
      <c r="N793" s="735">
        <v>20348454</v>
      </c>
    </row>
    <row r="794" spans="1:14">
      <c r="A794" s="734" t="s">
        <v>2836</v>
      </c>
      <c r="B794" s="734" t="s">
        <v>2837</v>
      </c>
      <c r="C794" s="734" t="s">
        <v>1600</v>
      </c>
      <c r="D794" s="734" t="s">
        <v>1601</v>
      </c>
      <c r="E794" s="735">
        <v>80100</v>
      </c>
      <c r="F794" s="735">
        <v>-3400</v>
      </c>
      <c r="G794" s="736">
        <v>-4.07</v>
      </c>
      <c r="H794" s="735">
        <v>84400</v>
      </c>
      <c r="I794" s="735">
        <v>87700</v>
      </c>
      <c r="J794" s="735">
        <v>79600</v>
      </c>
      <c r="K794" s="735">
        <v>839695</v>
      </c>
      <c r="L794" s="735">
        <v>69677891950</v>
      </c>
      <c r="M794" s="735">
        <v>780975000000</v>
      </c>
      <c r="N794" s="735">
        <v>9750000</v>
      </c>
    </row>
    <row r="795" spans="1:14">
      <c r="A795" s="734" t="s">
        <v>2838</v>
      </c>
      <c r="B795" s="734" t="s">
        <v>9879</v>
      </c>
      <c r="C795" s="734" t="s">
        <v>1695</v>
      </c>
      <c r="D795" s="734" t="s">
        <v>1696</v>
      </c>
      <c r="E795" s="735">
        <v>190</v>
      </c>
      <c r="F795" s="735">
        <v>0</v>
      </c>
      <c r="G795" s="736">
        <v>0</v>
      </c>
      <c r="H795" s="735">
        <v>0</v>
      </c>
      <c r="I795" s="735">
        <v>0</v>
      </c>
      <c r="J795" s="735">
        <v>0</v>
      </c>
      <c r="K795" s="735">
        <v>0</v>
      </c>
      <c r="L795" s="735">
        <v>0</v>
      </c>
      <c r="M795" s="735">
        <v>7983469780</v>
      </c>
      <c r="N795" s="735">
        <v>42018262</v>
      </c>
    </row>
    <row r="796" spans="1:14">
      <c r="A796" s="734" t="s">
        <v>2839</v>
      </c>
      <c r="B796" s="734" t="s">
        <v>2840</v>
      </c>
      <c r="C796" s="734" t="s">
        <v>1600</v>
      </c>
      <c r="D796" s="734" t="s">
        <v>1632</v>
      </c>
      <c r="E796" s="735">
        <v>261000</v>
      </c>
      <c r="F796" s="735">
        <v>-6500</v>
      </c>
      <c r="G796" s="736">
        <v>-2.4300000000000002</v>
      </c>
      <c r="H796" s="735">
        <v>267500</v>
      </c>
      <c r="I796" s="735">
        <v>269500</v>
      </c>
      <c r="J796" s="735">
        <v>255500</v>
      </c>
      <c r="K796" s="735">
        <v>380824</v>
      </c>
      <c r="L796" s="735">
        <v>98987954000</v>
      </c>
      <c r="M796" s="735">
        <v>3802792968000</v>
      </c>
      <c r="N796" s="735">
        <v>14570088</v>
      </c>
    </row>
    <row r="797" spans="1:14">
      <c r="A797" s="734" t="s">
        <v>2841</v>
      </c>
      <c r="B797" s="734" t="s">
        <v>2842</v>
      </c>
      <c r="C797" s="734" t="s">
        <v>1600</v>
      </c>
      <c r="D797" s="734" t="s">
        <v>1712</v>
      </c>
      <c r="E797" s="735">
        <v>1572</v>
      </c>
      <c r="F797" s="735">
        <v>-2</v>
      </c>
      <c r="G797" s="736">
        <v>-0.13</v>
      </c>
      <c r="H797" s="735">
        <v>1572</v>
      </c>
      <c r="I797" s="735">
        <v>1574</v>
      </c>
      <c r="J797" s="735">
        <v>1572</v>
      </c>
      <c r="K797" s="735">
        <v>296292</v>
      </c>
      <c r="L797" s="735">
        <v>465798887</v>
      </c>
      <c r="M797" s="735">
        <v>72358697832</v>
      </c>
      <c r="N797" s="735">
        <v>46029706</v>
      </c>
    </row>
    <row r="798" spans="1:14">
      <c r="A798" s="734" t="s">
        <v>5314</v>
      </c>
      <c r="B798" s="734" t="s">
        <v>9880</v>
      </c>
      <c r="C798" s="734" t="s">
        <v>1600</v>
      </c>
      <c r="D798" s="734" t="s">
        <v>1601</v>
      </c>
      <c r="E798" s="735">
        <v>2155</v>
      </c>
      <c r="F798" s="735">
        <v>-30</v>
      </c>
      <c r="G798" s="736">
        <v>-1.37</v>
      </c>
      <c r="H798" s="735">
        <v>2170</v>
      </c>
      <c r="I798" s="735">
        <v>2195</v>
      </c>
      <c r="J798" s="735">
        <v>2150</v>
      </c>
      <c r="K798" s="735">
        <v>35167</v>
      </c>
      <c r="L798" s="735">
        <v>75959510</v>
      </c>
      <c r="M798" s="735">
        <v>121016828655</v>
      </c>
      <c r="N798" s="735">
        <v>56156301</v>
      </c>
    </row>
    <row r="799" spans="1:14">
      <c r="A799" s="734" t="s">
        <v>2843</v>
      </c>
      <c r="B799" s="734" t="s">
        <v>2844</v>
      </c>
      <c r="C799" s="734" t="s">
        <v>1695</v>
      </c>
      <c r="D799" s="734" t="s">
        <v>1696</v>
      </c>
      <c r="E799" s="735">
        <v>1705</v>
      </c>
      <c r="F799" s="735">
        <v>-284</v>
      </c>
      <c r="G799" s="736">
        <v>-14.28</v>
      </c>
      <c r="H799" s="735">
        <v>1693</v>
      </c>
      <c r="I799" s="735">
        <v>2285</v>
      </c>
      <c r="J799" s="735">
        <v>1692</v>
      </c>
      <c r="K799" s="735">
        <v>97</v>
      </c>
      <c r="L799" s="735">
        <v>165808</v>
      </c>
      <c r="M799" s="735">
        <v>1732985870</v>
      </c>
      <c r="N799" s="735">
        <v>1016414</v>
      </c>
    </row>
    <row r="800" spans="1:14">
      <c r="A800" s="734" t="s">
        <v>2845</v>
      </c>
      <c r="B800" s="734" t="s">
        <v>2846</v>
      </c>
      <c r="C800" s="734" t="s">
        <v>1600</v>
      </c>
      <c r="D800" s="734" t="s">
        <v>1601</v>
      </c>
      <c r="E800" s="735">
        <v>2665</v>
      </c>
      <c r="F800" s="735">
        <v>-45</v>
      </c>
      <c r="G800" s="736">
        <v>-1.66</v>
      </c>
      <c r="H800" s="735">
        <v>2710</v>
      </c>
      <c r="I800" s="735">
        <v>2710</v>
      </c>
      <c r="J800" s="735">
        <v>2650</v>
      </c>
      <c r="K800" s="735">
        <v>89189</v>
      </c>
      <c r="L800" s="735">
        <v>237206980</v>
      </c>
      <c r="M800" s="735">
        <v>25781002130</v>
      </c>
      <c r="N800" s="735">
        <v>9673922</v>
      </c>
    </row>
    <row r="801" spans="1:14">
      <c r="A801" s="734" t="s">
        <v>2847</v>
      </c>
      <c r="B801" s="734" t="s">
        <v>2848</v>
      </c>
      <c r="C801" s="734" t="s">
        <v>1600</v>
      </c>
      <c r="D801" s="734" t="s">
        <v>1611</v>
      </c>
      <c r="E801" s="735">
        <v>8830</v>
      </c>
      <c r="F801" s="735">
        <v>-10</v>
      </c>
      <c r="G801" s="736">
        <v>-0.11</v>
      </c>
      <c r="H801" s="735">
        <v>8770</v>
      </c>
      <c r="I801" s="735">
        <v>9040</v>
      </c>
      <c r="J801" s="735">
        <v>8670</v>
      </c>
      <c r="K801" s="735">
        <v>97683</v>
      </c>
      <c r="L801" s="735">
        <v>864069890</v>
      </c>
      <c r="M801" s="735">
        <v>135069004490</v>
      </c>
      <c r="N801" s="735">
        <v>15296603</v>
      </c>
    </row>
    <row r="802" spans="1:14">
      <c r="A802" s="734" t="s">
        <v>9881</v>
      </c>
      <c r="B802" s="734" t="s">
        <v>9882</v>
      </c>
      <c r="C802" s="734" t="s">
        <v>1600</v>
      </c>
      <c r="D802" s="734" t="s">
        <v>1632</v>
      </c>
      <c r="E802" s="735">
        <v>65500</v>
      </c>
      <c r="F802" s="735">
        <v>-2100</v>
      </c>
      <c r="G802" s="736">
        <v>-3.11</v>
      </c>
      <c r="H802" s="735">
        <v>68400</v>
      </c>
      <c r="I802" s="735">
        <v>69200</v>
      </c>
      <c r="J802" s="735">
        <v>65000</v>
      </c>
      <c r="K802" s="735">
        <v>464447</v>
      </c>
      <c r="L802" s="735">
        <v>30862461350</v>
      </c>
      <c r="M802" s="735">
        <v>1025827529500</v>
      </c>
      <c r="N802" s="735">
        <v>15661489</v>
      </c>
    </row>
    <row r="803" spans="1:14">
      <c r="A803" s="734" t="s">
        <v>3057</v>
      </c>
      <c r="B803" s="734" t="s">
        <v>9883</v>
      </c>
      <c r="C803" s="734" t="s">
        <v>1600</v>
      </c>
      <c r="D803" s="734" t="s">
        <v>2041</v>
      </c>
      <c r="E803" s="735">
        <v>3605</v>
      </c>
      <c r="F803" s="735">
        <v>-45</v>
      </c>
      <c r="G803" s="736">
        <v>-1.23</v>
      </c>
      <c r="H803" s="735">
        <v>3620</v>
      </c>
      <c r="I803" s="735">
        <v>3770</v>
      </c>
      <c r="J803" s="735">
        <v>3605</v>
      </c>
      <c r="K803" s="735">
        <v>9727</v>
      </c>
      <c r="L803" s="735">
        <v>35538705</v>
      </c>
      <c r="M803" s="735">
        <v>30221875810</v>
      </c>
      <c r="N803" s="735">
        <v>8383322</v>
      </c>
    </row>
    <row r="804" spans="1:14">
      <c r="A804" s="734" t="s">
        <v>2849</v>
      </c>
      <c r="B804" s="734" t="s">
        <v>1385</v>
      </c>
      <c r="C804" s="734" t="s">
        <v>1604</v>
      </c>
      <c r="D804" s="734" t="s">
        <v>1605</v>
      </c>
      <c r="E804" s="735">
        <v>23250</v>
      </c>
      <c r="F804" s="735">
        <v>750</v>
      </c>
      <c r="G804" s="736">
        <v>3.33</v>
      </c>
      <c r="H804" s="735">
        <v>22150</v>
      </c>
      <c r="I804" s="735">
        <v>23450</v>
      </c>
      <c r="J804" s="735">
        <v>22000</v>
      </c>
      <c r="K804" s="735">
        <v>470072</v>
      </c>
      <c r="L804" s="735">
        <v>10728953250</v>
      </c>
      <c r="M804" s="735">
        <v>1849293003000</v>
      </c>
      <c r="N804" s="735">
        <v>79539484</v>
      </c>
    </row>
    <row r="805" spans="1:14">
      <c r="A805" s="734" t="s">
        <v>2850</v>
      </c>
      <c r="B805" s="734" t="s">
        <v>2851</v>
      </c>
      <c r="C805" s="734" t="s">
        <v>1604</v>
      </c>
      <c r="D805" s="734" t="s">
        <v>1605</v>
      </c>
      <c r="E805" s="735">
        <v>31500</v>
      </c>
      <c r="F805" s="735">
        <v>100</v>
      </c>
      <c r="G805" s="736">
        <v>0.32</v>
      </c>
      <c r="H805" s="735">
        <v>31400</v>
      </c>
      <c r="I805" s="735">
        <v>31500</v>
      </c>
      <c r="J805" s="735">
        <v>30850</v>
      </c>
      <c r="K805" s="735">
        <v>54743</v>
      </c>
      <c r="L805" s="735">
        <v>1706291000</v>
      </c>
      <c r="M805" s="735">
        <v>1143745722000</v>
      </c>
      <c r="N805" s="735">
        <v>36309388</v>
      </c>
    </row>
    <row r="806" spans="1:14">
      <c r="A806" s="734" t="s">
        <v>2852</v>
      </c>
      <c r="B806" s="734" t="s">
        <v>2853</v>
      </c>
      <c r="C806" s="734" t="s">
        <v>1604</v>
      </c>
      <c r="D806" s="734" t="s">
        <v>1605</v>
      </c>
      <c r="E806" s="735">
        <v>3960</v>
      </c>
      <c r="F806" s="735">
        <v>30</v>
      </c>
      <c r="G806" s="736">
        <v>0.76</v>
      </c>
      <c r="H806" s="735">
        <v>3965</v>
      </c>
      <c r="I806" s="735">
        <v>3965</v>
      </c>
      <c r="J806" s="735">
        <v>3850</v>
      </c>
      <c r="K806" s="735">
        <v>193909</v>
      </c>
      <c r="L806" s="735">
        <v>762423069</v>
      </c>
      <c r="M806" s="735">
        <v>1144316780640</v>
      </c>
      <c r="N806" s="735">
        <v>288968884</v>
      </c>
    </row>
    <row r="807" spans="1:14">
      <c r="A807" s="734" t="s">
        <v>2854</v>
      </c>
      <c r="B807" s="734" t="s">
        <v>2855</v>
      </c>
      <c r="C807" s="734" t="s">
        <v>1604</v>
      </c>
      <c r="D807" s="734" t="s">
        <v>1605</v>
      </c>
      <c r="E807" s="735">
        <v>1739</v>
      </c>
      <c r="F807" s="735">
        <v>-29</v>
      </c>
      <c r="G807" s="736">
        <v>-1.64</v>
      </c>
      <c r="H807" s="735">
        <v>1750</v>
      </c>
      <c r="I807" s="735">
        <v>1768</v>
      </c>
      <c r="J807" s="735">
        <v>1728</v>
      </c>
      <c r="K807" s="735">
        <v>180885</v>
      </c>
      <c r="L807" s="735">
        <v>314981656</v>
      </c>
      <c r="M807" s="735">
        <v>539674860480</v>
      </c>
      <c r="N807" s="735">
        <v>310336320</v>
      </c>
    </row>
    <row r="808" spans="1:14">
      <c r="A808" s="734" t="s">
        <v>2856</v>
      </c>
      <c r="B808" s="734" t="s">
        <v>1368</v>
      </c>
      <c r="C808" s="734" t="s">
        <v>1604</v>
      </c>
      <c r="D808" s="734" t="s">
        <v>1605</v>
      </c>
      <c r="E808" s="735">
        <v>72500</v>
      </c>
      <c r="F808" s="735">
        <v>-200</v>
      </c>
      <c r="G808" s="736">
        <v>-0.28000000000000003</v>
      </c>
      <c r="H808" s="735">
        <v>72500</v>
      </c>
      <c r="I808" s="735">
        <v>72900</v>
      </c>
      <c r="J808" s="735">
        <v>70500</v>
      </c>
      <c r="K808" s="735">
        <v>73511</v>
      </c>
      <c r="L808" s="735">
        <v>5272560850</v>
      </c>
      <c r="M808" s="735">
        <v>2050934737500</v>
      </c>
      <c r="N808" s="735">
        <v>28288755</v>
      </c>
    </row>
    <row r="809" spans="1:14">
      <c r="A809" s="734" t="s">
        <v>4869</v>
      </c>
      <c r="B809" s="734" t="s">
        <v>7616</v>
      </c>
      <c r="C809" s="734" t="s">
        <v>1604</v>
      </c>
      <c r="D809" s="734" t="s">
        <v>1605</v>
      </c>
      <c r="E809" s="735">
        <v>30550</v>
      </c>
      <c r="F809" s="735">
        <v>-1100</v>
      </c>
      <c r="G809" s="736">
        <v>-3.48</v>
      </c>
      <c r="H809" s="735">
        <v>31150</v>
      </c>
      <c r="I809" s="735">
        <v>31150</v>
      </c>
      <c r="J809" s="735">
        <v>30400</v>
      </c>
      <c r="K809" s="735">
        <v>204770</v>
      </c>
      <c r="L809" s="735">
        <v>6264130850</v>
      </c>
      <c r="M809" s="735">
        <v>1599764894650</v>
      </c>
      <c r="N809" s="735">
        <v>52365463</v>
      </c>
    </row>
    <row r="810" spans="1:14">
      <c r="A810" s="734" t="s">
        <v>2859</v>
      </c>
      <c r="B810" s="734" t="s">
        <v>7608</v>
      </c>
      <c r="C810" s="734" t="s">
        <v>1604</v>
      </c>
      <c r="D810" s="734" t="s">
        <v>1605</v>
      </c>
      <c r="E810" s="735">
        <v>114600</v>
      </c>
      <c r="F810" s="735">
        <v>-800</v>
      </c>
      <c r="G810" s="736">
        <v>-0.69</v>
      </c>
      <c r="H810" s="735">
        <v>115800</v>
      </c>
      <c r="I810" s="735">
        <v>115900</v>
      </c>
      <c r="J810" s="735">
        <v>114100</v>
      </c>
      <c r="K810" s="735">
        <v>9189</v>
      </c>
      <c r="L810" s="735">
        <v>1054450050</v>
      </c>
      <c r="M810" s="735">
        <v>1066304180400</v>
      </c>
      <c r="N810" s="735">
        <v>9304574</v>
      </c>
    </row>
    <row r="811" spans="1:14">
      <c r="A811" s="734" t="s">
        <v>2858</v>
      </c>
      <c r="B811" s="734" t="s">
        <v>9884</v>
      </c>
      <c r="C811" s="734" t="s">
        <v>1604</v>
      </c>
      <c r="D811" s="734" t="s">
        <v>1605</v>
      </c>
      <c r="E811" s="735">
        <v>19360</v>
      </c>
      <c r="F811" s="735">
        <v>-330</v>
      </c>
      <c r="G811" s="736">
        <v>-1.68</v>
      </c>
      <c r="H811" s="735">
        <v>19800</v>
      </c>
      <c r="I811" s="735">
        <v>19860</v>
      </c>
      <c r="J811" s="735">
        <v>19300</v>
      </c>
      <c r="K811" s="735">
        <v>7886</v>
      </c>
      <c r="L811" s="735">
        <v>153229870</v>
      </c>
      <c r="M811" s="735">
        <v>292904545120</v>
      </c>
      <c r="N811" s="735">
        <v>15129367</v>
      </c>
    </row>
    <row r="812" spans="1:14">
      <c r="A812" s="734" t="s">
        <v>2857</v>
      </c>
      <c r="B812" s="734" t="s">
        <v>1262</v>
      </c>
      <c r="C812" s="734" t="s">
        <v>1604</v>
      </c>
      <c r="D812" s="734" t="s">
        <v>1605</v>
      </c>
      <c r="E812" s="735">
        <v>44550</v>
      </c>
      <c r="F812" s="735">
        <v>-500</v>
      </c>
      <c r="G812" s="736">
        <v>-1.1100000000000001</v>
      </c>
      <c r="H812" s="735">
        <v>44800</v>
      </c>
      <c r="I812" s="735">
        <v>45050</v>
      </c>
      <c r="J812" s="735">
        <v>44250</v>
      </c>
      <c r="K812" s="735">
        <v>25755</v>
      </c>
      <c r="L812" s="735">
        <v>1147257125</v>
      </c>
      <c r="M812" s="735">
        <v>1149390000000</v>
      </c>
      <c r="N812" s="735">
        <v>25800000</v>
      </c>
    </row>
    <row r="813" spans="1:14">
      <c r="A813" s="734" t="s">
        <v>2860</v>
      </c>
      <c r="B813" s="734" t="s">
        <v>1273</v>
      </c>
      <c r="C813" s="734" t="s">
        <v>1604</v>
      </c>
      <c r="D813" s="734" t="s">
        <v>1605</v>
      </c>
      <c r="E813" s="735">
        <v>26450</v>
      </c>
      <c r="F813" s="735">
        <v>-250</v>
      </c>
      <c r="G813" s="736">
        <v>-0.94</v>
      </c>
      <c r="H813" s="735">
        <v>26600</v>
      </c>
      <c r="I813" s="735">
        <v>26700</v>
      </c>
      <c r="J813" s="735">
        <v>26250</v>
      </c>
      <c r="K813" s="735">
        <v>146494</v>
      </c>
      <c r="L813" s="735">
        <v>3869492250</v>
      </c>
      <c r="M813" s="735">
        <v>2774849318650</v>
      </c>
      <c r="N813" s="735">
        <v>104909237</v>
      </c>
    </row>
    <row r="814" spans="1:14">
      <c r="A814" s="734" t="s">
        <v>2861</v>
      </c>
      <c r="B814" s="734" t="s">
        <v>2862</v>
      </c>
      <c r="C814" s="734" t="s">
        <v>1604</v>
      </c>
      <c r="D814" s="734" t="s">
        <v>1605</v>
      </c>
      <c r="E814" s="735">
        <v>27200</v>
      </c>
      <c r="F814" s="735">
        <v>-100</v>
      </c>
      <c r="G814" s="736">
        <v>-0.37</v>
      </c>
      <c r="H814" s="735">
        <v>27300</v>
      </c>
      <c r="I814" s="735">
        <v>27350</v>
      </c>
      <c r="J814" s="735">
        <v>26950</v>
      </c>
      <c r="K814" s="735">
        <v>609</v>
      </c>
      <c r="L814" s="735">
        <v>16518050</v>
      </c>
      <c r="M814" s="735">
        <v>21912401600</v>
      </c>
      <c r="N814" s="735">
        <v>805603</v>
      </c>
    </row>
    <row r="815" spans="1:14">
      <c r="A815" s="734" t="s">
        <v>2863</v>
      </c>
      <c r="B815" s="734" t="s">
        <v>1277</v>
      </c>
      <c r="C815" s="734" t="s">
        <v>1604</v>
      </c>
      <c r="D815" s="734" t="s">
        <v>1605</v>
      </c>
      <c r="E815" s="735">
        <v>139200</v>
      </c>
      <c r="F815" s="735">
        <v>300</v>
      </c>
      <c r="G815" s="736">
        <v>0.22</v>
      </c>
      <c r="H815" s="735">
        <v>138900</v>
      </c>
      <c r="I815" s="735">
        <v>140200</v>
      </c>
      <c r="J815" s="735">
        <v>137500</v>
      </c>
      <c r="K815" s="735">
        <v>24709</v>
      </c>
      <c r="L815" s="735">
        <v>3433311750</v>
      </c>
      <c r="M815" s="735">
        <v>1291620652800</v>
      </c>
      <c r="N815" s="735">
        <v>9278884</v>
      </c>
    </row>
    <row r="816" spans="1:14">
      <c r="A816" s="734" t="s">
        <v>2864</v>
      </c>
      <c r="B816" s="734" t="s">
        <v>2865</v>
      </c>
      <c r="C816" s="734" t="s">
        <v>1604</v>
      </c>
      <c r="D816" s="734" t="s">
        <v>1605</v>
      </c>
      <c r="E816" s="735">
        <v>80000</v>
      </c>
      <c r="F816" s="735">
        <v>2300</v>
      </c>
      <c r="G816" s="736">
        <v>2.96</v>
      </c>
      <c r="H816" s="735">
        <v>78000</v>
      </c>
      <c r="I816" s="735">
        <v>81000</v>
      </c>
      <c r="J816" s="735">
        <v>78000</v>
      </c>
      <c r="K816" s="735">
        <v>5368</v>
      </c>
      <c r="L816" s="735">
        <v>429687300</v>
      </c>
      <c r="M816" s="735">
        <v>62024800000</v>
      </c>
      <c r="N816" s="735">
        <v>775310</v>
      </c>
    </row>
    <row r="817" spans="1:14">
      <c r="A817" s="734" t="s">
        <v>2866</v>
      </c>
      <c r="B817" s="734" t="s">
        <v>1333</v>
      </c>
      <c r="C817" s="734" t="s">
        <v>1604</v>
      </c>
      <c r="D817" s="734" t="s">
        <v>1605</v>
      </c>
      <c r="E817" s="735">
        <v>70300</v>
      </c>
      <c r="F817" s="735">
        <v>-900</v>
      </c>
      <c r="G817" s="736">
        <v>-1.26</v>
      </c>
      <c r="H817" s="735">
        <v>70800</v>
      </c>
      <c r="I817" s="735">
        <v>70800</v>
      </c>
      <c r="J817" s="735">
        <v>69600</v>
      </c>
      <c r="K817" s="735">
        <v>65384</v>
      </c>
      <c r="L817" s="735">
        <v>4591631600</v>
      </c>
      <c r="M817" s="735">
        <v>3007111955700</v>
      </c>
      <c r="N817" s="735">
        <v>42775419</v>
      </c>
    </row>
    <row r="818" spans="1:14">
      <c r="A818" s="734" t="s">
        <v>2867</v>
      </c>
      <c r="B818" s="734" t="s">
        <v>2868</v>
      </c>
      <c r="C818" s="734" t="s">
        <v>1604</v>
      </c>
      <c r="D818" s="734" t="s">
        <v>1605</v>
      </c>
      <c r="E818" s="735">
        <v>7550</v>
      </c>
      <c r="F818" s="735">
        <v>-40</v>
      </c>
      <c r="G818" s="736">
        <v>-0.53</v>
      </c>
      <c r="H818" s="735">
        <v>7690</v>
      </c>
      <c r="I818" s="735">
        <v>7690</v>
      </c>
      <c r="J818" s="735">
        <v>7550</v>
      </c>
      <c r="K818" s="735">
        <v>8956</v>
      </c>
      <c r="L818" s="735">
        <v>67726640</v>
      </c>
      <c r="M818" s="735">
        <v>178238225600</v>
      </c>
      <c r="N818" s="735">
        <v>23607712</v>
      </c>
    </row>
    <row r="819" spans="1:14">
      <c r="A819" s="734" t="s">
        <v>2869</v>
      </c>
      <c r="B819" s="734" t="s">
        <v>2870</v>
      </c>
      <c r="C819" s="734" t="s">
        <v>1600</v>
      </c>
      <c r="D819" s="734" t="s">
        <v>1632</v>
      </c>
      <c r="E819" s="735">
        <v>41100</v>
      </c>
      <c r="F819" s="735">
        <v>250</v>
      </c>
      <c r="G819" s="736">
        <v>0.61</v>
      </c>
      <c r="H819" s="735">
        <v>41300</v>
      </c>
      <c r="I819" s="735">
        <v>42100</v>
      </c>
      <c r="J819" s="735">
        <v>40400</v>
      </c>
      <c r="K819" s="735">
        <v>209650</v>
      </c>
      <c r="L819" s="735">
        <v>8645550675</v>
      </c>
      <c r="M819" s="735">
        <v>1202452260600</v>
      </c>
      <c r="N819" s="735">
        <v>29256746</v>
      </c>
    </row>
    <row r="820" spans="1:14">
      <c r="A820" s="734" t="s">
        <v>2871</v>
      </c>
      <c r="B820" s="734" t="s">
        <v>2872</v>
      </c>
      <c r="C820" s="734" t="s">
        <v>1600</v>
      </c>
      <c r="D820" s="734" t="s">
        <v>1611</v>
      </c>
      <c r="E820" s="735">
        <v>613</v>
      </c>
      <c r="F820" s="735">
        <v>5</v>
      </c>
      <c r="G820" s="736">
        <v>0.82</v>
      </c>
      <c r="H820" s="735">
        <v>608</v>
      </c>
      <c r="I820" s="735">
        <v>623</v>
      </c>
      <c r="J820" s="735">
        <v>605</v>
      </c>
      <c r="K820" s="735">
        <v>81962</v>
      </c>
      <c r="L820" s="735">
        <v>50260163</v>
      </c>
      <c r="M820" s="735">
        <v>29487181297</v>
      </c>
      <c r="N820" s="735">
        <v>48103069</v>
      </c>
    </row>
    <row r="821" spans="1:14">
      <c r="A821" s="734" t="s">
        <v>9885</v>
      </c>
      <c r="B821" s="734" t="s">
        <v>9886</v>
      </c>
      <c r="C821" s="734" t="s">
        <v>1600</v>
      </c>
      <c r="D821" s="734" t="s">
        <v>1632</v>
      </c>
      <c r="E821" s="735">
        <v>9050</v>
      </c>
      <c r="F821" s="735">
        <v>220</v>
      </c>
      <c r="G821" s="736">
        <v>2.4900000000000002</v>
      </c>
      <c r="H821" s="735">
        <v>8800</v>
      </c>
      <c r="I821" s="735">
        <v>9050</v>
      </c>
      <c r="J821" s="735">
        <v>8680</v>
      </c>
      <c r="K821" s="735">
        <v>297214</v>
      </c>
      <c r="L821" s="735">
        <v>2635695740</v>
      </c>
      <c r="M821" s="735">
        <v>161250148800</v>
      </c>
      <c r="N821" s="735">
        <v>17817696</v>
      </c>
    </row>
    <row r="822" spans="1:14">
      <c r="A822" s="734" t="s">
        <v>2873</v>
      </c>
      <c r="B822" s="734" t="s">
        <v>2874</v>
      </c>
      <c r="C822" s="734" t="s">
        <v>1695</v>
      </c>
      <c r="D822" s="734" t="s">
        <v>1696</v>
      </c>
      <c r="E822" s="735">
        <v>2890</v>
      </c>
      <c r="F822" s="735">
        <v>-10</v>
      </c>
      <c r="G822" s="736">
        <v>-0.34</v>
      </c>
      <c r="H822" s="735">
        <v>3000</v>
      </c>
      <c r="I822" s="735">
        <v>3000</v>
      </c>
      <c r="J822" s="735">
        <v>2850</v>
      </c>
      <c r="K822" s="735">
        <v>3565</v>
      </c>
      <c r="L822" s="735">
        <v>10312380</v>
      </c>
      <c r="M822" s="735">
        <v>32242579780</v>
      </c>
      <c r="N822" s="735">
        <v>11156602</v>
      </c>
    </row>
    <row r="823" spans="1:14">
      <c r="A823" s="734" t="s">
        <v>2875</v>
      </c>
      <c r="B823" s="734" t="s">
        <v>2876</v>
      </c>
      <c r="C823" s="734" t="s">
        <v>1695</v>
      </c>
      <c r="D823" s="734" t="s">
        <v>1696</v>
      </c>
      <c r="E823" s="735">
        <v>1210</v>
      </c>
      <c r="F823" s="735">
        <v>123</v>
      </c>
      <c r="G823" s="736">
        <v>11.32</v>
      </c>
      <c r="H823" s="735">
        <v>1250</v>
      </c>
      <c r="I823" s="735">
        <v>1250</v>
      </c>
      <c r="J823" s="735">
        <v>1209</v>
      </c>
      <c r="K823" s="735">
        <v>1946</v>
      </c>
      <c r="L823" s="735">
        <v>2354681</v>
      </c>
      <c r="M823" s="735">
        <v>12324346100</v>
      </c>
      <c r="N823" s="735">
        <v>10185410</v>
      </c>
    </row>
    <row r="824" spans="1:14">
      <c r="A824" s="734" t="s">
        <v>2818</v>
      </c>
      <c r="B824" s="734" t="s">
        <v>9887</v>
      </c>
      <c r="C824" s="734" t="s">
        <v>1629</v>
      </c>
      <c r="D824" s="734" t="s">
        <v>1632</v>
      </c>
      <c r="E824" s="735">
        <v>173700</v>
      </c>
      <c r="F824" s="735">
        <v>-900</v>
      </c>
      <c r="G824" s="736">
        <v>-0.52</v>
      </c>
      <c r="H824" s="735">
        <v>175200</v>
      </c>
      <c r="I824" s="735">
        <v>175900</v>
      </c>
      <c r="J824" s="735">
        <v>170200</v>
      </c>
      <c r="K824" s="735">
        <v>241336</v>
      </c>
      <c r="L824" s="735">
        <v>41667622500</v>
      </c>
      <c r="M824" s="735">
        <v>6359215710600</v>
      </c>
      <c r="N824" s="735">
        <v>36610338</v>
      </c>
    </row>
    <row r="825" spans="1:14">
      <c r="A825" s="734" t="s">
        <v>2878</v>
      </c>
      <c r="B825" s="734" t="s">
        <v>2879</v>
      </c>
      <c r="C825" s="734" t="s">
        <v>1629</v>
      </c>
      <c r="D825" s="734" t="s">
        <v>1611</v>
      </c>
      <c r="E825" s="735">
        <v>60300</v>
      </c>
      <c r="F825" s="735">
        <v>-600</v>
      </c>
      <c r="G825" s="736">
        <v>-0.99</v>
      </c>
      <c r="H825" s="735">
        <v>60300</v>
      </c>
      <c r="I825" s="735">
        <v>60600</v>
      </c>
      <c r="J825" s="735">
        <v>59600</v>
      </c>
      <c r="K825" s="735">
        <v>311847</v>
      </c>
      <c r="L825" s="735">
        <v>18732310150</v>
      </c>
      <c r="M825" s="735">
        <v>4595574555000</v>
      </c>
      <c r="N825" s="735">
        <v>76211850</v>
      </c>
    </row>
    <row r="826" spans="1:14">
      <c r="A826" s="734" t="s">
        <v>2882</v>
      </c>
      <c r="B826" s="734" t="s">
        <v>2883</v>
      </c>
      <c r="C826" s="734" t="s">
        <v>1600</v>
      </c>
      <c r="D826" s="734" t="s">
        <v>1601</v>
      </c>
      <c r="E826" s="735">
        <v>1933</v>
      </c>
      <c r="F826" s="735">
        <v>-17</v>
      </c>
      <c r="G826" s="736">
        <v>-0.87</v>
      </c>
      <c r="H826" s="735">
        <v>1949</v>
      </c>
      <c r="I826" s="735">
        <v>1949</v>
      </c>
      <c r="J826" s="735">
        <v>1920</v>
      </c>
      <c r="K826" s="735">
        <v>18602</v>
      </c>
      <c r="L826" s="735">
        <v>35923464</v>
      </c>
      <c r="M826" s="735">
        <v>36922028102</v>
      </c>
      <c r="N826" s="735">
        <v>19100894</v>
      </c>
    </row>
    <row r="827" spans="1:14">
      <c r="A827" s="734" t="s">
        <v>2884</v>
      </c>
      <c r="B827" s="734" t="s">
        <v>2885</v>
      </c>
      <c r="C827" s="734" t="s">
        <v>1600</v>
      </c>
      <c r="D827" s="734" t="s">
        <v>1611</v>
      </c>
      <c r="E827" s="735">
        <v>3730</v>
      </c>
      <c r="F827" s="735">
        <v>-20</v>
      </c>
      <c r="G827" s="736">
        <v>-0.53</v>
      </c>
      <c r="H827" s="735">
        <v>3700</v>
      </c>
      <c r="I827" s="735">
        <v>3770</v>
      </c>
      <c r="J827" s="735">
        <v>3700</v>
      </c>
      <c r="K827" s="735">
        <v>38083</v>
      </c>
      <c r="L827" s="735">
        <v>141867939</v>
      </c>
      <c r="M827" s="735">
        <v>98644083550</v>
      </c>
      <c r="N827" s="735">
        <v>26446135</v>
      </c>
    </row>
    <row r="828" spans="1:14">
      <c r="A828" s="734" t="s">
        <v>2886</v>
      </c>
      <c r="B828" s="734" t="s">
        <v>2887</v>
      </c>
      <c r="C828" s="734" t="s">
        <v>1600</v>
      </c>
      <c r="D828" s="734" t="s">
        <v>1632</v>
      </c>
      <c r="E828" s="735">
        <v>3070</v>
      </c>
      <c r="F828" s="735">
        <v>145</v>
      </c>
      <c r="G828" s="736">
        <v>4.96</v>
      </c>
      <c r="H828" s="735">
        <v>2965</v>
      </c>
      <c r="I828" s="735">
        <v>3070</v>
      </c>
      <c r="J828" s="735">
        <v>2885</v>
      </c>
      <c r="K828" s="735">
        <v>97622</v>
      </c>
      <c r="L828" s="735">
        <v>286878250</v>
      </c>
      <c r="M828" s="735">
        <v>96691270960</v>
      </c>
      <c r="N828" s="735">
        <v>31495528</v>
      </c>
    </row>
    <row r="829" spans="1:14">
      <c r="A829" s="734" t="s">
        <v>9888</v>
      </c>
      <c r="B829" s="734" t="s">
        <v>9889</v>
      </c>
      <c r="C829" s="734" t="s">
        <v>1600</v>
      </c>
      <c r="D829" s="734" t="s">
        <v>1632</v>
      </c>
      <c r="E829" s="735">
        <v>51700</v>
      </c>
      <c r="F829" s="735">
        <v>5450</v>
      </c>
      <c r="G829" s="736">
        <v>11.78</v>
      </c>
      <c r="H829" s="735">
        <v>46800</v>
      </c>
      <c r="I829" s="735">
        <v>52600</v>
      </c>
      <c r="J829" s="735">
        <v>46600</v>
      </c>
      <c r="K829" s="735">
        <v>3114946</v>
      </c>
      <c r="L829" s="735">
        <v>156930705425</v>
      </c>
      <c r="M829" s="735">
        <v>1276043424700</v>
      </c>
      <c r="N829" s="735">
        <v>24681691</v>
      </c>
    </row>
    <row r="830" spans="1:14">
      <c r="A830" s="734" t="s">
        <v>4002</v>
      </c>
      <c r="B830" s="734" t="s">
        <v>7720</v>
      </c>
      <c r="C830" s="734" t="s">
        <v>1600</v>
      </c>
      <c r="D830" s="734" t="s">
        <v>1651</v>
      </c>
      <c r="E830" s="735">
        <v>903</v>
      </c>
      <c r="F830" s="735">
        <v>-7</v>
      </c>
      <c r="G830" s="736">
        <v>-0.77</v>
      </c>
      <c r="H830" s="735">
        <v>910</v>
      </c>
      <c r="I830" s="735">
        <v>911</v>
      </c>
      <c r="J830" s="735">
        <v>892</v>
      </c>
      <c r="K830" s="735">
        <v>132784</v>
      </c>
      <c r="L830" s="735">
        <v>119322564</v>
      </c>
      <c r="M830" s="735">
        <v>54348536823</v>
      </c>
      <c r="N830" s="735">
        <v>60186641</v>
      </c>
    </row>
    <row r="831" spans="1:14">
      <c r="A831" s="734" t="s">
        <v>2888</v>
      </c>
      <c r="B831" s="734" t="s">
        <v>2889</v>
      </c>
      <c r="C831" s="734" t="s">
        <v>1600</v>
      </c>
      <c r="D831" s="734" t="s">
        <v>1611</v>
      </c>
      <c r="E831" s="735">
        <v>12330</v>
      </c>
      <c r="F831" s="735">
        <v>-220</v>
      </c>
      <c r="G831" s="736">
        <v>-1.75</v>
      </c>
      <c r="H831" s="735">
        <v>12500</v>
      </c>
      <c r="I831" s="735">
        <v>12500</v>
      </c>
      <c r="J831" s="735">
        <v>12270</v>
      </c>
      <c r="K831" s="735">
        <v>7047</v>
      </c>
      <c r="L831" s="735">
        <v>86853360</v>
      </c>
      <c r="M831" s="735">
        <v>213678900000</v>
      </c>
      <c r="N831" s="735">
        <v>17330000</v>
      </c>
    </row>
    <row r="832" spans="1:14">
      <c r="A832" s="734" t="s">
        <v>2890</v>
      </c>
      <c r="B832" s="734" t="s">
        <v>2891</v>
      </c>
      <c r="C832" s="734" t="s">
        <v>1600</v>
      </c>
      <c r="D832" s="734" t="s">
        <v>1601</v>
      </c>
      <c r="E832" s="735">
        <v>4980</v>
      </c>
      <c r="F832" s="735">
        <v>150</v>
      </c>
      <c r="G832" s="736">
        <v>3.11</v>
      </c>
      <c r="H832" s="735">
        <v>4830</v>
      </c>
      <c r="I832" s="735">
        <v>5000</v>
      </c>
      <c r="J832" s="735">
        <v>4800</v>
      </c>
      <c r="K832" s="735">
        <v>13936</v>
      </c>
      <c r="L832" s="735">
        <v>68340622</v>
      </c>
      <c r="M832" s="735">
        <v>68186160000</v>
      </c>
      <c r="N832" s="735">
        <v>13692000</v>
      </c>
    </row>
    <row r="833" spans="1:14">
      <c r="A833" s="734" t="s">
        <v>2892</v>
      </c>
      <c r="B833" s="734" t="s">
        <v>2893</v>
      </c>
      <c r="C833" s="734" t="s">
        <v>1600</v>
      </c>
      <c r="D833" s="734" t="s">
        <v>1611</v>
      </c>
      <c r="E833" s="735">
        <v>3790</v>
      </c>
      <c r="F833" s="735">
        <v>0</v>
      </c>
      <c r="G833" s="736">
        <v>0</v>
      </c>
      <c r="H833" s="735">
        <v>3810</v>
      </c>
      <c r="I833" s="735">
        <v>3810</v>
      </c>
      <c r="J833" s="735">
        <v>3760</v>
      </c>
      <c r="K833" s="735">
        <v>41764</v>
      </c>
      <c r="L833" s="735">
        <v>157567170</v>
      </c>
      <c r="M833" s="735">
        <v>84483435760</v>
      </c>
      <c r="N833" s="735">
        <v>22291144</v>
      </c>
    </row>
    <row r="834" spans="1:14">
      <c r="A834" s="734" t="s">
        <v>4403</v>
      </c>
      <c r="B834" s="734" t="s">
        <v>9890</v>
      </c>
      <c r="C834" s="734" t="s">
        <v>1600</v>
      </c>
      <c r="D834" s="734" t="s">
        <v>1601</v>
      </c>
      <c r="E834" s="735">
        <v>410</v>
      </c>
      <c r="F834" s="735">
        <v>-2</v>
      </c>
      <c r="G834" s="736">
        <v>-0.49</v>
      </c>
      <c r="H834" s="735">
        <v>416</v>
      </c>
      <c r="I834" s="735">
        <v>430</v>
      </c>
      <c r="J834" s="735">
        <v>400</v>
      </c>
      <c r="K834" s="735">
        <v>210133</v>
      </c>
      <c r="L834" s="735">
        <v>86483710</v>
      </c>
      <c r="M834" s="735">
        <v>26482889330</v>
      </c>
      <c r="N834" s="735">
        <v>64592413</v>
      </c>
    </row>
    <row r="835" spans="1:14">
      <c r="A835" s="734" t="s">
        <v>9891</v>
      </c>
      <c r="B835" s="734" t="s">
        <v>9892</v>
      </c>
      <c r="C835" s="734" t="s">
        <v>1600</v>
      </c>
      <c r="D835" s="734" t="s">
        <v>1632</v>
      </c>
      <c r="E835" s="735">
        <v>60000</v>
      </c>
      <c r="F835" s="735">
        <v>-2200</v>
      </c>
      <c r="G835" s="736">
        <v>-3.54</v>
      </c>
      <c r="H835" s="735">
        <v>64000</v>
      </c>
      <c r="I835" s="735">
        <v>64000</v>
      </c>
      <c r="J835" s="735">
        <v>57700</v>
      </c>
      <c r="K835" s="735">
        <v>200155</v>
      </c>
      <c r="L835" s="735">
        <v>12082264250</v>
      </c>
      <c r="M835" s="735">
        <v>334741920000</v>
      </c>
      <c r="N835" s="735">
        <v>5579032</v>
      </c>
    </row>
    <row r="836" spans="1:14">
      <c r="A836" s="734" t="s">
        <v>2894</v>
      </c>
      <c r="B836" s="734" t="s">
        <v>2895</v>
      </c>
      <c r="C836" s="734" t="s">
        <v>1600</v>
      </c>
      <c r="D836" s="734" t="s">
        <v>1632</v>
      </c>
      <c r="E836" s="735">
        <v>5100</v>
      </c>
      <c r="F836" s="735">
        <v>-20</v>
      </c>
      <c r="G836" s="736">
        <v>-0.39</v>
      </c>
      <c r="H836" s="735">
        <v>5120</v>
      </c>
      <c r="I836" s="735">
        <v>5130</v>
      </c>
      <c r="J836" s="735">
        <v>5000</v>
      </c>
      <c r="K836" s="735">
        <v>37603</v>
      </c>
      <c r="L836" s="735">
        <v>190109255</v>
      </c>
      <c r="M836" s="735">
        <v>58494485700</v>
      </c>
      <c r="N836" s="735">
        <v>11469507</v>
      </c>
    </row>
    <row r="837" spans="1:14">
      <c r="A837" s="734" t="s">
        <v>7721</v>
      </c>
      <c r="B837" s="734" t="s">
        <v>7722</v>
      </c>
      <c r="C837" s="734" t="s">
        <v>1600</v>
      </c>
      <c r="D837" s="734" t="s">
        <v>1601</v>
      </c>
      <c r="E837" s="735">
        <v>13690</v>
      </c>
      <c r="F837" s="735">
        <v>30</v>
      </c>
      <c r="G837" s="736">
        <v>0.22</v>
      </c>
      <c r="H837" s="735">
        <v>13530</v>
      </c>
      <c r="I837" s="735">
        <v>13900</v>
      </c>
      <c r="J837" s="735">
        <v>13530</v>
      </c>
      <c r="K837" s="735">
        <v>18697</v>
      </c>
      <c r="L837" s="735">
        <v>256353490</v>
      </c>
      <c r="M837" s="735">
        <v>224218379400</v>
      </c>
      <c r="N837" s="735">
        <v>16378260</v>
      </c>
    </row>
    <row r="838" spans="1:14">
      <c r="A838" s="734" t="s">
        <v>2896</v>
      </c>
      <c r="B838" s="734" t="s">
        <v>2897</v>
      </c>
      <c r="C838" s="734" t="s">
        <v>1604</v>
      </c>
      <c r="D838" s="734" t="s">
        <v>1605</v>
      </c>
      <c r="E838" s="735">
        <v>784</v>
      </c>
      <c r="F838" s="735">
        <v>3</v>
      </c>
      <c r="G838" s="736">
        <v>0.38</v>
      </c>
      <c r="H838" s="735">
        <v>782</v>
      </c>
      <c r="I838" s="735">
        <v>792</v>
      </c>
      <c r="J838" s="735">
        <v>779</v>
      </c>
      <c r="K838" s="735">
        <v>75844</v>
      </c>
      <c r="L838" s="735">
        <v>59348287</v>
      </c>
      <c r="M838" s="735">
        <v>49792802752</v>
      </c>
      <c r="N838" s="735">
        <v>63511228</v>
      </c>
    </row>
    <row r="839" spans="1:14">
      <c r="A839" s="734" t="s">
        <v>2898</v>
      </c>
      <c r="B839" s="734" t="s">
        <v>2899</v>
      </c>
      <c r="C839" s="734" t="s">
        <v>1600</v>
      </c>
      <c r="D839" s="734" t="s">
        <v>1601</v>
      </c>
      <c r="E839" s="735">
        <v>2830</v>
      </c>
      <c r="F839" s="735">
        <v>-10</v>
      </c>
      <c r="G839" s="736">
        <v>-0.35</v>
      </c>
      <c r="H839" s="735">
        <v>2840</v>
      </c>
      <c r="I839" s="735">
        <v>2860</v>
      </c>
      <c r="J839" s="735">
        <v>2830</v>
      </c>
      <c r="K839" s="735">
        <v>25130</v>
      </c>
      <c r="L839" s="735">
        <v>71388134</v>
      </c>
      <c r="M839" s="735">
        <v>45217740000</v>
      </c>
      <c r="N839" s="735">
        <v>15978000</v>
      </c>
    </row>
    <row r="840" spans="1:14">
      <c r="A840" s="734" t="s">
        <v>2900</v>
      </c>
      <c r="B840" s="734" t="s">
        <v>2901</v>
      </c>
      <c r="C840" s="734" t="s">
        <v>1604</v>
      </c>
      <c r="D840" s="734" t="s">
        <v>1605</v>
      </c>
      <c r="E840" s="735">
        <v>1647</v>
      </c>
      <c r="F840" s="735">
        <v>7</v>
      </c>
      <c r="G840" s="736">
        <v>0.43</v>
      </c>
      <c r="H840" s="735">
        <v>1641</v>
      </c>
      <c r="I840" s="735">
        <v>1647</v>
      </c>
      <c r="J840" s="735">
        <v>1640</v>
      </c>
      <c r="K840" s="735">
        <v>14318</v>
      </c>
      <c r="L840" s="735">
        <v>23526192</v>
      </c>
      <c r="M840" s="735">
        <v>50242240629</v>
      </c>
      <c r="N840" s="735">
        <v>30505307</v>
      </c>
    </row>
    <row r="841" spans="1:14">
      <c r="A841" s="734" t="s">
        <v>2909</v>
      </c>
      <c r="B841" s="734" t="s">
        <v>7723</v>
      </c>
      <c r="C841" s="734" t="s">
        <v>1600</v>
      </c>
      <c r="D841" s="734" t="s">
        <v>1632</v>
      </c>
      <c r="E841" s="735">
        <v>18600</v>
      </c>
      <c r="F841" s="735">
        <v>-10</v>
      </c>
      <c r="G841" s="736">
        <v>-0.05</v>
      </c>
      <c r="H841" s="735">
        <v>18660</v>
      </c>
      <c r="I841" s="735">
        <v>18770</v>
      </c>
      <c r="J841" s="735">
        <v>17500</v>
      </c>
      <c r="K841" s="735">
        <v>35065</v>
      </c>
      <c r="L841" s="735">
        <v>651970170</v>
      </c>
      <c r="M841" s="735">
        <v>132251115000</v>
      </c>
      <c r="N841" s="735">
        <v>7110275</v>
      </c>
    </row>
    <row r="842" spans="1:14">
      <c r="A842" s="734" t="s">
        <v>2902</v>
      </c>
      <c r="B842" s="734" t="s">
        <v>2903</v>
      </c>
      <c r="C842" s="734" t="s">
        <v>1600</v>
      </c>
      <c r="D842" s="734" t="s">
        <v>1632</v>
      </c>
      <c r="E842" s="735">
        <v>10820</v>
      </c>
      <c r="F842" s="735">
        <v>20</v>
      </c>
      <c r="G842" s="736">
        <v>0.19</v>
      </c>
      <c r="H842" s="735">
        <v>10720</v>
      </c>
      <c r="I842" s="735">
        <v>10940</v>
      </c>
      <c r="J842" s="735">
        <v>10600</v>
      </c>
      <c r="K842" s="735">
        <v>118076</v>
      </c>
      <c r="L842" s="735">
        <v>1274631895</v>
      </c>
      <c r="M842" s="735">
        <v>200896270860</v>
      </c>
      <c r="N842" s="735">
        <v>18567123</v>
      </c>
    </row>
    <row r="843" spans="1:14">
      <c r="A843" s="734" t="s">
        <v>2904</v>
      </c>
      <c r="B843" s="734" t="s">
        <v>2905</v>
      </c>
      <c r="C843" s="734" t="s">
        <v>1695</v>
      </c>
      <c r="D843" s="734" t="s">
        <v>1696</v>
      </c>
      <c r="E843" s="735">
        <v>2090</v>
      </c>
      <c r="F843" s="735">
        <v>-65</v>
      </c>
      <c r="G843" s="736">
        <v>-3.02</v>
      </c>
      <c r="H843" s="735">
        <v>2190</v>
      </c>
      <c r="I843" s="735">
        <v>2190</v>
      </c>
      <c r="J843" s="735">
        <v>1835</v>
      </c>
      <c r="K843" s="735">
        <v>1008</v>
      </c>
      <c r="L843" s="735">
        <v>1858650</v>
      </c>
      <c r="M843" s="735">
        <v>5596351200</v>
      </c>
      <c r="N843" s="735">
        <v>2677680</v>
      </c>
    </row>
    <row r="844" spans="1:14">
      <c r="A844" s="734" t="s">
        <v>2906</v>
      </c>
      <c r="B844" s="734" t="s">
        <v>2907</v>
      </c>
      <c r="C844" s="734" t="s">
        <v>1600</v>
      </c>
      <c r="D844" s="734" t="s">
        <v>1601</v>
      </c>
      <c r="E844" s="735">
        <v>16880</v>
      </c>
      <c r="F844" s="735">
        <v>180</v>
      </c>
      <c r="G844" s="736">
        <v>1.08</v>
      </c>
      <c r="H844" s="735">
        <v>16710</v>
      </c>
      <c r="I844" s="735">
        <v>17150</v>
      </c>
      <c r="J844" s="735">
        <v>16590</v>
      </c>
      <c r="K844" s="735">
        <v>68667</v>
      </c>
      <c r="L844" s="735">
        <v>1156670990</v>
      </c>
      <c r="M844" s="735">
        <v>140319490080</v>
      </c>
      <c r="N844" s="735">
        <v>8312766</v>
      </c>
    </row>
    <row r="845" spans="1:14">
      <c r="A845" s="734" t="s">
        <v>7724</v>
      </c>
      <c r="B845" s="734" t="s">
        <v>7725</v>
      </c>
      <c r="C845" s="734" t="s">
        <v>1600</v>
      </c>
      <c r="D845" s="734" t="s">
        <v>1632</v>
      </c>
      <c r="E845" s="735">
        <v>8210</v>
      </c>
      <c r="F845" s="735">
        <v>-120</v>
      </c>
      <c r="G845" s="736">
        <v>-1.44</v>
      </c>
      <c r="H845" s="735">
        <v>8280</v>
      </c>
      <c r="I845" s="735">
        <v>8490</v>
      </c>
      <c r="J845" s="735">
        <v>7850</v>
      </c>
      <c r="K845" s="735">
        <v>20923</v>
      </c>
      <c r="L845" s="735">
        <v>172649960</v>
      </c>
      <c r="M845" s="735">
        <v>48594086900</v>
      </c>
      <c r="N845" s="735">
        <v>5918890</v>
      </c>
    </row>
    <row r="846" spans="1:14">
      <c r="A846" s="734" t="s">
        <v>2910</v>
      </c>
      <c r="B846" s="734" t="s">
        <v>2911</v>
      </c>
      <c r="C846" s="734" t="s">
        <v>1600</v>
      </c>
      <c r="D846" s="734" t="s">
        <v>1601</v>
      </c>
      <c r="E846" s="735">
        <v>16870</v>
      </c>
      <c r="F846" s="735">
        <v>-100</v>
      </c>
      <c r="G846" s="736">
        <v>-0.59</v>
      </c>
      <c r="H846" s="735">
        <v>16970</v>
      </c>
      <c r="I846" s="735">
        <v>16970</v>
      </c>
      <c r="J846" s="735">
        <v>16650</v>
      </c>
      <c r="K846" s="735">
        <v>27493</v>
      </c>
      <c r="L846" s="735">
        <v>461453445</v>
      </c>
      <c r="M846" s="735">
        <v>182894418000</v>
      </c>
      <c r="N846" s="735">
        <v>10841400</v>
      </c>
    </row>
    <row r="847" spans="1:14">
      <c r="A847" s="734" t="s">
        <v>2912</v>
      </c>
      <c r="B847" s="734" t="s">
        <v>2913</v>
      </c>
      <c r="C847" s="734" t="s">
        <v>1604</v>
      </c>
      <c r="D847" s="734" t="s">
        <v>1605</v>
      </c>
      <c r="E847" s="735">
        <v>43700</v>
      </c>
      <c r="F847" s="735">
        <v>-300</v>
      </c>
      <c r="G847" s="736">
        <v>-0.68</v>
      </c>
      <c r="H847" s="735">
        <v>44000</v>
      </c>
      <c r="I847" s="735">
        <v>44100</v>
      </c>
      <c r="J847" s="735">
        <v>43150</v>
      </c>
      <c r="K847" s="735">
        <v>1395</v>
      </c>
      <c r="L847" s="735">
        <v>60560000</v>
      </c>
      <c r="M847" s="735">
        <v>181355000000</v>
      </c>
      <c r="N847" s="735">
        <v>4150000</v>
      </c>
    </row>
    <row r="848" spans="1:14">
      <c r="A848" s="734" t="s">
        <v>2914</v>
      </c>
      <c r="B848" s="734" t="s">
        <v>2915</v>
      </c>
      <c r="C848" s="734" t="s">
        <v>1600</v>
      </c>
      <c r="D848" s="734" t="s">
        <v>1611</v>
      </c>
      <c r="E848" s="735">
        <v>35200</v>
      </c>
      <c r="F848" s="735">
        <v>50</v>
      </c>
      <c r="G848" s="736">
        <v>0.14000000000000001</v>
      </c>
      <c r="H848" s="735">
        <v>35300</v>
      </c>
      <c r="I848" s="735">
        <v>35350</v>
      </c>
      <c r="J848" s="735">
        <v>35050</v>
      </c>
      <c r="K848" s="735">
        <v>2659</v>
      </c>
      <c r="L848" s="735">
        <v>93605600</v>
      </c>
      <c r="M848" s="735">
        <v>269760057600</v>
      </c>
      <c r="N848" s="735">
        <v>7663638</v>
      </c>
    </row>
    <row r="849" spans="1:14">
      <c r="A849" s="734" t="s">
        <v>2916</v>
      </c>
      <c r="B849" s="734" t="s">
        <v>2917</v>
      </c>
      <c r="C849" s="734" t="s">
        <v>1600</v>
      </c>
      <c r="D849" s="734" t="s">
        <v>1611</v>
      </c>
      <c r="E849" s="735">
        <v>11070</v>
      </c>
      <c r="F849" s="735">
        <v>10</v>
      </c>
      <c r="G849" s="736">
        <v>0.09</v>
      </c>
      <c r="H849" s="735">
        <v>11040</v>
      </c>
      <c r="I849" s="735">
        <v>11090</v>
      </c>
      <c r="J849" s="735">
        <v>10980</v>
      </c>
      <c r="K849" s="735">
        <v>1233</v>
      </c>
      <c r="L849" s="735">
        <v>13634440</v>
      </c>
      <c r="M849" s="735">
        <v>147212225280</v>
      </c>
      <c r="N849" s="735">
        <v>13298304</v>
      </c>
    </row>
    <row r="850" spans="1:14">
      <c r="A850" s="734" t="s">
        <v>2918</v>
      </c>
      <c r="B850" s="734" t="s">
        <v>2919</v>
      </c>
      <c r="C850" s="734" t="s">
        <v>1600</v>
      </c>
      <c r="D850" s="734" t="s">
        <v>1611</v>
      </c>
      <c r="E850" s="735">
        <v>21950</v>
      </c>
      <c r="F850" s="735">
        <v>0</v>
      </c>
      <c r="G850" s="736">
        <v>0</v>
      </c>
      <c r="H850" s="735">
        <v>22000</v>
      </c>
      <c r="I850" s="735">
        <v>22100</v>
      </c>
      <c r="J850" s="735">
        <v>21550</v>
      </c>
      <c r="K850" s="735">
        <v>60918</v>
      </c>
      <c r="L850" s="735">
        <v>1326273500</v>
      </c>
      <c r="M850" s="735">
        <v>310879869400</v>
      </c>
      <c r="N850" s="735">
        <v>14163092</v>
      </c>
    </row>
    <row r="851" spans="1:14">
      <c r="A851" s="734" t="s">
        <v>2921</v>
      </c>
      <c r="B851" s="734" t="s">
        <v>2922</v>
      </c>
      <c r="C851" s="734" t="s">
        <v>1604</v>
      </c>
      <c r="D851" s="734" t="s">
        <v>1605</v>
      </c>
      <c r="E851" s="735">
        <v>11250</v>
      </c>
      <c r="F851" s="735">
        <v>60</v>
      </c>
      <c r="G851" s="736">
        <v>0.54</v>
      </c>
      <c r="H851" s="735">
        <v>11190</v>
      </c>
      <c r="I851" s="735">
        <v>11280</v>
      </c>
      <c r="J851" s="735">
        <v>11120</v>
      </c>
      <c r="K851" s="735">
        <v>1296195</v>
      </c>
      <c r="L851" s="735">
        <v>14518780920</v>
      </c>
      <c r="M851" s="735">
        <v>5387872421250</v>
      </c>
      <c r="N851" s="735">
        <v>478921993</v>
      </c>
    </row>
    <row r="852" spans="1:14">
      <c r="A852" s="734" t="s">
        <v>2923</v>
      </c>
      <c r="B852" s="734" t="s">
        <v>9893</v>
      </c>
      <c r="C852" s="734" t="s">
        <v>1604</v>
      </c>
      <c r="D852" s="734" t="s">
        <v>1605</v>
      </c>
      <c r="E852" s="735">
        <v>5090</v>
      </c>
      <c r="F852" s="735">
        <v>50</v>
      </c>
      <c r="G852" s="736">
        <v>0.99</v>
      </c>
      <c r="H852" s="735">
        <v>5040</v>
      </c>
      <c r="I852" s="735">
        <v>5090</v>
      </c>
      <c r="J852" s="735">
        <v>4995</v>
      </c>
      <c r="K852" s="735">
        <v>28223</v>
      </c>
      <c r="L852" s="735">
        <v>142636420</v>
      </c>
      <c r="M852" s="735">
        <v>472526744790</v>
      </c>
      <c r="N852" s="735">
        <v>92834331</v>
      </c>
    </row>
    <row r="853" spans="1:14">
      <c r="A853" s="734" t="s">
        <v>2833</v>
      </c>
      <c r="B853" s="734" t="s">
        <v>9894</v>
      </c>
      <c r="C853" s="734" t="s">
        <v>1695</v>
      </c>
      <c r="D853" s="734" t="s">
        <v>1696</v>
      </c>
      <c r="E853" s="735">
        <v>9100</v>
      </c>
      <c r="F853" s="735">
        <v>200</v>
      </c>
      <c r="G853" s="736">
        <v>2.25</v>
      </c>
      <c r="H853" s="735">
        <v>8600</v>
      </c>
      <c r="I853" s="735">
        <v>9800</v>
      </c>
      <c r="J853" s="735">
        <v>8400</v>
      </c>
      <c r="K853" s="735">
        <v>205</v>
      </c>
      <c r="L853" s="735">
        <v>1844840</v>
      </c>
      <c r="M853" s="735">
        <v>22347816400</v>
      </c>
      <c r="N853" s="735">
        <v>2455804</v>
      </c>
    </row>
    <row r="854" spans="1:14">
      <c r="A854" s="734" t="s">
        <v>2924</v>
      </c>
      <c r="B854" s="734" t="s">
        <v>2925</v>
      </c>
      <c r="C854" s="734" t="s">
        <v>1600</v>
      </c>
      <c r="D854" s="734" t="s">
        <v>1601</v>
      </c>
      <c r="E854" s="735">
        <v>3030</v>
      </c>
      <c r="F854" s="735">
        <v>-45</v>
      </c>
      <c r="G854" s="736">
        <v>-1.46</v>
      </c>
      <c r="H854" s="735">
        <v>3110</v>
      </c>
      <c r="I854" s="735">
        <v>3110</v>
      </c>
      <c r="J854" s="735">
        <v>3025</v>
      </c>
      <c r="K854" s="735">
        <v>61580</v>
      </c>
      <c r="L854" s="735">
        <v>187281376</v>
      </c>
      <c r="M854" s="735">
        <v>47964969690</v>
      </c>
      <c r="N854" s="735">
        <v>15830023</v>
      </c>
    </row>
    <row r="855" spans="1:14">
      <c r="A855" s="734" t="s">
        <v>2926</v>
      </c>
      <c r="B855" s="734" t="s">
        <v>2927</v>
      </c>
      <c r="C855" s="734" t="s">
        <v>1600</v>
      </c>
      <c r="D855" s="734" t="s">
        <v>1611</v>
      </c>
      <c r="E855" s="735">
        <v>31000</v>
      </c>
      <c r="F855" s="735">
        <v>-700</v>
      </c>
      <c r="G855" s="736">
        <v>-2.21</v>
      </c>
      <c r="H855" s="735">
        <v>31700</v>
      </c>
      <c r="I855" s="735">
        <v>32050</v>
      </c>
      <c r="J855" s="735">
        <v>31000</v>
      </c>
      <c r="K855" s="735">
        <v>8775</v>
      </c>
      <c r="L855" s="735">
        <v>274264200</v>
      </c>
      <c r="M855" s="735">
        <v>183730149000</v>
      </c>
      <c r="N855" s="735">
        <v>5926779</v>
      </c>
    </row>
    <row r="856" spans="1:14">
      <c r="A856" s="734" t="s">
        <v>2928</v>
      </c>
      <c r="B856" s="734" t="s">
        <v>2929</v>
      </c>
      <c r="C856" s="734" t="s">
        <v>1600</v>
      </c>
      <c r="D856" s="734" t="s">
        <v>1611</v>
      </c>
      <c r="E856" s="735">
        <v>10970</v>
      </c>
      <c r="F856" s="735">
        <v>-150</v>
      </c>
      <c r="G856" s="736">
        <v>-1.35</v>
      </c>
      <c r="H856" s="735">
        <v>11120</v>
      </c>
      <c r="I856" s="735">
        <v>11120</v>
      </c>
      <c r="J856" s="735">
        <v>10950</v>
      </c>
      <c r="K856" s="735">
        <v>53252</v>
      </c>
      <c r="L856" s="735">
        <v>585745935</v>
      </c>
      <c r="M856" s="735">
        <v>130772920230</v>
      </c>
      <c r="N856" s="735">
        <v>11920959</v>
      </c>
    </row>
    <row r="857" spans="1:14">
      <c r="A857" s="734" t="s">
        <v>2930</v>
      </c>
      <c r="B857" s="734" t="s">
        <v>2931</v>
      </c>
      <c r="C857" s="734" t="s">
        <v>1629</v>
      </c>
      <c r="D857" s="734" t="s">
        <v>1611</v>
      </c>
      <c r="E857" s="735">
        <v>42150</v>
      </c>
      <c r="F857" s="735">
        <v>-50</v>
      </c>
      <c r="G857" s="736">
        <v>-0.12</v>
      </c>
      <c r="H857" s="735">
        <v>41500</v>
      </c>
      <c r="I857" s="735">
        <v>42850</v>
      </c>
      <c r="J857" s="735">
        <v>41500</v>
      </c>
      <c r="K857" s="735">
        <v>18669</v>
      </c>
      <c r="L857" s="735">
        <v>790039050</v>
      </c>
      <c r="M857" s="735">
        <v>436893854400</v>
      </c>
      <c r="N857" s="735">
        <v>10365216</v>
      </c>
    </row>
    <row r="858" spans="1:14">
      <c r="A858" s="734" t="s">
        <v>2932</v>
      </c>
      <c r="B858" s="734" t="s">
        <v>2933</v>
      </c>
      <c r="C858" s="734" t="s">
        <v>1600</v>
      </c>
      <c r="D858" s="734" t="s">
        <v>1601</v>
      </c>
      <c r="E858" s="735">
        <v>1815</v>
      </c>
      <c r="F858" s="735">
        <v>0</v>
      </c>
      <c r="G858" s="736">
        <v>0</v>
      </c>
      <c r="H858" s="735">
        <v>1813</v>
      </c>
      <c r="I858" s="735">
        <v>1816</v>
      </c>
      <c r="J858" s="735">
        <v>1804</v>
      </c>
      <c r="K858" s="735">
        <v>12764</v>
      </c>
      <c r="L858" s="735">
        <v>23143025</v>
      </c>
      <c r="M858" s="735">
        <v>42483844755</v>
      </c>
      <c r="N858" s="735">
        <v>23407077</v>
      </c>
    </row>
    <row r="859" spans="1:14">
      <c r="A859" s="734" t="s">
        <v>7726</v>
      </c>
      <c r="B859" s="734" t="s">
        <v>7727</v>
      </c>
      <c r="C859" s="734" t="s">
        <v>1600</v>
      </c>
      <c r="D859" s="734" t="s">
        <v>1601</v>
      </c>
      <c r="E859" s="735">
        <v>3530</v>
      </c>
      <c r="F859" s="735">
        <v>45</v>
      </c>
      <c r="G859" s="736">
        <v>1.29</v>
      </c>
      <c r="H859" s="735">
        <v>3405</v>
      </c>
      <c r="I859" s="735">
        <v>3650</v>
      </c>
      <c r="J859" s="735">
        <v>3405</v>
      </c>
      <c r="K859" s="735">
        <v>101295</v>
      </c>
      <c r="L859" s="735">
        <v>350924632</v>
      </c>
      <c r="M859" s="735">
        <v>73321630000</v>
      </c>
      <c r="N859" s="735">
        <v>20771000</v>
      </c>
    </row>
    <row r="860" spans="1:14">
      <c r="A860" s="734" t="s">
        <v>2934</v>
      </c>
      <c r="B860" s="734" t="s">
        <v>2935</v>
      </c>
      <c r="C860" s="734" t="s">
        <v>1600</v>
      </c>
      <c r="D860" s="734" t="s">
        <v>1632</v>
      </c>
      <c r="E860" s="735">
        <v>6680</v>
      </c>
      <c r="F860" s="735">
        <v>80</v>
      </c>
      <c r="G860" s="736">
        <v>1.21</v>
      </c>
      <c r="H860" s="735">
        <v>6600</v>
      </c>
      <c r="I860" s="735">
        <v>6730</v>
      </c>
      <c r="J860" s="735">
        <v>6450</v>
      </c>
      <c r="K860" s="735">
        <v>288566</v>
      </c>
      <c r="L860" s="735">
        <v>1912966420</v>
      </c>
      <c r="M860" s="735">
        <v>228957808280</v>
      </c>
      <c r="N860" s="735">
        <v>34275121</v>
      </c>
    </row>
    <row r="861" spans="1:14">
      <c r="A861" s="734" t="s">
        <v>2936</v>
      </c>
      <c r="B861" s="734" t="s">
        <v>2937</v>
      </c>
      <c r="C861" s="734" t="s">
        <v>1695</v>
      </c>
      <c r="D861" s="734" t="s">
        <v>1696</v>
      </c>
      <c r="E861" s="735">
        <v>11270</v>
      </c>
      <c r="F861" s="735">
        <v>320</v>
      </c>
      <c r="G861" s="736">
        <v>2.92</v>
      </c>
      <c r="H861" s="735">
        <v>11340</v>
      </c>
      <c r="I861" s="735">
        <v>11340</v>
      </c>
      <c r="J861" s="735">
        <v>11270</v>
      </c>
      <c r="K861" s="735">
        <v>190</v>
      </c>
      <c r="L861" s="735">
        <v>2145830</v>
      </c>
      <c r="M861" s="735">
        <v>41992910330</v>
      </c>
      <c r="N861" s="735">
        <v>3726079</v>
      </c>
    </row>
    <row r="862" spans="1:14">
      <c r="A862" s="734" t="s">
        <v>2938</v>
      </c>
      <c r="B862" s="734" t="s">
        <v>2939</v>
      </c>
      <c r="C862" s="734" t="s">
        <v>1600</v>
      </c>
      <c r="D862" s="734" t="s">
        <v>1611</v>
      </c>
      <c r="E862" s="735">
        <v>9170</v>
      </c>
      <c r="F862" s="735">
        <v>960</v>
      </c>
      <c r="G862" s="736">
        <v>11.69</v>
      </c>
      <c r="H862" s="735">
        <v>8230</v>
      </c>
      <c r="I862" s="735">
        <v>9500</v>
      </c>
      <c r="J862" s="735">
        <v>8230</v>
      </c>
      <c r="K862" s="735">
        <v>1615778</v>
      </c>
      <c r="L862" s="735">
        <v>14504559025</v>
      </c>
      <c r="M862" s="735">
        <v>170545704910</v>
      </c>
      <c r="N862" s="735">
        <v>18598223</v>
      </c>
    </row>
    <row r="863" spans="1:14">
      <c r="A863" s="734" t="s">
        <v>2940</v>
      </c>
      <c r="B863" s="734" t="s">
        <v>2941</v>
      </c>
      <c r="C863" s="734" t="s">
        <v>1695</v>
      </c>
      <c r="D863" s="734" t="s">
        <v>1696</v>
      </c>
      <c r="E863" s="735">
        <v>11480</v>
      </c>
      <c r="F863" s="735">
        <v>-10</v>
      </c>
      <c r="G863" s="736">
        <v>-0.09</v>
      </c>
      <c r="H863" s="735">
        <v>11490</v>
      </c>
      <c r="I863" s="735">
        <v>11490</v>
      </c>
      <c r="J863" s="735">
        <v>10500</v>
      </c>
      <c r="K863" s="735">
        <v>6</v>
      </c>
      <c r="L863" s="735">
        <v>66450</v>
      </c>
      <c r="M863" s="735">
        <v>20050210320</v>
      </c>
      <c r="N863" s="735">
        <v>1746534</v>
      </c>
    </row>
    <row r="864" spans="1:14">
      <c r="A864" s="734" t="s">
        <v>2942</v>
      </c>
      <c r="B864" s="734" t="s">
        <v>2943</v>
      </c>
      <c r="C864" s="734" t="s">
        <v>1600</v>
      </c>
      <c r="D864" s="734" t="s">
        <v>1601</v>
      </c>
      <c r="E864" s="735">
        <v>1785</v>
      </c>
      <c r="F864" s="735">
        <v>0</v>
      </c>
      <c r="G864" s="736">
        <v>0</v>
      </c>
      <c r="H864" s="735">
        <v>1820</v>
      </c>
      <c r="I864" s="735">
        <v>1847</v>
      </c>
      <c r="J864" s="735">
        <v>1785</v>
      </c>
      <c r="K864" s="735">
        <v>13827</v>
      </c>
      <c r="L864" s="735">
        <v>25017794</v>
      </c>
      <c r="M864" s="735">
        <v>21063000000</v>
      </c>
      <c r="N864" s="735">
        <v>11800000</v>
      </c>
    </row>
    <row r="865" spans="1:14">
      <c r="A865" s="734" t="s">
        <v>2944</v>
      </c>
      <c r="B865" s="734" t="s">
        <v>2945</v>
      </c>
      <c r="C865" s="734" t="s">
        <v>1695</v>
      </c>
      <c r="D865" s="734" t="s">
        <v>1696</v>
      </c>
      <c r="E865" s="735">
        <v>1700</v>
      </c>
      <c r="F865" s="735">
        <v>1</v>
      </c>
      <c r="G865" s="736">
        <v>0.06</v>
      </c>
      <c r="H865" s="735">
        <v>1700</v>
      </c>
      <c r="I865" s="735">
        <v>1700</v>
      </c>
      <c r="J865" s="735">
        <v>1500</v>
      </c>
      <c r="K865" s="735">
        <v>71</v>
      </c>
      <c r="L865" s="735">
        <v>107900</v>
      </c>
      <c r="M865" s="735">
        <v>5124899900</v>
      </c>
      <c r="N865" s="735">
        <v>3014647</v>
      </c>
    </row>
    <row r="866" spans="1:14">
      <c r="A866" s="734" t="s">
        <v>2946</v>
      </c>
      <c r="B866" s="734" t="s">
        <v>2947</v>
      </c>
      <c r="C866" s="734" t="s">
        <v>1600</v>
      </c>
      <c r="D866" s="734" t="s">
        <v>1651</v>
      </c>
      <c r="E866" s="735">
        <v>2295</v>
      </c>
      <c r="F866" s="735">
        <v>0</v>
      </c>
      <c r="G866" s="736">
        <v>0</v>
      </c>
      <c r="H866" s="735">
        <v>0</v>
      </c>
      <c r="I866" s="735">
        <v>0</v>
      </c>
      <c r="J866" s="735">
        <v>0</v>
      </c>
      <c r="K866" s="735">
        <v>0</v>
      </c>
      <c r="L866" s="735">
        <v>0</v>
      </c>
      <c r="M866" s="735">
        <v>12686716395</v>
      </c>
      <c r="N866" s="735">
        <v>5527981</v>
      </c>
    </row>
    <row r="867" spans="1:14">
      <c r="A867" s="734" t="s">
        <v>2948</v>
      </c>
      <c r="B867" s="734" t="s">
        <v>2949</v>
      </c>
      <c r="C867" s="734" t="s">
        <v>1600</v>
      </c>
      <c r="D867" s="734" t="s">
        <v>1611</v>
      </c>
      <c r="E867" s="735">
        <v>120800</v>
      </c>
      <c r="F867" s="735">
        <v>500</v>
      </c>
      <c r="G867" s="736">
        <v>0.42</v>
      </c>
      <c r="H867" s="735">
        <v>119200</v>
      </c>
      <c r="I867" s="735">
        <v>123000</v>
      </c>
      <c r="J867" s="735">
        <v>119200</v>
      </c>
      <c r="K867" s="735">
        <v>29598</v>
      </c>
      <c r="L867" s="735">
        <v>3593125650</v>
      </c>
      <c r="M867" s="735">
        <v>881658437600</v>
      </c>
      <c r="N867" s="735">
        <v>7298497</v>
      </c>
    </row>
    <row r="868" spans="1:14">
      <c r="A868" s="734" t="s">
        <v>2950</v>
      </c>
      <c r="B868" s="734" t="s">
        <v>2951</v>
      </c>
      <c r="C868" s="734" t="s">
        <v>1600</v>
      </c>
      <c r="D868" s="734" t="s">
        <v>1614</v>
      </c>
      <c r="E868" s="735">
        <v>18190</v>
      </c>
      <c r="F868" s="735">
        <v>90</v>
      </c>
      <c r="G868" s="736">
        <v>0.5</v>
      </c>
      <c r="H868" s="735">
        <v>18330</v>
      </c>
      <c r="I868" s="735">
        <v>19550</v>
      </c>
      <c r="J868" s="735">
        <v>17810</v>
      </c>
      <c r="K868" s="735">
        <v>230241</v>
      </c>
      <c r="L868" s="735">
        <v>4293772045</v>
      </c>
      <c r="M868" s="735">
        <v>713131728570</v>
      </c>
      <c r="N868" s="735">
        <v>39204603</v>
      </c>
    </row>
    <row r="869" spans="1:14">
      <c r="A869" s="734" t="s">
        <v>2953</v>
      </c>
      <c r="B869" s="734" t="s">
        <v>1478</v>
      </c>
      <c r="C869" s="734" t="s">
        <v>1604</v>
      </c>
      <c r="D869" s="734" t="s">
        <v>1605</v>
      </c>
      <c r="E869" s="735">
        <v>113100</v>
      </c>
      <c r="F869" s="735">
        <v>1200</v>
      </c>
      <c r="G869" s="736">
        <v>1.07</v>
      </c>
      <c r="H869" s="735">
        <v>110800</v>
      </c>
      <c r="I869" s="735">
        <v>114700</v>
      </c>
      <c r="J869" s="735">
        <v>110800</v>
      </c>
      <c r="K869" s="735">
        <v>277006</v>
      </c>
      <c r="L869" s="735">
        <v>31429210900</v>
      </c>
      <c r="M869" s="735">
        <v>19817582526300</v>
      </c>
      <c r="N869" s="735">
        <v>175221773</v>
      </c>
    </row>
    <row r="870" spans="1:14">
      <c r="A870" s="734" t="s">
        <v>9895</v>
      </c>
      <c r="B870" s="734" t="s">
        <v>9896</v>
      </c>
      <c r="C870" s="734" t="s">
        <v>1600</v>
      </c>
      <c r="D870" s="734" t="s">
        <v>1660</v>
      </c>
      <c r="E870" s="735">
        <v>1995</v>
      </c>
      <c r="F870" s="735">
        <v>5</v>
      </c>
      <c r="G870" s="736">
        <v>0.25</v>
      </c>
      <c r="H870" s="735">
        <v>1990</v>
      </c>
      <c r="I870" s="735">
        <v>1995</v>
      </c>
      <c r="J870" s="735">
        <v>1987</v>
      </c>
      <c r="K870" s="735">
        <v>82977</v>
      </c>
      <c r="L870" s="735">
        <v>165160071</v>
      </c>
      <c r="M870" s="735">
        <v>11561025000</v>
      </c>
      <c r="N870" s="735">
        <v>5795000</v>
      </c>
    </row>
    <row r="871" spans="1:14">
      <c r="A871" s="734" t="s">
        <v>4066</v>
      </c>
      <c r="B871" s="734" t="s">
        <v>7728</v>
      </c>
      <c r="C871" s="734" t="s">
        <v>1600</v>
      </c>
      <c r="D871" s="734" t="s">
        <v>1614</v>
      </c>
      <c r="E871" s="735">
        <v>3210</v>
      </c>
      <c r="F871" s="735">
        <v>20</v>
      </c>
      <c r="G871" s="736">
        <v>0.63</v>
      </c>
      <c r="H871" s="735">
        <v>3190</v>
      </c>
      <c r="I871" s="735">
        <v>3220</v>
      </c>
      <c r="J871" s="735">
        <v>3150</v>
      </c>
      <c r="K871" s="735">
        <v>15745</v>
      </c>
      <c r="L871" s="735">
        <v>50195540</v>
      </c>
      <c r="M871" s="735">
        <v>138776180550</v>
      </c>
      <c r="N871" s="735">
        <v>43232455</v>
      </c>
    </row>
    <row r="872" spans="1:14">
      <c r="A872" s="734" t="s">
        <v>2954</v>
      </c>
      <c r="B872" s="734" t="s">
        <v>2955</v>
      </c>
      <c r="C872" s="734" t="s">
        <v>1600</v>
      </c>
      <c r="D872" s="734" t="s">
        <v>1601</v>
      </c>
      <c r="E872" s="735">
        <v>247</v>
      </c>
      <c r="F872" s="735">
        <v>-11</v>
      </c>
      <c r="G872" s="736">
        <v>-4.26</v>
      </c>
      <c r="H872" s="735">
        <v>255</v>
      </c>
      <c r="I872" s="735">
        <v>264</v>
      </c>
      <c r="J872" s="735">
        <v>247</v>
      </c>
      <c r="K872" s="735">
        <v>479208</v>
      </c>
      <c r="L872" s="735">
        <v>120660011</v>
      </c>
      <c r="M872" s="735">
        <v>52409548776</v>
      </c>
      <c r="N872" s="735">
        <v>212184408</v>
      </c>
    </row>
    <row r="873" spans="1:14">
      <c r="A873" s="734" t="s">
        <v>2956</v>
      </c>
      <c r="B873" s="734" t="s">
        <v>2957</v>
      </c>
      <c r="C873" s="734" t="s">
        <v>1600</v>
      </c>
      <c r="D873" s="734" t="s">
        <v>1601</v>
      </c>
      <c r="E873" s="735">
        <v>90100</v>
      </c>
      <c r="F873" s="735">
        <v>-2000</v>
      </c>
      <c r="G873" s="736">
        <v>-2.17</v>
      </c>
      <c r="H873" s="735">
        <v>91200</v>
      </c>
      <c r="I873" s="735">
        <v>91700</v>
      </c>
      <c r="J873" s="735">
        <v>89900</v>
      </c>
      <c r="K873" s="735">
        <v>172356</v>
      </c>
      <c r="L873" s="735">
        <v>15610091750</v>
      </c>
      <c r="M873" s="735">
        <v>2735788651400</v>
      </c>
      <c r="N873" s="735">
        <v>30363914</v>
      </c>
    </row>
    <row r="874" spans="1:14">
      <c r="A874" s="734" t="s">
        <v>2958</v>
      </c>
      <c r="B874" s="734" t="s">
        <v>2959</v>
      </c>
      <c r="C874" s="734" t="s">
        <v>1600</v>
      </c>
      <c r="D874" s="734" t="s">
        <v>1611</v>
      </c>
      <c r="E874" s="735">
        <v>23000</v>
      </c>
      <c r="F874" s="735">
        <v>350</v>
      </c>
      <c r="G874" s="736">
        <v>1.55</v>
      </c>
      <c r="H874" s="735">
        <v>22200</v>
      </c>
      <c r="I874" s="735">
        <v>23800</v>
      </c>
      <c r="J874" s="735">
        <v>22200</v>
      </c>
      <c r="K874" s="735">
        <v>33511</v>
      </c>
      <c r="L874" s="735">
        <v>776929850</v>
      </c>
      <c r="M874" s="735">
        <v>234430720000</v>
      </c>
      <c r="N874" s="735">
        <v>10192640</v>
      </c>
    </row>
    <row r="875" spans="1:14">
      <c r="A875" s="734" t="s">
        <v>2960</v>
      </c>
      <c r="B875" s="734" t="s">
        <v>2961</v>
      </c>
      <c r="C875" s="734" t="s">
        <v>1604</v>
      </c>
      <c r="D875" s="734" t="s">
        <v>1605</v>
      </c>
      <c r="E875" s="735">
        <v>1645</v>
      </c>
      <c r="F875" s="735">
        <v>-54</v>
      </c>
      <c r="G875" s="736">
        <v>-3.18</v>
      </c>
      <c r="H875" s="735">
        <v>1794</v>
      </c>
      <c r="I875" s="735">
        <v>1810</v>
      </c>
      <c r="J875" s="735">
        <v>1639</v>
      </c>
      <c r="K875" s="735">
        <v>476554</v>
      </c>
      <c r="L875" s="735">
        <v>825724935</v>
      </c>
      <c r="M875" s="735">
        <v>40968213405</v>
      </c>
      <c r="N875" s="735">
        <v>24904689</v>
      </c>
    </row>
    <row r="876" spans="1:14">
      <c r="A876" s="734" t="s">
        <v>2962</v>
      </c>
      <c r="B876" s="734" t="s">
        <v>2963</v>
      </c>
      <c r="C876" s="734" t="s">
        <v>1600</v>
      </c>
      <c r="D876" s="734" t="s">
        <v>1611</v>
      </c>
      <c r="E876" s="735">
        <v>4970</v>
      </c>
      <c r="F876" s="735">
        <v>115</v>
      </c>
      <c r="G876" s="736">
        <v>2.37</v>
      </c>
      <c r="H876" s="735">
        <v>4855</v>
      </c>
      <c r="I876" s="735">
        <v>4995</v>
      </c>
      <c r="J876" s="735">
        <v>4845</v>
      </c>
      <c r="K876" s="735">
        <v>166179</v>
      </c>
      <c r="L876" s="735">
        <v>817993995</v>
      </c>
      <c r="M876" s="735">
        <v>139628675970</v>
      </c>
      <c r="N876" s="735">
        <v>28094301</v>
      </c>
    </row>
    <row r="877" spans="1:14">
      <c r="A877" s="734" t="s">
        <v>5132</v>
      </c>
      <c r="B877" s="734" t="s">
        <v>9897</v>
      </c>
      <c r="C877" s="734" t="s">
        <v>1604</v>
      </c>
      <c r="D877" s="734" t="s">
        <v>1605</v>
      </c>
      <c r="E877" s="735">
        <v>305</v>
      </c>
      <c r="F877" s="735">
        <v>2</v>
      </c>
      <c r="G877" s="736">
        <v>0.66</v>
      </c>
      <c r="H877" s="735">
        <v>303</v>
      </c>
      <c r="I877" s="735">
        <v>305</v>
      </c>
      <c r="J877" s="735">
        <v>302</v>
      </c>
      <c r="K877" s="735">
        <v>222895</v>
      </c>
      <c r="L877" s="735">
        <v>67598134</v>
      </c>
      <c r="M877" s="735">
        <v>52392096020</v>
      </c>
      <c r="N877" s="735">
        <v>171777364</v>
      </c>
    </row>
    <row r="878" spans="1:14">
      <c r="A878" s="734" t="s">
        <v>2964</v>
      </c>
      <c r="B878" s="734" t="s">
        <v>2965</v>
      </c>
      <c r="C878" s="734" t="s">
        <v>1600</v>
      </c>
      <c r="D878" s="734" t="s">
        <v>1632</v>
      </c>
      <c r="E878" s="735">
        <v>1886</v>
      </c>
      <c r="F878" s="735">
        <v>-16</v>
      </c>
      <c r="G878" s="736">
        <v>-0.84</v>
      </c>
      <c r="H878" s="735">
        <v>1907</v>
      </c>
      <c r="I878" s="735">
        <v>1938</v>
      </c>
      <c r="J878" s="735">
        <v>1828</v>
      </c>
      <c r="K878" s="735">
        <v>56845</v>
      </c>
      <c r="L878" s="735">
        <v>106812849</v>
      </c>
      <c r="M878" s="735">
        <v>30271299580</v>
      </c>
      <c r="N878" s="735">
        <v>16050530</v>
      </c>
    </row>
    <row r="879" spans="1:14">
      <c r="A879" s="734" t="s">
        <v>4655</v>
      </c>
      <c r="B879" s="734" t="s">
        <v>9898</v>
      </c>
      <c r="C879" s="734" t="s">
        <v>1600</v>
      </c>
      <c r="D879" s="734" t="s">
        <v>1601</v>
      </c>
      <c r="E879" s="735">
        <v>810</v>
      </c>
      <c r="F879" s="735">
        <v>-59</v>
      </c>
      <c r="G879" s="736">
        <v>-6.79</v>
      </c>
      <c r="H879" s="735">
        <v>860</v>
      </c>
      <c r="I879" s="735">
        <v>867</v>
      </c>
      <c r="J879" s="735">
        <v>796</v>
      </c>
      <c r="K879" s="735">
        <v>1171626</v>
      </c>
      <c r="L879" s="735">
        <v>950374300</v>
      </c>
      <c r="M879" s="735">
        <v>64943550630</v>
      </c>
      <c r="N879" s="735">
        <v>80177223</v>
      </c>
    </row>
    <row r="880" spans="1:14">
      <c r="A880" s="734" t="s">
        <v>2966</v>
      </c>
      <c r="B880" s="734" t="s">
        <v>2967</v>
      </c>
      <c r="C880" s="734" t="s">
        <v>1604</v>
      </c>
      <c r="D880" s="734" t="s">
        <v>1605</v>
      </c>
      <c r="E880" s="735">
        <v>1850</v>
      </c>
      <c r="F880" s="735">
        <v>24</v>
      </c>
      <c r="G880" s="736">
        <v>1.31</v>
      </c>
      <c r="H880" s="735">
        <v>1826</v>
      </c>
      <c r="I880" s="735">
        <v>1850</v>
      </c>
      <c r="J880" s="735">
        <v>1799</v>
      </c>
      <c r="K880" s="735">
        <v>44086</v>
      </c>
      <c r="L880" s="735">
        <v>80071502</v>
      </c>
      <c r="M880" s="735">
        <v>62813889900</v>
      </c>
      <c r="N880" s="735">
        <v>33953454</v>
      </c>
    </row>
    <row r="881" spans="1:14">
      <c r="A881" s="734" t="s">
        <v>2969</v>
      </c>
      <c r="B881" s="734" t="s">
        <v>1318</v>
      </c>
      <c r="C881" s="734" t="s">
        <v>1604</v>
      </c>
      <c r="D881" s="734" t="s">
        <v>1605</v>
      </c>
      <c r="E881" s="735">
        <v>8970</v>
      </c>
      <c r="F881" s="735">
        <v>-150</v>
      </c>
      <c r="G881" s="736">
        <v>-1.64</v>
      </c>
      <c r="H881" s="735">
        <v>9030</v>
      </c>
      <c r="I881" s="735">
        <v>9190</v>
      </c>
      <c r="J881" s="735">
        <v>8950</v>
      </c>
      <c r="K881" s="735">
        <v>93382</v>
      </c>
      <c r="L881" s="735">
        <v>840804990</v>
      </c>
      <c r="M881" s="735">
        <v>470657093010</v>
      </c>
      <c r="N881" s="735">
        <v>52470133</v>
      </c>
    </row>
    <row r="882" spans="1:14">
      <c r="A882" s="734" t="s">
        <v>9899</v>
      </c>
      <c r="B882" s="734" t="s">
        <v>9900</v>
      </c>
      <c r="C882" s="734" t="s">
        <v>1604</v>
      </c>
      <c r="D882" s="734" t="s">
        <v>1605</v>
      </c>
      <c r="E882" s="735">
        <v>68900</v>
      </c>
      <c r="F882" s="735">
        <v>-1300</v>
      </c>
      <c r="G882" s="736">
        <v>-1.85</v>
      </c>
      <c r="H882" s="735">
        <v>70200</v>
      </c>
      <c r="I882" s="735">
        <v>70200</v>
      </c>
      <c r="J882" s="735">
        <v>68700</v>
      </c>
      <c r="K882" s="735">
        <v>45615</v>
      </c>
      <c r="L882" s="735">
        <v>3147303200</v>
      </c>
      <c r="M882" s="735">
        <v>1005940000000</v>
      </c>
      <c r="N882" s="735">
        <v>14600000</v>
      </c>
    </row>
    <row r="883" spans="1:14">
      <c r="A883" s="734" t="s">
        <v>2970</v>
      </c>
      <c r="B883" s="734" t="s">
        <v>2971</v>
      </c>
      <c r="C883" s="734" t="s">
        <v>1604</v>
      </c>
      <c r="D883" s="734" t="s">
        <v>1605</v>
      </c>
      <c r="E883" s="735">
        <v>2130</v>
      </c>
      <c r="F883" s="735">
        <v>-15</v>
      </c>
      <c r="G883" s="736">
        <v>-0.7</v>
      </c>
      <c r="H883" s="735">
        <v>2135</v>
      </c>
      <c r="I883" s="735">
        <v>2155</v>
      </c>
      <c r="J883" s="735">
        <v>2125</v>
      </c>
      <c r="K883" s="735">
        <v>28692</v>
      </c>
      <c r="L883" s="735">
        <v>61211835</v>
      </c>
      <c r="M883" s="735">
        <v>77896773150</v>
      </c>
      <c r="N883" s="735">
        <v>36571255</v>
      </c>
    </row>
    <row r="884" spans="1:14">
      <c r="A884" s="734" t="s">
        <v>2972</v>
      </c>
      <c r="B884" s="734" t="s">
        <v>2973</v>
      </c>
      <c r="C884" s="734" t="s">
        <v>1604</v>
      </c>
      <c r="D884" s="734" t="s">
        <v>1605</v>
      </c>
      <c r="E884" s="735">
        <v>1954</v>
      </c>
      <c r="F884" s="735">
        <v>-1</v>
      </c>
      <c r="G884" s="736">
        <v>-0.05</v>
      </c>
      <c r="H884" s="735">
        <v>1962</v>
      </c>
      <c r="I884" s="735">
        <v>1978</v>
      </c>
      <c r="J884" s="735">
        <v>1948</v>
      </c>
      <c r="K884" s="735">
        <v>18622</v>
      </c>
      <c r="L884" s="735">
        <v>36488794</v>
      </c>
      <c r="M884" s="735">
        <v>36925337878</v>
      </c>
      <c r="N884" s="735">
        <v>18897307</v>
      </c>
    </row>
    <row r="885" spans="1:14">
      <c r="A885" s="734" t="s">
        <v>4415</v>
      </c>
      <c r="B885" s="734" t="s">
        <v>9901</v>
      </c>
      <c r="C885" s="734" t="s">
        <v>1604</v>
      </c>
      <c r="D885" s="734" t="s">
        <v>1605</v>
      </c>
      <c r="E885" s="735">
        <v>3305</v>
      </c>
      <c r="F885" s="735">
        <v>-45</v>
      </c>
      <c r="G885" s="736">
        <v>-1.34</v>
      </c>
      <c r="H885" s="735">
        <v>3305</v>
      </c>
      <c r="I885" s="735">
        <v>3340</v>
      </c>
      <c r="J885" s="735">
        <v>3265</v>
      </c>
      <c r="K885" s="735">
        <v>43823</v>
      </c>
      <c r="L885" s="735">
        <v>145254540</v>
      </c>
      <c r="M885" s="735">
        <v>159080665565</v>
      </c>
      <c r="N885" s="735">
        <v>48133333</v>
      </c>
    </row>
    <row r="886" spans="1:14">
      <c r="A886" s="734" t="s">
        <v>7729</v>
      </c>
      <c r="B886" s="734" t="s">
        <v>7730</v>
      </c>
      <c r="C886" s="734" t="s">
        <v>1600</v>
      </c>
      <c r="D886" s="734" t="s">
        <v>1632</v>
      </c>
      <c r="E886" s="735">
        <v>3945</v>
      </c>
      <c r="F886" s="735">
        <v>-65</v>
      </c>
      <c r="G886" s="736">
        <v>-1.62</v>
      </c>
      <c r="H886" s="735">
        <v>4020</v>
      </c>
      <c r="I886" s="735">
        <v>4040</v>
      </c>
      <c r="J886" s="735">
        <v>3930</v>
      </c>
      <c r="K886" s="735">
        <v>37317</v>
      </c>
      <c r="L886" s="735">
        <v>147809047</v>
      </c>
      <c r="M886" s="735">
        <v>48564133500</v>
      </c>
      <c r="N886" s="735">
        <v>12310300</v>
      </c>
    </row>
    <row r="887" spans="1:14">
      <c r="A887" s="734" t="s">
        <v>2974</v>
      </c>
      <c r="B887" s="734" t="s">
        <v>2975</v>
      </c>
      <c r="C887" s="734" t="s">
        <v>1600</v>
      </c>
      <c r="D887" s="734" t="s">
        <v>1601</v>
      </c>
      <c r="E887" s="735">
        <v>2185</v>
      </c>
      <c r="F887" s="735">
        <v>25</v>
      </c>
      <c r="G887" s="736">
        <v>1.1599999999999999</v>
      </c>
      <c r="H887" s="735">
        <v>2150</v>
      </c>
      <c r="I887" s="735">
        <v>2215</v>
      </c>
      <c r="J887" s="735">
        <v>2120</v>
      </c>
      <c r="K887" s="735">
        <v>49396</v>
      </c>
      <c r="L887" s="735">
        <v>106972910</v>
      </c>
      <c r="M887" s="735">
        <v>174191744070</v>
      </c>
      <c r="N887" s="735">
        <v>79721622</v>
      </c>
    </row>
    <row r="888" spans="1:14">
      <c r="A888" s="734" t="s">
        <v>2976</v>
      </c>
      <c r="B888" s="734" t="s">
        <v>2977</v>
      </c>
      <c r="C888" s="734" t="s">
        <v>1600</v>
      </c>
      <c r="D888" s="734" t="s">
        <v>1601</v>
      </c>
      <c r="E888" s="735">
        <v>26200</v>
      </c>
      <c r="F888" s="735">
        <v>-1200</v>
      </c>
      <c r="G888" s="736">
        <v>-4.38</v>
      </c>
      <c r="H888" s="735">
        <v>27400</v>
      </c>
      <c r="I888" s="735">
        <v>27400</v>
      </c>
      <c r="J888" s="735">
        <v>25650</v>
      </c>
      <c r="K888" s="735">
        <v>228329</v>
      </c>
      <c r="L888" s="735">
        <v>5990578975</v>
      </c>
      <c r="M888" s="735">
        <v>167593540000</v>
      </c>
      <c r="N888" s="735">
        <v>6396700</v>
      </c>
    </row>
    <row r="889" spans="1:14">
      <c r="A889" s="734" t="s">
        <v>2978</v>
      </c>
      <c r="B889" s="734" t="s">
        <v>2979</v>
      </c>
      <c r="C889" s="734" t="s">
        <v>1600</v>
      </c>
      <c r="D889" s="734" t="s">
        <v>1614</v>
      </c>
      <c r="E889" s="735">
        <v>10200</v>
      </c>
      <c r="F889" s="735">
        <v>40</v>
      </c>
      <c r="G889" s="736">
        <v>0.39</v>
      </c>
      <c r="H889" s="735">
        <v>10200</v>
      </c>
      <c r="I889" s="735">
        <v>10250</v>
      </c>
      <c r="J889" s="735">
        <v>10090</v>
      </c>
      <c r="K889" s="735">
        <v>29626</v>
      </c>
      <c r="L889" s="735">
        <v>300658205</v>
      </c>
      <c r="M889" s="735">
        <v>192780000000</v>
      </c>
      <c r="N889" s="735">
        <v>18900000</v>
      </c>
    </row>
    <row r="890" spans="1:14">
      <c r="A890" s="734" t="s">
        <v>2981</v>
      </c>
      <c r="B890" s="734" t="s">
        <v>2982</v>
      </c>
      <c r="C890" s="734" t="s">
        <v>1600</v>
      </c>
      <c r="D890" s="734" t="s">
        <v>1614</v>
      </c>
      <c r="E890" s="735">
        <v>1697</v>
      </c>
      <c r="F890" s="735">
        <v>-24</v>
      </c>
      <c r="G890" s="736">
        <v>-1.39</v>
      </c>
      <c r="H890" s="735">
        <v>1721</v>
      </c>
      <c r="I890" s="735">
        <v>1730</v>
      </c>
      <c r="J890" s="735">
        <v>1691</v>
      </c>
      <c r="K890" s="735">
        <v>219129</v>
      </c>
      <c r="L890" s="735">
        <v>372696580</v>
      </c>
      <c r="M890" s="735">
        <v>55242205117</v>
      </c>
      <c r="N890" s="735">
        <v>32552861</v>
      </c>
    </row>
    <row r="891" spans="1:14">
      <c r="A891" s="734" t="s">
        <v>2983</v>
      </c>
      <c r="B891" s="734" t="s">
        <v>2984</v>
      </c>
      <c r="C891" s="734" t="s">
        <v>1600</v>
      </c>
      <c r="D891" s="734" t="s">
        <v>1601</v>
      </c>
      <c r="E891" s="735">
        <v>3215</v>
      </c>
      <c r="F891" s="735">
        <v>10</v>
      </c>
      <c r="G891" s="736">
        <v>0.31</v>
      </c>
      <c r="H891" s="735">
        <v>3205</v>
      </c>
      <c r="I891" s="735">
        <v>3250</v>
      </c>
      <c r="J891" s="735">
        <v>3200</v>
      </c>
      <c r="K891" s="735">
        <v>34196</v>
      </c>
      <c r="L891" s="735">
        <v>109941615</v>
      </c>
      <c r="M891" s="735">
        <v>74417698235</v>
      </c>
      <c r="N891" s="735">
        <v>23147029</v>
      </c>
    </row>
    <row r="892" spans="1:14">
      <c r="A892" s="734" t="s">
        <v>2985</v>
      </c>
      <c r="B892" s="734" t="s">
        <v>2986</v>
      </c>
      <c r="C892" s="734" t="s">
        <v>1600</v>
      </c>
      <c r="D892" s="734" t="s">
        <v>1611</v>
      </c>
      <c r="E892" s="735">
        <v>1395</v>
      </c>
      <c r="F892" s="735">
        <v>5</v>
      </c>
      <c r="G892" s="736">
        <v>0.36</v>
      </c>
      <c r="H892" s="735">
        <v>1383</v>
      </c>
      <c r="I892" s="735">
        <v>1407</v>
      </c>
      <c r="J892" s="735">
        <v>1376</v>
      </c>
      <c r="K892" s="735">
        <v>104912</v>
      </c>
      <c r="L892" s="735">
        <v>146340523</v>
      </c>
      <c r="M892" s="735">
        <v>102160672515</v>
      </c>
      <c r="N892" s="735">
        <v>73233457</v>
      </c>
    </row>
    <row r="893" spans="1:14">
      <c r="A893" s="734" t="s">
        <v>2987</v>
      </c>
      <c r="B893" s="734" t="s">
        <v>2988</v>
      </c>
      <c r="C893" s="734" t="s">
        <v>1600</v>
      </c>
      <c r="D893" s="734" t="s">
        <v>1614</v>
      </c>
      <c r="E893" s="735">
        <v>1585</v>
      </c>
      <c r="F893" s="735">
        <v>-7</v>
      </c>
      <c r="G893" s="736">
        <v>-0.44</v>
      </c>
      <c r="H893" s="735">
        <v>1580</v>
      </c>
      <c r="I893" s="735">
        <v>1607</v>
      </c>
      <c r="J893" s="735">
        <v>1569</v>
      </c>
      <c r="K893" s="735">
        <v>90119</v>
      </c>
      <c r="L893" s="735">
        <v>142680151</v>
      </c>
      <c r="M893" s="735">
        <v>50979573865</v>
      </c>
      <c r="N893" s="735">
        <v>32163769</v>
      </c>
    </row>
    <row r="894" spans="1:14">
      <c r="A894" s="734" t="s">
        <v>2989</v>
      </c>
      <c r="B894" s="734" t="s">
        <v>2990</v>
      </c>
      <c r="C894" s="734" t="s">
        <v>1600</v>
      </c>
      <c r="D894" s="734" t="s">
        <v>1601</v>
      </c>
      <c r="E894" s="735">
        <v>3200</v>
      </c>
      <c r="F894" s="735">
        <v>-100</v>
      </c>
      <c r="G894" s="736">
        <v>-3.03</v>
      </c>
      <c r="H894" s="735">
        <v>3300</v>
      </c>
      <c r="I894" s="735">
        <v>3300</v>
      </c>
      <c r="J894" s="735">
        <v>3200</v>
      </c>
      <c r="K894" s="735">
        <v>2454</v>
      </c>
      <c r="L894" s="735">
        <v>7924191</v>
      </c>
      <c r="M894" s="735">
        <v>30732160000</v>
      </c>
      <c r="N894" s="735">
        <v>9603800</v>
      </c>
    </row>
    <row r="895" spans="1:14">
      <c r="A895" s="734" t="s">
        <v>2991</v>
      </c>
      <c r="B895" s="734" t="s">
        <v>2992</v>
      </c>
      <c r="C895" s="734" t="s">
        <v>1600</v>
      </c>
      <c r="D895" s="734" t="s">
        <v>1632</v>
      </c>
      <c r="E895" s="735">
        <v>3825</v>
      </c>
      <c r="F895" s="735">
        <v>275</v>
      </c>
      <c r="G895" s="736">
        <v>7.75</v>
      </c>
      <c r="H895" s="735">
        <v>3555</v>
      </c>
      <c r="I895" s="735">
        <v>3985</v>
      </c>
      <c r="J895" s="735">
        <v>3460</v>
      </c>
      <c r="K895" s="735">
        <v>6188903</v>
      </c>
      <c r="L895" s="735">
        <v>23628958161</v>
      </c>
      <c r="M895" s="735">
        <v>123055276050</v>
      </c>
      <c r="N895" s="735">
        <v>32171314</v>
      </c>
    </row>
    <row r="896" spans="1:14">
      <c r="A896" s="734" t="s">
        <v>2993</v>
      </c>
      <c r="B896" s="734" t="s">
        <v>2994</v>
      </c>
      <c r="C896" s="734" t="s">
        <v>1600</v>
      </c>
      <c r="D896" s="734" t="s">
        <v>1632</v>
      </c>
      <c r="E896" s="735">
        <v>1006</v>
      </c>
      <c r="F896" s="735">
        <v>-4</v>
      </c>
      <c r="G896" s="736">
        <v>-0.4</v>
      </c>
      <c r="H896" s="735">
        <v>1001</v>
      </c>
      <c r="I896" s="735">
        <v>1016</v>
      </c>
      <c r="J896" s="735">
        <v>993</v>
      </c>
      <c r="K896" s="735">
        <v>93418</v>
      </c>
      <c r="L896" s="735">
        <v>93474658</v>
      </c>
      <c r="M896" s="735">
        <v>34763901372</v>
      </c>
      <c r="N896" s="735">
        <v>34556562</v>
      </c>
    </row>
    <row r="897" spans="1:14">
      <c r="A897" s="734" t="s">
        <v>3205</v>
      </c>
      <c r="B897" s="734" t="s">
        <v>9902</v>
      </c>
      <c r="C897" s="734" t="s">
        <v>1600</v>
      </c>
      <c r="D897" s="734" t="s">
        <v>1632</v>
      </c>
      <c r="E897" s="735">
        <v>1775</v>
      </c>
      <c r="F897" s="735">
        <v>25</v>
      </c>
      <c r="G897" s="736">
        <v>1.43</v>
      </c>
      <c r="H897" s="735">
        <v>1775</v>
      </c>
      <c r="I897" s="735">
        <v>1811</v>
      </c>
      <c r="J897" s="735">
        <v>1736</v>
      </c>
      <c r="K897" s="735">
        <v>783066</v>
      </c>
      <c r="L897" s="735">
        <v>1390181128</v>
      </c>
      <c r="M897" s="735">
        <v>69320001550</v>
      </c>
      <c r="N897" s="735">
        <v>39053522</v>
      </c>
    </row>
    <row r="898" spans="1:14">
      <c r="A898" s="734" t="s">
        <v>2995</v>
      </c>
      <c r="B898" s="734" t="s">
        <v>2996</v>
      </c>
      <c r="C898" s="734" t="s">
        <v>1600</v>
      </c>
      <c r="D898" s="734" t="s">
        <v>2041</v>
      </c>
      <c r="E898" s="735">
        <v>3220</v>
      </c>
      <c r="F898" s="735">
        <v>-80</v>
      </c>
      <c r="G898" s="736">
        <v>-2.42</v>
      </c>
      <c r="H898" s="735">
        <v>3300</v>
      </c>
      <c r="I898" s="735">
        <v>3310</v>
      </c>
      <c r="J898" s="735">
        <v>3200</v>
      </c>
      <c r="K898" s="735">
        <v>38376</v>
      </c>
      <c r="L898" s="735">
        <v>124293545</v>
      </c>
      <c r="M898" s="735">
        <v>46146415700</v>
      </c>
      <c r="N898" s="735">
        <v>14331185</v>
      </c>
    </row>
    <row r="899" spans="1:14">
      <c r="A899" s="734" t="s">
        <v>2997</v>
      </c>
      <c r="B899" s="734" t="s">
        <v>2998</v>
      </c>
      <c r="C899" s="734" t="s">
        <v>1600</v>
      </c>
      <c r="D899" s="734" t="s">
        <v>1614</v>
      </c>
      <c r="E899" s="735">
        <v>1294</v>
      </c>
      <c r="F899" s="735">
        <v>4</v>
      </c>
      <c r="G899" s="736">
        <v>0.31</v>
      </c>
      <c r="H899" s="735">
        <v>1290</v>
      </c>
      <c r="I899" s="735">
        <v>1298</v>
      </c>
      <c r="J899" s="735">
        <v>1280</v>
      </c>
      <c r="K899" s="735">
        <v>29736</v>
      </c>
      <c r="L899" s="735">
        <v>38222959</v>
      </c>
      <c r="M899" s="735">
        <v>31849643844</v>
      </c>
      <c r="N899" s="735">
        <v>24613326</v>
      </c>
    </row>
    <row r="900" spans="1:14">
      <c r="A900" s="734" t="s">
        <v>2999</v>
      </c>
      <c r="B900" s="734" t="s">
        <v>3000</v>
      </c>
      <c r="C900" s="734" t="s">
        <v>1604</v>
      </c>
      <c r="D900" s="734" t="s">
        <v>1605</v>
      </c>
      <c r="E900" s="735">
        <v>10400</v>
      </c>
      <c r="F900" s="735">
        <v>-180</v>
      </c>
      <c r="G900" s="736">
        <v>-1.7</v>
      </c>
      <c r="H900" s="735">
        <v>10580</v>
      </c>
      <c r="I900" s="735">
        <v>10580</v>
      </c>
      <c r="J900" s="735">
        <v>10390</v>
      </c>
      <c r="K900" s="735">
        <v>44508</v>
      </c>
      <c r="L900" s="735">
        <v>465907095</v>
      </c>
      <c r="M900" s="735">
        <v>291720000000</v>
      </c>
      <c r="N900" s="735">
        <v>28050000</v>
      </c>
    </row>
    <row r="901" spans="1:14">
      <c r="A901" s="734" t="s">
        <v>3001</v>
      </c>
      <c r="B901" s="734" t="s">
        <v>3002</v>
      </c>
      <c r="C901" s="734" t="s">
        <v>1600</v>
      </c>
      <c r="D901" s="734" t="s">
        <v>1611</v>
      </c>
      <c r="E901" s="735">
        <v>9510</v>
      </c>
      <c r="F901" s="735">
        <v>-370</v>
      </c>
      <c r="G901" s="736">
        <v>-3.74</v>
      </c>
      <c r="H901" s="735">
        <v>10220</v>
      </c>
      <c r="I901" s="735">
        <v>10270</v>
      </c>
      <c r="J901" s="735">
        <v>9440</v>
      </c>
      <c r="K901" s="735">
        <v>541670</v>
      </c>
      <c r="L901" s="735">
        <v>5301085660</v>
      </c>
      <c r="M901" s="735">
        <v>236437524900</v>
      </c>
      <c r="N901" s="735">
        <v>24861990</v>
      </c>
    </row>
    <row r="902" spans="1:14">
      <c r="A902" s="734" t="s">
        <v>9903</v>
      </c>
      <c r="B902" s="734" t="s">
        <v>9904</v>
      </c>
      <c r="C902" s="734" t="s">
        <v>1600</v>
      </c>
      <c r="D902" s="734" t="s">
        <v>1601</v>
      </c>
      <c r="E902" s="735">
        <v>7720</v>
      </c>
      <c r="F902" s="735">
        <v>-120</v>
      </c>
      <c r="G902" s="736">
        <v>-1.53</v>
      </c>
      <c r="H902" s="735">
        <v>7830</v>
      </c>
      <c r="I902" s="735">
        <v>7840</v>
      </c>
      <c r="J902" s="735">
        <v>7710</v>
      </c>
      <c r="K902" s="735">
        <v>25566</v>
      </c>
      <c r="L902" s="735">
        <v>198257680</v>
      </c>
      <c r="M902" s="735">
        <v>95653563760</v>
      </c>
      <c r="N902" s="735">
        <v>12390358</v>
      </c>
    </row>
    <row r="903" spans="1:14">
      <c r="A903" s="734" t="s">
        <v>3003</v>
      </c>
      <c r="B903" s="734" t="s">
        <v>3004</v>
      </c>
      <c r="C903" s="734" t="s">
        <v>1600</v>
      </c>
      <c r="D903" s="734" t="s">
        <v>1601</v>
      </c>
      <c r="E903" s="735">
        <v>3270</v>
      </c>
      <c r="F903" s="735">
        <v>-130</v>
      </c>
      <c r="G903" s="736">
        <v>-3.82</v>
      </c>
      <c r="H903" s="735">
        <v>3440</v>
      </c>
      <c r="I903" s="735">
        <v>3440</v>
      </c>
      <c r="J903" s="735">
        <v>3225</v>
      </c>
      <c r="K903" s="735">
        <v>220034</v>
      </c>
      <c r="L903" s="735">
        <v>729007982</v>
      </c>
      <c r="M903" s="735">
        <v>35708400000</v>
      </c>
      <c r="N903" s="735">
        <v>10920000</v>
      </c>
    </row>
    <row r="904" spans="1:14">
      <c r="A904" s="734" t="s">
        <v>3005</v>
      </c>
      <c r="B904" s="734" t="s">
        <v>3006</v>
      </c>
      <c r="C904" s="734" t="s">
        <v>1604</v>
      </c>
      <c r="D904" s="734" t="s">
        <v>1605</v>
      </c>
      <c r="E904" s="735">
        <v>2530</v>
      </c>
      <c r="F904" s="735">
        <v>-10</v>
      </c>
      <c r="G904" s="736">
        <v>-0.39</v>
      </c>
      <c r="H904" s="735">
        <v>2550</v>
      </c>
      <c r="I904" s="735">
        <v>2580</v>
      </c>
      <c r="J904" s="735">
        <v>2525</v>
      </c>
      <c r="K904" s="735">
        <v>20196</v>
      </c>
      <c r="L904" s="735">
        <v>51297885</v>
      </c>
      <c r="M904" s="735">
        <v>157791859720</v>
      </c>
      <c r="N904" s="735">
        <v>62368324</v>
      </c>
    </row>
    <row r="905" spans="1:14">
      <c r="A905" s="734" t="s">
        <v>3007</v>
      </c>
      <c r="B905" s="734" t="s">
        <v>3008</v>
      </c>
      <c r="C905" s="734" t="s">
        <v>1600</v>
      </c>
      <c r="D905" s="734" t="s">
        <v>1601</v>
      </c>
      <c r="E905" s="735">
        <v>1496</v>
      </c>
      <c r="F905" s="735">
        <v>1</v>
      </c>
      <c r="G905" s="736">
        <v>7.0000000000000007E-2</v>
      </c>
      <c r="H905" s="735">
        <v>1487</v>
      </c>
      <c r="I905" s="735">
        <v>1496</v>
      </c>
      <c r="J905" s="735">
        <v>1483</v>
      </c>
      <c r="K905" s="735">
        <v>11263</v>
      </c>
      <c r="L905" s="735">
        <v>16761048</v>
      </c>
      <c r="M905" s="735">
        <v>33117700000</v>
      </c>
      <c r="N905" s="735">
        <v>22137500</v>
      </c>
    </row>
    <row r="906" spans="1:14">
      <c r="A906" s="734" t="s">
        <v>3009</v>
      </c>
      <c r="B906" s="734" t="s">
        <v>3010</v>
      </c>
      <c r="C906" s="734" t="s">
        <v>1604</v>
      </c>
      <c r="D906" s="734" t="s">
        <v>1605</v>
      </c>
      <c r="E906" s="735">
        <v>2010</v>
      </c>
      <c r="F906" s="735">
        <v>0</v>
      </c>
      <c r="G906" s="736">
        <v>0</v>
      </c>
      <c r="H906" s="735">
        <v>2010</v>
      </c>
      <c r="I906" s="735">
        <v>2010</v>
      </c>
      <c r="J906" s="735">
        <v>1997</v>
      </c>
      <c r="K906" s="735">
        <v>91751</v>
      </c>
      <c r="L906" s="735">
        <v>183518728</v>
      </c>
      <c r="M906" s="735">
        <v>83634713100</v>
      </c>
      <c r="N906" s="735">
        <v>41609310</v>
      </c>
    </row>
    <row r="907" spans="1:14">
      <c r="A907" s="734" t="s">
        <v>3011</v>
      </c>
      <c r="B907" s="734" t="s">
        <v>3012</v>
      </c>
      <c r="C907" s="734" t="s">
        <v>1695</v>
      </c>
      <c r="D907" s="734" t="s">
        <v>1696</v>
      </c>
      <c r="E907" s="735">
        <v>1993</v>
      </c>
      <c r="F907" s="735">
        <v>32</v>
      </c>
      <c r="G907" s="736">
        <v>1.63</v>
      </c>
      <c r="H907" s="735">
        <v>1980</v>
      </c>
      <c r="I907" s="735">
        <v>2000</v>
      </c>
      <c r="J907" s="735">
        <v>1911</v>
      </c>
      <c r="K907" s="735">
        <v>1016</v>
      </c>
      <c r="L907" s="735">
        <v>1974978</v>
      </c>
      <c r="M907" s="735">
        <v>20033592154</v>
      </c>
      <c r="N907" s="735">
        <v>10051978</v>
      </c>
    </row>
    <row r="908" spans="1:14">
      <c r="A908" s="734" t="s">
        <v>3013</v>
      </c>
      <c r="B908" s="734" t="s">
        <v>3014</v>
      </c>
      <c r="C908" s="734" t="s">
        <v>1604</v>
      </c>
      <c r="D908" s="734" t="s">
        <v>1605</v>
      </c>
      <c r="E908" s="735">
        <v>9450</v>
      </c>
      <c r="F908" s="735">
        <v>1110</v>
      </c>
      <c r="G908" s="736">
        <v>13.31</v>
      </c>
      <c r="H908" s="735">
        <v>8650</v>
      </c>
      <c r="I908" s="735">
        <v>9490</v>
      </c>
      <c r="J908" s="735">
        <v>8630</v>
      </c>
      <c r="K908" s="735">
        <v>571741</v>
      </c>
      <c r="L908" s="735">
        <v>5250121015</v>
      </c>
      <c r="M908" s="735">
        <v>269325000000</v>
      </c>
      <c r="N908" s="735">
        <v>28500000</v>
      </c>
    </row>
    <row r="909" spans="1:14">
      <c r="A909" s="734" t="s">
        <v>3015</v>
      </c>
      <c r="B909" s="734" t="s">
        <v>3016</v>
      </c>
      <c r="C909" s="734" t="s">
        <v>1604</v>
      </c>
      <c r="D909" s="734" t="s">
        <v>1605</v>
      </c>
      <c r="E909" s="735">
        <v>2090</v>
      </c>
      <c r="F909" s="735">
        <v>0</v>
      </c>
      <c r="G909" s="736">
        <v>0</v>
      </c>
      <c r="H909" s="735">
        <v>2080</v>
      </c>
      <c r="I909" s="735">
        <v>2100</v>
      </c>
      <c r="J909" s="735">
        <v>2070</v>
      </c>
      <c r="K909" s="735">
        <v>45309</v>
      </c>
      <c r="L909" s="735">
        <v>94102960</v>
      </c>
      <c r="M909" s="735">
        <v>42852325450</v>
      </c>
      <c r="N909" s="735">
        <v>20503505</v>
      </c>
    </row>
    <row r="910" spans="1:14">
      <c r="A910" s="734" t="s">
        <v>3017</v>
      </c>
      <c r="B910" s="734" t="s">
        <v>3018</v>
      </c>
      <c r="C910" s="734" t="s">
        <v>1600</v>
      </c>
      <c r="D910" s="734" t="s">
        <v>1601</v>
      </c>
      <c r="E910" s="735">
        <v>7070</v>
      </c>
      <c r="F910" s="735">
        <v>80</v>
      </c>
      <c r="G910" s="736">
        <v>1.1399999999999999</v>
      </c>
      <c r="H910" s="735">
        <v>6990</v>
      </c>
      <c r="I910" s="735">
        <v>7080</v>
      </c>
      <c r="J910" s="735">
        <v>6960</v>
      </c>
      <c r="K910" s="735">
        <v>2211</v>
      </c>
      <c r="L910" s="735">
        <v>15485545</v>
      </c>
      <c r="M910" s="735">
        <v>33121401670</v>
      </c>
      <c r="N910" s="735">
        <v>4684781</v>
      </c>
    </row>
    <row r="911" spans="1:14">
      <c r="A911" s="734" t="s">
        <v>3019</v>
      </c>
      <c r="B911" s="734" t="s">
        <v>3020</v>
      </c>
      <c r="C911" s="734" t="s">
        <v>1600</v>
      </c>
      <c r="D911" s="734" t="s">
        <v>1611</v>
      </c>
      <c r="E911" s="735">
        <v>10130</v>
      </c>
      <c r="F911" s="735">
        <v>-340</v>
      </c>
      <c r="G911" s="736">
        <v>-3.25</v>
      </c>
      <c r="H911" s="735">
        <v>10280</v>
      </c>
      <c r="I911" s="735">
        <v>10450</v>
      </c>
      <c r="J911" s="735">
        <v>10110</v>
      </c>
      <c r="K911" s="735">
        <v>170980</v>
      </c>
      <c r="L911" s="735">
        <v>1738229535</v>
      </c>
      <c r="M911" s="735">
        <v>314131289870</v>
      </c>
      <c r="N911" s="735">
        <v>31009999</v>
      </c>
    </row>
    <row r="912" spans="1:14">
      <c r="A912" s="734" t="s">
        <v>7731</v>
      </c>
      <c r="B912" s="734" t="s">
        <v>7732</v>
      </c>
      <c r="C912" s="734" t="s">
        <v>1600</v>
      </c>
      <c r="D912" s="734" t="s">
        <v>1611</v>
      </c>
      <c r="E912" s="735">
        <v>16280</v>
      </c>
      <c r="F912" s="735">
        <v>1120</v>
      </c>
      <c r="G912" s="736">
        <v>7.39</v>
      </c>
      <c r="H912" s="735">
        <v>14810</v>
      </c>
      <c r="I912" s="735">
        <v>18280</v>
      </c>
      <c r="J912" s="735">
        <v>14810</v>
      </c>
      <c r="K912" s="735">
        <v>1669039</v>
      </c>
      <c r="L912" s="735">
        <v>28650053330</v>
      </c>
      <c r="M912" s="735">
        <v>235050640000</v>
      </c>
      <c r="N912" s="735">
        <v>14438000</v>
      </c>
    </row>
    <row r="913" spans="1:14">
      <c r="A913" s="734" t="s">
        <v>3021</v>
      </c>
      <c r="B913" s="734" t="s">
        <v>3022</v>
      </c>
      <c r="C913" s="734" t="s">
        <v>1604</v>
      </c>
      <c r="D913" s="734" t="s">
        <v>1605</v>
      </c>
      <c r="E913" s="735">
        <v>13780</v>
      </c>
      <c r="F913" s="735">
        <v>80</v>
      </c>
      <c r="G913" s="736">
        <v>0.57999999999999996</v>
      </c>
      <c r="H913" s="735">
        <v>13630</v>
      </c>
      <c r="I913" s="735">
        <v>13920</v>
      </c>
      <c r="J913" s="735">
        <v>13550</v>
      </c>
      <c r="K913" s="735">
        <v>53398</v>
      </c>
      <c r="L913" s="735">
        <v>735898640</v>
      </c>
      <c r="M913" s="735">
        <v>61770972120</v>
      </c>
      <c r="N913" s="735">
        <v>4482654</v>
      </c>
    </row>
    <row r="914" spans="1:14">
      <c r="A914" s="734" t="s">
        <v>3023</v>
      </c>
      <c r="B914" s="734" t="s">
        <v>3024</v>
      </c>
      <c r="C914" s="734" t="s">
        <v>1600</v>
      </c>
      <c r="D914" s="734" t="s">
        <v>1614</v>
      </c>
      <c r="E914" s="735">
        <v>2975</v>
      </c>
      <c r="F914" s="735">
        <v>5</v>
      </c>
      <c r="G914" s="736">
        <v>0.17</v>
      </c>
      <c r="H914" s="735">
        <v>2975</v>
      </c>
      <c r="I914" s="735">
        <v>2995</v>
      </c>
      <c r="J914" s="735">
        <v>2955</v>
      </c>
      <c r="K914" s="735">
        <v>26742</v>
      </c>
      <c r="L914" s="735">
        <v>79729050</v>
      </c>
      <c r="M914" s="735">
        <v>60737010950</v>
      </c>
      <c r="N914" s="735">
        <v>20415802</v>
      </c>
    </row>
    <row r="915" spans="1:14">
      <c r="A915" s="734" t="s">
        <v>3025</v>
      </c>
      <c r="B915" s="734" t="s">
        <v>3026</v>
      </c>
      <c r="C915" s="734" t="s">
        <v>1604</v>
      </c>
      <c r="D915" s="734" t="s">
        <v>1605</v>
      </c>
      <c r="E915" s="735">
        <v>920</v>
      </c>
      <c r="F915" s="735">
        <v>-38</v>
      </c>
      <c r="G915" s="736">
        <v>-3.97</v>
      </c>
      <c r="H915" s="735">
        <v>939</v>
      </c>
      <c r="I915" s="735">
        <v>992</v>
      </c>
      <c r="J915" s="735">
        <v>900</v>
      </c>
      <c r="K915" s="735">
        <v>296327</v>
      </c>
      <c r="L915" s="735">
        <v>278186163</v>
      </c>
      <c r="M915" s="735">
        <v>26568319360</v>
      </c>
      <c r="N915" s="735">
        <v>28878608</v>
      </c>
    </row>
    <row r="916" spans="1:14">
      <c r="A916" s="734" t="s">
        <v>3027</v>
      </c>
      <c r="B916" s="734" t="s">
        <v>3028</v>
      </c>
      <c r="C916" s="734" t="s">
        <v>1604</v>
      </c>
      <c r="D916" s="734" t="s">
        <v>1605</v>
      </c>
      <c r="E916" s="735">
        <v>2580</v>
      </c>
      <c r="F916" s="735">
        <v>-20</v>
      </c>
      <c r="G916" s="736">
        <v>-0.77</v>
      </c>
      <c r="H916" s="735">
        <v>2600</v>
      </c>
      <c r="I916" s="735">
        <v>2600</v>
      </c>
      <c r="J916" s="735">
        <v>2555</v>
      </c>
      <c r="K916" s="735">
        <v>59871</v>
      </c>
      <c r="L916" s="735">
        <v>154119507</v>
      </c>
      <c r="M916" s="735">
        <v>102183325200</v>
      </c>
      <c r="N916" s="735">
        <v>39605940</v>
      </c>
    </row>
    <row r="917" spans="1:14">
      <c r="A917" s="734" t="s">
        <v>3029</v>
      </c>
      <c r="B917" s="734" t="s">
        <v>3030</v>
      </c>
      <c r="C917" s="734" t="s">
        <v>1604</v>
      </c>
      <c r="D917" s="734" t="s">
        <v>1605</v>
      </c>
      <c r="E917" s="735">
        <v>2625</v>
      </c>
      <c r="F917" s="735">
        <v>-5</v>
      </c>
      <c r="G917" s="736">
        <v>-0.19</v>
      </c>
      <c r="H917" s="735">
        <v>2630</v>
      </c>
      <c r="I917" s="735">
        <v>2640</v>
      </c>
      <c r="J917" s="735">
        <v>2625</v>
      </c>
      <c r="K917" s="735">
        <v>9390</v>
      </c>
      <c r="L917" s="735">
        <v>24707007</v>
      </c>
      <c r="M917" s="735">
        <v>65612150625</v>
      </c>
      <c r="N917" s="735">
        <v>24995105</v>
      </c>
    </row>
    <row r="918" spans="1:14">
      <c r="A918" s="734" t="s">
        <v>3031</v>
      </c>
      <c r="B918" s="734" t="s">
        <v>3032</v>
      </c>
      <c r="C918" s="734" t="s">
        <v>1600</v>
      </c>
      <c r="D918" s="734" t="s">
        <v>1611</v>
      </c>
      <c r="E918" s="735">
        <v>12450</v>
      </c>
      <c r="F918" s="735">
        <v>-350</v>
      </c>
      <c r="G918" s="736">
        <v>-2.73</v>
      </c>
      <c r="H918" s="735">
        <v>12950</v>
      </c>
      <c r="I918" s="735">
        <v>13330</v>
      </c>
      <c r="J918" s="735">
        <v>12260</v>
      </c>
      <c r="K918" s="735">
        <v>2175369</v>
      </c>
      <c r="L918" s="735">
        <v>27537182605</v>
      </c>
      <c r="M918" s="735">
        <v>661401693300</v>
      </c>
      <c r="N918" s="735">
        <v>53124634</v>
      </c>
    </row>
    <row r="919" spans="1:14">
      <c r="A919" s="734" t="s">
        <v>9905</v>
      </c>
      <c r="B919" s="734" t="s">
        <v>9906</v>
      </c>
      <c r="C919" s="734" t="s">
        <v>1600</v>
      </c>
      <c r="D919" s="734" t="s">
        <v>1660</v>
      </c>
      <c r="E919" s="735">
        <v>1982</v>
      </c>
      <c r="F919" s="735">
        <v>0</v>
      </c>
      <c r="G919" s="736">
        <v>0</v>
      </c>
      <c r="H919" s="735">
        <v>1982</v>
      </c>
      <c r="I919" s="735">
        <v>1988</v>
      </c>
      <c r="J919" s="735">
        <v>1981</v>
      </c>
      <c r="K919" s="735">
        <v>119552</v>
      </c>
      <c r="L919" s="735">
        <v>236952604</v>
      </c>
      <c r="M919" s="735">
        <v>12883000000</v>
      </c>
      <c r="N919" s="735">
        <v>6500000</v>
      </c>
    </row>
    <row r="920" spans="1:14">
      <c r="A920" s="734" t="s">
        <v>9907</v>
      </c>
      <c r="B920" s="734" t="s">
        <v>9908</v>
      </c>
      <c r="C920" s="734" t="s">
        <v>1600</v>
      </c>
      <c r="D920" s="734" t="s">
        <v>1660</v>
      </c>
      <c r="E920" s="735">
        <v>1984</v>
      </c>
      <c r="F920" s="735">
        <v>-2</v>
      </c>
      <c r="G920" s="736">
        <v>-0.1</v>
      </c>
      <c r="H920" s="735">
        <v>1986</v>
      </c>
      <c r="I920" s="735">
        <v>1992</v>
      </c>
      <c r="J920" s="735">
        <v>1984</v>
      </c>
      <c r="K920" s="735">
        <v>72597</v>
      </c>
      <c r="L920" s="735">
        <v>144125749</v>
      </c>
      <c r="M920" s="735">
        <v>13888000000</v>
      </c>
      <c r="N920" s="735">
        <v>7000000</v>
      </c>
    </row>
    <row r="921" spans="1:14">
      <c r="A921" s="734" t="s">
        <v>7733</v>
      </c>
      <c r="B921" s="734" t="s">
        <v>7734</v>
      </c>
      <c r="C921" s="734" t="s">
        <v>1600</v>
      </c>
      <c r="D921" s="734" t="s">
        <v>1660</v>
      </c>
      <c r="E921" s="735">
        <v>3200</v>
      </c>
      <c r="F921" s="735">
        <v>0</v>
      </c>
      <c r="G921" s="736">
        <v>0</v>
      </c>
      <c r="H921" s="735">
        <v>0</v>
      </c>
      <c r="I921" s="735">
        <v>0</v>
      </c>
      <c r="J921" s="735">
        <v>0</v>
      </c>
      <c r="K921" s="735">
        <v>0</v>
      </c>
      <c r="L921" s="735">
        <v>0</v>
      </c>
      <c r="M921" s="735">
        <v>15744000000</v>
      </c>
      <c r="N921" s="735">
        <v>4920000</v>
      </c>
    </row>
    <row r="922" spans="1:14">
      <c r="A922" s="734" t="s">
        <v>9909</v>
      </c>
      <c r="B922" s="734" t="s">
        <v>9910</v>
      </c>
      <c r="C922" s="734" t="s">
        <v>1600</v>
      </c>
      <c r="D922" s="734" t="s">
        <v>1660</v>
      </c>
      <c r="E922" s="735">
        <v>2065</v>
      </c>
      <c r="F922" s="735">
        <v>0</v>
      </c>
      <c r="G922" s="736">
        <v>0</v>
      </c>
      <c r="H922" s="735">
        <v>2065</v>
      </c>
      <c r="I922" s="735">
        <v>2080</v>
      </c>
      <c r="J922" s="735">
        <v>2065</v>
      </c>
      <c r="K922" s="735">
        <v>613</v>
      </c>
      <c r="L922" s="735">
        <v>1268595</v>
      </c>
      <c r="M922" s="735">
        <v>16726500000</v>
      </c>
      <c r="N922" s="735">
        <v>8100000</v>
      </c>
    </row>
    <row r="923" spans="1:14">
      <c r="A923" s="734" t="s">
        <v>9911</v>
      </c>
      <c r="B923" s="734" t="s">
        <v>9912</v>
      </c>
      <c r="C923" s="734" t="s">
        <v>1600</v>
      </c>
      <c r="D923" s="734" t="s">
        <v>1660</v>
      </c>
      <c r="E923" s="735">
        <v>2130</v>
      </c>
      <c r="F923" s="735">
        <v>0</v>
      </c>
      <c r="G923" s="736">
        <v>0</v>
      </c>
      <c r="H923" s="735">
        <v>2115</v>
      </c>
      <c r="I923" s="735">
        <v>2130</v>
      </c>
      <c r="J923" s="735">
        <v>2115</v>
      </c>
      <c r="K923" s="735">
        <v>613</v>
      </c>
      <c r="L923" s="735">
        <v>1298760</v>
      </c>
      <c r="M923" s="735">
        <v>11672400000</v>
      </c>
      <c r="N923" s="735">
        <v>5480000</v>
      </c>
    </row>
    <row r="924" spans="1:14">
      <c r="A924" s="734" t="s">
        <v>9913</v>
      </c>
      <c r="B924" s="734" t="s">
        <v>9914</v>
      </c>
      <c r="C924" s="734" t="s">
        <v>1600</v>
      </c>
      <c r="D924" s="734" t="s">
        <v>1660</v>
      </c>
      <c r="E924" s="735">
        <v>2045</v>
      </c>
      <c r="F924" s="735">
        <v>15</v>
      </c>
      <c r="G924" s="736">
        <v>0.74</v>
      </c>
      <c r="H924" s="735">
        <v>2035</v>
      </c>
      <c r="I924" s="735">
        <v>2045</v>
      </c>
      <c r="J924" s="735">
        <v>2035</v>
      </c>
      <c r="K924" s="735">
        <v>13937</v>
      </c>
      <c r="L924" s="735">
        <v>28410230</v>
      </c>
      <c r="M924" s="735">
        <v>14171850000</v>
      </c>
      <c r="N924" s="735">
        <v>6930000</v>
      </c>
    </row>
    <row r="925" spans="1:14">
      <c r="A925" s="734" t="s">
        <v>9915</v>
      </c>
      <c r="B925" s="734" t="s">
        <v>9916</v>
      </c>
      <c r="C925" s="734" t="s">
        <v>1600</v>
      </c>
      <c r="D925" s="734" t="s">
        <v>1660</v>
      </c>
      <c r="E925" s="735">
        <v>2015</v>
      </c>
      <c r="F925" s="735">
        <v>0</v>
      </c>
      <c r="G925" s="736">
        <v>0</v>
      </c>
      <c r="H925" s="735">
        <v>2010</v>
      </c>
      <c r="I925" s="735">
        <v>2020</v>
      </c>
      <c r="J925" s="735">
        <v>2010</v>
      </c>
      <c r="K925" s="735">
        <v>15573</v>
      </c>
      <c r="L925" s="735">
        <v>31432360</v>
      </c>
      <c r="M925" s="735">
        <v>16553225000</v>
      </c>
      <c r="N925" s="735">
        <v>8215000</v>
      </c>
    </row>
    <row r="926" spans="1:14">
      <c r="A926" s="734" t="s">
        <v>9917</v>
      </c>
      <c r="B926" s="734" t="s">
        <v>9918</v>
      </c>
      <c r="C926" s="734" t="s">
        <v>1600</v>
      </c>
      <c r="D926" s="734" t="s">
        <v>1660</v>
      </c>
      <c r="E926" s="735">
        <v>1986</v>
      </c>
      <c r="F926" s="735">
        <v>-5</v>
      </c>
      <c r="G926" s="736">
        <v>-0.25</v>
      </c>
      <c r="H926" s="735">
        <v>1991</v>
      </c>
      <c r="I926" s="735">
        <v>1991</v>
      </c>
      <c r="J926" s="735">
        <v>1986</v>
      </c>
      <c r="K926" s="735">
        <v>36021</v>
      </c>
      <c r="L926" s="735">
        <v>71591068</v>
      </c>
      <c r="M926" s="735">
        <v>12710400000</v>
      </c>
      <c r="N926" s="735">
        <v>6400000</v>
      </c>
    </row>
    <row r="927" spans="1:14">
      <c r="A927" s="734" t="s">
        <v>9919</v>
      </c>
      <c r="B927" s="734" t="s">
        <v>9920</v>
      </c>
      <c r="C927" s="734" t="s">
        <v>1600</v>
      </c>
      <c r="D927" s="734" t="s">
        <v>1660</v>
      </c>
      <c r="E927" s="735">
        <v>1992</v>
      </c>
      <c r="F927" s="735">
        <v>2</v>
      </c>
      <c r="G927" s="736">
        <v>0.1</v>
      </c>
      <c r="H927" s="735">
        <v>1992</v>
      </c>
      <c r="I927" s="735">
        <v>1993</v>
      </c>
      <c r="J927" s="735">
        <v>1990</v>
      </c>
      <c r="K927" s="735">
        <v>33854</v>
      </c>
      <c r="L927" s="735">
        <v>67400209</v>
      </c>
      <c r="M927" s="735">
        <v>10956000000</v>
      </c>
      <c r="N927" s="735">
        <v>5500000</v>
      </c>
    </row>
    <row r="928" spans="1:14">
      <c r="A928" s="734" t="s">
        <v>3033</v>
      </c>
      <c r="B928" s="734" t="s">
        <v>1033</v>
      </c>
      <c r="C928" s="734" t="s">
        <v>1604</v>
      </c>
      <c r="D928" s="734" t="s">
        <v>1605</v>
      </c>
      <c r="E928" s="735">
        <v>9380</v>
      </c>
      <c r="F928" s="735">
        <v>160</v>
      </c>
      <c r="G928" s="736">
        <v>1.74</v>
      </c>
      <c r="H928" s="735">
        <v>9350</v>
      </c>
      <c r="I928" s="735">
        <v>9450</v>
      </c>
      <c r="J928" s="735">
        <v>9160</v>
      </c>
      <c r="K928" s="735">
        <v>86295</v>
      </c>
      <c r="L928" s="735">
        <v>804135300</v>
      </c>
      <c r="M928" s="735">
        <v>1660411852820</v>
      </c>
      <c r="N928" s="735">
        <v>177016189</v>
      </c>
    </row>
    <row r="929" spans="1:14">
      <c r="A929" s="734" t="s">
        <v>3034</v>
      </c>
      <c r="B929" s="734" t="s">
        <v>1194</v>
      </c>
      <c r="C929" s="734" t="s">
        <v>1604</v>
      </c>
      <c r="D929" s="734" t="s">
        <v>1605</v>
      </c>
      <c r="E929" s="735">
        <v>23350</v>
      </c>
      <c r="F929" s="735">
        <v>-350</v>
      </c>
      <c r="G929" s="736">
        <v>-1.48</v>
      </c>
      <c r="H929" s="735">
        <v>23550</v>
      </c>
      <c r="I929" s="735">
        <v>23600</v>
      </c>
      <c r="J929" s="735">
        <v>22950</v>
      </c>
      <c r="K929" s="735">
        <v>2495562</v>
      </c>
      <c r="L929" s="735">
        <v>57938127125</v>
      </c>
      <c r="M929" s="735">
        <v>13241451888900</v>
      </c>
      <c r="N929" s="735">
        <v>567085734</v>
      </c>
    </row>
    <row r="930" spans="1:14">
      <c r="A930" s="734" t="s">
        <v>3035</v>
      </c>
      <c r="B930" s="734" t="s">
        <v>3036</v>
      </c>
      <c r="C930" s="734" t="s">
        <v>1604</v>
      </c>
      <c r="D930" s="734" t="s">
        <v>1605</v>
      </c>
      <c r="E930" s="735">
        <v>11250</v>
      </c>
      <c r="F930" s="735">
        <v>-290</v>
      </c>
      <c r="G930" s="736">
        <v>-2.5099999999999998</v>
      </c>
      <c r="H930" s="735">
        <v>11490</v>
      </c>
      <c r="I930" s="735">
        <v>11520</v>
      </c>
      <c r="J930" s="735">
        <v>11150</v>
      </c>
      <c r="K930" s="735">
        <v>356352</v>
      </c>
      <c r="L930" s="735">
        <v>4015280720</v>
      </c>
      <c r="M930" s="735">
        <v>1537632922500</v>
      </c>
      <c r="N930" s="735">
        <v>136678482</v>
      </c>
    </row>
    <row r="931" spans="1:14">
      <c r="A931" s="734" t="s">
        <v>3037</v>
      </c>
      <c r="B931" s="734" t="s">
        <v>3038</v>
      </c>
      <c r="C931" s="734" t="s">
        <v>1604</v>
      </c>
      <c r="D931" s="734" t="s">
        <v>1605</v>
      </c>
      <c r="E931" s="735">
        <v>14700</v>
      </c>
      <c r="F931" s="735">
        <v>-910</v>
      </c>
      <c r="G931" s="736">
        <v>-5.83</v>
      </c>
      <c r="H931" s="735">
        <v>15300</v>
      </c>
      <c r="I931" s="735">
        <v>15930</v>
      </c>
      <c r="J931" s="735">
        <v>14670</v>
      </c>
      <c r="K931" s="735">
        <v>843508</v>
      </c>
      <c r="L931" s="735">
        <v>12655613945</v>
      </c>
      <c r="M931" s="735">
        <v>206913525000</v>
      </c>
      <c r="N931" s="735">
        <v>14075750</v>
      </c>
    </row>
    <row r="932" spans="1:14">
      <c r="A932" s="734" t="s">
        <v>3039</v>
      </c>
      <c r="B932" s="734" t="s">
        <v>3040</v>
      </c>
      <c r="C932" s="734" t="s">
        <v>1695</v>
      </c>
      <c r="D932" s="734" t="s">
        <v>1696</v>
      </c>
      <c r="E932" s="735">
        <v>1097</v>
      </c>
      <c r="F932" s="735">
        <v>0</v>
      </c>
      <c r="G932" s="736">
        <v>0</v>
      </c>
      <c r="H932" s="735">
        <v>0</v>
      </c>
      <c r="I932" s="735">
        <v>0</v>
      </c>
      <c r="J932" s="735">
        <v>0</v>
      </c>
      <c r="K932" s="735">
        <v>0</v>
      </c>
      <c r="L932" s="735">
        <v>0</v>
      </c>
      <c r="M932" s="735">
        <v>4394055440</v>
      </c>
      <c r="N932" s="735">
        <v>4005520</v>
      </c>
    </row>
    <row r="933" spans="1:14">
      <c r="A933" s="734" t="s">
        <v>3041</v>
      </c>
      <c r="B933" s="734" t="s">
        <v>3042</v>
      </c>
      <c r="C933" s="734" t="s">
        <v>1600</v>
      </c>
      <c r="D933" s="734" t="s">
        <v>1611</v>
      </c>
      <c r="E933" s="735">
        <v>17310</v>
      </c>
      <c r="F933" s="735">
        <v>-740</v>
      </c>
      <c r="G933" s="736">
        <v>-4.0999999999999996</v>
      </c>
      <c r="H933" s="735">
        <v>18020</v>
      </c>
      <c r="I933" s="735">
        <v>18070</v>
      </c>
      <c r="J933" s="735">
        <v>17110</v>
      </c>
      <c r="K933" s="735">
        <v>39517</v>
      </c>
      <c r="L933" s="735">
        <v>688335475</v>
      </c>
      <c r="M933" s="735">
        <v>152637572040</v>
      </c>
      <c r="N933" s="735">
        <v>8817884</v>
      </c>
    </row>
    <row r="934" spans="1:14">
      <c r="A934" s="734" t="s">
        <v>3043</v>
      </c>
      <c r="B934" s="734" t="s">
        <v>3044</v>
      </c>
      <c r="C934" s="734" t="s">
        <v>1600</v>
      </c>
      <c r="D934" s="734" t="s">
        <v>1601</v>
      </c>
      <c r="E934" s="735">
        <v>1249</v>
      </c>
      <c r="F934" s="735">
        <v>-14</v>
      </c>
      <c r="G934" s="736">
        <v>-1.1100000000000001</v>
      </c>
      <c r="H934" s="735">
        <v>1250</v>
      </c>
      <c r="I934" s="735">
        <v>1286</v>
      </c>
      <c r="J934" s="735">
        <v>1244</v>
      </c>
      <c r="K934" s="735">
        <v>383372</v>
      </c>
      <c r="L934" s="735">
        <v>481984058</v>
      </c>
      <c r="M934" s="735">
        <v>103766648967</v>
      </c>
      <c r="N934" s="735">
        <v>83079783</v>
      </c>
    </row>
    <row r="935" spans="1:14">
      <c r="A935" s="734" t="s">
        <v>6132</v>
      </c>
      <c r="B935" s="734" t="s">
        <v>9032</v>
      </c>
      <c r="C935" s="734" t="s">
        <v>1604</v>
      </c>
      <c r="D935" s="734" t="s">
        <v>1605</v>
      </c>
      <c r="E935" s="735">
        <v>42700</v>
      </c>
      <c r="F935" s="735">
        <v>-500</v>
      </c>
      <c r="G935" s="736">
        <v>-1.1599999999999999</v>
      </c>
      <c r="H935" s="735">
        <v>42600</v>
      </c>
      <c r="I935" s="735">
        <v>43250</v>
      </c>
      <c r="J935" s="735">
        <v>42300</v>
      </c>
      <c r="K935" s="735">
        <v>45133</v>
      </c>
      <c r="L935" s="735">
        <v>1925415050</v>
      </c>
      <c r="M935" s="735">
        <v>2566092325300</v>
      </c>
      <c r="N935" s="735">
        <v>60095839</v>
      </c>
    </row>
    <row r="936" spans="1:14">
      <c r="A936" s="734" t="s">
        <v>3045</v>
      </c>
      <c r="B936" s="734" t="s">
        <v>3046</v>
      </c>
      <c r="C936" s="734" t="s">
        <v>1604</v>
      </c>
      <c r="D936" s="734" t="s">
        <v>1605</v>
      </c>
      <c r="E936" s="735">
        <v>150300</v>
      </c>
      <c r="F936" s="735">
        <v>600</v>
      </c>
      <c r="G936" s="736">
        <v>0.4</v>
      </c>
      <c r="H936" s="735">
        <v>148900</v>
      </c>
      <c r="I936" s="735">
        <v>150900</v>
      </c>
      <c r="J936" s="735">
        <v>147000</v>
      </c>
      <c r="K936" s="735">
        <v>1197</v>
      </c>
      <c r="L936" s="735">
        <v>178825200</v>
      </c>
      <c r="M936" s="735">
        <v>713925000000</v>
      </c>
      <c r="N936" s="735">
        <v>4750000</v>
      </c>
    </row>
    <row r="937" spans="1:14">
      <c r="A937" s="734" t="s">
        <v>3047</v>
      </c>
      <c r="B937" s="734" t="s">
        <v>3048</v>
      </c>
      <c r="C937" s="734" t="s">
        <v>1604</v>
      </c>
      <c r="D937" s="734" t="s">
        <v>1605</v>
      </c>
      <c r="E937" s="735">
        <v>140300</v>
      </c>
      <c r="F937" s="735">
        <v>0</v>
      </c>
      <c r="G937" s="736">
        <v>0</v>
      </c>
      <c r="H937" s="735">
        <v>140300</v>
      </c>
      <c r="I937" s="735">
        <v>141800</v>
      </c>
      <c r="J937" s="735">
        <v>138300</v>
      </c>
      <c r="K937" s="735">
        <v>1445</v>
      </c>
      <c r="L937" s="735">
        <v>201831200</v>
      </c>
      <c r="M937" s="735">
        <v>701500000000</v>
      </c>
      <c r="N937" s="735">
        <v>5000000</v>
      </c>
    </row>
    <row r="938" spans="1:14">
      <c r="A938" s="734" t="s">
        <v>3049</v>
      </c>
      <c r="B938" s="734" t="s">
        <v>3050</v>
      </c>
      <c r="C938" s="734" t="s">
        <v>1604</v>
      </c>
      <c r="D938" s="734" t="s">
        <v>1605</v>
      </c>
      <c r="E938" s="735">
        <v>67500</v>
      </c>
      <c r="F938" s="735">
        <v>200</v>
      </c>
      <c r="G938" s="736">
        <v>0.3</v>
      </c>
      <c r="H938" s="735">
        <v>67700</v>
      </c>
      <c r="I938" s="735">
        <v>69000</v>
      </c>
      <c r="J938" s="735">
        <v>67500</v>
      </c>
      <c r="K938" s="735">
        <v>183</v>
      </c>
      <c r="L938" s="735">
        <v>12453000</v>
      </c>
      <c r="M938" s="735">
        <v>156600000000</v>
      </c>
      <c r="N938" s="735">
        <v>2320000</v>
      </c>
    </row>
    <row r="939" spans="1:14">
      <c r="A939" s="734" t="s">
        <v>3051</v>
      </c>
      <c r="B939" s="734" t="s">
        <v>3052</v>
      </c>
      <c r="C939" s="734" t="s">
        <v>1604</v>
      </c>
      <c r="D939" s="734" t="s">
        <v>1605</v>
      </c>
      <c r="E939" s="735">
        <v>92700</v>
      </c>
      <c r="F939" s="735">
        <v>1600</v>
      </c>
      <c r="G939" s="736">
        <v>1.76</v>
      </c>
      <c r="H939" s="735">
        <v>91200</v>
      </c>
      <c r="I939" s="735">
        <v>92800</v>
      </c>
      <c r="J939" s="735">
        <v>91200</v>
      </c>
      <c r="K939" s="735">
        <v>393</v>
      </c>
      <c r="L939" s="735">
        <v>36291300</v>
      </c>
      <c r="M939" s="735">
        <v>203872143600</v>
      </c>
      <c r="N939" s="735">
        <v>2199268</v>
      </c>
    </row>
    <row r="940" spans="1:14">
      <c r="A940" s="734" t="s">
        <v>7735</v>
      </c>
      <c r="B940" s="734" t="s">
        <v>7736</v>
      </c>
      <c r="C940" s="734" t="s">
        <v>1695</v>
      </c>
      <c r="D940" s="734" t="s">
        <v>1696</v>
      </c>
      <c r="E940" s="735">
        <v>7590</v>
      </c>
      <c r="F940" s="735">
        <v>-220</v>
      </c>
      <c r="G940" s="736">
        <v>-2.82</v>
      </c>
      <c r="H940" s="735">
        <v>7600</v>
      </c>
      <c r="I940" s="735">
        <v>8030</v>
      </c>
      <c r="J940" s="735">
        <v>7590</v>
      </c>
      <c r="K940" s="735">
        <v>202</v>
      </c>
      <c r="L940" s="735">
        <v>1533720</v>
      </c>
      <c r="M940" s="735">
        <v>15749250000</v>
      </c>
      <c r="N940" s="735">
        <v>2075000</v>
      </c>
    </row>
    <row r="941" spans="1:14">
      <c r="A941" s="734" t="s">
        <v>3053</v>
      </c>
      <c r="B941" s="734" t="s">
        <v>3054</v>
      </c>
      <c r="C941" s="734" t="s">
        <v>1604</v>
      </c>
      <c r="D941" s="734" t="s">
        <v>1605</v>
      </c>
      <c r="E941" s="735">
        <v>121700</v>
      </c>
      <c r="F941" s="735">
        <v>100</v>
      </c>
      <c r="G941" s="736">
        <v>0.08</v>
      </c>
      <c r="H941" s="735">
        <v>121600</v>
      </c>
      <c r="I941" s="735">
        <v>123400</v>
      </c>
      <c r="J941" s="735">
        <v>121000</v>
      </c>
      <c r="K941" s="735">
        <v>777</v>
      </c>
      <c r="L941" s="735">
        <v>94599800</v>
      </c>
      <c r="M941" s="735">
        <v>211718082400</v>
      </c>
      <c r="N941" s="735">
        <v>1739672</v>
      </c>
    </row>
    <row r="942" spans="1:14">
      <c r="A942" s="734" t="s">
        <v>3055</v>
      </c>
      <c r="B942" s="734" t="s">
        <v>3056</v>
      </c>
      <c r="C942" s="734" t="s">
        <v>1600</v>
      </c>
      <c r="D942" s="734" t="s">
        <v>1601</v>
      </c>
      <c r="E942" s="735">
        <v>13380</v>
      </c>
      <c r="F942" s="735">
        <v>-60</v>
      </c>
      <c r="G942" s="736">
        <v>-0.45</v>
      </c>
      <c r="H942" s="735">
        <v>13350</v>
      </c>
      <c r="I942" s="735">
        <v>13750</v>
      </c>
      <c r="J942" s="735">
        <v>13320</v>
      </c>
      <c r="K942" s="735">
        <v>260783</v>
      </c>
      <c r="L942" s="735">
        <v>3531655530</v>
      </c>
      <c r="M942" s="735">
        <v>447116489640</v>
      </c>
      <c r="N942" s="735">
        <v>33416778</v>
      </c>
    </row>
    <row r="943" spans="1:14">
      <c r="A943" s="734" t="s">
        <v>3058</v>
      </c>
      <c r="B943" s="734" t="s">
        <v>3059</v>
      </c>
      <c r="C943" s="734" t="s">
        <v>1600</v>
      </c>
      <c r="D943" s="734" t="s">
        <v>1601</v>
      </c>
      <c r="E943" s="735">
        <v>3610</v>
      </c>
      <c r="F943" s="735">
        <v>-125</v>
      </c>
      <c r="G943" s="736">
        <v>-3.35</v>
      </c>
      <c r="H943" s="735">
        <v>3700</v>
      </c>
      <c r="I943" s="735">
        <v>3720</v>
      </c>
      <c r="J943" s="735">
        <v>3600</v>
      </c>
      <c r="K943" s="735">
        <v>302493</v>
      </c>
      <c r="L943" s="735">
        <v>1100625916</v>
      </c>
      <c r="M943" s="735">
        <v>117663654100</v>
      </c>
      <c r="N943" s="735">
        <v>32593810</v>
      </c>
    </row>
    <row r="944" spans="1:14">
      <c r="A944" s="734" t="s">
        <v>9921</v>
      </c>
      <c r="B944" s="734" t="s">
        <v>9922</v>
      </c>
      <c r="C944" s="734" t="s">
        <v>1600</v>
      </c>
      <c r="D944" s="734" t="s">
        <v>1601</v>
      </c>
      <c r="E944" s="735">
        <v>8580</v>
      </c>
      <c r="F944" s="735">
        <v>-150</v>
      </c>
      <c r="G944" s="736">
        <v>-1.72</v>
      </c>
      <c r="H944" s="735">
        <v>8660</v>
      </c>
      <c r="I944" s="735">
        <v>8860</v>
      </c>
      <c r="J944" s="735">
        <v>8450</v>
      </c>
      <c r="K944" s="735">
        <v>17683</v>
      </c>
      <c r="L944" s="735">
        <v>151796960</v>
      </c>
      <c r="M944" s="735">
        <v>48159754500</v>
      </c>
      <c r="N944" s="735">
        <v>5613025</v>
      </c>
    </row>
    <row r="945" spans="1:14">
      <c r="A945" s="734" t="s">
        <v>9923</v>
      </c>
      <c r="B945" s="734" t="s">
        <v>9924</v>
      </c>
      <c r="C945" s="734" t="s">
        <v>1600</v>
      </c>
      <c r="D945" s="734" t="s">
        <v>1632</v>
      </c>
      <c r="E945" s="735">
        <v>2370</v>
      </c>
      <c r="F945" s="735">
        <v>10</v>
      </c>
      <c r="G945" s="736">
        <v>0.42</v>
      </c>
      <c r="H945" s="735">
        <v>2360</v>
      </c>
      <c r="I945" s="735">
        <v>2415</v>
      </c>
      <c r="J945" s="735">
        <v>2305</v>
      </c>
      <c r="K945" s="735">
        <v>53827</v>
      </c>
      <c r="L945" s="735">
        <v>126924957</v>
      </c>
      <c r="M945" s="735">
        <v>56233701000</v>
      </c>
      <c r="N945" s="735">
        <v>23727300</v>
      </c>
    </row>
    <row r="946" spans="1:14">
      <c r="A946" s="734" t="s">
        <v>3061</v>
      </c>
      <c r="B946" s="734" t="s">
        <v>3062</v>
      </c>
      <c r="C946" s="734" t="s">
        <v>1600</v>
      </c>
      <c r="D946" s="734" t="s">
        <v>1611</v>
      </c>
      <c r="E946" s="735">
        <v>13120</v>
      </c>
      <c r="F946" s="735">
        <v>-20</v>
      </c>
      <c r="G946" s="736">
        <v>-0.15</v>
      </c>
      <c r="H946" s="735">
        <v>13180</v>
      </c>
      <c r="I946" s="735">
        <v>13180</v>
      </c>
      <c r="J946" s="735">
        <v>13000</v>
      </c>
      <c r="K946" s="735">
        <v>21294</v>
      </c>
      <c r="L946" s="735">
        <v>277934820</v>
      </c>
      <c r="M946" s="735">
        <v>308143667200</v>
      </c>
      <c r="N946" s="735">
        <v>23486560</v>
      </c>
    </row>
    <row r="947" spans="1:14">
      <c r="A947" s="734" t="s">
        <v>3063</v>
      </c>
      <c r="B947" s="734" t="s">
        <v>3064</v>
      </c>
      <c r="C947" s="734" t="s">
        <v>1600</v>
      </c>
      <c r="D947" s="734" t="s">
        <v>1601</v>
      </c>
      <c r="E947" s="735">
        <v>917</v>
      </c>
      <c r="F947" s="735">
        <v>4</v>
      </c>
      <c r="G947" s="736">
        <v>0.44</v>
      </c>
      <c r="H947" s="735">
        <v>913</v>
      </c>
      <c r="I947" s="735">
        <v>924</v>
      </c>
      <c r="J947" s="735">
        <v>908</v>
      </c>
      <c r="K947" s="735">
        <v>27331</v>
      </c>
      <c r="L947" s="735">
        <v>25011455</v>
      </c>
      <c r="M947" s="735">
        <v>32204817169</v>
      </c>
      <c r="N947" s="735">
        <v>35119757</v>
      </c>
    </row>
    <row r="948" spans="1:14">
      <c r="A948" s="734" t="s">
        <v>3065</v>
      </c>
      <c r="B948" s="734" t="s">
        <v>3066</v>
      </c>
      <c r="C948" s="734" t="s">
        <v>1600</v>
      </c>
      <c r="D948" s="734" t="s">
        <v>1601</v>
      </c>
      <c r="E948" s="735">
        <v>372</v>
      </c>
      <c r="F948" s="735">
        <v>3</v>
      </c>
      <c r="G948" s="736">
        <v>0.81</v>
      </c>
      <c r="H948" s="735">
        <v>371</v>
      </c>
      <c r="I948" s="735">
        <v>375</v>
      </c>
      <c r="J948" s="735">
        <v>366</v>
      </c>
      <c r="K948" s="735">
        <v>119576</v>
      </c>
      <c r="L948" s="735">
        <v>44193044</v>
      </c>
      <c r="M948" s="735">
        <v>27691559100</v>
      </c>
      <c r="N948" s="735">
        <v>74439675</v>
      </c>
    </row>
    <row r="949" spans="1:14">
      <c r="A949" s="734" t="s">
        <v>3067</v>
      </c>
      <c r="B949" s="734" t="s">
        <v>3068</v>
      </c>
      <c r="C949" s="734" t="s">
        <v>1695</v>
      </c>
      <c r="D949" s="734" t="s">
        <v>1696</v>
      </c>
      <c r="E949" s="735">
        <v>4780</v>
      </c>
      <c r="F949" s="735">
        <v>0</v>
      </c>
      <c r="G949" s="736">
        <v>0</v>
      </c>
      <c r="H949" s="735">
        <v>4790</v>
      </c>
      <c r="I949" s="735">
        <v>4795</v>
      </c>
      <c r="J949" s="735">
        <v>4780</v>
      </c>
      <c r="K949" s="735">
        <v>15</v>
      </c>
      <c r="L949" s="735">
        <v>71870</v>
      </c>
      <c r="M949" s="735">
        <v>33547220660</v>
      </c>
      <c r="N949" s="735">
        <v>7018247</v>
      </c>
    </row>
    <row r="950" spans="1:14">
      <c r="A950" s="734" t="s">
        <v>3069</v>
      </c>
      <c r="B950" s="734" t="s">
        <v>3070</v>
      </c>
      <c r="C950" s="734" t="s">
        <v>1600</v>
      </c>
      <c r="D950" s="734" t="s">
        <v>1601</v>
      </c>
      <c r="E950" s="735">
        <v>14980</v>
      </c>
      <c r="F950" s="735">
        <v>-210</v>
      </c>
      <c r="G950" s="736">
        <v>-1.38</v>
      </c>
      <c r="H950" s="735">
        <v>15150</v>
      </c>
      <c r="I950" s="735">
        <v>15340</v>
      </c>
      <c r="J950" s="735">
        <v>14940</v>
      </c>
      <c r="K950" s="735">
        <v>104655</v>
      </c>
      <c r="L950" s="735">
        <v>1572954960</v>
      </c>
      <c r="M950" s="735">
        <v>489609136240</v>
      </c>
      <c r="N950" s="735">
        <v>32684188</v>
      </c>
    </row>
    <row r="951" spans="1:14">
      <c r="A951" s="734" t="s">
        <v>3071</v>
      </c>
      <c r="B951" s="734" t="s">
        <v>3072</v>
      </c>
      <c r="C951" s="734" t="s">
        <v>1600</v>
      </c>
      <c r="D951" s="734" t="s">
        <v>1632</v>
      </c>
      <c r="E951" s="735">
        <v>3360</v>
      </c>
      <c r="F951" s="735">
        <v>-20</v>
      </c>
      <c r="G951" s="736">
        <v>-0.59</v>
      </c>
      <c r="H951" s="735">
        <v>3390</v>
      </c>
      <c r="I951" s="735">
        <v>3450</v>
      </c>
      <c r="J951" s="735">
        <v>3340</v>
      </c>
      <c r="K951" s="735">
        <v>30967</v>
      </c>
      <c r="L951" s="735">
        <v>104771498</v>
      </c>
      <c r="M951" s="735">
        <v>44199832320</v>
      </c>
      <c r="N951" s="735">
        <v>13154712</v>
      </c>
    </row>
    <row r="952" spans="1:14">
      <c r="A952" s="734" t="s">
        <v>3073</v>
      </c>
      <c r="B952" s="734" t="s">
        <v>3074</v>
      </c>
      <c r="C952" s="734" t="s">
        <v>1604</v>
      </c>
      <c r="D952" s="734" t="s">
        <v>1605</v>
      </c>
      <c r="E952" s="735">
        <v>5470</v>
      </c>
      <c r="F952" s="735">
        <v>-60</v>
      </c>
      <c r="G952" s="736">
        <v>-1.08</v>
      </c>
      <c r="H952" s="735">
        <v>5510</v>
      </c>
      <c r="I952" s="735">
        <v>5540</v>
      </c>
      <c r="J952" s="735">
        <v>5460</v>
      </c>
      <c r="K952" s="735">
        <v>41313</v>
      </c>
      <c r="L952" s="735">
        <v>226727965</v>
      </c>
      <c r="M952" s="735">
        <v>558246582560</v>
      </c>
      <c r="N952" s="735">
        <v>102056048</v>
      </c>
    </row>
    <row r="953" spans="1:14">
      <c r="A953" s="734" t="s">
        <v>3075</v>
      </c>
      <c r="B953" s="734" t="s">
        <v>3076</v>
      </c>
      <c r="C953" s="734" t="s">
        <v>1600</v>
      </c>
      <c r="D953" s="734" t="s">
        <v>1614</v>
      </c>
      <c r="E953" s="735">
        <v>12750</v>
      </c>
      <c r="F953" s="735">
        <v>-180</v>
      </c>
      <c r="G953" s="736">
        <v>-1.39</v>
      </c>
      <c r="H953" s="735">
        <v>12890</v>
      </c>
      <c r="I953" s="735">
        <v>12950</v>
      </c>
      <c r="J953" s="735">
        <v>12740</v>
      </c>
      <c r="K953" s="735">
        <v>97995</v>
      </c>
      <c r="L953" s="735">
        <v>1254118260</v>
      </c>
      <c r="M953" s="735">
        <v>329081210250</v>
      </c>
      <c r="N953" s="735">
        <v>25810291</v>
      </c>
    </row>
    <row r="954" spans="1:14">
      <c r="A954" s="734" t="s">
        <v>3077</v>
      </c>
      <c r="B954" s="734" t="s">
        <v>3078</v>
      </c>
      <c r="C954" s="734" t="s">
        <v>1600</v>
      </c>
      <c r="D954" s="734" t="s">
        <v>1632</v>
      </c>
      <c r="E954" s="735">
        <v>13500</v>
      </c>
      <c r="F954" s="735">
        <v>-150</v>
      </c>
      <c r="G954" s="736">
        <v>-1.1000000000000001</v>
      </c>
      <c r="H954" s="735">
        <v>13730</v>
      </c>
      <c r="I954" s="735">
        <v>13800</v>
      </c>
      <c r="J954" s="735">
        <v>13350</v>
      </c>
      <c r="K954" s="735">
        <v>53397</v>
      </c>
      <c r="L954" s="735">
        <v>720526830</v>
      </c>
      <c r="M954" s="735">
        <v>401815390500</v>
      </c>
      <c r="N954" s="735">
        <v>29764103</v>
      </c>
    </row>
    <row r="955" spans="1:14">
      <c r="A955" s="734" t="s">
        <v>9925</v>
      </c>
      <c r="B955" s="734" t="s">
        <v>9926</v>
      </c>
      <c r="C955" s="734" t="s">
        <v>1600</v>
      </c>
      <c r="D955" s="734" t="s">
        <v>1614</v>
      </c>
      <c r="E955" s="735">
        <v>13480</v>
      </c>
      <c r="F955" s="735">
        <v>20</v>
      </c>
      <c r="G955" s="736">
        <v>0.15</v>
      </c>
      <c r="H955" s="735">
        <v>13460</v>
      </c>
      <c r="I955" s="735">
        <v>13590</v>
      </c>
      <c r="J955" s="735">
        <v>13330</v>
      </c>
      <c r="K955" s="735">
        <v>40022</v>
      </c>
      <c r="L955" s="735">
        <v>538470840</v>
      </c>
      <c r="M955" s="735">
        <v>202798916400</v>
      </c>
      <c r="N955" s="735">
        <v>15044430</v>
      </c>
    </row>
    <row r="956" spans="1:14">
      <c r="A956" s="734" t="s">
        <v>3080</v>
      </c>
      <c r="B956" s="734" t="s">
        <v>3081</v>
      </c>
      <c r="C956" s="734" t="s">
        <v>1600</v>
      </c>
      <c r="D956" s="734" t="s">
        <v>1632</v>
      </c>
      <c r="E956" s="735">
        <v>7910</v>
      </c>
      <c r="F956" s="735">
        <v>-10</v>
      </c>
      <c r="G956" s="736">
        <v>-0.13</v>
      </c>
      <c r="H956" s="735">
        <v>7960</v>
      </c>
      <c r="I956" s="735">
        <v>8090</v>
      </c>
      <c r="J956" s="735">
        <v>7720</v>
      </c>
      <c r="K956" s="735">
        <v>44136</v>
      </c>
      <c r="L956" s="735">
        <v>349525590</v>
      </c>
      <c r="M956" s="735">
        <v>192151713320</v>
      </c>
      <c r="N956" s="735">
        <v>24292252</v>
      </c>
    </row>
    <row r="957" spans="1:14">
      <c r="A957" s="734" t="s">
        <v>3082</v>
      </c>
      <c r="B957" s="734" t="s">
        <v>3083</v>
      </c>
      <c r="C957" s="734" t="s">
        <v>1600</v>
      </c>
      <c r="D957" s="734" t="s">
        <v>1611</v>
      </c>
      <c r="E957" s="735">
        <v>3900</v>
      </c>
      <c r="F957" s="735">
        <v>205</v>
      </c>
      <c r="G957" s="736">
        <v>5.55</v>
      </c>
      <c r="H957" s="735">
        <v>3755</v>
      </c>
      <c r="I957" s="735">
        <v>4110</v>
      </c>
      <c r="J957" s="735">
        <v>3655</v>
      </c>
      <c r="K957" s="735">
        <v>7425493</v>
      </c>
      <c r="L957" s="735">
        <v>29044354329</v>
      </c>
      <c r="M957" s="735">
        <v>102041308200</v>
      </c>
      <c r="N957" s="735">
        <v>26164438</v>
      </c>
    </row>
    <row r="958" spans="1:14">
      <c r="A958" s="734" t="s">
        <v>3084</v>
      </c>
      <c r="B958" s="734" t="s">
        <v>3085</v>
      </c>
      <c r="C958" s="734" t="s">
        <v>1600</v>
      </c>
      <c r="D958" s="734" t="s">
        <v>1632</v>
      </c>
      <c r="E958" s="735">
        <v>15800</v>
      </c>
      <c r="F958" s="735">
        <v>40</v>
      </c>
      <c r="G958" s="736">
        <v>0.25</v>
      </c>
      <c r="H958" s="735">
        <v>15850</v>
      </c>
      <c r="I958" s="735">
        <v>15870</v>
      </c>
      <c r="J958" s="735">
        <v>15690</v>
      </c>
      <c r="K958" s="735">
        <v>4754</v>
      </c>
      <c r="L958" s="735">
        <v>75041170</v>
      </c>
      <c r="M958" s="735">
        <v>137392060000</v>
      </c>
      <c r="N958" s="735">
        <v>8695700</v>
      </c>
    </row>
    <row r="959" spans="1:14">
      <c r="A959" s="734" t="s">
        <v>7738</v>
      </c>
      <c r="B959" s="734" t="s">
        <v>7739</v>
      </c>
      <c r="C959" s="734" t="s">
        <v>1600</v>
      </c>
      <c r="D959" s="734" t="s">
        <v>1614</v>
      </c>
      <c r="E959" s="735">
        <v>4730</v>
      </c>
      <c r="F959" s="735">
        <v>-125</v>
      </c>
      <c r="G959" s="736">
        <v>-2.57</v>
      </c>
      <c r="H959" s="735">
        <v>4800</v>
      </c>
      <c r="I959" s="735">
        <v>4855</v>
      </c>
      <c r="J959" s="735">
        <v>4725</v>
      </c>
      <c r="K959" s="735">
        <v>8919</v>
      </c>
      <c r="L959" s="735">
        <v>42420610</v>
      </c>
      <c r="M959" s="735">
        <v>23008455910</v>
      </c>
      <c r="N959" s="735">
        <v>4864367</v>
      </c>
    </row>
    <row r="960" spans="1:14">
      <c r="A960" s="734" t="s">
        <v>3086</v>
      </c>
      <c r="B960" s="734" t="s">
        <v>3087</v>
      </c>
      <c r="C960" s="734" t="s">
        <v>1695</v>
      </c>
      <c r="D960" s="734" t="s">
        <v>1696</v>
      </c>
      <c r="E960" s="735">
        <v>275</v>
      </c>
      <c r="F960" s="735">
        <v>-3</v>
      </c>
      <c r="G960" s="736">
        <v>-1.08</v>
      </c>
      <c r="H960" s="735">
        <v>237</v>
      </c>
      <c r="I960" s="735">
        <v>312</v>
      </c>
      <c r="J960" s="735">
        <v>237</v>
      </c>
      <c r="K960" s="735">
        <v>891</v>
      </c>
      <c r="L960" s="735">
        <v>225046</v>
      </c>
      <c r="M960" s="735">
        <v>7663155225</v>
      </c>
      <c r="N960" s="735">
        <v>27866019</v>
      </c>
    </row>
    <row r="961" spans="1:14">
      <c r="A961" s="734" t="s">
        <v>7740</v>
      </c>
      <c r="B961" s="734" t="s">
        <v>7741</v>
      </c>
      <c r="C961" s="734" t="s">
        <v>1695</v>
      </c>
      <c r="D961" s="734" t="s">
        <v>1696</v>
      </c>
      <c r="E961" s="735">
        <v>3560</v>
      </c>
      <c r="F961" s="735">
        <v>-15</v>
      </c>
      <c r="G961" s="736">
        <v>-0.42</v>
      </c>
      <c r="H961" s="735">
        <v>3575</v>
      </c>
      <c r="I961" s="735">
        <v>3575</v>
      </c>
      <c r="J961" s="735">
        <v>3040</v>
      </c>
      <c r="K961" s="735">
        <v>4</v>
      </c>
      <c r="L961" s="735">
        <v>13215</v>
      </c>
      <c r="M961" s="735">
        <v>12733012840</v>
      </c>
      <c r="N961" s="735">
        <v>3576689</v>
      </c>
    </row>
    <row r="962" spans="1:14">
      <c r="A962" s="734" t="s">
        <v>3088</v>
      </c>
      <c r="B962" s="734" t="s">
        <v>3089</v>
      </c>
      <c r="C962" s="734" t="s">
        <v>1600</v>
      </c>
      <c r="D962" s="734" t="s">
        <v>1614</v>
      </c>
      <c r="E962" s="735">
        <v>2815</v>
      </c>
      <c r="F962" s="735">
        <v>15</v>
      </c>
      <c r="G962" s="736">
        <v>0.54</v>
      </c>
      <c r="H962" s="735">
        <v>2845</v>
      </c>
      <c r="I962" s="735">
        <v>2845</v>
      </c>
      <c r="J962" s="735">
        <v>2720</v>
      </c>
      <c r="K962" s="735">
        <v>14064</v>
      </c>
      <c r="L962" s="735">
        <v>38998380</v>
      </c>
      <c r="M962" s="735">
        <v>44922465305</v>
      </c>
      <c r="N962" s="735">
        <v>15958247</v>
      </c>
    </row>
    <row r="963" spans="1:14">
      <c r="A963" s="734" t="s">
        <v>9927</v>
      </c>
      <c r="B963" s="734" t="s">
        <v>9928</v>
      </c>
      <c r="C963" s="734" t="s">
        <v>1600</v>
      </c>
      <c r="D963" s="734" t="s">
        <v>1614</v>
      </c>
      <c r="E963" s="735">
        <v>8050</v>
      </c>
      <c r="F963" s="735">
        <v>0</v>
      </c>
      <c r="G963" s="736">
        <v>0</v>
      </c>
      <c r="H963" s="735">
        <v>8050</v>
      </c>
      <c r="I963" s="735">
        <v>8230</v>
      </c>
      <c r="J963" s="735">
        <v>7990</v>
      </c>
      <c r="K963" s="735">
        <v>21404</v>
      </c>
      <c r="L963" s="735">
        <v>172590460</v>
      </c>
      <c r="M963" s="735">
        <v>37668429400</v>
      </c>
      <c r="N963" s="735">
        <v>4679308</v>
      </c>
    </row>
    <row r="964" spans="1:14">
      <c r="A964" s="734" t="s">
        <v>3090</v>
      </c>
      <c r="B964" s="734" t="s">
        <v>3091</v>
      </c>
      <c r="C964" s="734" t="s">
        <v>1695</v>
      </c>
      <c r="D964" s="734" t="s">
        <v>1696</v>
      </c>
      <c r="E964" s="735">
        <v>499</v>
      </c>
      <c r="F964" s="735">
        <v>0</v>
      </c>
      <c r="G964" s="736">
        <v>0</v>
      </c>
      <c r="H964" s="735">
        <v>0</v>
      </c>
      <c r="I964" s="735">
        <v>0</v>
      </c>
      <c r="J964" s="735">
        <v>0</v>
      </c>
      <c r="K964" s="735">
        <v>0</v>
      </c>
      <c r="L964" s="735">
        <v>0</v>
      </c>
      <c r="M964" s="735">
        <v>8146270808</v>
      </c>
      <c r="N964" s="735">
        <v>16325192</v>
      </c>
    </row>
    <row r="965" spans="1:14">
      <c r="A965" s="734" t="s">
        <v>3092</v>
      </c>
      <c r="B965" s="734" t="s">
        <v>3093</v>
      </c>
      <c r="C965" s="734" t="s">
        <v>1600</v>
      </c>
      <c r="D965" s="734" t="s">
        <v>1611</v>
      </c>
      <c r="E965" s="735">
        <v>5030</v>
      </c>
      <c r="F965" s="735">
        <v>-80</v>
      </c>
      <c r="G965" s="736">
        <v>-1.57</v>
      </c>
      <c r="H965" s="735">
        <v>5080</v>
      </c>
      <c r="I965" s="735">
        <v>5130</v>
      </c>
      <c r="J965" s="735">
        <v>5010</v>
      </c>
      <c r="K965" s="735">
        <v>271473</v>
      </c>
      <c r="L965" s="735">
        <v>1376193240</v>
      </c>
      <c r="M965" s="735">
        <v>310052831660</v>
      </c>
      <c r="N965" s="735">
        <v>61640722</v>
      </c>
    </row>
    <row r="966" spans="1:14">
      <c r="A966" s="734" t="s">
        <v>3094</v>
      </c>
      <c r="B966" s="734" t="s">
        <v>3095</v>
      </c>
      <c r="C966" s="734" t="s">
        <v>1600</v>
      </c>
      <c r="D966" s="734" t="s">
        <v>1651</v>
      </c>
      <c r="E966" s="735">
        <v>604</v>
      </c>
      <c r="F966" s="735">
        <v>0</v>
      </c>
      <c r="G966" s="736">
        <v>0</v>
      </c>
      <c r="H966" s="735">
        <v>0</v>
      </c>
      <c r="I966" s="735">
        <v>0</v>
      </c>
      <c r="J966" s="735">
        <v>0</v>
      </c>
      <c r="K966" s="735">
        <v>0</v>
      </c>
      <c r="L966" s="735">
        <v>0</v>
      </c>
      <c r="M966" s="735">
        <v>18354952980</v>
      </c>
      <c r="N966" s="735">
        <v>30388995</v>
      </c>
    </row>
    <row r="967" spans="1:14">
      <c r="A967" s="734" t="s">
        <v>3097</v>
      </c>
      <c r="B967" s="734" t="s">
        <v>3098</v>
      </c>
      <c r="C967" s="734" t="s">
        <v>1600</v>
      </c>
      <c r="D967" s="734" t="s">
        <v>1632</v>
      </c>
      <c r="E967" s="735">
        <v>9750</v>
      </c>
      <c r="F967" s="735">
        <v>140</v>
      </c>
      <c r="G967" s="736">
        <v>1.46</v>
      </c>
      <c r="H967" s="735">
        <v>9790</v>
      </c>
      <c r="I967" s="735">
        <v>10080</v>
      </c>
      <c r="J967" s="735">
        <v>9470</v>
      </c>
      <c r="K967" s="735">
        <v>778141</v>
      </c>
      <c r="L967" s="735">
        <v>7614976825</v>
      </c>
      <c r="M967" s="735">
        <v>199867785000</v>
      </c>
      <c r="N967" s="735">
        <v>20499260</v>
      </c>
    </row>
    <row r="968" spans="1:14">
      <c r="A968" s="734" t="s">
        <v>3099</v>
      </c>
      <c r="B968" s="734" t="s">
        <v>3100</v>
      </c>
      <c r="C968" s="734" t="s">
        <v>1600</v>
      </c>
      <c r="D968" s="734" t="s">
        <v>1611</v>
      </c>
      <c r="E968" s="735">
        <v>19550</v>
      </c>
      <c r="F968" s="735">
        <v>-70</v>
      </c>
      <c r="G968" s="736">
        <v>-0.36</v>
      </c>
      <c r="H968" s="735">
        <v>19620</v>
      </c>
      <c r="I968" s="735">
        <v>19800</v>
      </c>
      <c r="J968" s="735">
        <v>19500</v>
      </c>
      <c r="K968" s="735">
        <v>19382</v>
      </c>
      <c r="L968" s="735">
        <v>378915125</v>
      </c>
      <c r="M968" s="735">
        <v>290400704800</v>
      </c>
      <c r="N968" s="735">
        <v>14854256</v>
      </c>
    </row>
    <row r="969" spans="1:14">
      <c r="A969" s="734" t="s">
        <v>3101</v>
      </c>
      <c r="B969" s="734" t="s">
        <v>3102</v>
      </c>
      <c r="C969" s="734" t="s">
        <v>1600</v>
      </c>
      <c r="D969" s="734" t="s">
        <v>1632</v>
      </c>
      <c r="E969" s="735">
        <v>9990</v>
      </c>
      <c r="F969" s="735">
        <v>-100</v>
      </c>
      <c r="G969" s="736">
        <v>-0.99</v>
      </c>
      <c r="H969" s="735">
        <v>10020</v>
      </c>
      <c r="I969" s="735">
        <v>10130</v>
      </c>
      <c r="J969" s="735">
        <v>9970</v>
      </c>
      <c r="K969" s="735">
        <v>62654</v>
      </c>
      <c r="L969" s="735">
        <v>627001435</v>
      </c>
      <c r="M969" s="735">
        <v>232340876550</v>
      </c>
      <c r="N969" s="735">
        <v>23257345</v>
      </c>
    </row>
    <row r="970" spans="1:14">
      <c r="A970" s="734" t="s">
        <v>3103</v>
      </c>
      <c r="B970" s="734" t="s">
        <v>3104</v>
      </c>
      <c r="C970" s="734" t="s">
        <v>1604</v>
      </c>
      <c r="D970" s="734" t="s">
        <v>1605</v>
      </c>
      <c r="E970" s="735">
        <v>5720</v>
      </c>
      <c r="F970" s="735">
        <v>-20</v>
      </c>
      <c r="G970" s="736">
        <v>-0.35</v>
      </c>
      <c r="H970" s="735">
        <v>5740</v>
      </c>
      <c r="I970" s="735">
        <v>5780</v>
      </c>
      <c r="J970" s="735">
        <v>5710</v>
      </c>
      <c r="K970" s="735">
        <v>39917</v>
      </c>
      <c r="L970" s="735">
        <v>229408050</v>
      </c>
      <c r="M970" s="735">
        <v>229956343760</v>
      </c>
      <c r="N970" s="735">
        <v>40202158</v>
      </c>
    </row>
    <row r="971" spans="1:14">
      <c r="A971" s="734" t="s">
        <v>3105</v>
      </c>
      <c r="B971" s="734" t="s">
        <v>3106</v>
      </c>
      <c r="C971" s="734" t="s">
        <v>1600</v>
      </c>
      <c r="D971" s="734" t="s">
        <v>1614</v>
      </c>
      <c r="E971" s="735">
        <v>3790</v>
      </c>
      <c r="F971" s="735">
        <v>15</v>
      </c>
      <c r="G971" s="736">
        <v>0.4</v>
      </c>
      <c r="H971" s="735">
        <v>3775</v>
      </c>
      <c r="I971" s="735">
        <v>3835</v>
      </c>
      <c r="J971" s="735">
        <v>3730</v>
      </c>
      <c r="K971" s="735">
        <v>7985</v>
      </c>
      <c r="L971" s="735">
        <v>30138790</v>
      </c>
      <c r="M971" s="735">
        <v>29142481110</v>
      </c>
      <c r="N971" s="735">
        <v>7689309</v>
      </c>
    </row>
    <row r="972" spans="1:14">
      <c r="A972" s="734" t="s">
        <v>3108</v>
      </c>
      <c r="B972" s="734" t="s">
        <v>3109</v>
      </c>
      <c r="C972" s="734" t="s">
        <v>1600</v>
      </c>
      <c r="D972" s="734" t="s">
        <v>1611</v>
      </c>
      <c r="E972" s="735">
        <v>3525</v>
      </c>
      <c r="F972" s="735">
        <v>30</v>
      </c>
      <c r="G972" s="736">
        <v>0.86</v>
      </c>
      <c r="H972" s="735">
        <v>3480</v>
      </c>
      <c r="I972" s="735">
        <v>3620</v>
      </c>
      <c r="J972" s="735">
        <v>3475</v>
      </c>
      <c r="K972" s="735">
        <v>158618</v>
      </c>
      <c r="L972" s="735">
        <v>560377120</v>
      </c>
      <c r="M972" s="735">
        <v>57875709525</v>
      </c>
      <c r="N972" s="735">
        <v>16418641</v>
      </c>
    </row>
    <row r="973" spans="1:14">
      <c r="A973" s="734" t="s">
        <v>3110</v>
      </c>
      <c r="B973" s="734" t="s">
        <v>3111</v>
      </c>
      <c r="C973" s="734" t="s">
        <v>1604</v>
      </c>
      <c r="D973" s="734" t="s">
        <v>1605</v>
      </c>
      <c r="E973" s="735">
        <v>13060</v>
      </c>
      <c r="F973" s="735">
        <v>0</v>
      </c>
      <c r="G973" s="736">
        <v>0</v>
      </c>
      <c r="H973" s="735">
        <v>13010</v>
      </c>
      <c r="I973" s="735">
        <v>13230</v>
      </c>
      <c r="J973" s="735">
        <v>13000</v>
      </c>
      <c r="K973" s="735">
        <v>23512</v>
      </c>
      <c r="L973" s="735">
        <v>308131240</v>
      </c>
      <c r="M973" s="735">
        <v>268498803020</v>
      </c>
      <c r="N973" s="735">
        <v>20558867</v>
      </c>
    </row>
    <row r="974" spans="1:14">
      <c r="A974" s="734" t="s">
        <v>3112</v>
      </c>
      <c r="B974" s="734" t="s">
        <v>3113</v>
      </c>
      <c r="C974" s="734" t="s">
        <v>1600</v>
      </c>
      <c r="D974" s="734" t="s">
        <v>1601</v>
      </c>
      <c r="E974" s="735">
        <v>573</v>
      </c>
      <c r="F974" s="735">
        <v>3</v>
      </c>
      <c r="G974" s="736">
        <v>0.53</v>
      </c>
      <c r="H974" s="735">
        <v>570</v>
      </c>
      <c r="I974" s="735">
        <v>579</v>
      </c>
      <c r="J974" s="735">
        <v>565</v>
      </c>
      <c r="K974" s="735">
        <v>52728</v>
      </c>
      <c r="L974" s="735">
        <v>30134810</v>
      </c>
      <c r="M974" s="735">
        <v>29145295470</v>
      </c>
      <c r="N974" s="735">
        <v>50864390</v>
      </c>
    </row>
    <row r="975" spans="1:14">
      <c r="A975" s="734" t="s">
        <v>9929</v>
      </c>
      <c r="B975" s="734" t="s">
        <v>9930</v>
      </c>
      <c r="C975" s="734" t="s">
        <v>1600</v>
      </c>
      <c r="D975" s="734" t="s">
        <v>1632</v>
      </c>
      <c r="E975" s="735">
        <v>5270</v>
      </c>
      <c r="F975" s="735">
        <v>-130</v>
      </c>
      <c r="G975" s="736">
        <v>-2.41</v>
      </c>
      <c r="H975" s="735">
        <v>5360</v>
      </c>
      <c r="I975" s="735">
        <v>5370</v>
      </c>
      <c r="J975" s="735">
        <v>5260</v>
      </c>
      <c r="K975" s="735">
        <v>26853</v>
      </c>
      <c r="L975" s="735">
        <v>142460690</v>
      </c>
      <c r="M975" s="735">
        <v>53736018760</v>
      </c>
      <c r="N975" s="735">
        <v>10196588</v>
      </c>
    </row>
    <row r="976" spans="1:14">
      <c r="A976" s="734" t="s">
        <v>7742</v>
      </c>
      <c r="B976" s="734" t="s">
        <v>7743</v>
      </c>
      <c r="C976" s="734" t="s">
        <v>1600</v>
      </c>
      <c r="D976" s="734" t="s">
        <v>1632</v>
      </c>
      <c r="E976" s="735">
        <v>3235</v>
      </c>
      <c r="F976" s="735">
        <v>85</v>
      </c>
      <c r="G976" s="736">
        <v>2.7</v>
      </c>
      <c r="H976" s="735">
        <v>3150</v>
      </c>
      <c r="I976" s="735">
        <v>3245</v>
      </c>
      <c r="J976" s="735">
        <v>3120</v>
      </c>
      <c r="K976" s="735">
        <v>38684</v>
      </c>
      <c r="L976" s="735">
        <v>122264085</v>
      </c>
      <c r="M976" s="735">
        <v>36053719150</v>
      </c>
      <c r="N976" s="735">
        <v>11144890</v>
      </c>
    </row>
    <row r="977" spans="1:14">
      <c r="A977" s="734" t="s">
        <v>3114</v>
      </c>
      <c r="B977" s="734" t="s">
        <v>3115</v>
      </c>
      <c r="C977" s="734" t="s">
        <v>1600</v>
      </c>
      <c r="D977" s="734" t="s">
        <v>1651</v>
      </c>
      <c r="E977" s="735">
        <v>1153</v>
      </c>
      <c r="F977" s="735">
        <v>0</v>
      </c>
      <c r="G977" s="736">
        <v>0</v>
      </c>
      <c r="H977" s="735">
        <v>0</v>
      </c>
      <c r="I977" s="735">
        <v>0</v>
      </c>
      <c r="J977" s="735">
        <v>0</v>
      </c>
      <c r="K977" s="735">
        <v>0</v>
      </c>
      <c r="L977" s="735">
        <v>0</v>
      </c>
      <c r="M977" s="735">
        <v>159637252154</v>
      </c>
      <c r="N977" s="735">
        <v>138453818</v>
      </c>
    </row>
    <row r="978" spans="1:14">
      <c r="A978" s="734" t="s">
        <v>3116</v>
      </c>
      <c r="B978" s="734" t="s">
        <v>3117</v>
      </c>
      <c r="C978" s="734" t="s">
        <v>1604</v>
      </c>
      <c r="D978" s="734" t="s">
        <v>1605</v>
      </c>
      <c r="E978" s="735">
        <v>1935</v>
      </c>
      <c r="F978" s="735">
        <v>0</v>
      </c>
      <c r="G978" s="736">
        <v>0</v>
      </c>
      <c r="H978" s="735">
        <v>0</v>
      </c>
      <c r="I978" s="735">
        <v>0</v>
      </c>
      <c r="J978" s="735">
        <v>0</v>
      </c>
      <c r="K978" s="735">
        <v>0</v>
      </c>
      <c r="L978" s="735">
        <v>0</v>
      </c>
      <c r="M978" s="735">
        <v>53173451700</v>
      </c>
      <c r="N978" s="735">
        <v>27479820</v>
      </c>
    </row>
    <row r="979" spans="1:14">
      <c r="A979" s="734" t="s">
        <v>3118</v>
      </c>
      <c r="B979" s="734" t="s">
        <v>3119</v>
      </c>
      <c r="C979" s="734" t="s">
        <v>1600</v>
      </c>
      <c r="D979" s="734" t="s">
        <v>1614</v>
      </c>
      <c r="E979" s="735">
        <v>26200</v>
      </c>
      <c r="F979" s="735">
        <v>-650</v>
      </c>
      <c r="G979" s="736">
        <v>-2.42</v>
      </c>
      <c r="H979" s="735">
        <v>26850</v>
      </c>
      <c r="I979" s="735">
        <v>26850</v>
      </c>
      <c r="J979" s="735">
        <v>26100</v>
      </c>
      <c r="K979" s="735">
        <v>46986</v>
      </c>
      <c r="L979" s="735">
        <v>1235216825</v>
      </c>
      <c r="M979" s="735">
        <v>229538200000</v>
      </c>
      <c r="N979" s="735">
        <v>8761000</v>
      </c>
    </row>
    <row r="980" spans="1:14">
      <c r="A980" s="734" t="s">
        <v>3120</v>
      </c>
      <c r="B980" s="734" t="s">
        <v>7744</v>
      </c>
      <c r="C980" s="734" t="s">
        <v>1600</v>
      </c>
      <c r="D980" s="734" t="s">
        <v>1601</v>
      </c>
      <c r="E980" s="735">
        <v>1626</v>
      </c>
      <c r="F980" s="735">
        <v>10</v>
      </c>
      <c r="G980" s="736">
        <v>0.62</v>
      </c>
      <c r="H980" s="735">
        <v>1616</v>
      </c>
      <c r="I980" s="735">
        <v>1646</v>
      </c>
      <c r="J980" s="735">
        <v>1593</v>
      </c>
      <c r="K980" s="735">
        <v>40957</v>
      </c>
      <c r="L980" s="735">
        <v>66383090</v>
      </c>
      <c r="M980" s="735">
        <v>60991516908</v>
      </c>
      <c r="N980" s="735">
        <v>37510158</v>
      </c>
    </row>
    <row r="981" spans="1:14">
      <c r="A981" s="734" t="s">
        <v>3121</v>
      </c>
      <c r="B981" s="734" t="s">
        <v>3122</v>
      </c>
      <c r="C981" s="734" t="s">
        <v>1600</v>
      </c>
      <c r="D981" s="734" t="s">
        <v>1601</v>
      </c>
      <c r="E981" s="735">
        <v>2685</v>
      </c>
      <c r="F981" s="735">
        <v>-15</v>
      </c>
      <c r="G981" s="736">
        <v>-0.56000000000000005</v>
      </c>
      <c r="H981" s="735">
        <v>2690</v>
      </c>
      <c r="I981" s="735">
        <v>2690</v>
      </c>
      <c r="J981" s="735">
        <v>2640</v>
      </c>
      <c r="K981" s="735">
        <v>49483</v>
      </c>
      <c r="L981" s="735">
        <v>131668880</v>
      </c>
      <c r="M981" s="735">
        <v>129417000000</v>
      </c>
      <c r="N981" s="735">
        <v>48200000</v>
      </c>
    </row>
    <row r="982" spans="1:14">
      <c r="A982" s="734" t="s">
        <v>3123</v>
      </c>
      <c r="B982" s="734" t="s">
        <v>3124</v>
      </c>
      <c r="C982" s="734" t="s">
        <v>1600</v>
      </c>
      <c r="D982" s="734" t="s">
        <v>1614</v>
      </c>
      <c r="E982" s="735">
        <v>1220</v>
      </c>
      <c r="F982" s="735">
        <v>-10</v>
      </c>
      <c r="G982" s="736">
        <v>-0.81</v>
      </c>
      <c r="H982" s="735">
        <v>1210</v>
      </c>
      <c r="I982" s="735">
        <v>1249</v>
      </c>
      <c r="J982" s="735">
        <v>1210</v>
      </c>
      <c r="K982" s="735">
        <v>125251</v>
      </c>
      <c r="L982" s="735">
        <v>152940651</v>
      </c>
      <c r="M982" s="735">
        <v>23977595740</v>
      </c>
      <c r="N982" s="735">
        <v>19653767</v>
      </c>
    </row>
    <row r="983" spans="1:14">
      <c r="A983" s="734" t="s">
        <v>9931</v>
      </c>
      <c r="B983" s="734" t="s">
        <v>9932</v>
      </c>
      <c r="C983" s="734" t="s">
        <v>1600</v>
      </c>
      <c r="D983" s="734" t="s">
        <v>1614</v>
      </c>
      <c r="E983" s="735">
        <v>2505</v>
      </c>
      <c r="F983" s="735">
        <v>-35</v>
      </c>
      <c r="G983" s="736">
        <v>-1.38</v>
      </c>
      <c r="H983" s="735">
        <v>2560</v>
      </c>
      <c r="I983" s="735">
        <v>2565</v>
      </c>
      <c r="J983" s="735">
        <v>2435</v>
      </c>
      <c r="K983" s="735">
        <v>38291</v>
      </c>
      <c r="L983" s="735">
        <v>95677092</v>
      </c>
      <c r="M983" s="735">
        <v>34337287500</v>
      </c>
      <c r="N983" s="735">
        <v>13707500</v>
      </c>
    </row>
    <row r="984" spans="1:14">
      <c r="A984" s="734" t="s">
        <v>1762</v>
      </c>
      <c r="B984" s="734" t="s">
        <v>7745</v>
      </c>
      <c r="C984" s="734" t="s">
        <v>1600</v>
      </c>
      <c r="D984" s="734" t="s">
        <v>1614</v>
      </c>
      <c r="E984" s="735">
        <v>1038</v>
      </c>
      <c r="F984" s="735">
        <v>13</v>
      </c>
      <c r="G984" s="736">
        <v>1.27</v>
      </c>
      <c r="H984" s="735">
        <v>1025</v>
      </c>
      <c r="I984" s="735">
        <v>1059</v>
      </c>
      <c r="J984" s="735">
        <v>1018</v>
      </c>
      <c r="K984" s="735">
        <v>89132</v>
      </c>
      <c r="L984" s="735">
        <v>92382741</v>
      </c>
      <c r="M984" s="735">
        <v>20412272076</v>
      </c>
      <c r="N984" s="735">
        <v>19665002</v>
      </c>
    </row>
    <row r="985" spans="1:14">
      <c r="A985" s="734" t="s">
        <v>3125</v>
      </c>
      <c r="B985" s="734" t="s">
        <v>3126</v>
      </c>
      <c r="C985" s="734" t="s">
        <v>1604</v>
      </c>
      <c r="D985" s="734" t="s">
        <v>1605</v>
      </c>
      <c r="E985" s="735">
        <v>1742</v>
      </c>
      <c r="F985" s="735">
        <v>2</v>
      </c>
      <c r="G985" s="736">
        <v>0.11</v>
      </c>
      <c r="H985" s="735">
        <v>1740</v>
      </c>
      <c r="I985" s="735">
        <v>1753</v>
      </c>
      <c r="J985" s="735">
        <v>1735</v>
      </c>
      <c r="K985" s="735">
        <v>88558</v>
      </c>
      <c r="L985" s="735">
        <v>154342662</v>
      </c>
      <c r="M985" s="735">
        <v>116470120000</v>
      </c>
      <c r="N985" s="735">
        <v>66860000</v>
      </c>
    </row>
    <row r="986" spans="1:14">
      <c r="A986" s="734" t="s">
        <v>3128</v>
      </c>
      <c r="B986" s="734" t="s">
        <v>3129</v>
      </c>
      <c r="C986" s="734" t="s">
        <v>1600</v>
      </c>
      <c r="D986" s="734" t="s">
        <v>1611</v>
      </c>
      <c r="E986" s="735">
        <v>7960</v>
      </c>
      <c r="F986" s="735">
        <v>-10</v>
      </c>
      <c r="G986" s="736">
        <v>-0.13</v>
      </c>
      <c r="H986" s="735">
        <v>7970</v>
      </c>
      <c r="I986" s="735">
        <v>7970</v>
      </c>
      <c r="J986" s="735">
        <v>7820</v>
      </c>
      <c r="K986" s="735">
        <v>9754</v>
      </c>
      <c r="L986" s="735">
        <v>76883005</v>
      </c>
      <c r="M986" s="735">
        <v>53735834680</v>
      </c>
      <c r="N986" s="735">
        <v>6750733</v>
      </c>
    </row>
    <row r="987" spans="1:14">
      <c r="A987" s="734" t="s">
        <v>3130</v>
      </c>
      <c r="B987" s="734" t="s">
        <v>3131</v>
      </c>
      <c r="C987" s="734" t="s">
        <v>1604</v>
      </c>
      <c r="D987" s="734" t="s">
        <v>1605</v>
      </c>
      <c r="E987" s="735">
        <v>1047</v>
      </c>
      <c r="F987" s="735">
        <v>1</v>
      </c>
      <c r="G987" s="736">
        <v>0.1</v>
      </c>
      <c r="H987" s="735">
        <v>1044</v>
      </c>
      <c r="I987" s="735">
        <v>1051</v>
      </c>
      <c r="J987" s="735">
        <v>1043</v>
      </c>
      <c r="K987" s="735">
        <v>51074</v>
      </c>
      <c r="L987" s="735">
        <v>53437535</v>
      </c>
      <c r="M987" s="735">
        <v>62715300000</v>
      </c>
      <c r="N987" s="735">
        <v>59900000</v>
      </c>
    </row>
    <row r="988" spans="1:14">
      <c r="A988" s="734" t="s">
        <v>3132</v>
      </c>
      <c r="B988" s="734" t="s">
        <v>1553</v>
      </c>
      <c r="C988" s="734" t="s">
        <v>1604</v>
      </c>
      <c r="D988" s="734" t="s">
        <v>1605</v>
      </c>
      <c r="E988" s="735">
        <v>9010</v>
      </c>
      <c r="F988" s="735">
        <v>20</v>
      </c>
      <c r="G988" s="736">
        <v>0.22</v>
      </c>
      <c r="H988" s="735">
        <v>9000</v>
      </c>
      <c r="I988" s="735">
        <v>9180</v>
      </c>
      <c r="J988" s="735">
        <v>8940</v>
      </c>
      <c r="K988" s="735">
        <v>93037</v>
      </c>
      <c r="L988" s="735">
        <v>843144535</v>
      </c>
      <c r="M988" s="735">
        <v>772942735070</v>
      </c>
      <c r="N988" s="735">
        <v>85787207</v>
      </c>
    </row>
    <row r="989" spans="1:14">
      <c r="A989" s="734" t="s">
        <v>3133</v>
      </c>
      <c r="B989" s="734" t="s">
        <v>3134</v>
      </c>
      <c r="C989" s="734" t="s">
        <v>1600</v>
      </c>
      <c r="D989" s="734" t="s">
        <v>1632</v>
      </c>
      <c r="E989" s="735">
        <v>217500</v>
      </c>
      <c r="F989" s="735">
        <v>-2500</v>
      </c>
      <c r="G989" s="736">
        <v>-1.1399999999999999</v>
      </c>
      <c r="H989" s="735">
        <v>220500</v>
      </c>
      <c r="I989" s="735">
        <v>224000</v>
      </c>
      <c r="J989" s="735">
        <v>209500</v>
      </c>
      <c r="K989" s="735">
        <v>153329</v>
      </c>
      <c r="L989" s="735">
        <v>33055266750</v>
      </c>
      <c r="M989" s="735">
        <v>4000503817500</v>
      </c>
      <c r="N989" s="735">
        <v>18393121</v>
      </c>
    </row>
    <row r="990" spans="1:14">
      <c r="A990" s="734" t="s">
        <v>3135</v>
      </c>
      <c r="B990" s="734" t="s">
        <v>3136</v>
      </c>
      <c r="C990" s="734" t="s">
        <v>1600</v>
      </c>
      <c r="D990" s="734" t="s">
        <v>1614</v>
      </c>
      <c r="E990" s="735">
        <v>5210</v>
      </c>
      <c r="F990" s="735">
        <v>-60</v>
      </c>
      <c r="G990" s="736">
        <v>-1.1399999999999999</v>
      </c>
      <c r="H990" s="735">
        <v>5190</v>
      </c>
      <c r="I990" s="735">
        <v>5380</v>
      </c>
      <c r="J990" s="735">
        <v>5150</v>
      </c>
      <c r="K990" s="735">
        <v>1058602</v>
      </c>
      <c r="L990" s="735">
        <v>5558002260</v>
      </c>
      <c r="M990" s="735">
        <v>255966383040</v>
      </c>
      <c r="N990" s="735">
        <v>49129824</v>
      </c>
    </row>
    <row r="991" spans="1:14">
      <c r="A991" s="734" t="s">
        <v>3137</v>
      </c>
      <c r="B991" s="734" t="s">
        <v>3138</v>
      </c>
      <c r="C991" s="734" t="s">
        <v>1604</v>
      </c>
      <c r="D991" s="734" t="s">
        <v>1605</v>
      </c>
      <c r="E991" s="735">
        <v>426</v>
      </c>
      <c r="F991" s="735">
        <v>3</v>
      </c>
      <c r="G991" s="736">
        <v>0.71</v>
      </c>
      <c r="H991" s="735">
        <v>423</v>
      </c>
      <c r="I991" s="735">
        <v>428</v>
      </c>
      <c r="J991" s="735">
        <v>420</v>
      </c>
      <c r="K991" s="735">
        <v>249557</v>
      </c>
      <c r="L991" s="735">
        <v>105698096</v>
      </c>
      <c r="M991" s="735">
        <v>58839174954</v>
      </c>
      <c r="N991" s="735">
        <v>138120129</v>
      </c>
    </row>
    <row r="992" spans="1:14">
      <c r="A992" s="734" t="s">
        <v>3139</v>
      </c>
      <c r="B992" s="734" t="s">
        <v>3140</v>
      </c>
      <c r="C992" s="734" t="s">
        <v>1600</v>
      </c>
      <c r="D992" s="734" t="s">
        <v>1614</v>
      </c>
      <c r="E992" s="735">
        <v>650</v>
      </c>
      <c r="F992" s="735">
        <v>-2</v>
      </c>
      <c r="G992" s="736">
        <v>-0.31</v>
      </c>
      <c r="H992" s="735">
        <v>656</v>
      </c>
      <c r="I992" s="735">
        <v>658</v>
      </c>
      <c r="J992" s="735">
        <v>648</v>
      </c>
      <c r="K992" s="735">
        <v>32588</v>
      </c>
      <c r="L992" s="735">
        <v>21187469</v>
      </c>
      <c r="M992" s="735">
        <v>27269073000</v>
      </c>
      <c r="N992" s="735">
        <v>41952420</v>
      </c>
    </row>
    <row r="993" spans="1:14">
      <c r="A993" s="734" t="s">
        <v>9933</v>
      </c>
      <c r="B993" s="734" t="s">
        <v>9934</v>
      </c>
      <c r="C993" s="734" t="s">
        <v>1695</v>
      </c>
      <c r="D993" s="734" t="s">
        <v>1696</v>
      </c>
      <c r="E993" s="735">
        <v>66300</v>
      </c>
      <c r="F993" s="735">
        <v>0</v>
      </c>
      <c r="G993" s="736">
        <v>0</v>
      </c>
      <c r="H993" s="735">
        <v>0</v>
      </c>
      <c r="I993" s="735">
        <v>0</v>
      </c>
      <c r="J993" s="735">
        <v>0</v>
      </c>
      <c r="K993" s="735">
        <v>0</v>
      </c>
      <c r="L993" s="735">
        <v>0</v>
      </c>
      <c r="M993" s="735">
        <v>66300000000</v>
      </c>
      <c r="N993" s="735">
        <v>1000000</v>
      </c>
    </row>
    <row r="994" spans="1:14">
      <c r="A994" s="734" t="s">
        <v>3141</v>
      </c>
      <c r="B994" s="734" t="s">
        <v>3142</v>
      </c>
      <c r="C994" s="734" t="s">
        <v>1695</v>
      </c>
      <c r="D994" s="734" t="s">
        <v>1696</v>
      </c>
      <c r="E994" s="735">
        <v>1745</v>
      </c>
      <c r="F994" s="735">
        <v>0</v>
      </c>
      <c r="G994" s="736">
        <v>0</v>
      </c>
      <c r="H994" s="735">
        <v>1484</v>
      </c>
      <c r="I994" s="735">
        <v>1745</v>
      </c>
      <c r="J994" s="735">
        <v>1484</v>
      </c>
      <c r="K994" s="735">
        <v>42</v>
      </c>
      <c r="L994" s="735">
        <v>62589</v>
      </c>
      <c r="M994" s="735">
        <v>24564827425</v>
      </c>
      <c r="N994" s="735">
        <v>14077265</v>
      </c>
    </row>
    <row r="995" spans="1:14">
      <c r="A995" s="734" t="s">
        <v>3143</v>
      </c>
      <c r="B995" s="734" t="s">
        <v>3144</v>
      </c>
      <c r="C995" s="734" t="s">
        <v>1604</v>
      </c>
      <c r="D995" s="734" t="s">
        <v>1605</v>
      </c>
      <c r="E995" s="735">
        <v>3785</v>
      </c>
      <c r="F995" s="735">
        <v>45</v>
      </c>
      <c r="G995" s="736">
        <v>1.2</v>
      </c>
      <c r="H995" s="735">
        <v>3740</v>
      </c>
      <c r="I995" s="735">
        <v>3800</v>
      </c>
      <c r="J995" s="735">
        <v>3705</v>
      </c>
      <c r="K995" s="735">
        <v>207586</v>
      </c>
      <c r="L995" s="735">
        <v>778667145</v>
      </c>
      <c r="M995" s="735">
        <v>373445779735</v>
      </c>
      <c r="N995" s="735">
        <v>98664671</v>
      </c>
    </row>
    <row r="996" spans="1:14">
      <c r="A996" s="734" t="s">
        <v>3145</v>
      </c>
      <c r="B996" s="734" t="s">
        <v>3146</v>
      </c>
      <c r="C996" s="734" t="s">
        <v>1604</v>
      </c>
      <c r="D996" s="734" t="s">
        <v>1605</v>
      </c>
      <c r="E996" s="735">
        <v>56000</v>
      </c>
      <c r="F996" s="735">
        <v>-1700</v>
      </c>
      <c r="G996" s="736">
        <v>-2.95</v>
      </c>
      <c r="H996" s="735">
        <v>58100</v>
      </c>
      <c r="I996" s="735">
        <v>58100</v>
      </c>
      <c r="J996" s="735">
        <v>55900</v>
      </c>
      <c r="K996" s="735">
        <v>15813</v>
      </c>
      <c r="L996" s="735">
        <v>893415650</v>
      </c>
      <c r="M996" s="735">
        <v>580713616000</v>
      </c>
      <c r="N996" s="735">
        <v>10369886</v>
      </c>
    </row>
    <row r="997" spans="1:14">
      <c r="A997" s="734" t="s">
        <v>3147</v>
      </c>
      <c r="B997" s="734" t="s">
        <v>3148</v>
      </c>
      <c r="C997" s="734" t="s">
        <v>1604</v>
      </c>
      <c r="D997" s="734" t="s">
        <v>1605</v>
      </c>
      <c r="E997" s="735">
        <v>28900</v>
      </c>
      <c r="F997" s="735">
        <v>-600</v>
      </c>
      <c r="G997" s="736">
        <v>-2.0299999999999998</v>
      </c>
      <c r="H997" s="735">
        <v>29700</v>
      </c>
      <c r="I997" s="735">
        <v>29700</v>
      </c>
      <c r="J997" s="735">
        <v>28900</v>
      </c>
      <c r="K997" s="735">
        <v>6756</v>
      </c>
      <c r="L997" s="735">
        <v>196669750</v>
      </c>
      <c r="M997" s="735">
        <v>86700000000</v>
      </c>
      <c r="N997" s="735">
        <v>3000000</v>
      </c>
    </row>
    <row r="998" spans="1:14">
      <c r="A998" s="734" t="s">
        <v>3149</v>
      </c>
      <c r="B998" s="734" t="s">
        <v>3150</v>
      </c>
      <c r="C998" s="734" t="s">
        <v>1604</v>
      </c>
      <c r="D998" s="734" t="s">
        <v>1605</v>
      </c>
      <c r="E998" s="735">
        <v>2075</v>
      </c>
      <c r="F998" s="735">
        <v>5</v>
      </c>
      <c r="G998" s="736">
        <v>0.24</v>
      </c>
      <c r="H998" s="735">
        <v>2065</v>
      </c>
      <c r="I998" s="735">
        <v>2075</v>
      </c>
      <c r="J998" s="735">
        <v>2050</v>
      </c>
      <c r="K998" s="735">
        <v>17239</v>
      </c>
      <c r="L998" s="735">
        <v>35653340</v>
      </c>
      <c r="M998" s="735">
        <v>41500000000</v>
      </c>
      <c r="N998" s="735">
        <v>20000000</v>
      </c>
    </row>
    <row r="999" spans="1:14">
      <c r="A999" s="734" t="s">
        <v>3151</v>
      </c>
      <c r="B999" s="734" t="s">
        <v>3152</v>
      </c>
      <c r="C999" s="734" t="s">
        <v>1600</v>
      </c>
      <c r="D999" s="734" t="s">
        <v>1601</v>
      </c>
      <c r="E999" s="735">
        <v>1416</v>
      </c>
      <c r="F999" s="735">
        <v>-6</v>
      </c>
      <c r="G999" s="736">
        <v>-0.42</v>
      </c>
      <c r="H999" s="735">
        <v>1420</v>
      </c>
      <c r="I999" s="735">
        <v>1429</v>
      </c>
      <c r="J999" s="735">
        <v>1412</v>
      </c>
      <c r="K999" s="735">
        <v>83942</v>
      </c>
      <c r="L999" s="735">
        <v>118906810</v>
      </c>
      <c r="M999" s="735">
        <v>85034000160</v>
      </c>
      <c r="N999" s="735">
        <v>60052260</v>
      </c>
    </row>
    <row r="1000" spans="1:14">
      <c r="A1000" s="734" t="s">
        <v>3153</v>
      </c>
      <c r="B1000" s="734" t="s">
        <v>3154</v>
      </c>
      <c r="C1000" s="734" t="s">
        <v>1604</v>
      </c>
      <c r="D1000" s="734" t="s">
        <v>1605</v>
      </c>
      <c r="E1000" s="735">
        <v>77700</v>
      </c>
      <c r="F1000" s="735">
        <v>200</v>
      </c>
      <c r="G1000" s="736">
        <v>0.26</v>
      </c>
      <c r="H1000" s="735">
        <v>76900</v>
      </c>
      <c r="I1000" s="735">
        <v>78300</v>
      </c>
      <c r="J1000" s="735">
        <v>76100</v>
      </c>
      <c r="K1000" s="735">
        <v>1214</v>
      </c>
      <c r="L1000" s="735">
        <v>93476000</v>
      </c>
      <c r="M1000" s="735">
        <v>82051200000</v>
      </c>
      <c r="N1000" s="735">
        <v>1056000</v>
      </c>
    </row>
    <row r="1001" spans="1:14">
      <c r="A1001" s="734" t="s">
        <v>3155</v>
      </c>
      <c r="B1001" s="734" t="s">
        <v>3156</v>
      </c>
      <c r="C1001" s="734" t="s">
        <v>1604</v>
      </c>
      <c r="D1001" s="734" t="s">
        <v>1605</v>
      </c>
      <c r="E1001" s="735">
        <v>486</v>
      </c>
      <c r="F1001" s="735">
        <v>0</v>
      </c>
      <c r="G1001" s="736">
        <v>0</v>
      </c>
      <c r="H1001" s="735">
        <v>0</v>
      </c>
      <c r="I1001" s="735">
        <v>0</v>
      </c>
      <c r="J1001" s="735">
        <v>0</v>
      </c>
      <c r="K1001" s="735">
        <v>0</v>
      </c>
      <c r="L1001" s="735">
        <v>0</v>
      </c>
      <c r="M1001" s="735">
        <v>38288532168</v>
      </c>
      <c r="N1001" s="735">
        <v>78782988</v>
      </c>
    </row>
    <row r="1002" spans="1:14">
      <c r="A1002" s="734" t="s">
        <v>3157</v>
      </c>
      <c r="B1002" s="734" t="s">
        <v>3158</v>
      </c>
      <c r="C1002" s="734" t="s">
        <v>1600</v>
      </c>
      <c r="D1002" s="734" t="s">
        <v>1614</v>
      </c>
      <c r="E1002" s="735">
        <v>4040</v>
      </c>
      <c r="F1002" s="735">
        <v>-15</v>
      </c>
      <c r="G1002" s="736">
        <v>-0.37</v>
      </c>
      <c r="H1002" s="735">
        <v>4070</v>
      </c>
      <c r="I1002" s="735">
        <v>4185</v>
      </c>
      <c r="J1002" s="735">
        <v>4005</v>
      </c>
      <c r="K1002" s="735">
        <v>15080</v>
      </c>
      <c r="L1002" s="735">
        <v>60928935</v>
      </c>
      <c r="M1002" s="735">
        <v>33955392000</v>
      </c>
      <c r="N1002" s="735">
        <v>8404800</v>
      </c>
    </row>
    <row r="1003" spans="1:14">
      <c r="A1003" s="734" t="s">
        <v>3159</v>
      </c>
      <c r="B1003" s="734" t="s">
        <v>3160</v>
      </c>
      <c r="C1003" s="734" t="s">
        <v>1600</v>
      </c>
      <c r="D1003" s="734" t="s">
        <v>1632</v>
      </c>
      <c r="E1003" s="735">
        <v>22350</v>
      </c>
      <c r="F1003" s="735">
        <v>-50</v>
      </c>
      <c r="G1003" s="736">
        <v>-0.22</v>
      </c>
      <c r="H1003" s="735">
        <v>22600</v>
      </c>
      <c r="I1003" s="735">
        <v>22700</v>
      </c>
      <c r="J1003" s="735">
        <v>22150</v>
      </c>
      <c r="K1003" s="735">
        <v>66668</v>
      </c>
      <c r="L1003" s="735">
        <v>1490472125</v>
      </c>
      <c r="M1003" s="735">
        <v>312940744050</v>
      </c>
      <c r="N1003" s="735">
        <v>14001823</v>
      </c>
    </row>
    <row r="1004" spans="1:14">
      <c r="A1004" s="734" t="s">
        <v>3161</v>
      </c>
      <c r="B1004" s="734" t="s">
        <v>3162</v>
      </c>
      <c r="C1004" s="734" t="s">
        <v>1600</v>
      </c>
      <c r="D1004" s="734" t="s">
        <v>1611</v>
      </c>
      <c r="E1004" s="735">
        <v>19610</v>
      </c>
      <c r="F1004" s="735">
        <v>-90</v>
      </c>
      <c r="G1004" s="736">
        <v>-0.46</v>
      </c>
      <c r="H1004" s="735">
        <v>19760</v>
      </c>
      <c r="I1004" s="735">
        <v>19960</v>
      </c>
      <c r="J1004" s="735">
        <v>19340</v>
      </c>
      <c r="K1004" s="735">
        <v>26604</v>
      </c>
      <c r="L1004" s="735">
        <v>519170960</v>
      </c>
      <c r="M1004" s="735">
        <v>183549600000</v>
      </c>
      <c r="N1004" s="735">
        <v>9360000</v>
      </c>
    </row>
    <row r="1005" spans="1:14">
      <c r="A1005" s="734" t="s">
        <v>7746</v>
      </c>
      <c r="B1005" s="734" t="s">
        <v>7747</v>
      </c>
      <c r="C1005" s="734" t="s">
        <v>1600</v>
      </c>
      <c r="D1005" s="734" t="s">
        <v>1614</v>
      </c>
      <c r="E1005" s="735">
        <v>18100</v>
      </c>
      <c r="F1005" s="735">
        <v>-920</v>
      </c>
      <c r="G1005" s="736">
        <v>-4.84</v>
      </c>
      <c r="H1005" s="735">
        <v>19100</v>
      </c>
      <c r="I1005" s="735">
        <v>19490</v>
      </c>
      <c r="J1005" s="735">
        <v>17710</v>
      </c>
      <c r="K1005" s="735">
        <v>180678</v>
      </c>
      <c r="L1005" s="735">
        <v>3315819680</v>
      </c>
      <c r="M1005" s="735">
        <v>63966124000</v>
      </c>
      <c r="N1005" s="735">
        <v>3534040</v>
      </c>
    </row>
    <row r="1006" spans="1:14">
      <c r="A1006" s="734" t="s">
        <v>3164</v>
      </c>
      <c r="B1006" s="734" t="s">
        <v>3165</v>
      </c>
      <c r="C1006" s="734" t="s">
        <v>1600</v>
      </c>
      <c r="D1006" s="734" t="s">
        <v>1614</v>
      </c>
      <c r="E1006" s="735">
        <v>5350</v>
      </c>
      <c r="F1006" s="735">
        <v>-40</v>
      </c>
      <c r="G1006" s="736">
        <v>-0.74</v>
      </c>
      <c r="H1006" s="735">
        <v>5350</v>
      </c>
      <c r="I1006" s="735">
        <v>5450</v>
      </c>
      <c r="J1006" s="735">
        <v>5320</v>
      </c>
      <c r="K1006" s="735">
        <v>9230</v>
      </c>
      <c r="L1006" s="735">
        <v>49434440</v>
      </c>
      <c r="M1006" s="735">
        <v>43914314050</v>
      </c>
      <c r="N1006" s="735">
        <v>8208283</v>
      </c>
    </row>
    <row r="1007" spans="1:14">
      <c r="A1007" s="734" t="s">
        <v>3166</v>
      </c>
      <c r="B1007" s="734" t="s">
        <v>3167</v>
      </c>
      <c r="C1007" s="734" t="s">
        <v>1600</v>
      </c>
      <c r="D1007" s="734" t="s">
        <v>1614</v>
      </c>
      <c r="E1007" s="735">
        <v>4675</v>
      </c>
      <c r="F1007" s="735">
        <v>-35</v>
      </c>
      <c r="G1007" s="736">
        <v>-0.74</v>
      </c>
      <c r="H1007" s="735">
        <v>4710</v>
      </c>
      <c r="I1007" s="735">
        <v>4730</v>
      </c>
      <c r="J1007" s="735">
        <v>4660</v>
      </c>
      <c r="K1007" s="735">
        <v>13255</v>
      </c>
      <c r="L1007" s="735">
        <v>62051179</v>
      </c>
      <c r="M1007" s="735">
        <v>55877937500</v>
      </c>
      <c r="N1007" s="735">
        <v>11952500</v>
      </c>
    </row>
    <row r="1008" spans="1:14">
      <c r="A1008" s="734" t="s">
        <v>3169</v>
      </c>
      <c r="B1008" s="734" t="s">
        <v>3170</v>
      </c>
      <c r="C1008" s="734" t="s">
        <v>1600</v>
      </c>
      <c r="D1008" s="734" t="s">
        <v>1614</v>
      </c>
      <c r="E1008" s="735">
        <v>2685</v>
      </c>
      <c r="F1008" s="735">
        <v>-45</v>
      </c>
      <c r="G1008" s="736">
        <v>-1.65</v>
      </c>
      <c r="H1008" s="735">
        <v>2730</v>
      </c>
      <c r="I1008" s="735">
        <v>2755</v>
      </c>
      <c r="J1008" s="735">
        <v>2675</v>
      </c>
      <c r="K1008" s="735">
        <v>5029</v>
      </c>
      <c r="L1008" s="735">
        <v>13583335</v>
      </c>
      <c r="M1008" s="735">
        <v>19628155500</v>
      </c>
      <c r="N1008" s="735">
        <v>7310300</v>
      </c>
    </row>
    <row r="1009" spans="1:14">
      <c r="A1009" s="734" t="s">
        <v>4159</v>
      </c>
      <c r="B1009" s="734" t="s">
        <v>9935</v>
      </c>
      <c r="C1009" s="734" t="s">
        <v>1600</v>
      </c>
      <c r="D1009" s="734" t="s">
        <v>1611</v>
      </c>
      <c r="E1009" s="735">
        <v>30200</v>
      </c>
      <c r="F1009" s="735">
        <v>1900</v>
      </c>
      <c r="G1009" s="736">
        <v>6.71</v>
      </c>
      <c r="H1009" s="735">
        <v>28400</v>
      </c>
      <c r="I1009" s="735">
        <v>30400</v>
      </c>
      <c r="J1009" s="735">
        <v>28000</v>
      </c>
      <c r="K1009" s="735">
        <v>537877</v>
      </c>
      <c r="L1009" s="735">
        <v>15968096475</v>
      </c>
      <c r="M1009" s="735">
        <v>737233189000</v>
      </c>
      <c r="N1009" s="735">
        <v>24411695</v>
      </c>
    </row>
    <row r="1010" spans="1:14">
      <c r="A1010" s="734" t="s">
        <v>3171</v>
      </c>
      <c r="B1010" s="734" t="s">
        <v>3172</v>
      </c>
      <c r="C1010" s="734" t="s">
        <v>1600</v>
      </c>
      <c r="D1010" s="734" t="s">
        <v>1614</v>
      </c>
      <c r="E1010" s="735">
        <v>5580</v>
      </c>
      <c r="F1010" s="735">
        <v>-140</v>
      </c>
      <c r="G1010" s="736">
        <v>-2.4500000000000002</v>
      </c>
      <c r="H1010" s="735">
        <v>5820</v>
      </c>
      <c r="I1010" s="735">
        <v>5820</v>
      </c>
      <c r="J1010" s="735">
        <v>5480</v>
      </c>
      <c r="K1010" s="735">
        <v>51023</v>
      </c>
      <c r="L1010" s="735">
        <v>286901325</v>
      </c>
      <c r="M1010" s="735">
        <v>88961303880</v>
      </c>
      <c r="N1010" s="735">
        <v>15942886</v>
      </c>
    </row>
    <row r="1011" spans="1:14">
      <c r="A1011" s="734" t="s">
        <v>3173</v>
      </c>
      <c r="B1011" s="734" t="s">
        <v>7748</v>
      </c>
      <c r="C1011" s="734" t="s">
        <v>1600</v>
      </c>
      <c r="D1011" s="734" t="s">
        <v>1611</v>
      </c>
      <c r="E1011" s="735">
        <v>17510</v>
      </c>
      <c r="F1011" s="735">
        <v>-310</v>
      </c>
      <c r="G1011" s="736">
        <v>-1.74</v>
      </c>
      <c r="H1011" s="735">
        <v>17730</v>
      </c>
      <c r="I1011" s="735">
        <v>17930</v>
      </c>
      <c r="J1011" s="735">
        <v>17510</v>
      </c>
      <c r="K1011" s="735">
        <v>121433</v>
      </c>
      <c r="L1011" s="735">
        <v>2138209190</v>
      </c>
      <c r="M1011" s="735">
        <v>611831583380</v>
      </c>
      <c r="N1011" s="735">
        <v>34941838</v>
      </c>
    </row>
    <row r="1012" spans="1:14">
      <c r="A1012" s="734" t="s">
        <v>9936</v>
      </c>
      <c r="B1012" s="734" t="s">
        <v>9937</v>
      </c>
      <c r="C1012" s="734" t="s">
        <v>1600</v>
      </c>
      <c r="D1012" s="734" t="s">
        <v>1614</v>
      </c>
      <c r="E1012" s="735">
        <v>3565</v>
      </c>
      <c r="F1012" s="735">
        <v>5</v>
      </c>
      <c r="G1012" s="736">
        <v>0.14000000000000001</v>
      </c>
      <c r="H1012" s="735">
        <v>3560</v>
      </c>
      <c r="I1012" s="735">
        <v>3680</v>
      </c>
      <c r="J1012" s="735">
        <v>3460</v>
      </c>
      <c r="K1012" s="735">
        <v>50028</v>
      </c>
      <c r="L1012" s="735">
        <v>176276120</v>
      </c>
      <c r="M1012" s="735">
        <v>92085012370</v>
      </c>
      <c r="N1012" s="735">
        <v>25830298</v>
      </c>
    </row>
    <row r="1013" spans="1:14">
      <c r="A1013" s="734" t="s">
        <v>4303</v>
      </c>
      <c r="B1013" s="734" t="s">
        <v>9938</v>
      </c>
      <c r="C1013" s="734" t="s">
        <v>1604</v>
      </c>
      <c r="D1013" s="734" t="s">
        <v>1605</v>
      </c>
      <c r="E1013" s="735">
        <v>789</v>
      </c>
      <c r="F1013" s="735">
        <v>-19</v>
      </c>
      <c r="G1013" s="736">
        <v>-2.35</v>
      </c>
      <c r="H1013" s="735">
        <v>808</v>
      </c>
      <c r="I1013" s="735">
        <v>811</v>
      </c>
      <c r="J1013" s="735">
        <v>784</v>
      </c>
      <c r="K1013" s="735">
        <v>147012</v>
      </c>
      <c r="L1013" s="735">
        <v>116398509</v>
      </c>
      <c r="M1013" s="735">
        <v>44953738932</v>
      </c>
      <c r="N1013" s="735">
        <v>56975588</v>
      </c>
    </row>
    <row r="1014" spans="1:14">
      <c r="A1014" s="734" t="s">
        <v>7749</v>
      </c>
      <c r="B1014" s="734" t="s">
        <v>7750</v>
      </c>
      <c r="C1014" s="734" t="s">
        <v>1600</v>
      </c>
      <c r="D1014" s="734" t="s">
        <v>1632</v>
      </c>
      <c r="E1014" s="735">
        <v>4420</v>
      </c>
      <c r="F1014" s="735">
        <v>-65</v>
      </c>
      <c r="G1014" s="736">
        <v>-1.45</v>
      </c>
      <c r="H1014" s="735">
        <v>4445</v>
      </c>
      <c r="I1014" s="735">
        <v>4515</v>
      </c>
      <c r="J1014" s="735">
        <v>4400</v>
      </c>
      <c r="K1014" s="735">
        <v>272049</v>
      </c>
      <c r="L1014" s="735">
        <v>1203840466</v>
      </c>
      <c r="M1014" s="735">
        <v>149601737740</v>
      </c>
      <c r="N1014" s="735">
        <v>33846547</v>
      </c>
    </row>
    <row r="1015" spans="1:14">
      <c r="A1015" s="734" t="s">
        <v>3175</v>
      </c>
      <c r="B1015" s="734" t="s">
        <v>3176</v>
      </c>
      <c r="C1015" s="734" t="s">
        <v>1600</v>
      </c>
      <c r="D1015" s="734" t="s">
        <v>1601</v>
      </c>
      <c r="E1015" s="735">
        <v>3100</v>
      </c>
      <c r="F1015" s="735">
        <v>80</v>
      </c>
      <c r="G1015" s="736">
        <v>2.65</v>
      </c>
      <c r="H1015" s="735">
        <v>3020</v>
      </c>
      <c r="I1015" s="735">
        <v>3105</v>
      </c>
      <c r="J1015" s="735">
        <v>3000</v>
      </c>
      <c r="K1015" s="735">
        <v>15135</v>
      </c>
      <c r="L1015" s="735">
        <v>46503810</v>
      </c>
      <c r="M1015" s="735">
        <v>53010000000</v>
      </c>
      <c r="N1015" s="735">
        <v>17100000</v>
      </c>
    </row>
    <row r="1016" spans="1:14">
      <c r="A1016" s="734" t="s">
        <v>3177</v>
      </c>
      <c r="B1016" s="734" t="s">
        <v>3178</v>
      </c>
      <c r="C1016" s="734" t="s">
        <v>1695</v>
      </c>
      <c r="D1016" s="734" t="s">
        <v>1696</v>
      </c>
      <c r="E1016" s="735">
        <v>6640</v>
      </c>
      <c r="F1016" s="735">
        <v>0</v>
      </c>
      <c r="G1016" s="736">
        <v>0</v>
      </c>
      <c r="H1016" s="735">
        <v>0</v>
      </c>
      <c r="I1016" s="735">
        <v>0</v>
      </c>
      <c r="J1016" s="735">
        <v>0</v>
      </c>
      <c r="K1016" s="735">
        <v>0</v>
      </c>
      <c r="L1016" s="735">
        <v>0</v>
      </c>
      <c r="M1016" s="735">
        <v>18983281920</v>
      </c>
      <c r="N1016" s="735">
        <v>2858928</v>
      </c>
    </row>
    <row r="1017" spans="1:14">
      <c r="A1017" s="734" t="s">
        <v>3179</v>
      </c>
      <c r="B1017" s="734" t="s">
        <v>9939</v>
      </c>
      <c r="C1017" s="734" t="s">
        <v>1600</v>
      </c>
      <c r="D1017" s="734" t="s">
        <v>1614</v>
      </c>
      <c r="E1017" s="735">
        <v>1366</v>
      </c>
      <c r="F1017" s="735">
        <v>-6</v>
      </c>
      <c r="G1017" s="736">
        <v>-0.44</v>
      </c>
      <c r="H1017" s="735">
        <v>1372</v>
      </c>
      <c r="I1017" s="735">
        <v>1377</v>
      </c>
      <c r="J1017" s="735">
        <v>1362</v>
      </c>
      <c r="K1017" s="735">
        <v>5782</v>
      </c>
      <c r="L1017" s="735">
        <v>7901411</v>
      </c>
      <c r="M1017" s="735">
        <v>68125030426</v>
      </c>
      <c r="N1017" s="735">
        <v>49871911</v>
      </c>
    </row>
    <row r="1018" spans="1:14">
      <c r="A1018" s="734" t="s">
        <v>3180</v>
      </c>
      <c r="B1018" s="734" t="s">
        <v>3181</v>
      </c>
      <c r="C1018" s="734" t="s">
        <v>1600</v>
      </c>
      <c r="D1018" s="734" t="s">
        <v>1614</v>
      </c>
      <c r="E1018" s="735">
        <v>71900</v>
      </c>
      <c r="F1018" s="735">
        <v>5700</v>
      </c>
      <c r="G1018" s="736">
        <v>8.61</v>
      </c>
      <c r="H1018" s="735">
        <v>66200</v>
      </c>
      <c r="I1018" s="735">
        <v>73200</v>
      </c>
      <c r="J1018" s="735">
        <v>65700</v>
      </c>
      <c r="K1018" s="735">
        <v>170650</v>
      </c>
      <c r="L1018" s="735">
        <v>12096746800</v>
      </c>
      <c r="M1018" s="735">
        <v>484153605200</v>
      </c>
      <c r="N1018" s="735">
        <v>6733708</v>
      </c>
    </row>
    <row r="1019" spans="1:14">
      <c r="A1019" s="734" t="s">
        <v>3182</v>
      </c>
      <c r="B1019" s="734" t="s">
        <v>3183</v>
      </c>
      <c r="C1019" s="734" t="s">
        <v>1600</v>
      </c>
      <c r="D1019" s="734" t="s">
        <v>1651</v>
      </c>
      <c r="E1019" s="735">
        <v>3320</v>
      </c>
      <c r="F1019" s="735">
        <v>0</v>
      </c>
      <c r="G1019" s="736">
        <v>0</v>
      </c>
      <c r="H1019" s="735">
        <v>0</v>
      </c>
      <c r="I1019" s="735">
        <v>0</v>
      </c>
      <c r="J1019" s="735">
        <v>0</v>
      </c>
      <c r="K1019" s="735">
        <v>0</v>
      </c>
      <c r="L1019" s="735">
        <v>0</v>
      </c>
      <c r="M1019" s="735">
        <v>256309348520</v>
      </c>
      <c r="N1019" s="735">
        <v>77201611</v>
      </c>
    </row>
    <row r="1020" spans="1:14">
      <c r="A1020" s="734" t="s">
        <v>3184</v>
      </c>
      <c r="B1020" s="734" t="s">
        <v>3185</v>
      </c>
      <c r="C1020" s="734" t="s">
        <v>1600</v>
      </c>
      <c r="D1020" s="734" t="s">
        <v>1601</v>
      </c>
      <c r="E1020" s="735">
        <v>4050</v>
      </c>
      <c r="F1020" s="735">
        <v>25</v>
      </c>
      <c r="G1020" s="736">
        <v>0.62</v>
      </c>
      <c r="H1020" s="735">
        <v>4050</v>
      </c>
      <c r="I1020" s="735">
        <v>4105</v>
      </c>
      <c r="J1020" s="735">
        <v>3965</v>
      </c>
      <c r="K1020" s="735">
        <v>103783</v>
      </c>
      <c r="L1020" s="735">
        <v>417372035</v>
      </c>
      <c r="M1020" s="735">
        <v>202923897300</v>
      </c>
      <c r="N1020" s="735">
        <v>50104666</v>
      </c>
    </row>
    <row r="1021" spans="1:14">
      <c r="A1021" s="734" t="s">
        <v>3186</v>
      </c>
      <c r="B1021" s="734" t="s">
        <v>3187</v>
      </c>
      <c r="C1021" s="734" t="s">
        <v>1600</v>
      </c>
      <c r="D1021" s="734" t="s">
        <v>1601</v>
      </c>
      <c r="E1021" s="735">
        <v>7800</v>
      </c>
      <c r="F1021" s="735">
        <v>30</v>
      </c>
      <c r="G1021" s="736">
        <v>0.39</v>
      </c>
      <c r="H1021" s="735">
        <v>7680</v>
      </c>
      <c r="I1021" s="735">
        <v>7830</v>
      </c>
      <c r="J1021" s="735">
        <v>7680</v>
      </c>
      <c r="K1021" s="735">
        <v>5736</v>
      </c>
      <c r="L1021" s="735">
        <v>44385500</v>
      </c>
      <c r="M1021" s="735">
        <v>43330895400</v>
      </c>
      <c r="N1021" s="735">
        <v>5555243</v>
      </c>
    </row>
    <row r="1022" spans="1:14">
      <c r="A1022" s="734" t="s">
        <v>3188</v>
      </c>
      <c r="B1022" s="734" t="s">
        <v>3189</v>
      </c>
      <c r="C1022" s="734" t="s">
        <v>1604</v>
      </c>
      <c r="D1022" s="734" t="s">
        <v>1605</v>
      </c>
      <c r="E1022" s="735">
        <v>627</v>
      </c>
      <c r="F1022" s="735">
        <v>-9</v>
      </c>
      <c r="G1022" s="736">
        <v>-1.42</v>
      </c>
      <c r="H1022" s="735">
        <v>643</v>
      </c>
      <c r="I1022" s="735">
        <v>643</v>
      </c>
      <c r="J1022" s="735">
        <v>622</v>
      </c>
      <c r="K1022" s="735">
        <v>109832</v>
      </c>
      <c r="L1022" s="735">
        <v>69143209</v>
      </c>
      <c r="M1022" s="735">
        <v>28337940279</v>
      </c>
      <c r="N1022" s="735">
        <v>45196077</v>
      </c>
    </row>
    <row r="1023" spans="1:14">
      <c r="A1023" s="734" t="s">
        <v>3190</v>
      </c>
      <c r="B1023" s="734" t="s">
        <v>3191</v>
      </c>
      <c r="C1023" s="734" t="s">
        <v>1604</v>
      </c>
      <c r="D1023" s="734" t="s">
        <v>1605</v>
      </c>
      <c r="E1023" s="735">
        <v>4895</v>
      </c>
      <c r="F1023" s="735">
        <v>0</v>
      </c>
      <c r="G1023" s="736">
        <v>0</v>
      </c>
      <c r="H1023" s="735">
        <v>4910</v>
      </c>
      <c r="I1023" s="735">
        <v>4935</v>
      </c>
      <c r="J1023" s="735">
        <v>4875</v>
      </c>
      <c r="K1023" s="735">
        <v>18093</v>
      </c>
      <c r="L1023" s="735">
        <v>88827505</v>
      </c>
      <c r="M1023" s="735">
        <v>63619047195</v>
      </c>
      <c r="N1023" s="735">
        <v>12996741</v>
      </c>
    </row>
    <row r="1024" spans="1:14">
      <c r="A1024" s="734" t="s">
        <v>3192</v>
      </c>
      <c r="B1024" s="734" t="s">
        <v>3193</v>
      </c>
      <c r="C1024" s="734" t="s">
        <v>1600</v>
      </c>
      <c r="D1024" s="734" t="s">
        <v>1614</v>
      </c>
      <c r="E1024" s="735">
        <v>1070</v>
      </c>
      <c r="F1024" s="735">
        <v>-16</v>
      </c>
      <c r="G1024" s="736">
        <v>-1.47</v>
      </c>
      <c r="H1024" s="735">
        <v>1086</v>
      </c>
      <c r="I1024" s="735">
        <v>1110</v>
      </c>
      <c r="J1024" s="735">
        <v>1068</v>
      </c>
      <c r="K1024" s="735">
        <v>109621</v>
      </c>
      <c r="L1024" s="735">
        <v>118562835</v>
      </c>
      <c r="M1024" s="735">
        <v>24601986770</v>
      </c>
      <c r="N1024" s="735">
        <v>22992511</v>
      </c>
    </row>
    <row r="1025" spans="1:14">
      <c r="A1025" s="734" t="s">
        <v>3194</v>
      </c>
      <c r="B1025" s="734" t="s">
        <v>3195</v>
      </c>
      <c r="C1025" s="734" t="s">
        <v>1600</v>
      </c>
      <c r="D1025" s="734" t="s">
        <v>1614</v>
      </c>
      <c r="E1025" s="735">
        <v>13570</v>
      </c>
      <c r="F1025" s="735">
        <v>250</v>
      </c>
      <c r="G1025" s="736">
        <v>1.88</v>
      </c>
      <c r="H1025" s="735">
        <v>13330</v>
      </c>
      <c r="I1025" s="735">
        <v>13680</v>
      </c>
      <c r="J1025" s="735">
        <v>13210</v>
      </c>
      <c r="K1025" s="735">
        <v>38678</v>
      </c>
      <c r="L1025" s="735">
        <v>520245525</v>
      </c>
      <c r="M1025" s="735">
        <v>173667815110</v>
      </c>
      <c r="N1025" s="735">
        <v>12797923</v>
      </c>
    </row>
    <row r="1026" spans="1:14">
      <c r="A1026" s="734" t="s">
        <v>3196</v>
      </c>
      <c r="B1026" s="734" t="s">
        <v>3197</v>
      </c>
      <c r="C1026" s="734" t="s">
        <v>1600</v>
      </c>
      <c r="D1026" s="734" t="s">
        <v>1601</v>
      </c>
      <c r="E1026" s="735">
        <v>5510</v>
      </c>
      <c r="F1026" s="735">
        <v>70</v>
      </c>
      <c r="G1026" s="736">
        <v>1.29</v>
      </c>
      <c r="H1026" s="735">
        <v>5380</v>
      </c>
      <c r="I1026" s="735">
        <v>6000</v>
      </c>
      <c r="J1026" s="735">
        <v>5160</v>
      </c>
      <c r="K1026" s="735">
        <v>106151</v>
      </c>
      <c r="L1026" s="735">
        <v>591579255</v>
      </c>
      <c r="M1026" s="735">
        <v>53646682400</v>
      </c>
      <c r="N1026" s="735">
        <v>9736240</v>
      </c>
    </row>
    <row r="1027" spans="1:14">
      <c r="A1027" s="734" t="s">
        <v>7751</v>
      </c>
      <c r="B1027" s="734" t="s">
        <v>7752</v>
      </c>
      <c r="C1027" s="734" t="s">
        <v>1600</v>
      </c>
      <c r="D1027" s="734" t="s">
        <v>1614</v>
      </c>
      <c r="E1027" s="735">
        <v>9520</v>
      </c>
      <c r="F1027" s="735">
        <v>10</v>
      </c>
      <c r="G1027" s="736">
        <v>0.11</v>
      </c>
      <c r="H1027" s="735">
        <v>9620</v>
      </c>
      <c r="I1027" s="735">
        <v>9620</v>
      </c>
      <c r="J1027" s="735">
        <v>9290</v>
      </c>
      <c r="K1027" s="735">
        <v>17731</v>
      </c>
      <c r="L1027" s="735">
        <v>167096320</v>
      </c>
      <c r="M1027" s="735">
        <v>68610068800</v>
      </c>
      <c r="N1027" s="735">
        <v>7206940</v>
      </c>
    </row>
    <row r="1028" spans="1:14">
      <c r="A1028" s="734" t="s">
        <v>3198</v>
      </c>
      <c r="B1028" s="734" t="s">
        <v>3199</v>
      </c>
      <c r="C1028" s="734" t="s">
        <v>1600</v>
      </c>
      <c r="D1028" s="734" t="s">
        <v>1614</v>
      </c>
      <c r="E1028" s="735">
        <v>7300</v>
      </c>
      <c r="F1028" s="735">
        <v>130</v>
      </c>
      <c r="G1028" s="736">
        <v>1.81</v>
      </c>
      <c r="H1028" s="735">
        <v>7180</v>
      </c>
      <c r="I1028" s="735">
        <v>7300</v>
      </c>
      <c r="J1028" s="735">
        <v>7110</v>
      </c>
      <c r="K1028" s="735">
        <v>7594</v>
      </c>
      <c r="L1028" s="735">
        <v>54878360</v>
      </c>
      <c r="M1028" s="735">
        <v>88437383000</v>
      </c>
      <c r="N1028" s="735">
        <v>12114710</v>
      </c>
    </row>
    <row r="1029" spans="1:14">
      <c r="A1029" s="734" t="s">
        <v>3200</v>
      </c>
      <c r="B1029" s="734" t="s">
        <v>3201</v>
      </c>
      <c r="C1029" s="734" t="s">
        <v>1604</v>
      </c>
      <c r="D1029" s="734" t="s">
        <v>1605</v>
      </c>
      <c r="E1029" s="735">
        <v>16100</v>
      </c>
      <c r="F1029" s="735">
        <v>-140</v>
      </c>
      <c r="G1029" s="736">
        <v>-0.86</v>
      </c>
      <c r="H1029" s="735">
        <v>16220</v>
      </c>
      <c r="I1029" s="735">
        <v>16240</v>
      </c>
      <c r="J1029" s="735">
        <v>15890</v>
      </c>
      <c r="K1029" s="735">
        <v>231013</v>
      </c>
      <c r="L1029" s="735">
        <v>3710322635</v>
      </c>
      <c r="M1029" s="735">
        <v>542755761800</v>
      </c>
      <c r="N1029" s="735">
        <v>33711538</v>
      </c>
    </row>
    <row r="1030" spans="1:14">
      <c r="A1030" s="734" t="s">
        <v>3202</v>
      </c>
      <c r="B1030" s="734" t="s">
        <v>3203</v>
      </c>
      <c r="C1030" s="734" t="s">
        <v>1600</v>
      </c>
      <c r="D1030" s="734" t="s">
        <v>1601</v>
      </c>
      <c r="E1030" s="735">
        <v>52300</v>
      </c>
      <c r="F1030" s="735">
        <v>-1700</v>
      </c>
      <c r="G1030" s="736">
        <v>-3.15</v>
      </c>
      <c r="H1030" s="735">
        <v>53700</v>
      </c>
      <c r="I1030" s="735">
        <v>54600</v>
      </c>
      <c r="J1030" s="735">
        <v>52100</v>
      </c>
      <c r="K1030" s="735">
        <v>410130</v>
      </c>
      <c r="L1030" s="735">
        <v>21774384900</v>
      </c>
      <c r="M1030" s="735">
        <v>1618390812500</v>
      </c>
      <c r="N1030" s="735">
        <v>30944375</v>
      </c>
    </row>
    <row r="1031" spans="1:14">
      <c r="A1031" s="734" t="s">
        <v>9940</v>
      </c>
      <c r="B1031" s="734" t="s">
        <v>9941</v>
      </c>
      <c r="C1031" s="734" t="s">
        <v>1600</v>
      </c>
      <c r="D1031" s="734" t="s">
        <v>1660</v>
      </c>
      <c r="E1031" s="735">
        <v>2835</v>
      </c>
      <c r="F1031" s="735">
        <v>20</v>
      </c>
      <c r="G1031" s="736">
        <v>0.71</v>
      </c>
      <c r="H1031" s="735">
        <v>2815</v>
      </c>
      <c r="I1031" s="735">
        <v>2840</v>
      </c>
      <c r="J1031" s="735">
        <v>2745</v>
      </c>
      <c r="K1031" s="735">
        <v>118685</v>
      </c>
      <c r="L1031" s="735">
        <v>330210700</v>
      </c>
      <c r="M1031" s="735">
        <v>11935350000</v>
      </c>
      <c r="N1031" s="735">
        <v>4210000</v>
      </c>
    </row>
    <row r="1032" spans="1:14">
      <c r="A1032" s="734" t="s">
        <v>9942</v>
      </c>
      <c r="B1032" s="734" t="s">
        <v>9943</v>
      </c>
      <c r="C1032" s="734" t="s">
        <v>1600</v>
      </c>
      <c r="D1032" s="734" t="s">
        <v>1660</v>
      </c>
      <c r="E1032" s="735">
        <v>1990</v>
      </c>
      <c r="F1032" s="735">
        <v>-4</v>
      </c>
      <c r="G1032" s="736">
        <v>-0.2</v>
      </c>
      <c r="H1032" s="735">
        <v>1994</v>
      </c>
      <c r="I1032" s="735">
        <v>2005</v>
      </c>
      <c r="J1032" s="735">
        <v>1979</v>
      </c>
      <c r="K1032" s="735">
        <v>66972</v>
      </c>
      <c r="L1032" s="735">
        <v>133245144</v>
      </c>
      <c r="M1032" s="735">
        <v>8576900000</v>
      </c>
      <c r="N1032" s="735">
        <v>4310000</v>
      </c>
    </row>
    <row r="1033" spans="1:14">
      <c r="A1033" s="734" t="s">
        <v>3206</v>
      </c>
      <c r="B1033" s="734" t="s">
        <v>3207</v>
      </c>
      <c r="C1033" s="734" t="s">
        <v>1600</v>
      </c>
      <c r="D1033" s="734" t="s">
        <v>2041</v>
      </c>
      <c r="E1033" s="735">
        <v>548</v>
      </c>
      <c r="F1033" s="735">
        <v>6</v>
      </c>
      <c r="G1033" s="736">
        <v>1.1100000000000001</v>
      </c>
      <c r="H1033" s="735">
        <v>542</v>
      </c>
      <c r="I1033" s="735">
        <v>549</v>
      </c>
      <c r="J1033" s="735">
        <v>542</v>
      </c>
      <c r="K1033" s="735">
        <v>96227</v>
      </c>
      <c r="L1033" s="735">
        <v>52351487</v>
      </c>
      <c r="M1033" s="735">
        <v>14622297700</v>
      </c>
      <c r="N1033" s="735">
        <v>26683025</v>
      </c>
    </row>
    <row r="1034" spans="1:14">
      <c r="A1034" s="734" t="s">
        <v>3209</v>
      </c>
      <c r="B1034" s="734" t="s">
        <v>3210</v>
      </c>
      <c r="C1034" s="734" t="s">
        <v>1600</v>
      </c>
      <c r="D1034" s="734" t="s">
        <v>1611</v>
      </c>
      <c r="E1034" s="735">
        <v>11650</v>
      </c>
      <c r="F1034" s="735">
        <v>-300</v>
      </c>
      <c r="G1034" s="736">
        <v>-2.5099999999999998</v>
      </c>
      <c r="H1034" s="735">
        <v>11950</v>
      </c>
      <c r="I1034" s="735">
        <v>11950</v>
      </c>
      <c r="J1034" s="735">
        <v>11640</v>
      </c>
      <c r="K1034" s="735">
        <v>23349</v>
      </c>
      <c r="L1034" s="735">
        <v>273519460</v>
      </c>
      <c r="M1034" s="735">
        <v>115636560250</v>
      </c>
      <c r="N1034" s="735">
        <v>9925885</v>
      </c>
    </row>
    <row r="1035" spans="1:14">
      <c r="A1035" s="734" t="s">
        <v>4142</v>
      </c>
      <c r="B1035" s="734" t="s">
        <v>7753</v>
      </c>
      <c r="C1035" s="734" t="s">
        <v>1600</v>
      </c>
      <c r="D1035" s="734" t="s">
        <v>1651</v>
      </c>
      <c r="E1035" s="735">
        <v>229</v>
      </c>
      <c r="F1035" s="735">
        <v>0</v>
      </c>
      <c r="G1035" s="736">
        <v>0</v>
      </c>
      <c r="H1035" s="735">
        <v>0</v>
      </c>
      <c r="I1035" s="735">
        <v>0</v>
      </c>
      <c r="J1035" s="735">
        <v>0</v>
      </c>
      <c r="K1035" s="735">
        <v>0</v>
      </c>
      <c r="L1035" s="735">
        <v>0</v>
      </c>
      <c r="M1035" s="735">
        <v>21370407553</v>
      </c>
      <c r="N1035" s="735">
        <v>93320557</v>
      </c>
    </row>
    <row r="1036" spans="1:14">
      <c r="A1036" s="734" t="s">
        <v>9944</v>
      </c>
      <c r="B1036" s="734" t="s">
        <v>9945</v>
      </c>
      <c r="C1036" s="734" t="s">
        <v>1600</v>
      </c>
      <c r="D1036" s="734" t="s">
        <v>1632</v>
      </c>
      <c r="E1036" s="735">
        <v>19250</v>
      </c>
      <c r="F1036" s="735">
        <v>2320</v>
      </c>
      <c r="G1036" s="736">
        <v>13.7</v>
      </c>
      <c r="H1036" s="735">
        <v>16820</v>
      </c>
      <c r="I1036" s="735">
        <v>19960</v>
      </c>
      <c r="J1036" s="735">
        <v>16700</v>
      </c>
      <c r="K1036" s="735">
        <v>13061446</v>
      </c>
      <c r="L1036" s="735">
        <v>247787881890</v>
      </c>
      <c r="M1036" s="735">
        <v>557796527750</v>
      </c>
      <c r="N1036" s="735">
        <v>28976443</v>
      </c>
    </row>
    <row r="1037" spans="1:14">
      <c r="A1037" s="734" t="s">
        <v>3211</v>
      </c>
      <c r="B1037" s="734" t="s">
        <v>3212</v>
      </c>
      <c r="C1037" s="734" t="s">
        <v>1600</v>
      </c>
      <c r="D1037" s="734" t="s">
        <v>1611</v>
      </c>
      <c r="E1037" s="735">
        <v>17620</v>
      </c>
      <c r="F1037" s="735">
        <v>-740</v>
      </c>
      <c r="G1037" s="736">
        <v>-4.03</v>
      </c>
      <c r="H1037" s="735">
        <v>17660</v>
      </c>
      <c r="I1037" s="735">
        <v>17790</v>
      </c>
      <c r="J1037" s="735">
        <v>17120</v>
      </c>
      <c r="K1037" s="735">
        <v>306715</v>
      </c>
      <c r="L1037" s="735">
        <v>5329969630</v>
      </c>
      <c r="M1037" s="735">
        <v>798881584740</v>
      </c>
      <c r="N1037" s="735">
        <v>45339477</v>
      </c>
    </row>
    <row r="1038" spans="1:14">
      <c r="A1038" s="734" t="s">
        <v>3213</v>
      </c>
      <c r="B1038" s="734" t="s">
        <v>3214</v>
      </c>
      <c r="C1038" s="734" t="s">
        <v>1600</v>
      </c>
      <c r="D1038" s="734" t="s">
        <v>1614</v>
      </c>
      <c r="E1038" s="735">
        <v>391</v>
      </c>
      <c r="F1038" s="735">
        <v>-1</v>
      </c>
      <c r="G1038" s="736">
        <v>-0.26</v>
      </c>
      <c r="H1038" s="735">
        <v>392</v>
      </c>
      <c r="I1038" s="735">
        <v>407</v>
      </c>
      <c r="J1038" s="735">
        <v>390</v>
      </c>
      <c r="K1038" s="735">
        <v>176213</v>
      </c>
      <c r="L1038" s="735">
        <v>69307861</v>
      </c>
      <c r="M1038" s="735">
        <v>23441654671</v>
      </c>
      <c r="N1038" s="735">
        <v>59953081</v>
      </c>
    </row>
    <row r="1039" spans="1:14">
      <c r="A1039" s="734" t="s">
        <v>3215</v>
      </c>
      <c r="B1039" s="734" t="s">
        <v>3216</v>
      </c>
      <c r="C1039" s="734" t="s">
        <v>1600</v>
      </c>
      <c r="D1039" s="734" t="s">
        <v>1611</v>
      </c>
      <c r="E1039" s="735">
        <v>8920</v>
      </c>
      <c r="F1039" s="735">
        <v>-120</v>
      </c>
      <c r="G1039" s="736">
        <v>-1.33</v>
      </c>
      <c r="H1039" s="735">
        <v>9000</v>
      </c>
      <c r="I1039" s="735">
        <v>9190</v>
      </c>
      <c r="J1039" s="735">
        <v>8880</v>
      </c>
      <c r="K1039" s="735">
        <v>397405</v>
      </c>
      <c r="L1039" s="735">
        <v>3586529125</v>
      </c>
      <c r="M1039" s="735">
        <v>233704223000</v>
      </c>
      <c r="N1039" s="735">
        <v>26200025</v>
      </c>
    </row>
    <row r="1040" spans="1:14">
      <c r="A1040" s="734" t="s">
        <v>3217</v>
      </c>
      <c r="B1040" s="734" t="s">
        <v>3218</v>
      </c>
      <c r="C1040" s="734" t="s">
        <v>1600</v>
      </c>
      <c r="D1040" s="734" t="s">
        <v>2041</v>
      </c>
      <c r="E1040" s="735">
        <v>876</v>
      </c>
      <c r="F1040" s="735">
        <v>2</v>
      </c>
      <c r="G1040" s="736">
        <v>0.23</v>
      </c>
      <c r="H1040" s="735">
        <v>882</v>
      </c>
      <c r="I1040" s="735">
        <v>890</v>
      </c>
      <c r="J1040" s="735">
        <v>875</v>
      </c>
      <c r="K1040" s="735">
        <v>19050</v>
      </c>
      <c r="L1040" s="735">
        <v>16755567</v>
      </c>
      <c r="M1040" s="735">
        <v>17331427860</v>
      </c>
      <c r="N1040" s="735">
        <v>19784735</v>
      </c>
    </row>
    <row r="1041" spans="1:14">
      <c r="A1041" s="734" t="s">
        <v>3224</v>
      </c>
      <c r="B1041" s="734" t="s">
        <v>9946</v>
      </c>
      <c r="C1041" s="734" t="s">
        <v>1600</v>
      </c>
      <c r="D1041" s="734" t="s">
        <v>1632</v>
      </c>
      <c r="E1041" s="735">
        <v>1357</v>
      </c>
      <c r="F1041" s="735">
        <v>-12</v>
      </c>
      <c r="G1041" s="736">
        <v>-0.88</v>
      </c>
      <c r="H1041" s="735">
        <v>1369</v>
      </c>
      <c r="I1041" s="735">
        <v>1369</v>
      </c>
      <c r="J1041" s="735">
        <v>1325</v>
      </c>
      <c r="K1041" s="735">
        <v>69520</v>
      </c>
      <c r="L1041" s="735">
        <v>93174461</v>
      </c>
      <c r="M1041" s="735">
        <v>42671848825</v>
      </c>
      <c r="N1041" s="735">
        <v>31445725</v>
      </c>
    </row>
    <row r="1042" spans="1:14">
      <c r="A1042" s="734" t="s">
        <v>3219</v>
      </c>
      <c r="B1042" s="734" t="s">
        <v>3220</v>
      </c>
      <c r="C1042" s="734" t="s">
        <v>1600</v>
      </c>
      <c r="D1042" s="734" t="s">
        <v>1614</v>
      </c>
      <c r="E1042" s="735">
        <v>996</v>
      </c>
      <c r="F1042" s="735">
        <v>-45</v>
      </c>
      <c r="G1042" s="736">
        <v>-4.32</v>
      </c>
      <c r="H1042" s="735">
        <v>1090</v>
      </c>
      <c r="I1042" s="735">
        <v>1090</v>
      </c>
      <c r="J1042" s="735">
        <v>993</v>
      </c>
      <c r="K1042" s="735">
        <v>344741</v>
      </c>
      <c r="L1042" s="735">
        <v>349009112</v>
      </c>
      <c r="M1042" s="735">
        <v>59326252956</v>
      </c>
      <c r="N1042" s="735">
        <v>59564511</v>
      </c>
    </row>
    <row r="1043" spans="1:14">
      <c r="A1043" s="734" t="s">
        <v>2920</v>
      </c>
      <c r="B1043" s="734" t="s">
        <v>9947</v>
      </c>
      <c r="C1043" s="734" t="s">
        <v>1600</v>
      </c>
      <c r="D1043" s="734" t="s">
        <v>1632</v>
      </c>
      <c r="E1043" s="735">
        <v>1588</v>
      </c>
      <c r="F1043" s="735">
        <v>-142</v>
      </c>
      <c r="G1043" s="736">
        <v>-8.2100000000000009</v>
      </c>
      <c r="H1043" s="735">
        <v>1730</v>
      </c>
      <c r="I1043" s="735">
        <v>1730</v>
      </c>
      <c r="J1043" s="735">
        <v>1572</v>
      </c>
      <c r="K1043" s="735">
        <v>535426</v>
      </c>
      <c r="L1043" s="735">
        <v>868611748</v>
      </c>
      <c r="M1043" s="735">
        <v>59123180536</v>
      </c>
      <c r="N1043" s="735">
        <v>37231222</v>
      </c>
    </row>
    <row r="1044" spans="1:14">
      <c r="A1044" s="734" t="s">
        <v>3222</v>
      </c>
      <c r="B1044" s="734" t="s">
        <v>3223</v>
      </c>
      <c r="C1044" s="734" t="s">
        <v>1600</v>
      </c>
      <c r="D1044" s="734" t="s">
        <v>1614</v>
      </c>
      <c r="E1044" s="735">
        <v>4705</v>
      </c>
      <c r="F1044" s="735">
        <v>5</v>
      </c>
      <c r="G1044" s="736">
        <v>0.11</v>
      </c>
      <c r="H1044" s="735">
        <v>4735</v>
      </c>
      <c r="I1044" s="735">
        <v>4750</v>
      </c>
      <c r="J1044" s="735">
        <v>4695</v>
      </c>
      <c r="K1044" s="735">
        <v>33419</v>
      </c>
      <c r="L1044" s="735">
        <v>157510663</v>
      </c>
      <c r="M1044" s="735">
        <v>78212593565</v>
      </c>
      <c r="N1044" s="735">
        <v>16623293</v>
      </c>
    </row>
    <row r="1045" spans="1:14">
      <c r="A1045" s="734" t="s">
        <v>1949</v>
      </c>
      <c r="B1045" s="734" t="s">
        <v>9948</v>
      </c>
      <c r="C1045" s="734" t="s">
        <v>1600</v>
      </c>
      <c r="D1045" s="734" t="s">
        <v>1601</v>
      </c>
      <c r="E1045" s="735">
        <v>877</v>
      </c>
      <c r="F1045" s="735">
        <v>-15</v>
      </c>
      <c r="G1045" s="736">
        <v>-1.68</v>
      </c>
      <c r="H1045" s="735">
        <v>885</v>
      </c>
      <c r="I1045" s="735">
        <v>900</v>
      </c>
      <c r="J1045" s="735">
        <v>873</v>
      </c>
      <c r="K1045" s="735">
        <v>290036</v>
      </c>
      <c r="L1045" s="735">
        <v>256813486</v>
      </c>
      <c r="M1045" s="735">
        <v>103244384746</v>
      </c>
      <c r="N1045" s="735">
        <v>117724498</v>
      </c>
    </row>
    <row r="1046" spans="1:14">
      <c r="A1046" s="734" t="s">
        <v>3225</v>
      </c>
      <c r="B1046" s="734" t="s">
        <v>3226</v>
      </c>
      <c r="C1046" s="734" t="s">
        <v>1600</v>
      </c>
      <c r="D1046" s="734" t="s">
        <v>1614</v>
      </c>
      <c r="E1046" s="735">
        <v>3065</v>
      </c>
      <c r="F1046" s="735">
        <v>-35</v>
      </c>
      <c r="G1046" s="736">
        <v>-1.1299999999999999</v>
      </c>
      <c r="H1046" s="735">
        <v>3070</v>
      </c>
      <c r="I1046" s="735">
        <v>3072</v>
      </c>
      <c r="J1046" s="735">
        <v>3030</v>
      </c>
      <c r="K1046" s="735">
        <v>3620</v>
      </c>
      <c r="L1046" s="735">
        <v>11078256</v>
      </c>
      <c r="M1046" s="735">
        <v>25071700000</v>
      </c>
      <c r="N1046" s="735">
        <v>8180000</v>
      </c>
    </row>
    <row r="1047" spans="1:14">
      <c r="A1047" s="734" t="s">
        <v>3227</v>
      </c>
      <c r="B1047" s="734" t="s">
        <v>3228</v>
      </c>
      <c r="C1047" s="734" t="s">
        <v>1600</v>
      </c>
      <c r="D1047" s="734" t="s">
        <v>1611</v>
      </c>
      <c r="E1047" s="735">
        <v>5990</v>
      </c>
      <c r="F1047" s="735">
        <v>-10</v>
      </c>
      <c r="G1047" s="736">
        <v>-0.17</v>
      </c>
      <c r="H1047" s="735">
        <v>6050</v>
      </c>
      <c r="I1047" s="735">
        <v>6050</v>
      </c>
      <c r="J1047" s="735">
        <v>5920</v>
      </c>
      <c r="K1047" s="735">
        <v>3036</v>
      </c>
      <c r="L1047" s="735">
        <v>18135240</v>
      </c>
      <c r="M1047" s="735">
        <v>115241040950</v>
      </c>
      <c r="N1047" s="735">
        <v>19238905</v>
      </c>
    </row>
    <row r="1048" spans="1:14">
      <c r="A1048" s="734" t="s">
        <v>3229</v>
      </c>
      <c r="B1048" s="734" t="s">
        <v>3230</v>
      </c>
      <c r="C1048" s="734" t="s">
        <v>1600</v>
      </c>
      <c r="D1048" s="734" t="s">
        <v>1614</v>
      </c>
      <c r="E1048" s="735">
        <v>3520</v>
      </c>
      <c r="F1048" s="735">
        <v>0</v>
      </c>
      <c r="G1048" s="736">
        <v>0</v>
      </c>
      <c r="H1048" s="735">
        <v>3530</v>
      </c>
      <c r="I1048" s="735">
        <v>3540</v>
      </c>
      <c r="J1048" s="735">
        <v>3500</v>
      </c>
      <c r="K1048" s="735">
        <v>102415</v>
      </c>
      <c r="L1048" s="735">
        <v>360800892</v>
      </c>
      <c r="M1048" s="735">
        <v>100857856000</v>
      </c>
      <c r="N1048" s="735">
        <v>28652800</v>
      </c>
    </row>
    <row r="1049" spans="1:14">
      <c r="A1049" s="734" t="s">
        <v>3174</v>
      </c>
      <c r="B1049" s="734" t="s">
        <v>9949</v>
      </c>
      <c r="C1049" s="734" t="s">
        <v>1600</v>
      </c>
      <c r="D1049" s="734" t="s">
        <v>1601</v>
      </c>
      <c r="E1049" s="735">
        <v>296</v>
      </c>
      <c r="F1049" s="735">
        <v>-6</v>
      </c>
      <c r="G1049" s="736">
        <v>-1.99</v>
      </c>
      <c r="H1049" s="735">
        <v>302</v>
      </c>
      <c r="I1049" s="735">
        <v>305</v>
      </c>
      <c r="J1049" s="735">
        <v>295</v>
      </c>
      <c r="K1049" s="735">
        <v>448247</v>
      </c>
      <c r="L1049" s="735">
        <v>133671379</v>
      </c>
      <c r="M1049" s="735">
        <v>23876463488</v>
      </c>
      <c r="N1049" s="735">
        <v>80663728</v>
      </c>
    </row>
    <row r="1050" spans="1:14">
      <c r="A1050" s="734" t="s">
        <v>3232</v>
      </c>
      <c r="B1050" s="734" t="s">
        <v>3233</v>
      </c>
      <c r="C1050" s="734" t="s">
        <v>1604</v>
      </c>
      <c r="D1050" s="734" t="s">
        <v>1605</v>
      </c>
      <c r="E1050" s="735">
        <v>74500</v>
      </c>
      <c r="F1050" s="735">
        <v>-1000</v>
      </c>
      <c r="G1050" s="736">
        <v>-1.32</v>
      </c>
      <c r="H1050" s="735">
        <v>75000</v>
      </c>
      <c r="I1050" s="735">
        <v>75800</v>
      </c>
      <c r="J1050" s="735">
        <v>73700</v>
      </c>
      <c r="K1050" s="735">
        <v>38794</v>
      </c>
      <c r="L1050" s="735">
        <v>2886479950</v>
      </c>
      <c r="M1050" s="735">
        <v>711899873500</v>
      </c>
      <c r="N1050" s="735">
        <v>9555703</v>
      </c>
    </row>
    <row r="1051" spans="1:14">
      <c r="A1051" s="734" t="s">
        <v>2803</v>
      </c>
      <c r="B1051" s="734" t="s">
        <v>9950</v>
      </c>
      <c r="C1051" s="734" t="s">
        <v>1600</v>
      </c>
      <c r="D1051" s="734" t="s">
        <v>1601</v>
      </c>
      <c r="E1051" s="735">
        <v>592</v>
      </c>
      <c r="F1051" s="735">
        <v>-29</v>
      </c>
      <c r="G1051" s="736">
        <v>-4.67</v>
      </c>
      <c r="H1051" s="735">
        <v>621</v>
      </c>
      <c r="I1051" s="735">
        <v>629</v>
      </c>
      <c r="J1051" s="735">
        <v>592</v>
      </c>
      <c r="K1051" s="735">
        <v>491040</v>
      </c>
      <c r="L1051" s="735">
        <v>296973106</v>
      </c>
      <c r="M1051" s="735">
        <v>36106170576</v>
      </c>
      <c r="N1051" s="735">
        <v>60990153</v>
      </c>
    </row>
    <row r="1052" spans="1:14">
      <c r="A1052" s="734" t="s">
        <v>3234</v>
      </c>
      <c r="B1052" s="734" t="s">
        <v>3235</v>
      </c>
      <c r="C1052" s="734" t="s">
        <v>1600</v>
      </c>
      <c r="D1052" s="734" t="s">
        <v>1614</v>
      </c>
      <c r="E1052" s="735">
        <v>5280</v>
      </c>
      <c r="F1052" s="735">
        <v>0</v>
      </c>
      <c r="G1052" s="736">
        <v>0</v>
      </c>
      <c r="H1052" s="735">
        <v>5280</v>
      </c>
      <c r="I1052" s="735">
        <v>5290</v>
      </c>
      <c r="J1052" s="735">
        <v>5170</v>
      </c>
      <c r="K1052" s="735">
        <v>16668</v>
      </c>
      <c r="L1052" s="735">
        <v>87051300</v>
      </c>
      <c r="M1052" s="735">
        <v>42517780800</v>
      </c>
      <c r="N1052" s="735">
        <v>8052610</v>
      </c>
    </row>
    <row r="1053" spans="1:14">
      <c r="A1053" s="734" t="s">
        <v>3236</v>
      </c>
      <c r="B1053" s="734" t="s">
        <v>3237</v>
      </c>
      <c r="C1053" s="734" t="s">
        <v>1695</v>
      </c>
      <c r="D1053" s="734" t="s">
        <v>1696</v>
      </c>
      <c r="E1053" s="735">
        <v>342</v>
      </c>
      <c r="F1053" s="735">
        <v>0</v>
      </c>
      <c r="G1053" s="736">
        <v>0</v>
      </c>
      <c r="H1053" s="735">
        <v>0</v>
      </c>
      <c r="I1053" s="735">
        <v>0</v>
      </c>
      <c r="J1053" s="735">
        <v>0</v>
      </c>
      <c r="K1053" s="735">
        <v>0</v>
      </c>
      <c r="L1053" s="735">
        <v>0</v>
      </c>
      <c r="M1053" s="735">
        <v>2509687314</v>
      </c>
      <c r="N1053" s="735">
        <v>7338267</v>
      </c>
    </row>
    <row r="1054" spans="1:14">
      <c r="A1054" s="734" t="s">
        <v>9951</v>
      </c>
      <c r="B1054" s="734" t="s">
        <v>9952</v>
      </c>
      <c r="C1054" s="734" t="s">
        <v>1600</v>
      </c>
      <c r="D1054" s="734" t="s">
        <v>1614</v>
      </c>
      <c r="E1054" s="735">
        <v>9200</v>
      </c>
      <c r="F1054" s="735">
        <v>-140</v>
      </c>
      <c r="G1054" s="736">
        <v>-1.5</v>
      </c>
      <c r="H1054" s="735">
        <v>9250</v>
      </c>
      <c r="I1054" s="735">
        <v>9350</v>
      </c>
      <c r="J1054" s="735">
        <v>9200</v>
      </c>
      <c r="K1054" s="735">
        <v>15214</v>
      </c>
      <c r="L1054" s="735">
        <v>140708720</v>
      </c>
      <c r="M1054" s="735">
        <v>94078068400</v>
      </c>
      <c r="N1054" s="735">
        <v>10225877</v>
      </c>
    </row>
    <row r="1055" spans="1:14">
      <c r="A1055" s="734" t="s">
        <v>3238</v>
      </c>
      <c r="B1055" s="734" t="s">
        <v>7754</v>
      </c>
      <c r="C1055" s="734" t="s">
        <v>1600</v>
      </c>
      <c r="D1055" s="734" t="s">
        <v>1611</v>
      </c>
      <c r="E1055" s="735">
        <v>13500</v>
      </c>
      <c r="F1055" s="735">
        <v>-200</v>
      </c>
      <c r="G1055" s="736">
        <v>-1.46</v>
      </c>
      <c r="H1055" s="735">
        <v>13550</v>
      </c>
      <c r="I1055" s="735">
        <v>13700</v>
      </c>
      <c r="J1055" s="735">
        <v>13430</v>
      </c>
      <c r="K1055" s="735">
        <v>13215</v>
      </c>
      <c r="L1055" s="735">
        <v>179012330</v>
      </c>
      <c r="M1055" s="735">
        <v>158075050500</v>
      </c>
      <c r="N1055" s="735">
        <v>11709263</v>
      </c>
    </row>
    <row r="1056" spans="1:14">
      <c r="A1056" s="734" t="s">
        <v>9953</v>
      </c>
      <c r="B1056" s="734" t="s">
        <v>9954</v>
      </c>
      <c r="C1056" s="734" t="s">
        <v>1600</v>
      </c>
      <c r="D1056" s="734" t="s">
        <v>1614</v>
      </c>
      <c r="E1056" s="735">
        <v>12540</v>
      </c>
      <c r="F1056" s="735">
        <v>60</v>
      </c>
      <c r="G1056" s="736">
        <v>0.48</v>
      </c>
      <c r="H1056" s="735">
        <v>12470</v>
      </c>
      <c r="I1056" s="735">
        <v>12640</v>
      </c>
      <c r="J1056" s="735">
        <v>12260</v>
      </c>
      <c r="K1056" s="735">
        <v>11281</v>
      </c>
      <c r="L1056" s="735">
        <v>139809360</v>
      </c>
      <c r="M1056" s="735">
        <v>63164268420</v>
      </c>
      <c r="N1056" s="735">
        <v>5037023</v>
      </c>
    </row>
    <row r="1057" spans="1:14">
      <c r="A1057" s="734" t="s">
        <v>3239</v>
      </c>
      <c r="B1057" s="734" t="s">
        <v>3240</v>
      </c>
      <c r="C1057" s="734" t="s">
        <v>1604</v>
      </c>
      <c r="D1057" s="734" t="s">
        <v>1605</v>
      </c>
      <c r="E1057" s="735">
        <v>37250</v>
      </c>
      <c r="F1057" s="735">
        <v>-150</v>
      </c>
      <c r="G1057" s="736">
        <v>-0.4</v>
      </c>
      <c r="H1057" s="735">
        <v>37750</v>
      </c>
      <c r="I1057" s="735">
        <v>37750</v>
      </c>
      <c r="J1057" s="735">
        <v>36950</v>
      </c>
      <c r="K1057" s="735">
        <v>5498</v>
      </c>
      <c r="L1057" s="735">
        <v>204243425</v>
      </c>
      <c r="M1057" s="735">
        <v>341376395750</v>
      </c>
      <c r="N1057" s="735">
        <v>9164467</v>
      </c>
    </row>
    <row r="1058" spans="1:14">
      <c r="A1058" s="734" t="s">
        <v>3241</v>
      </c>
      <c r="B1058" s="734" t="s">
        <v>3242</v>
      </c>
      <c r="C1058" s="734" t="s">
        <v>1604</v>
      </c>
      <c r="D1058" s="734" t="s">
        <v>1605</v>
      </c>
      <c r="E1058" s="735">
        <v>1105</v>
      </c>
      <c r="F1058" s="735">
        <v>-8</v>
      </c>
      <c r="G1058" s="736">
        <v>-0.72</v>
      </c>
      <c r="H1058" s="735">
        <v>1111</v>
      </c>
      <c r="I1058" s="735">
        <v>1116</v>
      </c>
      <c r="J1058" s="735">
        <v>1105</v>
      </c>
      <c r="K1058" s="735">
        <v>251795</v>
      </c>
      <c r="L1058" s="735">
        <v>278744015</v>
      </c>
      <c r="M1058" s="735">
        <v>155964783000</v>
      </c>
      <c r="N1058" s="735">
        <v>141144600</v>
      </c>
    </row>
    <row r="1059" spans="1:14">
      <c r="A1059" s="734" t="s">
        <v>3243</v>
      </c>
      <c r="B1059" s="734" t="s">
        <v>3244</v>
      </c>
      <c r="C1059" s="734" t="s">
        <v>1604</v>
      </c>
      <c r="D1059" s="734" t="s">
        <v>1605</v>
      </c>
      <c r="E1059" s="735">
        <v>54100</v>
      </c>
      <c r="F1059" s="735">
        <v>-1000</v>
      </c>
      <c r="G1059" s="736">
        <v>-1.81</v>
      </c>
      <c r="H1059" s="735">
        <v>54900</v>
      </c>
      <c r="I1059" s="735">
        <v>55200</v>
      </c>
      <c r="J1059" s="735">
        <v>53400</v>
      </c>
      <c r="K1059" s="735">
        <v>8936</v>
      </c>
      <c r="L1059" s="735">
        <v>485164350</v>
      </c>
      <c r="M1059" s="735">
        <v>270500000000</v>
      </c>
      <c r="N1059" s="735">
        <v>5000000</v>
      </c>
    </row>
    <row r="1060" spans="1:14">
      <c r="A1060" s="734" t="s">
        <v>3245</v>
      </c>
      <c r="B1060" s="734" t="s">
        <v>3246</v>
      </c>
      <c r="C1060" s="734" t="s">
        <v>1604</v>
      </c>
      <c r="D1060" s="734" t="s">
        <v>1605</v>
      </c>
      <c r="E1060" s="735">
        <v>9210</v>
      </c>
      <c r="F1060" s="735">
        <v>10</v>
      </c>
      <c r="G1060" s="736">
        <v>0.11</v>
      </c>
      <c r="H1060" s="735">
        <v>9150</v>
      </c>
      <c r="I1060" s="735">
        <v>9250</v>
      </c>
      <c r="J1060" s="735">
        <v>8970</v>
      </c>
      <c r="K1060" s="735">
        <v>21996</v>
      </c>
      <c r="L1060" s="735">
        <v>200311265</v>
      </c>
      <c r="M1060" s="735">
        <v>158582781030</v>
      </c>
      <c r="N1060" s="735">
        <v>17218543</v>
      </c>
    </row>
    <row r="1061" spans="1:14">
      <c r="A1061" s="734" t="s">
        <v>3247</v>
      </c>
      <c r="B1061" s="734" t="s">
        <v>3248</v>
      </c>
      <c r="C1061" s="734" t="s">
        <v>1604</v>
      </c>
      <c r="D1061" s="734" t="s">
        <v>1605</v>
      </c>
      <c r="E1061" s="735">
        <v>9050</v>
      </c>
      <c r="F1061" s="735">
        <v>-90</v>
      </c>
      <c r="G1061" s="736">
        <v>-0.98</v>
      </c>
      <c r="H1061" s="735">
        <v>9280</v>
      </c>
      <c r="I1061" s="735">
        <v>9280</v>
      </c>
      <c r="J1061" s="735">
        <v>9010</v>
      </c>
      <c r="K1061" s="735">
        <v>2617</v>
      </c>
      <c r="L1061" s="735">
        <v>23691920</v>
      </c>
      <c r="M1061" s="735">
        <v>85275787950</v>
      </c>
      <c r="N1061" s="735">
        <v>9422739</v>
      </c>
    </row>
    <row r="1062" spans="1:14">
      <c r="A1062" s="734" t="s">
        <v>5155</v>
      </c>
      <c r="B1062" s="734" t="s">
        <v>9955</v>
      </c>
      <c r="C1062" s="734" t="s">
        <v>1600</v>
      </c>
      <c r="D1062" s="734" t="s">
        <v>1601</v>
      </c>
      <c r="E1062" s="735">
        <v>2320</v>
      </c>
      <c r="F1062" s="735">
        <v>-70</v>
      </c>
      <c r="G1062" s="736">
        <v>-2.93</v>
      </c>
      <c r="H1062" s="735">
        <v>2420</v>
      </c>
      <c r="I1062" s="735">
        <v>2535</v>
      </c>
      <c r="J1062" s="735">
        <v>2280</v>
      </c>
      <c r="K1062" s="735">
        <v>311883</v>
      </c>
      <c r="L1062" s="735">
        <v>734161031</v>
      </c>
      <c r="M1062" s="735">
        <v>60373856480</v>
      </c>
      <c r="N1062" s="735">
        <v>26023214</v>
      </c>
    </row>
    <row r="1063" spans="1:14">
      <c r="A1063" s="734" t="s">
        <v>9956</v>
      </c>
      <c r="B1063" s="734" t="s">
        <v>9957</v>
      </c>
      <c r="C1063" s="734" t="s">
        <v>1600</v>
      </c>
      <c r="D1063" s="734" t="s">
        <v>1632</v>
      </c>
      <c r="E1063" s="735">
        <v>38100</v>
      </c>
      <c r="F1063" s="735">
        <v>1900</v>
      </c>
      <c r="G1063" s="736">
        <v>5.25</v>
      </c>
      <c r="H1063" s="735">
        <v>35600</v>
      </c>
      <c r="I1063" s="735">
        <v>38100</v>
      </c>
      <c r="J1063" s="735">
        <v>35300</v>
      </c>
      <c r="K1063" s="735">
        <v>85817</v>
      </c>
      <c r="L1063" s="735">
        <v>3178671575</v>
      </c>
      <c r="M1063" s="735">
        <v>313107552600</v>
      </c>
      <c r="N1063" s="735">
        <v>8218046</v>
      </c>
    </row>
    <row r="1064" spans="1:14">
      <c r="A1064" s="734" t="s">
        <v>3249</v>
      </c>
      <c r="B1064" s="734" t="s">
        <v>3250</v>
      </c>
      <c r="C1064" s="734" t="s">
        <v>1600</v>
      </c>
      <c r="D1064" s="734" t="s">
        <v>1601</v>
      </c>
      <c r="E1064" s="735">
        <v>4115</v>
      </c>
      <c r="F1064" s="735">
        <v>-75</v>
      </c>
      <c r="G1064" s="736">
        <v>-1.79</v>
      </c>
      <c r="H1064" s="735">
        <v>4225</v>
      </c>
      <c r="I1064" s="735">
        <v>4225</v>
      </c>
      <c r="J1064" s="735">
        <v>4115</v>
      </c>
      <c r="K1064" s="735">
        <v>58329</v>
      </c>
      <c r="L1064" s="735">
        <v>241447314</v>
      </c>
      <c r="M1064" s="735">
        <v>62274381305</v>
      </c>
      <c r="N1064" s="735">
        <v>15133507</v>
      </c>
    </row>
    <row r="1065" spans="1:14">
      <c r="A1065" s="734" t="s">
        <v>9958</v>
      </c>
      <c r="B1065" s="734" t="s">
        <v>9036</v>
      </c>
      <c r="C1065" s="734" t="s">
        <v>1604</v>
      </c>
      <c r="D1065" s="734" t="s">
        <v>1605</v>
      </c>
      <c r="E1065" s="735">
        <v>130100</v>
      </c>
      <c r="F1065" s="735">
        <v>-3900</v>
      </c>
      <c r="G1065" s="736">
        <v>-2.91</v>
      </c>
      <c r="H1065" s="735">
        <v>133400</v>
      </c>
      <c r="I1065" s="735">
        <v>133900</v>
      </c>
      <c r="J1065" s="735">
        <v>129700</v>
      </c>
      <c r="K1065" s="735">
        <v>150596</v>
      </c>
      <c r="L1065" s="735">
        <v>19679185200</v>
      </c>
      <c r="M1065" s="735">
        <v>3960920520000</v>
      </c>
      <c r="N1065" s="735">
        <v>30445200</v>
      </c>
    </row>
    <row r="1066" spans="1:14">
      <c r="A1066" s="734" t="s">
        <v>3252</v>
      </c>
      <c r="B1066" s="734" t="s">
        <v>3253</v>
      </c>
      <c r="C1066" s="734" t="s">
        <v>1600</v>
      </c>
      <c r="D1066" s="734" t="s">
        <v>1601</v>
      </c>
      <c r="E1066" s="735">
        <v>1263</v>
      </c>
      <c r="F1066" s="735">
        <v>19</v>
      </c>
      <c r="G1066" s="736">
        <v>1.53</v>
      </c>
      <c r="H1066" s="735">
        <v>1260</v>
      </c>
      <c r="I1066" s="735">
        <v>1275</v>
      </c>
      <c r="J1066" s="735">
        <v>1228</v>
      </c>
      <c r="K1066" s="735">
        <v>50752</v>
      </c>
      <c r="L1066" s="735">
        <v>63659236</v>
      </c>
      <c r="M1066" s="735">
        <v>48422697564</v>
      </c>
      <c r="N1066" s="735">
        <v>38339428</v>
      </c>
    </row>
    <row r="1067" spans="1:14">
      <c r="A1067" s="734" t="s">
        <v>7755</v>
      </c>
      <c r="B1067" s="734" t="s">
        <v>9959</v>
      </c>
      <c r="C1067" s="734" t="s">
        <v>1600</v>
      </c>
      <c r="D1067" s="734" t="s">
        <v>1611</v>
      </c>
      <c r="E1067" s="735">
        <v>1680</v>
      </c>
      <c r="F1067" s="735">
        <v>-30</v>
      </c>
      <c r="G1067" s="736">
        <v>-1.75</v>
      </c>
      <c r="H1067" s="735">
        <v>1710</v>
      </c>
      <c r="I1067" s="735">
        <v>1713</v>
      </c>
      <c r="J1067" s="735">
        <v>1680</v>
      </c>
      <c r="K1067" s="735">
        <v>208674</v>
      </c>
      <c r="L1067" s="735">
        <v>352888409</v>
      </c>
      <c r="M1067" s="735">
        <v>96089683200</v>
      </c>
      <c r="N1067" s="735">
        <v>57196240</v>
      </c>
    </row>
    <row r="1068" spans="1:14">
      <c r="A1068" s="734" t="s">
        <v>3254</v>
      </c>
      <c r="B1068" s="734" t="s">
        <v>3255</v>
      </c>
      <c r="C1068" s="734" t="s">
        <v>1600</v>
      </c>
      <c r="D1068" s="734" t="s">
        <v>1601</v>
      </c>
      <c r="E1068" s="735">
        <v>7530</v>
      </c>
      <c r="F1068" s="735">
        <v>-190</v>
      </c>
      <c r="G1068" s="736">
        <v>-2.46</v>
      </c>
      <c r="H1068" s="735">
        <v>7720</v>
      </c>
      <c r="I1068" s="735">
        <v>7730</v>
      </c>
      <c r="J1068" s="735">
        <v>7510</v>
      </c>
      <c r="K1068" s="735">
        <v>98921</v>
      </c>
      <c r="L1068" s="735">
        <v>749242970</v>
      </c>
      <c r="M1068" s="735">
        <v>113891250000</v>
      </c>
      <c r="N1068" s="735">
        <v>15125000</v>
      </c>
    </row>
    <row r="1069" spans="1:14">
      <c r="A1069" s="734" t="s">
        <v>3256</v>
      </c>
      <c r="B1069" s="734" t="s">
        <v>3257</v>
      </c>
      <c r="C1069" s="734" t="s">
        <v>1600</v>
      </c>
      <c r="D1069" s="734" t="s">
        <v>1611</v>
      </c>
      <c r="E1069" s="735">
        <v>19700</v>
      </c>
      <c r="F1069" s="735">
        <v>110</v>
      </c>
      <c r="G1069" s="736">
        <v>0.56000000000000005</v>
      </c>
      <c r="H1069" s="735">
        <v>19500</v>
      </c>
      <c r="I1069" s="735">
        <v>19700</v>
      </c>
      <c r="J1069" s="735">
        <v>19300</v>
      </c>
      <c r="K1069" s="735">
        <v>7692</v>
      </c>
      <c r="L1069" s="735">
        <v>149934715</v>
      </c>
      <c r="M1069" s="735">
        <v>289590000000</v>
      </c>
      <c r="N1069" s="735">
        <v>14700000</v>
      </c>
    </row>
    <row r="1070" spans="1:14">
      <c r="A1070" s="734" t="s">
        <v>7756</v>
      </c>
      <c r="B1070" s="734" t="s">
        <v>7757</v>
      </c>
      <c r="C1070" s="734" t="s">
        <v>1600</v>
      </c>
      <c r="D1070" s="734" t="s">
        <v>1601</v>
      </c>
      <c r="E1070" s="735">
        <v>10630</v>
      </c>
      <c r="F1070" s="735">
        <v>-2600</v>
      </c>
      <c r="G1070" s="736">
        <v>-19.649999999999999</v>
      </c>
      <c r="H1070" s="735">
        <v>12910</v>
      </c>
      <c r="I1070" s="735">
        <v>14200</v>
      </c>
      <c r="J1070" s="735">
        <v>10200</v>
      </c>
      <c r="K1070" s="735">
        <v>7842406</v>
      </c>
      <c r="L1070" s="735">
        <v>93270212525</v>
      </c>
      <c r="M1070" s="735">
        <v>235901087560</v>
      </c>
      <c r="N1070" s="735">
        <v>22192012</v>
      </c>
    </row>
    <row r="1071" spans="1:14">
      <c r="A1071" s="734" t="s">
        <v>3258</v>
      </c>
      <c r="B1071" s="734" t="s">
        <v>3259</v>
      </c>
      <c r="C1071" s="734" t="s">
        <v>1600</v>
      </c>
      <c r="D1071" s="734" t="s">
        <v>1611</v>
      </c>
      <c r="E1071" s="735">
        <v>6420</v>
      </c>
      <c r="F1071" s="735">
        <v>1200</v>
      </c>
      <c r="G1071" s="736">
        <v>22.99</v>
      </c>
      <c r="H1071" s="735">
        <v>5400</v>
      </c>
      <c r="I1071" s="735">
        <v>6700</v>
      </c>
      <c r="J1071" s="735">
        <v>5330</v>
      </c>
      <c r="K1071" s="735">
        <v>18539659</v>
      </c>
      <c r="L1071" s="735">
        <v>115617051700</v>
      </c>
      <c r="M1071" s="735">
        <v>146871559800</v>
      </c>
      <c r="N1071" s="735">
        <v>22877190</v>
      </c>
    </row>
    <row r="1072" spans="1:14">
      <c r="A1072" s="734" t="s">
        <v>3260</v>
      </c>
      <c r="B1072" s="734" t="s">
        <v>3261</v>
      </c>
      <c r="C1072" s="734" t="s">
        <v>1600</v>
      </c>
      <c r="D1072" s="734" t="s">
        <v>1601</v>
      </c>
      <c r="E1072" s="735">
        <v>1667</v>
      </c>
      <c r="F1072" s="735">
        <v>21</v>
      </c>
      <c r="G1072" s="736">
        <v>1.28</v>
      </c>
      <c r="H1072" s="735">
        <v>1646</v>
      </c>
      <c r="I1072" s="735">
        <v>1693</v>
      </c>
      <c r="J1072" s="735">
        <v>1630</v>
      </c>
      <c r="K1072" s="735">
        <v>51718</v>
      </c>
      <c r="L1072" s="735">
        <v>86279240</v>
      </c>
      <c r="M1072" s="735">
        <v>27315613697</v>
      </c>
      <c r="N1072" s="735">
        <v>16386091</v>
      </c>
    </row>
    <row r="1073" spans="1:14">
      <c r="A1073" s="734" t="s">
        <v>3262</v>
      </c>
      <c r="B1073" s="734" t="s">
        <v>3263</v>
      </c>
      <c r="C1073" s="734" t="s">
        <v>1600</v>
      </c>
      <c r="D1073" s="734" t="s">
        <v>1611</v>
      </c>
      <c r="E1073" s="735">
        <v>9670</v>
      </c>
      <c r="F1073" s="735">
        <v>90</v>
      </c>
      <c r="G1073" s="736">
        <v>0.94</v>
      </c>
      <c r="H1073" s="735">
        <v>9580</v>
      </c>
      <c r="I1073" s="735">
        <v>9670</v>
      </c>
      <c r="J1073" s="735">
        <v>9580</v>
      </c>
      <c r="K1073" s="735">
        <v>3262</v>
      </c>
      <c r="L1073" s="735">
        <v>31376100</v>
      </c>
      <c r="M1073" s="735">
        <v>154800261000</v>
      </c>
      <c r="N1073" s="735">
        <v>16008300</v>
      </c>
    </row>
    <row r="1074" spans="1:14">
      <c r="A1074" s="734" t="s">
        <v>3264</v>
      </c>
      <c r="B1074" s="734" t="s">
        <v>3265</v>
      </c>
      <c r="C1074" s="734" t="s">
        <v>1604</v>
      </c>
      <c r="D1074" s="734" t="s">
        <v>1605</v>
      </c>
      <c r="E1074" s="735">
        <v>347</v>
      </c>
      <c r="F1074" s="735">
        <v>0</v>
      </c>
      <c r="G1074" s="736">
        <v>0</v>
      </c>
      <c r="H1074" s="735">
        <v>0</v>
      </c>
      <c r="I1074" s="735">
        <v>0</v>
      </c>
      <c r="J1074" s="735">
        <v>0</v>
      </c>
      <c r="K1074" s="735">
        <v>0</v>
      </c>
      <c r="L1074" s="735">
        <v>0</v>
      </c>
      <c r="M1074" s="735">
        <v>79699592928</v>
      </c>
      <c r="N1074" s="735">
        <v>229681824</v>
      </c>
    </row>
    <row r="1075" spans="1:14">
      <c r="A1075" s="734" t="s">
        <v>3277</v>
      </c>
      <c r="B1075" s="734" t="s">
        <v>8354</v>
      </c>
      <c r="C1075" s="734" t="s">
        <v>1604</v>
      </c>
      <c r="D1075" s="734" t="s">
        <v>1605</v>
      </c>
      <c r="E1075" s="735">
        <v>24050</v>
      </c>
      <c r="F1075" s="735">
        <v>-250</v>
      </c>
      <c r="G1075" s="736">
        <v>-1.03</v>
      </c>
      <c r="H1075" s="735">
        <v>24000</v>
      </c>
      <c r="I1075" s="735">
        <v>24200</v>
      </c>
      <c r="J1075" s="735">
        <v>23650</v>
      </c>
      <c r="K1075" s="735">
        <v>716849</v>
      </c>
      <c r="L1075" s="735">
        <v>17137109475</v>
      </c>
      <c r="M1075" s="735">
        <v>4713800000000</v>
      </c>
      <c r="N1075" s="735">
        <v>196000000</v>
      </c>
    </row>
    <row r="1076" spans="1:14">
      <c r="A1076" s="734" t="s">
        <v>7758</v>
      </c>
      <c r="B1076" s="734" t="s">
        <v>7759</v>
      </c>
      <c r="C1076" s="734" t="s">
        <v>1604</v>
      </c>
      <c r="D1076" s="734" t="s">
        <v>1605</v>
      </c>
      <c r="E1076" s="735">
        <v>4710</v>
      </c>
      <c r="F1076" s="735">
        <v>5</v>
      </c>
      <c r="G1076" s="736">
        <v>0.11</v>
      </c>
      <c r="H1076" s="735">
        <v>4700</v>
      </c>
      <c r="I1076" s="735">
        <v>4720</v>
      </c>
      <c r="J1076" s="735">
        <v>4650</v>
      </c>
      <c r="K1076" s="735">
        <v>31341</v>
      </c>
      <c r="L1076" s="735">
        <v>147078279</v>
      </c>
      <c r="M1076" s="735">
        <v>428845500000</v>
      </c>
      <c r="N1076" s="735">
        <v>91050000</v>
      </c>
    </row>
    <row r="1077" spans="1:14">
      <c r="A1077" s="734" t="s">
        <v>3266</v>
      </c>
      <c r="B1077" s="734" t="s">
        <v>1297</v>
      </c>
      <c r="C1077" s="734" t="s">
        <v>1604</v>
      </c>
      <c r="D1077" s="734" t="s">
        <v>1605</v>
      </c>
      <c r="E1077" s="735">
        <v>269500</v>
      </c>
      <c r="F1077" s="735">
        <v>-8000</v>
      </c>
      <c r="G1077" s="736">
        <v>-2.88</v>
      </c>
      <c r="H1077" s="735">
        <v>273500</v>
      </c>
      <c r="I1077" s="735">
        <v>275000</v>
      </c>
      <c r="J1077" s="735">
        <v>267000</v>
      </c>
      <c r="K1077" s="735">
        <v>448385</v>
      </c>
      <c r="L1077" s="735">
        <v>120861794750</v>
      </c>
      <c r="M1077" s="735">
        <v>21717800335000</v>
      </c>
      <c r="N1077" s="735">
        <v>80585530</v>
      </c>
    </row>
    <row r="1078" spans="1:14">
      <c r="A1078" s="734" t="s">
        <v>3267</v>
      </c>
      <c r="B1078" s="734" t="s">
        <v>3268</v>
      </c>
      <c r="C1078" s="734" t="s">
        <v>1604</v>
      </c>
      <c r="D1078" s="734" t="s">
        <v>1605</v>
      </c>
      <c r="E1078" s="735">
        <v>160600</v>
      </c>
      <c r="F1078" s="735">
        <v>-4300</v>
      </c>
      <c r="G1078" s="736">
        <v>-2.61</v>
      </c>
      <c r="H1078" s="735">
        <v>164500</v>
      </c>
      <c r="I1078" s="735">
        <v>164500</v>
      </c>
      <c r="J1078" s="735">
        <v>160300</v>
      </c>
      <c r="K1078" s="735">
        <v>6566</v>
      </c>
      <c r="L1078" s="735">
        <v>1059577900</v>
      </c>
      <c r="M1078" s="735">
        <v>259834097600</v>
      </c>
      <c r="N1078" s="735">
        <v>1617896</v>
      </c>
    </row>
    <row r="1079" spans="1:14">
      <c r="A1079" s="734" t="s">
        <v>3269</v>
      </c>
      <c r="B1079" s="734" t="s">
        <v>3270</v>
      </c>
      <c r="C1079" s="734" t="s">
        <v>1604</v>
      </c>
      <c r="D1079" s="734" t="s">
        <v>1605</v>
      </c>
      <c r="E1079" s="735">
        <v>14190</v>
      </c>
      <c r="F1079" s="735">
        <v>200</v>
      </c>
      <c r="G1079" s="736">
        <v>1.43</v>
      </c>
      <c r="H1079" s="735">
        <v>13920</v>
      </c>
      <c r="I1079" s="735">
        <v>14480</v>
      </c>
      <c r="J1079" s="735">
        <v>13860</v>
      </c>
      <c r="K1079" s="735">
        <v>62868</v>
      </c>
      <c r="L1079" s="735">
        <v>884862780</v>
      </c>
      <c r="M1079" s="735">
        <v>115312395660</v>
      </c>
      <c r="N1079" s="735">
        <v>8126314</v>
      </c>
    </row>
    <row r="1080" spans="1:14">
      <c r="A1080" s="734" t="s">
        <v>3271</v>
      </c>
      <c r="B1080" s="734" t="s">
        <v>1375</v>
      </c>
      <c r="C1080" s="734" t="s">
        <v>1604</v>
      </c>
      <c r="D1080" s="734" t="s">
        <v>1605</v>
      </c>
      <c r="E1080" s="735">
        <v>239500</v>
      </c>
      <c r="F1080" s="735">
        <v>-2000</v>
      </c>
      <c r="G1080" s="736">
        <v>-0.83</v>
      </c>
      <c r="H1080" s="735">
        <v>239000</v>
      </c>
      <c r="I1080" s="735">
        <v>240500</v>
      </c>
      <c r="J1080" s="735">
        <v>237500</v>
      </c>
      <c r="K1080" s="735">
        <v>205216</v>
      </c>
      <c r="L1080" s="735">
        <v>49075579080</v>
      </c>
      <c r="M1080" s="735">
        <v>40709382288000</v>
      </c>
      <c r="N1080" s="735">
        <v>169976544</v>
      </c>
    </row>
    <row r="1081" spans="1:14">
      <c r="A1081" s="734" t="s">
        <v>3272</v>
      </c>
      <c r="B1081" s="734" t="s">
        <v>3273</v>
      </c>
      <c r="C1081" s="734" t="s">
        <v>1604</v>
      </c>
      <c r="D1081" s="734" t="s">
        <v>1605</v>
      </c>
      <c r="E1081" s="735">
        <v>145000</v>
      </c>
      <c r="F1081" s="735">
        <v>-1000</v>
      </c>
      <c r="G1081" s="736">
        <v>-0.68</v>
      </c>
      <c r="H1081" s="735">
        <v>146000</v>
      </c>
      <c r="I1081" s="735">
        <v>146100</v>
      </c>
      <c r="J1081" s="735">
        <v>143700</v>
      </c>
      <c r="K1081" s="735">
        <v>9448</v>
      </c>
      <c r="L1081" s="735">
        <v>1365716900</v>
      </c>
      <c r="M1081" s="735">
        <v>212800550000</v>
      </c>
      <c r="N1081" s="735">
        <v>1467590</v>
      </c>
    </row>
    <row r="1082" spans="1:14">
      <c r="A1082" s="734" t="s">
        <v>3274</v>
      </c>
      <c r="B1082" s="734" t="s">
        <v>1498</v>
      </c>
      <c r="C1082" s="734" t="s">
        <v>1604</v>
      </c>
      <c r="D1082" s="734" t="s">
        <v>1605</v>
      </c>
      <c r="E1082" s="735">
        <v>1695000</v>
      </c>
      <c r="F1082" s="735">
        <v>-11000</v>
      </c>
      <c r="G1082" s="736">
        <v>-0.64</v>
      </c>
      <c r="H1082" s="735">
        <v>1700000</v>
      </c>
      <c r="I1082" s="735">
        <v>1703000</v>
      </c>
      <c r="J1082" s="735">
        <v>1692000</v>
      </c>
      <c r="K1082" s="735">
        <v>26967</v>
      </c>
      <c r="L1082" s="735">
        <v>45742436500</v>
      </c>
      <c r="M1082" s="735">
        <v>78463161945000</v>
      </c>
      <c r="N1082" s="735">
        <v>46290951</v>
      </c>
    </row>
    <row r="1083" spans="1:14">
      <c r="A1083" s="734" t="s">
        <v>3275</v>
      </c>
      <c r="B1083" s="734" t="s">
        <v>1389</v>
      </c>
      <c r="C1083" s="734" t="s">
        <v>1604</v>
      </c>
      <c r="D1083" s="734" t="s">
        <v>1605</v>
      </c>
      <c r="E1083" s="735">
        <v>157600</v>
      </c>
      <c r="F1083" s="735">
        <v>0</v>
      </c>
      <c r="G1083" s="736">
        <v>0</v>
      </c>
      <c r="H1083" s="735">
        <v>156600</v>
      </c>
      <c r="I1083" s="735">
        <v>157900</v>
      </c>
      <c r="J1083" s="735">
        <v>156000</v>
      </c>
      <c r="K1083" s="735">
        <v>251135</v>
      </c>
      <c r="L1083" s="735">
        <v>39476766010</v>
      </c>
      <c r="M1083" s="735">
        <v>31520000000000</v>
      </c>
      <c r="N1083" s="735">
        <v>200000000</v>
      </c>
    </row>
    <row r="1084" spans="1:14">
      <c r="A1084" s="734" t="s">
        <v>9960</v>
      </c>
      <c r="B1084" s="734" t="s">
        <v>9961</v>
      </c>
      <c r="C1084" s="734" t="s">
        <v>1600</v>
      </c>
      <c r="D1084" s="734" t="s">
        <v>1660</v>
      </c>
      <c r="E1084" s="735">
        <v>2005</v>
      </c>
      <c r="F1084" s="735">
        <v>0</v>
      </c>
      <c r="G1084" s="736">
        <v>0</v>
      </c>
      <c r="H1084" s="735">
        <v>2000</v>
      </c>
      <c r="I1084" s="735">
        <v>2010</v>
      </c>
      <c r="J1084" s="735">
        <v>2000</v>
      </c>
      <c r="K1084" s="735">
        <v>3154</v>
      </c>
      <c r="L1084" s="735">
        <v>6317200</v>
      </c>
      <c r="M1084" s="735">
        <v>15077600000</v>
      </c>
      <c r="N1084" s="735">
        <v>7520000</v>
      </c>
    </row>
    <row r="1085" spans="1:14">
      <c r="A1085" s="734" t="s">
        <v>9962</v>
      </c>
      <c r="B1085" s="734" t="s">
        <v>9963</v>
      </c>
      <c r="C1085" s="734" t="s">
        <v>1600</v>
      </c>
      <c r="D1085" s="734" t="s">
        <v>1660</v>
      </c>
      <c r="E1085" s="735">
        <v>2000</v>
      </c>
      <c r="F1085" s="735">
        <v>0</v>
      </c>
      <c r="G1085" s="736">
        <v>0</v>
      </c>
      <c r="H1085" s="735">
        <v>2000</v>
      </c>
      <c r="I1085" s="735">
        <v>2010</v>
      </c>
      <c r="J1085" s="735">
        <v>2000</v>
      </c>
      <c r="K1085" s="735">
        <v>26938</v>
      </c>
      <c r="L1085" s="735">
        <v>53967920</v>
      </c>
      <c r="M1085" s="735">
        <v>11520000000</v>
      </c>
      <c r="N1085" s="735">
        <v>5760000</v>
      </c>
    </row>
    <row r="1086" spans="1:14">
      <c r="A1086" s="734" t="s">
        <v>9964</v>
      </c>
      <c r="B1086" s="734" t="s">
        <v>9965</v>
      </c>
      <c r="C1086" s="734" t="s">
        <v>1600</v>
      </c>
      <c r="D1086" s="734" t="s">
        <v>1660</v>
      </c>
      <c r="E1086" s="735">
        <v>2010</v>
      </c>
      <c r="F1086" s="735">
        <v>0</v>
      </c>
      <c r="G1086" s="736">
        <v>0</v>
      </c>
      <c r="H1086" s="735">
        <v>2000</v>
      </c>
      <c r="I1086" s="735">
        <v>2010</v>
      </c>
      <c r="J1086" s="735">
        <v>2000</v>
      </c>
      <c r="K1086" s="735">
        <v>138736</v>
      </c>
      <c r="L1086" s="735">
        <v>277851630</v>
      </c>
      <c r="M1086" s="735">
        <v>13225800000</v>
      </c>
      <c r="N1086" s="735">
        <v>6580000</v>
      </c>
    </row>
    <row r="1087" spans="1:14">
      <c r="A1087" s="734" t="s">
        <v>3276</v>
      </c>
      <c r="B1087" s="734" t="s">
        <v>1359</v>
      </c>
      <c r="C1087" s="734" t="s">
        <v>1604</v>
      </c>
      <c r="D1087" s="734" t="s">
        <v>1605</v>
      </c>
      <c r="E1087" s="735">
        <v>171500</v>
      </c>
      <c r="F1087" s="735">
        <v>0</v>
      </c>
      <c r="G1087" s="736">
        <v>0</v>
      </c>
      <c r="H1087" s="735">
        <v>170600</v>
      </c>
      <c r="I1087" s="735">
        <v>171500</v>
      </c>
      <c r="J1087" s="735">
        <v>169500</v>
      </c>
      <c r="K1087" s="735">
        <v>127083</v>
      </c>
      <c r="L1087" s="735">
        <v>21658433450</v>
      </c>
      <c r="M1087" s="735">
        <v>13270292700000</v>
      </c>
      <c r="N1087" s="735">
        <v>77377800</v>
      </c>
    </row>
    <row r="1088" spans="1:14">
      <c r="A1088" s="734" t="s">
        <v>9966</v>
      </c>
      <c r="B1088" s="734" t="s">
        <v>9019</v>
      </c>
      <c r="C1088" s="734" t="s">
        <v>1604</v>
      </c>
      <c r="D1088" s="734" t="s">
        <v>1605</v>
      </c>
      <c r="E1088" s="735">
        <v>743000</v>
      </c>
      <c r="F1088" s="735">
        <v>4000</v>
      </c>
      <c r="G1088" s="736">
        <v>0.54</v>
      </c>
      <c r="H1088" s="735">
        <v>743000</v>
      </c>
      <c r="I1088" s="735">
        <v>765000</v>
      </c>
      <c r="J1088" s="735">
        <v>726000</v>
      </c>
      <c r="K1088" s="735">
        <v>676279</v>
      </c>
      <c r="L1088" s="735">
        <v>506346856000</v>
      </c>
      <c r="M1088" s="735">
        <v>18488105407000</v>
      </c>
      <c r="N1088" s="735">
        <v>24883049</v>
      </c>
    </row>
    <row r="1089" spans="1:14">
      <c r="A1089" s="734" t="s">
        <v>3278</v>
      </c>
      <c r="B1089" s="734" t="s">
        <v>1310</v>
      </c>
      <c r="C1089" s="734" t="s">
        <v>1604</v>
      </c>
      <c r="D1089" s="734" t="s">
        <v>1605</v>
      </c>
      <c r="E1089" s="735">
        <v>255000</v>
      </c>
      <c r="F1089" s="735">
        <v>-2500</v>
      </c>
      <c r="G1089" s="736">
        <v>-0.97</v>
      </c>
      <c r="H1089" s="735">
        <v>256000</v>
      </c>
      <c r="I1089" s="735">
        <v>256500</v>
      </c>
      <c r="J1089" s="735">
        <v>251000</v>
      </c>
      <c r="K1089" s="735">
        <v>351562</v>
      </c>
      <c r="L1089" s="735">
        <v>89318738250</v>
      </c>
      <c r="M1089" s="735">
        <v>19046892480000</v>
      </c>
      <c r="N1089" s="735">
        <v>74693696</v>
      </c>
    </row>
    <row r="1090" spans="1:14">
      <c r="A1090" s="734" t="s">
        <v>3279</v>
      </c>
      <c r="B1090" s="734" t="s">
        <v>3280</v>
      </c>
      <c r="C1090" s="734" t="s">
        <v>1604</v>
      </c>
      <c r="D1090" s="734" t="s">
        <v>1605</v>
      </c>
      <c r="E1090" s="735">
        <v>116000</v>
      </c>
      <c r="F1090" s="735">
        <v>-1200</v>
      </c>
      <c r="G1090" s="736">
        <v>-1.02</v>
      </c>
      <c r="H1090" s="735">
        <v>117200</v>
      </c>
      <c r="I1090" s="735">
        <v>117200</v>
      </c>
      <c r="J1090" s="735">
        <v>114000</v>
      </c>
      <c r="K1090" s="735">
        <v>12299</v>
      </c>
      <c r="L1090" s="735">
        <v>1419365800</v>
      </c>
      <c r="M1090" s="735">
        <v>337210144000</v>
      </c>
      <c r="N1090" s="735">
        <v>2906984</v>
      </c>
    </row>
    <row r="1091" spans="1:14">
      <c r="A1091" s="734" t="s">
        <v>3281</v>
      </c>
      <c r="B1091" s="734" t="s">
        <v>1287</v>
      </c>
      <c r="C1091" s="734" t="s">
        <v>1604</v>
      </c>
      <c r="D1091" s="734" t="s">
        <v>1605</v>
      </c>
      <c r="E1091" s="735">
        <v>119900</v>
      </c>
      <c r="F1091" s="735">
        <v>400</v>
      </c>
      <c r="G1091" s="736">
        <v>0.33</v>
      </c>
      <c r="H1091" s="735">
        <v>119100</v>
      </c>
      <c r="I1091" s="735">
        <v>121200</v>
      </c>
      <c r="J1091" s="735">
        <v>118700</v>
      </c>
      <c r="K1091" s="735">
        <v>19746349</v>
      </c>
      <c r="L1091" s="735">
        <v>2375903831735</v>
      </c>
      <c r="M1091" s="735">
        <v>709764586847800</v>
      </c>
      <c r="N1091" s="735">
        <v>5919637922</v>
      </c>
    </row>
    <row r="1092" spans="1:14">
      <c r="A1092" s="734" t="s">
        <v>3282</v>
      </c>
      <c r="B1092" s="734" t="s">
        <v>3283</v>
      </c>
      <c r="C1092" s="734" t="s">
        <v>1604</v>
      </c>
      <c r="D1092" s="734" t="s">
        <v>1605</v>
      </c>
      <c r="E1092" s="735">
        <v>89200</v>
      </c>
      <c r="F1092" s="735">
        <v>-600</v>
      </c>
      <c r="G1092" s="736">
        <v>-0.67</v>
      </c>
      <c r="H1092" s="735">
        <v>89000</v>
      </c>
      <c r="I1092" s="735">
        <v>90000</v>
      </c>
      <c r="J1092" s="735">
        <v>88500</v>
      </c>
      <c r="K1092" s="735">
        <v>3255484</v>
      </c>
      <c r="L1092" s="735">
        <v>291044592400</v>
      </c>
      <c r="M1092" s="735">
        <v>72784940028800</v>
      </c>
      <c r="N1092" s="735">
        <v>815974664</v>
      </c>
    </row>
    <row r="1093" spans="1:14">
      <c r="A1093" s="734" t="s">
        <v>3284</v>
      </c>
      <c r="B1093" s="734" t="s">
        <v>3285</v>
      </c>
      <c r="C1093" s="734" t="s">
        <v>1604</v>
      </c>
      <c r="D1093" s="734" t="s">
        <v>1605</v>
      </c>
      <c r="E1093" s="735">
        <v>1530</v>
      </c>
      <c r="F1093" s="735">
        <v>5</v>
      </c>
      <c r="G1093" s="736">
        <v>0.33</v>
      </c>
      <c r="H1093" s="735">
        <v>1515</v>
      </c>
      <c r="I1093" s="735">
        <v>1561</v>
      </c>
      <c r="J1093" s="735">
        <v>1500</v>
      </c>
      <c r="K1093" s="735">
        <v>632765</v>
      </c>
      <c r="L1093" s="735">
        <v>970705380</v>
      </c>
      <c r="M1093" s="735">
        <v>144067980870</v>
      </c>
      <c r="N1093" s="735">
        <v>94162079</v>
      </c>
    </row>
    <row r="1094" spans="1:14">
      <c r="A1094" s="734" t="s">
        <v>3286</v>
      </c>
      <c r="B1094" s="734" t="s">
        <v>1326</v>
      </c>
      <c r="C1094" s="734" t="s">
        <v>1604</v>
      </c>
      <c r="D1094" s="734" t="s">
        <v>1605</v>
      </c>
      <c r="E1094" s="735">
        <v>24100</v>
      </c>
      <c r="F1094" s="735">
        <v>-500</v>
      </c>
      <c r="G1094" s="736">
        <v>-2.0299999999999998</v>
      </c>
      <c r="H1094" s="735">
        <v>24300</v>
      </c>
      <c r="I1094" s="735">
        <v>24350</v>
      </c>
      <c r="J1094" s="735">
        <v>24050</v>
      </c>
      <c r="K1094" s="735">
        <v>2127669</v>
      </c>
      <c r="L1094" s="735">
        <v>51374522850</v>
      </c>
      <c r="M1094" s="735">
        <v>21208000000000</v>
      </c>
      <c r="N1094" s="735">
        <v>880000000</v>
      </c>
    </row>
    <row r="1095" spans="1:14">
      <c r="A1095" s="734" t="s">
        <v>3287</v>
      </c>
      <c r="B1095" s="734" t="s">
        <v>1079</v>
      </c>
      <c r="C1095" s="734" t="s">
        <v>1604</v>
      </c>
      <c r="D1095" s="734" t="s">
        <v>1605</v>
      </c>
      <c r="E1095" s="735">
        <v>75400</v>
      </c>
      <c r="F1095" s="735">
        <v>-800</v>
      </c>
      <c r="G1095" s="736">
        <v>-1.05</v>
      </c>
      <c r="H1095" s="735">
        <v>76100</v>
      </c>
      <c r="I1095" s="735">
        <v>76100</v>
      </c>
      <c r="J1095" s="735">
        <v>74900</v>
      </c>
      <c r="K1095" s="735">
        <v>589399</v>
      </c>
      <c r="L1095" s="735">
        <v>44307586700</v>
      </c>
      <c r="M1095" s="735">
        <v>6733220000000</v>
      </c>
      <c r="N1095" s="735">
        <v>89300000</v>
      </c>
    </row>
    <row r="1096" spans="1:14">
      <c r="A1096" s="734" t="s">
        <v>3288</v>
      </c>
      <c r="B1096" s="734" t="s">
        <v>3289</v>
      </c>
      <c r="C1096" s="734" t="s">
        <v>1604</v>
      </c>
      <c r="D1096" s="734" t="s">
        <v>1605</v>
      </c>
      <c r="E1096" s="735">
        <v>11040</v>
      </c>
      <c r="F1096" s="735">
        <v>-20</v>
      </c>
      <c r="G1096" s="736">
        <v>-0.18</v>
      </c>
      <c r="H1096" s="735">
        <v>11120</v>
      </c>
      <c r="I1096" s="735">
        <v>11170</v>
      </c>
      <c r="J1096" s="735">
        <v>11030</v>
      </c>
      <c r="K1096" s="735">
        <v>6728</v>
      </c>
      <c r="L1096" s="735">
        <v>74511340</v>
      </c>
      <c r="M1096" s="735">
        <v>110400000000</v>
      </c>
      <c r="N1096" s="735">
        <v>10000000</v>
      </c>
    </row>
    <row r="1097" spans="1:14">
      <c r="A1097" s="734" t="s">
        <v>3290</v>
      </c>
      <c r="B1097" s="734" t="s">
        <v>1379</v>
      </c>
      <c r="C1097" s="734" t="s">
        <v>1604</v>
      </c>
      <c r="D1097" s="734" t="s">
        <v>1605</v>
      </c>
      <c r="E1097" s="735">
        <v>55900</v>
      </c>
      <c r="F1097" s="735">
        <v>-300</v>
      </c>
      <c r="G1097" s="736">
        <v>-0.53</v>
      </c>
      <c r="H1097" s="735">
        <v>55800</v>
      </c>
      <c r="I1097" s="735">
        <v>56400</v>
      </c>
      <c r="J1097" s="735">
        <v>55500</v>
      </c>
      <c r="K1097" s="735">
        <v>55931</v>
      </c>
      <c r="L1097" s="735">
        <v>3131902400</v>
      </c>
      <c r="M1097" s="735">
        <v>6476512006900</v>
      </c>
      <c r="N1097" s="735">
        <v>115858891</v>
      </c>
    </row>
    <row r="1098" spans="1:14">
      <c r="A1098" s="734" t="s">
        <v>3291</v>
      </c>
      <c r="B1098" s="734" t="s">
        <v>1233</v>
      </c>
      <c r="C1098" s="734" t="s">
        <v>1604</v>
      </c>
      <c r="D1098" s="734" t="s">
        <v>1605</v>
      </c>
      <c r="E1098" s="735">
        <v>497000</v>
      </c>
      <c r="F1098" s="735">
        <v>1000</v>
      </c>
      <c r="G1098" s="736">
        <v>0.2</v>
      </c>
      <c r="H1098" s="735">
        <v>491500</v>
      </c>
      <c r="I1098" s="735">
        <v>499000</v>
      </c>
      <c r="J1098" s="735">
        <v>491000</v>
      </c>
      <c r="K1098" s="735">
        <v>33922</v>
      </c>
      <c r="L1098" s="735">
        <v>16840504500</v>
      </c>
      <c r="M1098" s="735">
        <v>22867544035000</v>
      </c>
      <c r="N1098" s="735">
        <v>46011155</v>
      </c>
    </row>
    <row r="1099" spans="1:14">
      <c r="A1099" s="734" t="s">
        <v>3292</v>
      </c>
      <c r="B1099" s="734" t="s">
        <v>3293</v>
      </c>
      <c r="C1099" s="734" t="s">
        <v>1604</v>
      </c>
      <c r="D1099" s="734" t="s">
        <v>1605</v>
      </c>
      <c r="E1099" s="735">
        <v>377500</v>
      </c>
      <c r="F1099" s="735">
        <v>4500</v>
      </c>
      <c r="G1099" s="736">
        <v>1.21</v>
      </c>
      <c r="H1099" s="735">
        <v>373000</v>
      </c>
      <c r="I1099" s="735">
        <v>381500</v>
      </c>
      <c r="J1099" s="735">
        <v>371500</v>
      </c>
      <c r="K1099" s="735">
        <v>12869</v>
      </c>
      <c r="L1099" s="735">
        <v>4861497500</v>
      </c>
      <c r="M1099" s="735">
        <v>1170065025000</v>
      </c>
      <c r="N1099" s="735">
        <v>3099510</v>
      </c>
    </row>
    <row r="1100" spans="1:14">
      <c r="A1100" s="734" t="s">
        <v>3294</v>
      </c>
      <c r="B1100" s="734" t="s">
        <v>3295</v>
      </c>
      <c r="C1100" s="734" t="s">
        <v>1604</v>
      </c>
      <c r="D1100" s="734" t="s">
        <v>1605</v>
      </c>
      <c r="E1100" s="735">
        <v>23800</v>
      </c>
      <c r="F1100" s="735">
        <v>-1200</v>
      </c>
      <c r="G1100" s="736">
        <v>-4.8</v>
      </c>
      <c r="H1100" s="735">
        <v>24650</v>
      </c>
      <c r="I1100" s="735">
        <v>24650</v>
      </c>
      <c r="J1100" s="735">
        <v>23600</v>
      </c>
      <c r="K1100" s="735">
        <v>78433</v>
      </c>
      <c r="L1100" s="735">
        <v>1879874375</v>
      </c>
      <c r="M1100" s="735">
        <v>350143600800</v>
      </c>
      <c r="N1100" s="735">
        <v>14711916</v>
      </c>
    </row>
    <row r="1101" spans="1:14">
      <c r="A1101" s="734" t="s">
        <v>3296</v>
      </c>
      <c r="B1101" s="734" t="s">
        <v>3297</v>
      </c>
      <c r="C1101" s="734" t="s">
        <v>1600</v>
      </c>
      <c r="D1101" s="734" t="s">
        <v>1611</v>
      </c>
      <c r="E1101" s="735">
        <v>15710</v>
      </c>
      <c r="F1101" s="735">
        <v>-330</v>
      </c>
      <c r="G1101" s="736">
        <v>-2.06</v>
      </c>
      <c r="H1101" s="735">
        <v>16050</v>
      </c>
      <c r="I1101" s="735">
        <v>16050</v>
      </c>
      <c r="J1101" s="735">
        <v>15620</v>
      </c>
      <c r="K1101" s="735">
        <v>16361</v>
      </c>
      <c r="L1101" s="735">
        <v>257631390</v>
      </c>
      <c r="M1101" s="735">
        <v>100072700000</v>
      </c>
      <c r="N1101" s="735">
        <v>6370000</v>
      </c>
    </row>
    <row r="1102" spans="1:14">
      <c r="A1102" s="734" t="s">
        <v>9967</v>
      </c>
      <c r="B1102" s="734" t="s">
        <v>9968</v>
      </c>
      <c r="C1102" s="734" t="s">
        <v>1604</v>
      </c>
      <c r="D1102" s="734" t="s">
        <v>1605</v>
      </c>
      <c r="E1102" s="735">
        <v>52500</v>
      </c>
      <c r="F1102" s="735">
        <v>-1500</v>
      </c>
      <c r="G1102" s="736">
        <v>-2.78</v>
      </c>
      <c r="H1102" s="735">
        <v>54200</v>
      </c>
      <c r="I1102" s="735">
        <v>54200</v>
      </c>
      <c r="J1102" s="735">
        <v>51200</v>
      </c>
      <c r="K1102" s="735">
        <v>139317</v>
      </c>
      <c r="L1102" s="735">
        <v>7301416050</v>
      </c>
      <c r="M1102" s="735">
        <v>390383175000</v>
      </c>
      <c r="N1102" s="735">
        <v>7435870</v>
      </c>
    </row>
    <row r="1103" spans="1:14">
      <c r="A1103" s="734" t="s">
        <v>3298</v>
      </c>
      <c r="B1103" s="734" t="s">
        <v>3299</v>
      </c>
      <c r="C1103" s="734" t="s">
        <v>1604</v>
      </c>
      <c r="D1103" s="734" t="s">
        <v>1605</v>
      </c>
      <c r="E1103" s="735">
        <v>47400</v>
      </c>
      <c r="F1103" s="735">
        <v>-1000</v>
      </c>
      <c r="G1103" s="736">
        <v>-2.0699999999999998</v>
      </c>
      <c r="H1103" s="735">
        <v>48450</v>
      </c>
      <c r="I1103" s="735">
        <v>48500</v>
      </c>
      <c r="J1103" s="735">
        <v>47300</v>
      </c>
      <c r="K1103" s="735">
        <v>25120</v>
      </c>
      <c r="L1103" s="735">
        <v>1195970750</v>
      </c>
      <c r="M1103" s="735">
        <v>488857482600</v>
      </c>
      <c r="N1103" s="735">
        <v>10313449</v>
      </c>
    </row>
    <row r="1104" spans="1:14">
      <c r="A1104" s="734" t="s">
        <v>3300</v>
      </c>
      <c r="B1104" s="734" t="s">
        <v>3301</v>
      </c>
      <c r="C1104" s="734" t="s">
        <v>1604</v>
      </c>
      <c r="D1104" s="734" t="s">
        <v>1605</v>
      </c>
      <c r="E1104" s="735">
        <v>36800</v>
      </c>
      <c r="F1104" s="735">
        <v>-150</v>
      </c>
      <c r="G1104" s="736">
        <v>-0.41</v>
      </c>
      <c r="H1104" s="735">
        <v>36950</v>
      </c>
      <c r="I1104" s="735">
        <v>36950</v>
      </c>
      <c r="J1104" s="735">
        <v>36600</v>
      </c>
      <c r="K1104" s="735">
        <v>271</v>
      </c>
      <c r="L1104" s="735">
        <v>9963700</v>
      </c>
      <c r="M1104" s="735">
        <v>13618576000</v>
      </c>
      <c r="N1104" s="735">
        <v>370070</v>
      </c>
    </row>
    <row r="1105" spans="1:14">
      <c r="A1105" s="734" t="s">
        <v>3302</v>
      </c>
      <c r="B1105" s="734" t="s">
        <v>3303</v>
      </c>
      <c r="C1105" s="734" t="s">
        <v>1604</v>
      </c>
      <c r="D1105" s="734" t="s">
        <v>1605</v>
      </c>
      <c r="E1105" s="735">
        <v>1231000</v>
      </c>
      <c r="F1105" s="735">
        <v>-35000</v>
      </c>
      <c r="G1105" s="736">
        <v>-2.76</v>
      </c>
      <c r="H1105" s="735">
        <v>1262000</v>
      </c>
      <c r="I1105" s="735">
        <v>1265000</v>
      </c>
      <c r="J1105" s="735">
        <v>1230000</v>
      </c>
      <c r="K1105" s="735">
        <v>38391</v>
      </c>
      <c r="L1105" s="735">
        <v>47523078500</v>
      </c>
      <c r="M1105" s="735">
        <v>9273141465000</v>
      </c>
      <c r="N1105" s="735">
        <v>7533015</v>
      </c>
    </row>
    <row r="1106" spans="1:14">
      <c r="A1106" s="734" t="s">
        <v>9969</v>
      </c>
      <c r="B1106" s="734" t="s">
        <v>9970</v>
      </c>
      <c r="C1106" s="734" t="s">
        <v>1600</v>
      </c>
      <c r="D1106" s="734" t="s">
        <v>1601</v>
      </c>
      <c r="E1106" s="735">
        <v>22900</v>
      </c>
      <c r="F1106" s="735">
        <v>1450</v>
      </c>
      <c r="G1106" s="736">
        <v>6.76</v>
      </c>
      <c r="H1106" s="735">
        <v>21300</v>
      </c>
      <c r="I1106" s="735">
        <v>23500</v>
      </c>
      <c r="J1106" s="735">
        <v>21300</v>
      </c>
      <c r="K1106" s="735">
        <v>395864</v>
      </c>
      <c r="L1106" s="735">
        <v>8997641075</v>
      </c>
      <c r="M1106" s="735">
        <v>250620806000</v>
      </c>
      <c r="N1106" s="735">
        <v>10944140</v>
      </c>
    </row>
    <row r="1107" spans="1:14">
      <c r="A1107" s="734" t="s">
        <v>9971</v>
      </c>
      <c r="B1107" s="734" t="s">
        <v>9972</v>
      </c>
      <c r="C1107" s="734" t="s">
        <v>1600</v>
      </c>
      <c r="D1107" s="734" t="s">
        <v>1601</v>
      </c>
      <c r="E1107" s="735">
        <v>12800</v>
      </c>
      <c r="F1107" s="735">
        <v>-280</v>
      </c>
      <c r="G1107" s="736">
        <v>-2.14</v>
      </c>
      <c r="H1107" s="735">
        <v>13010</v>
      </c>
      <c r="I1107" s="735">
        <v>13060</v>
      </c>
      <c r="J1107" s="735">
        <v>12540</v>
      </c>
      <c r="K1107" s="735">
        <v>338321</v>
      </c>
      <c r="L1107" s="735">
        <v>4321368285</v>
      </c>
      <c r="M1107" s="735">
        <v>527493760000</v>
      </c>
      <c r="N1107" s="735">
        <v>41210450</v>
      </c>
    </row>
    <row r="1108" spans="1:14">
      <c r="A1108" s="734" t="s">
        <v>1800</v>
      </c>
      <c r="B1108" s="734" t="s">
        <v>9973</v>
      </c>
      <c r="C1108" s="734" t="s">
        <v>1600</v>
      </c>
      <c r="D1108" s="734" t="s">
        <v>1611</v>
      </c>
      <c r="E1108" s="735">
        <v>6460</v>
      </c>
      <c r="F1108" s="735">
        <v>-50</v>
      </c>
      <c r="G1108" s="736">
        <v>-0.77</v>
      </c>
      <c r="H1108" s="735">
        <v>6540</v>
      </c>
      <c r="I1108" s="735">
        <v>6540</v>
      </c>
      <c r="J1108" s="735">
        <v>6400</v>
      </c>
      <c r="K1108" s="735">
        <v>16858</v>
      </c>
      <c r="L1108" s="735">
        <v>108754680</v>
      </c>
      <c r="M1108" s="735">
        <v>72804200000</v>
      </c>
      <c r="N1108" s="735">
        <v>11270000</v>
      </c>
    </row>
    <row r="1109" spans="1:14">
      <c r="A1109" s="734" t="s">
        <v>3305</v>
      </c>
      <c r="B1109" s="734" t="s">
        <v>3306</v>
      </c>
      <c r="C1109" s="734" t="s">
        <v>1604</v>
      </c>
      <c r="D1109" s="734" t="s">
        <v>1605</v>
      </c>
      <c r="E1109" s="735">
        <v>55800</v>
      </c>
      <c r="F1109" s="735">
        <v>-100</v>
      </c>
      <c r="G1109" s="736">
        <v>-0.18</v>
      </c>
      <c r="H1109" s="735">
        <v>55800</v>
      </c>
      <c r="I1109" s="735">
        <v>56000</v>
      </c>
      <c r="J1109" s="735">
        <v>55100</v>
      </c>
      <c r="K1109" s="735">
        <v>1596</v>
      </c>
      <c r="L1109" s="735">
        <v>88511700</v>
      </c>
      <c r="M1109" s="735">
        <v>167400000000</v>
      </c>
      <c r="N1109" s="735">
        <v>3000000</v>
      </c>
    </row>
    <row r="1110" spans="1:14">
      <c r="A1110" s="734" t="s">
        <v>3307</v>
      </c>
      <c r="B1110" s="734" t="s">
        <v>3308</v>
      </c>
      <c r="C1110" s="734" t="s">
        <v>1604</v>
      </c>
      <c r="D1110" s="734" t="s">
        <v>1605</v>
      </c>
      <c r="E1110" s="735">
        <v>13610</v>
      </c>
      <c r="F1110" s="735">
        <v>-110</v>
      </c>
      <c r="G1110" s="736">
        <v>-0.8</v>
      </c>
      <c r="H1110" s="735">
        <v>13800</v>
      </c>
      <c r="I1110" s="735">
        <v>13800</v>
      </c>
      <c r="J1110" s="735">
        <v>13610</v>
      </c>
      <c r="K1110" s="735">
        <v>11631</v>
      </c>
      <c r="L1110" s="735">
        <v>158598370</v>
      </c>
      <c r="M1110" s="735">
        <v>205081005660</v>
      </c>
      <c r="N1110" s="735">
        <v>15068406</v>
      </c>
    </row>
    <row r="1111" spans="1:14">
      <c r="A1111" s="734" t="s">
        <v>3309</v>
      </c>
      <c r="B1111" s="734" t="s">
        <v>3310</v>
      </c>
      <c r="C1111" s="734" t="s">
        <v>1604</v>
      </c>
      <c r="D1111" s="734" t="s">
        <v>1605</v>
      </c>
      <c r="E1111" s="735">
        <v>57600</v>
      </c>
      <c r="F1111" s="735">
        <v>-1500</v>
      </c>
      <c r="G1111" s="736">
        <v>-2.54</v>
      </c>
      <c r="H1111" s="735">
        <v>59600</v>
      </c>
      <c r="I1111" s="735">
        <v>59700</v>
      </c>
      <c r="J1111" s="735">
        <v>57500</v>
      </c>
      <c r="K1111" s="735">
        <v>41690</v>
      </c>
      <c r="L1111" s="735">
        <v>2418243250</v>
      </c>
      <c r="M1111" s="735">
        <v>447159801600</v>
      </c>
      <c r="N1111" s="735">
        <v>7763191</v>
      </c>
    </row>
    <row r="1112" spans="1:14">
      <c r="A1112" s="734" t="s">
        <v>3321</v>
      </c>
      <c r="B1112" s="734" t="s">
        <v>7760</v>
      </c>
      <c r="C1112" s="734" t="s">
        <v>1604</v>
      </c>
      <c r="D1112" s="734" t="s">
        <v>1605</v>
      </c>
      <c r="E1112" s="735">
        <v>6160</v>
      </c>
      <c r="F1112" s="735">
        <v>30</v>
      </c>
      <c r="G1112" s="736">
        <v>0.49</v>
      </c>
      <c r="H1112" s="735">
        <v>6120</v>
      </c>
      <c r="I1112" s="735">
        <v>6210</v>
      </c>
      <c r="J1112" s="735">
        <v>6010</v>
      </c>
      <c r="K1112" s="735">
        <v>282661</v>
      </c>
      <c r="L1112" s="735">
        <v>1724751735</v>
      </c>
      <c r="M1112" s="735">
        <v>209440000000</v>
      </c>
      <c r="N1112" s="735">
        <v>34000000</v>
      </c>
    </row>
    <row r="1113" spans="1:14">
      <c r="A1113" s="734" t="s">
        <v>3311</v>
      </c>
      <c r="B1113" s="734" t="s">
        <v>3312</v>
      </c>
      <c r="C1113" s="734" t="s">
        <v>1604</v>
      </c>
      <c r="D1113" s="734" t="s">
        <v>1605</v>
      </c>
      <c r="E1113" s="735">
        <v>16030</v>
      </c>
      <c r="F1113" s="735">
        <v>180</v>
      </c>
      <c r="G1113" s="736">
        <v>1.1399999999999999</v>
      </c>
      <c r="H1113" s="735">
        <v>15850</v>
      </c>
      <c r="I1113" s="735">
        <v>16100</v>
      </c>
      <c r="J1113" s="735">
        <v>15830</v>
      </c>
      <c r="K1113" s="735">
        <v>13102</v>
      </c>
      <c r="L1113" s="735">
        <v>209443920</v>
      </c>
      <c r="M1113" s="735">
        <v>296025176440</v>
      </c>
      <c r="N1113" s="735">
        <v>18466948</v>
      </c>
    </row>
    <row r="1114" spans="1:14">
      <c r="A1114" s="734" t="s">
        <v>3313</v>
      </c>
      <c r="B1114" s="734" t="s">
        <v>3314</v>
      </c>
      <c r="C1114" s="734" t="s">
        <v>1600</v>
      </c>
      <c r="D1114" s="734" t="s">
        <v>1632</v>
      </c>
      <c r="E1114" s="735">
        <v>3595</v>
      </c>
      <c r="F1114" s="735">
        <v>90</v>
      </c>
      <c r="G1114" s="736">
        <v>2.57</v>
      </c>
      <c r="H1114" s="735">
        <v>3510</v>
      </c>
      <c r="I1114" s="735">
        <v>3605</v>
      </c>
      <c r="J1114" s="735">
        <v>3510</v>
      </c>
      <c r="K1114" s="735">
        <v>6627</v>
      </c>
      <c r="L1114" s="735">
        <v>23616645</v>
      </c>
      <c r="M1114" s="735">
        <v>20375230510</v>
      </c>
      <c r="N1114" s="735">
        <v>5667658</v>
      </c>
    </row>
    <row r="1115" spans="1:14">
      <c r="A1115" s="734" t="s">
        <v>3315</v>
      </c>
      <c r="B1115" s="734" t="s">
        <v>3316</v>
      </c>
      <c r="C1115" s="734" t="s">
        <v>1600</v>
      </c>
      <c r="D1115" s="734" t="s">
        <v>1601</v>
      </c>
      <c r="E1115" s="735">
        <v>13750</v>
      </c>
      <c r="F1115" s="735">
        <v>-400</v>
      </c>
      <c r="G1115" s="736">
        <v>-2.83</v>
      </c>
      <c r="H1115" s="735">
        <v>13960</v>
      </c>
      <c r="I1115" s="735">
        <v>14410</v>
      </c>
      <c r="J1115" s="735">
        <v>13630</v>
      </c>
      <c r="K1115" s="735">
        <v>732262</v>
      </c>
      <c r="L1115" s="735">
        <v>10120631560</v>
      </c>
      <c r="M1115" s="735">
        <v>178750000000</v>
      </c>
      <c r="N1115" s="735">
        <v>13000000</v>
      </c>
    </row>
    <row r="1116" spans="1:14">
      <c r="A1116" s="734" t="s">
        <v>3317</v>
      </c>
      <c r="B1116" s="734" t="s">
        <v>3318</v>
      </c>
      <c r="C1116" s="734" t="s">
        <v>1600</v>
      </c>
      <c r="D1116" s="734" t="s">
        <v>1651</v>
      </c>
      <c r="E1116" s="735">
        <v>764</v>
      </c>
      <c r="F1116" s="735">
        <v>0</v>
      </c>
      <c r="G1116" s="736">
        <v>0</v>
      </c>
      <c r="H1116" s="735">
        <v>0</v>
      </c>
      <c r="I1116" s="735">
        <v>0</v>
      </c>
      <c r="J1116" s="735">
        <v>0</v>
      </c>
      <c r="K1116" s="735">
        <v>0</v>
      </c>
      <c r="L1116" s="735">
        <v>0</v>
      </c>
      <c r="M1116" s="735">
        <v>12295692232</v>
      </c>
      <c r="N1116" s="735">
        <v>16093838</v>
      </c>
    </row>
    <row r="1117" spans="1:14">
      <c r="A1117" s="734" t="s">
        <v>3319</v>
      </c>
      <c r="B1117" s="734" t="s">
        <v>3320</v>
      </c>
      <c r="C1117" s="734" t="s">
        <v>1604</v>
      </c>
      <c r="D1117" s="734" t="s">
        <v>1605</v>
      </c>
      <c r="E1117" s="735">
        <v>10540</v>
      </c>
      <c r="F1117" s="735">
        <v>50</v>
      </c>
      <c r="G1117" s="736">
        <v>0.48</v>
      </c>
      <c r="H1117" s="735">
        <v>10550</v>
      </c>
      <c r="I1117" s="735">
        <v>10570</v>
      </c>
      <c r="J1117" s="735">
        <v>10430</v>
      </c>
      <c r="K1117" s="735">
        <v>12523</v>
      </c>
      <c r="L1117" s="735">
        <v>131190490</v>
      </c>
      <c r="M1117" s="735">
        <v>210800000000</v>
      </c>
      <c r="N1117" s="735">
        <v>20000000</v>
      </c>
    </row>
    <row r="1118" spans="1:14">
      <c r="A1118" s="734" t="s">
        <v>3322</v>
      </c>
      <c r="B1118" s="734" t="s">
        <v>3323</v>
      </c>
      <c r="C1118" s="734" t="s">
        <v>1604</v>
      </c>
      <c r="D1118" s="734" t="s">
        <v>1605</v>
      </c>
      <c r="E1118" s="735">
        <v>2400</v>
      </c>
      <c r="F1118" s="735">
        <v>-5</v>
      </c>
      <c r="G1118" s="736">
        <v>-0.21</v>
      </c>
      <c r="H1118" s="735">
        <v>2430</v>
      </c>
      <c r="I1118" s="735">
        <v>2430</v>
      </c>
      <c r="J1118" s="735">
        <v>2365</v>
      </c>
      <c r="K1118" s="735">
        <v>77719</v>
      </c>
      <c r="L1118" s="735">
        <v>186378738</v>
      </c>
      <c r="M1118" s="735">
        <v>96000000000</v>
      </c>
      <c r="N1118" s="735">
        <v>40000000</v>
      </c>
    </row>
    <row r="1119" spans="1:14">
      <c r="A1119" s="734" t="s">
        <v>3324</v>
      </c>
      <c r="B1119" s="734" t="s">
        <v>3325</v>
      </c>
      <c r="C1119" s="734" t="s">
        <v>1604</v>
      </c>
      <c r="D1119" s="734" t="s">
        <v>1605</v>
      </c>
      <c r="E1119" s="735">
        <v>9960</v>
      </c>
      <c r="F1119" s="735">
        <v>0</v>
      </c>
      <c r="G1119" s="736">
        <v>0</v>
      </c>
      <c r="H1119" s="735">
        <v>0</v>
      </c>
      <c r="I1119" s="735">
        <v>0</v>
      </c>
      <c r="J1119" s="735">
        <v>0</v>
      </c>
      <c r="K1119" s="735">
        <v>0</v>
      </c>
      <c r="L1119" s="735">
        <v>0</v>
      </c>
      <c r="M1119" s="735">
        <v>206172000000</v>
      </c>
      <c r="N1119" s="735">
        <v>20700000</v>
      </c>
    </row>
    <row r="1120" spans="1:14">
      <c r="A1120" s="734" t="s">
        <v>3326</v>
      </c>
      <c r="B1120" s="734" t="s">
        <v>3327</v>
      </c>
      <c r="C1120" s="734" t="s">
        <v>1604</v>
      </c>
      <c r="D1120" s="734" t="s">
        <v>1605</v>
      </c>
      <c r="E1120" s="735">
        <v>1240</v>
      </c>
      <c r="F1120" s="735">
        <v>-18</v>
      </c>
      <c r="G1120" s="736">
        <v>-1.43</v>
      </c>
      <c r="H1120" s="735">
        <v>1244</v>
      </c>
      <c r="I1120" s="735">
        <v>1245</v>
      </c>
      <c r="J1120" s="735">
        <v>1216</v>
      </c>
      <c r="K1120" s="735">
        <v>113652</v>
      </c>
      <c r="L1120" s="735">
        <v>139387921</v>
      </c>
      <c r="M1120" s="735">
        <v>112258334600</v>
      </c>
      <c r="N1120" s="735">
        <v>90530915</v>
      </c>
    </row>
    <row r="1121" spans="1:14">
      <c r="A1121" s="734" t="s">
        <v>9974</v>
      </c>
      <c r="B1121" s="734" t="s">
        <v>9975</v>
      </c>
      <c r="C1121" s="734" t="s">
        <v>1600</v>
      </c>
      <c r="D1121" s="734" t="s">
        <v>1614</v>
      </c>
      <c r="E1121" s="735">
        <v>13970</v>
      </c>
      <c r="F1121" s="735">
        <v>190</v>
      </c>
      <c r="G1121" s="736">
        <v>1.38</v>
      </c>
      <c r="H1121" s="735">
        <v>13710</v>
      </c>
      <c r="I1121" s="735">
        <v>14440</v>
      </c>
      <c r="J1121" s="735">
        <v>13700</v>
      </c>
      <c r="K1121" s="735">
        <v>235901</v>
      </c>
      <c r="L1121" s="735">
        <v>3320725300</v>
      </c>
      <c r="M1121" s="735">
        <v>128124639610</v>
      </c>
      <c r="N1121" s="735">
        <v>9171413</v>
      </c>
    </row>
    <row r="1122" spans="1:14">
      <c r="A1122" s="734" t="s">
        <v>3328</v>
      </c>
      <c r="B1122" s="734" t="s">
        <v>3329</v>
      </c>
      <c r="C1122" s="734" t="s">
        <v>1600</v>
      </c>
      <c r="D1122" s="734" t="s">
        <v>1601</v>
      </c>
      <c r="E1122" s="735">
        <v>1390</v>
      </c>
      <c r="F1122" s="735">
        <v>-15</v>
      </c>
      <c r="G1122" s="736">
        <v>-1.07</v>
      </c>
      <c r="H1122" s="735">
        <v>1407</v>
      </c>
      <c r="I1122" s="735">
        <v>1409</v>
      </c>
      <c r="J1122" s="735">
        <v>1390</v>
      </c>
      <c r="K1122" s="735">
        <v>34426</v>
      </c>
      <c r="L1122" s="735">
        <v>48207827</v>
      </c>
      <c r="M1122" s="735">
        <v>22536890100</v>
      </c>
      <c r="N1122" s="735">
        <v>16213590</v>
      </c>
    </row>
    <row r="1123" spans="1:14">
      <c r="A1123" s="734" t="s">
        <v>3330</v>
      </c>
      <c r="B1123" s="734" t="s">
        <v>3331</v>
      </c>
      <c r="C1123" s="734" t="s">
        <v>1600</v>
      </c>
      <c r="D1123" s="734" t="s">
        <v>1614</v>
      </c>
      <c r="E1123" s="735">
        <v>3765</v>
      </c>
      <c r="F1123" s="735">
        <v>-40</v>
      </c>
      <c r="G1123" s="736">
        <v>-1.05</v>
      </c>
      <c r="H1123" s="735">
        <v>3880</v>
      </c>
      <c r="I1123" s="735">
        <v>3880</v>
      </c>
      <c r="J1123" s="735">
        <v>3740</v>
      </c>
      <c r="K1123" s="735">
        <v>32397</v>
      </c>
      <c r="L1123" s="735">
        <v>122134305</v>
      </c>
      <c r="M1123" s="735">
        <v>46686000000</v>
      </c>
      <c r="N1123" s="735">
        <v>12400000</v>
      </c>
    </row>
    <row r="1124" spans="1:14">
      <c r="A1124" s="734" t="s">
        <v>3332</v>
      </c>
      <c r="B1124" s="734" t="s">
        <v>3333</v>
      </c>
      <c r="C1124" s="734" t="s">
        <v>1604</v>
      </c>
      <c r="D1124" s="734" t="s">
        <v>1605</v>
      </c>
      <c r="E1124" s="735">
        <v>5990</v>
      </c>
      <c r="F1124" s="735">
        <v>480</v>
      </c>
      <c r="G1124" s="736">
        <v>8.7100000000000009</v>
      </c>
      <c r="H1124" s="735">
        <v>5560</v>
      </c>
      <c r="I1124" s="735">
        <v>6980</v>
      </c>
      <c r="J1124" s="735">
        <v>5440</v>
      </c>
      <c r="K1124" s="735">
        <v>5384317</v>
      </c>
      <c r="L1124" s="735">
        <v>34151276860</v>
      </c>
      <c r="M1124" s="735">
        <v>76264362530</v>
      </c>
      <c r="N1124" s="735">
        <v>12731947</v>
      </c>
    </row>
    <row r="1125" spans="1:14">
      <c r="A1125" s="734" t="s">
        <v>3334</v>
      </c>
      <c r="B1125" s="734" t="s">
        <v>3335</v>
      </c>
      <c r="C1125" s="734" t="s">
        <v>1604</v>
      </c>
      <c r="D1125" s="734" t="s">
        <v>1605</v>
      </c>
      <c r="E1125" s="735">
        <v>9690</v>
      </c>
      <c r="F1125" s="735">
        <v>90</v>
      </c>
      <c r="G1125" s="736">
        <v>0.94</v>
      </c>
      <c r="H1125" s="735">
        <v>9600</v>
      </c>
      <c r="I1125" s="735">
        <v>9830</v>
      </c>
      <c r="J1125" s="735">
        <v>9550</v>
      </c>
      <c r="K1125" s="735">
        <v>140271</v>
      </c>
      <c r="L1125" s="735">
        <v>1352726835</v>
      </c>
      <c r="M1125" s="735">
        <v>210193648590</v>
      </c>
      <c r="N1125" s="735">
        <v>21691811</v>
      </c>
    </row>
    <row r="1126" spans="1:14">
      <c r="A1126" s="734" t="s">
        <v>3336</v>
      </c>
      <c r="B1126" s="734" t="s">
        <v>3337</v>
      </c>
      <c r="C1126" s="734" t="s">
        <v>1604</v>
      </c>
      <c r="D1126" s="734" t="s">
        <v>1605</v>
      </c>
      <c r="E1126" s="735">
        <v>31100</v>
      </c>
      <c r="F1126" s="735">
        <v>-500</v>
      </c>
      <c r="G1126" s="736">
        <v>-1.58</v>
      </c>
      <c r="H1126" s="735">
        <v>31400</v>
      </c>
      <c r="I1126" s="735">
        <v>31900</v>
      </c>
      <c r="J1126" s="735">
        <v>31050</v>
      </c>
      <c r="K1126" s="735">
        <v>2805</v>
      </c>
      <c r="L1126" s="735">
        <v>87380200</v>
      </c>
      <c r="M1126" s="735">
        <v>77749098100</v>
      </c>
      <c r="N1126" s="735">
        <v>2499971</v>
      </c>
    </row>
    <row r="1127" spans="1:14">
      <c r="A1127" s="734" t="s">
        <v>3338</v>
      </c>
      <c r="B1127" s="734" t="s">
        <v>3339</v>
      </c>
      <c r="C1127" s="734" t="s">
        <v>1600</v>
      </c>
      <c r="D1127" s="734" t="s">
        <v>1614</v>
      </c>
      <c r="E1127" s="735">
        <v>14740</v>
      </c>
      <c r="F1127" s="735">
        <v>630</v>
      </c>
      <c r="G1127" s="736">
        <v>4.46</v>
      </c>
      <c r="H1127" s="735">
        <v>14110</v>
      </c>
      <c r="I1127" s="735">
        <v>14790</v>
      </c>
      <c r="J1127" s="735">
        <v>14010</v>
      </c>
      <c r="K1127" s="735">
        <v>122328</v>
      </c>
      <c r="L1127" s="735">
        <v>1785378080</v>
      </c>
      <c r="M1127" s="735">
        <v>240535014280</v>
      </c>
      <c r="N1127" s="735">
        <v>16318522</v>
      </c>
    </row>
    <row r="1128" spans="1:14">
      <c r="A1128" s="734" t="s">
        <v>3340</v>
      </c>
      <c r="B1128" s="734" t="s">
        <v>3341</v>
      </c>
      <c r="C1128" s="734" t="s">
        <v>1600</v>
      </c>
      <c r="D1128" s="734" t="s">
        <v>1611</v>
      </c>
      <c r="E1128" s="735">
        <v>3760</v>
      </c>
      <c r="F1128" s="735">
        <v>-95</v>
      </c>
      <c r="G1128" s="736">
        <v>-2.46</v>
      </c>
      <c r="H1128" s="735">
        <v>3825</v>
      </c>
      <c r="I1128" s="735">
        <v>3825</v>
      </c>
      <c r="J1128" s="735">
        <v>3730</v>
      </c>
      <c r="K1128" s="735">
        <v>10645</v>
      </c>
      <c r="L1128" s="735">
        <v>40053040</v>
      </c>
      <c r="M1128" s="735">
        <v>33957018720</v>
      </c>
      <c r="N1128" s="735">
        <v>9031122</v>
      </c>
    </row>
    <row r="1129" spans="1:14">
      <c r="A1129" s="734" t="s">
        <v>9976</v>
      </c>
      <c r="B1129" s="734" t="s">
        <v>9977</v>
      </c>
      <c r="C1129" s="734" t="s">
        <v>1600</v>
      </c>
      <c r="D1129" s="734" t="s">
        <v>1601</v>
      </c>
      <c r="E1129" s="735">
        <v>13910</v>
      </c>
      <c r="F1129" s="735">
        <v>-1680</v>
      </c>
      <c r="G1129" s="736">
        <v>-10.78</v>
      </c>
      <c r="H1129" s="735">
        <v>15500</v>
      </c>
      <c r="I1129" s="735">
        <v>15530</v>
      </c>
      <c r="J1129" s="735">
        <v>13850</v>
      </c>
      <c r="K1129" s="735">
        <v>919292</v>
      </c>
      <c r="L1129" s="735">
        <v>13232385085</v>
      </c>
      <c r="M1129" s="735">
        <v>137968504960</v>
      </c>
      <c r="N1129" s="735">
        <v>9918656</v>
      </c>
    </row>
    <row r="1130" spans="1:14">
      <c r="A1130" s="734" t="s">
        <v>3342</v>
      </c>
      <c r="B1130" s="734" t="s">
        <v>3343</v>
      </c>
      <c r="C1130" s="734" t="s">
        <v>1600</v>
      </c>
      <c r="D1130" s="734" t="s">
        <v>1601</v>
      </c>
      <c r="E1130" s="735">
        <v>804</v>
      </c>
      <c r="F1130" s="735">
        <v>-9</v>
      </c>
      <c r="G1130" s="736">
        <v>-1.1100000000000001</v>
      </c>
      <c r="H1130" s="735">
        <v>804</v>
      </c>
      <c r="I1130" s="735">
        <v>809</v>
      </c>
      <c r="J1130" s="735">
        <v>794</v>
      </c>
      <c r="K1130" s="735">
        <v>53301</v>
      </c>
      <c r="L1130" s="735">
        <v>42621973</v>
      </c>
      <c r="M1130" s="735">
        <v>20067222528</v>
      </c>
      <c r="N1130" s="735">
        <v>24959232</v>
      </c>
    </row>
    <row r="1131" spans="1:14">
      <c r="A1131" s="734" t="s">
        <v>3344</v>
      </c>
      <c r="B1131" s="734" t="s">
        <v>3345</v>
      </c>
      <c r="C1131" s="734" t="s">
        <v>1604</v>
      </c>
      <c r="D1131" s="734" t="s">
        <v>1605</v>
      </c>
      <c r="E1131" s="735">
        <v>19750</v>
      </c>
      <c r="F1131" s="735">
        <v>-250</v>
      </c>
      <c r="G1131" s="736">
        <v>-1.25</v>
      </c>
      <c r="H1131" s="735">
        <v>20100</v>
      </c>
      <c r="I1131" s="735">
        <v>20100</v>
      </c>
      <c r="J1131" s="735">
        <v>19560</v>
      </c>
      <c r="K1131" s="735">
        <v>93410</v>
      </c>
      <c r="L1131" s="735">
        <v>1847575250</v>
      </c>
      <c r="M1131" s="735">
        <v>263070000000</v>
      </c>
      <c r="N1131" s="735">
        <v>13320000</v>
      </c>
    </row>
    <row r="1132" spans="1:14">
      <c r="A1132" s="734" t="s">
        <v>3346</v>
      </c>
      <c r="B1132" s="734" t="s">
        <v>3347</v>
      </c>
      <c r="C1132" s="734" t="s">
        <v>1600</v>
      </c>
      <c r="D1132" s="734" t="s">
        <v>1601</v>
      </c>
      <c r="E1132" s="735">
        <v>232500</v>
      </c>
      <c r="F1132" s="735">
        <v>0</v>
      </c>
      <c r="G1132" s="736">
        <v>0</v>
      </c>
      <c r="H1132" s="735">
        <v>230500</v>
      </c>
      <c r="I1132" s="735">
        <v>235500</v>
      </c>
      <c r="J1132" s="735">
        <v>227500</v>
      </c>
      <c r="K1132" s="735">
        <v>105104</v>
      </c>
      <c r="L1132" s="735">
        <v>24340570750</v>
      </c>
      <c r="M1132" s="735">
        <v>5453862240000</v>
      </c>
      <c r="N1132" s="735">
        <v>23457472</v>
      </c>
    </row>
    <row r="1133" spans="1:14">
      <c r="A1133" s="734" t="s">
        <v>3348</v>
      </c>
      <c r="B1133" s="734" t="s">
        <v>3349</v>
      </c>
      <c r="C1133" s="734" t="s">
        <v>1604</v>
      </c>
      <c r="D1133" s="734" t="s">
        <v>1605</v>
      </c>
      <c r="E1133" s="735">
        <v>128500</v>
      </c>
      <c r="F1133" s="735">
        <v>-1000</v>
      </c>
      <c r="G1133" s="736">
        <v>-0.77</v>
      </c>
      <c r="H1133" s="735">
        <v>130500</v>
      </c>
      <c r="I1133" s="735">
        <v>130500</v>
      </c>
      <c r="J1133" s="735">
        <v>127700</v>
      </c>
      <c r="K1133" s="735">
        <v>6149</v>
      </c>
      <c r="L1133" s="735">
        <v>790021400</v>
      </c>
      <c r="M1133" s="735">
        <v>521070712500</v>
      </c>
      <c r="N1133" s="735">
        <v>4055025</v>
      </c>
    </row>
    <row r="1134" spans="1:14">
      <c r="A1134" s="734" t="s">
        <v>3350</v>
      </c>
      <c r="B1134" s="734" t="s">
        <v>3351</v>
      </c>
      <c r="C1134" s="734" t="s">
        <v>1600</v>
      </c>
      <c r="D1134" s="734" t="s">
        <v>1601</v>
      </c>
      <c r="E1134" s="735">
        <v>4165</v>
      </c>
      <c r="F1134" s="735">
        <v>75</v>
      </c>
      <c r="G1134" s="736">
        <v>1.83</v>
      </c>
      <c r="H1134" s="735">
        <v>4050</v>
      </c>
      <c r="I1134" s="735">
        <v>4185</v>
      </c>
      <c r="J1134" s="735">
        <v>4050</v>
      </c>
      <c r="K1134" s="735">
        <v>17379</v>
      </c>
      <c r="L1134" s="735">
        <v>71470625</v>
      </c>
      <c r="M1134" s="735">
        <v>55284448205</v>
      </c>
      <c r="N1134" s="735">
        <v>13273577</v>
      </c>
    </row>
    <row r="1135" spans="1:14">
      <c r="A1135" s="734" t="s">
        <v>3352</v>
      </c>
      <c r="B1135" s="734" t="s">
        <v>3353</v>
      </c>
      <c r="C1135" s="734" t="s">
        <v>1600</v>
      </c>
      <c r="D1135" s="734" t="s">
        <v>1611</v>
      </c>
      <c r="E1135" s="735">
        <v>4990</v>
      </c>
      <c r="F1135" s="735">
        <v>20</v>
      </c>
      <c r="G1135" s="736">
        <v>0.4</v>
      </c>
      <c r="H1135" s="735">
        <v>4995</v>
      </c>
      <c r="I1135" s="735">
        <v>5220</v>
      </c>
      <c r="J1135" s="735">
        <v>4880</v>
      </c>
      <c r="K1135" s="735">
        <v>2911312</v>
      </c>
      <c r="L1135" s="735">
        <v>14577014816</v>
      </c>
      <c r="M1135" s="735">
        <v>538502366940</v>
      </c>
      <c r="N1135" s="735">
        <v>107916306</v>
      </c>
    </row>
    <row r="1136" spans="1:14">
      <c r="A1136" s="734" t="s">
        <v>9978</v>
      </c>
      <c r="B1136" s="734" t="s">
        <v>9979</v>
      </c>
      <c r="C1136" s="734" t="s">
        <v>1600</v>
      </c>
      <c r="D1136" s="734" t="s">
        <v>1632</v>
      </c>
      <c r="E1136" s="735">
        <v>55200</v>
      </c>
      <c r="F1136" s="735">
        <v>-4100</v>
      </c>
      <c r="G1136" s="736">
        <v>-6.91</v>
      </c>
      <c r="H1136" s="735">
        <v>60200</v>
      </c>
      <c r="I1136" s="735">
        <v>61200</v>
      </c>
      <c r="J1136" s="735">
        <v>54500</v>
      </c>
      <c r="K1136" s="735">
        <v>892940</v>
      </c>
      <c r="L1136" s="735">
        <v>50420475800</v>
      </c>
      <c r="M1136" s="735">
        <v>1750257698400</v>
      </c>
      <c r="N1136" s="735">
        <v>31707567</v>
      </c>
    </row>
    <row r="1137" spans="1:14">
      <c r="A1137" s="734" t="s">
        <v>3354</v>
      </c>
      <c r="B1137" s="734" t="s">
        <v>3355</v>
      </c>
      <c r="C1137" s="734" t="s">
        <v>1600</v>
      </c>
      <c r="D1137" s="734" t="s">
        <v>1611</v>
      </c>
      <c r="E1137" s="735">
        <v>4525</v>
      </c>
      <c r="F1137" s="735">
        <v>20</v>
      </c>
      <c r="G1137" s="736">
        <v>0.44</v>
      </c>
      <c r="H1137" s="735">
        <v>4505</v>
      </c>
      <c r="I1137" s="735">
        <v>4525</v>
      </c>
      <c r="J1137" s="735">
        <v>4500</v>
      </c>
      <c r="K1137" s="735">
        <v>6510</v>
      </c>
      <c r="L1137" s="735">
        <v>29408799</v>
      </c>
      <c r="M1137" s="735">
        <v>71055577250</v>
      </c>
      <c r="N1137" s="735">
        <v>15702890</v>
      </c>
    </row>
    <row r="1138" spans="1:14">
      <c r="A1138" s="734" t="s">
        <v>3356</v>
      </c>
      <c r="B1138" s="734" t="s">
        <v>3357</v>
      </c>
      <c r="C1138" s="734" t="s">
        <v>1604</v>
      </c>
      <c r="D1138" s="734" t="s">
        <v>1605</v>
      </c>
      <c r="E1138" s="735">
        <v>3610</v>
      </c>
      <c r="F1138" s="735">
        <v>-40</v>
      </c>
      <c r="G1138" s="736">
        <v>-1.1000000000000001</v>
      </c>
      <c r="H1138" s="735">
        <v>3650</v>
      </c>
      <c r="I1138" s="735">
        <v>3705</v>
      </c>
      <c r="J1138" s="735">
        <v>3585</v>
      </c>
      <c r="K1138" s="735">
        <v>86828</v>
      </c>
      <c r="L1138" s="735">
        <v>314790413</v>
      </c>
      <c r="M1138" s="735">
        <v>87073200000</v>
      </c>
      <c r="N1138" s="735">
        <v>24120000</v>
      </c>
    </row>
    <row r="1139" spans="1:14">
      <c r="A1139" s="734" t="s">
        <v>3358</v>
      </c>
      <c r="B1139" s="734" t="s">
        <v>3359</v>
      </c>
      <c r="C1139" s="734" t="s">
        <v>1600</v>
      </c>
      <c r="D1139" s="734" t="s">
        <v>1601</v>
      </c>
      <c r="E1139" s="735">
        <v>1190</v>
      </c>
      <c r="F1139" s="735">
        <v>23</v>
      </c>
      <c r="G1139" s="736">
        <v>1.97</v>
      </c>
      <c r="H1139" s="735">
        <v>1153</v>
      </c>
      <c r="I1139" s="735">
        <v>1214</v>
      </c>
      <c r="J1139" s="735">
        <v>1151</v>
      </c>
      <c r="K1139" s="735">
        <v>209012</v>
      </c>
      <c r="L1139" s="735">
        <v>248252033</v>
      </c>
      <c r="M1139" s="735">
        <v>51375790270</v>
      </c>
      <c r="N1139" s="735">
        <v>43172933</v>
      </c>
    </row>
    <row r="1140" spans="1:14">
      <c r="A1140" s="734" t="s">
        <v>3360</v>
      </c>
      <c r="B1140" s="734" t="s">
        <v>3361</v>
      </c>
      <c r="C1140" s="734" t="s">
        <v>1604</v>
      </c>
      <c r="D1140" s="734" t="s">
        <v>1605</v>
      </c>
      <c r="E1140" s="735">
        <v>29300</v>
      </c>
      <c r="F1140" s="735">
        <v>-550</v>
      </c>
      <c r="G1140" s="736">
        <v>-1.84</v>
      </c>
      <c r="H1140" s="735">
        <v>30000</v>
      </c>
      <c r="I1140" s="735">
        <v>30000</v>
      </c>
      <c r="J1140" s="735">
        <v>29200</v>
      </c>
      <c r="K1140" s="735">
        <v>2901</v>
      </c>
      <c r="L1140" s="735">
        <v>85474825</v>
      </c>
      <c r="M1140" s="735">
        <v>63123304700</v>
      </c>
      <c r="N1140" s="735">
        <v>2154379</v>
      </c>
    </row>
    <row r="1141" spans="1:14">
      <c r="A1141" s="734" t="s">
        <v>3362</v>
      </c>
      <c r="B1141" s="734" t="s">
        <v>3363</v>
      </c>
      <c r="C1141" s="734" t="s">
        <v>1604</v>
      </c>
      <c r="D1141" s="734" t="s">
        <v>1605</v>
      </c>
      <c r="E1141" s="735">
        <v>29250</v>
      </c>
      <c r="F1141" s="735">
        <v>-500</v>
      </c>
      <c r="G1141" s="736">
        <v>-1.68</v>
      </c>
      <c r="H1141" s="735">
        <v>29300</v>
      </c>
      <c r="I1141" s="735">
        <v>29800</v>
      </c>
      <c r="J1141" s="735">
        <v>29200</v>
      </c>
      <c r="K1141" s="735">
        <v>16021</v>
      </c>
      <c r="L1141" s="735">
        <v>471055525</v>
      </c>
      <c r="M1141" s="735">
        <v>193454235000</v>
      </c>
      <c r="N1141" s="735">
        <v>6613820</v>
      </c>
    </row>
    <row r="1142" spans="1:14">
      <c r="A1142" s="734" t="s">
        <v>3364</v>
      </c>
      <c r="B1142" s="734" t="s">
        <v>3365</v>
      </c>
      <c r="C1142" s="734" t="s">
        <v>1604</v>
      </c>
      <c r="D1142" s="734" t="s">
        <v>1605</v>
      </c>
      <c r="E1142" s="735">
        <v>2725</v>
      </c>
      <c r="F1142" s="735">
        <v>55</v>
      </c>
      <c r="G1142" s="736">
        <v>2.06</v>
      </c>
      <c r="H1142" s="735">
        <v>2670</v>
      </c>
      <c r="I1142" s="735">
        <v>2740</v>
      </c>
      <c r="J1142" s="735">
        <v>2670</v>
      </c>
      <c r="K1142" s="735">
        <v>53857</v>
      </c>
      <c r="L1142" s="735">
        <v>146155780</v>
      </c>
      <c r="M1142" s="735">
        <v>52226764125</v>
      </c>
      <c r="N1142" s="735">
        <v>19165785</v>
      </c>
    </row>
    <row r="1143" spans="1:14">
      <c r="A1143" s="734" t="s">
        <v>3366</v>
      </c>
      <c r="B1143" s="734" t="s">
        <v>3367</v>
      </c>
      <c r="C1143" s="734" t="s">
        <v>1604</v>
      </c>
      <c r="D1143" s="734" t="s">
        <v>1605</v>
      </c>
      <c r="E1143" s="735">
        <v>29250</v>
      </c>
      <c r="F1143" s="735">
        <v>-600</v>
      </c>
      <c r="G1143" s="736">
        <v>-2.0099999999999998</v>
      </c>
      <c r="H1143" s="735">
        <v>29550</v>
      </c>
      <c r="I1143" s="735">
        <v>29800</v>
      </c>
      <c r="J1143" s="735">
        <v>29200</v>
      </c>
      <c r="K1143" s="735">
        <v>51342</v>
      </c>
      <c r="L1143" s="735">
        <v>1514250825</v>
      </c>
      <c r="M1143" s="735">
        <v>304053750000</v>
      </c>
      <c r="N1143" s="735">
        <v>10395000</v>
      </c>
    </row>
    <row r="1144" spans="1:14">
      <c r="A1144" s="734" t="s">
        <v>3368</v>
      </c>
      <c r="B1144" s="734" t="s">
        <v>3369</v>
      </c>
      <c r="C1144" s="734" t="s">
        <v>1604</v>
      </c>
      <c r="D1144" s="734" t="s">
        <v>1605</v>
      </c>
      <c r="E1144" s="735">
        <v>7760</v>
      </c>
      <c r="F1144" s="735">
        <v>530</v>
      </c>
      <c r="G1144" s="736">
        <v>7.33</v>
      </c>
      <c r="H1144" s="735">
        <v>7210</v>
      </c>
      <c r="I1144" s="735">
        <v>8300</v>
      </c>
      <c r="J1144" s="735">
        <v>7150</v>
      </c>
      <c r="K1144" s="735">
        <v>5893546</v>
      </c>
      <c r="L1144" s="735">
        <v>46289024025</v>
      </c>
      <c r="M1144" s="735">
        <v>211098919440</v>
      </c>
      <c r="N1144" s="735">
        <v>27203469</v>
      </c>
    </row>
    <row r="1145" spans="1:14">
      <c r="A1145" s="734" t="s">
        <v>3370</v>
      </c>
      <c r="B1145" s="734" t="s">
        <v>3371</v>
      </c>
      <c r="C1145" s="734" t="s">
        <v>1600</v>
      </c>
      <c r="D1145" s="734" t="s">
        <v>1601</v>
      </c>
      <c r="E1145" s="735">
        <v>706</v>
      </c>
      <c r="F1145" s="735">
        <v>12</v>
      </c>
      <c r="G1145" s="736">
        <v>1.73</v>
      </c>
      <c r="H1145" s="735">
        <v>687</v>
      </c>
      <c r="I1145" s="735">
        <v>745</v>
      </c>
      <c r="J1145" s="735">
        <v>684</v>
      </c>
      <c r="K1145" s="735">
        <v>680593</v>
      </c>
      <c r="L1145" s="735">
        <v>485409393</v>
      </c>
      <c r="M1145" s="735">
        <v>41781982974</v>
      </c>
      <c r="N1145" s="735">
        <v>59181279</v>
      </c>
    </row>
    <row r="1146" spans="1:14">
      <c r="A1146" s="734" t="s">
        <v>3372</v>
      </c>
      <c r="B1146" s="734" t="s">
        <v>3373</v>
      </c>
      <c r="C1146" s="734" t="s">
        <v>1600</v>
      </c>
      <c r="D1146" s="734" t="s">
        <v>1601</v>
      </c>
      <c r="E1146" s="735">
        <v>1730</v>
      </c>
      <c r="F1146" s="735">
        <v>-24</v>
      </c>
      <c r="G1146" s="736">
        <v>-1.37</v>
      </c>
      <c r="H1146" s="735">
        <v>1738</v>
      </c>
      <c r="I1146" s="735">
        <v>1748</v>
      </c>
      <c r="J1146" s="735">
        <v>1726</v>
      </c>
      <c r="K1146" s="735">
        <v>30842</v>
      </c>
      <c r="L1146" s="735">
        <v>53690727</v>
      </c>
      <c r="M1146" s="735">
        <v>95717981490</v>
      </c>
      <c r="N1146" s="735">
        <v>55328313</v>
      </c>
    </row>
    <row r="1147" spans="1:14">
      <c r="A1147" s="734" t="s">
        <v>7761</v>
      </c>
      <c r="B1147" s="734" t="s">
        <v>7762</v>
      </c>
      <c r="C1147" s="734" t="s">
        <v>1600</v>
      </c>
      <c r="D1147" s="734" t="s">
        <v>1660</v>
      </c>
      <c r="E1147" s="735">
        <v>2080</v>
      </c>
      <c r="F1147" s="735">
        <v>0</v>
      </c>
      <c r="G1147" s="736">
        <v>0</v>
      </c>
      <c r="H1147" s="735">
        <v>2080</v>
      </c>
      <c r="I1147" s="735">
        <v>2080</v>
      </c>
      <c r="J1147" s="735">
        <v>2075</v>
      </c>
      <c r="K1147" s="735">
        <v>1209</v>
      </c>
      <c r="L1147" s="735">
        <v>2508797</v>
      </c>
      <c r="M1147" s="735">
        <v>10857600000</v>
      </c>
      <c r="N1147" s="735">
        <v>5220000</v>
      </c>
    </row>
    <row r="1148" spans="1:14">
      <c r="A1148" s="734" t="s">
        <v>3375</v>
      </c>
      <c r="B1148" s="734" t="s">
        <v>3376</v>
      </c>
      <c r="C1148" s="734" t="s">
        <v>1604</v>
      </c>
      <c r="D1148" s="734" t="s">
        <v>1605</v>
      </c>
      <c r="E1148" s="735">
        <v>633</v>
      </c>
      <c r="F1148" s="735">
        <v>-7</v>
      </c>
      <c r="G1148" s="736">
        <v>-1.0900000000000001</v>
      </c>
      <c r="H1148" s="735">
        <v>630</v>
      </c>
      <c r="I1148" s="735">
        <v>647</v>
      </c>
      <c r="J1148" s="735">
        <v>630</v>
      </c>
      <c r="K1148" s="735">
        <v>85238</v>
      </c>
      <c r="L1148" s="735">
        <v>54263523</v>
      </c>
      <c r="M1148" s="735">
        <v>68577396960</v>
      </c>
      <c r="N1148" s="735">
        <v>108337120</v>
      </c>
    </row>
    <row r="1149" spans="1:14">
      <c r="A1149" s="734" t="s">
        <v>3377</v>
      </c>
      <c r="B1149" s="734" t="s">
        <v>3378</v>
      </c>
      <c r="C1149" s="734" t="s">
        <v>1604</v>
      </c>
      <c r="D1149" s="734" t="s">
        <v>1605</v>
      </c>
      <c r="E1149" s="735">
        <v>2705</v>
      </c>
      <c r="F1149" s="735">
        <v>-20</v>
      </c>
      <c r="G1149" s="736">
        <v>-0.73</v>
      </c>
      <c r="H1149" s="735">
        <v>2725</v>
      </c>
      <c r="I1149" s="735">
        <v>2725</v>
      </c>
      <c r="J1149" s="735">
        <v>2640</v>
      </c>
      <c r="K1149" s="735">
        <v>39948</v>
      </c>
      <c r="L1149" s="735">
        <v>107076025</v>
      </c>
      <c r="M1149" s="735">
        <v>58080272250</v>
      </c>
      <c r="N1149" s="735">
        <v>21471450</v>
      </c>
    </row>
    <row r="1150" spans="1:14">
      <c r="A1150" s="734" t="s">
        <v>3379</v>
      </c>
      <c r="B1150" s="734" t="s">
        <v>3380</v>
      </c>
      <c r="C1150" s="734" t="s">
        <v>1600</v>
      </c>
      <c r="D1150" s="734" t="s">
        <v>1611</v>
      </c>
      <c r="E1150" s="735">
        <v>13110</v>
      </c>
      <c r="F1150" s="735">
        <v>-240</v>
      </c>
      <c r="G1150" s="736">
        <v>-1.8</v>
      </c>
      <c r="H1150" s="735">
        <v>13320</v>
      </c>
      <c r="I1150" s="735">
        <v>13320</v>
      </c>
      <c r="J1150" s="735">
        <v>12740</v>
      </c>
      <c r="K1150" s="735">
        <v>66584</v>
      </c>
      <c r="L1150" s="735">
        <v>864765810</v>
      </c>
      <c r="M1150" s="735">
        <v>174732951090</v>
      </c>
      <c r="N1150" s="735">
        <v>13328219</v>
      </c>
    </row>
    <row r="1151" spans="1:14">
      <c r="A1151" s="734" t="s">
        <v>3381</v>
      </c>
      <c r="B1151" s="734" t="s">
        <v>3382</v>
      </c>
      <c r="C1151" s="734" t="s">
        <v>1600</v>
      </c>
      <c r="D1151" s="734" t="s">
        <v>1601</v>
      </c>
      <c r="E1151" s="735">
        <v>3085</v>
      </c>
      <c r="F1151" s="735">
        <v>40</v>
      </c>
      <c r="G1151" s="736">
        <v>1.31</v>
      </c>
      <c r="H1151" s="735">
        <v>3065</v>
      </c>
      <c r="I1151" s="735">
        <v>3110</v>
      </c>
      <c r="J1151" s="735">
        <v>3050</v>
      </c>
      <c r="K1151" s="735">
        <v>33837</v>
      </c>
      <c r="L1151" s="735">
        <v>104108982</v>
      </c>
      <c r="M1151" s="735">
        <v>49128085125</v>
      </c>
      <c r="N1151" s="735">
        <v>15924825</v>
      </c>
    </row>
    <row r="1152" spans="1:14">
      <c r="A1152" s="734" t="s">
        <v>3383</v>
      </c>
      <c r="B1152" s="734" t="s">
        <v>3384</v>
      </c>
      <c r="C1152" s="734" t="s">
        <v>1600</v>
      </c>
      <c r="D1152" s="734" t="s">
        <v>1611</v>
      </c>
      <c r="E1152" s="735">
        <v>15520</v>
      </c>
      <c r="F1152" s="735">
        <v>-230</v>
      </c>
      <c r="G1152" s="736">
        <v>-1.46</v>
      </c>
      <c r="H1152" s="735">
        <v>15550</v>
      </c>
      <c r="I1152" s="735">
        <v>15750</v>
      </c>
      <c r="J1152" s="735">
        <v>15450</v>
      </c>
      <c r="K1152" s="735">
        <v>51244</v>
      </c>
      <c r="L1152" s="735">
        <v>795678480</v>
      </c>
      <c r="M1152" s="735">
        <v>248149854240</v>
      </c>
      <c r="N1152" s="735">
        <v>15989037</v>
      </c>
    </row>
    <row r="1153" spans="1:14">
      <c r="A1153" s="734" t="s">
        <v>3385</v>
      </c>
      <c r="B1153" s="734" t="s">
        <v>9980</v>
      </c>
      <c r="C1153" s="734" t="s">
        <v>1600</v>
      </c>
      <c r="D1153" s="734" t="s">
        <v>1601</v>
      </c>
      <c r="E1153" s="735">
        <v>12250</v>
      </c>
      <c r="F1153" s="735">
        <v>1980</v>
      </c>
      <c r="G1153" s="736">
        <v>19.28</v>
      </c>
      <c r="H1153" s="735">
        <v>10840</v>
      </c>
      <c r="I1153" s="735">
        <v>13350</v>
      </c>
      <c r="J1153" s="735">
        <v>10680</v>
      </c>
      <c r="K1153" s="735">
        <v>5944400</v>
      </c>
      <c r="L1153" s="735">
        <v>75067581555</v>
      </c>
      <c r="M1153" s="735">
        <v>83651722000</v>
      </c>
      <c r="N1153" s="735">
        <v>6828712</v>
      </c>
    </row>
    <row r="1154" spans="1:14">
      <c r="A1154" s="734" t="s">
        <v>3386</v>
      </c>
      <c r="B1154" s="734" t="s">
        <v>3387</v>
      </c>
      <c r="C1154" s="734" t="s">
        <v>1600</v>
      </c>
      <c r="D1154" s="734" t="s">
        <v>1601</v>
      </c>
      <c r="E1154" s="735">
        <v>11800</v>
      </c>
      <c r="F1154" s="735">
        <v>-520</v>
      </c>
      <c r="G1154" s="736">
        <v>-4.22</v>
      </c>
      <c r="H1154" s="735">
        <v>11810</v>
      </c>
      <c r="I1154" s="735">
        <v>11950</v>
      </c>
      <c r="J1154" s="735">
        <v>11110</v>
      </c>
      <c r="K1154" s="735">
        <v>49678</v>
      </c>
      <c r="L1154" s="735">
        <v>576353245</v>
      </c>
      <c r="M1154" s="735">
        <v>146598173200</v>
      </c>
      <c r="N1154" s="735">
        <v>12423574</v>
      </c>
    </row>
    <row r="1155" spans="1:14">
      <c r="A1155" s="734" t="s">
        <v>3388</v>
      </c>
      <c r="B1155" s="734" t="s">
        <v>3389</v>
      </c>
      <c r="C1155" s="734" t="s">
        <v>1604</v>
      </c>
      <c r="D1155" s="734" t="s">
        <v>1605</v>
      </c>
      <c r="E1155" s="735">
        <v>3370</v>
      </c>
      <c r="F1155" s="735">
        <v>85</v>
      </c>
      <c r="G1155" s="736">
        <v>2.59</v>
      </c>
      <c r="H1155" s="735">
        <v>3300</v>
      </c>
      <c r="I1155" s="735">
        <v>3435</v>
      </c>
      <c r="J1155" s="735">
        <v>3250</v>
      </c>
      <c r="K1155" s="735">
        <v>17615</v>
      </c>
      <c r="L1155" s="735">
        <v>58140235</v>
      </c>
      <c r="M1155" s="735">
        <v>64704000000</v>
      </c>
      <c r="N1155" s="735">
        <v>19200000</v>
      </c>
    </row>
    <row r="1156" spans="1:14">
      <c r="A1156" s="734" t="s">
        <v>3390</v>
      </c>
      <c r="B1156" s="734" t="s">
        <v>3391</v>
      </c>
      <c r="C1156" s="734" t="s">
        <v>1600</v>
      </c>
      <c r="D1156" s="734" t="s">
        <v>1614</v>
      </c>
      <c r="E1156" s="735">
        <v>28950</v>
      </c>
      <c r="F1156" s="735">
        <v>-700</v>
      </c>
      <c r="G1156" s="736">
        <v>-2.36</v>
      </c>
      <c r="H1156" s="735">
        <v>29550</v>
      </c>
      <c r="I1156" s="735">
        <v>29550</v>
      </c>
      <c r="J1156" s="735">
        <v>28450</v>
      </c>
      <c r="K1156" s="735">
        <v>46980</v>
      </c>
      <c r="L1156" s="735">
        <v>1351383500</v>
      </c>
      <c r="M1156" s="735">
        <v>162990063300</v>
      </c>
      <c r="N1156" s="735">
        <v>5630054</v>
      </c>
    </row>
    <row r="1157" spans="1:14">
      <c r="A1157" s="734" t="s">
        <v>7763</v>
      </c>
      <c r="B1157" s="734" t="s">
        <v>7764</v>
      </c>
      <c r="C1157" s="734" t="s">
        <v>1600</v>
      </c>
      <c r="D1157" s="734" t="s">
        <v>1632</v>
      </c>
      <c r="E1157" s="735">
        <v>6900</v>
      </c>
      <c r="F1157" s="735">
        <v>-30</v>
      </c>
      <c r="G1157" s="736">
        <v>-0.43</v>
      </c>
      <c r="H1157" s="735">
        <v>6860</v>
      </c>
      <c r="I1157" s="735">
        <v>6980</v>
      </c>
      <c r="J1157" s="735">
        <v>6860</v>
      </c>
      <c r="K1157" s="735">
        <v>31641</v>
      </c>
      <c r="L1157" s="735">
        <v>218870810</v>
      </c>
      <c r="M1157" s="735">
        <v>105346702200</v>
      </c>
      <c r="N1157" s="735">
        <v>15267638</v>
      </c>
    </row>
    <row r="1158" spans="1:14">
      <c r="A1158" s="734" t="s">
        <v>3392</v>
      </c>
      <c r="B1158" s="734" t="s">
        <v>3393</v>
      </c>
      <c r="C1158" s="734" t="s">
        <v>1600</v>
      </c>
      <c r="D1158" s="734" t="s">
        <v>1632</v>
      </c>
      <c r="E1158" s="735">
        <v>6730</v>
      </c>
      <c r="F1158" s="735">
        <v>10</v>
      </c>
      <c r="G1158" s="736">
        <v>0.15</v>
      </c>
      <c r="H1158" s="735">
        <v>6700</v>
      </c>
      <c r="I1158" s="735">
        <v>6950</v>
      </c>
      <c r="J1158" s="735">
        <v>6630</v>
      </c>
      <c r="K1158" s="735">
        <v>372729</v>
      </c>
      <c r="L1158" s="735">
        <v>2534793850</v>
      </c>
      <c r="M1158" s="735">
        <v>392951663990</v>
      </c>
      <c r="N1158" s="735">
        <v>58388063</v>
      </c>
    </row>
    <row r="1159" spans="1:14">
      <c r="A1159" s="734" t="s">
        <v>3394</v>
      </c>
      <c r="B1159" s="734" t="s">
        <v>3395</v>
      </c>
      <c r="C1159" s="734" t="s">
        <v>1604</v>
      </c>
      <c r="D1159" s="734" t="s">
        <v>1605</v>
      </c>
      <c r="E1159" s="735">
        <v>48900</v>
      </c>
      <c r="F1159" s="735">
        <v>-700</v>
      </c>
      <c r="G1159" s="736">
        <v>-1.41</v>
      </c>
      <c r="H1159" s="735">
        <v>49400</v>
      </c>
      <c r="I1159" s="735">
        <v>49550</v>
      </c>
      <c r="J1159" s="735">
        <v>48850</v>
      </c>
      <c r="K1159" s="735">
        <v>2760</v>
      </c>
      <c r="L1159" s="735">
        <v>135259625</v>
      </c>
      <c r="M1159" s="735">
        <v>140626620000</v>
      </c>
      <c r="N1159" s="735">
        <v>2875800</v>
      </c>
    </row>
    <row r="1160" spans="1:14">
      <c r="A1160" s="734" t="s">
        <v>3396</v>
      </c>
      <c r="B1160" s="734" t="s">
        <v>3397</v>
      </c>
      <c r="C1160" s="734" t="s">
        <v>1604</v>
      </c>
      <c r="D1160" s="734" t="s">
        <v>1605</v>
      </c>
      <c r="E1160" s="735">
        <v>28400</v>
      </c>
      <c r="F1160" s="735">
        <v>350</v>
      </c>
      <c r="G1160" s="736">
        <v>1.25</v>
      </c>
      <c r="H1160" s="735">
        <v>28050</v>
      </c>
      <c r="I1160" s="735">
        <v>28400</v>
      </c>
      <c r="J1160" s="735">
        <v>27750</v>
      </c>
      <c r="K1160" s="735">
        <v>7762</v>
      </c>
      <c r="L1160" s="735">
        <v>218457525</v>
      </c>
      <c r="M1160" s="735">
        <v>129739322400</v>
      </c>
      <c r="N1160" s="735">
        <v>4568286</v>
      </c>
    </row>
    <row r="1161" spans="1:14">
      <c r="A1161" s="734" t="s">
        <v>3398</v>
      </c>
      <c r="B1161" s="734" t="s">
        <v>3399</v>
      </c>
      <c r="C1161" s="734" t="s">
        <v>1600</v>
      </c>
      <c r="D1161" s="734" t="s">
        <v>1632</v>
      </c>
      <c r="E1161" s="735">
        <v>1740</v>
      </c>
      <c r="F1161" s="735">
        <v>-16</v>
      </c>
      <c r="G1161" s="736">
        <v>-0.91</v>
      </c>
      <c r="H1161" s="735">
        <v>1757</v>
      </c>
      <c r="I1161" s="735">
        <v>1760</v>
      </c>
      <c r="J1161" s="735">
        <v>1721</v>
      </c>
      <c r="K1161" s="735">
        <v>494900</v>
      </c>
      <c r="L1161" s="735">
        <v>857503674</v>
      </c>
      <c r="M1161" s="735">
        <v>80462873940</v>
      </c>
      <c r="N1161" s="735">
        <v>46243031</v>
      </c>
    </row>
    <row r="1162" spans="1:14">
      <c r="A1162" s="734" t="s">
        <v>3400</v>
      </c>
      <c r="B1162" s="734" t="s">
        <v>3401</v>
      </c>
      <c r="C1162" s="734" t="s">
        <v>1600</v>
      </c>
      <c r="D1162" s="734" t="s">
        <v>1632</v>
      </c>
      <c r="E1162" s="735">
        <v>2665</v>
      </c>
      <c r="F1162" s="735">
        <v>30</v>
      </c>
      <c r="G1162" s="736">
        <v>1.1399999999999999</v>
      </c>
      <c r="H1162" s="735">
        <v>2635</v>
      </c>
      <c r="I1162" s="735">
        <v>2705</v>
      </c>
      <c r="J1162" s="735">
        <v>2605</v>
      </c>
      <c r="K1162" s="735">
        <v>240263</v>
      </c>
      <c r="L1162" s="735">
        <v>640728185</v>
      </c>
      <c r="M1162" s="735">
        <v>64344023835</v>
      </c>
      <c r="N1162" s="735">
        <v>24144099</v>
      </c>
    </row>
    <row r="1163" spans="1:14">
      <c r="A1163" s="734" t="s">
        <v>3402</v>
      </c>
      <c r="B1163" s="734" t="s">
        <v>3403</v>
      </c>
      <c r="C1163" s="734" t="s">
        <v>1600</v>
      </c>
      <c r="D1163" s="734" t="s">
        <v>1611</v>
      </c>
      <c r="E1163" s="735">
        <v>6510</v>
      </c>
      <c r="F1163" s="735">
        <v>-20</v>
      </c>
      <c r="G1163" s="736">
        <v>-0.31</v>
      </c>
      <c r="H1163" s="735">
        <v>6500</v>
      </c>
      <c r="I1163" s="735">
        <v>6600</v>
      </c>
      <c r="J1163" s="735">
        <v>6490</v>
      </c>
      <c r="K1163" s="735">
        <v>12184</v>
      </c>
      <c r="L1163" s="735">
        <v>79423515</v>
      </c>
      <c r="M1163" s="735">
        <v>59245400760</v>
      </c>
      <c r="N1163" s="735">
        <v>9100676</v>
      </c>
    </row>
    <row r="1164" spans="1:14">
      <c r="A1164" s="734" t="s">
        <v>3404</v>
      </c>
      <c r="B1164" s="734" t="s">
        <v>3405</v>
      </c>
      <c r="C1164" s="734" t="s">
        <v>1600</v>
      </c>
      <c r="D1164" s="734" t="s">
        <v>1611</v>
      </c>
      <c r="E1164" s="735">
        <v>13100</v>
      </c>
      <c r="F1164" s="735">
        <v>600</v>
      </c>
      <c r="G1164" s="736">
        <v>4.8</v>
      </c>
      <c r="H1164" s="735">
        <v>13280</v>
      </c>
      <c r="I1164" s="735">
        <v>13520</v>
      </c>
      <c r="J1164" s="735">
        <v>12710</v>
      </c>
      <c r="K1164" s="735">
        <v>2500312</v>
      </c>
      <c r="L1164" s="735">
        <v>32932383405</v>
      </c>
      <c r="M1164" s="735">
        <v>857092691300</v>
      </c>
      <c r="N1164" s="735">
        <v>65426923</v>
      </c>
    </row>
    <row r="1165" spans="1:14">
      <c r="A1165" s="734" t="s">
        <v>3406</v>
      </c>
      <c r="B1165" s="734" t="s">
        <v>3407</v>
      </c>
      <c r="C1165" s="734" t="s">
        <v>1600</v>
      </c>
      <c r="D1165" s="734" t="s">
        <v>1601</v>
      </c>
      <c r="E1165" s="735">
        <v>1425</v>
      </c>
      <c r="F1165" s="735">
        <v>29</v>
      </c>
      <c r="G1165" s="736">
        <v>2.08</v>
      </c>
      <c r="H1165" s="735">
        <v>1460</v>
      </c>
      <c r="I1165" s="735">
        <v>1460</v>
      </c>
      <c r="J1165" s="735">
        <v>1387</v>
      </c>
      <c r="K1165" s="735">
        <v>3115</v>
      </c>
      <c r="L1165" s="735">
        <v>4364897</v>
      </c>
      <c r="M1165" s="735">
        <v>28500000000</v>
      </c>
      <c r="N1165" s="735">
        <v>20000000</v>
      </c>
    </row>
    <row r="1166" spans="1:14">
      <c r="A1166" s="734" t="s">
        <v>3408</v>
      </c>
      <c r="B1166" s="734" t="s">
        <v>3409</v>
      </c>
      <c r="C1166" s="734" t="s">
        <v>1600</v>
      </c>
      <c r="D1166" s="734" t="s">
        <v>1601</v>
      </c>
      <c r="E1166" s="735">
        <v>4490</v>
      </c>
      <c r="F1166" s="735">
        <v>-165</v>
      </c>
      <c r="G1166" s="736">
        <v>-3.54</v>
      </c>
      <c r="H1166" s="735">
        <v>4695</v>
      </c>
      <c r="I1166" s="735">
        <v>4695</v>
      </c>
      <c r="J1166" s="735">
        <v>4445</v>
      </c>
      <c r="K1166" s="735">
        <v>284483</v>
      </c>
      <c r="L1166" s="735">
        <v>1279977298</v>
      </c>
      <c r="M1166" s="735">
        <v>56574000000</v>
      </c>
      <c r="N1166" s="735">
        <v>12600000</v>
      </c>
    </row>
    <row r="1167" spans="1:14">
      <c r="A1167" s="734" t="s">
        <v>3410</v>
      </c>
      <c r="B1167" s="734" t="s">
        <v>3411</v>
      </c>
      <c r="C1167" s="734" t="s">
        <v>1604</v>
      </c>
      <c r="D1167" s="734" t="s">
        <v>1605</v>
      </c>
      <c r="E1167" s="735">
        <v>9650</v>
      </c>
      <c r="F1167" s="735">
        <v>0</v>
      </c>
      <c r="G1167" s="736">
        <v>0</v>
      </c>
      <c r="H1167" s="735">
        <v>9720</v>
      </c>
      <c r="I1167" s="735">
        <v>9790</v>
      </c>
      <c r="J1167" s="735">
        <v>9580</v>
      </c>
      <c r="K1167" s="735">
        <v>25610</v>
      </c>
      <c r="L1167" s="735">
        <v>247253460</v>
      </c>
      <c r="M1167" s="735">
        <v>226580494600</v>
      </c>
      <c r="N1167" s="735">
        <v>23479844</v>
      </c>
    </row>
    <row r="1168" spans="1:14">
      <c r="A1168" s="734" t="s">
        <v>3412</v>
      </c>
      <c r="B1168" s="734" t="s">
        <v>3413</v>
      </c>
      <c r="C1168" s="734" t="s">
        <v>1604</v>
      </c>
      <c r="D1168" s="734" t="s">
        <v>1605</v>
      </c>
      <c r="E1168" s="735">
        <v>13000</v>
      </c>
      <c r="F1168" s="735">
        <v>150</v>
      </c>
      <c r="G1168" s="736">
        <v>1.17</v>
      </c>
      <c r="H1168" s="735">
        <v>12900</v>
      </c>
      <c r="I1168" s="735">
        <v>13180</v>
      </c>
      <c r="J1168" s="735">
        <v>12880</v>
      </c>
      <c r="K1168" s="735">
        <v>77674</v>
      </c>
      <c r="L1168" s="735">
        <v>1009606280</v>
      </c>
      <c r="M1168" s="735">
        <v>351369681000</v>
      </c>
      <c r="N1168" s="735">
        <v>27028437</v>
      </c>
    </row>
    <row r="1169" spans="1:14">
      <c r="A1169" s="734" t="s">
        <v>3414</v>
      </c>
      <c r="B1169" s="734" t="s">
        <v>3415</v>
      </c>
      <c r="C1169" s="734" t="s">
        <v>1600</v>
      </c>
      <c r="D1169" s="734" t="s">
        <v>1611</v>
      </c>
      <c r="E1169" s="735">
        <v>3800</v>
      </c>
      <c r="F1169" s="735">
        <v>-15</v>
      </c>
      <c r="G1169" s="736">
        <v>-0.39</v>
      </c>
      <c r="H1169" s="735">
        <v>3775</v>
      </c>
      <c r="I1169" s="735">
        <v>3800</v>
      </c>
      <c r="J1169" s="735">
        <v>3750</v>
      </c>
      <c r="K1169" s="735">
        <v>20435</v>
      </c>
      <c r="L1169" s="735">
        <v>76999683</v>
      </c>
      <c r="M1169" s="735">
        <v>44270000000</v>
      </c>
      <c r="N1169" s="735">
        <v>11650000</v>
      </c>
    </row>
    <row r="1170" spans="1:14">
      <c r="A1170" s="734" t="s">
        <v>3416</v>
      </c>
      <c r="B1170" s="734" t="s">
        <v>3417</v>
      </c>
      <c r="C1170" s="734" t="s">
        <v>1604</v>
      </c>
      <c r="D1170" s="734" t="s">
        <v>1605</v>
      </c>
      <c r="E1170" s="735">
        <v>62700</v>
      </c>
      <c r="F1170" s="735">
        <v>-1100</v>
      </c>
      <c r="G1170" s="736">
        <v>-1.72</v>
      </c>
      <c r="H1170" s="735">
        <v>64000</v>
      </c>
      <c r="I1170" s="735">
        <v>64100</v>
      </c>
      <c r="J1170" s="735">
        <v>62500</v>
      </c>
      <c r="K1170" s="735">
        <v>7497</v>
      </c>
      <c r="L1170" s="735">
        <v>473018600</v>
      </c>
      <c r="M1170" s="735">
        <v>313500000000</v>
      </c>
      <c r="N1170" s="735">
        <v>5000000</v>
      </c>
    </row>
    <row r="1171" spans="1:14">
      <c r="A1171" s="734" t="s">
        <v>3418</v>
      </c>
      <c r="B1171" s="734" t="s">
        <v>3419</v>
      </c>
      <c r="C1171" s="734" t="s">
        <v>1600</v>
      </c>
      <c r="D1171" s="734" t="s">
        <v>1601</v>
      </c>
      <c r="E1171" s="735">
        <v>815</v>
      </c>
      <c r="F1171" s="735">
        <v>7</v>
      </c>
      <c r="G1171" s="736">
        <v>0.87</v>
      </c>
      <c r="H1171" s="735">
        <v>808</v>
      </c>
      <c r="I1171" s="735">
        <v>815</v>
      </c>
      <c r="J1171" s="735">
        <v>800</v>
      </c>
      <c r="K1171" s="735">
        <v>17951</v>
      </c>
      <c r="L1171" s="735">
        <v>14505961</v>
      </c>
      <c r="M1171" s="735">
        <v>70548445650</v>
      </c>
      <c r="N1171" s="735">
        <v>86562510</v>
      </c>
    </row>
    <row r="1172" spans="1:14">
      <c r="A1172" s="734" t="s">
        <v>3420</v>
      </c>
      <c r="B1172" s="734" t="s">
        <v>3421</v>
      </c>
      <c r="C1172" s="734" t="s">
        <v>1600</v>
      </c>
      <c r="D1172" s="734" t="s">
        <v>1601</v>
      </c>
      <c r="E1172" s="735">
        <v>2560</v>
      </c>
      <c r="F1172" s="735">
        <v>20</v>
      </c>
      <c r="G1172" s="736">
        <v>0.79</v>
      </c>
      <c r="H1172" s="735">
        <v>2565</v>
      </c>
      <c r="I1172" s="735">
        <v>2565</v>
      </c>
      <c r="J1172" s="735">
        <v>2510</v>
      </c>
      <c r="K1172" s="735">
        <v>10165</v>
      </c>
      <c r="L1172" s="735">
        <v>25910845</v>
      </c>
      <c r="M1172" s="735">
        <v>117423060480</v>
      </c>
      <c r="N1172" s="735">
        <v>45868383</v>
      </c>
    </row>
    <row r="1173" spans="1:14">
      <c r="A1173" s="734" t="s">
        <v>3422</v>
      </c>
      <c r="B1173" s="734" t="s">
        <v>3423</v>
      </c>
      <c r="C1173" s="734" t="s">
        <v>1629</v>
      </c>
      <c r="D1173" s="734" t="s">
        <v>1601</v>
      </c>
      <c r="E1173" s="735">
        <v>6210</v>
      </c>
      <c r="F1173" s="735">
        <v>-50</v>
      </c>
      <c r="G1173" s="736">
        <v>-0.8</v>
      </c>
      <c r="H1173" s="735">
        <v>6230</v>
      </c>
      <c r="I1173" s="735">
        <v>6370</v>
      </c>
      <c r="J1173" s="735">
        <v>6200</v>
      </c>
      <c r="K1173" s="735">
        <v>142575</v>
      </c>
      <c r="L1173" s="735">
        <v>893007400</v>
      </c>
      <c r="M1173" s="735">
        <v>362076534000</v>
      </c>
      <c r="N1173" s="735">
        <v>58305400</v>
      </c>
    </row>
    <row r="1174" spans="1:14">
      <c r="A1174" s="734" t="s">
        <v>9981</v>
      </c>
      <c r="B1174" s="734" t="s">
        <v>9982</v>
      </c>
      <c r="C1174" s="734" t="s">
        <v>1604</v>
      </c>
      <c r="D1174" s="734" t="s">
        <v>1605</v>
      </c>
      <c r="E1174" s="735">
        <v>49750</v>
      </c>
      <c r="F1174" s="735">
        <v>-100</v>
      </c>
      <c r="G1174" s="736">
        <v>-0.2</v>
      </c>
      <c r="H1174" s="735">
        <v>49800</v>
      </c>
      <c r="I1174" s="735">
        <v>50100</v>
      </c>
      <c r="J1174" s="735">
        <v>49550</v>
      </c>
      <c r="K1174" s="735">
        <v>24908</v>
      </c>
      <c r="L1174" s="735">
        <v>1238906575</v>
      </c>
      <c r="M1174" s="735">
        <v>3473624500500</v>
      </c>
      <c r="N1174" s="735">
        <v>69821598</v>
      </c>
    </row>
    <row r="1175" spans="1:14">
      <c r="A1175" s="734" t="s">
        <v>3424</v>
      </c>
      <c r="B1175" s="734" t="s">
        <v>3425</v>
      </c>
      <c r="C1175" s="734" t="s">
        <v>1604</v>
      </c>
      <c r="D1175" s="734" t="s">
        <v>1605</v>
      </c>
      <c r="E1175" s="735">
        <v>149</v>
      </c>
      <c r="F1175" s="735">
        <v>0</v>
      </c>
      <c r="G1175" s="736">
        <v>0</v>
      </c>
      <c r="H1175" s="735">
        <v>149</v>
      </c>
      <c r="I1175" s="735">
        <v>150</v>
      </c>
      <c r="J1175" s="735">
        <v>148</v>
      </c>
      <c r="K1175" s="735">
        <v>623047</v>
      </c>
      <c r="L1175" s="735">
        <v>92875114</v>
      </c>
      <c r="M1175" s="735">
        <v>58136095264</v>
      </c>
      <c r="N1175" s="735">
        <v>390175136</v>
      </c>
    </row>
    <row r="1176" spans="1:14">
      <c r="A1176" s="734" t="s">
        <v>3426</v>
      </c>
      <c r="B1176" s="734" t="s">
        <v>3427</v>
      </c>
      <c r="C1176" s="734" t="s">
        <v>1604</v>
      </c>
      <c r="D1176" s="734" t="s">
        <v>1605</v>
      </c>
      <c r="E1176" s="735">
        <v>1340</v>
      </c>
      <c r="F1176" s="735">
        <v>37</v>
      </c>
      <c r="G1176" s="736">
        <v>2.84</v>
      </c>
      <c r="H1176" s="735">
        <v>1340</v>
      </c>
      <c r="I1176" s="735">
        <v>1340</v>
      </c>
      <c r="J1176" s="735">
        <v>1305</v>
      </c>
      <c r="K1176" s="735">
        <v>9740</v>
      </c>
      <c r="L1176" s="735">
        <v>13046594</v>
      </c>
      <c r="M1176" s="735">
        <v>2980830000</v>
      </c>
      <c r="N1176" s="735">
        <v>2224500</v>
      </c>
    </row>
    <row r="1177" spans="1:14">
      <c r="A1177" s="734" t="s">
        <v>3428</v>
      </c>
      <c r="B1177" s="734" t="s">
        <v>3429</v>
      </c>
      <c r="C1177" s="734" t="s">
        <v>1600</v>
      </c>
      <c r="D1177" s="734" t="s">
        <v>1601</v>
      </c>
      <c r="E1177" s="735">
        <v>6920</v>
      </c>
      <c r="F1177" s="735">
        <v>-70</v>
      </c>
      <c r="G1177" s="736">
        <v>-1</v>
      </c>
      <c r="H1177" s="735">
        <v>6950</v>
      </c>
      <c r="I1177" s="735">
        <v>7030</v>
      </c>
      <c r="J1177" s="735">
        <v>6870</v>
      </c>
      <c r="K1177" s="735">
        <v>47225</v>
      </c>
      <c r="L1177" s="735">
        <v>326166955</v>
      </c>
      <c r="M1177" s="735">
        <v>122997927640</v>
      </c>
      <c r="N1177" s="735">
        <v>17774267</v>
      </c>
    </row>
    <row r="1178" spans="1:14">
      <c r="A1178" s="734" t="s">
        <v>3430</v>
      </c>
      <c r="B1178" s="734" t="s">
        <v>3431</v>
      </c>
      <c r="C1178" s="734" t="s">
        <v>1600</v>
      </c>
      <c r="D1178" s="734" t="s">
        <v>1651</v>
      </c>
      <c r="E1178" s="735">
        <v>191</v>
      </c>
      <c r="F1178" s="735">
        <v>-1</v>
      </c>
      <c r="G1178" s="736">
        <v>-0.52</v>
      </c>
      <c r="H1178" s="735">
        <v>191</v>
      </c>
      <c r="I1178" s="735">
        <v>192</v>
      </c>
      <c r="J1178" s="735">
        <v>189</v>
      </c>
      <c r="K1178" s="735">
        <v>104069</v>
      </c>
      <c r="L1178" s="735">
        <v>19738032</v>
      </c>
      <c r="M1178" s="735">
        <v>13291469777</v>
      </c>
      <c r="N1178" s="735">
        <v>69588847</v>
      </c>
    </row>
    <row r="1179" spans="1:14">
      <c r="A1179" s="734" t="s">
        <v>3432</v>
      </c>
      <c r="B1179" s="734" t="s">
        <v>3433</v>
      </c>
      <c r="C1179" s="734" t="s">
        <v>1600</v>
      </c>
      <c r="D1179" s="734" t="s">
        <v>1614</v>
      </c>
      <c r="E1179" s="735">
        <v>3080</v>
      </c>
      <c r="F1179" s="735">
        <v>-5</v>
      </c>
      <c r="G1179" s="736">
        <v>-0.16</v>
      </c>
      <c r="H1179" s="735">
        <v>3160</v>
      </c>
      <c r="I1179" s="735">
        <v>3160</v>
      </c>
      <c r="J1179" s="735">
        <v>3030</v>
      </c>
      <c r="K1179" s="735">
        <v>8511</v>
      </c>
      <c r="L1179" s="735">
        <v>26036375</v>
      </c>
      <c r="M1179" s="735">
        <v>35910702520</v>
      </c>
      <c r="N1179" s="735">
        <v>11659319</v>
      </c>
    </row>
    <row r="1180" spans="1:14">
      <c r="A1180" s="734" t="s">
        <v>1940</v>
      </c>
      <c r="B1180" s="734" t="s">
        <v>9983</v>
      </c>
      <c r="C1180" s="734" t="s">
        <v>1600</v>
      </c>
      <c r="D1180" s="734" t="s">
        <v>1601</v>
      </c>
      <c r="E1180" s="735">
        <v>2065</v>
      </c>
      <c r="F1180" s="735">
        <v>-20</v>
      </c>
      <c r="G1180" s="736">
        <v>-0.96</v>
      </c>
      <c r="H1180" s="735">
        <v>2085</v>
      </c>
      <c r="I1180" s="735">
        <v>2090</v>
      </c>
      <c r="J1180" s="735">
        <v>2065</v>
      </c>
      <c r="K1180" s="735">
        <v>43395</v>
      </c>
      <c r="L1180" s="735">
        <v>89791480</v>
      </c>
      <c r="M1180" s="735">
        <v>73307500000</v>
      </c>
      <c r="N1180" s="735">
        <v>35500000</v>
      </c>
    </row>
    <row r="1181" spans="1:14">
      <c r="A1181" s="734" t="s">
        <v>3434</v>
      </c>
      <c r="B1181" s="734" t="s">
        <v>3435</v>
      </c>
      <c r="C1181" s="734" t="s">
        <v>1604</v>
      </c>
      <c r="D1181" s="734" t="s">
        <v>1605</v>
      </c>
      <c r="E1181" s="735">
        <v>1101</v>
      </c>
      <c r="F1181" s="735">
        <v>-17</v>
      </c>
      <c r="G1181" s="736">
        <v>-1.52</v>
      </c>
      <c r="H1181" s="735">
        <v>1110</v>
      </c>
      <c r="I1181" s="735">
        <v>1114</v>
      </c>
      <c r="J1181" s="735">
        <v>1092</v>
      </c>
      <c r="K1181" s="735">
        <v>228021</v>
      </c>
      <c r="L1181" s="735">
        <v>250698450</v>
      </c>
      <c r="M1181" s="735">
        <v>52269523590</v>
      </c>
      <c r="N1181" s="735">
        <v>47474590</v>
      </c>
    </row>
    <row r="1182" spans="1:14">
      <c r="A1182" s="734" t="s">
        <v>3436</v>
      </c>
      <c r="B1182" s="734" t="s">
        <v>3437</v>
      </c>
      <c r="C1182" s="734" t="s">
        <v>1600</v>
      </c>
      <c r="D1182" s="734" t="s">
        <v>1611</v>
      </c>
      <c r="E1182" s="735">
        <v>5430</v>
      </c>
      <c r="F1182" s="735">
        <v>-60</v>
      </c>
      <c r="G1182" s="736">
        <v>-1.0900000000000001</v>
      </c>
      <c r="H1182" s="735">
        <v>5490</v>
      </c>
      <c r="I1182" s="735">
        <v>5490</v>
      </c>
      <c r="J1182" s="735">
        <v>5350</v>
      </c>
      <c r="K1182" s="735">
        <v>31149</v>
      </c>
      <c r="L1182" s="735">
        <v>168518590</v>
      </c>
      <c r="M1182" s="735">
        <v>100998000000</v>
      </c>
      <c r="N1182" s="735">
        <v>18600000</v>
      </c>
    </row>
    <row r="1183" spans="1:14">
      <c r="A1183" s="734" t="s">
        <v>3438</v>
      </c>
      <c r="B1183" s="734" t="s">
        <v>3439</v>
      </c>
      <c r="C1183" s="734" t="s">
        <v>1600</v>
      </c>
      <c r="D1183" s="734" t="s">
        <v>2041</v>
      </c>
      <c r="E1183" s="735">
        <v>3095</v>
      </c>
      <c r="F1183" s="735">
        <v>-40</v>
      </c>
      <c r="G1183" s="736">
        <v>-1.28</v>
      </c>
      <c r="H1183" s="735">
        <v>3170</v>
      </c>
      <c r="I1183" s="735">
        <v>3170</v>
      </c>
      <c r="J1183" s="735">
        <v>3085</v>
      </c>
      <c r="K1183" s="735">
        <v>8850</v>
      </c>
      <c r="L1183" s="735">
        <v>27539790</v>
      </c>
      <c r="M1183" s="735">
        <v>30017724100</v>
      </c>
      <c r="N1183" s="735">
        <v>9698780</v>
      </c>
    </row>
    <row r="1184" spans="1:14">
      <c r="A1184" s="734" t="s">
        <v>3440</v>
      </c>
      <c r="B1184" s="734" t="s">
        <v>3441</v>
      </c>
      <c r="C1184" s="734" t="s">
        <v>1600</v>
      </c>
      <c r="D1184" s="734" t="s">
        <v>1614</v>
      </c>
      <c r="E1184" s="735">
        <v>25300</v>
      </c>
      <c r="F1184" s="735">
        <v>-400</v>
      </c>
      <c r="G1184" s="736">
        <v>-1.56</v>
      </c>
      <c r="H1184" s="735">
        <v>25450</v>
      </c>
      <c r="I1184" s="735">
        <v>26000</v>
      </c>
      <c r="J1184" s="735">
        <v>25150</v>
      </c>
      <c r="K1184" s="735">
        <v>154259</v>
      </c>
      <c r="L1184" s="735">
        <v>3930536875</v>
      </c>
      <c r="M1184" s="735">
        <v>1413593958700</v>
      </c>
      <c r="N1184" s="735">
        <v>55873279</v>
      </c>
    </row>
    <row r="1185" spans="1:14">
      <c r="A1185" s="734" t="s">
        <v>3442</v>
      </c>
      <c r="B1185" s="734" t="s">
        <v>3443</v>
      </c>
      <c r="C1185" s="734" t="s">
        <v>1600</v>
      </c>
      <c r="D1185" s="734" t="s">
        <v>1611</v>
      </c>
      <c r="E1185" s="735">
        <v>3580</v>
      </c>
      <c r="F1185" s="735">
        <v>-195</v>
      </c>
      <c r="G1185" s="736">
        <v>-5.17</v>
      </c>
      <c r="H1185" s="735">
        <v>3730</v>
      </c>
      <c r="I1185" s="735">
        <v>3790</v>
      </c>
      <c r="J1185" s="735">
        <v>3560</v>
      </c>
      <c r="K1185" s="735">
        <v>584415</v>
      </c>
      <c r="L1185" s="735">
        <v>2149003235</v>
      </c>
      <c r="M1185" s="735">
        <v>80055806060</v>
      </c>
      <c r="N1185" s="735">
        <v>22361957</v>
      </c>
    </row>
    <row r="1186" spans="1:14">
      <c r="A1186" s="734" t="s">
        <v>3444</v>
      </c>
      <c r="B1186" s="734" t="s">
        <v>3445</v>
      </c>
      <c r="C1186" s="734" t="s">
        <v>1600</v>
      </c>
      <c r="D1186" s="734" t="s">
        <v>1611</v>
      </c>
      <c r="E1186" s="735">
        <v>2160</v>
      </c>
      <c r="F1186" s="735">
        <v>75</v>
      </c>
      <c r="G1186" s="736">
        <v>3.6</v>
      </c>
      <c r="H1186" s="735">
        <v>2085</v>
      </c>
      <c r="I1186" s="735">
        <v>2180</v>
      </c>
      <c r="J1186" s="735">
        <v>2085</v>
      </c>
      <c r="K1186" s="735">
        <v>143682</v>
      </c>
      <c r="L1186" s="735">
        <v>309778804</v>
      </c>
      <c r="M1186" s="735">
        <v>79894080000</v>
      </c>
      <c r="N1186" s="735">
        <v>36988000</v>
      </c>
    </row>
    <row r="1187" spans="1:14">
      <c r="A1187" s="734" t="s">
        <v>3446</v>
      </c>
      <c r="B1187" s="734" t="s">
        <v>3447</v>
      </c>
      <c r="C1187" s="734" t="s">
        <v>1600</v>
      </c>
      <c r="D1187" s="734" t="s">
        <v>1611</v>
      </c>
      <c r="E1187" s="735">
        <v>902</v>
      </c>
      <c r="F1187" s="735">
        <v>0</v>
      </c>
      <c r="G1187" s="736">
        <v>0</v>
      </c>
      <c r="H1187" s="735">
        <v>902</v>
      </c>
      <c r="I1187" s="735">
        <v>907</v>
      </c>
      <c r="J1187" s="735">
        <v>897</v>
      </c>
      <c r="K1187" s="735">
        <v>64903</v>
      </c>
      <c r="L1187" s="735">
        <v>58424043</v>
      </c>
      <c r="M1187" s="735">
        <v>91007168230</v>
      </c>
      <c r="N1187" s="735">
        <v>100894865</v>
      </c>
    </row>
    <row r="1188" spans="1:14">
      <c r="A1188" s="734" t="s">
        <v>3448</v>
      </c>
      <c r="B1188" s="734" t="s">
        <v>3449</v>
      </c>
      <c r="C1188" s="734" t="s">
        <v>1600</v>
      </c>
      <c r="D1188" s="734" t="s">
        <v>1601</v>
      </c>
      <c r="E1188" s="735">
        <v>50900</v>
      </c>
      <c r="F1188" s="735">
        <v>-2000</v>
      </c>
      <c r="G1188" s="736">
        <v>-3.78</v>
      </c>
      <c r="H1188" s="735">
        <v>52800</v>
      </c>
      <c r="I1188" s="735">
        <v>52800</v>
      </c>
      <c r="J1188" s="735">
        <v>50100</v>
      </c>
      <c r="K1188" s="735">
        <v>24252</v>
      </c>
      <c r="L1188" s="735">
        <v>1238110300</v>
      </c>
      <c r="M1188" s="735">
        <v>262135000000</v>
      </c>
      <c r="N1188" s="735">
        <v>5150000</v>
      </c>
    </row>
    <row r="1189" spans="1:14">
      <c r="A1189" s="734" t="s">
        <v>3450</v>
      </c>
      <c r="B1189" s="734" t="s">
        <v>3451</v>
      </c>
      <c r="C1189" s="734" t="s">
        <v>1604</v>
      </c>
      <c r="D1189" s="734" t="s">
        <v>1605</v>
      </c>
      <c r="E1189" s="735">
        <v>21650</v>
      </c>
      <c r="F1189" s="735">
        <v>300</v>
      </c>
      <c r="G1189" s="736">
        <v>1.41</v>
      </c>
      <c r="H1189" s="735">
        <v>21400</v>
      </c>
      <c r="I1189" s="735">
        <v>21850</v>
      </c>
      <c r="J1189" s="735">
        <v>21350</v>
      </c>
      <c r="K1189" s="735">
        <v>34208</v>
      </c>
      <c r="L1189" s="735">
        <v>740488750</v>
      </c>
      <c r="M1189" s="735">
        <v>250471296450</v>
      </c>
      <c r="N1189" s="735">
        <v>11569113</v>
      </c>
    </row>
    <row r="1190" spans="1:14">
      <c r="A1190" s="734" t="s">
        <v>3452</v>
      </c>
      <c r="B1190" s="734" t="s">
        <v>3453</v>
      </c>
      <c r="C1190" s="734" t="s">
        <v>1600</v>
      </c>
      <c r="D1190" s="734" t="s">
        <v>1651</v>
      </c>
      <c r="E1190" s="735">
        <v>1623</v>
      </c>
      <c r="F1190" s="735">
        <v>0</v>
      </c>
      <c r="G1190" s="736">
        <v>0</v>
      </c>
      <c r="H1190" s="735">
        <v>0</v>
      </c>
      <c r="I1190" s="735">
        <v>0</v>
      </c>
      <c r="J1190" s="735">
        <v>0</v>
      </c>
      <c r="K1190" s="735">
        <v>0</v>
      </c>
      <c r="L1190" s="735">
        <v>0</v>
      </c>
      <c r="M1190" s="735">
        <v>372979125711</v>
      </c>
      <c r="N1190" s="735">
        <v>229808457</v>
      </c>
    </row>
    <row r="1191" spans="1:14">
      <c r="A1191" s="734" t="s">
        <v>3454</v>
      </c>
      <c r="B1191" s="734" t="s">
        <v>3455</v>
      </c>
      <c r="C1191" s="734" t="s">
        <v>1600</v>
      </c>
      <c r="D1191" s="734" t="s">
        <v>1632</v>
      </c>
      <c r="E1191" s="735">
        <v>70200</v>
      </c>
      <c r="F1191" s="735">
        <v>-2400</v>
      </c>
      <c r="G1191" s="736">
        <v>-3.31</v>
      </c>
      <c r="H1191" s="735">
        <v>72500</v>
      </c>
      <c r="I1191" s="735">
        <v>72500</v>
      </c>
      <c r="J1191" s="735">
        <v>70200</v>
      </c>
      <c r="K1191" s="735">
        <v>12282</v>
      </c>
      <c r="L1191" s="735">
        <v>867431850</v>
      </c>
      <c r="M1191" s="735">
        <v>382941000000</v>
      </c>
      <c r="N1191" s="735">
        <v>5455000</v>
      </c>
    </row>
    <row r="1192" spans="1:14">
      <c r="A1192" s="734" t="s">
        <v>3456</v>
      </c>
      <c r="B1192" s="734" t="s">
        <v>3457</v>
      </c>
      <c r="C1192" s="734" t="s">
        <v>1600</v>
      </c>
      <c r="D1192" s="734" t="s">
        <v>1611</v>
      </c>
      <c r="E1192" s="735">
        <v>19330</v>
      </c>
      <c r="F1192" s="735">
        <v>-310</v>
      </c>
      <c r="G1192" s="736">
        <v>-1.58</v>
      </c>
      <c r="H1192" s="735">
        <v>19590</v>
      </c>
      <c r="I1192" s="735">
        <v>19590</v>
      </c>
      <c r="J1192" s="735">
        <v>19140</v>
      </c>
      <c r="K1192" s="735">
        <v>20363</v>
      </c>
      <c r="L1192" s="735">
        <v>391250415</v>
      </c>
      <c r="M1192" s="735">
        <v>127578000000</v>
      </c>
      <c r="N1192" s="735">
        <v>6600000</v>
      </c>
    </row>
    <row r="1193" spans="1:14">
      <c r="A1193" s="734" t="s">
        <v>3458</v>
      </c>
      <c r="B1193" s="734" t="s">
        <v>3459</v>
      </c>
      <c r="C1193" s="734" t="s">
        <v>1604</v>
      </c>
      <c r="D1193" s="734" t="s">
        <v>1605</v>
      </c>
      <c r="E1193" s="735">
        <v>3000</v>
      </c>
      <c r="F1193" s="735">
        <v>0</v>
      </c>
      <c r="G1193" s="736">
        <v>0</v>
      </c>
      <c r="H1193" s="735">
        <v>0</v>
      </c>
      <c r="I1193" s="735">
        <v>0</v>
      </c>
      <c r="J1193" s="735">
        <v>0</v>
      </c>
      <c r="K1193" s="735">
        <v>0</v>
      </c>
      <c r="L1193" s="735">
        <v>0</v>
      </c>
      <c r="M1193" s="735">
        <v>54000000000</v>
      </c>
      <c r="N1193" s="735">
        <v>18000000</v>
      </c>
    </row>
    <row r="1194" spans="1:14">
      <c r="A1194" s="734" t="s">
        <v>3460</v>
      </c>
      <c r="B1194" s="734" t="s">
        <v>3461</v>
      </c>
      <c r="C1194" s="734" t="s">
        <v>1600</v>
      </c>
      <c r="D1194" s="734" t="s">
        <v>1632</v>
      </c>
      <c r="E1194" s="735">
        <v>5680</v>
      </c>
      <c r="F1194" s="735">
        <v>-50</v>
      </c>
      <c r="G1194" s="736">
        <v>-0.87</v>
      </c>
      <c r="H1194" s="735">
        <v>5730</v>
      </c>
      <c r="I1194" s="735">
        <v>5730</v>
      </c>
      <c r="J1194" s="735">
        <v>5500</v>
      </c>
      <c r="K1194" s="735">
        <v>9284</v>
      </c>
      <c r="L1194" s="735">
        <v>51939350</v>
      </c>
      <c r="M1194" s="735">
        <v>69259392400</v>
      </c>
      <c r="N1194" s="735">
        <v>12193555</v>
      </c>
    </row>
    <row r="1195" spans="1:14">
      <c r="A1195" s="734" t="s">
        <v>2721</v>
      </c>
      <c r="B1195" s="734" t="s">
        <v>9984</v>
      </c>
      <c r="C1195" s="734" t="s">
        <v>1600</v>
      </c>
      <c r="D1195" s="734" t="s">
        <v>1651</v>
      </c>
      <c r="E1195" s="735">
        <v>3810</v>
      </c>
      <c r="F1195" s="735">
        <v>0</v>
      </c>
      <c r="G1195" s="736">
        <v>0</v>
      </c>
      <c r="H1195" s="735">
        <v>0</v>
      </c>
      <c r="I1195" s="735">
        <v>0</v>
      </c>
      <c r="J1195" s="735">
        <v>0</v>
      </c>
      <c r="K1195" s="735">
        <v>0</v>
      </c>
      <c r="L1195" s="735">
        <v>0</v>
      </c>
      <c r="M1195" s="735">
        <v>26803681470</v>
      </c>
      <c r="N1195" s="735">
        <v>7035087</v>
      </c>
    </row>
    <row r="1196" spans="1:14">
      <c r="A1196" s="734" t="s">
        <v>3462</v>
      </c>
      <c r="B1196" s="734" t="s">
        <v>3463</v>
      </c>
      <c r="C1196" s="734" t="s">
        <v>1600</v>
      </c>
      <c r="D1196" s="734" t="s">
        <v>1601</v>
      </c>
      <c r="E1196" s="735">
        <v>52500</v>
      </c>
      <c r="F1196" s="735">
        <v>-1500</v>
      </c>
      <c r="G1196" s="736">
        <v>-2.78</v>
      </c>
      <c r="H1196" s="735">
        <v>53700</v>
      </c>
      <c r="I1196" s="735">
        <v>54900</v>
      </c>
      <c r="J1196" s="735">
        <v>52000</v>
      </c>
      <c r="K1196" s="735">
        <v>37870</v>
      </c>
      <c r="L1196" s="735">
        <v>2019101400</v>
      </c>
      <c r="M1196" s="735">
        <v>501978960000</v>
      </c>
      <c r="N1196" s="735">
        <v>9561504</v>
      </c>
    </row>
    <row r="1197" spans="1:14">
      <c r="A1197" s="734" t="s">
        <v>3464</v>
      </c>
      <c r="B1197" s="734" t="s">
        <v>3465</v>
      </c>
      <c r="C1197" s="734" t="s">
        <v>1604</v>
      </c>
      <c r="D1197" s="734" t="s">
        <v>1605</v>
      </c>
      <c r="E1197" s="735">
        <v>9700</v>
      </c>
      <c r="F1197" s="735">
        <v>160</v>
      </c>
      <c r="G1197" s="736">
        <v>1.68</v>
      </c>
      <c r="H1197" s="735">
        <v>9540</v>
      </c>
      <c r="I1197" s="735">
        <v>9700</v>
      </c>
      <c r="J1197" s="735">
        <v>9440</v>
      </c>
      <c r="K1197" s="735">
        <v>67222</v>
      </c>
      <c r="L1197" s="735">
        <v>646001160</v>
      </c>
      <c r="M1197" s="735">
        <v>230662158800</v>
      </c>
      <c r="N1197" s="735">
        <v>23779604</v>
      </c>
    </row>
    <row r="1198" spans="1:14">
      <c r="A1198" s="734" t="s">
        <v>3466</v>
      </c>
      <c r="B1198" s="734" t="s">
        <v>3467</v>
      </c>
      <c r="C1198" s="734" t="s">
        <v>1600</v>
      </c>
      <c r="D1198" s="734" t="s">
        <v>1611</v>
      </c>
      <c r="E1198" s="735">
        <v>9350</v>
      </c>
      <c r="F1198" s="735">
        <v>50</v>
      </c>
      <c r="G1198" s="736">
        <v>0.54</v>
      </c>
      <c r="H1198" s="735">
        <v>9230</v>
      </c>
      <c r="I1198" s="735">
        <v>9390</v>
      </c>
      <c r="J1198" s="735">
        <v>9180</v>
      </c>
      <c r="K1198" s="735">
        <v>13839</v>
      </c>
      <c r="L1198" s="735">
        <v>128221300</v>
      </c>
      <c r="M1198" s="735">
        <v>114100668000</v>
      </c>
      <c r="N1198" s="735">
        <v>12203280</v>
      </c>
    </row>
    <row r="1199" spans="1:14">
      <c r="A1199" s="734" t="s">
        <v>3468</v>
      </c>
      <c r="B1199" s="734" t="s">
        <v>3469</v>
      </c>
      <c r="C1199" s="734" t="s">
        <v>1600</v>
      </c>
      <c r="D1199" s="734" t="s">
        <v>1611</v>
      </c>
      <c r="E1199" s="735">
        <v>25750</v>
      </c>
      <c r="F1199" s="735">
        <v>-200</v>
      </c>
      <c r="G1199" s="736">
        <v>-0.77</v>
      </c>
      <c r="H1199" s="735">
        <v>25750</v>
      </c>
      <c r="I1199" s="735">
        <v>26000</v>
      </c>
      <c r="J1199" s="735">
        <v>25550</v>
      </c>
      <c r="K1199" s="735">
        <v>80956</v>
      </c>
      <c r="L1199" s="735">
        <v>2080992450</v>
      </c>
      <c r="M1199" s="735">
        <v>683852123000</v>
      </c>
      <c r="N1199" s="735">
        <v>26557364</v>
      </c>
    </row>
    <row r="1200" spans="1:14">
      <c r="A1200" s="734" t="s">
        <v>3470</v>
      </c>
      <c r="B1200" s="734" t="s">
        <v>3471</v>
      </c>
      <c r="C1200" s="734" t="s">
        <v>1600</v>
      </c>
      <c r="D1200" s="734" t="s">
        <v>1611</v>
      </c>
      <c r="E1200" s="735">
        <v>6010</v>
      </c>
      <c r="F1200" s="735">
        <v>-190</v>
      </c>
      <c r="G1200" s="736">
        <v>-3.06</v>
      </c>
      <c r="H1200" s="735">
        <v>6160</v>
      </c>
      <c r="I1200" s="735">
        <v>6290</v>
      </c>
      <c r="J1200" s="735">
        <v>6010</v>
      </c>
      <c r="K1200" s="735">
        <v>68880</v>
      </c>
      <c r="L1200" s="735">
        <v>420130795</v>
      </c>
      <c r="M1200" s="735">
        <v>92974700000</v>
      </c>
      <c r="N1200" s="735">
        <v>15470000</v>
      </c>
    </row>
    <row r="1201" spans="1:14">
      <c r="A1201" s="734" t="s">
        <v>3472</v>
      </c>
      <c r="B1201" s="734" t="s">
        <v>3473</v>
      </c>
      <c r="C1201" s="734" t="s">
        <v>1604</v>
      </c>
      <c r="D1201" s="734" t="s">
        <v>1605</v>
      </c>
      <c r="E1201" s="735">
        <v>1518</v>
      </c>
      <c r="F1201" s="735">
        <v>350</v>
      </c>
      <c r="G1201" s="736">
        <v>29.97</v>
      </c>
      <c r="H1201" s="735">
        <v>1168</v>
      </c>
      <c r="I1201" s="735">
        <v>1518</v>
      </c>
      <c r="J1201" s="735">
        <v>1168</v>
      </c>
      <c r="K1201" s="735">
        <v>5892771</v>
      </c>
      <c r="L1201" s="735">
        <v>8422523927</v>
      </c>
      <c r="M1201" s="735">
        <v>34095775230</v>
      </c>
      <c r="N1201" s="735">
        <v>22460985</v>
      </c>
    </row>
    <row r="1202" spans="1:14">
      <c r="A1202" s="734" t="s">
        <v>3474</v>
      </c>
      <c r="B1202" s="734" t="s">
        <v>3475</v>
      </c>
      <c r="C1202" s="734" t="s">
        <v>1604</v>
      </c>
      <c r="D1202" s="734" t="s">
        <v>1605</v>
      </c>
      <c r="E1202" s="735">
        <v>6350</v>
      </c>
      <c r="F1202" s="735">
        <v>1460</v>
      </c>
      <c r="G1202" s="736">
        <v>29.86</v>
      </c>
      <c r="H1202" s="735">
        <v>4865</v>
      </c>
      <c r="I1202" s="735">
        <v>6350</v>
      </c>
      <c r="J1202" s="735">
        <v>4865</v>
      </c>
      <c r="K1202" s="735">
        <v>114999</v>
      </c>
      <c r="L1202" s="735">
        <v>685483565</v>
      </c>
      <c r="M1202" s="735">
        <v>3810000000</v>
      </c>
      <c r="N1202" s="735">
        <v>600000</v>
      </c>
    </row>
    <row r="1203" spans="1:14">
      <c r="A1203" s="734" t="s">
        <v>3477</v>
      </c>
      <c r="B1203" s="734" t="s">
        <v>3478</v>
      </c>
      <c r="C1203" s="734" t="s">
        <v>1604</v>
      </c>
      <c r="D1203" s="734" t="s">
        <v>1605</v>
      </c>
      <c r="E1203" s="735">
        <v>9500</v>
      </c>
      <c r="F1203" s="735">
        <v>-80</v>
      </c>
      <c r="G1203" s="736">
        <v>-0.84</v>
      </c>
      <c r="H1203" s="735">
        <v>9560</v>
      </c>
      <c r="I1203" s="735">
        <v>9690</v>
      </c>
      <c r="J1203" s="735">
        <v>9450</v>
      </c>
      <c r="K1203" s="735">
        <v>56133</v>
      </c>
      <c r="L1203" s="735">
        <v>535258090</v>
      </c>
      <c r="M1203" s="735">
        <v>232902693500</v>
      </c>
      <c r="N1203" s="735">
        <v>24516073</v>
      </c>
    </row>
    <row r="1204" spans="1:14">
      <c r="A1204" s="734" t="s">
        <v>3479</v>
      </c>
      <c r="B1204" s="734" t="s">
        <v>3480</v>
      </c>
      <c r="C1204" s="734" t="s">
        <v>1604</v>
      </c>
      <c r="D1204" s="734" t="s">
        <v>1605</v>
      </c>
      <c r="E1204" s="735">
        <v>11800</v>
      </c>
      <c r="F1204" s="735">
        <v>80</v>
      </c>
      <c r="G1204" s="736">
        <v>0.68</v>
      </c>
      <c r="H1204" s="735">
        <v>11670</v>
      </c>
      <c r="I1204" s="735">
        <v>12140</v>
      </c>
      <c r="J1204" s="735">
        <v>11670</v>
      </c>
      <c r="K1204" s="735">
        <v>11528</v>
      </c>
      <c r="L1204" s="735">
        <v>137619755</v>
      </c>
      <c r="M1204" s="735">
        <v>8680611000</v>
      </c>
      <c r="N1204" s="735">
        <v>735645</v>
      </c>
    </row>
    <row r="1205" spans="1:14">
      <c r="A1205" s="734" t="s">
        <v>3481</v>
      </c>
      <c r="B1205" s="734" t="s">
        <v>9985</v>
      </c>
      <c r="C1205" s="734" t="s">
        <v>1604</v>
      </c>
      <c r="D1205" s="734" t="s">
        <v>1605</v>
      </c>
      <c r="E1205" s="735">
        <v>350</v>
      </c>
      <c r="F1205" s="735">
        <v>-4</v>
      </c>
      <c r="G1205" s="736">
        <v>-1.1299999999999999</v>
      </c>
      <c r="H1205" s="735">
        <v>359</v>
      </c>
      <c r="I1205" s="735">
        <v>359</v>
      </c>
      <c r="J1205" s="735">
        <v>347</v>
      </c>
      <c r="K1205" s="735">
        <v>343949</v>
      </c>
      <c r="L1205" s="735">
        <v>120759651</v>
      </c>
      <c r="M1205" s="735">
        <v>54466186250</v>
      </c>
      <c r="N1205" s="735">
        <v>155617675</v>
      </c>
    </row>
    <row r="1206" spans="1:14">
      <c r="A1206" s="734" t="s">
        <v>9986</v>
      </c>
      <c r="B1206" s="734" t="s">
        <v>9987</v>
      </c>
      <c r="C1206" s="734" t="s">
        <v>1600</v>
      </c>
      <c r="D1206" s="734" t="s">
        <v>1614</v>
      </c>
      <c r="E1206" s="735">
        <v>9610</v>
      </c>
      <c r="F1206" s="735">
        <v>-290</v>
      </c>
      <c r="G1206" s="736">
        <v>-2.93</v>
      </c>
      <c r="H1206" s="735">
        <v>9900</v>
      </c>
      <c r="I1206" s="735">
        <v>9920</v>
      </c>
      <c r="J1206" s="735">
        <v>9500</v>
      </c>
      <c r="K1206" s="735">
        <v>30411</v>
      </c>
      <c r="L1206" s="735">
        <v>293316045</v>
      </c>
      <c r="M1206" s="735">
        <v>144588888700</v>
      </c>
      <c r="N1206" s="735">
        <v>15045670</v>
      </c>
    </row>
    <row r="1207" spans="1:14">
      <c r="A1207" s="734" t="s">
        <v>3482</v>
      </c>
      <c r="B1207" s="734" t="s">
        <v>3483</v>
      </c>
      <c r="C1207" s="734" t="s">
        <v>1600</v>
      </c>
      <c r="D1207" s="734" t="s">
        <v>1601</v>
      </c>
      <c r="E1207" s="735">
        <v>2200</v>
      </c>
      <c r="F1207" s="735">
        <v>0</v>
      </c>
      <c r="G1207" s="736">
        <v>0</v>
      </c>
      <c r="H1207" s="735">
        <v>2200</v>
      </c>
      <c r="I1207" s="735">
        <v>2200</v>
      </c>
      <c r="J1207" s="735">
        <v>2175</v>
      </c>
      <c r="K1207" s="735">
        <v>36907</v>
      </c>
      <c r="L1207" s="735">
        <v>80605132</v>
      </c>
      <c r="M1207" s="735">
        <v>34117914600</v>
      </c>
      <c r="N1207" s="735">
        <v>15508143</v>
      </c>
    </row>
    <row r="1208" spans="1:14">
      <c r="A1208" s="734" t="s">
        <v>3484</v>
      </c>
      <c r="B1208" s="734" t="s">
        <v>3485</v>
      </c>
      <c r="C1208" s="734" t="s">
        <v>1600</v>
      </c>
      <c r="D1208" s="734" t="s">
        <v>1601</v>
      </c>
      <c r="E1208" s="735">
        <v>2935</v>
      </c>
      <c r="F1208" s="735">
        <v>-25</v>
      </c>
      <c r="G1208" s="736">
        <v>-0.84</v>
      </c>
      <c r="H1208" s="735">
        <v>2960</v>
      </c>
      <c r="I1208" s="735">
        <v>2960</v>
      </c>
      <c r="J1208" s="735">
        <v>2920</v>
      </c>
      <c r="K1208" s="735">
        <v>40999</v>
      </c>
      <c r="L1208" s="735">
        <v>120390101</v>
      </c>
      <c r="M1208" s="735">
        <v>30369516275</v>
      </c>
      <c r="N1208" s="735">
        <v>10347365</v>
      </c>
    </row>
    <row r="1209" spans="1:14">
      <c r="A1209" s="734" t="s">
        <v>3486</v>
      </c>
      <c r="B1209" s="734" t="s">
        <v>3487</v>
      </c>
      <c r="C1209" s="734" t="s">
        <v>1600</v>
      </c>
      <c r="D1209" s="734" t="s">
        <v>1611</v>
      </c>
      <c r="E1209" s="735">
        <v>6810</v>
      </c>
      <c r="F1209" s="735">
        <v>40</v>
      </c>
      <c r="G1209" s="736">
        <v>0.59</v>
      </c>
      <c r="H1209" s="735">
        <v>6740</v>
      </c>
      <c r="I1209" s="735">
        <v>6930</v>
      </c>
      <c r="J1209" s="735">
        <v>6710</v>
      </c>
      <c r="K1209" s="735">
        <v>443662</v>
      </c>
      <c r="L1209" s="735">
        <v>3031046970</v>
      </c>
      <c r="M1209" s="735">
        <v>544800000000</v>
      </c>
      <c r="N1209" s="735">
        <v>80000000</v>
      </c>
    </row>
    <row r="1210" spans="1:14">
      <c r="A1210" s="734" t="s">
        <v>3488</v>
      </c>
      <c r="B1210" s="734" t="s">
        <v>3489</v>
      </c>
      <c r="C1210" s="734" t="s">
        <v>1600</v>
      </c>
      <c r="D1210" s="734" t="s">
        <v>1632</v>
      </c>
      <c r="E1210" s="735">
        <v>40900</v>
      </c>
      <c r="F1210" s="735">
        <v>-1200</v>
      </c>
      <c r="G1210" s="736">
        <v>-2.85</v>
      </c>
      <c r="H1210" s="735">
        <v>41600</v>
      </c>
      <c r="I1210" s="735">
        <v>41900</v>
      </c>
      <c r="J1210" s="735">
        <v>40300</v>
      </c>
      <c r="K1210" s="735">
        <v>32791</v>
      </c>
      <c r="L1210" s="735">
        <v>1343823900</v>
      </c>
      <c r="M1210" s="735">
        <v>500429741400</v>
      </c>
      <c r="N1210" s="735">
        <v>12235446</v>
      </c>
    </row>
    <row r="1211" spans="1:14">
      <c r="A1211" s="734" t="s">
        <v>3490</v>
      </c>
      <c r="B1211" s="734" t="s">
        <v>3491</v>
      </c>
      <c r="C1211" s="734" t="s">
        <v>1604</v>
      </c>
      <c r="D1211" s="734" t="s">
        <v>1605</v>
      </c>
      <c r="E1211" s="735">
        <v>1511</v>
      </c>
      <c r="F1211" s="735">
        <v>-4</v>
      </c>
      <c r="G1211" s="736">
        <v>-0.26</v>
      </c>
      <c r="H1211" s="735">
        <v>1521</v>
      </c>
      <c r="I1211" s="735">
        <v>1551</v>
      </c>
      <c r="J1211" s="735">
        <v>1510</v>
      </c>
      <c r="K1211" s="735">
        <v>90481</v>
      </c>
      <c r="L1211" s="735">
        <v>138230539</v>
      </c>
      <c r="M1211" s="735">
        <v>105394667600</v>
      </c>
      <c r="N1211" s="735">
        <v>69751600</v>
      </c>
    </row>
    <row r="1212" spans="1:14">
      <c r="A1212" s="734" t="s">
        <v>3492</v>
      </c>
      <c r="B1212" s="734" t="s">
        <v>3493</v>
      </c>
      <c r="C1212" s="734" t="s">
        <v>1600</v>
      </c>
      <c r="D1212" s="734" t="s">
        <v>1601</v>
      </c>
      <c r="E1212" s="735">
        <v>4020</v>
      </c>
      <c r="F1212" s="735">
        <v>35</v>
      </c>
      <c r="G1212" s="736">
        <v>0.88</v>
      </c>
      <c r="H1212" s="735">
        <v>4000</v>
      </c>
      <c r="I1212" s="735">
        <v>4085</v>
      </c>
      <c r="J1212" s="735">
        <v>3970</v>
      </c>
      <c r="K1212" s="735">
        <v>48040</v>
      </c>
      <c r="L1212" s="735">
        <v>193044052</v>
      </c>
      <c r="M1212" s="735">
        <v>29346000000</v>
      </c>
      <c r="N1212" s="735">
        <v>7300000</v>
      </c>
    </row>
    <row r="1213" spans="1:14">
      <c r="A1213" s="734" t="s">
        <v>3494</v>
      </c>
      <c r="B1213" s="734" t="s">
        <v>3495</v>
      </c>
      <c r="C1213" s="734" t="s">
        <v>1600</v>
      </c>
      <c r="D1213" s="734" t="s">
        <v>1611</v>
      </c>
      <c r="E1213" s="735">
        <v>9240</v>
      </c>
      <c r="F1213" s="735">
        <v>-170</v>
      </c>
      <c r="G1213" s="736">
        <v>-1.81</v>
      </c>
      <c r="H1213" s="735">
        <v>8900</v>
      </c>
      <c r="I1213" s="735">
        <v>10860</v>
      </c>
      <c r="J1213" s="735">
        <v>8670</v>
      </c>
      <c r="K1213" s="735">
        <v>4853488</v>
      </c>
      <c r="L1213" s="735">
        <v>47350896035</v>
      </c>
      <c r="M1213" s="735">
        <v>655326884520</v>
      </c>
      <c r="N1213" s="735">
        <v>70922823</v>
      </c>
    </row>
    <row r="1214" spans="1:14">
      <c r="A1214" s="734" t="s">
        <v>3496</v>
      </c>
      <c r="B1214" s="734" t="s">
        <v>3497</v>
      </c>
      <c r="C1214" s="734" t="s">
        <v>1600</v>
      </c>
      <c r="D1214" s="734" t="s">
        <v>1611</v>
      </c>
      <c r="E1214" s="735">
        <v>5140</v>
      </c>
      <c r="F1214" s="735">
        <v>70</v>
      </c>
      <c r="G1214" s="736">
        <v>1.38</v>
      </c>
      <c r="H1214" s="735">
        <v>5030</v>
      </c>
      <c r="I1214" s="735">
        <v>5180</v>
      </c>
      <c r="J1214" s="735">
        <v>5030</v>
      </c>
      <c r="K1214" s="735">
        <v>57264</v>
      </c>
      <c r="L1214" s="735">
        <v>293680385</v>
      </c>
      <c r="M1214" s="735">
        <v>184322605060</v>
      </c>
      <c r="N1214" s="735">
        <v>35860429</v>
      </c>
    </row>
    <row r="1215" spans="1:14">
      <c r="A1215" s="734" t="s">
        <v>3498</v>
      </c>
      <c r="B1215" s="734" t="s">
        <v>3499</v>
      </c>
      <c r="C1215" s="734" t="s">
        <v>1604</v>
      </c>
      <c r="D1215" s="734" t="s">
        <v>1605</v>
      </c>
      <c r="E1215" s="735">
        <v>5380</v>
      </c>
      <c r="F1215" s="735">
        <v>80</v>
      </c>
      <c r="G1215" s="736">
        <v>1.51</v>
      </c>
      <c r="H1215" s="735">
        <v>5270</v>
      </c>
      <c r="I1215" s="735">
        <v>5530</v>
      </c>
      <c r="J1215" s="735">
        <v>5260</v>
      </c>
      <c r="K1215" s="735">
        <v>13113</v>
      </c>
      <c r="L1215" s="735">
        <v>70127865</v>
      </c>
      <c r="M1215" s="735">
        <v>32118320240</v>
      </c>
      <c r="N1215" s="735">
        <v>5969948</v>
      </c>
    </row>
    <row r="1216" spans="1:14">
      <c r="A1216" s="734" t="s">
        <v>9988</v>
      </c>
      <c r="B1216" s="734" t="s">
        <v>9989</v>
      </c>
      <c r="C1216" s="734" t="s">
        <v>1600</v>
      </c>
      <c r="D1216" s="734" t="s">
        <v>1601</v>
      </c>
      <c r="E1216" s="735">
        <v>45100</v>
      </c>
      <c r="F1216" s="735">
        <v>50</v>
      </c>
      <c r="G1216" s="736">
        <v>0.11</v>
      </c>
      <c r="H1216" s="735">
        <v>44800</v>
      </c>
      <c r="I1216" s="735">
        <v>45900</v>
      </c>
      <c r="J1216" s="735">
        <v>44550</v>
      </c>
      <c r="K1216" s="735">
        <v>30993</v>
      </c>
      <c r="L1216" s="735">
        <v>1399215400</v>
      </c>
      <c r="M1216" s="735">
        <v>251911642400</v>
      </c>
      <c r="N1216" s="735">
        <v>5585624</v>
      </c>
    </row>
    <row r="1217" spans="1:14">
      <c r="A1217" s="734" t="s">
        <v>7765</v>
      </c>
      <c r="B1217" s="734" t="s">
        <v>7766</v>
      </c>
      <c r="C1217" s="734" t="s">
        <v>1600</v>
      </c>
      <c r="D1217" s="734" t="s">
        <v>1632</v>
      </c>
      <c r="E1217" s="735">
        <v>1923</v>
      </c>
      <c r="F1217" s="735">
        <v>0</v>
      </c>
      <c r="G1217" s="736">
        <v>0</v>
      </c>
      <c r="H1217" s="735">
        <v>1925</v>
      </c>
      <c r="I1217" s="735">
        <v>1958</v>
      </c>
      <c r="J1217" s="735">
        <v>1923</v>
      </c>
      <c r="K1217" s="735">
        <v>19539</v>
      </c>
      <c r="L1217" s="735">
        <v>37696898</v>
      </c>
      <c r="M1217" s="735">
        <v>13900347810</v>
      </c>
      <c r="N1217" s="735">
        <v>7228470</v>
      </c>
    </row>
    <row r="1218" spans="1:14">
      <c r="A1218" s="734" t="s">
        <v>3500</v>
      </c>
      <c r="B1218" s="734" t="s">
        <v>3501</v>
      </c>
      <c r="C1218" s="734" t="s">
        <v>1600</v>
      </c>
      <c r="D1218" s="734" t="s">
        <v>1601</v>
      </c>
      <c r="E1218" s="735">
        <v>1281</v>
      </c>
      <c r="F1218" s="735">
        <v>0</v>
      </c>
      <c r="G1218" s="736">
        <v>0</v>
      </c>
      <c r="H1218" s="735">
        <v>1274</v>
      </c>
      <c r="I1218" s="735">
        <v>1289</v>
      </c>
      <c r="J1218" s="735">
        <v>1270</v>
      </c>
      <c r="K1218" s="735">
        <v>29449</v>
      </c>
      <c r="L1218" s="735">
        <v>37729671</v>
      </c>
      <c r="M1218" s="735">
        <v>22619153739</v>
      </c>
      <c r="N1218" s="735">
        <v>17657419</v>
      </c>
    </row>
    <row r="1219" spans="1:14">
      <c r="A1219" s="734" t="s">
        <v>3502</v>
      </c>
      <c r="B1219" s="734" t="s">
        <v>3503</v>
      </c>
      <c r="C1219" s="734" t="s">
        <v>1600</v>
      </c>
      <c r="D1219" s="734" t="s">
        <v>1614</v>
      </c>
      <c r="E1219" s="735">
        <v>1459</v>
      </c>
      <c r="F1219" s="735">
        <v>-33</v>
      </c>
      <c r="G1219" s="736">
        <v>-2.21</v>
      </c>
      <c r="H1219" s="735">
        <v>1490</v>
      </c>
      <c r="I1219" s="735">
        <v>1525</v>
      </c>
      <c r="J1219" s="735">
        <v>1459</v>
      </c>
      <c r="K1219" s="735">
        <v>109979</v>
      </c>
      <c r="L1219" s="735">
        <v>162268090</v>
      </c>
      <c r="M1219" s="735">
        <v>41404033076</v>
      </c>
      <c r="N1219" s="735">
        <v>28378364</v>
      </c>
    </row>
    <row r="1220" spans="1:14">
      <c r="A1220" s="734" t="s">
        <v>3504</v>
      </c>
      <c r="B1220" s="734" t="s">
        <v>3505</v>
      </c>
      <c r="C1220" s="734" t="s">
        <v>1600</v>
      </c>
      <c r="D1220" s="734" t="s">
        <v>1601</v>
      </c>
      <c r="E1220" s="735">
        <v>8790</v>
      </c>
      <c r="F1220" s="735">
        <v>-300</v>
      </c>
      <c r="G1220" s="736">
        <v>-3.3</v>
      </c>
      <c r="H1220" s="735">
        <v>9070</v>
      </c>
      <c r="I1220" s="735">
        <v>9070</v>
      </c>
      <c r="J1220" s="735">
        <v>8770</v>
      </c>
      <c r="K1220" s="735">
        <v>129732</v>
      </c>
      <c r="L1220" s="735">
        <v>1146186280</v>
      </c>
      <c r="M1220" s="735">
        <v>134012340000</v>
      </c>
      <c r="N1220" s="735">
        <v>15246000</v>
      </c>
    </row>
    <row r="1221" spans="1:14">
      <c r="A1221" s="734" t="s">
        <v>9990</v>
      </c>
      <c r="B1221" s="734" t="s">
        <v>9991</v>
      </c>
      <c r="C1221" s="734" t="s">
        <v>1600</v>
      </c>
      <c r="D1221" s="734" t="s">
        <v>1632</v>
      </c>
      <c r="E1221" s="735">
        <v>26500</v>
      </c>
      <c r="F1221" s="735">
        <v>-1150</v>
      </c>
      <c r="G1221" s="736">
        <v>-4.16</v>
      </c>
      <c r="H1221" s="735">
        <v>27500</v>
      </c>
      <c r="I1221" s="735">
        <v>30400</v>
      </c>
      <c r="J1221" s="735">
        <v>25500</v>
      </c>
      <c r="K1221" s="735">
        <v>9739350</v>
      </c>
      <c r="L1221" s="735">
        <v>273206329450</v>
      </c>
      <c r="M1221" s="735">
        <v>893327349000</v>
      </c>
      <c r="N1221" s="735">
        <v>33710466</v>
      </c>
    </row>
    <row r="1222" spans="1:14">
      <c r="A1222" s="734" t="s">
        <v>3506</v>
      </c>
      <c r="B1222" s="734" t="s">
        <v>3507</v>
      </c>
      <c r="C1222" s="734" t="s">
        <v>1604</v>
      </c>
      <c r="D1222" s="734" t="s">
        <v>1605</v>
      </c>
      <c r="E1222" s="735">
        <v>14420</v>
      </c>
      <c r="F1222" s="735">
        <v>-60</v>
      </c>
      <c r="G1222" s="736">
        <v>-0.41</v>
      </c>
      <c r="H1222" s="735">
        <v>14640</v>
      </c>
      <c r="I1222" s="735">
        <v>14640</v>
      </c>
      <c r="J1222" s="735">
        <v>14290</v>
      </c>
      <c r="K1222" s="735">
        <v>27054</v>
      </c>
      <c r="L1222" s="735">
        <v>389669305</v>
      </c>
      <c r="M1222" s="735">
        <v>275646995260</v>
      </c>
      <c r="N1222" s="735">
        <v>19115603</v>
      </c>
    </row>
    <row r="1223" spans="1:14">
      <c r="A1223" s="734" t="s">
        <v>3508</v>
      </c>
      <c r="B1223" s="734" t="s">
        <v>3509</v>
      </c>
      <c r="C1223" s="734" t="s">
        <v>1604</v>
      </c>
      <c r="D1223" s="734" t="s">
        <v>1605</v>
      </c>
      <c r="E1223" s="735">
        <v>9270</v>
      </c>
      <c r="F1223" s="735">
        <v>-10</v>
      </c>
      <c r="G1223" s="736">
        <v>-0.11</v>
      </c>
      <c r="H1223" s="735">
        <v>9350</v>
      </c>
      <c r="I1223" s="735">
        <v>9350</v>
      </c>
      <c r="J1223" s="735">
        <v>9150</v>
      </c>
      <c r="K1223" s="735">
        <v>3343</v>
      </c>
      <c r="L1223" s="735">
        <v>30780160</v>
      </c>
      <c r="M1223" s="735">
        <v>34199347500</v>
      </c>
      <c r="N1223" s="735">
        <v>3689250</v>
      </c>
    </row>
    <row r="1224" spans="1:14">
      <c r="A1224" s="734" t="s">
        <v>3510</v>
      </c>
      <c r="B1224" s="734" t="s">
        <v>1270</v>
      </c>
      <c r="C1224" s="734" t="s">
        <v>1604</v>
      </c>
      <c r="D1224" s="734" t="s">
        <v>1605</v>
      </c>
      <c r="E1224" s="735">
        <v>62800</v>
      </c>
      <c r="F1224" s="735">
        <v>-600</v>
      </c>
      <c r="G1224" s="736">
        <v>-0.95</v>
      </c>
      <c r="H1224" s="735">
        <v>62800</v>
      </c>
      <c r="I1224" s="735">
        <v>63300</v>
      </c>
      <c r="J1224" s="735">
        <v>62100</v>
      </c>
      <c r="K1224" s="735">
        <v>29678</v>
      </c>
      <c r="L1224" s="735">
        <v>1855253150</v>
      </c>
      <c r="M1224" s="735">
        <v>879200000000</v>
      </c>
      <c r="N1224" s="735">
        <v>14000000</v>
      </c>
    </row>
    <row r="1225" spans="1:14">
      <c r="A1225" s="734" t="s">
        <v>3511</v>
      </c>
      <c r="B1225" s="734" t="s">
        <v>3512</v>
      </c>
      <c r="C1225" s="734" t="s">
        <v>1600</v>
      </c>
      <c r="D1225" s="734" t="s">
        <v>1611</v>
      </c>
      <c r="E1225" s="735">
        <v>13860</v>
      </c>
      <c r="F1225" s="735">
        <v>180</v>
      </c>
      <c r="G1225" s="736">
        <v>1.32</v>
      </c>
      <c r="H1225" s="735">
        <v>13690</v>
      </c>
      <c r="I1225" s="735">
        <v>13920</v>
      </c>
      <c r="J1225" s="735">
        <v>13530</v>
      </c>
      <c r="K1225" s="735">
        <v>15994</v>
      </c>
      <c r="L1225" s="735">
        <v>219250320</v>
      </c>
      <c r="M1225" s="735">
        <v>145945800000</v>
      </c>
      <c r="N1225" s="735">
        <v>10530000</v>
      </c>
    </row>
    <row r="1226" spans="1:14">
      <c r="A1226" s="734" t="s">
        <v>9992</v>
      </c>
      <c r="B1226" s="734" t="s">
        <v>9993</v>
      </c>
      <c r="C1226" s="734" t="s">
        <v>1695</v>
      </c>
      <c r="D1226" s="734" t="s">
        <v>1696</v>
      </c>
      <c r="E1226" s="735">
        <v>486</v>
      </c>
      <c r="F1226" s="735">
        <v>0</v>
      </c>
      <c r="G1226" s="736">
        <v>0</v>
      </c>
      <c r="H1226" s="735">
        <v>0</v>
      </c>
      <c r="I1226" s="735">
        <v>0</v>
      </c>
      <c r="J1226" s="735">
        <v>0</v>
      </c>
      <c r="K1226" s="735">
        <v>0</v>
      </c>
      <c r="L1226" s="735">
        <v>0</v>
      </c>
      <c r="M1226" s="735">
        <v>5769504288</v>
      </c>
      <c r="N1226" s="735">
        <v>11871408</v>
      </c>
    </row>
    <row r="1227" spans="1:14">
      <c r="A1227" s="734" t="s">
        <v>3513</v>
      </c>
      <c r="B1227" s="734" t="s">
        <v>3514</v>
      </c>
      <c r="C1227" s="734" t="s">
        <v>1600</v>
      </c>
      <c r="D1227" s="734" t="s">
        <v>1611</v>
      </c>
      <c r="E1227" s="735">
        <v>2380</v>
      </c>
      <c r="F1227" s="735">
        <v>-45</v>
      </c>
      <c r="G1227" s="736">
        <v>-1.86</v>
      </c>
      <c r="H1227" s="735">
        <v>2385</v>
      </c>
      <c r="I1227" s="735">
        <v>2415</v>
      </c>
      <c r="J1227" s="735">
        <v>2370</v>
      </c>
      <c r="K1227" s="735">
        <v>93303</v>
      </c>
      <c r="L1227" s="735">
        <v>222539923</v>
      </c>
      <c r="M1227" s="735">
        <v>63045010000</v>
      </c>
      <c r="N1227" s="735">
        <v>26489500</v>
      </c>
    </row>
    <row r="1228" spans="1:14">
      <c r="A1228" s="734" t="s">
        <v>3515</v>
      </c>
      <c r="B1228" s="734" t="s">
        <v>3516</v>
      </c>
      <c r="C1228" s="734" t="s">
        <v>1604</v>
      </c>
      <c r="D1228" s="734" t="s">
        <v>1605</v>
      </c>
      <c r="E1228" s="735">
        <v>50200</v>
      </c>
      <c r="F1228" s="735">
        <v>1550</v>
      </c>
      <c r="G1228" s="736">
        <v>3.19</v>
      </c>
      <c r="H1228" s="735">
        <v>49150</v>
      </c>
      <c r="I1228" s="735">
        <v>50500</v>
      </c>
      <c r="J1228" s="735">
        <v>47400</v>
      </c>
      <c r="K1228" s="735">
        <v>421954</v>
      </c>
      <c r="L1228" s="735">
        <v>20573749800</v>
      </c>
      <c r="M1228" s="735">
        <v>1800278373800</v>
      </c>
      <c r="N1228" s="735">
        <v>35862119</v>
      </c>
    </row>
    <row r="1229" spans="1:14">
      <c r="A1229" s="734" t="s">
        <v>3517</v>
      </c>
      <c r="B1229" s="734" t="s">
        <v>3518</v>
      </c>
      <c r="C1229" s="734" t="s">
        <v>1604</v>
      </c>
      <c r="D1229" s="734" t="s">
        <v>1605</v>
      </c>
      <c r="E1229" s="735">
        <v>117300</v>
      </c>
      <c r="F1229" s="735">
        <v>-1000</v>
      </c>
      <c r="G1229" s="736">
        <v>-0.85</v>
      </c>
      <c r="H1229" s="735">
        <v>118300</v>
      </c>
      <c r="I1229" s="735">
        <v>118400</v>
      </c>
      <c r="J1229" s="735">
        <v>117300</v>
      </c>
      <c r="K1229" s="735">
        <v>2845</v>
      </c>
      <c r="L1229" s="735">
        <v>334572700</v>
      </c>
      <c r="M1229" s="735">
        <v>332697990000</v>
      </c>
      <c r="N1229" s="735">
        <v>2836300</v>
      </c>
    </row>
    <row r="1230" spans="1:14">
      <c r="A1230" s="734" t="s">
        <v>3519</v>
      </c>
      <c r="B1230" s="734" t="s">
        <v>3520</v>
      </c>
      <c r="C1230" s="734" t="s">
        <v>1604</v>
      </c>
      <c r="D1230" s="734" t="s">
        <v>1605</v>
      </c>
      <c r="E1230" s="735">
        <v>128100</v>
      </c>
      <c r="F1230" s="735">
        <v>800</v>
      </c>
      <c r="G1230" s="736">
        <v>0.63</v>
      </c>
      <c r="H1230" s="735">
        <v>127400</v>
      </c>
      <c r="I1230" s="735">
        <v>128300</v>
      </c>
      <c r="J1230" s="735">
        <v>125900</v>
      </c>
      <c r="K1230" s="735">
        <v>9211</v>
      </c>
      <c r="L1230" s="735">
        <v>1168647650</v>
      </c>
      <c r="M1230" s="735">
        <v>530546261700</v>
      </c>
      <c r="N1230" s="735">
        <v>4141657</v>
      </c>
    </row>
    <row r="1231" spans="1:14">
      <c r="A1231" s="734" t="s">
        <v>3521</v>
      </c>
      <c r="B1231" s="734" t="s">
        <v>3522</v>
      </c>
      <c r="C1231" s="734" t="s">
        <v>1604</v>
      </c>
      <c r="D1231" s="734" t="s">
        <v>1605</v>
      </c>
      <c r="E1231" s="735">
        <v>16760</v>
      </c>
      <c r="F1231" s="735">
        <v>360</v>
      </c>
      <c r="G1231" s="736">
        <v>2.2000000000000002</v>
      </c>
      <c r="H1231" s="735">
        <v>16400</v>
      </c>
      <c r="I1231" s="735">
        <v>16780</v>
      </c>
      <c r="J1231" s="735">
        <v>16100</v>
      </c>
      <c r="K1231" s="735">
        <v>27042</v>
      </c>
      <c r="L1231" s="735">
        <v>444312620</v>
      </c>
      <c r="M1231" s="735">
        <v>143633200000</v>
      </c>
      <c r="N1231" s="735">
        <v>8570000</v>
      </c>
    </row>
    <row r="1232" spans="1:14">
      <c r="A1232" s="734" t="s">
        <v>3523</v>
      </c>
      <c r="B1232" s="734" t="s">
        <v>3524</v>
      </c>
      <c r="C1232" s="734" t="s">
        <v>1604</v>
      </c>
      <c r="D1232" s="734" t="s">
        <v>1605</v>
      </c>
      <c r="E1232" s="735">
        <v>144000</v>
      </c>
      <c r="F1232" s="735">
        <v>-1000</v>
      </c>
      <c r="G1232" s="736">
        <v>-0.69</v>
      </c>
      <c r="H1232" s="735">
        <v>147200</v>
      </c>
      <c r="I1232" s="735">
        <v>147200</v>
      </c>
      <c r="J1232" s="735">
        <v>136500</v>
      </c>
      <c r="K1232" s="735">
        <v>4041</v>
      </c>
      <c r="L1232" s="735">
        <v>584430050</v>
      </c>
      <c r="M1232" s="735">
        <v>576000000000</v>
      </c>
      <c r="N1232" s="735">
        <v>4000000</v>
      </c>
    </row>
    <row r="1233" spans="1:14">
      <c r="A1233" s="734" t="s">
        <v>3525</v>
      </c>
      <c r="B1233" s="734" t="s">
        <v>3526</v>
      </c>
      <c r="C1233" s="734" t="s">
        <v>1604</v>
      </c>
      <c r="D1233" s="734" t="s">
        <v>1605</v>
      </c>
      <c r="E1233" s="735">
        <v>1186</v>
      </c>
      <c r="F1233" s="735">
        <v>1</v>
      </c>
      <c r="G1233" s="736">
        <v>0.08</v>
      </c>
      <c r="H1233" s="735">
        <v>1186</v>
      </c>
      <c r="I1233" s="735">
        <v>1200</v>
      </c>
      <c r="J1233" s="735">
        <v>1176</v>
      </c>
      <c r="K1233" s="735">
        <v>32345</v>
      </c>
      <c r="L1233" s="735">
        <v>38217000</v>
      </c>
      <c r="M1233" s="735">
        <v>34044166766</v>
      </c>
      <c r="N1233" s="735">
        <v>28705031</v>
      </c>
    </row>
    <row r="1234" spans="1:14">
      <c r="A1234" s="734" t="s">
        <v>3527</v>
      </c>
      <c r="B1234" s="734" t="s">
        <v>3528</v>
      </c>
      <c r="C1234" s="734" t="s">
        <v>1600</v>
      </c>
      <c r="D1234" s="734" t="s">
        <v>1611</v>
      </c>
      <c r="E1234" s="735">
        <v>2435</v>
      </c>
      <c r="F1234" s="735">
        <v>-5</v>
      </c>
      <c r="G1234" s="736">
        <v>-0.2</v>
      </c>
      <c r="H1234" s="735">
        <v>2440</v>
      </c>
      <c r="I1234" s="735">
        <v>2450</v>
      </c>
      <c r="J1234" s="735">
        <v>2420</v>
      </c>
      <c r="K1234" s="735">
        <v>17594</v>
      </c>
      <c r="L1234" s="735">
        <v>42751675</v>
      </c>
      <c r="M1234" s="735">
        <v>106653000000</v>
      </c>
      <c r="N1234" s="735">
        <v>43800000</v>
      </c>
    </row>
    <row r="1235" spans="1:14">
      <c r="A1235" s="734" t="s">
        <v>3529</v>
      </c>
      <c r="B1235" s="734" t="s">
        <v>3530</v>
      </c>
      <c r="C1235" s="734" t="s">
        <v>1600</v>
      </c>
      <c r="D1235" s="734" t="s">
        <v>1611</v>
      </c>
      <c r="E1235" s="735">
        <v>10300</v>
      </c>
      <c r="F1235" s="735">
        <v>300</v>
      </c>
      <c r="G1235" s="736">
        <v>3</v>
      </c>
      <c r="H1235" s="735">
        <v>10020</v>
      </c>
      <c r="I1235" s="735">
        <v>10350</v>
      </c>
      <c r="J1235" s="735">
        <v>9970</v>
      </c>
      <c r="K1235" s="735">
        <v>7674</v>
      </c>
      <c r="L1235" s="735">
        <v>77725720</v>
      </c>
      <c r="M1235" s="735">
        <v>86005000000</v>
      </c>
      <c r="N1235" s="735">
        <v>8350000</v>
      </c>
    </row>
    <row r="1236" spans="1:14">
      <c r="A1236" s="734" t="s">
        <v>3531</v>
      </c>
      <c r="B1236" s="734" t="s">
        <v>3532</v>
      </c>
      <c r="C1236" s="734" t="s">
        <v>1604</v>
      </c>
      <c r="D1236" s="734" t="s">
        <v>1605</v>
      </c>
      <c r="E1236" s="735">
        <v>11700</v>
      </c>
      <c r="F1236" s="735">
        <v>50</v>
      </c>
      <c r="G1236" s="736">
        <v>0.43</v>
      </c>
      <c r="H1236" s="735">
        <v>11710</v>
      </c>
      <c r="I1236" s="735">
        <v>11820</v>
      </c>
      <c r="J1236" s="735">
        <v>11600</v>
      </c>
      <c r="K1236" s="735">
        <v>6921</v>
      </c>
      <c r="L1236" s="735">
        <v>80676380</v>
      </c>
      <c r="M1236" s="735">
        <v>117000000000</v>
      </c>
      <c r="N1236" s="735">
        <v>10000000</v>
      </c>
    </row>
    <row r="1237" spans="1:14">
      <c r="A1237" s="734" t="s">
        <v>3533</v>
      </c>
      <c r="B1237" s="734" t="s">
        <v>3534</v>
      </c>
      <c r="C1237" s="734" t="s">
        <v>1604</v>
      </c>
      <c r="D1237" s="734" t="s">
        <v>1605</v>
      </c>
      <c r="E1237" s="735">
        <v>3220</v>
      </c>
      <c r="F1237" s="735">
        <v>-20</v>
      </c>
      <c r="G1237" s="736">
        <v>-0.62</v>
      </c>
      <c r="H1237" s="735">
        <v>3245</v>
      </c>
      <c r="I1237" s="735">
        <v>3395</v>
      </c>
      <c r="J1237" s="735">
        <v>3205</v>
      </c>
      <c r="K1237" s="735">
        <v>453825</v>
      </c>
      <c r="L1237" s="735">
        <v>1490879999</v>
      </c>
      <c r="M1237" s="735">
        <v>132151681900</v>
      </c>
      <c r="N1237" s="735">
        <v>41040895</v>
      </c>
    </row>
    <row r="1238" spans="1:14">
      <c r="A1238" s="734" t="s">
        <v>3536</v>
      </c>
      <c r="B1238" s="734" t="s">
        <v>3537</v>
      </c>
      <c r="C1238" s="734" t="s">
        <v>1600</v>
      </c>
      <c r="D1238" s="734" t="s">
        <v>1651</v>
      </c>
      <c r="E1238" s="735">
        <v>412</v>
      </c>
      <c r="F1238" s="735">
        <v>0</v>
      </c>
      <c r="G1238" s="736">
        <v>0</v>
      </c>
      <c r="H1238" s="735">
        <v>0</v>
      </c>
      <c r="I1238" s="735">
        <v>0</v>
      </c>
      <c r="J1238" s="735">
        <v>0</v>
      </c>
      <c r="K1238" s="735">
        <v>0</v>
      </c>
      <c r="L1238" s="735">
        <v>0</v>
      </c>
      <c r="M1238" s="735">
        <v>27103976612</v>
      </c>
      <c r="N1238" s="735">
        <v>65786351</v>
      </c>
    </row>
    <row r="1239" spans="1:14">
      <c r="A1239" s="734" t="s">
        <v>3538</v>
      </c>
      <c r="B1239" s="734" t="s">
        <v>3539</v>
      </c>
      <c r="C1239" s="734" t="s">
        <v>1600</v>
      </c>
      <c r="D1239" s="734" t="s">
        <v>1601</v>
      </c>
      <c r="E1239" s="735">
        <v>9910</v>
      </c>
      <c r="F1239" s="735">
        <v>-130</v>
      </c>
      <c r="G1239" s="736">
        <v>-1.29</v>
      </c>
      <c r="H1239" s="735">
        <v>10100</v>
      </c>
      <c r="I1239" s="735">
        <v>10280</v>
      </c>
      <c r="J1239" s="735">
        <v>9710</v>
      </c>
      <c r="K1239" s="735">
        <v>34286</v>
      </c>
      <c r="L1239" s="735">
        <v>339117960</v>
      </c>
      <c r="M1239" s="735">
        <v>99100000000</v>
      </c>
      <c r="N1239" s="735">
        <v>10000000</v>
      </c>
    </row>
    <row r="1240" spans="1:14">
      <c r="A1240" s="734" t="s">
        <v>3540</v>
      </c>
      <c r="B1240" s="734" t="s">
        <v>3541</v>
      </c>
      <c r="C1240" s="734" t="s">
        <v>1600</v>
      </c>
      <c r="D1240" s="734" t="s">
        <v>1601</v>
      </c>
      <c r="E1240" s="735">
        <v>1354</v>
      </c>
      <c r="F1240" s="735">
        <v>25</v>
      </c>
      <c r="G1240" s="736">
        <v>1.88</v>
      </c>
      <c r="H1240" s="735">
        <v>1357</v>
      </c>
      <c r="I1240" s="735">
        <v>1369</v>
      </c>
      <c r="J1240" s="735">
        <v>1324</v>
      </c>
      <c r="K1240" s="735">
        <v>116053</v>
      </c>
      <c r="L1240" s="735">
        <v>157288960</v>
      </c>
      <c r="M1240" s="735">
        <v>24536737118</v>
      </c>
      <c r="N1240" s="735">
        <v>18121667</v>
      </c>
    </row>
    <row r="1241" spans="1:14">
      <c r="A1241" s="734" t="s">
        <v>3542</v>
      </c>
      <c r="B1241" s="734" t="s">
        <v>3543</v>
      </c>
      <c r="C1241" s="734" t="s">
        <v>1604</v>
      </c>
      <c r="D1241" s="734" t="s">
        <v>1605</v>
      </c>
      <c r="E1241" s="735">
        <v>17400</v>
      </c>
      <c r="F1241" s="735">
        <v>-330</v>
      </c>
      <c r="G1241" s="736">
        <v>-1.86</v>
      </c>
      <c r="H1241" s="735">
        <v>17730</v>
      </c>
      <c r="I1241" s="735">
        <v>17730</v>
      </c>
      <c r="J1241" s="735">
        <v>17240</v>
      </c>
      <c r="K1241" s="735">
        <v>216322</v>
      </c>
      <c r="L1241" s="735">
        <v>3753659280</v>
      </c>
      <c r="M1241" s="735">
        <v>989180534400</v>
      </c>
      <c r="N1241" s="735">
        <v>56849456</v>
      </c>
    </row>
    <row r="1242" spans="1:14">
      <c r="A1242" s="734" t="s">
        <v>3544</v>
      </c>
      <c r="B1242" s="734" t="s">
        <v>3545</v>
      </c>
      <c r="C1242" s="734" t="s">
        <v>1600</v>
      </c>
      <c r="D1242" s="734" t="s">
        <v>1601</v>
      </c>
      <c r="E1242" s="735">
        <v>2280</v>
      </c>
      <c r="F1242" s="735">
        <v>45</v>
      </c>
      <c r="G1242" s="736">
        <v>2.0099999999999998</v>
      </c>
      <c r="H1242" s="735">
        <v>2210</v>
      </c>
      <c r="I1242" s="735">
        <v>2290</v>
      </c>
      <c r="J1242" s="735">
        <v>2210</v>
      </c>
      <c r="K1242" s="735">
        <v>13032</v>
      </c>
      <c r="L1242" s="735">
        <v>29374220</v>
      </c>
      <c r="M1242" s="735">
        <v>19144232040</v>
      </c>
      <c r="N1242" s="735">
        <v>8396593</v>
      </c>
    </row>
    <row r="1243" spans="1:14">
      <c r="A1243" s="734" t="s">
        <v>3546</v>
      </c>
      <c r="B1243" s="734" t="s">
        <v>3547</v>
      </c>
      <c r="C1243" s="734" t="s">
        <v>1600</v>
      </c>
      <c r="D1243" s="734" t="s">
        <v>1611</v>
      </c>
      <c r="E1243" s="735">
        <v>5350</v>
      </c>
      <c r="F1243" s="735">
        <v>10</v>
      </c>
      <c r="G1243" s="736">
        <v>0.19</v>
      </c>
      <c r="H1243" s="735">
        <v>5290</v>
      </c>
      <c r="I1243" s="735">
        <v>5490</v>
      </c>
      <c r="J1243" s="735">
        <v>5260</v>
      </c>
      <c r="K1243" s="735">
        <v>113128</v>
      </c>
      <c r="L1243" s="735">
        <v>604569960</v>
      </c>
      <c r="M1243" s="735">
        <v>79141496050</v>
      </c>
      <c r="N1243" s="735">
        <v>14792803</v>
      </c>
    </row>
    <row r="1244" spans="1:14">
      <c r="A1244" s="734" t="s">
        <v>3548</v>
      </c>
      <c r="B1244" s="734" t="s">
        <v>3549</v>
      </c>
      <c r="C1244" s="734" t="s">
        <v>1600</v>
      </c>
      <c r="D1244" s="734" t="s">
        <v>1651</v>
      </c>
      <c r="E1244" s="735">
        <v>5400</v>
      </c>
      <c r="F1244" s="735">
        <v>0</v>
      </c>
      <c r="G1244" s="736">
        <v>0</v>
      </c>
      <c r="H1244" s="735">
        <v>0</v>
      </c>
      <c r="I1244" s="735">
        <v>0</v>
      </c>
      <c r="J1244" s="735">
        <v>0</v>
      </c>
      <c r="K1244" s="735">
        <v>0</v>
      </c>
      <c r="L1244" s="735">
        <v>0</v>
      </c>
      <c r="M1244" s="735">
        <v>81712098000</v>
      </c>
      <c r="N1244" s="735">
        <v>15131870</v>
      </c>
    </row>
    <row r="1245" spans="1:14">
      <c r="A1245" s="734" t="s">
        <v>3551</v>
      </c>
      <c r="B1245" s="734" t="s">
        <v>3552</v>
      </c>
      <c r="C1245" s="734" t="s">
        <v>1600</v>
      </c>
      <c r="D1245" s="734" t="s">
        <v>1601</v>
      </c>
      <c r="E1245" s="735">
        <v>805</v>
      </c>
      <c r="F1245" s="735">
        <v>-4</v>
      </c>
      <c r="G1245" s="736">
        <v>-0.49</v>
      </c>
      <c r="H1245" s="735">
        <v>802</v>
      </c>
      <c r="I1245" s="735">
        <v>806</v>
      </c>
      <c r="J1245" s="735">
        <v>800</v>
      </c>
      <c r="K1245" s="735">
        <v>58795</v>
      </c>
      <c r="L1245" s="735">
        <v>47223311</v>
      </c>
      <c r="M1245" s="735">
        <v>33396543950</v>
      </c>
      <c r="N1245" s="735">
        <v>41486390</v>
      </c>
    </row>
    <row r="1246" spans="1:14">
      <c r="A1246" s="734" t="s">
        <v>7767</v>
      </c>
      <c r="B1246" s="734" t="s">
        <v>7768</v>
      </c>
      <c r="C1246" s="734" t="s">
        <v>1600</v>
      </c>
      <c r="D1246" s="734" t="s">
        <v>1632</v>
      </c>
      <c r="E1246" s="735">
        <v>1300</v>
      </c>
      <c r="F1246" s="735">
        <v>54</v>
      </c>
      <c r="G1246" s="736">
        <v>4.33</v>
      </c>
      <c r="H1246" s="735">
        <v>1246</v>
      </c>
      <c r="I1246" s="735">
        <v>1619</v>
      </c>
      <c r="J1246" s="735">
        <v>1196</v>
      </c>
      <c r="K1246" s="735">
        <v>17879453</v>
      </c>
      <c r="L1246" s="735">
        <v>26284557636</v>
      </c>
      <c r="M1246" s="735">
        <v>58686374500</v>
      </c>
      <c r="N1246" s="735">
        <v>45143365</v>
      </c>
    </row>
    <row r="1247" spans="1:14">
      <c r="A1247" s="734" t="s">
        <v>3553</v>
      </c>
      <c r="B1247" s="734" t="s">
        <v>3554</v>
      </c>
      <c r="C1247" s="734" t="s">
        <v>1600</v>
      </c>
      <c r="D1247" s="734" t="s">
        <v>1632</v>
      </c>
      <c r="E1247" s="735">
        <v>2210</v>
      </c>
      <c r="F1247" s="735">
        <v>-25</v>
      </c>
      <c r="G1247" s="736">
        <v>-1.1200000000000001</v>
      </c>
      <c r="H1247" s="735">
        <v>2235</v>
      </c>
      <c r="I1247" s="735">
        <v>2240</v>
      </c>
      <c r="J1247" s="735">
        <v>2185</v>
      </c>
      <c r="K1247" s="735">
        <v>22039</v>
      </c>
      <c r="L1247" s="735">
        <v>48496682</v>
      </c>
      <c r="M1247" s="735">
        <v>83561969660</v>
      </c>
      <c r="N1247" s="735">
        <v>37810846</v>
      </c>
    </row>
    <row r="1248" spans="1:14">
      <c r="A1248" s="734" t="s">
        <v>3556</v>
      </c>
      <c r="B1248" s="734" t="s">
        <v>3557</v>
      </c>
      <c r="C1248" s="734" t="s">
        <v>1600</v>
      </c>
      <c r="D1248" s="734" t="s">
        <v>1632</v>
      </c>
      <c r="E1248" s="735">
        <v>2715</v>
      </c>
      <c r="F1248" s="735">
        <v>-55</v>
      </c>
      <c r="G1248" s="736">
        <v>-1.99</v>
      </c>
      <c r="H1248" s="735">
        <v>2750</v>
      </c>
      <c r="I1248" s="735">
        <v>2890</v>
      </c>
      <c r="J1248" s="735">
        <v>2705</v>
      </c>
      <c r="K1248" s="735">
        <v>28855</v>
      </c>
      <c r="L1248" s="735">
        <v>80593545</v>
      </c>
      <c r="M1248" s="735">
        <v>22165661820</v>
      </c>
      <c r="N1248" s="735">
        <v>8164148</v>
      </c>
    </row>
    <row r="1249" spans="1:14">
      <c r="A1249" s="734" t="s">
        <v>5384</v>
      </c>
      <c r="B1249" s="734" t="s">
        <v>9994</v>
      </c>
      <c r="C1249" s="734" t="s">
        <v>1600</v>
      </c>
      <c r="D1249" s="734" t="s">
        <v>1651</v>
      </c>
      <c r="E1249" s="735">
        <v>5250</v>
      </c>
      <c r="F1249" s="735">
        <v>0</v>
      </c>
      <c r="G1249" s="736">
        <v>0</v>
      </c>
      <c r="H1249" s="735">
        <v>0</v>
      </c>
      <c r="I1249" s="735">
        <v>0</v>
      </c>
      <c r="J1249" s="735">
        <v>0</v>
      </c>
      <c r="K1249" s="735">
        <v>0</v>
      </c>
      <c r="L1249" s="735">
        <v>0</v>
      </c>
      <c r="M1249" s="735">
        <v>13610136750</v>
      </c>
      <c r="N1249" s="735">
        <v>2592407</v>
      </c>
    </row>
    <row r="1250" spans="1:14">
      <c r="A1250" s="734" t="s">
        <v>9995</v>
      </c>
      <c r="B1250" s="734" t="s">
        <v>9996</v>
      </c>
      <c r="C1250" s="734" t="s">
        <v>1600</v>
      </c>
      <c r="D1250" s="734" t="s">
        <v>1614</v>
      </c>
      <c r="E1250" s="735">
        <v>6500</v>
      </c>
      <c r="F1250" s="735">
        <v>500</v>
      </c>
      <c r="G1250" s="736">
        <v>8.33</v>
      </c>
      <c r="H1250" s="735">
        <v>6100</v>
      </c>
      <c r="I1250" s="735">
        <v>7530</v>
      </c>
      <c r="J1250" s="735">
        <v>5860</v>
      </c>
      <c r="K1250" s="735">
        <v>3756825</v>
      </c>
      <c r="L1250" s="735">
        <v>26267394235</v>
      </c>
      <c r="M1250" s="735">
        <v>75277819500</v>
      </c>
      <c r="N1250" s="735">
        <v>11581203</v>
      </c>
    </row>
    <row r="1251" spans="1:14">
      <c r="A1251" s="734" t="s">
        <v>3558</v>
      </c>
      <c r="B1251" s="734" t="s">
        <v>3559</v>
      </c>
      <c r="C1251" s="734" t="s">
        <v>1600</v>
      </c>
      <c r="D1251" s="734" t="s">
        <v>2041</v>
      </c>
      <c r="E1251" s="735">
        <v>1154</v>
      </c>
      <c r="F1251" s="735">
        <v>-494</v>
      </c>
      <c r="G1251" s="736">
        <v>-29.98</v>
      </c>
      <c r="H1251" s="735">
        <v>1203</v>
      </c>
      <c r="I1251" s="735">
        <v>1239</v>
      </c>
      <c r="J1251" s="735">
        <v>1154</v>
      </c>
      <c r="K1251" s="735">
        <v>5276732</v>
      </c>
      <c r="L1251" s="735">
        <v>6250132531</v>
      </c>
      <c r="M1251" s="735">
        <v>63420450702</v>
      </c>
      <c r="N1251" s="735">
        <v>54957063</v>
      </c>
    </row>
    <row r="1252" spans="1:14">
      <c r="A1252" s="734" t="s">
        <v>3560</v>
      </c>
      <c r="B1252" s="734" t="s">
        <v>3561</v>
      </c>
      <c r="C1252" s="734" t="s">
        <v>1600</v>
      </c>
      <c r="D1252" s="734" t="s">
        <v>1632</v>
      </c>
      <c r="E1252" s="735">
        <v>2860</v>
      </c>
      <c r="F1252" s="735">
        <v>0</v>
      </c>
      <c r="G1252" s="736">
        <v>0</v>
      </c>
      <c r="H1252" s="735">
        <v>2885</v>
      </c>
      <c r="I1252" s="735">
        <v>2885</v>
      </c>
      <c r="J1252" s="735">
        <v>2800</v>
      </c>
      <c r="K1252" s="735">
        <v>127635</v>
      </c>
      <c r="L1252" s="735">
        <v>361929452</v>
      </c>
      <c r="M1252" s="735">
        <v>84378514220</v>
      </c>
      <c r="N1252" s="735">
        <v>29502977</v>
      </c>
    </row>
    <row r="1253" spans="1:14">
      <c r="A1253" s="734" t="s">
        <v>3562</v>
      </c>
      <c r="B1253" s="734" t="s">
        <v>3563</v>
      </c>
      <c r="C1253" s="734" t="s">
        <v>1600</v>
      </c>
      <c r="D1253" s="734" t="s">
        <v>1614</v>
      </c>
      <c r="E1253" s="735">
        <v>12200</v>
      </c>
      <c r="F1253" s="735">
        <v>-190</v>
      </c>
      <c r="G1253" s="736">
        <v>-1.53</v>
      </c>
      <c r="H1253" s="735">
        <v>12250</v>
      </c>
      <c r="I1253" s="735">
        <v>12400</v>
      </c>
      <c r="J1253" s="735">
        <v>12150</v>
      </c>
      <c r="K1253" s="735">
        <v>133353</v>
      </c>
      <c r="L1253" s="735">
        <v>1629580695</v>
      </c>
      <c r="M1253" s="735">
        <v>328360438000</v>
      </c>
      <c r="N1253" s="735">
        <v>26914790</v>
      </c>
    </row>
    <row r="1254" spans="1:14">
      <c r="A1254" s="734" t="s">
        <v>3564</v>
      </c>
      <c r="B1254" s="734" t="s">
        <v>3565</v>
      </c>
      <c r="C1254" s="734" t="s">
        <v>1600</v>
      </c>
      <c r="D1254" s="734" t="s">
        <v>1614</v>
      </c>
      <c r="E1254" s="735">
        <v>5810</v>
      </c>
      <c r="F1254" s="735">
        <v>160</v>
      </c>
      <c r="G1254" s="736">
        <v>2.83</v>
      </c>
      <c r="H1254" s="735">
        <v>5580</v>
      </c>
      <c r="I1254" s="735">
        <v>5960</v>
      </c>
      <c r="J1254" s="735">
        <v>5410</v>
      </c>
      <c r="K1254" s="735">
        <v>2376171</v>
      </c>
      <c r="L1254" s="735">
        <v>13577765080</v>
      </c>
      <c r="M1254" s="735">
        <v>149552676840</v>
      </c>
      <c r="N1254" s="735">
        <v>25740564</v>
      </c>
    </row>
    <row r="1255" spans="1:14">
      <c r="A1255" s="734" t="s">
        <v>7769</v>
      </c>
      <c r="B1255" s="734" t="s">
        <v>7770</v>
      </c>
      <c r="C1255" s="734" t="s">
        <v>1600</v>
      </c>
      <c r="D1255" s="734" t="s">
        <v>1614</v>
      </c>
      <c r="E1255" s="735">
        <v>8170</v>
      </c>
      <c r="F1255" s="735">
        <v>-10</v>
      </c>
      <c r="G1255" s="736">
        <v>-0.12</v>
      </c>
      <c r="H1255" s="735">
        <v>8180</v>
      </c>
      <c r="I1255" s="735">
        <v>8240</v>
      </c>
      <c r="J1255" s="735">
        <v>7890</v>
      </c>
      <c r="K1255" s="735">
        <v>51909</v>
      </c>
      <c r="L1255" s="735">
        <v>413875010</v>
      </c>
      <c r="M1255" s="735">
        <v>76317612170</v>
      </c>
      <c r="N1255" s="735">
        <v>9341201</v>
      </c>
    </row>
    <row r="1256" spans="1:14">
      <c r="A1256" s="734" t="s">
        <v>9997</v>
      </c>
      <c r="B1256" s="734" t="s">
        <v>9998</v>
      </c>
      <c r="C1256" s="734" t="s">
        <v>1600</v>
      </c>
      <c r="D1256" s="734" t="s">
        <v>1632</v>
      </c>
      <c r="E1256" s="735">
        <v>23600</v>
      </c>
      <c r="F1256" s="735">
        <v>300</v>
      </c>
      <c r="G1256" s="736">
        <v>1.29</v>
      </c>
      <c r="H1256" s="735">
        <v>23050</v>
      </c>
      <c r="I1256" s="735">
        <v>23750</v>
      </c>
      <c r="J1256" s="735">
        <v>22800</v>
      </c>
      <c r="K1256" s="735">
        <v>156895</v>
      </c>
      <c r="L1256" s="735">
        <v>3672366125</v>
      </c>
      <c r="M1256" s="735">
        <v>302823636000</v>
      </c>
      <c r="N1256" s="735">
        <v>12831510</v>
      </c>
    </row>
    <row r="1257" spans="1:14">
      <c r="A1257" s="734" t="s">
        <v>3566</v>
      </c>
      <c r="B1257" s="734" t="s">
        <v>1432</v>
      </c>
      <c r="C1257" s="734" t="s">
        <v>1604</v>
      </c>
      <c r="D1257" s="734" t="s">
        <v>1605</v>
      </c>
      <c r="E1257" s="735">
        <v>181000</v>
      </c>
      <c r="F1257" s="735">
        <v>-300</v>
      </c>
      <c r="G1257" s="736">
        <v>-0.17</v>
      </c>
      <c r="H1257" s="735">
        <v>180500</v>
      </c>
      <c r="I1257" s="735">
        <v>181400</v>
      </c>
      <c r="J1257" s="735">
        <v>179300</v>
      </c>
      <c r="K1257" s="735">
        <v>329042</v>
      </c>
      <c r="L1257" s="735">
        <v>59295521450</v>
      </c>
      <c r="M1257" s="735">
        <v>41803935389000</v>
      </c>
      <c r="N1257" s="735">
        <v>230960969</v>
      </c>
    </row>
    <row r="1258" spans="1:14">
      <c r="A1258" s="734" t="s">
        <v>3567</v>
      </c>
      <c r="B1258" s="734" t="s">
        <v>3568</v>
      </c>
      <c r="C1258" s="734" t="s">
        <v>1600</v>
      </c>
      <c r="D1258" s="734" t="s">
        <v>1611</v>
      </c>
      <c r="E1258" s="735">
        <v>58000</v>
      </c>
      <c r="F1258" s="735">
        <v>-1400</v>
      </c>
      <c r="G1258" s="736">
        <v>-2.36</v>
      </c>
      <c r="H1258" s="735">
        <v>59200</v>
      </c>
      <c r="I1258" s="735">
        <v>59600</v>
      </c>
      <c r="J1258" s="735">
        <v>57900</v>
      </c>
      <c r="K1258" s="735">
        <v>95500</v>
      </c>
      <c r="L1258" s="735">
        <v>5567347550</v>
      </c>
      <c r="M1258" s="735">
        <v>2533551360000</v>
      </c>
      <c r="N1258" s="735">
        <v>43681920</v>
      </c>
    </row>
    <row r="1259" spans="1:14">
      <c r="A1259" s="734" t="s">
        <v>3569</v>
      </c>
      <c r="B1259" s="734" t="s">
        <v>3570</v>
      </c>
      <c r="C1259" s="734" t="s">
        <v>1600</v>
      </c>
      <c r="D1259" s="734" t="s">
        <v>1651</v>
      </c>
      <c r="E1259" s="735">
        <v>778</v>
      </c>
      <c r="F1259" s="735">
        <v>0</v>
      </c>
      <c r="G1259" s="736">
        <v>0</v>
      </c>
      <c r="H1259" s="735">
        <v>0</v>
      </c>
      <c r="I1259" s="735">
        <v>0</v>
      </c>
      <c r="J1259" s="735">
        <v>0</v>
      </c>
      <c r="K1259" s="735">
        <v>0</v>
      </c>
      <c r="L1259" s="735">
        <v>0</v>
      </c>
      <c r="M1259" s="735">
        <v>35720093048</v>
      </c>
      <c r="N1259" s="735">
        <v>45912716</v>
      </c>
    </row>
    <row r="1260" spans="1:14">
      <c r="A1260" s="734" t="s">
        <v>2431</v>
      </c>
      <c r="B1260" s="734" t="s">
        <v>9999</v>
      </c>
      <c r="C1260" s="734" t="s">
        <v>1600</v>
      </c>
      <c r="D1260" s="734" t="s">
        <v>1601</v>
      </c>
      <c r="E1260" s="735">
        <v>647</v>
      </c>
      <c r="F1260" s="735">
        <v>2</v>
      </c>
      <c r="G1260" s="736">
        <v>0.31</v>
      </c>
      <c r="H1260" s="735">
        <v>639</v>
      </c>
      <c r="I1260" s="735">
        <v>668</v>
      </c>
      <c r="J1260" s="735">
        <v>631</v>
      </c>
      <c r="K1260" s="735">
        <v>46822</v>
      </c>
      <c r="L1260" s="735">
        <v>30206399</v>
      </c>
      <c r="M1260" s="735">
        <v>65217891150</v>
      </c>
      <c r="N1260" s="735">
        <v>100800450</v>
      </c>
    </row>
    <row r="1261" spans="1:14">
      <c r="A1261" s="734" t="s">
        <v>3572</v>
      </c>
      <c r="B1261" s="734" t="s">
        <v>3573</v>
      </c>
      <c r="C1261" s="734" t="s">
        <v>1600</v>
      </c>
      <c r="D1261" s="734" t="s">
        <v>1601</v>
      </c>
      <c r="E1261" s="735">
        <v>4560</v>
      </c>
      <c r="F1261" s="735">
        <v>-310</v>
      </c>
      <c r="G1261" s="736">
        <v>-6.37</v>
      </c>
      <c r="H1261" s="735">
        <v>4960</v>
      </c>
      <c r="I1261" s="735">
        <v>4985</v>
      </c>
      <c r="J1261" s="735">
        <v>4375</v>
      </c>
      <c r="K1261" s="735">
        <v>2384446</v>
      </c>
      <c r="L1261" s="735">
        <v>11046742899</v>
      </c>
      <c r="M1261" s="735">
        <v>222318951360</v>
      </c>
      <c r="N1261" s="735">
        <v>48754156</v>
      </c>
    </row>
    <row r="1262" spans="1:14">
      <c r="A1262" s="734" t="s">
        <v>3574</v>
      </c>
      <c r="B1262" s="734" t="s">
        <v>3575</v>
      </c>
      <c r="C1262" s="734" t="s">
        <v>1600</v>
      </c>
      <c r="D1262" s="734" t="s">
        <v>1712</v>
      </c>
      <c r="E1262" s="735">
        <v>3880</v>
      </c>
      <c r="F1262" s="735">
        <v>-120</v>
      </c>
      <c r="G1262" s="736">
        <v>-3</v>
      </c>
      <c r="H1262" s="735">
        <v>4000</v>
      </c>
      <c r="I1262" s="735">
        <v>4000</v>
      </c>
      <c r="J1262" s="735">
        <v>3830</v>
      </c>
      <c r="K1262" s="735">
        <v>17237</v>
      </c>
      <c r="L1262" s="735">
        <v>66780000</v>
      </c>
      <c r="M1262" s="735">
        <v>74635885640</v>
      </c>
      <c r="N1262" s="735">
        <v>19236053</v>
      </c>
    </row>
    <row r="1263" spans="1:14">
      <c r="A1263" s="734" t="s">
        <v>3576</v>
      </c>
      <c r="B1263" s="734" t="s">
        <v>3577</v>
      </c>
      <c r="C1263" s="734" t="s">
        <v>1600</v>
      </c>
      <c r="D1263" s="734" t="s">
        <v>1601</v>
      </c>
      <c r="E1263" s="735">
        <v>310</v>
      </c>
      <c r="F1263" s="735">
        <v>-6</v>
      </c>
      <c r="G1263" s="736">
        <v>-1.9</v>
      </c>
      <c r="H1263" s="735">
        <v>316</v>
      </c>
      <c r="I1263" s="735">
        <v>316</v>
      </c>
      <c r="J1263" s="735">
        <v>304</v>
      </c>
      <c r="K1263" s="735">
        <v>312643</v>
      </c>
      <c r="L1263" s="735">
        <v>96235193</v>
      </c>
      <c r="M1263" s="735">
        <v>32733136840</v>
      </c>
      <c r="N1263" s="735">
        <v>105590764</v>
      </c>
    </row>
    <row r="1264" spans="1:14">
      <c r="A1264" s="734" t="s">
        <v>3578</v>
      </c>
      <c r="B1264" s="734" t="s">
        <v>3579</v>
      </c>
      <c r="C1264" s="734" t="s">
        <v>1600</v>
      </c>
      <c r="D1264" s="734" t="s">
        <v>1601</v>
      </c>
      <c r="E1264" s="735">
        <v>7060</v>
      </c>
      <c r="F1264" s="735">
        <v>190</v>
      </c>
      <c r="G1264" s="736">
        <v>2.77</v>
      </c>
      <c r="H1264" s="735">
        <v>6950</v>
      </c>
      <c r="I1264" s="735">
        <v>7060</v>
      </c>
      <c r="J1264" s="735">
        <v>6600</v>
      </c>
      <c r="K1264" s="735">
        <v>875</v>
      </c>
      <c r="L1264" s="735">
        <v>6097960</v>
      </c>
      <c r="M1264" s="735">
        <v>2521422520</v>
      </c>
      <c r="N1264" s="735">
        <v>357142</v>
      </c>
    </row>
    <row r="1265" spans="1:14">
      <c r="A1265" s="734" t="s">
        <v>3580</v>
      </c>
      <c r="B1265" s="734" t="s">
        <v>3581</v>
      </c>
      <c r="C1265" s="734" t="s">
        <v>1600</v>
      </c>
      <c r="D1265" s="734" t="s">
        <v>1614</v>
      </c>
      <c r="E1265" s="735">
        <v>1456</v>
      </c>
      <c r="F1265" s="735">
        <v>11</v>
      </c>
      <c r="G1265" s="736">
        <v>0.76</v>
      </c>
      <c r="H1265" s="735">
        <v>1445</v>
      </c>
      <c r="I1265" s="735">
        <v>1471</v>
      </c>
      <c r="J1265" s="735">
        <v>1437</v>
      </c>
      <c r="K1265" s="735">
        <v>147676</v>
      </c>
      <c r="L1265" s="735">
        <v>214328933</v>
      </c>
      <c r="M1265" s="735">
        <v>36387309504</v>
      </c>
      <c r="N1265" s="735">
        <v>24991284</v>
      </c>
    </row>
    <row r="1266" spans="1:14">
      <c r="A1266" s="734" t="s">
        <v>3582</v>
      </c>
      <c r="B1266" s="734" t="s">
        <v>3583</v>
      </c>
      <c r="C1266" s="734" t="s">
        <v>1600</v>
      </c>
      <c r="D1266" s="734" t="s">
        <v>1601</v>
      </c>
      <c r="E1266" s="735">
        <v>598</v>
      </c>
      <c r="F1266" s="735">
        <v>-4</v>
      </c>
      <c r="G1266" s="736">
        <v>-0.66</v>
      </c>
      <c r="H1266" s="735">
        <v>602</v>
      </c>
      <c r="I1266" s="735">
        <v>604</v>
      </c>
      <c r="J1266" s="735">
        <v>590</v>
      </c>
      <c r="K1266" s="735">
        <v>246624</v>
      </c>
      <c r="L1266" s="735">
        <v>146509421</v>
      </c>
      <c r="M1266" s="735">
        <v>40026032072</v>
      </c>
      <c r="N1266" s="735">
        <v>66933164</v>
      </c>
    </row>
    <row r="1267" spans="1:14">
      <c r="A1267" s="734" t="s">
        <v>6156</v>
      </c>
      <c r="B1267" s="734" t="s">
        <v>10000</v>
      </c>
      <c r="C1267" s="734" t="s">
        <v>1600</v>
      </c>
      <c r="D1267" s="734" t="s">
        <v>1601</v>
      </c>
      <c r="E1267" s="735">
        <v>2335</v>
      </c>
      <c r="F1267" s="735">
        <v>0</v>
      </c>
      <c r="G1267" s="736">
        <v>0</v>
      </c>
      <c r="H1267" s="735">
        <v>2310</v>
      </c>
      <c r="I1267" s="735">
        <v>2340</v>
      </c>
      <c r="J1267" s="735">
        <v>2280</v>
      </c>
      <c r="K1267" s="735">
        <v>52720</v>
      </c>
      <c r="L1267" s="735">
        <v>121817279</v>
      </c>
      <c r="M1267" s="735">
        <v>54068468435</v>
      </c>
      <c r="N1267" s="735">
        <v>23155661</v>
      </c>
    </row>
    <row r="1268" spans="1:14">
      <c r="A1268" s="734" t="s">
        <v>3585</v>
      </c>
      <c r="B1268" s="734" t="s">
        <v>3586</v>
      </c>
      <c r="C1268" s="734" t="s">
        <v>1604</v>
      </c>
      <c r="D1268" s="734" t="s">
        <v>1605</v>
      </c>
      <c r="E1268" s="735">
        <v>7300</v>
      </c>
      <c r="F1268" s="735">
        <v>-160</v>
      </c>
      <c r="G1268" s="736">
        <v>-2.14</v>
      </c>
      <c r="H1268" s="735">
        <v>7500</v>
      </c>
      <c r="I1268" s="735">
        <v>7500</v>
      </c>
      <c r="J1268" s="735">
        <v>7260</v>
      </c>
      <c r="K1268" s="735">
        <v>182093</v>
      </c>
      <c r="L1268" s="735">
        <v>1332650200</v>
      </c>
      <c r="M1268" s="735">
        <v>512586611200</v>
      </c>
      <c r="N1268" s="735">
        <v>70217344</v>
      </c>
    </row>
    <row r="1269" spans="1:14">
      <c r="A1269" s="734" t="s">
        <v>3587</v>
      </c>
      <c r="B1269" s="734" t="s">
        <v>3588</v>
      </c>
      <c r="C1269" s="734" t="s">
        <v>1604</v>
      </c>
      <c r="D1269" s="734" t="s">
        <v>1605</v>
      </c>
      <c r="E1269" s="735">
        <v>1990</v>
      </c>
      <c r="F1269" s="735">
        <v>-80</v>
      </c>
      <c r="G1269" s="736">
        <v>-3.86</v>
      </c>
      <c r="H1269" s="735">
        <v>2060</v>
      </c>
      <c r="I1269" s="735">
        <v>2065</v>
      </c>
      <c r="J1269" s="735">
        <v>1979</v>
      </c>
      <c r="K1269" s="735">
        <v>24057</v>
      </c>
      <c r="L1269" s="735">
        <v>48091178</v>
      </c>
      <c r="M1269" s="735">
        <v>33648444340</v>
      </c>
      <c r="N1269" s="735">
        <v>16908766</v>
      </c>
    </row>
    <row r="1270" spans="1:14">
      <c r="A1270" s="734" t="s">
        <v>3589</v>
      </c>
      <c r="B1270" s="734" t="s">
        <v>3590</v>
      </c>
      <c r="C1270" s="734" t="s">
        <v>1604</v>
      </c>
      <c r="D1270" s="734" t="s">
        <v>1605</v>
      </c>
      <c r="E1270" s="735">
        <v>3615</v>
      </c>
      <c r="F1270" s="735">
        <v>-5</v>
      </c>
      <c r="G1270" s="736">
        <v>-0.14000000000000001</v>
      </c>
      <c r="H1270" s="735">
        <v>3605</v>
      </c>
      <c r="I1270" s="735">
        <v>3780</v>
      </c>
      <c r="J1270" s="735">
        <v>3550</v>
      </c>
      <c r="K1270" s="735">
        <v>3785</v>
      </c>
      <c r="L1270" s="735">
        <v>13697980</v>
      </c>
      <c r="M1270" s="735">
        <v>13658540040</v>
      </c>
      <c r="N1270" s="735">
        <v>3778296</v>
      </c>
    </row>
    <row r="1271" spans="1:14">
      <c r="A1271" s="734" t="s">
        <v>3592</v>
      </c>
      <c r="B1271" s="734" t="s">
        <v>3593</v>
      </c>
      <c r="C1271" s="734" t="s">
        <v>1604</v>
      </c>
      <c r="D1271" s="734" t="s">
        <v>1605</v>
      </c>
      <c r="E1271" s="735">
        <v>16590</v>
      </c>
      <c r="F1271" s="735">
        <v>230</v>
      </c>
      <c r="G1271" s="736">
        <v>1.41</v>
      </c>
      <c r="H1271" s="735">
        <v>16220</v>
      </c>
      <c r="I1271" s="735">
        <v>16780</v>
      </c>
      <c r="J1271" s="735">
        <v>16190</v>
      </c>
      <c r="K1271" s="735">
        <v>136945</v>
      </c>
      <c r="L1271" s="735">
        <v>2268028220</v>
      </c>
      <c r="M1271" s="735">
        <v>793271355240</v>
      </c>
      <c r="N1271" s="735">
        <v>47816236</v>
      </c>
    </row>
    <row r="1272" spans="1:14">
      <c r="A1272" s="734" t="s">
        <v>3594</v>
      </c>
      <c r="B1272" s="734" t="s">
        <v>3595</v>
      </c>
      <c r="C1272" s="734" t="s">
        <v>1600</v>
      </c>
      <c r="D1272" s="734" t="s">
        <v>1614</v>
      </c>
      <c r="E1272" s="735">
        <v>3645</v>
      </c>
      <c r="F1272" s="735">
        <v>170</v>
      </c>
      <c r="G1272" s="736">
        <v>4.8899999999999997</v>
      </c>
      <c r="H1272" s="735">
        <v>3530</v>
      </c>
      <c r="I1272" s="735">
        <v>3750</v>
      </c>
      <c r="J1272" s="735">
        <v>3475</v>
      </c>
      <c r="K1272" s="735">
        <v>161050</v>
      </c>
      <c r="L1272" s="735">
        <v>582222365</v>
      </c>
      <c r="M1272" s="735">
        <v>99676159065</v>
      </c>
      <c r="N1272" s="735">
        <v>27345997</v>
      </c>
    </row>
    <row r="1273" spans="1:14">
      <c r="A1273" s="734" t="s">
        <v>3596</v>
      </c>
      <c r="B1273" s="734" t="s">
        <v>3597</v>
      </c>
      <c r="C1273" s="734" t="s">
        <v>1629</v>
      </c>
      <c r="D1273" s="734" t="s">
        <v>1611</v>
      </c>
      <c r="E1273" s="735">
        <v>262000</v>
      </c>
      <c r="F1273" s="735">
        <v>5500</v>
      </c>
      <c r="G1273" s="736">
        <v>2.14</v>
      </c>
      <c r="H1273" s="735">
        <v>255500</v>
      </c>
      <c r="I1273" s="735">
        <v>264500</v>
      </c>
      <c r="J1273" s="735">
        <v>254000</v>
      </c>
      <c r="K1273" s="735">
        <v>30900</v>
      </c>
      <c r="L1273" s="735">
        <v>8004576250</v>
      </c>
      <c r="M1273" s="735">
        <v>2037984292000</v>
      </c>
      <c r="N1273" s="735">
        <v>7778566</v>
      </c>
    </row>
    <row r="1274" spans="1:14">
      <c r="A1274" s="734" t="s">
        <v>3598</v>
      </c>
      <c r="B1274" s="734" t="s">
        <v>3599</v>
      </c>
      <c r="C1274" s="734" t="s">
        <v>1629</v>
      </c>
      <c r="D1274" s="734" t="s">
        <v>1611</v>
      </c>
      <c r="E1274" s="735">
        <v>37300</v>
      </c>
      <c r="F1274" s="735">
        <v>-700</v>
      </c>
      <c r="G1274" s="736">
        <v>-1.84</v>
      </c>
      <c r="H1274" s="735">
        <v>37700</v>
      </c>
      <c r="I1274" s="735">
        <v>37950</v>
      </c>
      <c r="J1274" s="735">
        <v>37250</v>
      </c>
      <c r="K1274" s="735">
        <v>22383</v>
      </c>
      <c r="L1274" s="735">
        <v>838270000</v>
      </c>
      <c r="M1274" s="735">
        <v>781959288800</v>
      </c>
      <c r="N1274" s="735">
        <v>20964056</v>
      </c>
    </row>
    <row r="1275" spans="1:14">
      <c r="A1275" s="734" t="s">
        <v>3600</v>
      </c>
      <c r="B1275" s="734" t="s">
        <v>3601</v>
      </c>
      <c r="C1275" s="734" t="s">
        <v>1600</v>
      </c>
      <c r="D1275" s="734" t="s">
        <v>1632</v>
      </c>
      <c r="E1275" s="735">
        <v>26650</v>
      </c>
      <c r="F1275" s="735">
        <v>-600</v>
      </c>
      <c r="G1275" s="736">
        <v>-2.2000000000000002</v>
      </c>
      <c r="H1275" s="735">
        <v>27300</v>
      </c>
      <c r="I1275" s="735">
        <v>27500</v>
      </c>
      <c r="J1275" s="735">
        <v>26600</v>
      </c>
      <c r="K1275" s="735">
        <v>120351</v>
      </c>
      <c r="L1275" s="735">
        <v>3232440750</v>
      </c>
      <c r="M1275" s="735">
        <v>335626235750</v>
      </c>
      <c r="N1275" s="735">
        <v>12593855</v>
      </c>
    </row>
    <row r="1276" spans="1:14">
      <c r="A1276" s="734" t="s">
        <v>3602</v>
      </c>
      <c r="B1276" s="734" t="s">
        <v>3603</v>
      </c>
      <c r="C1276" s="734" t="s">
        <v>1600</v>
      </c>
      <c r="D1276" s="734" t="s">
        <v>1614</v>
      </c>
      <c r="E1276" s="735">
        <v>822</v>
      </c>
      <c r="F1276" s="735">
        <v>-1</v>
      </c>
      <c r="G1276" s="736">
        <v>-0.12</v>
      </c>
      <c r="H1276" s="735">
        <v>823</v>
      </c>
      <c r="I1276" s="735">
        <v>827</v>
      </c>
      <c r="J1276" s="735">
        <v>815</v>
      </c>
      <c r="K1276" s="735">
        <v>31555</v>
      </c>
      <c r="L1276" s="735">
        <v>25949906</v>
      </c>
      <c r="M1276" s="735">
        <v>28164003516</v>
      </c>
      <c r="N1276" s="735">
        <v>34262778</v>
      </c>
    </row>
    <row r="1277" spans="1:14">
      <c r="A1277" s="734" t="s">
        <v>3604</v>
      </c>
      <c r="B1277" s="734" t="s">
        <v>3605</v>
      </c>
      <c r="C1277" s="734" t="s">
        <v>1604</v>
      </c>
      <c r="D1277" s="734" t="s">
        <v>1605</v>
      </c>
      <c r="E1277" s="735">
        <v>9050</v>
      </c>
      <c r="F1277" s="735">
        <v>50</v>
      </c>
      <c r="G1277" s="736">
        <v>0.56000000000000005</v>
      </c>
      <c r="H1277" s="735">
        <v>8980</v>
      </c>
      <c r="I1277" s="735">
        <v>9050</v>
      </c>
      <c r="J1277" s="735">
        <v>8980</v>
      </c>
      <c r="K1277" s="735">
        <v>24562</v>
      </c>
      <c r="L1277" s="735">
        <v>221326750</v>
      </c>
      <c r="M1277" s="735">
        <v>217200000000</v>
      </c>
      <c r="N1277" s="735">
        <v>24000000</v>
      </c>
    </row>
    <row r="1278" spans="1:14">
      <c r="A1278" s="734" t="s">
        <v>3606</v>
      </c>
      <c r="B1278" s="734" t="s">
        <v>3607</v>
      </c>
      <c r="C1278" s="734" t="s">
        <v>1600</v>
      </c>
      <c r="D1278" s="734" t="s">
        <v>1601</v>
      </c>
      <c r="E1278" s="735">
        <v>2435</v>
      </c>
      <c r="F1278" s="735">
        <v>10</v>
      </c>
      <c r="G1278" s="736">
        <v>0.41</v>
      </c>
      <c r="H1278" s="735">
        <v>2405</v>
      </c>
      <c r="I1278" s="735">
        <v>2445</v>
      </c>
      <c r="J1278" s="735">
        <v>2405</v>
      </c>
      <c r="K1278" s="735">
        <v>114483</v>
      </c>
      <c r="L1278" s="735">
        <v>277766965</v>
      </c>
      <c r="M1278" s="735">
        <v>152523530000</v>
      </c>
      <c r="N1278" s="735">
        <v>62638000</v>
      </c>
    </row>
    <row r="1279" spans="1:14">
      <c r="A1279" s="734" t="s">
        <v>3612</v>
      </c>
      <c r="B1279" s="734" t="s">
        <v>10001</v>
      </c>
      <c r="C1279" s="734" t="s">
        <v>1604</v>
      </c>
      <c r="D1279" s="734" t="s">
        <v>1605</v>
      </c>
      <c r="E1279" s="735">
        <v>1646</v>
      </c>
      <c r="F1279" s="735">
        <v>-49</v>
      </c>
      <c r="G1279" s="736">
        <v>-2.89</v>
      </c>
      <c r="H1279" s="735">
        <v>1695</v>
      </c>
      <c r="I1279" s="735">
        <v>1695</v>
      </c>
      <c r="J1279" s="735">
        <v>1646</v>
      </c>
      <c r="K1279" s="735">
        <v>541931</v>
      </c>
      <c r="L1279" s="735">
        <v>900063513</v>
      </c>
      <c r="M1279" s="735">
        <v>102708967980</v>
      </c>
      <c r="N1279" s="735">
        <v>62399130</v>
      </c>
    </row>
    <row r="1280" spans="1:14">
      <c r="A1280" s="734" t="s">
        <v>3608</v>
      </c>
      <c r="B1280" s="734" t="s">
        <v>3609</v>
      </c>
      <c r="C1280" s="734" t="s">
        <v>1600</v>
      </c>
      <c r="D1280" s="734" t="s">
        <v>1614</v>
      </c>
      <c r="E1280" s="735">
        <v>9720</v>
      </c>
      <c r="F1280" s="735">
        <v>100</v>
      </c>
      <c r="G1280" s="736">
        <v>1.04</v>
      </c>
      <c r="H1280" s="735">
        <v>9620</v>
      </c>
      <c r="I1280" s="735">
        <v>9730</v>
      </c>
      <c r="J1280" s="735">
        <v>9440</v>
      </c>
      <c r="K1280" s="735">
        <v>14465</v>
      </c>
      <c r="L1280" s="735">
        <v>139113040</v>
      </c>
      <c r="M1280" s="735">
        <v>65619720000</v>
      </c>
      <c r="N1280" s="735">
        <v>6751000</v>
      </c>
    </row>
    <row r="1281" spans="1:14">
      <c r="A1281" s="734" t="s">
        <v>3610</v>
      </c>
      <c r="B1281" s="734" t="s">
        <v>3611</v>
      </c>
      <c r="C1281" s="734" t="s">
        <v>1604</v>
      </c>
      <c r="D1281" s="734" t="s">
        <v>1605</v>
      </c>
      <c r="E1281" s="735">
        <v>21150</v>
      </c>
      <c r="F1281" s="735">
        <v>300</v>
      </c>
      <c r="G1281" s="736">
        <v>1.44</v>
      </c>
      <c r="H1281" s="735">
        <v>20900</v>
      </c>
      <c r="I1281" s="735">
        <v>21250</v>
      </c>
      <c r="J1281" s="735">
        <v>20750</v>
      </c>
      <c r="K1281" s="735">
        <v>13152</v>
      </c>
      <c r="L1281" s="735">
        <v>276715025</v>
      </c>
      <c r="M1281" s="735">
        <v>302148900000</v>
      </c>
      <c r="N1281" s="735">
        <v>14286000</v>
      </c>
    </row>
    <row r="1282" spans="1:14">
      <c r="A1282" s="734" t="s">
        <v>1701</v>
      </c>
      <c r="B1282" s="734" t="s">
        <v>10002</v>
      </c>
      <c r="C1282" s="734" t="s">
        <v>1600</v>
      </c>
      <c r="D1282" s="734" t="s">
        <v>1601</v>
      </c>
      <c r="E1282" s="735">
        <v>3175</v>
      </c>
      <c r="F1282" s="735">
        <v>45</v>
      </c>
      <c r="G1282" s="736">
        <v>1.44</v>
      </c>
      <c r="H1282" s="735">
        <v>3130</v>
      </c>
      <c r="I1282" s="735">
        <v>3190</v>
      </c>
      <c r="J1282" s="735">
        <v>3055</v>
      </c>
      <c r="K1282" s="735">
        <v>17173</v>
      </c>
      <c r="L1282" s="735">
        <v>53024465</v>
      </c>
      <c r="M1282" s="735">
        <v>57385848525</v>
      </c>
      <c r="N1282" s="735">
        <v>18074283</v>
      </c>
    </row>
    <row r="1283" spans="1:14">
      <c r="A1283" s="734" t="s">
        <v>3613</v>
      </c>
      <c r="B1283" s="734" t="s">
        <v>3614</v>
      </c>
      <c r="C1283" s="734" t="s">
        <v>1600</v>
      </c>
      <c r="D1283" s="734" t="s">
        <v>1614</v>
      </c>
      <c r="E1283" s="735">
        <v>6140</v>
      </c>
      <c r="F1283" s="735">
        <v>90</v>
      </c>
      <c r="G1283" s="736">
        <v>1.49</v>
      </c>
      <c r="H1283" s="735">
        <v>6050</v>
      </c>
      <c r="I1283" s="735">
        <v>6140</v>
      </c>
      <c r="J1283" s="735">
        <v>6020</v>
      </c>
      <c r="K1283" s="735">
        <v>49929</v>
      </c>
      <c r="L1283" s="735">
        <v>304132965</v>
      </c>
      <c r="M1283" s="735">
        <v>102803248000</v>
      </c>
      <c r="N1283" s="735">
        <v>16743200</v>
      </c>
    </row>
    <row r="1284" spans="1:14">
      <c r="A1284" s="734" t="s">
        <v>3615</v>
      </c>
      <c r="B1284" s="734" t="s">
        <v>3616</v>
      </c>
      <c r="C1284" s="734" t="s">
        <v>1695</v>
      </c>
      <c r="D1284" s="734" t="s">
        <v>1696</v>
      </c>
      <c r="E1284" s="735">
        <v>800</v>
      </c>
      <c r="F1284" s="735">
        <v>0</v>
      </c>
      <c r="G1284" s="736">
        <v>0</v>
      </c>
      <c r="H1284" s="735">
        <v>800</v>
      </c>
      <c r="I1284" s="735">
        <v>800</v>
      </c>
      <c r="J1284" s="735">
        <v>800</v>
      </c>
      <c r="K1284" s="735">
        <v>1</v>
      </c>
      <c r="L1284" s="735">
        <v>800</v>
      </c>
      <c r="M1284" s="735">
        <v>7390900000</v>
      </c>
      <c r="N1284" s="735">
        <v>9238625</v>
      </c>
    </row>
    <row r="1285" spans="1:14">
      <c r="A1285" s="734" t="s">
        <v>7771</v>
      </c>
      <c r="B1285" s="734" t="s">
        <v>7772</v>
      </c>
      <c r="C1285" s="734" t="s">
        <v>1600</v>
      </c>
      <c r="D1285" s="734" t="s">
        <v>1614</v>
      </c>
      <c r="E1285" s="735">
        <v>8040</v>
      </c>
      <c r="F1285" s="735">
        <v>-470</v>
      </c>
      <c r="G1285" s="736">
        <v>-5.52</v>
      </c>
      <c r="H1285" s="735">
        <v>8340</v>
      </c>
      <c r="I1285" s="735">
        <v>8350</v>
      </c>
      <c r="J1285" s="735">
        <v>7900</v>
      </c>
      <c r="K1285" s="735">
        <v>1993151</v>
      </c>
      <c r="L1285" s="735">
        <v>16038312610</v>
      </c>
      <c r="M1285" s="735">
        <v>423057250440</v>
      </c>
      <c r="N1285" s="735">
        <v>52619061</v>
      </c>
    </row>
    <row r="1286" spans="1:14">
      <c r="A1286" s="734" t="s">
        <v>3617</v>
      </c>
      <c r="B1286" s="734" t="s">
        <v>3618</v>
      </c>
      <c r="C1286" s="734" t="s">
        <v>1600</v>
      </c>
      <c r="D1286" s="734" t="s">
        <v>1611</v>
      </c>
      <c r="E1286" s="735">
        <v>39100</v>
      </c>
      <c r="F1286" s="735">
        <v>750</v>
      </c>
      <c r="G1286" s="736">
        <v>1.96</v>
      </c>
      <c r="H1286" s="735">
        <v>38800</v>
      </c>
      <c r="I1286" s="735">
        <v>39350</v>
      </c>
      <c r="J1286" s="735">
        <v>38700</v>
      </c>
      <c r="K1286" s="735">
        <v>38016</v>
      </c>
      <c r="L1286" s="735">
        <v>1483437800</v>
      </c>
      <c r="M1286" s="735">
        <v>283759374300</v>
      </c>
      <c r="N1286" s="735">
        <v>7257273</v>
      </c>
    </row>
    <row r="1287" spans="1:14">
      <c r="A1287" s="734" t="s">
        <v>3620</v>
      </c>
      <c r="B1287" s="734" t="s">
        <v>3621</v>
      </c>
      <c r="C1287" s="734" t="s">
        <v>1600</v>
      </c>
      <c r="D1287" s="734" t="s">
        <v>1614</v>
      </c>
      <c r="E1287" s="735">
        <v>6810</v>
      </c>
      <c r="F1287" s="735">
        <v>30</v>
      </c>
      <c r="G1287" s="736">
        <v>0.44</v>
      </c>
      <c r="H1287" s="735">
        <v>6700</v>
      </c>
      <c r="I1287" s="735">
        <v>6870</v>
      </c>
      <c r="J1287" s="735">
        <v>6700</v>
      </c>
      <c r="K1287" s="735">
        <v>28109</v>
      </c>
      <c r="L1287" s="735">
        <v>190905450</v>
      </c>
      <c r="M1287" s="735">
        <v>71313230400</v>
      </c>
      <c r="N1287" s="735">
        <v>10471840</v>
      </c>
    </row>
    <row r="1288" spans="1:14">
      <c r="A1288" s="734" t="s">
        <v>3622</v>
      </c>
      <c r="B1288" s="734" t="s">
        <v>3623</v>
      </c>
      <c r="C1288" s="734" t="s">
        <v>1600</v>
      </c>
      <c r="D1288" s="734" t="s">
        <v>1611</v>
      </c>
      <c r="E1288" s="735">
        <v>22050</v>
      </c>
      <c r="F1288" s="735">
        <v>50</v>
      </c>
      <c r="G1288" s="736">
        <v>0.23</v>
      </c>
      <c r="H1288" s="735">
        <v>22000</v>
      </c>
      <c r="I1288" s="735">
        <v>22200</v>
      </c>
      <c r="J1288" s="735">
        <v>21700</v>
      </c>
      <c r="K1288" s="735">
        <v>5848</v>
      </c>
      <c r="L1288" s="735">
        <v>128225700</v>
      </c>
      <c r="M1288" s="735">
        <v>137070804150</v>
      </c>
      <c r="N1288" s="735">
        <v>6216363</v>
      </c>
    </row>
    <row r="1289" spans="1:14">
      <c r="A1289" s="734" t="s">
        <v>7773</v>
      </c>
      <c r="B1289" s="734" t="s">
        <v>7774</v>
      </c>
      <c r="C1289" s="734" t="s">
        <v>1600</v>
      </c>
      <c r="D1289" s="734" t="s">
        <v>1632</v>
      </c>
      <c r="E1289" s="735">
        <v>8410</v>
      </c>
      <c r="F1289" s="735">
        <v>-410</v>
      </c>
      <c r="G1289" s="736">
        <v>-4.6500000000000004</v>
      </c>
      <c r="H1289" s="735">
        <v>8740</v>
      </c>
      <c r="I1289" s="735">
        <v>8880</v>
      </c>
      <c r="J1289" s="735">
        <v>8380</v>
      </c>
      <c r="K1289" s="735">
        <v>161273</v>
      </c>
      <c r="L1289" s="735">
        <v>1376655295</v>
      </c>
      <c r="M1289" s="735">
        <v>138639775100</v>
      </c>
      <c r="N1289" s="735">
        <v>16485110</v>
      </c>
    </row>
    <row r="1290" spans="1:14">
      <c r="A1290" s="734" t="s">
        <v>3624</v>
      </c>
      <c r="B1290" s="734" t="s">
        <v>3625</v>
      </c>
      <c r="C1290" s="734" t="s">
        <v>1600</v>
      </c>
      <c r="D1290" s="734" t="s">
        <v>1611</v>
      </c>
      <c r="E1290" s="735">
        <v>6790</v>
      </c>
      <c r="F1290" s="735">
        <v>10</v>
      </c>
      <c r="G1290" s="736">
        <v>0.15</v>
      </c>
      <c r="H1290" s="735">
        <v>6820</v>
      </c>
      <c r="I1290" s="735">
        <v>6890</v>
      </c>
      <c r="J1290" s="735">
        <v>6350</v>
      </c>
      <c r="K1290" s="735">
        <v>2833855</v>
      </c>
      <c r="L1290" s="735">
        <v>18754476180</v>
      </c>
      <c r="M1290" s="735">
        <v>463372645260</v>
      </c>
      <c r="N1290" s="735">
        <v>68243394</v>
      </c>
    </row>
    <row r="1291" spans="1:14">
      <c r="A1291" s="734" t="s">
        <v>3626</v>
      </c>
      <c r="B1291" s="734" t="s">
        <v>3627</v>
      </c>
      <c r="C1291" s="734" t="s">
        <v>1604</v>
      </c>
      <c r="D1291" s="734" t="s">
        <v>1605</v>
      </c>
      <c r="E1291" s="735">
        <v>5030</v>
      </c>
      <c r="F1291" s="735">
        <v>-60</v>
      </c>
      <c r="G1291" s="736">
        <v>-1.18</v>
      </c>
      <c r="H1291" s="735">
        <v>5090</v>
      </c>
      <c r="I1291" s="735">
        <v>5090</v>
      </c>
      <c r="J1291" s="735">
        <v>5000</v>
      </c>
      <c r="K1291" s="735">
        <v>37658</v>
      </c>
      <c r="L1291" s="735">
        <v>189214445</v>
      </c>
      <c r="M1291" s="735">
        <v>239040463650</v>
      </c>
      <c r="N1291" s="735">
        <v>47522955</v>
      </c>
    </row>
    <row r="1292" spans="1:14">
      <c r="A1292" s="734" t="s">
        <v>3629</v>
      </c>
      <c r="B1292" s="734" t="s">
        <v>3630</v>
      </c>
      <c r="C1292" s="734" t="s">
        <v>1600</v>
      </c>
      <c r="D1292" s="734" t="s">
        <v>1632</v>
      </c>
      <c r="E1292" s="735">
        <v>1474</v>
      </c>
      <c r="F1292" s="735">
        <v>-26</v>
      </c>
      <c r="G1292" s="736">
        <v>-1.73</v>
      </c>
      <c r="H1292" s="735">
        <v>1502</v>
      </c>
      <c r="I1292" s="735">
        <v>1504</v>
      </c>
      <c r="J1292" s="735">
        <v>1465</v>
      </c>
      <c r="K1292" s="735">
        <v>92606</v>
      </c>
      <c r="L1292" s="735">
        <v>136667788</v>
      </c>
      <c r="M1292" s="735">
        <v>31883113790</v>
      </c>
      <c r="N1292" s="735">
        <v>21630335</v>
      </c>
    </row>
    <row r="1293" spans="1:14">
      <c r="A1293" s="734" t="s">
        <v>2980</v>
      </c>
      <c r="B1293" s="734" t="s">
        <v>10003</v>
      </c>
      <c r="C1293" s="734" t="s">
        <v>1604</v>
      </c>
      <c r="D1293" s="734" t="s">
        <v>1605</v>
      </c>
      <c r="E1293" s="735">
        <v>2035</v>
      </c>
      <c r="F1293" s="735">
        <v>0</v>
      </c>
      <c r="G1293" s="736">
        <v>0</v>
      </c>
      <c r="H1293" s="735">
        <v>0</v>
      </c>
      <c r="I1293" s="735">
        <v>0</v>
      </c>
      <c r="J1293" s="735">
        <v>0</v>
      </c>
      <c r="K1293" s="735">
        <v>0</v>
      </c>
      <c r="L1293" s="735">
        <v>0</v>
      </c>
      <c r="M1293" s="735">
        <v>15927568525</v>
      </c>
      <c r="N1293" s="735">
        <v>7826815</v>
      </c>
    </row>
    <row r="1294" spans="1:14">
      <c r="A1294" s="734" t="s">
        <v>2877</v>
      </c>
      <c r="B1294" s="734" t="s">
        <v>10004</v>
      </c>
      <c r="C1294" s="734" t="s">
        <v>1600</v>
      </c>
      <c r="D1294" s="734" t="s">
        <v>1651</v>
      </c>
      <c r="E1294" s="735">
        <v>1976</v>
      </c>
      <c r="F1294" s="735">
        <v>0</v>
      </c>
      <c r="G1294" s="736">
        <v>0</v>
      </c>
      <c r="H1294" s="735">
        <v>0</v>
      </c>
      <c r="I1294" s="735">
        <v>0</v>
      </c>
      <c r="J1294" s="735">
        <v>0</v>
      </c>
      <c r="K1294" s="735">
        <v>0</v>
      </c>
      <c r="L1294" s="735">
        <v>0</v>
      </c>
      <c r="M1294" s="735">
        <v>11502414560</v>
      </c>
      <c r="N1294" s="735">
        <v>5821060</v>
      </c>
    </row>
    <row r="1295" spans="1:14">
      <c r="A1295" s="734" t="s">
        <v>3632</v>
      </c>
      <c r="B1295" s="734" t="s">
        <v>3633</v>
      </c>
      <c r="C1295" s="734" t="s">
        <v>1600</v>
      </c>
      <c r="D1295" s="734" t="s">
        <v>1601</v>
      </c>
      <c r="E1295" s="735">
        <v>3280</v>
      </c>
      <c r="F1295" s="735">
        <v>10</v>
      </c>
      <c r="G1295" s="736">
        <v>0.31</v>
      </c>
      <c r="H1295" s="735">
        <v>3340</v>
      </c>
      <c r="I1295" s="735">
        <v>3340</v>
      </c>
      <c r="J1295" s="735">
        <v>3215</v>
      </c>
      <c r="K1295" s="735">
        <v>11948</v>
      </c>
      <c r="L1295" s="735">
        <v>38848575</v>
      </c>
      <c r="M1295" s="735">
        <v>26189186240</v>
      </c>
      <c r="N1295" s="735">
        <v>7984508</v>
      </c>
    </row>
    <row r="1296" spans="1:14">
      <c r="A1296" s="734" t="s">
        <v>3634</v>
      </c>
      <c r="B1296" s="734" t="s">
        <v>3635</v>
      </c>
      <c r="C1296" s="734" t="s">
        <v>1600</v>
      </c>
      <c r="D1296" s="734" t="s">
        <v>1601</v>
      </c>
      <c r="E1296" s="735">
        <v>5220</v>
      </c>
      <c r="F1296" s="735">
        <v>50</v>
      </c>
      <c r="G1296" s="736">
        <v>0.97</v>
      </c>
      <c r="H1296" s="735">
        <v>5140</v>
      </c>
      <c r="I1296" s="735">
        <v>5240</v>
      </c>
      <c r="J1296" s="735">
        <v>5110</v>
      </c>
      <c r="K1296" s="735">
        <v>119986</v>
      </c>
      <c r="L1296" s="735">
        <v>620135085</v>
      </c>
      <c r="M1296" s="735">
        <v>95097072600</v>
      </c>
      <c r="N1296" s="735">
        <v>18217830</v>
      </c>
    </row>
    <row r="1297" spans="1:14">
      <c r="A1297" s="734" t="s">
        <v>7775</v>
      </c>
      <c r="B1297" s="734" t="s">
        <v>7776</v>
      </c>
      <c r="C1297" s="734" t="s">
        <v>1600</v>
      </c>
      <c r="D1297" s="734" t="s">
        <v>1601</v>
      </c>
      <c r="E1297" s="735">
        <v>3640</v>
      </c>
      <c r="F1297" s="735">
        <v>-50</v>
      </c>
      <c r="G1297" s="736">
        <v>-1.36</v>
      </c>
      <c r="H1297" s="735">
        <v>3690</v>
      </c>
      <c r="I1297" s="735">
        <v>3705</v>
      </c>
      <c r="J1297" s="735">
        <v>3585</v>
      </c>
      <c r="K1297" s="735">
        <v>95740</v>
      </c>
      <c r="L1297" s="735">
        <v>346853169</v>
      </c>
      <c r="M1297" s="735">
        <v>97817712720</v>
      </c>
      <c r="N1297" s="735">
        <v>26872998</v>
      </c>
    </row>
    <row r="1298" spans="1:14">
      <c r="A1298" s="734" t="s">
        <v>3636</v>
      </c>
      <c r="B1298" s="734" t="s">
        <v>3637</v>
      </c>
      <c r="C1298" s="734" t="s">
        <v>1629</v>
      </c>
      <c r="D1298" s="734" t="s">
        <v>1611</v>
      </c>
      <c r="E1298" s="735">
        <v>42750</v>
      </c>
      <c r="F1298" s="735">
        <v>950</v>
      </c>
      <c r="G1298" s="736">
        <v>2.27</v>
      </c>
      <c r="H1298" s="735">
        <v>41300</v>
      </c>
      <c r="I1298" s="735">
        <v>43150</v>
      </c>
      <c r="J1298" s="735">
        <v>41300</v>
      </c>
      <c r="K1298" s="735">
        <v>91839</v>
      </c>
      <c r="L1298" s="735">
        <v>3909855875</v>
      </c>
      <c r="M1298" s="735">
        <v>1285000789500</v>
      </c>
      <c r="N1298" s="735">
        <v>30058498</v>
      </c>
    </row>
    <row r="1299" spans="1:14">
      <c r="A1299" s="734" t="s">
        <v>7777</v>
      </c>
      <c r="B1299" s="734" t="s">
        <v>7778</v>
      </c>
      <c r="C1299" s="734" t="s">
        <v>1600</v>
      </c>
      <c r="D1299" s="734" t="s">
        <v>1601</v>
      </c>
      <c r="E1299" s="735">
        <v>3020</v>
      </c>
      <c r="F1299" s="735">
        <v>0</v>
      </c>
      <c r="G1299" s="736">
        <v>0</v>
      </c>
      <c r="H1299" s="735">
        <v>3010</v>
      </c>
      <c r="I1299" s="735">
        <v>3035</v>
      </c>
      <c r="J1299" s="735">
        <v>2970</v>
      </c>
      <c r="K1299" s="735">
        <v>73582</v>
      </c>
      <c r="L1299" s="735">
        <v>220640899</v>
      </c>
      <c r="M1299" s="735">
        <v>98843186640</v>
      </c>
      <c r="N1299" s="735">
        <v>32729532</v>
      </c>
    </row>
    <row r="1300" spans="1:14">
      <c r="A1300" s="734" t="s">
        <v>3638</v>
      </c>
      <c r="B1300" s="734" t="s">
        <v>3639</v>
      </c>
      <c r="C1300" s="734" t="s">
        <v>1600</v>
      </c>
      <c r="D1300" s="734" t="s">
        <v>1651</v>
      </c>
      <c r="E1300" s="735">
        <v>4650</v>
      </c>
      <c r="F1300" s="735">
        <v>0</v>
      </c>
      <c r="G1300" s="736">
        <v>0</v>
      </c>
      <c r="H1300" s="735">
        <v>0</v>
      </c>
      <c r="I1300" s="735">
        <v>0</v>
      </c>
      <c r="J1300" s="735">
        <v>0</v>
      </c>
      <c r="K1300" s="735">
        <v>0</v>
      </c>
      <c r="L1300" s="735">
        <v>0</v>
      </c>
      <c r="M1300" s="735">
        <v>23668225650</v>
      </c>
      <c r="N1300" s="735">
        <v>5089941</v>
      </c>
    </row>
    <row r="1301" spans="1:14">
      <c r="A1301" s="734" t="s">
        <v>10005</v>
      </c>
      <c r="B1301" s="734" t="s">
        <v>10006</v>
      </c>
      <c r="C1301" s="734" t="s">
        <v>1600</v>
      </c>
      <c r="D1301" s="734" t="s">
        <v>1601</v>
      </c>
      <c r="E1301" s="735">
        <v>2290</v>
      </c>
      <c r="F1301" s="735">
        <v>-10</v>
      </c>
      <c r="G1301" s="736">
        <v>-0.43</v>
      </c>
      <c r="H1301" s="735">
        <v>2280</v>
      </c>
      <c r="I1301" s="735">
        <v>2295</v>
      </c>
      <c r="J1301" s="735">
        <v>2225</v>
      </c>
      <c r="K1301" s="735">
        <v>48751</v>
      </c>
      <c r="L1301" s="735">
        <v>110516730</v>
      </c>
      <c r="M1301" s="735">
        <v>26204412750</v>
      </c>
      <c r="N1301" s="735">
        <v>11442975</v>
      </c>
    </row>
    <row r="1302" spans="1:14">
      <c r="A1302" s="734" t="s">
        <v>3640</v>
      </c>
      <c r="B1302" s="734" t="s">
        <v>3641</v>
      </c>
      <c r="C1302" s="734" t="s">
        <v>1604</v>
      </c>
      <c r="D1302" s="734" t="s">
        <v>1605</v>
      </c>
      <c r="E1302" s="735">
        <v>9380</v>
      </c>
      <c r="F1302" s="735">
        <v>-70</v>
      </c>
      <c r="G1302" s="736">
        <v>-0.74</v>
      </c>
      <c r="H1302" s="735">
        <v>9510</v>
      </c>
      <c r="I1302" s="735">
        <v>9550</v>
      </c>
      <c r="J1302" s="735">
        <v>9350</v>
      </c>
      <c r="K1302" s="735">
        <v>54851</v>
      </c>
      <c r="L1302" s="735">
        <v>516257575</v>
      </c>
      <c r="M1302" s="735">
        <v>390941281500</v>
      </c>
      <c r="N1302" s="735">
        <v>41678175</v>
      </c>
    </row>
    <row r="1303" spans="1:14">
      <c r="A1303" s="734" t="s">
        <v>3642</v>
      </c>
      <c r="B1303" s="734" t="s">
        <v>3643</v>
      </c>
      <c r="C1303" s="734" t="s">
        <v>1600</v>
      </c>
      <c r="D1303" s="734" t="s">
        <v>1601</v>
      </c>
      <c r="E1303" s="735">
        <v>2365</v>
      </c>
      <c r="F1303" s="735">
        <v>-85</v>
      </c>
      <c r="G1303" s="736">
        <v>-3.47</v>
      </c>
      <c r="H1303" s="735">
        <v>2450</v>
      </c>
      <c r="I1303" s="735">
        <v>2475</v>
      </c>
      <c r="J1303" s="735">
        <v>2340</v>
      </c>
      <c r="K1303" s="735">
        <v>132659</v>
      </c>
      <c r="L1303" s="735">
        <v>313809196</v>
      </c>
      <c r="M1303" s="735">
        <v>34660186550</v>
      </c>
      <c r="N1303" s="735">
        <v>14655470</v>
      </c>
    </row>
    <row r="1304" spans="1:14">
      <c r="A1304" s="734" t="s">
        <v>2804</v>
      </c>
      <c r="B1304" s="734" t="s">
        <v>10007</v>
      </c>
      <c r="C1304" s="734" t="s">
        <v>1600</v>
      </c>
      <c r="D1304" s="734" t="s">
        <v>1632</v>
      </c>
      <c r="E1304" s="735">
        <v>14690</v>
      </c>
      <c r="F1304" s="735">
        <v>1010</v>
      </c>
      <c r="G1304" s="736">
        <v>7.38</v>
      </c>
      <c r="H1304" s="735">
        <v>13690</v>
      </c>
      <c r="I1304" s="735">
        <v>15060</v>
      </c>
      <c r="J1304" s="735">
        <v>13390</v>
      </c>
      <c r="K1304" s="735">
        <v>2441399</v>
      </c>
      <c r="L1304" s="735">
        <v>34697482605</v>
      </c>
      <c r="M1304" s="735">
        <v>685094386340</v>
      </c>
      <c r="N1304" s="735">
        <v>46636786</v>
      </c>
    </row>
    <row r="1305" spans="1:14">
      <c r="A1305" s="734" t="s">
        <v>3644</v>
      </c>
      <c r="B1305" s="734" t="s">
        <v>3645</v>
      </c>
      <c r="C1305" s="734" t="s">
        <v>1600</v>
      </c>
      <c r="D1305" s="734" t="s">
        <v>1601</v>
      </c>
      <c r="E1305" s="735">
        <v>8600</v>
      </c>
      <c r="F1305" s="735">
        <v>-100</v>
      </c>
      <c r="G1305" s="736">
        <v>-1.1499999999999999</v>
      </c>
      <c r="H1305" s="735">
        <v>8700</v>
      </c>
      <c r="I1305" s="735">
        <v>8700</v>
      </c>
      <c r="J1305" s="735">
        <v>8530</v>
      </c>
      <c r="K1305" s="735">
        <v>860</v>
      </c>
      <c r="L1305" s="735">
        <v>7375460</v>
      </c>
      <c r="M1305" s="735">
        <v>52736163200</v>
      </c>
      <c r="N1305" s="735">
        <v>6132112</v>
      </c>
    </row>
    <row r="1306" spans="1:14">
      <c r="A1306" s="734" t="s">
        <v>3646</v>
      </c>
      <c r="B1306" s="734" t="s">
        <v>3647</v>
      </c>
      <c r="C1306" s="734" t="s">
        <v>1600</v>
      </c>
      <c r="D1306" s="734" t="s">
        <v>1611</v>
      </c>
      <c r="E1306" s="735">
        <v>4160</v>
      </c>
      <c r="F1306" s="735">
        <v>-55</v>
      </c>
      <c r="G1306" s="736">
        <v>-1.3</v>
      </c>
      <c r="H1306" s="735">
        <v>4215</v>
      </c>
      <c r="I1306" s="735">
        <v>4230</v>
      </c>
      <c r="J1306" s="735">
        <v>4110</v>
      </c>
      <c r="K1306" s="735">
        <v>144308</v>
      </c>
      <c r="L1306" s="735">
        <v>598872265</v>
      </c>
      <c r="M1306" s="735">
        <v>83399555200</v>
      </c>
      <c r="N1306" s="735">
        <v>20047970</v>
      </c>
    </row>
    <row r="1307" spans="1:14">
      <c r="A1307" s="734" t="s">
        <v>3648</v>
      </c>
      <c r="B1307" s="734" t="s">
        <v>3649</v>
      </c>
      <c r="C1307" s="734" t="s">
        <v>1600</v>
      </c>
      <c r="D1307" s="734" t="s">
        <v>1601</v>
      </c>
      <c r="E1307" s="735">
        <v>782</v>
      </c>
      <c r="F1307" s="735">
        <v>31</v>
      </c>
      <c r="G1307" s="736">
        <v>4.13</v>
      </c>
      <c r="H1307" s="735">
        <v>748</v>
      </c>
      <c r="I1307" s="735">
        <v>806</v>
      </c>
      <c r="J1307" s="735">
        <v>742</v>
      </c>
      <c r="K1307" s="735">
        <v>1186880</v>
      </c>
      <c r="L1307" s="735">
        <v>935039354</v>
      </c>
      <c r="M1307" s="735">
        <v>67039545458</v>
      </c>
      <c r="N1307" s="735">
        <v>85728319</v>
      </c>
    </row>
    <row r="1308" spans="1:14">
      <c r="A1308" s="734" t="s">
        <v>3650</v>
      </c>
      <c r="B1308" s="734" t="s">
        <v>3651</v>
      </c>
      <c r="C1308" s="734" t="s">
        <v>1600</v>
      </c>
      <c r="D1308" s="734" t="s">
        <v>1614</v>
      </c>
      <c r="E1308" s="735">
        <v>2345</v>
      </c>
      <c r="F1308" s="735">
        <v>70</v>
      </c>
      <c r="G1308" s="736">
        <v>3.08</v>
      </c>
      <c r="H1308" s="735">
        <v>2260</v>
      </c>
      <c r="I1308" s="735">
        <v>2355</v>
      </c>
      <c r="J1308" s="735">
        <v>2255</v>
      </c>
      <c r="K1308" s="735">
        <v>270019</v>
      </c>
      <c r="L1308" s="735">
        <v>622880520</v>
      </c>
      <c r="M1308" s="735">
        <v>206610828235</v>
      </c>
      <c r="N1308" s="735">
        <v>88106963</v>
      </c>
    </row>
    <row r="1309" spans="1:14">
      <c r="A1309" s="734" t="s">
        <v>3652</v>
      </c>
      <c r="B1309" s="734" t="s">
        <v>3653</v>
      </c>
      <c r="C1309" s="734" t="s">
        <v>1600</v>
      </c>
      <c r="D1309" s="734" t="s">
        <v>1611</v>
      </c>
      <c r="E1309" s="735">
        <v>6070</v>
      </c>
      <c r="F1309" s="735">
        <v>-190</v>
      </c>
      <c r="G1309" s="736">
        <v>-3.04</v>
      </c>
      <c r="H1309" s="735">
        <v>6230</v>
      </c>
      <c r="I1309" s="735">
        <v>6280</v>
      </c>
      <c r="J1309" s="735">
        <v>6060</v>
      </c>
      <c r="K1309" s="735">
        <v>419831</v>
      </c>
      <c r="L1309" s="735">
        <v>2581708635</v>
      </c>
      <c r="M1309" s="735">
        <v>532542624220</v>
      </c>
      <c r="N1309" s="735">
        <v>87733546</v>
      </c>
    </row>
    <row r="1310" spans="1:14">
      <c r="A1310" s="734" t="s">
        <v>3654</v>
      </c>
      <c r="B1310" s="734" t="s">
        <v>3655</v>
      </c>
      <c r="C1310" s="734" t="s">
        <v>1604</v>
      </c>
      <c r="D1310" s="734" t="s">
        <v>1605</v>
      </c>
      <c r="E1310" s="735">
        <v>21400</v>
      </c>
      <c r="F1310" s="735">
        <v>-100</v>
      </c>
      <c r="G1310" s="736">
        <v>-0.47</v>
      </c>
      <c r="H1310" s="735">
        <v>21650</v>
      </c>
      <c r="I1310" s="735">
        <v>21650</v>
      </c>
      <c r="J1310" s="735">
        <v>21400</v>
      </c>
      <c r="K1310" s="735">
        <v>495</v>
      </c>
      <c r="L1310" s="735">
        <v>10630650</v>
      </c>
      <c r="M1310" s="735">
        <v>42800000000</v>
      </c>
      <c r="N1310" s="735">
        <v>2000000</v>
      </c>
    </row>
    <row r="1311" spans="1:14">
      <c r="A1311" s="734" t="s">
        <v>7794</v>
      </c>
      <c r="B1311" s="734" t="s">
        <v>10008</v>
      </c>
      <c r="C1311" s="734" t="s">
        <v>1600</v>
      </c>
      <c r="D1311" s="734" t="s">
        <v>1632</v>
      </c>
      <c r="E1311" s="735">
        <v>2815</v>
      </c>
      <c r="F1311" s="735">
        <v>-45</v>
      </c>
      <c r="G1311" s="736">
        <v>-1.57</v>
      </c>
      <c r="H1311" s="735">
        <v>2860</v>
      </c>
      <c r="I1311" s="735">
        <v>2890</v>
      </c>
      <c r="J1311" s="735">
        <v>2750</v>
      </c>
      <c r="K1311" s="735">
        <v>73092</v>
      </c>
      <c r="L1311" s="735">
        <v>204337613</v>
      </c>
      <c r="M1311" s="735">
        <v>36471370830</v>
      </c>
      <c r="N1311" s="735">
        <v>12956082</v>
      </c>
    </row>
    <row r="1312" spans="1:14">
      <c r="A1312" s="734" t="s">
        <v>3656</v>
      </c>
      <c r="B1312" s="734" t="s">
        <v>3657</v>
      </c>
      <c r="C1312" s="734" t="s">
        <v>1600</v>
      </c>
      <c r="D1312" s="734" t="s">
        <v>1651</v>
      </c>
      <c r="E1312" s="735">
        <v>889</v>
      </c>
      <c r="F1312" s="735">
        <v>0</v>
      </c>
      <c r="G1312" s="736">
        <v>0</v>
      </c>
      <c r="H1312" s="735">
        <v>0</v>
      </c>
      <c r="I1312" s="735">
        <v>0</v>
      </c>
      <c r="J1312" s="735">
        <v>0</v>
      </c>
      <c r="K1312" s="735">
        <v>0</v>
      </c>
      <c r="L1312" s="735">
        <v>0</v>
      </c>
      <c r="M1312" s="735">
        <v>132090012299</v>
      </c>
      <c r="N1312" s="735">
        <v>148582691</v>
      </c>
    </row>
    <row r="1313" spans="1:14">
      <c r="A1313" s="734" t="s">
        <v>4676</v>
      </c>
      <c r="B1313" s="734" t="s">
        <v>10009</v>
      </c>
      <c r="C1313" s="734" t="s">
        <v>1600</v>
      </c>
      <c r="D1313" s="734" t="s">
        <v>1614</v>
      </c>
      <c r="E1313" s="735">
        <v>1168</v>
      </c>
      <c r="F1313" s="735">
        <v>13</v>
      </c>
      <c r="G1313" s="736">
        <v>1.1299999999999999</v>
      </c>
      <c r="H1313" s="735">
        <v>1160</v>
      </c>
      <c r="I1313" s="735">
        <v>1184</v>
      </c>
      <c r="J1313" s="735">
        <v>1123</v>
      </c>
      <c r="K1313" s="735">
        <v>578481</v>
      </c>
      <c r="L1313" s="735">
        <v>673113429</v>
      </c>
      <c r="M1313" s="735">
        <v>120606554048</v>
      </c>
      <c r="N1313" s="735">
        <v>103259036</v>
      </c>
    </row>
    <row r="1314" spans="1:14">
      <c r="A1314" s="734" t="s">
        <v>7779</v>
      </c>
      <c r="B1314" s="734" t="s">
        <v>7780</v>
      </c>
      <c r="C1314" s="734" t="s">
        <v>1600</v>
      </c>
      <c r="D1314" s="734" t="s">
        <v>1632</v>
      </c>
      <c r="E1314" s="735">
        <v>4640</v>
      </c>
      <c r="F1314" s="735">
        <v>115</v>
      </c>
      <c r="G1314" s="736">
        <v>2.54</v>
      </c>
      <c r="H1314" s="735">
        <v>4525</v>
      </c>
      <c r="I1314" s="735">
        <v>4780</v>
      </c>
      <c r="J1314" s="735">
        <v>4425</v>
      </c>
      <c r="K1314" s="735">
        <v>61875</v>
      </c>
      <c r="L1314" s="735">
        <v>283899710</v>
      </c>
      <c r="M1314" s="735">
        <v>21613816000</v>
      </c>
      <c r="N1314" s="735">
        <v>4658150</v>
      </c>
    </row>
    <row r="1315" spans="1:14">
      <c r="A1315" s="734" t="s">
        <v>7781</v>
      </c>
      <c r="B1315" s="734" t="s">
        <v>7782</v>
      </c>
      <c r="C1315" s="734" t="s">
        <v>1600</v>
      </c>
      <c r="D1315" s="734" t="s">
        <v>1651</v>
      </c>
      <c r="E1315" s="735">
        <v>6550</v>
      </c>
      <c r="F1315" s="735">
        <v>0</v>
      </c>
      <c r="G1315" s="736">
        <v>0</v>
      </c>
      <c r="H1315" s="735">
        <v>0</v>
      </c>
      <c r="I1315" s="735">
        <v>0</v>
      </c>
      <c r="J1315" s="735">
        <v>0</v>
      </c>
      <c r="K1315" s="735">
        <v>0</v>
      </c>
      <c r="L1315" s="735">
        <v>0</v>
      </c>
      <c r="M1315" s="735">
        <v>45439033350</v>
      </c>
      <c r="N1315" s="735">
        <v>6937257</v>
      </c>
    </row>
    <row r="1316" spans="1:14">
      <c r="A1316" s="734" t="s">
        <v>3658</v>
      </c>
      <c r="B1316" s="734" t="s">
        <v>3659</v>
      </c>
      <c r="C1316" s="734" t="s">
        <v>1600</v>
      </c>
      <c r="D1316" s="734" t="s">
        <v>1614</v>
      </c>
      <c r="E1316" s="735">
        <v>3875</v>
      </c>
      <c r="F1316" s="735">
        <v>60</v>
      </c>
      <c r="G1316" s="736">
        <v>1.57</v>
      </c>
      <c r="H1316" s="735">
        <v>3815</v>
      </c>
      <c r="I1316" s="735">
        <v>3920</v>
      </c>
      <c r="J1316" s="735">
        <v>3790</v>
      </c>
      <c r="K1316" s="735">
        <v>7708</v>
      </c>
      <c r="L1316" s="735">
        <v>29660320</v>
      </c>
      <c r="M1316" s="735">
        <v>31000000000</v>
      </c>
      <c r="N1316" s="735">
        <v>8000000</v>
      </c>
    </row>
    <row r="1317" spans="1:14">
      <c r="A1317" s="734" t="s">
        <v>10010</v>
      </c>
      <c r="B1317" s="734" t="s">
        <v>10011</v>
      </c>
      <c r="C1317" s="734" t="s">
        <v>1604</v>
      </c>
      <c r="D1317" s="734" t="s">
        <v>1605</v>
      </c>
      <c r="E1317" s="735">
        <v>35500</v>
      </c>
      <c r="F1317" s="735">
        <v>-50</v>
      </c>
      <c r="G1317" s="736">
        <v>-0.14000000000000001</v>
      </c>
      <c r="H1317" s="735">
        <v>35550</v>
      </c>
      <c r="I1317" s="735">
        <v>35800</v>
      </c>
      <c r="J1317" s="735">
        <v>35300</v>
      </c>
      <c r="K1317" s="735">
        <v>22217</v>
      </c>
      <c r="L1317" s="735">
        <v>788523575</v>
      </c>
      <c r="M1317" s="735">
        <v>2093131120000</v>
      </c>
      <c r="N1317" s="735">
        <v>58961440</v>
      </c>
    </row>
    <row r="1318" spans="1:14">
      <c r="A1318" s="734" t="s">
        <v>3662</v>
      </c>
      <c r="B1318" s="734" t="s">
        <v>3663</v>
      </c>
      <c r="C1318" s="734" t="s">
        <v>1604</v>
      </c>
      <c r="D1318" s="734" t="s">
        <v>1605</v>
      </c>
      <c r="E1318" s="735">
        <v>13110</v>
      </c>
      <c r="F1318" s="735">
        <v>-110</v>
      </c>
      <c r="G1318" s="736">
        <v>-0.83</v>
      </c>
      <c r="H1318" s="735">
        <v>13220</v>
      </c>
      <c r="I1318" s="735">
        <v>13410</v>
      </c>
      <c r="J1318" s="735">
        <v>13000</v>
      </c>
      <c r="K1318" s="735">
        <v>11120</v>
      </c>
      <c r="L1318" s="735">
        <v>145460070</v>
      </c>
      <c r="M1318" s="735">
        <v>528304420200</v>
      </c>
      <c r="N1318" s="735">
        <v>40297820</v>
      </c>
    </row>
    <row r="1319" spans="1:14">
      <c r="A1319" s="734" t="s">
        <v>3664</v>
      </c>
      <c r="B1319" s="734" t="s">
        <v>3665</v>
      </c>
      <c r="C1319" s="734" t="s">
        <v>1600</v>
      </c>
      <c r="D1319" s="734" t="s">
        <v>2041</v>
      </c>
      <c r="E1319" s="735">
        <v>1812</v>
      </c>
      <c r="F1319" s="735">
        <v>56</v>
      </c>
      <c r="G1319" s="736">
        <v>3.19</v>
      </c>
      <c r="H1319" s="735">
        <v>1809</v>
      </c>
      <c r="I1319" s="735">
        <v>1834</v>
      </c>
      <c r="J1319" s="735">
        <v>1762</v>
      </c>
      <c r="K1319" s="735">
        <v>19094</v>
      </c>
      <c r="L1319" s="735">
        <v>34312807</v>
      </c>
      <c r="M1319" s="735">
        <v>28864003944</v>
      </c>
      <c r="N1319" s="735">
        <v>15929362</v>
      </c>
    </row>
    <row r="1320" spans="1:14">
      <c r="A1320" s="734" t="s">
        <v>3666</v>
      </c>
      <c r="B1320" s="734" t="s">
        <v>3667</v>
      </c>
      <c r="C1320" s="734" t="s">
        <v>1604</v>
      </c>
      <c r="D1320" s="734" t="s">
        <v>1605</v>
      </c>
      <c r="E1320" s="735">
        <v>48600</v>
      </c>
      <c r="F1320" s="735">
        <v>600</v>
      </c>
      <c r="G1320" s="736">
        <v>1.25</v>
      </c>
      <c r="H1320" s="735">
        <v>48750</v>
      </c>
      <c r="I1320" s="735">
        <v>48750</v>
      </c>
      <c r="J1320" s="735">
        <v>47350</v>
      </c>
      <c r="K1320" s="735">
        <v>8450</v>
      </c>
      <c r="L1320" s="735">
        <v>408529975</v>
      </c>
      <c r="M1320" s="735">
        <v>489889409400</v>
      </c>
      <c r="N1320" s="735">
        <v>10080029</v>
      </c>
    </row>
    <row r="1321" spans="1:14">
      <c r="A1321" s="734" t="s">
        <v>3668</v>
      </c>
      <c r="B1321" s="734" t="s">
        <v>3669</v>
      </c>
      <c r="C1321" s="734" t="s">
        <v>1604</v>
      </c>
      <c r="D1321" s="734" t="s">
        <v>1605</v>
      </c>
      <c r="E1321" s="735">
        <v>9200</v>
      </c>
      <c r="F1321" s="735">
        <v>10</v>
      </c>
      <c r="G1321" s="736">
        <v>0.11</v>
      </c>
      <c r="H1321" s="735">
        <v>9190</v>
      </c>
      <c r="I1321" s="735">
        <v>9290</v>
      </c>
      <c r="J1321" s="735">
        <v>9170</v>
      </c>
      <c r="K1321" s="735">
        <v>5425</v>
      </c>
      <c r="L1321" s="735">
        <v>50038610</v>
      </c>
      <c r="M1321" s="735">
        <v>147200000000</v>
      </c>
      <c r="N1321" s="735">
        <v>16000000</v>
      </c>
    </row>
    <row r="1322" spans="1:14">
      <c r="A1322" s="734" t="s">
        <v>3670</v>
      </c>
      <c r="B1322" s="734" t="s">
        <v>3671</v>
      </c>
      <c r="C1322" s="734" t="s">
        <v>1600</v>
      </c>
      <c r="D1322" s="734" t="s">
        <v>1601</v>
      </c>
      <c r="E1322" s="735">
        <v>2030</v>
      </c>
      <c r="F1322" s="735">
        <v>-40</v>
      </c>
      <c r="G1322" s="736">
        <v>-1.93</v>
      </c>
      <c r="H1322" s="735">
        <v>2070</v>
      </c>
      <c r="I1322" s="735">
        <v>2085</v>
      </c>
      <c r="J1322" s="735">
        <v>2025</v>
      </c>
      <c r="K1322" s="735">
        <v>17973</v>
      </c>
      <c r="L1322" s="735">
        <v>36779812</v>
      </c>
      <c r="M1322" s="735">
        <v>49283406200</v>
      </c>
      <c r="N1322" s="735">
        <v>24277540</v>
      </c>
    </row>
    <row r="1323" spans="1:14">
      <c r="A1323" s="734" t="s">
        <v>3672</v>
      </c>
      <c r="B1323" s="734" t="s">
        <v>3673</v>
      </c>
      <c r="C1323" s="734" t="s">
        <v>1600</v>
      </c>
      <c r="D1323" s="734" t="s">
        <v>1601</v>
      </c>
      <c r="E1323" s="735">
        <v>5360</v>
      </c>
      <c r="F1323" s="735">
        <v>-70</v>
      </c>
      <c r="G1323" s="736">
        <v>-1.29</v>
      </c>
      <c r="H1323" s="735">
        <v>5360</v>
      </c>
      <c r="I1323" s="735">
        <v>5430</v>
      </c>
      <c r="J1323" s="735">
        <v>5350</v>
      </c>
      <c r="K1323" s="735">
        <v>3379</v>
      </c>
      <c r="L1323" s="735">
        <v>18128460</v>
      </c>
      <c r="M1323" s="735">
        <v>21440000000</v>
      </c>
      <c r="N1323" s="735">
        <v>4000000</v>
      </c>
    </row>
    <row r="1324" spans="1:14">
      <c r="A1324" s="734" t="s">
        <v>3674</v>
      </c>
      <c r="B1324" s="734" t="s">
        <v>3675</v>
      </c>
      <c r="C1324" s="734" t="s">
        <v>1600</v>
      </c>
      <c r="D1324" s="734" t="s">
        <v>1601</v>
      </c>
      <c r="E1324" s="735">
        <v>3505</v>
      </c>
      <c r="F1324" s="735">
        <v>-125</v>
      </c>
      <c r="G1324" s="736">
        <v>-3.44</v>
      </c>
      <c r="H1324" s="735">
        <v>3630</v>
      </c>
      <c r="I1324" s="735">
        <v>3630</v>
      </c>
      <c r="J1324" s="735">
        <v>3470</v>
      </c>
      <c r="K1324" s="735">
        <v>1011174</v>
      </c>
      <c r="L1324" s="735">
        <v>3554107649</v>
      </c>
      <c r="M1324" s="735">
        <v>484145075180</v>
      </c>
      <c r="N1324" s="735">
        <v>138129836</v>
      </c>
    </row>
    <row r="1325" spans="1:14">
      <c r="A1325" s="734" t="s">
        <v>3676</v>
      </c>
      <c r="B1325" s="734" t="s">
        <v>3677</v>
      </c>
      <c r="C1325" s="734" t="s">
        <v>1600</v>
      </c>
      <c r="D1325" s="734" t="s">
        <v>1611</v>
      </c>
      <c r="E1325" s="735">
        <v>56700</v>
      </c>
      <c r="F1325" s="735">
        <v>-1300</v>
      </c>
      <c r="G1325" s="736">
        <v>-2.2400000000000002</v>
      </c>
      <c r="H1325" s="735">
        <v>57300</v>
      </c>
      <c r="I1325" s="735">
        <v>58200</v>
      </c>
      <c r="J1325" s="735">
        <v>56700</v>
      </c>
      <c r="K1325" s="735">
        <v>82731</v>
      </c>
      <c r="L1325" s="735">
        <v>4721197950</v>
      </c>
      <c r="M1325" s="735">
        <v>1558339851600</v>
      </c>
      <c r="N1325" s="735">
        <v>27483948</v>
      </c>
    </row>
    <row r="1326" spans="1:14">
      <c r="A1326" s="734" t="s">
        <v>7783</v>
      </c>
      <c r="B1326" s="734" t="s">
        <v>7784</v>
      </c>
      <c r="C1326" s="734" t="s">
        <v>1600</v>
      </c>
      <c r="D1326" s="734" t="s">
        <v>1614</v>
      </c>
      <c r="E1326" s="735">
        <v>32500</v>
      </c>
      <c r="F1326" s="735">
        <v>-700</v>
      </c>
      <c r="G1326" s="736">
        <v>-2.11</v>
      </c>
      <c r="H1326" s="735">
        <v>32600</v>
      </c>
      <c r="I1326" s="735">
        <v>32950</v>
      </c>
      <c r="J1326" s="735">
        <v>32250</v>
      </c>
      <c r="K1326" s="735">
        <v>28125</v>
      </c>
      <c r="L1326" s="735">
        <v>913918450</v>
      </c>
      <c r="M1326" s="735">
        <v>293792785000</v>
      </c>
      <c r="N1326" s="735">
        <v>9039778</v>
      </c>
    </row>
    <row r="1327" spans="1:14">
      <c r="A1327" s="734" t="s">
        <v>3678</v>
      </c>
      <c r="B1327" s="734" t="s">
        <v>3679</v>
      </c>
      <c r="C1327" s="734" t="s">
        <v>1604</v>
      </c>
      <c r="D1327" s="734" t="s">
        <v>1605</v>
      </c>
      <c r="E1327" s="735">
        <v>1589</v>
      </c>
      <c r="F1327" s="735">
        <v>-24</v>
      </c>
      <c r="G1327" s="736">
        <v>-1.49</v>
      </c>
      <c r="H1327" s="735">
        <v>1613</v>
      </c>
      <c r="I1327" s="735">
        <v>1617</v>
      </c>
      <c r="J1327" s="735">
        <v>1588</v>
      </c>
      <c r="K1327" s="735">
        <v>624089</v>
      </c>
      <c r="L1327" s="735">
        <v>998215475</v>
      </c>
      <c r="M1327" s="735">
        <v>327092711939</v>
      </c>
      <c r="N1327" s="735">
        <v>205848151</v>
      </c>
    </row>
    <row r="1328" spans="1:14">
      <c r="A1328" s="734" t="s">
        <v>3680</v>
      </c>
      <c r="B1328" s="734" t="s">
        <v>1266</v>
      </c>
      <c r="C1328" s="734" t="s">
        <v>1604</v>
      </c>
      <c r="D1328" s="734" t="s">
        <v>1605</v>
      </c>
      <c r="E1328" s="735">
        <v>247000</v>
      </c>
      <c r="F1328" s="735">
        <v>-2500</v>
      </c>
      <c r="G1328" s="736">
        <v>-1</v>
      </c>
      <c r="H1328" s="735">
        <v>247000</v>
      </c>
      <c r="I1328" s="735">
        <v>249000</v>
      </c>
      <c r="J1328" s="735">
        <v>245000</v>
      </c>
      <c r="K1328" s="735">
        <v>26058</v>
      </c>
      <c r="L1328" s="735">
        <v>6437746500</v>
      </c>
      <c r="M1328" s="735">
        <v>2382359707000</v>
      </c>
      <c r="N1328" s="735">
        <v>9645181</v>
      </c>
    </row>
    <row r="1329" spans="1:14">
      <c r="A1329" s="734" t="s">
        <v>3681</v>
      </c>
      <c r="B1329" s="734" t="s">
        <v>3682</v>
      </c>
      <c r="C1329" s="734" t="s">
        <v>1604</v>
      </c>
      <c r="D1329" s="734" t="s">
        <v>1605</v>
      </c>
      <c r="E1329" s="735">
        <v>16220</v>
      </c>
      <c r="F1329" s="735">
        <v>-100</v>
      </c>
      <c r="G1329" s="736">
        <v>-0.61</v>
      </c>
      <c r="H1329" s="735">
        <v>16260</v>
      </c>
      <c r="I1329" s="735">
        <v>16415</v>
      </c>
      <c r="J1329" s="735">
        <v>16100</v>
      </c>
      <c r="K1329" s="735">
        <v>54091</v>
      </c>
      <c r="L1329" s="735">
        <v>878260025</v>
      </c>
      <c r="M1329" s="735">
        <v>226770198000</v>
      </c>
      <c r="N1329" s="735">
        <v>13980900</v>
      </c>
    </row>
    <row r="1330" spans="1:14">
      <c r="A1330" s="734" t="s">
        <v>3683</v>
      </c>
      <c r="B1330" s="734" t="s">
        <v>1384</v>
      </c>
      <c r="C1330" s="734" t="s">
        <v>1604</v>
      </c>
      <c r="D1330" s="734" t="s">
        <v>1605</v>
      </c>
      <c r="E1330" s="735">
        <v>10950</v>
      </c>
      <c r="F1330" s="735">
        <v>50</v>
      </c>
      <c r="G1330" s="736">
        <v>0.46</v>
      </c>
      <c r="H1330" s="735">
        <v>10930</v>
      </c>
      <c r="I1330" s="735">
        <v>11110</v>
      </c>
      <c r="J1330" s="735">
        <v>10930</v>
      </c>
      <c r="K1330" s="735">
        <v>30588</v>
      </c>
      <c r="L1330" s="735">
        <v>336515380</v>
      </c>
      <c r="M1330" s="735">
        <v>387005850000</v>
      </c>
      <c r="N1330" s="735">
        <v>35343000</v>
      </c>
    </row>
    <row r="1331" spans="1:14">
      <c r="A1331" s="734" t="s">
        <v>3684</v>
      </c>
      <c r="B1331" s="734" t="s">
        <v>3685</v>
      </c>
      <c r="C1331" s="734" t="s">
        <v>1604</v>
      </c>
      <c r="D1331" s="734" t="s">
        <v>1605</v>
      </c>
      <c r="E1331" s="735">
        <v>47900</v>
      </c>
      <c r="F1331" s="735">
        <v>0</v>
      </c>
      <c r="G1331" s="736">
        <v>0</v>
      </c>
      <c r="H1331" s="735">
        <v>47900</v>
      </c>
      <c r="I1331" s="735">
        <v>47950</v>
      </c>
      <c r="J1331" s="735">
        <v>47900</v>
      </c>
      <c r="K1331" s="735">
        <v>55603</v>
      </c>
      <c r="L1331" s="735">
        <v>2663616400</v>
      </c>
      <c r="M1331" s="735">
        <v>185491792000</v>
      </c>
      <c r="N1331" s="735">
        <v>3872480</v>
      </c>
    </row>
    <row r="1332" spans="1:14">
      <c r="A1332" s="734" t="s">
        <v>3686</v>
      </c>
      <c r="B1332" s="734" t="s">
        <v>3687</v>
      </c>
      <c r="C1332" s="734" t="s">
        <v>1604</v>
      </c>
      <c r="D1332" s="734" t="s">
        <v>1605</v>
      </c>
      <c r="E1332" s="735">
        <v>6890</v>
      </c>
      <c r="F1332" s="735">
        <v>-40</v>
      </c>
      <c r="G1332" s="736">
        <v>-0.57999999999999996</v>
      </c>
      <c r="H1332" s="735">
        <v>6970</v>
      </c>
      <c r="I1332" s="735">
        <v>6970</v>
      </c>
      <c r="J1332" s="735">
        <v>6890</v>
      </c>
      <c r="K1332" s="735">
        <v>7546</v>
      </c>
      <c r="L1332" s="735">
        <v>52124320</v>
      </c>
      <c r="M1332" s="735">
        <v>81500831620</v>
      </c>
      <c r="N1332" s="735">
        <v>11828858</v>
      </c>
    </row>
    <row r="1333" spans="1:14">
      <c r="A1333" s="734" t="s">
        <v>3688</v>
      </c>
      <c r="B1333" s="734" t="s">
        <v>3689</v>
      </c>
      <c r="C1333" s="734" t="s">
        <v>1600</v>
      </c>
      <c r="D1333" s="734" t="s">
        <v>1611</v>
      </c>
      <c r="E1333" s="735">
        <v>1763</v>
      </c>
      <c r="F1333" s="735">
        <v>3</v>
      </c>
      <c r="G1333" s="736">
        <v>0.17</v>
      </c>
      <c r="H1333" s="735">
        <v>1758</v>
      </c>
      <c r="I1333" s="735">
        <v>1769</v>
      </c>
      <c r="J1333" s="735">
        <v>1758</v>
      </c>
      <c r="K1333" s="735">
        <v>13686</v>
      </c>
      <c r="L1333" s="735">
        <v>24132658</v>
      </c>
      <c r="M1333" s="735">
        <v>73114046466</v>
      </c>
      <c r="N1333" s="735">
        <v>41471382</v>
      </c>
    </row>
    <row r="1334" spans="1:14">
      <c r="A1334" s="734" t="s">
        <v>7785</v>
      </c>
      <c r="B1334" s="734" t="s">
        <v>7786</v>
      </c>
      <c r="C1334" s="734" t="s">
        <v>1600</v>
      </c>
      <c r="D1334" s="734" t="s">
        <v>1614</v>
      </c>
      <c r="E1334" s="735">
        <v>7850</v>
      </c>
      <c r="F1334" s="735">
        <v>-510</v>
      </c>
      <c r="G1334" s="736">
        <v>-6.1</v>
      </c>
      <c r="H1334" s="735">
        <v>8530</v>
      </c>
      <c r="I1334" s="735">
        <v>8730</v>
      </c>
      <c r="J1334" s="735">
        <v>7850</v>
      </c>
      <c r="K1334" s="735">
        <v>38804</v>
      </c>
      <c r="L1334" s="735">
        <v>318758440</v>
      </c>
      <c r="M1334" s="735">
        <v>29257907700</v>
      </c>
      <c r="N1334" s="735">
        <v>3727122</v>
      </c>
    </row>
    <row r="1335" spans="1:14">
      <c r="A1335" s="734" t="s">
        <v>3690</v>
      </c>
      <c r="B1335" s="734" t="s">
        <v>3691</v>
      </c>
      <c r="C1335" s="734" t="s">
        <v>1600</v>
      </c>
      <c r="D1335" s="734" t="s">
        <v>1601</v>
      </c>
      <c r="E1335" s="735">
        <v>5860</v>
      </c>
      <c r="F1335" s="735">
        <v>40</v>
      </c>
      <c r="G1335" s="736">
        <v>0.69</v>
      </c>
      <c r="H1335" s="735">
        <v>5830</v>
      </c>
      <c r="I1335" s="735">
        <v>5920</v>
      </c>
      <c r="J1335" s="735">
        <v>5780</v>
      </c>
      <c r="K1335" s="735">
        <v>298217</v>
      </c>
      <c r="L1335" s="735">
        <v>1741201370</v>
      </c>
      <c r="M1335" s="735">
        <v>88899130000</v>
      </c>
      <c r="N1335" s="735">
        <v>15170500</v>
      </c>
    </row>
    <row r="1336" spans="1:14">
      <c r="A1336" s="734" t="s">
        <v>10012</v>
      </c>
      <c r="B1336" s="734" t="s">
        <v>10013</v>
      </c>
      <c r="C1336" s="734" t="s">
        <v>1600</v>
      </c>
      <c r="D1336" s="734" t="s">
        <v>1660</v>
      </c>
      <c r="E1336" s="735">
        <v>2185</v>
      </c>
      <c r="F1336" s="735">
        <v>10</v>
      </c>
      <c r="G1336" s="736">
        <v>0.46</v>
      </c>
      <c r="H1336" s="735">
        <v>2170</v>
      </c>
      <c r="I1336" s="735">
        <v>2185</v>
      </c>
      <c r="J1336" s="735">
        <v>2170</v>
      </c>
      <c r="K1336" s="735">
        <v>23956</v>
      </c>
      <c r="L1336" s="735">
        <v>52094491</v>
      </c>
      <c r="M1336" s="735">
        <v>10247650000</v>
      </c>
      <c r="N1336" s="735">
        <v>4690000</v>
      </c>
    </row>
    <row r="1337" spans="1:14">
      <c r="A1337" s="734" t="s">
        <v>10014</v>
      </c>
      <c r="B1337" s="734" t="s">
        <v>10015</v>
      </c>
      <c r="C1337" s="734" t="s">
        <v>1600</v>
      </c>
      <c r="D1337" s="734" t="s">
        <v>1660</v>
      </c>
      <c r="E1337" s="735">
        <v>2020</v>
      </c>
      <c r="F1337" s="735">
        <v>0</v>
      </c>
      <c r="G1337" s="736">
        <v>0</v>
      </c>
      <c r="H1337" s="735">
        <v>2020</v>
      </c>
      <c r="I1337" s="735">
        <v>2020</v>
      </c>
      <c r="J1337" s="735">
        <v>2010</v>
      </c>
      <c r="K1337" s="735">
        <v>30861</v>
      </c>
      <c r="L1337" s="735">
        <v>62146765</v>
      </c>
      <c r="M1337" s="735">
        <v>12257360000</v>
      </c>
      <c r="N1337" s="735">
        <v>6068000</v>
      </c>
    </row>
    <row r="1338" spans="1:14">
      <c r="A1338" s="734" t="s">
        <v>3692</v>
      </c>
      <c r="B1338" s="734" t="s">
        <v>3693</v>
      </c>
      <c r="C1338" s="734" t="s">
        <v>1604</v>
      </c>
      <c r="D1338" s="734" t="s">
        <v>1605</v>
      </c>
      <c r="E1338" s="735">
        <v>16500</v>
      </c>
      <c r="F1338" s="735">
        <v>120</v>
      </c>
      <c r="G1338" s="736">
        <v>0.73</v>
      </c>
      <c r="H1338" s="735">
        <v>16380</v>
      </c>
      <c r="I1338" s="735">
        <v>16590</v>
      </c>
      <c r="J1338" s="735">
        <v>16020</v>
      </c>
      <c r="K1338" s="735">
        <v>12989</v>
      </c>
      <c r="L1338" s="735">
        <v>212089750</v>
      </c>
      <c r="M1338" s="735">
        <v>148500000000</v>
      </c>
      <c r="N1338" s="735">
        <v>9000000</v>
      </c>
    </row>
    <row r="1339" spans="1:14">
      <c r="A1339" s="734" t="s">
        <v>3694</v>
      </c>
      <c r="B1339" s="734" t="s">
        <v>1093</v>
      </c>
      <c r="C1339" s="734" t="s">
        <v>1604</v>
      </c>
      <c r="D1339" s="734" t="s">
        <v>1605</v>
      </c>
      <c r="E1339" s="735">
        <v>134100</v>
      </c>
      <c r="F1339" s="735">
        <v>-8900</v>
      </c>
      <c r="G1339" s="736">
        <v>-6.22</v>
      </c>
      <c r="H1339" s="735">
        <v>142300</v>
      </c>
      <c r="I1339" s="735">
        <v>149200</v>
      </c>
      <c r="J1339" s="735">
        <v>132200</v>
      </c>
      <c r="K1339" s="735">
        <v>44020</v>
      </c>
      <c r="L1339" s="735">
        <v>5989381650</v>
      </c>
      <c r="M1339" s="735">
        <v>2204604000000</v>
      </c>
      <c r="N1339" s="735">
        <v>16440000</v>
      </c>
    </row>
    <row r="1340" spans="1:14">
      <c r="A1340" s="734" t="s">
        <v>3695</v>
      </c>
      <c r="B1340" s="734" t="s">
        <v>3696</v>
      </c>
      <c r="C1340" s="734" t="s">
        <v>1604</v>
      </c>
      <c r="D1340" s="734" t="s">
        <v>1605</v>
      </c>
      <c r="E1340" s="735">
        <v>1532</v>
      </c>
      <c r="F1340" s="735">
        <v>-4</v>
      </c>
      <c r="G1340" s="736">
        <v>-0.26</v>
      </c>
      <c r="H1340" s="735">
        <v>1522</v>
      </c>
      <c r="I1340" s="735">
        <v>1537</v>
      </c>
      <c r="J1340" s="735">
        <v>1515</v>
      </c>
      <c r="K1340" s="735">
        <v>419393</v>
      </c>
      <c r="L1340" s="735">
        <v>639659952</v>
      </c>
      <c r="M1340" s="735">
        <v>169478774624</v>
      </c>
      <c r="N1340" s="735">
        <v>110625832</v>
      </c>
    </row>
    <row r="1341" spans="1:14">
      <c r="A1341" s="734" t="s">
        <v>3697</v>
      </c>
      <c r="B1341" s="734" t="s">
        <v>3698</v>
      </c>
      <c r="C1341" s="734" t="s">
        <v>1600</v>
      </c>
      <c r="D1341" s="734" t="s">
        <v>1611</v>
      </c>
      <c r="E1341" s="735">
        <v>3225</v>
      </c>
      <c r="F1341" s="735">
        <v>65</v>
      </c>
      <c r="G1341" s="736">
        <v>2.06</v>
      </c>
      <c r="H1341" s="735">
        <v>3165</v>
      </c>
      <c r="I1341" s="735">
        <v>3800</v>
      </c>
      <c r="J1341" s="735">
        <v>3115</v>
      </c>
      <c r="K1341" s="735">
        <v>4361837</v>
      </c>
      <c r="L1341" s="735">
        <v>15264402321</v>
      </c>
      <c r="M1341" s="735">
        <v>37629387075</v>
      </c>
      <c r="N1341" s="735">
        <v>11668027</v>
      </c>
    </row>
    <row r="1342" spans="1:14">
      <c r="A1342" s="734" t="s">
        <v>3699</v>
      </c>
      <c r="B1342" s="734" t="s">
        <v>3700</v>
      </c>
      <c r="C1342" s="734" t="s">
        <v>1604</v>
      </c>
      <c r="D1342" s="734" t="s">
        <v>1605</v>
      </c>
      <c r="E1342" s="735">
        <v>1308</v>
      </c>
      <c r="F1342" s="735">
        <v>8</v>
      </c>
      <c r="G1342" s="736">
        <v>0.62</v>
      </c>
      <c r="H1342" s="735">
        <v>1297</v>
      </c>
      <c r="I1342" s="735">
        <v>1315</v>
      </c>
      <c r="J1342" s="735">
        <v>1294</v>
      </c>
      <c r="K1342" s="735">
        <v>90804</v>
      </c>
      <c r="L1342" s="735">
        <v>118234592</v>
      </c>
      <c r="M1342" s="735">
        <v>92930157468</v>
      </c>
      <c r="N1342" s="735">
        <v>71047521</v>
      </c>
    </row>
    <row r="1343" spans="1:14">
      <c r="A1343" s="734" t="s">
        <v>3701</v>
      </c>
      <c r="B1343" s="734" t="s">
        <v>3702</v>
      </c>
      <c r="C1343" s="734" t="s">
        <v>1600</v>
      </c>
      <c r="D1343" s="734" t="s">
        <v>1611</v>
      </c>
      <c r="E1343" s="735">
        <v>6070</v>
      </c>
      <c r="F1343" s="735">
        <v>-100</v>
      </c>
      <c r="G1343" s="736">
        <v>-1.62</v>
      </c>
      <c r="H1343" s="735">
        <v>6150</v>
      </c>
      <c r="I1343" s="735">
        <v>6150</v>
      </c>
      <c r="J1343" s="735">
        <v>6050</v>
      </c>
      <c r="K1343" s="735">
        <v>72948</v>
      </c>
      <c r="L1343" s="735">
        <v>443409270</v>
      </c>
      <c r="M1343" s="735">
        <v>72757539050</v>
      </c>
      <c r="N1343" s="735">
        <v>11986415</v>
      </c>
    </row>
    <row r="1344" spans="1:14">
      <c r="A1344" s="734" t="s">
        <v>3703</v>
      </c>
      <c r="B1344" s="734" t="s">
        <v>3704</v>
      </c>
      <c r="C1344" s="734" t="s">
        <v>1600</v>
      </c>
      <c r="D1344" s="734" t="s">
        <v>1601</v>
      </c>
      <c r="E1344" s="735">
        <v>2100</v>
      </c>
      <c r="F1344" s="735">
        <v>-40</v>
      </c>
      <c r="G1344" s="736">
        <v>-1.87</v>
      </c>
      <c r="H1344" s="735">
        <v>2155</v>
      </c>
      <c r="I1344" s="735">
        <v>2165</v>
      </c>
      <c r="J1344" s="735">
        <v>2075</v>
      </c>
      <c r="K1344" s="735">
        <v>18865</v>
      </c>
      <c r="L1344" s="735">
        <v>39717335</v>
      </c>
      <c r="M1344" s="735">
        <v>36756728400</v>
      </c>
      <c r="N1344" s="735">
        <v>17503204</v>
      </c>
    </row>
    <row r="1345" spans="1:14">
      <c r="A1345" s="734" t="s">
        <v>3705</v>
      </c>
      <c r="B1345" s="734" t="s">
        <v>3706</v>
      </c>
      <c r="C1345" s="734" t="s">
        <v>1600</v>
      </c>
      <c r="D1345" s="734" t="s">
        <v>1632</v>
      </c>
      <c r="E1345" s="735">
        <v>3895</v>
      </c>
      <c r="F1345" s="735">
        <v>-85</v>
      </c>
      <c r="G1345" s="736">
        <v>-2.14</v>
      </c>
      <c r="H1345" s="735">
        <v>3980</v>
      </c>
      <c r="I1345" s="735">
        <v>3980</v>
      </c>
      <c r="J1345" s="735">
        <v>3865</v>
      </c>
      <c r="K1345" s="735">
        <v>122614</v>
      </c>
      <c r="L1345" s="735">
        <v>477556363</v>
      </c>
      <c r="M1345" s="735">
        <v>59431760125</v>
      </c>
      <c r="N1345" s="735">
        <v>15258475</v>
      </c>
    </row>
    <row r="1346" spans="1:14">
      <c r="A1346" s="734" t="s">
        <v>3707</v>
      </c>
      <c r="B1346" s="734" t="s">
        <v>3708</v>
      </c>
      <c r="C1346" s="734" t="s">
        <v>1604</v>
      </c>
      <c r="D1346" s="734" t="s">
        <v>1605</v>
      </c>
      <c r="E1346" s="735">
        <v>1126</v>
      </c>
      <c r="F1346" s="735">
        <v>0</v>
      </c>
      <c r="G1346" s="736">
        <v>0</v>
      </c>
      <c r="H1346" s="735">
        <v>1116</v>
      </c>
      <c r="I1346" s="735">
        <v>1170</v>
      </c>
      <c r="J1346" s="735">
        <v>1115</v>
      </c>
      <c r="K1346" s="735">
        <v>104672</v>
      </c>
      <c r="L1346" s="735">
        <v>119572458</v>
      </c>
      <c r="M1346" s="735">
        <v>39363496200</v>
      </c>
      <c r="N1346" s="735">
        <v>34958700</v>
      </c>
    </row>
    <row r="1347" spans="1:14">
      <c r="A1347" s="734" t="s">
        <v>3709</v>
      </c>
      <c r="B1347" s="734" t="s">
        <v>1362</v>
      </c>
      <c r="C1347" s="734" t="s">
        <v>1604</v>
      </c>
      <c r="D1347" s="734" t="s">
        <v>1605</v>
      </c>
      <c r="E1347" s="735">
        <v>14040</v>
      </c>
      <c r="F1347" s="735">
        <v>-40</v>
      </c>
      <c r="G1347" s="736">
        <v>-0.28000000000000003</v>
      </c>
      <c r="H1347" s="735">
        <v>14000</v>
      </c>
      <c r="I1347" s="735">
        <v>14140</v>
      </c>
      <c r="J1347" s="735">
        <v>13880</v>
      </c>
      <c r="K1347" s="735">
        <v>160690</v>
      </c>
      <c r="L1347" s="735">
        <v>2252072610</v>
      </c>
      <c r="M1347" s="735">
        <v>743909259600</v>
      </c>
      <c r="N1347" s="735">
        <v>52984990</v>
      </c>
    </row>
    <row r="1348" spans="1:14">
      <c r="A1348" s="734" t="s">
        <v>3710</v>
      </c>
      <c r="B1348" s="734" t="s">
        <v>3711</v>
      </c>
      <c r="C1348" s="734" t="s">
        <v>1604</v>
      </c>
      <c r="D1348" s="734" t="s">
        <v>1605</v>
      </c>
      <c r="E1348" s="735">
        <v>23500</v>
      </c>
      <c r="F1348" s="735">
        <v>700</v>
      </c>
      <c r="G1348" s="736">
        <v>3.07</v>
      </c>
      <c r="H1348" s="735">
        <v>22700</v>
      </c>
      <c r="I1348" s="735">
        <v>23550</v>
      </c>
      <c r="J1348" s="735">
        <v>22700</v>
      </c>
      <c r="K1348" s="735">
        <v>2474</v>
      </c>
      <c r="L1348" s="735">
        <v>57501400</v>
      </c>
      <c r="M1348" s="735">
        <v>51700000000</v>
      </c>
      <c r="N1348" s="735">
        <v>2200000</v>
      </c>
    </row>
    <row r="1349" spans="1:14">
      <c r="A1349" s="734" t="s">
        <v>10016</v>
      </c>
      <c r="B1349" s="734" t="s">
        <v>10017</v>
      </c>
      <c r="C1349" s="734" t="s">
        <v>1604</v>
      </c>
      <c r="D1349" s="734" t="s">
        <v>1605</v>
      </c>
      <c r="E1349" s="735">
        <v>1286</v>
      </c>
      <c r="F1349" s="735">
        <v>-7</v>
      </c>
      <c r="G1349" s="736">
        <v>-0.54</v>
      </c>
      <c r="H1349" s="735">
        <v>1293</v>
      </c>
      <c r="I1349" s="735">
        <v>1298</v>
      </c>
      <c r="J1349" s="735">
        <v>1281</v>
      </c>
      <c r="K1349" s="735">
        <v>56650</v>
      </c>
      <c r="L1349" s="735">
        <v>72893416</v>
      </c>
      <c r="M1349" s="735">
        <v>55912275904</v>
      </c>
      <c r="N1349" s="735">
        <v>43477664</v>
      </c>
    </row>
    <row r="1350" spans="1:14">
      <c r="A1350" s="734" t="s">
        <v>3712</v>
      </c>
      <c r="B1350" s="734" t="s">
        <v>3713</v>
      </c>
      <c r="C1350" s="734" t="s">
        <v>1604</v>
      </c>
      <c r="D1350" s="734" t="s">
        <v>1605</v>
      </c>
      <c r="E1350" s="735">
        <v>3595</v>
      </c>
      <c r="F1350" s="735">
        <v>85</v>
      </c>
      <c r="G1350" s="736">
        <v>2.42</v>
      </c>
      <c r="H1350" s="735">
        <v>3550</v>
      </c>
      <c r="I1350" s="735">
        <v>3605</v>
      </c>
      <c r="J1350" s="735">
        <v>3510</v>
      </c>
      <c r="K1350" s="735">
        <v>80762</v>
      </c>
      <c r="L1350" s="735">
        <v>288435211</v>
      </c>
      <c r="M1350" s="735">
        <v>212479987260</v>
      </c>
      <c r="N1350" s="735">
        <v>59104308</v>
      </c>
    </row>
    <row r="1351" spans="1:14">
      <c r="A1351" s="734" t="s">
        <v>3714</v>
      </c>
      <c r="B1351" s="734" t="s">
        <v>3715</v>
      </c>
      <c r="C1351" s="734" t="s">
        <v>1604</v>
      </c>
      <c r="D1351" s="734" t="s">
        <v>1605</v>
      </c>
      <c r="E1351" s="735">
        <v>5590</v>
      </c>
      <c r="F1351" s="735">
        <v>50</v>
      </c>
      <c r="G1351" s="736">
        <v>0.9</v>
      </c>
      <c r="H1351" s="735">
        <v>5550</v>
      </c>
      <c r="I1351" s="735">
        <v>5590</v>
      </c>
      <c r="J1351" s="735">
        <v>5510</v>
      </c>
      <c r="K1351" s="735">
        <v>177782</v>
      </c>
      <c r="L1351" s="735">
        <v>986396850</v>
      </c>
      <c r="M1351" s="735">
        <v>676055287570</v>
      </c>
      <c r="N1351" s="735">
        <v>120940123</v>
      </c>
    </row>
    <row r="1352" spans="1:14">
      <c r="A1352" s="734" t="s">
        <v>7787</v>
      </c>
      <c r="B1352" s="734" t="s">
        <v>7788</v>
      </c>
      <c r="C1352" s="734" t="s">
        <v>1600</v>
      </c>
      <c r="D1352" s="734" t="s">
        <v>1660</v>
      </c>
      <c r="E1352" s="735">
        <v>2085</v>
      </c>
      <c r="F1352" s="735">
        <v>10</v>
      </c>
      <c r="G1352" s="736">
        <v>0.48</v>
      </c>
      <c r="H1352" s="735">
        <v>2075</v>
      </c>
      <c r="I1352" s="735">
        <v>2085</v>
      </c>
      <c r="J1352" s="735">
        <v>2075</v>
      </c>
      <c r="K1352" s="735">
        <v>6571</v>
      </c>
      <c r="L1352" s="735">
        <v>13671240</v>
      </c>
      <c r="M1352" s="735">
        <v>39416925000</v>
      </c>
      <c r="N1352" s="735">
        <v>18905000</v>
      </c>
    </row>
    <row r="1353" spans="1:14">
      <c r="A1353" s="734" t="s">
        <v>10018</v>
      </c>
      <c r="B1353" s="734" t="s">
        <v>10019</v>
      </c>
      <c r="C1353" s="734" t="s">
        <v>1600</v>
      </c>
      <c r="D1353" s="734" t="s">
        <v>1660</v>
      </c>
      <c r="E1353" s="735">
        <v>2100</v>
      </c>
      <c r="F1353" s="735">
        <v>0</v>
      </c>
      <c r="G1353" s="736">
        <v>0</v>
      </c>
      <c r="H1353" s="735">
        <v>0</v>
      </c>
      <c r="I1353" s="735">
        <v>0</v>
      </c>
      <c r="J1353" s="735">
        <v>0</v>
      </c>
      <c r="K1353" s="735">
        <v>0</v>
      </c>
      <c r="L1353" s="735">
        <v>0</v>
      </c>
      <c r="M1353" s="735">
        <v>11592000000</v>
      </c>
      <c r="N1353" s="735">
        <v>5520000</v>
      </c>
    </row>
    <row r="1354" spans="1:14">
      <c r="A1354" s="734" t="s">
        <v>10020</v>
      </c>
      <c r="B1354" s="734" t="s">
        <v>10021</v>
      </c>
      <c r="C1354" s="734" t="s">
        <v>1600</v>
      </c>
      <c r="D1354" s="734" t="s">
        <v>1660</v>
      </c>
      <c r="E1354" s="735">
        <v>2145</v>
      </c>
      <c r="F1354" s="735">
        <v>0</v>
      </c>
      <c r="G1354" s="736">
        <v>0</v>
      </c>
      <c r="H1354" s="735">
        <v>2140</v>
      </c>
      <c r="I1354" s="735">
        <v>2145</v>
      </c>
      <c r="J1354" s="735">
        <v>2140</v>
      </c>
      <c r="K1354" s="735">
        <v>4</v>
      </c>
      <c r="L1354" s="735">
        <v>8565</v>
      </c>
      <c r="M1354" s="735">
        <v>7764900000</v>
      </c>
      <c r="N1354" s="735">
        <v>3620000</v>
      </c>
    </row>
    <row r="1355" spans="1:14">
      <c r="A1355" s="734" t="s">
        <v>10022</v>
      </c>
      <c r="B1355" s="734" t="s">
        <v>10023</v>
      </c>
      <c r="C1355" s="734" t="s">
        <v>1600</v>
      </c>
      <c r="D1355" s="734" t="s">
        <v>1660</v>
      </c>
      <c r="E1355" s="735">
        <v>2050</v>
      </c>
      <c r="F1355" s="735">
        <v>5</v>
      </c>
      <c r="G1355" s="736">
        <v>0.24</v>
      </c>
      <c r="H1355" s="735">
        <v>2045</v>
      </c>
      <c r="I1355" s="735">
        <v>2055</v>
      </c>
      <c r="J1355" s="735">
        <v>2045</v>
      </c>
      <c r="K1355" s="735">
        <v>2069</v>
      </c>
      <c r="L1355" s="735">
        <v>4250595</v>
      </c>
      <c r="M1355" s="735">
        <v>11562000000</v>
      </c>
      <c r="N1355" s="735">
        <v>5640000</v>
      </c>
    </row>
    <row r="1356" spans="1:14">
      <c r="A1356" s="734" t="s">
        <v>10024</v>
      </c>
      <c r="B1356" s="734" t="s">
        <v>10025</v>
      </c>
      <c r="C1356" s="734" t="s">
        <v>1600</v>
      </c>
      <c r="D1356" s="734" t="s">
        <v>1660</v>
      </c>
      <c r="E1356" s="735">
        <v>2075</v>
      </c>
      <c r="F1356" s="735">
        <v>5</v>
      </c>
      <c r="G1356" s="736">
        <v>0.24</v>
      </c>
      <c r="H1356" s="735">
        <v>2070</v>
      </c>
      <c r="I1356" s="735">
        <v>2075</v>
      </c>
      <c r="J1356" s="735">
        <v>2070</v>
      </c>
      <c r="K1356" s="735">
        <v>3969</v>
      </c>
      <c r="L1356" s="735">
        <v>8217835</v>
      </c>
      <c r="M1356" s="735">
        <v>9026250000</v>
      </c>
      <c r="N1356" s="735">
        <v>4350000</v>
      </c>
    </row>
    <row r="1357" spans="1:14">
      <c r="A1357" s="734" t="s">
        <v>10026</v>
      </c>
      <c r="B1357" s="734" t="s">
        <v>10027</v>
      </c>
      <c r="C1357" s="734" t="s">
        <v>1600</v>
      </c>
      <c r="D1357" s="734" t="s">
        <v>1660</v>
      </c>
      <c r="E1357" s="735">
        <v>2015</v>
      </c>
      <c r="F1357" s="735">
        <v>0</v>
      </c>
      <c r="G1357" s="736">
        <v>0</v>
      </c>
      <c r="H1357" s="735">
        <v>2025</v>
      </c>
      <c r="I1357" s="735">
        <v>2025</v>
      </c>
      <c r="J1357" s="735">
        <v>2010</v>
      </c>
      <c r="K1357" s="735">
        <v>1925</v>
      </c>
      <c r="L1357" s="735">
        <v>3869570</v>
      </c>
      <c r="M1357" s="735">
        <v>11324300000</v>
      </c>
      <c r="N1357" s="735">
        <v>5620000</v>
      </c>
    </row>
    <row r="1358" spans="1:14">
      <c r="A1358" s="734" t="s">
        <v>3716</v>
      </c>
      <c r="B1358" s="734" t="s">
        <v>1425</v>
      </c>
      <c r="C1358" s="734" t="s">
        <v>1604</v>
      </c>
      <c r="D1358" s="734" t="s">
        <v>1605</v>
      </c>
      <c r="E1358" s="735">
        <v>76900</v>
      </c>
      <c r="F1358" s="735">
        <v>-1000</v>
      </c>
      <c r="G1358" s="736">
        <v>-1.28</v>
      </c>
      <c r="H1358" s="735">
        <v>76900</v>
      </c>
      <c r="I1358" s="735">
        <v>77300</v>
      </c>
      <c r="J1358" s="735">
        <v>76500</v>
      </c>
      <c r="K1358" s="735">
        <v>556030</v>
      </c>
      <c r="L1358" s="735">
        <v>42759937800</v>
      </c>
      <c r="M1358" s="735">
        <v>37334560424600</v>
      </c>
      <c r="N1358" s="735">
        <v>485494934</v>
      </c>
    </row>
    <row r="1359" spans="1:14">
      <c r="A1359" s="734" t="s">
        <v>3717</v>
      </c>
      <c r="B1359" s="734" t="s">
        <v>3718</v>
      </c>
      <c r="C1359" s="734" t="s">
        <v>1600</v>
      </c>
      <c r="D1359" s="734" t="s">
        <v>1601</v>
      </c>
      <c r="E1359" s="735">
        <v>1722</v>
      </c>
      <c r="F1359" s="735">
        <v>4</v>
      </c>
      <c r="G1359" s="736">
        <v>0.23</v>
      </c>
      <c r="H1359" s="735">
        <v>1711</v>
      </c>
      <c r="I1359" s="735">
        <v>1729</v>
      </c>
      <c r="J1359" s="735">
        <v>1696</v>
      </c>
      <c r="K1359" s="735">
        <v>11625</v>
      </c>
      <c r="L1359" s="735">
        <v>19943349</v>
      </c>
      <c r="M1359" s="735">
        <v>50170626702</v>
      </c>
      <c r="N1359" s="735">
        <v>29135091</v>
      </c>
    </row>
    <row r="1360" spans="1:14">
      <c r="A1360" s="734" t="s">
        <v>3719</v>
      </c>
      <c r="B1360" s="734" t="s">
        <v>3720</v>
      </c>
      <c r="C1360" s="734" t="s">
        <v>1600</v>
      </c>
      <c r="D1360" s="734" t="s">
        <v>1614</v>
      </c>
      <c r="E1360" s="735">
        <v>3170</v>
      </c>
      <c r="F1360" s="735">
        <v>10</v>
      </c>
      <c r="G1360" s="736">
        <v>0.32</v>
      </c>
      <c r="H1360" s="735">
        <v>3120</v>
      </c>
      <c r="I1360" s="735">
        <v>3180</v>
      </c>
      <c r="J1360" s="735">
        <v>3120</v>
      </c>
      <c r="K1360" s="735">
        <v>13020</v>
      </c>
      <c r="L1360" s="735">
        <v>41116810</v>
      </c>
      <c r="M1360" s="735">
        <v>32155988650</v>
      </c>
      <c r="N1360" s="735">
        <v>10143845</v>
      </c>
    </row>
    <row r="1361" spans="1:14">
      <c r="A1361" s="734" t="s">
        <v>3721</v>
      </c>
      <c r="B1361" s="734" t="s">
        <v>3722</v>
      </c>
      <c r="C1361" s="734" t="s">
        <v>1604</v>
      </c>
      <c r="D1361" s="734" t="s">
        <v>1605</v>
      </c>
      <c r="E1361" s="735">
        <v>13990</v>
      </c>
      <c r="F1361" s="735">
        <v>-10</v>
      </c>
      <c r="G1361" s="736">
        <v>-7.0000000000000007E-2</v>
      </c>
      <c r="H1361" s="735">
        <v>13870</v>
      </c>
      <c r="I1361" s="735">
        <v>14030</v>
      </c>
      <c r="J1361" s="735">
        <v>13860</v>
      </c>
      <c r="K1361" s="735">
        <v>1987</v>
      </c>
      <c r="L1361" s="735">
        <v>27808330</v>
      </c>
      <c r="M1361" s="735">
        <v>132905000000</v>
      </c>
      <c r="N1361" s="735">
        <v>9500000</v>
      </c>
    </row>
    <row r="1362" spans="1:14">
      <c r="A1362" s="734" t="s">
        <v>3723</v>
      </c>
      <c r="B1362" s="734" t="s">
        <v>3724</v>
      </c>
      <c r="C1362" s="734" t="s">
        <v>1600</v>
      </c>
      <c r="D1362" s="734" t="s">
        <v>1611</v>
      </c>
      <c r="E1362" s="735">
        <v>4840</v>
      </c>
      <c r="F1362" s="735">
        <v>-210</v>
      </c>
      <c r="G1362" s="736">
        <v>-4.16</v>
      </c>
      <c r="H1362" s="735">
        <v>5000</v>
      </c>
      <c r="I1362" s="735">
        <v>5160</v>
      </c>
      <c r="J1362" s="735">
        <v>4830</v>
      </c>
      <c r="K1362" s="735">
        <v>178418</v>
      </c>
      <c r="L1362" s="735">
        <v>874139807</v>
      </c>
      <c r="M1362" s="735">
        <v>186621857400</v>
      </c>
      <c r="N1362" s="735">
        <v>38558235</v>
      </c>
    </row>
    <row r="1363" spans="1:14">
      <c r="A1363" s="734" t="s">
        <v>3725</v>
      </c>
      <c r="B1363" s="734" t="s">
        <v>3726</v>
      </c>
      <c r="C1363" s="734" t="s">
        <v>1600</v>
      </c>
      <c r="D1363" s="734" t="s">
        <v>1611</v>
      </c>
      <c r="E1363" s="735">
        <v>38650</v>
      </c>
      <c r="F1363" s="735">
        <v>450</v>
      </c>
      <c r="G1363" s="736">
        <v>1.18</v>
      </c>
      <c r="H1363" s="735">
        <v>38650</v>
      </c>
      <c r="I1363" s="735">
        <v>39800</v>
      </c>
      <c r="J1363" s="735">
        <v>38500</v>
      </c>
      <c r="K1363" s="735">
        <v>441155</v>
      </c>
      <c r="L1363" s="735">
        <v>17222993625</v>
      </c>
      <c r="M1363" s="735">
        <v>2364294244200</v>
      </c>
      <c r="N1363" s="735">
        <v>61171908</v>
      </c>
    </row>
    <row r="1364" spans="1:14">
      <c r="A1364" s="734" t="s">
        <v>3727</v>
      </c>
      <c r="B1364" s="734" t="s">
        <v>3728</v>
      </c>
      <c r="C1364" s="734" t="s">
        <v>1629</v>
      </c>
      <c r="D1364" s="734" t="s">
        <v>1611</v>
      </c>
      <c r="E1364" s="735">
        <v>49350</v>
      </c>
      <c r="F1364" s="735">
        <v>-1450</v>
      </c>
      <c r="G1364" s="736">
        <v>-2.85</v>
      </c>
      <c r="H1364" s="735">
        <v>49900</v>
      </c>
      <c r="I1364" s="735">
        <v>51000</v>
      </c>
      <c r="J1364" s="735">
        <v>49100</v>
      </c>
      <c r="K1364" s="735">
        <v>535535</v>
      </c>
      <c r="L1364" s="735">
        <v>26681765650</v>
      </c>
      <c r="M1364" s="735">
        <v>1842838458300</v>
      </c>
      <c r="N1364" s="735">
        <v>37342218</v>
      </c>
    </row>
    <row r="1365" spans="1:14">
      <c r="A1365" s="734" t="s">
        <v>3729</v>
      </c>
      <c r="B1365" s="734" t="s">
        <v>3730</v>
      </c>
      <c r="C1365" s="734" t="s">
        <v>1600</v>
      </c>
      <c r="D1365" s="734" t="s">
        <v>2041</v>
      </c>
      <c r="E1365" s="735">
        <v>2720</v>
      </c>
      <c r="F1365" s="735">
        <v>0</v>
      </c>
      <c r="G1365" s="736">
        <v>0</v>
      </c>
      <c r="H1365" s="735">
        <v>2725</v>
      </c>
      <c r="I1365" s="735">
        <v>2725</v>
      </c>
      <c r="J1365" s="735">
        <v>2640</v>
      </c>
      <c r="K1365" s="735">
        <v>199798</v>
      </c>
      <c r="L1365" s="735">
        <v>535129942</v>
      </c>
      <c r="M1365" s="735">
        <v>143691490880</v>
      </c>
      <c r="N1365" s="735">
        <v>52827754</v>
      </c>
    </row>
    <row r="1366" spans="1:14">
      <c r="A1366" s="734" t="s">
        <v>10028</v>
      </c>
      <c r="B1366" s="734" t="s">
        <v>10029</v>
      </c>
      <c r="C1366" s="734" t="s">
        <v>1600</v>
      </c>
      <c r="D1366" s="734" t="s">
        <v>1632</v>
      </c>
      <c r="E1366" s="735">
        <v>8580</v>
      </c>
      <c r="F1366" s="735">
        <v>590</v>
      </c>
      <c r="G1366" s="736">
        <v>7.38</v>
      </c>
      <c r="H1366" s="735">
        <v>7790</v>
      </c>
      <c r="I1366" s="735">
        <v>8620</v>
      </c>
      <c r="J1366" s="735">
        <v>7790</v>
      </c>
      <c r="K1366" s="735">
        <v>119311</v>
      </c>
      <c r="L1366" s="735">
        <v>1008741810</v>
      </c>
      <c r="M1366" s="735">
        <v>54833776140</v>
      </c>
      <c r="N1366" s="735">
        <v>6390883</v>
      </c>
    </row>
    <row r="1367" spans="1:14">
      <c r="A1367" s="734" t="s">
        <v>10030</v>
      </c>
      <c r="B1367" s="734" t="s">
        <v>10031</v>
      </c>
      <c r="C1367" s="734" t="s">
        <v>1600</v>
      </c>
      <c r="D1367" s="734" t="s">
        <v>1601</v>
      </c>
      <c r="E1367" s="735">
        <v>8850</v>
      </c>
      <c r="F1367" s="735">
        <v>360</v>
      </c>
      <c r="G1367" s="736">
        <v>4.24</v>
      </c>
      <c r="H1367" s="735">
        <v>8490</v>
      </c>
      <c r="I1367" s="735">
        <v>9100</v>
      </c>
      <c r="J1367" s="735">
        <v>8350</v>
      </c>
      <c r="K1367" s="735">
        <v>676924</v>
      </c>
      <c r="L1367" s="735">
        <v>5973879250</v>
      </c>
      <c r="M1367" s="735">
        <v>208904250000</v>
      </c>
      <c r="N1367" s="735">
        <v>23605000</v>
      </c>
    </row>
    <row r="1368" spans="1:14">
      <c r="A1368" s="734" t="s">
        <v>3731</v>
      </c>
      <c r="B1368" s="734" t="s">
        <v>3732</v>
      </c>
      <c r="C1368" s="734" t="s">
        <v>1600</v>
      </c>
      <c r="D1368" s="734" t="s">
        <v>1611</v>
      </c>
      <c r="E1368" s="735">
        <v>14600</v>
      </c>
      <c r="F1368" s="735">
        <v>-180</v>
      </c>
      <c r="G1368" s="736">
        <v>-1.22</v>
      </c>
      <c r="H1368" s="735">
        <v>14700</v>
      </c>
      <c r="I1368" s="735">
        <v>15100</v>
      </c>
      <c r="J1368" s="735">
        <v>14500</v>
      </c>
      <c r="K1368" s="735">
        <v>73708</v>
      </c>
      <c r="L1368" s="735">
        <v>1083079010</v>
      </c>
      <c r="M1368" s="735">
        <v>159493947800</v>
      </c>
      <c r="N1368" s="735">
        <v>10924243</v>
      </c>
    </row>
    <row r="1369" spans="1:14">
      <c r="A1369" s="734" t="s">
        <v>3733</v>
      </c>
      <c r="B1369" s="734" t="s">
        <v>3734</v>
      </c>
      <c r="C1369" s="734" t="s">
        <v>1600</v>
      </c>
      <c r="D1369" s="734" t="s">
        <v>1614</v>
      </c>
      <c r="E1369" s="735">
        <v>3945</v>
      </c>
      <c r="F1369" s="735">
        <v>-75</v>
      </c>
      <c r="G1369" s="736">
        <v>-1.87</v>
      </c>
      <c r="H1369" s="735">
        <v>3965</v>
      </c>
      <c r="I1369" s="735">
        <v>4200</v>
      </c>
      <c r="J1369" s="735">
        <v>3940</v>
      </c>
      <c r="K1369" s="735">
        <v>268671</v>
      </c>
      <c r="L1369" s="735">
        <v>1081538760</v>
      </c>
      <c r="M1369" s="735">
        <v>47157839625</v>
      </c>
      <c r="N1369" s="735">
        <v>11953825</v>
      </c>
    </row>
    <row r="1370" spans="1:14">
      <c r="A1370" s="734" t="s">
        <v>3735</v>
      </c>
      <c r="B1370" s="734" t="s">
        <v>3736</v>
      </c>
      <c r="C1370" s="734" t="s">
        <v>1600</v>
      </c>
      <c r="D1370" s="734" t="s">
        <v>1632</v>
      </c>
      <c r="E1370" s="735">
        <v>8990</v>
      </c>
      <c r="F1370" s="735">
        <v>-230</v>
      </c>
      <c r="G1370" s="736">
        <v>-2.4900000000000002</v>
      </c>
      <c r="H1370" s="735">
        <v>9300</v>
      </c>
      <c r="I1370" s="735">
        <v>9530</v>
      </c>
      <c r="J1370" s="735">
        <v>8040</v>
      </c>
      <c r="K1370" s="735">
        <v>1402004</v>
      </c>
      <c r="L1370" s="735">
        <v>12328037905</v>
      </c>
      <c r="M1370" s="735">
        <v>207934627530</v>
      </c>
      <c r="N1370" s="735">
        <v>23129547</v>
      </c>
    </row>
    <row r="1371" spans="1:14">
      <c r="A1371" s="734" t="s">
        <v>3739</v>
      </c>
      <c r="B1371" s="734" t="s">
        <v>3740</v>
      </c>
      <c r="C1371" s="734" t="s">
        <v>1604</v>
      </c>
      <c r="D1371" s="734" t="s">
        <v>1605</v>
      </c>
      <c r="E1371" s="735">
        <v>1560</v>
      </c>
      <c r="F1371" s="735">
        <v>12</v>
      </c>
      <c r="G1371" s="736">
        <v>0.78</v>
      </c>
      <c r="H1371" s="735">
        <v>1541</v>
      </c>
      <c r="I1371" s="735">
        <v>1560</v>
      </c>
      <c r="J1371" s="735">
        <v>1540</v>
      </c>
      <c r="K1371" s="735">
        <v>92401</v>
      </c>
      <c r="L1371" s="735">
        <v>143217548</v>
      </c>
      <c r="M1371" s="735">
        <v>55391603280</v>
      </c>
      <c r="N1371" s="735">
        <v>35507438</v>
      </c>
    </row>
    <row r="1372" spans="1:14">
      <c r="A1372" s="734" t="s">
        <v>3741</v>
      </c>
      <c r="B1372" s="734" t="s">
        <v>3742</v>
      </c>
      <c r="C1372" s="734" t="s">
        <v>1695</v>
      </c>
      <c r="D1372" s="734" t="s">
        <v>1696</v>
      </c>
      <c r="E1372" s="735">
        <v>1384</v>
      </c>
      <c r="F1372" s="735">
        <v>180</v>
      </c>
      <c r="G1372" s="736">
        <v>14.95</v>
      </c>
      <c r="H1372" s="735">
        <v>1384</v>
      </c>
      <c r="I1372" s="735">
        <v>1384</v>
      </c>
      <c r="J1372" s="735">
        <v>1384</v>
      </c>
      <c r="K1372" s="735">
        <v>30</v>
      </c>
      <c r="L1372" s="735">
        <v>41520</v>
      </c>
      <c r="M1372" s="735">
        <v>1453200000</v>
      </c>
      <c r="N1372" s="735">
        <v>1050000</v>
      </c>
    </row>
    <row r="1373" spans="1:14">
      <c r="A1373" s="734" t="s">
        <v>3743</v>
      </c>
      <c r="B1373" s="734" t="s">
        <v>3744</v>
      </c>
      <c r="C1373" s="734" t="s">
        <v>1600</v>
      </c>
      <c r="D1373" s="734" t="s">
        <v>1601</v>
      </c>
      <c r="E1373" s="735">
        <v>263</v>
      </c>
      <c r="F1373" s="735">
        <v>-3</v>
      </c>
      <c r="G1373" s="736">
        <v>-1.1299999999999999</v>
      </c>
      <c r="H1373" s="735">
        <v>264</v>
      </c>
      <c r="I1373" s="735">
        <v>271</v>
      </c>
      <c r="J1373" s="735">
        <v>258</v>
      </c>
      <c r="K1373" s="735">
        <v>599039</v>
      </c>
      <c r="L1373" s="735">
        <v>157004524</v>
      </c>
      <c r="M1373" s="735">
        <v>36620186802</v>
      </c>
      <c r="N1373" s="735">
        <v>139240254</v>
      </c>
    </row>
    <row r="1374" spans="1:14">
      <c r="A1374" s="734" t="s">
        <v>3745</v>
      </c>
      <c r="B1374" s="734" t="s">
        <v>3746</v>
      </c>
      <c r="C1374" s="734" t="s">
        <v>1600</v>
      </c>
      <c r="D1374" s="734" t="s">
        <v>1614</v>
      </c>
      <c r="E1374" s="735">
        <v>835</v>
      </c>
      <c r="F1374" s="735">
        <v>5</v>
      </c>
      <c r="G1374" s="736">
        <v>0.6</v>
      </c>
      <c r="H1374" s="735">
        <v>830</v>
      </c>
      <c r="I1374" s="735">
        <v>835</v>
      </c>
      <c r="J1374" s="735">
        <v>813</v>
      </c>
      <c r="K1374" s="735">
        <v>47532</v>
      </c>
      <c r="L1374" s="735">
        <v>39381215</v>
      </c>
      <c r="M1374" s="735">
        <v>37959292885</v>
      </c>
      <c r="N1374" s="735">
        <v>45460231</v>
      </c>
    </row>
    <row r="1375" spans="1:14">
      <c r="A1375" s="734" t="s">
        <v>3747</v>
      </c>
      <c r="B1375" s="734" t="s">
        <v>3748</v>
      </c>
      <c r="C1375" s="734" t="s">
        <v>1600</v>
      </c>
      <c r="D1375" s="734" t="s">
        <v>1611</v>
      </c>
      <c r="E1375" s="735">
        <v>1789</v>
      </c>
      <c r="F1375" s="735">
        <v>16</v>
      </c>
      <c r="G1375" s="736">
        <v>0.9</v>
      </c>
      <c r="H1375" s="735">
        <v>1767</v>
      </c>
      <c r="I1375" s="735">
        <v>1789</v>
      </c>
      <c r="J1375" s="735">
        <v>1756</v>
      </c>
      <c r="K1375" s="735">
        <v>4688</v>
      </c>
      <c r="L1375" s="735">
        <v>8323140</v>
      </c>
      <c r="M1375" s="735">
        <v>60527095669</v>
      </c>
      <c r="N1375" s="735">
        <v>33832921</v>
      </c>
    </row>
    <row r="1376" spans="1:14">
      <c r="A1376" s="734" t="s">
        <v>10032</v>
      </c>
      <c r="B1376" s="734" t="s">
        <v>10033</v>
      </c>
      <c r="C1376" s="734" t="s">
        <v>1600</v>
      </c>
      <c r="D1376" s="734" t="s">
        <v>1632</v>
      </c>
      <c r="E1376" s="735">
        <v>15900</v>
      </c>
      <c r="F1376" s="735">
        <v>-1430</v>
      </c>
      <c r="G1376" s="736">
        <v>-8.25</v>
      </c>
      <c r="H1376" s="735">
        <v>16500</v>
      </c>
      <c r="I1376" s="735">
        <v>16640</v>
      </c>
      <c r="J1376" s="735">
        <v>15750</v>
      </c>
      <c r="K1376" s="735">
        <v>1293698</v>
      </c>
      <c r="L1376" s="735">
        <v>20825481890</v>
      </c>
      <c r="M1376" s="735">
        <v>140326006500</v>
      </c>
      <c r="N1376" s="735">
        <v>8825535</v>
      </c>
    </row>
    <row r="1377" spans="1:14">
      <c r="A1377" s="734" t="s">
        <v>3749</v>
      </c>
      <c r="B1377" s="734" t="s">
        <v>3750</v>
      </c>
      <c r="C1377" s="734" t="s">
        <v>1600</v>
      </c>
      <c r="D1377" s="734" t="s">
        <v>1611</v>
      </c>
      <c r="E1377" s="735">
        <v>68600</v>
      </c>
      <c r="F1377" s="735">
        <v>4800</v>
      </c>
      <c r="G1377" s="736">
        <v>7.52</v>
      </c>
      <c r="H1377" s="735">
        <v>64200</v>
      </c>
      <c r="I1377" s="735">
        <v>70300</v>
      </c>
      <c r="J1377" s="735">
        <v>62900</v>
      </c>
      <c r="K1377" s="735">
        <v>217579</v>
      </c>
      <c r="L1377" s="735">
        <v>14484919500</v>
      </c>
      <c r="M1377" s="735">
        <v>751257670800</v>
      </c>
      <c r="N1377" s="735">
        <v>10951278</v>
      </c>
    </row>
    <row r="1378" spans="1:14">
      <c r="A1378" s="734" t="s">
        <v>3751</v>
      </c>
      <c r="B1378" s="734" t="s">
        <v>3752</v>
      </c>
      <c r="C1378" s="734" t="s">
        <v>1600</v>
      </c>
      <c r="D1378" s="734" t="s">
        <v>1614</v>
      </c>
      <c r="E1378" s="735">
        <v>13110</v>
      </c>
      <c r="F1378" s="735">
        <v>-80</v>
      </c>
      <c r="G1378" s="736">
        <v>-0.61</v>
      </c>
      <c r="H1378" s="735">
        <v>13190</v>
      </c>
      <c r="I1378" s="735">
        <v>13310</v>
      </c>
      <c r="J1378" s="735">
        <v>13040</v>
      </c>
      <c r="K1378" s="735">
        <v>7113</v>
      </c>
      <c r="L1378" s="735">
        <v>93282920</v>
      </c>
      <c r="M1378" s="735">
        <v>123234000000</v>
      </c>
      <c r="N1378" s="735">
        <v>9400000</v>
      </c>
    </row>
    <row r="1379" spans="1:14">
      <c r="A1379" s="734" t="s">
        <v>7789</v>
      </c>
      <c r="B1379" s="734" t="s">
        <v>7790</v>
      </c>
      <c r="C1379" s="734" t="s">
        <v>1600</v>
      </c>
      <c r="D1379" s="734" t="s">
        <v>1632</v>
      </c>
      <c r="E1379" s="735">
        <v>1680</v>
      </c>
      <c r="F1379" s="735">
        <v>-10</v>
      </c>
      <c r="G1379" s="736">
        <v>-0.59</v>
      </c>
      <c r="H1379" s="735">
        <v>1690</v>
      </c>
      <c r="I1379" s="735">
        <v>1697</v>
      </c>
      <c r="J1379" s="735">
        <v>1650</v>
      </c>
      <c r="K1379" s="735">
        <v>48591</v>
      </c>
      <c r="L1379" s="735">
        <v>81065086</v>
      </c>
      <c r="M1379" s="735">
        <v>29074903200</v>
      </c>
      <c r="N1379" s="735">
        <v>17306490</v>
      </c>
    </row>
    <row r="1380" spans="1:14">
      <c r="A1380" s="734" t="s">
        <v>3753</v>
      </c>
      <c r="B1380" s="734" t="s">
        <v>3754</v>
      </c>
      <c r="C1380" s="734" t="s">
        <v>1604</v>
      </c>
      <c r="D1380" s="734" t="s">
        <v>1605</v>
      </c>
      <c r="E1380" s="735">
        <v>11470</v>
      </c>
      <c r="F1380" s="735">
        <v>-110</v>
      </c>
      <c r="G1380" s="736">
        <v>-0.95</v>
      </c>
      <c r="H1380" s="735">
        <v>11920</v>
      </c>
      <c r="I1380" s="735">
        <v>11920</v>
      </c>
      <c r="J1380" s="735">
        <v>11440</v>
      </c>
      <c r="K1380" s="735">
        <v>10059</v>
      </c>
      <c r="L1380" s="735">
        <v>115693890</v>
      </c>
      <c r="M1380" s="735">
        <v>376696615940</v>
      </c>
      <c r="N1380" s="735">
        <v>32841902</v>
      </c>
    </row>
    <row r="1381" spans="1:14">
      <c r="A1381" s="734" t="s">
        <v>3755</v>
      </c>
      <c r="B1381" s="734" t="s">
        <v>3756</v>
      </c>
      <c r="C1381" s="734" t="s">
        <v>1600</v>
      </c>
      <c r="D1381" s="734" t="s">
        <v>1611</v>
      </c>
      <c r="E1381" s="735">
        <v>7370</v>
      </c>
      <c r="F1381" s="735">
        <v>-290</v>
      </c>
      <c r="G1381" s="736">
        <v>-3.79</v>
      </c>
      <c r="H1381" s="735">
        <v>7660</v>
      </c>
      <c r="I1381" s="735">
        <v>7680</v>
      </c>
      <c r="J1381" s="735">
        <v>7360</v>
      </c>
      <c r="K1381" s="735">
        <v>763403</v>
      </c>
      <c r="L1381" s="735">
        <v>5681118485</v>
      </c>
      <c r="M1381" s="735">
        <v>447775655580</v>
      </c>
      <c r="N1381" s="735">
        <v>60756534</v>
      </c>
    </row>
    <row r="1382" spans="1:14">
      <c r="A1382" s="734" t="s">
        <v>10034</v>
      </c>
      <c r="B1382" s="734" t="s">
        <v>10035</v>
      </c>
      <c r="C1382" s="734" t="s">
        <v>1600</v>
      </c>
      <c r="D1382" s="734" t="s">
        <v>1632</v>
      </c>
      <c r="E1382" s="735">
        <v>18230</v>
      </c>
      <c r="F1382" s="735">
        <v>-570</v>
      </c>
      <c r="G1382" s="736">
        <v>-3.03</v>
      </c>
      <c r="H1382" s="735">
        <v>18650</v>
      </c>
      <c r="I1382" s="735">
        <v>18700</v>
      </c>
      <c r="J1382" s="735">
        <v>17950</v>
      </c>
      <c r="K1382" s="735">
        <v>653946</v>
      </c>
      <c r="L1382" s="735">
        <v>11960351665</v>
      </c>
      <c r="M1382" s="735">
        <v>579011707480</v>
      </c>
      <c r="N1382" s="735">
        <v>31761476</v>
      </c>
    </row>
    <row r="1383" spans="1:14">
      <c r="A1383" s="734" t="s">
        <v>10036</v>
      </c>
      <c r="B1383" s="734" t="s">
        <v>10037</v>
      </c>
      <c r="C1383" s="734" t="s">
        <v>1600</v>
      </c>
      <c r="D1383" s="734" t="s">
        <v>1632</v>
      </c>
      <c r="E1383" s="735">
        <v>6370</v>
      </c>
      <c r="F1383" s="735">
        <v>-10</v>
      </c>
      <c r="G1383" s="736">
        <v>-0.16</v>
      </c>
      <c r="H1383" s="735">
        <v>6300</v>
      </c>
      <c r="I1383" s="735">
        <v>6550</v>
      </c>
      <c r="J1383" s="735">
        <v>6300</v>
      </c>
      <c r="K1383" s="735">
        <v>56766</v>
      </c>
      <c r="L1383" s="735">
        <v>365661255</v>
      </c>
      <c r="M1383" s="735">
        <v>61055176000</v>
      </c>
      <c r="N1383" s="735">
        <v>9584800</v>
      </c>
    </row>
    <row r="1384" spans="1:14">
      <c r="A1384" s="734" t="s">
        <v>10038</v>
      </c>
      <c r="B1384" s="734" t="s">
        <v>10039</v>
      </c>
      <c r="C1384" s="734" t="s">
        <v>1600</v>
      </c>
      <c r="D1384" s="734" t="s">
        <v>1632</v>
      </c>
      <c r="E1384" s="735">
        <v>33100</v>
      </c>
      <c r="F1384" s="735">
        <v>-2550</v>
      </c>
      <c r="G1384" s="736">
        <v>-7.15</v>
      </c>
      <c r="H1384" s="735">
        <v>35950</v>
      </c>
      <c r="I1384" s="735">
        <v>36400</v>
      </c>
      <c r="J1384" s="735">
        <v>32950</v>
      </c>
      <c r="K1384" s="735">
        <v>441818</v>
      </c>
      <c r="L1384" s="735">
        <v>14876094775</v>
      </c>
      <c r="M1384" s="735">
        <v>387325012200</v>
      </c>
      <c r="N1384" s="735">
        <v>11701662</v>
      </c>
    </row>
    <row r="1385" spans="1:14">
      <c r="A1385" s="734" t="s">
        <v>7791</v>
      </c>
      <c r="B1385" s="734" t="s">
        <v>7792</v>
      </c>
      <c r="C1385" s="734" t="s">
        <v>1600</v>
      </c>
      <c r="D1385" s="734" t="s">
        <v>1601</v>
      </c>
      <c r="E1385" s="735">
        <v>5750</v>
      </c>
      <c r="F1385" s="735">
        <v>-30</v>
      </c>
      <c r="G1385" s="736">
        <v>-0.52</v>
      </c>
      <c r="H1385" s="735">
        <v>5610</v>
      </c>
      <c r="I1385" s="735">
        <v>5890</v>
      </c>
      <c r="J1385" s="735">
        <v>5610</v>
      </c>
      <c r="K1385" s="735">
        <v>16221</v>
      </c>
      <c r="L1385" s="735">
        <v>93418690</v>
      </c>
      <c r="M1385" s="735">
        <v>33560461500</v>
      </c>
      <c r="N1385" s="735">
        <v>5836602</v>
      </c>
    </row>
    <row r="1386" spans="1:14">
      <c r="A1386" s="734" t="s">
        <v>3757</v>
      </c>
      <c r="B1386" s="734" t="s">
        <v>3758</v>
      </c>
      <c r="C1386" s="734" t="s">
        <v>1600</v>
      </c>
      <c r="D1386" s="734" t="s">
        <v>1651</v>
      </c>
      <c r="E1386" s="735">
        <v>1493</v>
      </c>
      <c r="F1386" s="735">
        <v>0</v>
      </c>
      <c r="G1386" s="736">
        <v>0</v>
      </c>
      <c r="H1386" s="735">
        <v>0</v>
      </c>
      <c r="I1386" s="735">
        <v>0</v>
      </c>
      <c r="J1386" s="735">
        <v>0</v>
      </c>
      <c r="K1386" s="735">
        <v>0</v>
      </c>
      <c r="L1386" s="735">
        <v>0</v>
      </c>
      <c r="M1386" s="735">
        <v>97271994227</v>
      </c>
      <c r="N1386" s="735">
        <v>65152039</v>
      </c>
    </row>
    <row r="1387" spans="1:14">
      <c r="A1387" s="734" t="s">
        <v>3759</v>
      </c>
      <c r="B1387" s="734" t="s">
        <v>3760</v>
      </c>
      <c r="C1387" s="734" t="s">
        <v>1629</v>
      </c>
      <c r="D1387" s="734" t="s">
        <v>1611</v>
      </c>
      <c r="E1387" s="735">
        <v>6650</v>
      </c>
      <c r="F1387" s="735">
        <v>-230</v>
      </c>
      <c r="G1387" s="736">
        <v>-3.34</v>
      </c>
      <c r="H1387" s="735">
        <v>6850</v>
      </c>
      <c r="I1387" s="735">
        <v>6860</v>
      </c>
      <c r="J1387" s="735">
        <v>6620</v>
      </c>
      <c r="K1387" s="735">
        <v>399152</v>
      </c>
      <c r="L1387" s="735">
        <v>2669515135</v>
      </c>
      <c r="M1387" s="735">
        <v>514522729350</v>
      </c>
      <c r="N1387" s="735">
        <v>77371839</v>
      </c>
    </row>
    <row r="1388" spans="1:14">
      <c r="A1388" s="734" t="s">
        <v>3761</v>
      </c>
      <c r="B1388" s="734" t="s">
        <v>3762</v>
      </c>
      <c r="C1388" s="734" t="s">
        <v>1604</v>
      </c>
      <c r="D1388" s="734" t="s">
        <v>1605</v>
      </c>
      <c r="E1388" s="735">
        <v>1069</v>
      </c>
      <c r="F1388" s="735">
        <v>15</v>
      </c>
      <c r="G1388" s="736">
        <v>1.42</v>
      </c>
      <c r="H1388" s="735">
        <v>1055</v>
      </c>
      <c r="I1388" s="735">
        <v>1070</v>
      </c>
      <c r="J1388" s="735">
        <v>1051</v>
      </c>
      <c r="K1388" s="735">
        <v>19122</v>
      </c>
      <c r="L1388" s="735">
        <v>20286486</v>
      </c>
      <c r="M1388" s="735">
        <v>55780283168</v>
      </c>
      <c r="N1388" s="735">
        <v>52179872</v>
      </c>
    </row>
    <row r="1389" spans="1:14">
      <c r="A1389" s="734" t="s">
        <v>3763</v>
      </c>
      <c r="B1389" s="734" t="s">
        <v>3764</v>
      </c>
      <c r="C1389" s="734" t="s">
        <v>1695</v>
      </c>
      <c r="D1389" s="734" t="s">
        <v>1696</v>
      </c>
      <c r="E1389" s="735">
        <v>1899</v>
      </c>
      <c r="F1389" s="735">
        <v>99</v>
      </c>
      <c r="G1389" s="736">
        <v>5.5</v>
      </c>
      <c r="H1389" s="735">
        <v>1799</v>
      </c>
      <c r="I1389" s="735">
        <v>1899</v>
      </c>
      <c r="J1389" s="735">
        <v>1799</v>
      </c>
      <c r="K1389" s="735">
        <v>41</v>
      </c>
      <c r="L1389" s="735">
        <v>73869</v>
      </c>
      <c r="M1389" s="735">
        <v>3861297468</v>
      </c>
      <c r="N1389" s="735">
        <v>2033332</v>
      </c>
    </row>
    <row r="1390" spans="1:14">
      <c r="A1390" s="734" t="s">
        <v>3765</v>
      </c>
      <c r="B1390" s="734" t="s">
        <v>3766</v>
      </c>
      <c r="C1390" s="734" t="s">
        <v>1695</v>
      </c>
      <c r="D1390" s="734" t="s">
        <v>1696</v>
      </c>
      <c r="E1390" s="735">
        <v>1096</v>
      </c>
      <c r="F1390" s="735">
        <v>-3</v>
      </c>
      <c r="G1390" s="736">
        <v>-0.27</v>
      </c>
      <c r="H1390" s="735">
        <v>935</v>
      </c>
      <c r="I1390" s="735">
        <v>1097</v>
      </c>
      <c r="J1390" s="735">
        <v>935</v>
      </c>
      <c r="K1390" s="735">
        <v>12</v>
      </c>
      <c r="L1390" s="735">
        <v>12191</v>
      </c>
      <c r="M1390" s="735">
        <v>6595148216</v>
      </c>
      <c r="N1390" s="735">
        <v>6017471</v>
      </c>
    </row>
    <row r="1391" spans="1:14">
      <c r="A1391" s="734" t="s">
        <v>3767</v>
      </c>
      <c r="B1391" s="734" t="s">
        <v>3768</v>
      </c>
      <c r="C1391" s="734" t="s">
        <v>1600</v>
      </c>
      <c r="D1391" s="734" t="s">
        <v>1611</v>
      </c>
      <c r="E1391" s="735">
        <v>29650</v>
      </c>
      <c r="F1391" s="735">
        <v>-950</v>
      </c>
      <c r="G1391" s="736">
        <v>-3.1</v>
      </c>
      <c r="H1391" s="735">
        <v>30600</v>
      </c>
      <c r="I1391" s="735">
        <v>30950</v>
      </c>
      <c r="J1391" s="735">
        <v>29550</v>
      </c>
      <c r="K1391" s="735">
        <v>39207</v>
      </c>
      <c r="L1391" s="735">
        <v>1175253275</v>
      </c>
      <c r="M1391" s="735">
        <v>404126564650</v>
      </c>
      <c r="N1391" s="735">
        <v>13629901</v>
      </c>
    </row>
    <row r="1392" spans="1:14">
      <c r="A1392" s="734" t="s">
        <v>3769</v>
      </c>
      <c r="B1392" s="734" t="s">
        <v>3770</v>
      </c>
      <c r="C1392" s="734" t="s">
        <v>1695</v>
      </c>
      <c r="D1392" s="734" t="s">
        <v>1696</v>
      </c>
      <c r="E1392" s="735">
        <v>1990</v>
      </c>
      <c r="F1392" s="735">
        <v>1</v>
      </c>
      <c r="G1392" s="736">
        <v>0.05</v>
      </c>
      <c r="H1392" s="735">
        <v>1900</v>
      </c>
      <c r="I1392" s="735">
        <v>1998</v>
      </c>
      <c r="J1392" s="735">
        <v>1800</v>
      </c>
      <c r="K1392" s="735">
        <v>78</v>
      </c>
      <c r="L1392" s="735">
        <v>145344</v>
      </c>
      <c r="M1392" s="735">
        <v>3144120400</v>
      </c>
      <c r="N1392" s="735">
        <v>1579960</v>
      </c>
    </row>
    <row r="1393" spans="1:14">
      <c r="A1393" s="734" t="s">
        <v>3771</v>
      </c>
      <c r="B1393" s="734" t="s">
        <v>3772</v>
      </c>
      <c r="C1393" s="734" t="s">
        <v>1600</v>
      </c>
      <c r="D1393" s="734" t="s">
        <v>1611</v>
      </c>
      <c r="E1393" s="735">
        <v>15900</v>
      </c>
      <c r="F1393" s="735">
        <v>-640</v>
      </c>
      <c r="G1393" s="736">
        <v>-3.87</v>
      </c>
      <c r="H1393" s="735">
        <v>16540</v>
      </c>
      <c r="I1393" s="735">
        <v>16640</v>
      </c>
      <c r="J1393" s="735">
        <v>15810</v>
      </c>
      <c r="K1393" s="735">
        <v>144991</v>
      </c>
      <c r="L1393" s="735">
        <v>2344708655</v>
      </c>
      <c r="M1393" s="735">
        <v>154566634800</v>
      </c>
      <c r="N1393" s="735">
        <v>9721172</v>
      </c>
    </row>
    <row r="1394" spans="1:14">
      <c r="A1394" s="734" t="s">
        <v>3773</v>
      </c>
      <c r="B1394" s="734" t="s">
        <v>3774</v>
      </c>
      <c r="C1394" s="734" t="s">
        <v>1600</v>
      </c>
      <c r="D1394" s="734" t="s">
        <v>1611</v>
      </c>
      <c r="E1394" s="735">
        <v>2350</v>
      </c>
      <c r="F1394" s="735">
        <v>-35</v>
      </c>
      <c r="G1394" s="736">
        <v>-1.47</v>
      </c>
      <c r="H1394" s="735">
        <v>2405</v>
      </c>
      <c r="I1394" s="735">
        <v>2410</v>
      </c>
      <c r="J1394" s="735">
        <v>2350</v>
      </c>
      <c r="K1394" s="735">
        <v>35461</v>
      </c>
      <c r="L1394" s="735">
        <v>83788460</v>
      </c>
      <c r="M1394" s="735">
        <v>61750712650</v>
      </c>
      <c r="N1394" s="735">
        <v>26276899</v>
      </c>
    </row>
    <row r="1395" spans="1:14">
      <c r="A1395" s="734" t="s">
        <v>10040</v>
      </c>
      <c r="B1395" s="734" t="s">
        <v>10041</v>
      </c>
      <c r="C1395" s="734" t="s">
        <v>1600</v>
      </c>
      <c r="D1395" s="734" t="s">
        <v>1632</v>
      </c>
      <c r="E1395" s="735">
        <v>130100</v>
      </c>
      <c r="F1395" s="735">
        <v>3300</v>
      </c>
      <c r="G1395" s="736">
        <v>2.6</v>
      </c>
      <c r="H1395" s="735">
        <v>125900</v>
      </c>
      <c r="I1395" s="735">
        <v>130500</v>
      </c>
      <c r="J1395" s="735">
        <v>123000</v>
      </c>
      <c r="K1395" s="735">
        <v>110528</v>
      </c>
      <c r="L1395" s="735">
        <v>13989367250</v>
      </c>
      <c r="M1395" s="735">
        <v>1647830988000</v>
      </c>
      <c r="N1395" s="735">
        <v>12665880</v>
      </c>
    </row>
    <row r="1396" spans="1:14">
      <c r="A1396" s="734" t="s">
        <v>3775</v>
      </c>
      <c r="B1396" s="734" t="s">
        <v>3776</v>
      </c>
      <c r="C1396" s="734" t="s">
        <v>1600</v>
      </c>
      <c r="D1396" s="734" t="s">
        <v>1601</v>
      </c>
      <c r="E1396" s="735">
        <v>6040</v>
      </c>
      <c r="F1396" s="735">
        <v>-60</v>
      </c>
      <c r="G1396" s="736">
        <v>-0.98</v>
      </c>
      <c r="H1396" s="735">
        <v>6110</v>
      </c>
      <c r="I1396" s="735">
        <v>6140</v>
      </c>
      <c r="J1396" s="735">
        <v>6040</v>
      </c>
      <c r="K1396" s="735">
        <v>32777</v>
      </c>
      <c r="L1396" s="735">
        <v>198988820</v>
      </c>
      <c r="M1396" s="735">
        <v>164710800000</v>
      </c>
      <c r="N1396" s="735">
        <v>27270000</v>
      </c>
    </row>
    <row r="1397" spans="1:14">
      <c r="A1397" s="734" t="s">
        <v>3777</v>
      </c>
      <c r="B1397" s="734" t="s">
        <v>1470</v>
      </c>
      <c r="C1397" s="734" t="s">
        <v>1604</v>
      </c>
      <c r="D1397" s="734" t="s">
        <v>1605</v>
      </c>
      <c r="E1397" s="735">
        <v>41600</v>
      </c>
      <c r="F1397" s="735">
        <v>-500</v>
      </c>
      <c r="G1397" s="736">
        <v>-1.19</v>
      </c>
      <c r="H1397" s="735">
        <v>42300</v>
      </c>
      <c r="I1397" s="735">
        <v>42500</v>
      </c>
      <c r="J1397" s="735">
        <v>41450</v>
      </c>
      <c r="K1397" s="735">
        <v>142392</v>
      </c>
      <c r="L1397" s="735">
        <v>5933032025</v>
      </c>
      <c r="M1397" s="735">
        <v>1754330364800</v>
      </c>
      <c r="N1397" s="735">
        <v>42171403</v>
      </c>
    </row>
    <row r="1398" spans="1:14">
      <c r="A1398" s="734" t="s">
        <v>3790</v>
      </c>
      <c r="B1398" s="734" t="s">
        <v>7793</v>
      </c>
      <c r="C1398" s="734" t="s">
        <v>1600</v>
      </c>
      <c r="D1398" s="734" t="s">
        <v>1712</v>
      </c>
      <c r="E1398" s="735">
        <v>528</v>
      </c>
      <c r="F1398" s="735">
        <v>0</v>
      </c>
      <c r="G1398" s="736">
        <v>0</v>
      </c>
      <c r="H1398" s="735">
        <v>522</v>
      </c>
      <c r="I1398" s="735">
        <v>534</v>
      </c>
      <c r="J1398" s="735">
        <v>520</v>
      </c>
      <c r="K1398" s="735">
        <v>129752</v>
      </c>
      <c r="L1398" s="735">
        <v>68246979</v>
      </c>
      <c r="M1398" s="735">
        <v>15870509952</v>
      </c>
      <c r="N1398" s="735">
        <v>30057784</v>
      </c>
    </row>
    <row r="1399" spans="1:14">
      <c r="A1399" s="734" t="s">
        <v>3778</v>
      </c>
      <c r="B1399" s="734" t="s">
        <v>3779</v>
      </c>
      <c r="C1399" s="734" t="s">
        <v>1600</v>
      </c>
      <c r="D1399" s="734" t="s">
        <v>1614</v>
      </c>
      <c r="E1399" s="735">
        <v>900</v>
      </c>
      <c r="F1399" s="735">
        <v>-13</v>
      </c>
      <c r="G1399" s="736">
        <v>-1.42</v>
      </c>
      <c r="H1399" s="735">
        <v>910</v>
      </c>
      <c r="I1399" s="735">
        <v>929</v>
      </c>
      <c r="J1399" s="735">
        <v>896</v>
      </c>
      <c r="K1399" s="735">
        <v>119046</v>
      </c>
      <c r="L1399" s="735">
        <v>107755673</v>
      </c>
      <c r="M1399" s="735">
        <v>51723645300</v>
      </c>
      <c r="N1399" s="735">
        <v>57470717</v>
      </c>
    </row>
    <row r="1400" spans="1:14">
      <c r="A1400" s="734" t="s">
        <v>3780</v>
      </c>
      <c r="B1400" s="734" t="s">
        <v>3781</v>
      </c>
      <c r="C1400" s="734" t="s">
        <v>1600</v>
      </c>
      <c r="D1400" s="734" t="s">
        <v>1601</v>
      </c>
      <c r="E1400" s="735">
        <v>337</v>
      </c>
      <c r="F1400" s="735">
        <v>-1</v>
      </c>
      <c r="G1400" s="736">
        <v>-0.3</v>
      </c>
      <c r="H1400" s="735">
        <v>338</v>
      </c>
      <c r="I1400" s="735">
        <v>343</v>
      </c>
      <c r="J1400" s="735">
        <v>335</v>
      </c>
      <c r="K1400" s="735">
        <v>129476</v>
      </c>
      <c r="L1400" s="735">
        <v>43711111</v>
      </c>
      <c r="M1400" s="735">
        <v>22903531000</v>
      </c>
      <c r="N1400" s="735">
        <v>67963000</v>
      </c>
    </row>
    <row r="1401" spans="1:14">
      <c r="A1401" s="734" t="s">
        <v>10042</v>
      </c>
      <c r="B1401" s="734" t="s">
        <v>10043</v>
      </c>
      <c r="C1401" s="734" t="s">
        <v>1600</v>
      </c>
      <c r="D1401" s="734" t="s">
        <v>1614</v>
      </c>
      <c r="E1401" s="735">
        <v>99900</v>
      </c>
      <c r="F1401" s="735">
        <v>1100</v>
      </c>
      <c r="G1401" s="736">
        <v>1.1100000000000001</v>
      </c>
      <c r="H1401" s="735">
        <v>98000</v>
      </c>
      <c r="I1401" s="735">
        <v>101900</v>
      </c>
      <c r="J1401" s="735">
        <v>97100</v>
      </c>
      <c r="K1401" s="735">
        <v>240243</v>
      </c>
      <c r="L1401" s="735">
        <v>24004639450</v>
      </c>
      <c r="M1401" s="735">
        <v>926341531200</v>
      </c>
      <c r="N1401" s="735">
        <v>9272688</v>
      </c>
    </row>
    <row r="1402" spans="1:14">
      <c r="A1402" s="734" t="s">
        <v>3782</v>
      </c>
      <c r="B1402" s="734" t="s">
        <v>3783</v>
      </c>
      <c r="C1402" s="734" t="s">
        <v>1600</v>
      </c>
      <c r="D1402" s="734" t="s">
        <v>1601</v>
      </c>
      <c r="E1402" s="735">
        <v>550</v>
      </c>
      <c r="F1402" s="735">
        <v>-2</v>
      </c>
      <c r="G1402" s="736">
        <v>-0.36</v>
      </c>
      <c r="H1402" s="735">
        <v>555</v>
      </c>
      <c r="I1402" s="735">
        <v>556</v>
      </c>
      <c r="J1402" s="735">
        <v>547</v>
      </c>
      <c r="K1402" s="735">
        <v>65422</v>
      </c>
      <c r="L1402" s="735">
        <v>35986053</v>
      </c>
      <c r="M1402" s="735">
        <v>33343506900</v>
      </c>
      <c r="N1402" s="735">
        <v>60624558</v>
      </c>
    </row>
    <row r="1403" spans="1:14">
      <c r="A1403" s="734" t="s">
        <v>3784</v>
      </c>
      <c r="B1403" s="734" t="s">
        <v>3785</v>
      </c>
      <c r="C1403" s="734" t="s">
        <v>1600</v>
      </c>
      <c r="D1403" s="734" t="s">
        <v>1614</v>
      </c>
      <c r="E1403" s="735">
        <v>3050</v>
      </c>
      <c r="F1403" s="735">
        <v>40</v>
      </c>
      <c r="G1403" s="736">
        <v>1.33</v>
      </c>
      <c r="H1403" s="735">
        <v>3010</v>
      </c>
      <c r="I1403" s="735">
        <v>3050</v>
      </c>
      <c r="J1403" s="735">
        <v>3005</v>
      </c>
      <c r="K1403" s="735">
        <v>5326</v>
      </c>
      <c r="L1403" s="735">
        <v>16135325</v>
      </c>
      <c r="M1403" s="735">
        <v>53855375000</v>
      </c>
      <c r="N1403" s="735">
        <v>17657500</v>
      </c>
    </row>
    <row r="1404" spans="1:14">
      <c r="A1404" s="734" t="s">
        <v>3786</v>
      </c>
      <c r="B1404" s="734" t="s">
        <v>3787</v>
      </c>
      <c r="C1404" s="734" t="s">
        <v>1600</v>
      </c>
      <c r="D1404" s="734" t="s">
        <v>1632</v>
      </c>
      <c r="E1404" s="735">
        <v>4825</v>
      </c>
      <c r="F1404" s="735">
        <v>150</v>
      </c>
      <c r="G1404" s="736">
        <v>3.21</v>
      </c>
      <c r="H1404" s="735">
        <v>4615</v>
      </c>
      <c r="I1404" s="735">
        <v>4900</v>
      </c>
      <c r="J1404" s="735">
        <v>4615</v>
      </c>
      <c r="K1404" s="735">
        <v>137719</v>
      </c>
      <c r="L1404" s="735">
        <v>663125116</v>
      </c>
      <c r="M1404" s="735">
        <v>45269520300</v>
      </c>
      <c r="N1404" s="735">
        <v>9382284</v>
      </c>
    </row>
    <row r="1405" spans="1:14">
      <c r="A1405" s="734" t="s">
        <v>3788</v>
      </c>
      <c r="B1405" s="734" t="s">
        <v>3789</v>
      </c>
      <c r="C1405" s="734" t="s">
        <v>1600</v>
      </c>
      <c r="D1405" s="734" t="s">
        <v>1611</v>
      </c>
      <c r="E1405" s="735">
        <v>23800</v>
      </c>
      <c r="F1405" s="735">
        <v>-200</v>
      </c>
      <c r="G1405" s="736">
        <v>-0.83</v>
      </c>
      <c r="H1405" s="735">
        <v>23950</v>
      </c>
      <c r="I1405" s="735">
        <v>24150</v>
      </c>
      <c r="J1405" s="735">
        <v>23800</v>
      </c>
      <c r="K1405" s="735">
        <v>96726</v>
      </c>
      <c r="L1405" s="735">
        <v>2310093500</v>
      </c>
      <c r="M1405" s="735">
        <v>1242978657200</v>
      </c>
      <c r="N1405" s="735">
        <v>52225994</v>
      </c>
    </row>
    <row r="1406" spans="1:14">
      <c r="A1406" s="734" t="s">
        <v>10044</v>
      </c>
      <c r="B1406" s="734" t="s">
        <v>10045</v>
      </c>
      <c r="C1406" s="734" t="s">
        <v>1604</v>
      </c>
      <c r="D1406" s="734" t="s">
        <v>1605</v>
      </c>
      <c r="E1406" s="735">
        <v>8420</v>
      </c>
      <c r="F1406" s="735">
        <v>-70</v>
      </c>
      <c r="G1406" s="736">
        <v>-0.82</v>
      </c>
      <c r="H1406" s="735">
        <v>8420</v>
      </c>
      <c r="I1406" s="735">
        <v>8580</v>
      </c>
      <c r="J1406" s="735">
        <v>8400</v>
      </c>
      <c r="K1406" s="735">
        <v>10483</v>
      </c>
      <c r="L1406" s="735">
        <v>88372110</v>
      </c>
      <c r="M1406" s="735">
        <v>92071529620</v>
      </c>
      <c r="N1406" s="735">
        <v>10934861</v>
      </c>
    </row>
    <row r="1407" spans="1:14">
      <c r="A1407" s="734" t="s">
        <v>3791</v>
      </c>
      <c r="B1407" s="734" t="s">
        <v>3792</v>
      </c>
      <c r="C1407" s="734" t="s">
        <v>1600</v>
      </c>
      <c r="D1407" s="734" t="s">
        <v>1611</v>
      </c>
      <c r="E1407" s="735">
        <v>4215</v>
      </c>
      <c r="F1407" s="735">
        <v>5</v>
      </c>
      <c r="G1407" s="736">
        <v>0.12</v>
      </c>
      <c r="H1407" s="735">
        <v>4135</v>
      </c>
      <c r="I1407" s="735">
        <v>4250</v>
      </c>
      <c r="J1407" s="735">
        <v>4135</v>
      </c>
      <c r="K1407" s="735">
        <v>27532</v>
      </c>
      <c r="L1407" s="735">
        <v>115019410</v>
      </c>
      <c r="M1407" s="735">
        <v>45780758850</v>
      </c>
      <c r="N1407" s="735">
        <v>10861390</v>
      </c>
    </row>
    <row r="1408" spans="1:14">
      <c r="A1408" s="734" t="s">
        <v>3793</v>
      </c>
      <c r="B1408" s="734" t="s">
        <v>3794</v>
      </c>
      <c r="C1408" s="734" t="s">
        <v>1600</v>
      </c>
      <c r="D1408" s="734" t="s">
        <v>1601</v>
      </c>
      <c r="E1408" s="735">
        <v>4625</v>
      </c>
      <c r="F1408" s="735">
        <v>-45</v>
      </c>
      <c r="G1408" s="736">
        <v>-0.96</v>
      </c>
      <c r="H1408" s="735">
        <v>4635</v>
      </c>
      <c r="I1408" s="735">
        <v>4665</v>
      </c>
      <c r="J1408" s="735">
        <v>4580</v>
      </c>
      <c r="K1408" s="735">
        <v>79245</v>
      </c>
      <c r="L1408" s="735">
        <v>366210190</v>
      </c>
      <c r="M1408" s="735">
        <v>111837217500</v>
      </c>
      <c r="N1408" s="735">
        <v>24181020</v>
      </c>
    </row>
    <row r="1409" spans="1:14">
      <c r="A1409" s="734" t="s">
        <v>3555</v>
      </c>
      <c r="B1409" s="734" t="s">
        <v>7795</v>
      </c>
      <c r="C1409" s="734" t="s">
        <v>1604</v>
      </c>
      <c r="D1409" s="734" t="s">
        <v>1605</v>
      </c>
      <c r="E1409" s="735">
        <v>6820</v>
      </c>
      <c r="F1409" s="735">
        <v>260</v>
      </c>
      <c r="G1409" s="736">
        <v>3.96</v>
      </c>
      <c r="H1409" s="735">
        <v>6900</v>
      </c>
      <c r="I1409" s="735">
        <v>8200</v>
      </c>
      <c r="J1409" s="735">
        <v>6270</v>
      </c>
      <c r="K1409" s="735">
        <v>1080403</v>
      </c>
      <c r="L1409" s="735">
        <v>7813674700</v>
      </c>
      <c r="M1409" s="735">
        <v>58720200000</v>
      </c>
      <c r="N1409" s="735">
        <v>8610000</v>
      </c>
    </row>
    <row r="1410" spans="1:14">
      <c r="A1410" s="734" t="s">
        <v>3795</v>
      </c>
      <c r="B1410" s="734" t="s">
        <v>3796</v>
      </c>
      <c r="C1410" s="734" t="s">
        <v>1600</v>
      </c>
      <c r="D1410" s="734" t="s">
        <v>1601</v>
      </c>
      <c r="E1410" s="735">
        <v>4565</v>
      </c>
      <c r="F1410" s="735">
        <v>15</v>
      </c>
      <c r="G1410" s="736">
        <v>0.33</v>
      </c>
      <c r="H1410" s="735">
        <v>4550</v>
      </c>
      <c r="I1410" s="735">
        <v>4645</v>
      </c>
      <c r="J1410" s="735">
        <v>4525</v>
      </c>
      <c r="K1410" s="735">
        <v>47822</v>
      </c>
      <c r="L1410" s="735">
        <v>219141500</v>
      </c>
      <c r="M1410" s="735">
        <v>88294362915</v>
      </c>
      <c r="N1410" s="735">
        <v>19341591</v>
      </c>
    </row>
    <row r="1411" spans="1:14">
      <c r="A1411" s="734" t="s">
        <v>4631</v>
      </c>
      <c r="B1411" s="734" t="s">
        <v>10046</v>
      </c>
      <c r="C1411" s="734" t="s">
        <v>1600</v>
      </c>
      <c r="D1411" s="734" t="s">
        <v>1614</v>
      </c>
      <c r="E1411" s="735">
        <v>4545</v>
      </c>
      <c r="F1411" s="735">
        <v>-5</v>
      </c>
      <c r="G1411" s="736">
        <v>-0.11</v>
      </c>
      <c r="H1411" s="735">
        <v>4455</v>
      </c>
      <c r="I1411" s="735">
        <v>4630</v>
      </c>
      <c r="J1411" s="735">
        <v>4455</v>
      </c>
      <c r="K1411" s="735">
        <v>1429060</v>
      </c>
      <c r="L1411" s="735">
        <v>6537579584</v>
      </c>
      <c r="M1411" s="735">
        <v>165604465170</v>
      </c>
      <c r="N1411" s="735">
        <v>36436626</v>
      </c>
    </row>
    <row r="1412" spans="1:14">
      <c r="A1412" s="734" t="s">
        <v>3797</v>
      </c>
      <c r="B1412" s="734" t="s">
        <v>3798</v>
      </c>
      <c r="C1412" s="734" t="s">
        <v>1600</v>
      </c>
      <c r="D1412" s="734" t="s">
        <v>1611</v>
      </c>
      <c r="E1412" s="735">
        <v>4485</v>
      </c>
      <c r="F1412" s="735">
        <v>40</v>
      </c>
      <c r="G1412" s="736">
        <v>0.9</v>
      </c>
      <c r="H1412" s="735">
        <v>4520</v>
      </c>
      <c r="I1412" s="735">
        <v>4620</v>
      </c>
      <c r="J1412" s="735">
        <v>4470</v>
      </c>
      <c r="K1412" s="735">
        <v>303391</v>
      </c>
      <c r="L1412" s="735">
        <v>1378681717</v>
      </c>
      <c r="M1412" s="735">
        <v>147500598960</v>
      </c>
      <c r="N1412" s="735">
        <v>32887536</v>
      </c>
    </row>
    <row r="1413" spans="1:14">
      <c r="A1413" s="734" t="s">
        <v>3799</v>
      </c>
      <c r="B1413" s="734" t="s">
        <v>3800</v>
      </c>
      <c r="C1413" s="734" t="s">
        <v>1600</v>
      </c>
      <c r="D1413" s="734" t="s">
        <v>1614</v>
      </c>
      <c r="E1413" s="735">
        <v>17350</v>
      </c>
      <c r="F1413" s="735">
        <v>-110</v>
      </c>
      <c r="G1413" s="736">
        <v>-0.63</v>
      </c>
      <c r="H1413" s="735">
        <v>17460</v>
      </c>
      <c r="I1413" s="735">
        <v>17600</v>
      </c>
      <c r="J1413" s="735">
        <v>17210</v>
      </c>
      <c r="K1413" s="735">
        <v>14514</v>
      </c>
      <c r="L1413" s="735">
        <v>251891980</v>
      </c>
      <c r="M1413" s="735">
        <v>210341250250</v>
      </c>
      <c r="N1413" s="735">
        <v>12123415</v>
      </c>
    </row>
    <row r="1414" spans="1:14">
      <c r="A1414" s="734" t="s">
        <v>3801</v>
      </c>
      <c r="B1414" s="734" t="s">
        <v>3802</v>
      </c>
      <c r="C1414" s="734" t="s">
        <v>1600</v>
      </c>
      <c r="D1414" s="734" t="s">
        <v>1611</v>
      </c>
      <c r="E1414" s="735">
        <v>7800</v>
      </c>
      <c r="F1414" s="735">
        <v>70</v>
      </c>
      <c r="G1414" s="736">
        <v>0.91</v>
      </c>
      <c r="H1414" s="735">
        <v>7650</v>
      </c>
      <c r="I1414" s="735">
        <v>7840</v>
      </c>
      <c r="J1414" s="735">
        <v>7640</v>
      </c>
      <c r="K1414" s="735">
        <v>679552</v>
      </c>
      <c r="L1414" s="735">
        <v>5273380385</v>
      </c>
      <c r="M1414" s="735">
        <v>738656380800</v>
      </c>
      <c r="N1414" s="735">
        <v>94699536</v>
      </c>
    </row>
    <row r="1415" spans="1:14">
      <c r="A1415" s="734" t="s">
        <v>3803</v>
      </c>
      <c r="B1415" s="734" t="s">
        <v>3804</v>
      </c>
      <c r="C1415" s="734" t="s">
        <v>1604</v>
      </c>
      <c r="D1415" s="734" t="s">
        <v>1605</v>
      </c>
      <c r="E1415" s="735">
        <v>1318</v>
      </c>
      <c r="F1415" s="735">
        <v>-24</v>
      </c>
      <c r="G1415" s="736">
        <v>-1.79</v>
      </c>
      <c r="H1415" s="735">
        <v>1341</v>
      </c>
      <c r="I1415" s="735">
        <v>1365</v>
      </c>
      <c r="J1415" s="735">
        <v>1314</v>
      </c>
      <c r="K1415" s="735">
        <v>598984</v>
      </c>
      <c r="L1415" s="735">
        <v>796216811</v>
      </c>
      <c r="M1415" s="735">
        <v>101650512760</v>
      </c>
      <c r="N1415" s="735">
        <v>77124820</v>
      </c>
    </row>
    <row r="1416" spans="1:14">
      <c r="A1416" s="734" t="s">
        <v>10047</v>
      </c>
      <c r="B1416" s="734" t="s">
        <v>10048</v>
      </c>
      <c r="C1416" s="734" t="s">
        <v>1600</v>
      </c>
      <c r="D1416" s="734" t="s">
        <v>1614</v>
      </c>
      <c r="E1416" s="735">
        <v>9410</v>
      </c>
      <c r="F1416" s="735">
        <v>-10</v>
      </c>
      <c r="G1416" s="736">
        <v>-0.11</v>
      </c>
      <c r="H1416" s="735">
        <v>9420</v>
      </c>
      <c r="I1416" s="735">
        <v>10220</v>
      </c>
      <c r="J1416" s="735">
        <v>9210</v>
      </c>
      <c r="K1416" s="735">
        <v>895254</v>
      </c>
      <c r="L1416" s="735">
        <v>8668933920</v>
      </c>
      <c r="M1416" s="735">
        <v>119648620500</v>
      </c>
      <c r="N1416" s="735">
        <v>12715050</v>
      </c>
    </row>
    <row r="1417" spans="1:14">
      <c r="A1417" s="734" t="s">
        <v>3805</v>
      </c>
      <c r="B1417" s="734" t="s">
        <v>3806</v>
      </c>
      <c r="C1417" s="734" t="s">
        <v>1600</v>
      </c>
      <c r="D1417" s="734" t="s">
        <v>1611</v>
      </c>
      <c r="E1417" s="735">
        <v>6070</v>
      </c>
      <c r="F1417" s="735">
        <v>-80</v>
      </c>
      <c r="G1417" s="736">
        <v>-1.3</v>
      </c>
      <c r="H1417" s="735">
        <v>6150</v>
      </c>
      <c r="I1417" s="735">
        <v>6190</v>
      </c>
      <c r="J1417" s="735">
        <v>6050</v>
      </c>
      <c r="K1417" s="735">
        <v>58292</v>
      </c>
      <c r="L1417" s="735">
        <v>354946835</v>
      </c>
      <c r="M1417" s="735">
        <v>100135515300</v>
      </c>
      <c r="N1417" s="735">
        <v>16496790</v>
      </c>
    </row>
    <row r="1418" spans="1:14">
      <c r="A1418" s="734" t="s">
        <v>3810</v>
      </c>
      <c r="B1418" s="734" t="s">
        <v>1454</v>
      </c>
      <c r="C1418" s="734" t="s">
        <v>1604</v>
      </c>
      <c r="D1418" s="734" t="s">
        <v>1605</v>
      </c>
      <c r="E1418" s="735">
        <v>119500</v>
      </c>
      <c r="F1418" s="735">
        <v>-200</v>
      </c>
      <c r="G1418" s="736">
        <v>-0.17</v>
      </c>
      <c r="H1418" s="735">
        <v>119800</v>
      </c>
      <c r="I1418" s="735">
        <v>120400</v>
      </c>
      <c r="J1418" s="735">
        <v>118700</v>
      </c>
      <c r="K1418" s="735">
        <v>82787</v>
      </c>
      <c r="L1418" s="735">
        <v>9878713450</v>
      </c>
      <c r="M1418" s="735">
        <v>6989884700500</v>
      </c>
      <c r="N1418" s="735">
        <v>58492759</v>
      </c>
    </row>
    <row r="1419" spans="1:14">
      <c r="A1419" s="734" t="s">
        <v>3811</v>
      </c>
      <c r="B1419" s="734" t="s">
        <v>3812</v>
      </c>
      <c r="C1419" s="734" t="s">
        <v>1604</v>
      </c>
      <c r="D1419" s="734" t="s">
        <v>1605</v>
      </c>
      <c r="E1419" s="735">
        <v>43750</v>
      </c>
      <c r="F1419" s="735">
        <v>250</v>
      </c>
      <c r="G1419" s="736">
        <v>0.56999999999999995</v>
      </c>
      <c r="H1419" s="735">
        <v>43850</v>
      </c>
      <c r="I1419" s="735">
        <v>44350</v>
      </c>
      <c r="J1419" s="735">
        <v>43150</v>
      </c>
      <c r="K1419" s="735">
        <v>6305</v>
      </c>
      <c r="L1419" s="735">
        <v>276830200</v>
      </c>
      <c r="M1419" s="735">
        <v>461905062500</v>
      </c>
      <c r="N1419" s="735">
        <v>10557830</v>
      </c>
    </row>
    <row r="1420" spans="1:14">
      <c r="A1420" s="734" t="s">
        <v>3807</v>
      </c>
      <c r="B1420" s="734" t="s">
        <v>9041</v>
      </c>
      <c r="C1420" s="734" t="s">
        <v>1604</v>
      </c>
      <c r="D1420" s="734" t="s">
        <v>1605</v>
      </c>
      <c r="E1420" s="735">
        <v>26850</v>
      </c>
      <c r="F1420" s="735">
        <v>50</v>
      </c>
      <c r="G1420" s="736">
        <v>0.19</v>
      </c>
      <c r="H1420" s="735">
        <v>26850</v>
      </c>
      <c r="I1420" s="735">
        <v>27100</v>
      </c>
      <c r="J1420" s="735">
        <v>26500</v>
      </c>
      <c r="K1420" s="735">
        <v>57622</v>
      </c>
      <c r="L1420" s="735">
        <v>1542864975</v>
      </c>
      <c r="M1420" s="735">
        <v>2133452133000</v>
      </c>
      <c r="N1420" s="735">
        <v>79458180</v>
      </c>
    </row>
    <row r="1421" spans="1:14">
      <c r="A1421" s="734" t="s">
        <v>3808</v>
      </c>
      <c r="B1421" s="734" t="s">
        <v>10049</v>
      </c>
      <c r="C1421" s="734" t="s">
        <v>1604</v>
      </c>
      <c r="D1421" s="734" t="s">
        <v>1605</v>
      </c>
      <c r="E1421" s="735">
        <v>21650</v>
      </c>
      <c r="F1421" s="735">
        <v>0</v>
      </c>
      <c r="G1421" s="736">
        <v>0</v>
      </c>
      <c r="H1421" s="735">
        <v>21800</v>
      </c>
      <c r="I1421" s="735">
        <v>21950</v>
      </c>
      <c r="J1421" s="735">
        <v>21600</v>
      </c>
      <c r="K1421" s="735">
        <v>9876</v>
      </c>
      <c r="L1421" s="735">
        <v>215289175</v>
      </c>
      <c r="M1421" s="735">
        <v>153546130000</v>
      </c>
      <c r="N1421" s="735">
        <v>7092200</v>
      </c>
    </row>
    <row r="1422" spans="1:14">
      <c r="A1422" s="734" t="s">
        <v>3809</v>
      </c>
      <c r="B1422" s="734" t="s">
        <v>10050</v>
      </c>
      <c r="C1422" s="734" t="s">
        <v>1604</v>
      </c>
      <c r="D1422" s="734" t="s">
        <v>1605</v>
      </c>
      <c r="E1422" s="735">
        <v>11990</v>
      </c>
      <c r="F1422" s="735">
        <v>0</v>
      </c>
      <c r="G1422" s="736">
        <v>0</v>
      </c>
      <c r="H1422" s="735">
        <v>12020</v>
      </c>
      <c r="I1422" s="735">
        <v>12050</v>
      </c>
      <c r="J1422" s="735">
        <v>11840</v>
      </c>
      <c r="K1422" s="735">
        <v>4865</v>
      </c>
      <c r="L1422" s="735">
        <v>57991070</v>
      </c>
      <c r="M1422" s="735">
        <v>77260802300</v>
      </c>
      <c r="N1422" s="735">
        <v>6443770</v>
      </c>
    </row>
    <row r="1423" spans="1:14">
      <c r="A1423" s="734" t="s">
        <v>3813</v>
      </c>
      <c r="B1423" s="734" t="s">
        <v>3814</v>
      </c>
      <c r="C1423" s="734" t="s">
        <v>1600</v>
      </c>
      <c r="D1423" s="734" t="s">
        <v>1632</v>
      </c>
      <c r="E1423" s="735">
        <v>6660</v>
      </c>
      <c r="F1423" s="735">
        <v>-60</v>
      </c>
      <c r="G1423" s="736">
        <v>-0.89</v>
      </c>
      <c r="H1423" s="735">
        <v>6720</v>
      </c>
      <c r="I1423" s="735">
        <v>6770</v>
      </c>
      <c r="J1423" s="735">
        <v>6660</v>
      </c>
      <c r="K1423" s="735">
        <v>9365</v>
      </c>
      <c r="L1423" s="735">
        <v>62779350</v>
      </c>
      <c r="M1423" s="735">
        <v>75139998120</v>
      </c>
      <c r="N1423" s="735">
        <v>11282282</v>
      </c>
    </row>
    <row r="1424" spans="1:14">
      <c r="A1424" s="734" t="s">
        <v>3815</v>
      </c>
      <c r="B1424" s="734" t="s">
        <v>3816</v>
      </c>
      <c r="C1424" s="734" t="s">
        <v>1600</v>
      </c>
      <c r="D1424" s="734" t="s">
        <v>1601</v>
      </c>
      <c r="E1424" s="735">
        <v>9820</v>
      </c>
      <c r="F1424" s="735">
        <v>40</v>
      </c>
      <c r="G1424" s="736">
        <v>0.41</v>
      </c>
      <c r="H1424" s="735">
        <v>9780</v>
      </c>
      <c r="I1424" s="735">
        <v>10330</v>
      </c>
      <c r="J1424" s="735">
        <v>9675</v>
      </c>
      <c r="K1424" s="735">
        <v>122693</v>
      </c>
      <c r="L1424" s="735">
        <v>1231402755</v>
      </c>
      <c r="M1424" s="735">
        <v>143520370380</v>
      </c>
      <c r="N1424" s="735">
        <v>14615109</v>
      </c>
    </row>
    <row r="1425" spans="1:14">
      <c r="A1425" s="734" t="s">
        <v>3817</v>
      </c>
      <c r="B1425" s="734" t="s">
        <v>3818</v>
      </c>
      <c r="C1425" s="734" t="s">
        <v>1600</v>
      </c>
      <c r="D1425" s="734" t="s">
        <v>1601</v>
      </c>
      <c r="E1425" s="735">
        <v>1194</v>
      </c>
      <c r="F1425" s="735">
        <v>275</v>
      </c>
      <c r="G1425" s="736">
        <v>29.92</v>
      </c>
      <c r="H1425" s="735">
        <v>919</v>
      </c>
      <c r="I1425" s="735">
        <v>1194</v>
      </c>
      <c r="J1425" s="735">
        <v>910</v>
      </c>
      <c r="K1425" s="735">
        <v>12849887</v>
      </c>
      <c r="L1425" s="735">
        <v>15124821849</v>
      </c>
      <c r="M1425" s="735">
        <v>104865251736</v>
      </c>
      <c r="N1425" s="735">
        <v>87826844</v>
      </c>
    </row>
    <row r="1426" spans="1:14">
      <c r="A1426" s="734" t="s">
        <v>3819</v>
      </c>
      <c r="B1426" s="734" t="s">
        <v>3820</v>
      </c>
      <c r="C1426" s="734" t="s">
        <v>1600</v>
      </c>
      <c r="D1426" s="734" t="s">
        <v>1632</v>
      </c>
      <c r="E1426" s="735">
        <v>1782</v>
      </c>
      <c r="F1426" s="735">
        <v>5</v>
      </c>
      <c r="G1426" s="736">
        <v>0.28000000000000003</v>
      </c>
      <c r="H1426" s="735">
        <v>1777</v>
      </c>
      <c r="I1426" s="735">
        <v>1840</v>
      </c>
      <c r="J1426" s="735">
        <v>1756</v>
      </c>
      <c r="K1426" s="735">
        <v>407533</v>
      </c>
      <c r="L1426" s="735">
        <v>731183858</v>
      </c>
      <c r="M1426" s="735">
        <v>99310883166</v>
      </c>
      <c r="N1426" s="735">
        <v>55730013</v>
      </c>
    </row>
    <row r="1427" spans="1:14">
      <c r="A1427" s="734" t="s">
        <v>3821</v>
      </c>
      <c r="B1427" s="734" t="s">
        <v>3822</v>
      </c>
      <c r="C1427" s="734" t="s">
        <v>1600</v>
      </c>
      <c r="D1427" s="734" t="s">
        <v>1611</v>
      </c>
      <c r="E1427" s="735">
        <v>13660</v>
      </c>
      <c r="F1427" s="735">
        <v>-470</v>
      </c>
      <c r="G1427" s="736">
        <v>-3.33</v>
      </c>
      <c r="H1427" s="735">
        <v>14220</v>
      </c>
      <c r="I1427" s="735">
        <v>14240</v>
      </c>
      <c r="J1427" s="735">
        <v>13550</v>
      </c>
      <c r="K1427" s="735">
        <v>90961</v>
      </c>
      <c r="L1427" s="735">
        <v>1248919400</v>
      </c>
      <c r="M1427" s="735">
        <v>200491221340</v>
      </c>
      <c r="N1427" s="735">
        <v>14677249</v>
      </c>
    </row>
    <row r="1428" spans="1:14">
      <c r="A1428" s="734" t="s">
        <v>3823</v>
      </c>
      <c r="B1428" s="734" t="s">
        <v>3824</v>
      </c>
      <c r="C1428" s="734" t="s">
        <v>1600</v>
      </c>
      <c r="D1428" s="734" t="s">
        <v>1611</v>
      </c>
      <c r="E1428" s="735">
        <v>10010</v>
      </c>
      <c r="F1428" s="735">
        <v>20</v>
      </c>
      <c r="G1428" s="736">
        <v>0.2</v>
      </c>
      <c r="H1428" s="735">
        <v>9990</v>
      </c>
      <c r="I1428" s="735">
        <v>10040</v>
      </c>
      <c r="J1428" s="735">
        <v>9910</v>
      </c>
      <c r="K1428" s="735">
        <v>6130</v>
      </c>
      <c r="L1428" s="735">
        <v>61183640</v>
      </c>
      <c r="M1428" s="735">
        <v>136813707030</v>
      </c>
      <c r="N1428" s="735">
        <v>13667703</v>
      </c>
    </row>
    <row r="1429" spans="1:14">
      <c r="A1429" s="734" t="s">
        <v>3825</v>
      </c>
      <c r="B1429" s="734" t="s">
        <v>3826</v>
      </c>
      <c r="C1429" s="734" t="s">
        <v>1600</v>
      </c>
      <c r="D1429" s="734" t="s">
        <v>1601</v>
      </c>
      <c r="E1429" s="735">
        <v>7090</v>
      </c>
      <c r="F1429" s="735">
        <v>40</v>
      </c>
      <c r="G1429" s="736">
        <v>0.56999999999999995</v>
      </c>
      <c r="H1429" s="735">
        <v>6970</v>
      </c>
      <c r="I1429" s="735">
        <v>7200</v>
      </c>
      <c r="J1429" s="735">
        <v>6970</v>
      </c>
      <c r="K1429" s="735">
        <v>35855</v>
      </c>
      <c r="L1429" s="735">
        <v>254699110</v>
      </c>
      <c r="M1429" s="735">
        <v>94246902060</v>
      </c>
      <c r="N1429" s="735">
        <v>13292934</v>
      </c>
    </row>
    <row r="1430" spans="1:14">
      <c r="A1430" s="734" t="s">
        <v>3827</v>
      </c>
      <c r="B1430" s="734" t="s">
        <v>3828</v>
      </c>
      <c r="C1430" s="734" t="s">
        <v>1604</v>
      </c>
      <c r="D1430" s="734" t="s">
        <v>1605</v>
      </c>
      <c r="E1430" s="735">
        <v>326500</v>
      </c>
      <c r="F1430" s="735">
        <v>7500</v>
      </c>
      <c r="G1430" s="736">
        <v>2.35</v>
      </c>
      <c r="H1430" s="735">
        <v>319000</v>
      </c>
      <c r="I1430" s="735">
        <v>328500</v>
      </c>
      <c r="J1430" s="735">
        <v>316000</v>
      </c>
      <c r="K1430" s="735">
        <v>3245</v>
      </c>
      <c r="L1430" s="735">
        <v>1048549750</v>
      </c>
      <c r="M1430" s="735">
        <v>676718919000</v>
      </c>
      <c r="N1430" s="735">
        <v>2072646</v>
      </c>
    </row>
    <row r="1431" spans="1:14">
      <c r="A1431" s="734" t="s">
        <v>3829</v>
      </c>
      <c r="B1431" s="734" t="s">
        <v>3830</v>
      </c>
      <c r="C1431" s="734" t="s">
        <v>1604</v>
      </c>
      <c r="D1431" s="734" t="s">
        <v>1605</v>
      </c>
      <c r="E1431" s="735">
        <v>12020</v>
      </c>
      <c r="F1431" s="735">
        <v>50</v>
      </c>
      <c r="G1431" s="736">
        <v>0.42</v>
      </c>
      <c r="H1431" s="735">
        <v>11990</v>
      </c>
      <c r="I1431" s="735">
        <v>12220</v>
      </c>
      <c r="J1431" s="735">
        <v>11940</v>
      </c>
      <c r="K1431" s="735">
        <v>50224</v>
      </c>
      <c r="L1431" s="735">
        <v>606919420</v>
      </c>
      <c r="M1431" s="735">
        <v>443870449160</v>
      </c>
      <c r="N1431" s="735">
        <v>36927658</v>
      </c>
    </row>
    <row r="1432" spans="1:14">
      <c r="A1432" s="734" t="s">
        <v>3831</v>
      </c>
      <c r="B1432" s="734" t="s">
        <v>3832</v>
      </c>
      <c r="C1432" s="734" t="s">
        <v>1604</v>
      </c>
      <c r="D1432" s="734" t="s">
        <v>1605</v>
      </c>
      <c r="E1432" s="735">
        <v>7970</v>
      </c>
      <c r="F1432" s="735">
        <v>-20</v>
      </c>
      <c r="G1432" s="736">
        <v>-0.25</v>
      </c>
      <c r="H1432" s="735">
        <v>8030</v>
      </c>
      <c r="I1432" s="735">
        <v>8030</v>
      </c>
      <c r="J1432" s="735">
        <v>7910</v>
      </c>
      <c r="K1432" s="735">
        <v>88349</v>
      </c>
      <c r="L1432" s="735">
        <v>703787780</v>
      </c>
      <c r="M1432" s="735">
        <v>322645604700</v>
      </c>
      <c r="N1432" s="735">
        <v>40482510</v>
      </c>
    </row>
    <row r="1433" spans="1:14">
      <c r="A1433" s="734" t="s">
        <v>3833</v>
      </c>
      <c r="B1433" s="734" t="s">
        <v>3834</v>
      </c>
      <c r="C1433" s="734" t="s">
        <v>1600</v>
      </c>
      <c r="D1433" s="734" t="s">
        <v>1611</v>
      </c>
      <c r="E1433" s="735">
        <v>1888</v>
      </c>
      <c r="F1433" s="735">
        <v>5</v>
      </c>
      <c r="G1433" s="736">
        <v>0.27</v>
      </c>
      <c r="H1433" s="735">
        <v>1883</v>
      </c>
      <c r="I1433" s="735">
        <v>1890</v>
      </c>
      <c r="J1433" s="735">
        <v>1867</v>
      </c>
      <c r="K1433" s="735">
        <v>10119</v>
      </c>
      <c r="L1433" s="735">
        <v>19021066</v>
      </c>
      <c r="M1433" s="735">
        <v>42480000000</v>
      </c>
      <c r="N1433" s="735">
        <v>22500000</v>
      </c>
    </row>
    <row r="1434" spans="1:14">
      <c r="A1434" s="734" t="s">
        <v>3835</v>
      </c>
      <c r="B1434" s="734" t="s">
        <v>3836</v>
      </c>
      <c r="C1434" s="734" t="s">
        <v>1604</v>
      </c>
      <c r="D1434" s="734" t="s">
        <v>1605</v>
      </c>
      <c r="E1434" s="735">
        <v>1691</v>
      </c>
      <c r="F1434" s="735">
        <v>0</v>
      </c>
      <c r="G1434" s="736">
        <v>0</v>
      </c>
      <c r="H1434" s="735">
        <v>1707</v>
      </c>
      <c r="I1434" s="735">
        <v>1718</v>
      </c>
      <c r="J1434" s="735">
        <v>1670</v>
      </c>
      <c r="K1434" s="735">
        <v>27217</v>
      </c>
      <c r="L1434" s="735">
        <v>45815454</v>
      </c>
      <c r="M1434" s="735">
        <v>18387499413</v>
      </c>
      <c r="N1434" s="735">
        <v>10873743</v>
      </c>
    </row>
    <row r="1435" spans="1:14">
      <c r="A1435" s="734" t="s">
        <v>3837</v>
      </c>
      <c r="B1435" s="734" t="s">
        <v>3838</v>
      </c>
      <c r="C1435" s="734" t="s">
        <v>1600</v>
      </c>
      <c r="D1435" s="734" t="s">
        <v>1614</v>
      </c>
      <c r="E1435" s="735">
        <v>9990</v>
      </c>
      <c r="F1435" s="735">
        <v>-110</v>
      </c>
      <c r="G1435" s="736">
        <v>-1.0900000000000001</v>
      </c>
      <c r="H1435" s="735">
        <v>10010</v>
      </c>
      <c r="I1435" s="735">
        <v>10170</v>
      </c>
      <c r="J1435" s="735">
        <v>9930</v>
      </c>
      <c r="K1435" s="735">
        <v>32549</v>
      </c>
      <c r="L1435" s="735">
        <v>324692400</v>
      </c>
      <c r="M1435" s="735">
        <v>110080868940</v>
      </c>
      <c r="N1435" s="735">
        <v>11019106</v>
      </c>
    </row>
    <row r="1436" spans="1:14">
      <c r="A1436" s="734" t="s">
        <v>3839</v>
      </c>
      <c r="B1436" s="734" t="s">
        <v>3840</v>
      </c>
      <c r="C1436" s="734" t="s">
        <v>1600</v>
      </c>
      <c r="D1436" s="734" t="s">
        <v>1614</v>
      </c>
      <c r="E1436" s="735">
        <v>8270</v>
      </c>
      <c r="F1436" s="735">
        <v>-40</v>
      </c>
      <c r="G1436" s="736">
        <v>-0.48</v>
      </c>
      <c r="H1436" s="735">
        <v>8180</v>
      </c>
      <c r="I1436" s="735">
        <v>8355</v>
      </c>
      <c r="J1436" s="735">
        <v>8010</v>
      </c>
      <c r="K1436" s="735">
        <v>98443</v>
      </c>
      <c r="L1436" s="735">
        <v>811775830</v>
      </c>
      <c r="M1436" s="735">
        <v>123346223000</v>
      </c>
      <c r="N1436" s="735">
        <v>14914900</v>
      </c>
    </row>
    <row r="1437" spans="1:14">
      <c r="A1437" s="734" t="s">
        <v>10051</v>
      </c>
      <c r="B1437" s="734" t="s">
        <v>10052</v>
      </c>
      <c r="C1437" s="734" t="s">
        <v>1600</v>
      </c>
      <c r="D1437" s="734" t="s">
        <v>1614</v>
      </c>
      <c r="E1437" s="735">
        <v>12370</v>
      </c>
      <c r="F1437" s="735">
        <v>-210</v>
      </c>
      <c r="G1437" s="736">
        <v>-1.67</v>
      </c>
      <c r="H1437" s="735">
        <v>12530</v>
      </c>
      <c r="I1437" s="735">
        <v>12820</v>
      </c>
      <c r="J1437" s="735">
        <v>12320</v>
      </c>
      <c r="K1437" s="735">
        <v>147365</v>
      </c>
      <c r="L1437" s="735">
        <v>1843234570</v>
      </c>
      <c r="M1437" s="735">
        <v>463962728040</v>
      </c>
      <c r="N1437" s="735">
        <v>37507092</v>
      </c>
    </row>
    <row r="1438" spans="1:14">
      <c r="A1438" s="734" t="s">
        <v>3841</v>
      </c>
      <c r="B1438" s="734" t="s">
        <v>3842</v>
      </c>
      <c r="C1438" s="734" t="s">
        <v>1600</v>
      </c>
      <c r="D1438" s="734" t="s">
        <v>1601</v>
      </c>
      <c r="E1438" s="735">
        <v>587</v>
      </c>
      <c r="F1438" s="735">
        <v>-3</v>
      </c>
      <c r="G1438" s="736">
        <v>-0.51</v>
      </c>
      <c r="H1438" s="735">
        <v>593</v>
      </c>
      <c r="I1438" s="735">
        <v>594</v>
      </c>
      <c r="J1438" s="735">
        <v>582</v>
      </c>
      <c r="K1438" s="735">
        <v>565860</v>
      </c>
      <c r="L1438" s="735">
        <v>332283978</v>
      </c>
      <c r="M1438" s="735">
        <v>236653498873</v>
      </c>
      <c r="N1438" s="735">
        <v>403157579</v>
      </c>
    </row>
    <row r="1439" spans="1:14">
      <c r="A1439" s="734" t="s">
        <v>3843</v>
      </c>
      <c r="B1439" s="734" t="s">
        <v>3844</v>
      </c>
      <c r="C1439" s="734" t="s">
        <v>1600</v>
      </c>
      <c r="D1439" s="734" t="s">
        <v>1614</v>
      </c>
      <c r="E1439" s="735">
        <v>4765</v>
      </c>
      <c r="F1439" s="735">
        <v>-165</v>
      </c>
      <c r="G1439" s="736">
        <v>-3.35</v>
      </c>
      <c r="H1439" s="735">
        <v>4930</v>
      </c>
      <c r="I1439" s="735">
        <v>5030</v>
      </c>
      <c r="J1439" s="735">
        <v>4690</v>
      </c>
      <c r="K1439" s="735">
        <v>161124</v>
      </c>
      <c r="L1439" s="735">
        <v>774286496</v>
      </c>
      <c r="M1439" s="735">
        <v>63540031335</v>
      </c>
      <c r="N1439" s="735">
        <v>13334739</v>
      </c>
    </row>
    <row r="1440" spans="1:14">
      <c r="A1440" s="734" t="s">
        <v>3845</v>
      </c>
      <c r="B1440" s="734" t="s">
        <v>3846</v>
      </c>
      <c r="C1440" s="734" t="s">
        <v>1600</v>
      </c>
      <c r="D1440" s="734" t="s">
        <v>1601</v>
      </c>
      <c r="E1440" s="735">
        <v>1060</v>
      </c>
      <c r="F1440" s="735">
        <v>-5</v>
      </c>
      <c r="G1440" s="736">
        <v>-0.47</v>
      </c>
      <c r="H1440" s="735">
        <v>1065</v>
      </c>
      <c r="I1440" s="735">
        <v>1120</v>
      </c>
      <c r="J1440" s="735">
        <v>1035</v>
      </c>
      <c r="K1440" s="735">
        <v>196388</v>
      </c>
      <c r="L1440" s="735">
        <v>207574448</v>
      </c>
      <c r="M1440" s="735">
        <v>36998326920</v>
      </c>
      <c r="N1440" s="735">
        <v>34904082</v>
      </c>
    </row>
    <row r="1441" spans="1:14">
      <c r="A1441" s="734" t="s">
        <v>3847</v>
      </c>
      <c r="B1441" s="734" t="s">
        <v>3848</v>
      </c>
      <c r="C1441" s="734" t="s">
        <v>1604</v>
      </c>
      <c r="D1441" s="734" t="s">
        <v>1605</v>
      </c>
      <c r="E1441" s="735">
        <v>11380</v>
      </c>
      <c r="F1441" s="735">
        <v>-100</v>
      </c>
      <c r="G1441" s="736">
        <v>-0.87</v>
      </c>
      <c r="H1441" s="735">
        <v>11400</v>
      </c>
      <c r="I1441" s="735">
        <v>11550</v>
      </c>
      <c r="J1441" s="735">
        <v>11300</v>
      </c>
      <c r="K1441" s="735">
        <v>9638</v>
      </c>
      <c r="L1441" s="735">
        <v>109981760</v>
      </c>
      <c r="M1441" s="735">
        <v>126318000000</v>
      </c>
      <c r="N1441" s="735">
        <v>11100000</v>
      </c>
    </row>
    <row r="1442" spans="1:14">
      <c r="A1442" s="734" t="s">
        <v>3849</v>
      </c>
      <c r="B1442" s="734" t="s">
        <v>1364</v>
      </c>
      <c r="C1442" s="734" t="s">
        <v>1604</v>
      </c>
      <c r="D1442" s="734" t="s">
        <v>1605</v>
      </c>
      <c r="E1442" s="735">
        <v>7860</v>
      </c>
      <c r="F1442" s="735">
        <v>-20</v>
      </c>
      <c r="G1442" s="736">
        <v>-0.25</v>
      </c>
      <c r="H1442" s="735">
        <v>7870</v>
      </c>
      <c r="I1442" s="735">
        <v>7950</v>
      </c>
      <c r="J1442" s="735">
        <v>7850</v>
      </c>
      <c r="K1442" s="735">
        <v>43659</v>
      </c>
      <c r="L1442" s="735">
        <v>344295290</v>
      </c>
      <c r="M1442" s="735">
        <v>1619086988460</v>
      </c>
      <c r="N1442" s="735">
        <v>205990711</v>
      </c>
    </row>
    <row r="1443" spans="1:14">
      <c r="A1443" s="734" t="s">
        <v>3850</v>
      </c>
      <c r="B1443" s="734" t="s">
        <v>3851</v>
      </c>
      <c r="C1443" s="734" t="s">
        <v>1600</v>
      </c>
      <c r="D1443" s="734" t="s">
        <v>1614</v>
      </c>
      <c r="E1443" s="735">
        <v>1991</v>
      </c>
      <c r="F1443" s="735">
        <v>-34</v>
      </c>
      <c r="G1443" s="736">
        <v>-1.68</v>
      </c>
      <c r="H1443" s="735">
        <v>2020</v>
      </c>
      <c r="I1443" s="735">
        <v>2075</v>
      </c>
      <c r="J1443" s="735">
        <v>1970</v>
      </c>
      <c r="K1443" s="735">
        <v>29481</v>
      </c>
      <c r="L1443" s="735">
        <v>59191302</v>
      </c>
      <c r="M1443" s="735">
        <v>24015177197</v>
      </c>
      <c r="N1443" s="735">
        <v>12061867</v>
      </c>
    </row>
    <row r="1444" spans="1:14">
      <c r="A1444" s="734" t="s">
        <v>3852</v>
      </c>
      <c r="B1444" s="734" t="s">
        <v>3853</v>
      </c>
      <c r="C1444" s="734" t="s">
        <v>1600</v>
      </c>
      <c r="D1444" s="734" t="s">
        <v>1601</v>
      </c>
      <c r="E1444" s="735">
        <v>795</v>
      </c>
      <c r="F1444" s="735">
        <v>38</v>
      </c>
      <c r="G1444" s="736">
        <v>5.0199999999999996</v>
      </c>
      <c r="H1444" s="735">
        <v>765</v>
      </c>
      <c r="I1444" s="735">
        <v>819</v>
      </c>
      <c r="J1444" s="735">
        <v>751</v>
      </c>
      <c r="K1444" s="735">
        <v>192397</v>
      </c>
      <c r="L1444" s="735">
        <v>151994824</v>
      </c>
      <c r="M1444" s="735">
        <v>28715632140</v>
      </c>
      <c r="N1444" s="735">
        <v>36120292</v>
      </c>
    </row>
    <row r="1445" spans="1:14">
      <c r="A1445" s="734" t="s">
        <v>10053</v>
      </c>
      <c r="B1445" s="734" t="s">
        <v>10054</v>
      </c>
      <c r="C1445" s="734" t="s">
        <v>1600</v>
      </c>
      <c r="D1445" s="734" t="s">
        <v>1632</v>
      </c>
      <c r="E1445" s="735">
        <v>18520</v>
      </c>
      <c r="F1445" s="735">
        <v>-910</v>
      </c>
      <c r="G1445" s="736">
        <v>-4.68</v>
      </c>
      <c r="H1445" s="735">
        <v>19500</v>
      </c>
      <c r="I1445" s="735">
        <v>19690</v>
      </c>
      <c r="J1445" s="735">
        <v>18470</v>
      </c>
      <c r="K1445" s="735">
        <v>385860</v>
      </c>
      <c r="L1445" s="735">
        <v>7277250340</v>
      </c>
      <c r="M1445" s="735">
        <v>179986453320</v>
      </c>
      <c r="N1445" s="735">
        <v>9718491</v>
      </c>
    </row>
    <row r="1446" spans="1:14">
      <c r="A1446" s="734" t="s">
        <v>3854</v>
      </c>
      <c r="B1446" s="734" t="s">
        <v>3855</v>
      </c>
      <c r="C1446" s="734" t="s">
        <v>1600</v>
      </c>
      <c r="D1446" s="734" t="s">
        <v>1611</v>
      </c>
      <c r="E1446" s="735">
        <v>18080</v>
      </c>
      <c r="F1446" s="735">
        <v>300</v>
      </c>
      <c r="G1446" s="736">
        <v>1.69</v>
      </c>
      <c r="H1446" s="735">
        <v>17680</v>
      </c>
      <c r="I1446" s="735">
        <v>18080</v>
      </c>
      <c r="J1446" s="735">
        <v>17620</v>
      </c>
      <c r="K1446" s="735">
        <v>28579</v>
      </c>
      <c r="L1446" s="735">
        <v>512901840</v>
      </c>
      <c r="M1446" s="735">
        <v>193752331200</v>
      </c>
      <c r="N1446" s="735">
        <v>10716390</v>
      </c>
    </row>
    <row r="1447" spans="1:14">
      <c r="A1447" s="734" t="s">
        <v>3856</v>
      </c>
      <c r="B1447" s="734" t="s">
        <v>3857</v>
      </c>
      <c r="C1447" s="734" t="s">
        <v>1600</v>
      </c>
      <c r="D1447" s="734" t="s">
        <v>1601</v>
      </c>
      <c r="E1447" s="735">
        <v>11900</v>
      </c>
      <c r="F1447" s="735">
        <v>-80</v>
      </c>
      <c r="G1447" s="736">
        <v>-0.67</v>
      </c>
      <c r="H1447" s="735">
        <v>12090</v>
      </c>
      <c r="I1447" s="735">
        <v>12090</v>
      </c>
      <c r="J1447" s="735">
        <v>11850</v>
      </c>
      <c r="K1447" s="735">
        <v>5404</v>
      </c>
      <c r="L1447" s="735">
        <v>64510240</v>
      </c>
      <c r="M1447" s="735">
        <v>123138296400</v>
      </c>
      <c r="N1447" s="735">
        <v>10347756</v>
      </c>
    </row>
    <row r="1448" spans="1:14">
      <c r="A1448" s="734" t="s">
        <v>3858</v>
      </c>
      <c r="B1448" s="734" t="s">
        <v>3859</v>
      </c>
      <c r="C1448" s="734" t="s">
        <v>1600</v>
      </c>
      <c r="D1448" s="734" t="s">
        <v>1601</v>
      </c>
      <c r="E1448" s="735">
        <v>5080</v>
      </c>
      <c r="F1448" s="735">
        <v>-150</v>
      </c>
      <c r="G1448" s="736">
        <v>-2.87</v>
      </c>
      <c r="H1448" s="735">
        <v>5050</v>
      </c>
      <c r="I1448" s="735">
        <v>5200</v>
      </c>
      <c r="J1448" s="735">
        <v>5050</v>
      </c>
      <c r="K1448" s="735">
        <v>2697</v>
      </c>
      <c r="L1448" s="735">
        <v>13713920</v>
      </c>
      <c r="M1448" s="735">
        <v>67430528080</v>
      </c>
      <c r="N1448" s="735">
        <v>13273726</v>
      </c>
    </row>
    <row r="1449" spans="1:14">
      <c r="A1449" s="734" t="s">
        <v>4402</v>
      </c>
      <c r="B1449" s="734" t="s">
        <v>10055</v>
      </c>
      <c r="C1449" s="734" t="s">
        <v>1600</v>
      </c>
      <c r="D1449" s="734" t="s">
        <v>1601</v>
      </c>
      <c r="E1449" s="735">
        <v>1730</v>
      </c>
      <c r="F1449" s="735">
        <v>-2</v>
      </c>
      <c r="G1449" s="736">
        <v>-0.12</v>
      </c>
      <c r="H1449" s="735">
        <v>1737</v>
      </c>
      <c r="I1449" s="735">
        <v>1850</v>
      </c>
      <c r="J1449" s="735">
        <v>1680</v>
      </c>
      <c r="K1449" s="735">
        <v>1832820</v>
      </c>
      <c r="L1449" s="735">
        <v>3239005059</v>
      </c>
      <c r="M1449" s="735">
        <v>67735513480</v>
      </c>
      <c r="N1449" s="735">
        <v>39153476</v>
      </c>
    </row>
    <row r="1450" spans="1:14">
      <c r="A1450" s="734" t="s">
        <v>3860</v>
      </c>
      <c r="B1450" s="734" t="s">
        <v>3861</v>
      </c>
      <c r="C1450" s="734" t="s">
        <v>1604</v>
      </c>
      <c r="D1450" s="734" t="s">
        <v>1605</v>
      </c>
      <c r="E1450" s="735">
        <v>7880</v>
      </c>
      <c r="F1450" s="735">
        <v>0</v>
      </c>
      <c r="G1450" s="736">
        <v>0</v>
      </c>
      <c r="H1450" s="735">
        <v>7900</v>
      </c>
      <c r="I1450" s="735">
        <v>7940</v>
      </c>
      <c r="J1450" s="735">
        <v>7840</v>
      </c>
      <c r="K1450" s="735">
        <v>64814</v>
      </c>
      <c r="L1450" s="735">
        <v>510258360</v>
      </c>
      <c r="M1450" s="735">
        <v>263419259200</v>
      </c>
      <c r="N1450" s="735">
        <v>33428840</v>
      </c>
    </row>
    <row r="1451" spans="1:14">
      <c r="A1451" s="734" t="s">
        <v>3862</v>
      </c>
      <c r="B1451" s="734" t="s">
        <v>3863</v>
      </c>
      <c r="C1451" s="734" t="s">
        <v>1600</v>
      </c>
      <c r="D1451" s="734" t="s">
        <v>1601</v>
      </c>
      <c r="E1451" s="735">
        <v>1946</v>
      </c>
      <c r="F1451" s="735">
        <v>0</v>
      </c>
      <c r="G1451" s="736">
        <v>0</v>
      </c>
      <c r="H1451" s="735">
        <v>1938</v>
      </c>
      <c r="I1451" s="735">
        <v>1953</v>
      </c>
      <c r="J1451" s="735">
        <v>1935</v>
      </c>
      <c r="K1451" s="735">
        <v>9443</v>
      </c>
      <c r="L1451" s="735">
        <v>18366378</v>
      </c>
      <c r="M1451" s="735">
        <v>87466190630</v>
      </c>
      <c r="N1451" s="735">
        <v>44946655</v>
      </c>
    </row>
    <row r="1452" spans="1:14">
      <c r="A1452" s="734" t="s">
        <v>10056</v>
      </c>
      <c r="B1452" s="734" t="s">
        <v>10057</v>
      </c>
      <c r="C1452" s="734" t="s">
        <v>1600</v>
      </c>
      <c r="D1452" s="734" t="s">
        <v>1614</v>
      </c>
      <c r="E1452" s="735">
        <v>1274</v>
      </c>
      <c r="F1452" s="735">
        <v>-43</v>
      </c>
      <c r="G1452" s="736">
        <v>-3.26</v>
      </c>
      <c r="H1452" s="735">
        <v>1300</v>
      </c>
      <c r="I1452" s="735">
        <v>1307</v>
      </c>
      <c r="J1452" s="735">
        <v>1270</v>
      </c>
      <c r="K1452" s="735">
        <v>224082</v>
      </c>
      <c r="L1452" s="735">
        <v>286578212</v>
      </c>
      <c r="M1452" s="735">
        <v>43897556794</v>
      </c>
      <c r="N1452" s="735">
        <v>34456481</v>
      </c>
    </row>
    <row r="1453" spans="1:14">
      <c r="A1453" s="734" t="s">
        <v>10058</v>
      </c>
      <c r="B1453" s="734" t="s">
        <v>10059</v>
      </c>
      <c r="C1453" s="734" t="s">
        <v>1600</v>
      </c>
      <c r="D1453" s="734" t="s">
        <v>1632</v>
      </c>
      <c r="E1453" s="735">
        <v>3290</v>
      </c>
      <c r="F1453" s="735">
        <v>180</v>
      </c>
      <c r="G1453" s="736">
        <v>5.79</v>
      </c>
      <c r="H1453" s="735">
        <v>3090</v>
      </c>
      <c r="I1453" s="735">
        <v>3310</v>
      </c>
      <c r="J1453" s="735">
        <v>3070</v>
      </c>
      <c r="K1453" s="735">
        <v>137073</v>
      </c>
      <c r="L1453" s="735">
        <v>443321758</v>
      </c>
      <c r="M1453" s="735">
        <v>49668702300</v>
      </c>
      <c r="N1453" s="735">
        <v>15096870</v>
      </c>
    </row>
    <row r="1454" spans="1:14">
      <c r="A1454" s="734" t="s">
        <v>3864</v>
      </c>
      <c r="B1454" s="734" t="s">
        <v>3865</v>
      </c>
      <c r="C1454" s="734" t="s">
        <v>1600</v>
      </c>
      <c r="D1454" s="734" t="s">
        <v>1611</v>
      </c>
      <c r="E1454" s="735">
        <v>15900</v>
      </c>
      <c r="F1454" s="735">
        <v>310</v>
      </c>
      <c r="G1454" s="736">
        <v>1.99</v>
      </c>
      <c r="H1454" s="735">
        <v>15600</v>
      </c>
      <c r="I1454" s="735">
        <v>16070</v>
      </c>
      <c r="J1454" s="735">
        <v>15510</v>
      </c>
      <c r="K1454" s="735">
        <v>78258</v>
      </c>
      <c r="L1454" s="735">
        <v>1238707560</v>
      </c>
      <c r="M1454" s="735">
        <v>438966023400</v>
      </c>
      <c r="N1454" s="735">
        <v>27607926</v>
      </c>
    </row>
    <row r="1455" spans="1:14">
      <c r="A1455" s="734" t="s">
        <v>10060</v>
      </c>
      <c r="B1455" s="734" t="s">
        <v>10061</v>
      </c>
      <c r="C1455" s="734" t="s">
        <v>1600</v>
      </c>
      <c r="D1455" s="734" t="s">
        <v>1601</v>
      </c>
      <c r="E1455" s="735">
        <v>17400</v>
      </c>
      <c r="F1455" s="735">
        <v>400</v>
      </c>
      <c r="G1455" s="736">
        <v>2.35</v>
      </c>
      <c r="H1455" s="735">
        <v>17190</v>
      </c>
      <c r="I1455" s="735">
        <v>17780</v>
      </c>
      <c r="J1455" s="735">
        <v>16910</v>
      </c>
      <c r="K1455" s="735">
        <v>21925</v>
      </c>
      <c r="L1455" s="735">
        <v>377740715</v>
      </c>
      <c r="M1455" s="735">
        <v>231401434200</v>
      </c>
      <c r="N1455" s="735">
        <v>13298933</v>
      </c>
    </row>
    <row r="1456" spans="1:14">
      <c r="A1456" s="734" t="s">
        <v>3866</v>
      </c>
      <c r="B1456" s="734" t="s">
        <v>3867</v>
      </c>
      <c r="C1456" s="734" t="s">
        <v>1600</v>
      </c>
      <c r="D1456" s="734" t="s">
        <v>1601</v>
      </c>
      <c r="E1456" s="735">
        <v>1805</v>
      </c>
      <c r="F1456" s="735">
        <v>-1</v>
      </c>
      <c r="G1456" s="736">
        <v>-0.06</v>
      </c>
      <c r="H1456" s="735">
        <v>1806</v>
      </c>
      <c r="I1456" s="735">
        <v>1810</v>
      </c>
      <c r="J1456" s="735">
        <v>1795</v>
      </c>
      <c r="K1456" s="735">
        <v>21068</v>
      </c>
      <c r="L1456" s="735">
        <v>37967177</v>
      </c>
      <c r="M1456" s="735">
        <v>25171187080</v>
      </c>
      <c r="N1456" s="735">
        <v>13945256</v>
      </c>
    </row>
    <row r="1457" spans="1:14">
      <c r="A1457" s="734" t="s">
        <v>3868</v>
      </c>
      <c r="B1457" s="734" t="s">
        <v>3869</v>
      </c>
      <c r="C1457" s="734" t="s">
        <v>1600</v>
      </c>
      <c r="D1457" s="734" t="s">
        <v>1611</v>
      </c>
      <c r="E1457" s="735">
        <v>76500</v>
      </c>
      <c r="F1457" s="735">
        <v>1000</v>
      </c>
      <c r="G1457" s="736">
        <v>1.32</v>
      </c>
      <c r="H1457" s="735">
        <v>75800</v>
      </c>
      <c r="I1457" s="735">
        <v>76600</v>
      </c>
      <c r="J1457" s="735">
        <v>73800</v>
      </c>
      <c r="K1457" s="735">
        <v>94856</v>
      </c>
      <c r="L1457" s="735">
        <v>7150169750</v>
      </c>
      <c r="M1457" s="735">
        <v>559001947500</v>
      </c>
      <c r="N1457" s="735">
        <v>7307215</v>
      </c>
    </row>
    <row r="1458" spans="1:14">
      <c r="A1458" s="734" t="s">
        <v>3870</v>
      </c>
      <c r="B1458" s="734" t="s">
        <v>3871</v>
      </c>
      <c r="C1458" s="734" t="s">
        <v>1600</v>
      </c>
      <c r="D1458" s="734" t="s">
        <v>2041</v>
      </c>
      <c r="E1458" s="735">
        <v>3885</v>
      </c>
      <c r="F1458" s="735">
        <v>-15</v>
      </c>
      <c r="G1458" s="736">
        <v>-0.38</v>
      </c>
      <c r="H1458" s="735">
        <v>3945</v>
      </c>
      <c r="I1458" s="735">
        <v>3960</v>
      </c>
      <c r="J1458" s="735">
        <v>3865</v>
      </c>
      <c r="K1458" s="735">
        <v>16119</v>
      </c>
      <c r="L1458" s="735">
        <v>63023315</v>
      </c>
      <c r="M1458" s="735">
        <v>72161058375</v>
      </c>
      <c r="N1458" s="735">
        <v>18574275</v>
      </c>
    </row>
    <row r="1459" spans="1:14">
      <c r="A1459" s="734" t="s">
        <v>3872</v>
      </c>
      <c r="B1459" s="734" t="s">
        <v>3873</v>
      </c>
      <c r="C1459" s="734" t="s">
        <v>1600</v>
      </c>
      <c r="D1459" s="734" t="s">
        <v>1632</v>
      </c>
      <c r="E1459" s="735">
        <v>1185</v>
      </c>
      <c r="F1459" s="735">
        <v>-23</v>
      </c>
      <c r="G1459" s="736">
        <v>-1.9</v>
      </c>
      <c r="H1459" s="735">
        <v>1212</v>
      </c>
      <c r="I1459" s="735">
        <v>1212</v>
      </c>
      <c r="J1459" s="735">
        <v>1160</v>
      </c>
      <c r="K1459" s="735">
        <v>63997</v>
      </c>
      <c r="L1459" s="735">
        <v>75251651</v>
      </c>
      <c r="M1459" s="735">
        <v>20782940010</v>
      </c>
      <c r="N1459" s="735">
        <v>17538346</v>
      </c>
    </row>
    <row r="1460" spans="1:14">
      <c r="A1460" s="734" t="s">
        <v>10062</v>
      </c>
      <c r="B1460" s="734" t="s">
        <v>10063</v>
      </c>
      <c r="C1460" s="734" t="s">
        <v>1600</v>
      </c>
      <c r="D1460" s="734" t="s">
        <v>1632</v>
      </c>
      <c r="E1460" s="735">
        <v>16530</v>
      </c>
      <c r="F1460" s="735">
        <v>270</v>
      </c>
      <c r="G1460" s="736">
        <v>1.66</v>
      </c>
      <c r="H1460" s="735">
        <v>16330</v>
      </c>
      <c r="I1460" s="735">
        <v>16690</v>
      </c>
      <c r="J1460" s="735">
        <v>16050</v>
      </c>
      <c r="K1460" s="735">
        <v>299951</v>
      </c>
      <c r="L1460" s="735">
        <v>4915081440</v>
      </c>
      <c r="M1460" s="735">
        <v>222325127880</v>
      </c>
      <c r="N1460" s="735">
        <v>13449796</v>
      </c>
    </row>
    <row r="1461" spans="1:14">
      <c r="A1461" s="734" t="s">
        <v>3874</v>
      </c>
      <c r="B1461" s="734" t="s">
        <v>3875</v>
      </c>
      <c r="C1461" s="734" t="s">
        <v>1600</v>
      </c>
      <c r="D1461" s="734" t="s">
        <v>1614</v>
      </c>
      <c r="E1461" s="735">
        <v>2545</v>
      </c>
      <c r="F1461" s="735">
        <v>-85</v>
      </c>
      <c r="G1461" s="736">
        <v>-3.23</v>
      </c>
      <c r="H1461" s="735">
        <v>2600</v>
      </c>
      <c r="I1461" s="735">
        <v>2615</v>
      </c>
      <c r="J1461" s="735">
        <v>2510</v>
      </c>
      <c r="K1461" s="735">
        <v>401407</v>
      </c>
      <c r="L1461" s="735">
        <v>1026097532</v>
      </c>
      <c r="M1461" s="735">
        <v>45460963430</v>
      </c>
      <c r="N1461" s="735">
        <v>17862854</v>
      </c>
    </row>
    <row r="1462" spans="1:14">
      <c r="A1462" s="734" t="s">
        <v>10064</v>
      </c>
      <c r="B1462" s="734" t="s">
        <v>10065</v>
      </c>
      <c r="C1462" s="734" t="s">
        <v>1600</v>
      </c>
      <c r="D1462" s="734" t="s">
        <v>1632</v>
      </c>
      <c r="E1462" s="735">
        <v>3260</v>
      </c>
      <c r="F1462" s="735">
        <v>325</v>
      </c>
      <c r="G1462" s="736">
        <v>11.07</v>
      </c>
      <c r="H1462" s="735">
        <v>2950</v>
      </c>
      <c r="I1462" s="735">
        <v>3610</v>
      </c>
      <c r="J1462" s="735">
        <v>2950</v>
      </c>
      <c r="K1462" s="735">
        <v>4363638</v>
      </c>
      <c r="L1462" s="735">
        <v>14630906910</v>
      </c>
      <c r="M1462" s="735">
        <v>45520237380</v>
      </c>
      <c r="N1462" s="735">
        <v>13963263</v>
      </c>
    </row>
    <row r="1463" spans="1:14">
      <c r="A1463" s="734" t="s">
        <v>3876</v>
      </c>
      <c r="B1463" s="734" t="s">
        <v>1327</v>
      </c>
      <c r="C1463" s="734" t="s">
        <v>1604</v>
      </c>
      <c r="D1463" s="734" t="s">
        <v>1605</v>
      </c>
      <c r="E1463" s="735">
        <v>23350</v>
      </c>
      <c r="F1463" s="735">
        <v>-50</v>
      </c>
      <c r="G1463" s="736">
        <v>-0.21</v>
      </c>
      <c r="H1463" s="735">
        <v>23500</v>
      </c>
      <c r="I1463" s="735">
        <v>23800</v>
      </c>
      <c r="J1463" s="735">
        <v>22900</v>
      </c>
      <c r="K1463" s="735">
        <v>58764</v>
      </c>
      <c r="L1463" s="735">
        <v>1369790675</v>
      </c>
      <c r="M1463" s="735">
        <v>704865889600</v>
      </c>
      <c r="N1463" s="735">
        <v>30186976</v>
      </c>
    </row>
    <row r="1464" spans="1:14">
      <c r="A1464" s="734" t="s">
        <v>10066</v>
      </c>
      <c r="B1464" s="734" t="s">
        <v>10067</v>
      </c>
      <c r="C1464" s="734" t="s">
        <v>1600</v>
      </c>
      <c r="D1464" s="734" t="s">
        <v>1632</v>
      </c>
      <c r="E1464" s="735">
        <v>8040</v>
      </c>
      <c r="F1464" s="735">
        <v>10</v>
      </c>
      <c r="G1464" s="736">
        <v>0.12</v>
      </c>
      <c r="H1464" s="735">
        <v>8090</v>
      </c>
      <c r="I1464" s="735">
        <v>8830</v>
      </c>
      <c r="J1464" s="735">
        <v>7900</v>
      </c>
      <c r="K1464" s="735">
        <v>285637</v>
      </c>
      <c r="L1464" s="735">
        <v>2359536750</v>
      </c>
      <c r="M1464" s="735">
        <v>75660243120</v>
      </c>
      <c r="N1464" s="735">
        <v>9410478</v>
      </c>
    </row>
    <row r="1465" spans="1:14">
      <c r="A1465" s="734" t="s">
        <v>3878</v>
      </c>
      <c r="B1465" s="734" t="s">
        <v>3879</v>
      </c>
      <c r="C1465" s="734" t="s">
        <v>1600</v>
      </c>
      <c r="D1465" s="734" t="s">
        <v>2041</v>
      </c>
      <c r="E1465" s="735">
        <v>151</v>
      </c>
      <c r="F1465" s="735">
        <v>0</v>
      </c>
      <c r="G1465" s="736">
        <v>0</v>
      </c>
      <c r="H1465" s="735">
        <v>150</v>
      </c>
      <c r="I1465" s="735">
        <v>152</v>
      </c>
      <c r="J1465" s="735">
        <v>148</v>
      </c>
      <c r="K1465" s="735">
        <v>1255836</v>
      </c>
      <c r="L1465" s="735">
        <v>187782539</v>
      </c>
      <c r="M1465" s="735">
        <v>56733897425</v>
      </c>
      <c r="N1465" s="735">
        <v>375721175</v>
      </c>
    </row>
    <row r="1466" spans="1:14">
      <c r="A1466" s="734" t="s">
        <v>3880</v>
      </c>
      <c r="B1466" s="734" t="s">
        <v>10068</v>
      </c>
      <c r="C1466" s="734" t="s">
        <v>1600</v>
      </c>
      <c r="D1466" s="734" t="s">
        <v>1614</v>
      </c>
      <c r="E1466" s="735">
        <v>3185</v>
      </c>
      <c r="F1466" s="735">
        <v>70</v>
      </c>
      <c r="G1466" s="736">
        <v>2.25</v>
      </c>
      <c r="H1466" s="735">
        <v>3160</v>
      </c>
      <c r="I1466" s="735">
        <v>3220</v>
      </c>
      <c r="J1466" s="735">
        <v>3040</v>
      </c>
      <c r="K1466" s="735">
        <v>484849</v>
      </c>
      <c r="L1466" s="735">
        <v>1515274483</v>
      </c>
      <c r="M1466" s="735">
        <v>93210423215</v>
      </c>
      <c r="N1466" s="735">
        <v>29265439</v>
      </c>
    </row>
    <row r="1467" spans="1:14">
      <c r="A1467" s="734" t="s">
        <v>10069</v>
      </c>
      <c r="B1467" s="734" t="s">
        <v>10070</v>
      </c>
      <c r="C1467" s="734" t="s">
        <v>1695</v>
      </c>
      <c r="D1467" s="734" t="s">
        <v>1696</v>
      </c>
      <c r="E1467" s="735">
        <v>2860</v>
      </c>
      <c r="F1467" s="735">
        <v>365</v>
      </c>
      <c r="G1467" s="736">
        <v>14.63</v>
      </c>
      <c r="H1467" s="735">
        <v>2865</v>
      </c>
      <c r="I1467" s="735">
        <v>2865</v>
      </c>
      <c r="J1467" s="735">
        <v>2860</v>
      </c>
      <c r="K1467" s="735">
        <v>81</v>
      </c>
      <c r="L1467" s="735">
        <v>231730</v>
      </c>
      <c r="M1467" s="735">
        <v>26574822560</v>
      </c>
      <c r="N1467" s="735">
        <v>9291896</v>
      </c>
    </row>
    <row r="1468" spans="1:14">
      <c r="A1468" s="734" t="s">
        <v>3881</v>
      </c>
      <c r="B1468" s="734" t="s">
        <v>3882</v>
      </c>
      <c r="C1468" s="734" t="s">
        <v>1600</v>
      </c>
      <c r="D1468" s="734" t="s">
        <v>1651</v>
      </c>
      <c r="E1468" s="735">
        <v>396</v>
      </c>
      <c r="F1468" s="735">
        <v>0</v>
      </c>
      <c r="G1468" s="736">
        <v>0</v>
      </c>
      <c r="H1468" s="735">
        <v>0</v>
      </c>
      <c r="I1468" s="735">
        <v>0</v>
      </c>
      <c r="J1468" s="735">
        <v>0</v>
      </c>
      <c r="K1468" s="735">
        <v>0</v>
      </c>
      <c r="L1468" s="735">
        <v>0</v>
      </c>
      <c r="M1468" s="735">
        <v>5140810224</v>
      </c>
      <c r="N1468" s="735">
        <v>12981844</v>
      </c>
    </row>
    <row r="1469" spans="1:14">
      <c r="A1469" s="734" t="s">
        <v>10071</v>
      </c>
      <c r="B1469" s="734" t="s">
        <v>10072</v>
      </c>
      <c r="C1469" s="734" t="s">
        <v>1600</v>
      </c>
      <c r="D1469" s="734" t="s">
        <v>1632</v>
      </c>
      <c r="E1469" s="735">
        <v>9890</v>
      </c>
      <c r="F1469" s="735">
        <v>-210</v>
      </c>
      <c r="G1469" s="736">
        <v>-2.08</v>
      </c>
      <c r="H1469" s="735">
        <v>10020</v>
      </c>
      <c r="I1469" s="735">
        <v>10150</v>
      </c>
      <c r="J1469" s="735">
        <v>9890</v>
      </c>
      <c r="K1469" s="735">
        <v>104051</v>
      </c>
      <c r="L1469" s="735">
        <v>1035323985</v>
      </c>
      <c r="M1469" s="735">
        <v>138635547500</v>
      </c>
      <c r="N1469" s="735">
        <v>14017750</v>
      </c>
    </row>
    <row r="1470" spans="1:14">
      <c r="A1470" s="734" t="s">
        <v>7796</v>
      </c>
      <c r="B1470" s="734" t="s">
        <v>7797</v>
      </c>
      <c r="C1470" s="734" t="s">
        <v>1695</v>
      </c>
      <c r="D1470" s="734" t="s">
        <v>1696</v>
      </c>
      <c r="E1470" s="735">
        <v>20850</v>
      </c>
      <c r="F1470" s="735">
        <v>450</v>
      </c>
      <c r="G1470" s="736">
        <v>2.21</v>
      </c>
      <c r="H1470" s="735">
        <v>20400</v>
      </c>
      <c r="I1470" s="735">
        <v>20900</v>
      </c>
      <c r="J1470" s="735">
        <v>19500</v>
      </c>
      <c r="K1470" s="735">
        <v>1164</v>
      </c>
      <c r="L1470" s="735">
        <v>23875720</v>
      </c>
      <c r="M1470" s="735">
        <v>107700341400</v>
      </c>
      <c r="N1470" s="735">
        <v>5165484</v>
      </c>
    </row>
    <row r="1471" spans="1:14">
      <c r="A1471" s="734" t="s">
        <v>7798</v>
      </c>
      <c r="B1471" s="734" t="s">
        <v>7799</v>
      </c>
      <c r="C1471" s="734" t="s">
        <v>1600</v>
      </c>
      <c r="D1471" s="734" t="s">
        <v>1632</v>
      </c>
      <c r="E1471" s="735">
        <v>9620</v>
      </c>
      <c r="F1471" s="735">
        <v>170</v>
      </c>
      <c r="G1471" s="736">
        <v>1.8</v>
      </c>
      <c r="H1471" s="735">
        <v>9400</v>
      </c>
      <c r="I1471" s="735">
        <v>9890</v>
      </c>
      <c r="J1471" s="735">
        <v>9360</v>
      </c>
      <c r="K1471" s="735">
        <v>103263</v>
      </c>
      <c r="L1471" s="735">
        <v>1008963090</v>
      </c>
      <c r="M1471" s="735">
        <v>75753757820</v>
      </c>
      <c r="N1471" s="735">
        <v>7874611</v>
      </c>
    </row>
    <row r="1472" spans="1:14">
      <c r="A1472" s="734" t="s">
        <v>3883</v>
      </c>
      <c r="B1472" s="734" t="s">
        <v>3884</v>
      </c>
      <c r="C1472" s="734" t="s">
        <v>1695</v>
      </c>
      <c r="D1472" s="734" t="s">
        <v>1696</v>
      </c>
      <c r="E1472" s="735">
        <v>3100</v>
      </c>
      <c r="F1472" s="735">
        <v>0</v>
      </c>
      <c r="G1472" s="736">
        <v>0</v>
      </c>
      <c r="H1472" s="735">
        <v>3100</v>
      </c>
      <c r="I1472" s="735">
        <v>3100</v>
      </c>
      <c r="J1472" s="735">
        <v>3100</v>
      </c>
      <c r="K1472" s="735">
        <v>102</v>
      </c>
      <c r="L1472" s="735">
        <v>316200</v>
      </c>
      <c r="M1472" s="735">
        <v>8153793600</v>
      </c>
      <c r="N1472" s="735">
        <v>2630256</v>
      </c>
    </row>
    <row r="1473" spans="1:14">
      <c r="A1473" s="734" t="s">
        <v>3886</v>
      </c>
      <c r="B1473" s="734" t="s">
        <v>3887</v>
      </c>
      <c r="C1473" s="734" t="s">
        <v>1600</v>
      </c>
      <c r="D1473" s="734" t="s">
        <v>1601</v>
      </c>
      <c r="E1473" s="735">
        <v>756</v>
      </c>
      <c r="F1473" s="735">
        <v>17</v>
      </c>
      <c r="G1473" s="736">
        <v>2.2999999999999998</v>
      </c>
      <c r="H1473" s="735">
        <v>737</v>
      </c>
      <c r="I1473" s="735">
        <v>765</v>
      </c>
      <c r="J1473" s="735">
        <v>724</v>
      </c>
      <c r="K1473" s="735">
        <v>171186</v>
      </c>
      <c r="L1473" s="735">
        <v>127555175</v>
      </c>
      <c r="M1473" s="735">
        <v>31657721508</v>
      </c>
      <c r="N1473" s="735">
        <v>41875293</v>
      </c>
    </row>
    <row r="1474" spans="1:14">
      <c r="A1474" s="734" t="s">
        <v>3888</v>
      </c>
      <c r="B1474" s="734" t="s">
        <v>3889</v>
      </c>
      <c r="C1474" s="734" t="s">
        <v>1600</v>
      </c>
      <c r="D1474" s="734" t="s">
        <v>1632</v>
      </c>
      <c r="E1474" s="735">
        <v>1097</v>
      </c>
      <c r="F1474" s="735">
        <v>-20</v>
      </c>
      <c r="G1474" s="736">
        <v>-1.79</v>
      </c>
      <c r="H1474" s="735">
        <v>1117</v>
      </c>
      <c r="I1474" s="735">
        <v>1137</v>
      </c>
      <c r="J1474" s="735">
        <v>1088</v>
      </c>
      <c r="K1474" s="735">
        <v>251461</v>
      </c>
      <c r="L1474" s="735">
        <v>278572996</v>
      </c>
      <c r="M1474" s="735">
        <v>35826420574</v>
      </c>
      <c r="N1474" s="735">
        <v>32658542</v>
      </c>
    </row>
    <row r="1475" spans="1:14">
      <c r="A1475" s="734" t="s">
        <v>3890</v>
      </c>
      <c r="B1475" s="734" t="s">
        <v>3891</v>
      </c>
      <c r="C1475" s="734" t="s">
        <v>1600</v>
      </c>
      <c r="D1475" s="734" t="s">
        <v>1601</v>
      </c>
      <c r="E1475" s="735">
        <v>1474</v>
      </c>
      <c r="F1475" s="735">
        <v>7</v>
      </c>
      <c r="G1475" s="736">
        <v>0.48</v>
      </c>
      <c r="H1475" s="735">
        <v>1467</v>
      </c>
      <c r="I1475" s="735">
        <v>1495</v>
      </c>
      <c r="J1475" s="735">
        <v>1458</v>
      </c>
      <c r="K1475" s="735">
        <v>59333</v>
      </c>
      <c r="L1475" s="735">
        <v>87192973</v>
      </c>
      <c r="M1475" s="735">
        <v>38847333382</v>
      </c>
      <c r="N1475" s="735">
        <v>26355043</v>
      </c>
    </row>
    <row r="1476" spans="1:14">
      <c r="A1476" s="734" t="s">
        <v>10073</v>
      </c>
      <c r="B1476" s="734" t="s">
        <v>10074</v>
      </c>
      <c r="C1476" s="734" t="s">
        <v>1600</v>
      </c>
      <c r="D1476" s="734" t="s">
        <v>1632</v>
      </c>
      <c r="E1476" s="735">
        <v>2080</v>
      </c>
      <c r="F1476" s="735">
        <v>55</v>
      </c>
      <c r="G1476" s="736">
        <v>2.72</v>
      </c>
      <c r="H1476" s="735">
        <v>2060</v>
      </c>
      <c r="I1476" s="735">
        <v>2180</v>
      </c>
      <c r="J1476" s="735">
        <v>1988</v>
      </c>
      <c r="K1476" s="735">
        <v>347196</v>
      </c>
      <c r="L1476" s="735">
        <v>721881638</v>
      </c>
      <c r="M1476" s="735">
        <v>37927628960</v>
      </c>
      <c r="N1476" s="735">
        <v>18234437</v>
      </c>
    </row>
    <row r="1477" spans="1:14">
      <c r="A1477" s="734" t="s">
        <v>3892</v>
      </c>
      <c r="B1477" s="734" t="s">
        <v>3893</v>
      </c>
      <c r="C1477" s="734" t="s">
        <v>1600</v>
      </c>
      <c r="D1477" s="734" t="s">
        <v>1614</v>
      </c>
      <c r="E1477" s="735">
        <v>1739</v>
      </c>
      <c r="F1477" s="735">
        <v>-68</v>
      </c>
      <c r="G1477" s="736">
        <v>-3.76</v>
      </c>
      <c r="H1477" s="735">
        <v>1799</v>
      </c>
      <c r="I1477" s="735">
        <v>1861</v>
      </c>
      <c r="J1477" s="735">
        <v>1719</v>
      </c>
      <c r="K1477" s="735">
        <v>495010</v>
      </c>
      <c r="L1477" s="735">
        <v>878422203</v>
      </c>
      <c r="M1477" s="735">
        <v>75176594376</v>
      </c>
      <c r="N1477" s="735">
        <v>43229784</v>
      </c>
    </row>
    <row r="1478" spans="1:14">
      <c r="A1478" s="734" t="s">
        <v>3894</v>
      </c>
      <c r="B1478" s="734" t="s">
        <v>3895</v>
      </c>
      <c r="C1478" s="734" t="s">
        <v>1600</v>
      </c>
      <c r="D1478" s="734" t="s">
        <v>1614</v>
      </c>
      <c r="E1478" s="735">
        <v>4935</v>
      </c>
      <c r="F1478" s="735">
        <v>-75</v>
      </c>
      <c r="G1478" s="736">
        <v>-1.5</v>
      </c>
      <c r="H1478" s="735">
        <v>5010</v>
      </c>
      <c r="I1478" s="735">
        <v>5040</v>
      </c>
      <c r="J1478" s="735">
        <v>4900</v>
      </c>
      <c r="K1478" s="735">
        <v>12585</v>
      </c>
      <c r="L1478" s="735">
        <v>62233750</v>
      </c>
      <c r="M1478" s="735">
        <v>34894694100</v>
      </c>
      <c r="N1478" s="735">
        <v>7070860</v>
      </c>
    </row>
    <row r="1479" spans="1:14">
      <c r="A1479" s="734" t="s">
        <v>3896</v>
      </c>
      <c r="B1479" s="734" t="s">
        <v>3897</v>
      </c>
      <c r="C1479" s="734" t="s">
        <v>1695</v>
      </c>
      <c r="D1479" s="734" t="s">
        <v>1696</v>
      </c>
      <c r="E1479" s="735">
        <v>5360</v>
      </c>
      <c r="F1479" s="735">
        <v>-10</v>
      </c>
      <c r="G1479" s="736">
        <v>-0.19</v>
      </c>
      <c r="H1479" s="735">
        <v>0</v>
      </c>
      <c r="I1479" s="735">
        <v>0</v>
      </c>
      <c r="J1479" s="735">
        <v>0</v>
      </c>
      <c r="K1479" s="735">
        <v>0</v>
      </c>
      <c r="L1479" s="735">
        <v>0</v>
      </c>
      <c r="M1479" s="735">
        <v>16723200000</v>
      </c>
      <c r="N1479" s="735">
        <v>3120000</v>
      </c>
    </row>
    <row r="1480" spans="1:14">
      <c r="A1480" s="734" t="s">
        <v>3898</v>
      </c>
      <c r="B1480" s="734" t="s">
        <v>3899</v>
      </c>
      <c r="C1480" s="734" t="s">
        <v>1600</v>
      </c>
      <c r="D1480" s="734" t="s">
        <v>1614</v>
      </c>
      <c r="E1480" s="735">
        <v>1828</v>
      </c>
      <c r="F1480" s="735">
        <v>-16</v>
      </c>
      <c r="G1480" s="736">
        <v>-0.87</v>
      </c>
      <c r="H1480" s="735">
        <v>1825</v>
      </c>
      <c r="I1480" s="735">
        <v>1829</v>
      </c>
      <c r="J1480" s="735">
        <v>1805</v>
      </c>
      <c r="K1480" s="735">
        <v>45059</v>
      </c>
      <c r="L1480" s="735">
        <v>81820281</v>
      </c>
      <c r="M1480" s="735">
        <v>38632778340</v>
      </c>
      <c r="N1480" s="735">
        <v>21133905</v>
      </c>
    </row>
    <row r="1481" spans="1:14">
      <c r="A1481" s="734" t="s">
        <v>3900</v>
      </c>
      <c r="B1481" s="734" t="s">
        <v>3901</v>
      </c>
      <c r="C1481" s="734" t="s">
        <v>1600</v>
      </c>
      <c r="D1481" s="734" t="s">
        <v>1651</v>
      </c>
      <c r="E1481" s="735">
        <v>2170</v>
      </c>
      <c r="F1481" s="735">
        <v>0</v>
      </c>
      <c r="G1481" s="736">
        <v>0</v>
      </c>
      <c r="H1481" s="735">
        <v>0</v>
      </c>
      <c r="I1481" s="735">
        <v>0</v>
      </c>
      <c r="J1481" s="735">
        <v>0</v>
      </c>
      <c r="K1481" s="735">
        <v>0</v>
      </c>
      <c r="L1481" s="735">
        <v>0</v>
      </c>
      <c r="M1481" s="735">
        <v>81501658560</v>
      </c>
      <c r="N1481" s="735">
        <v>37558368</v>
      </c>
    </row>
    <row r="1482" spans="1:14">
      <c r="A1482" s="734" t="s">
        <v>3902</v>
      </c>
      <c r="B1482" s="734" t="s">
        <v>3903</v>
      </c>
      <c r="C1482" s="734" t="s">
        <v>1600</v>
      </c>
      <c r="D1482" s="734" t="s">
        <v>1601</v>
      </c>
      <c r="E1482" s="735">
        <v>2645</v>
      </c>
      <c r="F1482" s="735">
        <v>-50</v>
      </c>
      <c r="G1482" s="736">
        <v>-1.86</v>
      </c>
      <c r="H1482" s="735">
        <v>2685</v>
      </c>
      <c r="I1482" s="735">
        <v>2695</v>
      </c>
      <c r="J1482" s="735">
        <v>2620</v>
      </c>
      <c r="K1482" s="735">
        <v>20591</v>
      </c>
      <c r="L1482" s="735">
        <v>54432916</v>
      </c>
      <c r="M1482" s="735">
        <v>38637990720</v>
      </c>
      <c r="N1482" s="735">
        <v>14607936</v>
      </c>
    </row>
    <row r="1483" spans="1:14">
      <c r="A1483" s="734" t="s">
        <v>3904</v>
      </c>
      <c r="B1483" s="734" t="s">
        <v>3905</v>
      </c>
      <c r="C1483" s="734" t="s">
        <v>1600</v>
      </c>
      <c r="D1483" s="734" t="s">
        <v>1601</v>
      </c>
      <c r="E1483" s="735">
        <v>5570</v>
      </c>
      <c r="F1483" s="735">
        <v>200</v>
      </c>
      <c r="G1483" s="736">
        <v>3.72</v>
      </c>
      <c r="H1483" s="735">
        <v>5370</v>
      </c>
      <c r="I1483" s="735">
        <v>5710</v>
      </c>
      <c r="J1483" s="735">
        <v>5370</v>
      </c>
      <c r="K1483" s="735">
        <v>339145</v>
      </c>
      <c r="L1483" s="735">
        <v>1901760520</v>
      </c>
      <c r="M1483" s="735">
        <v>123194708940</v>
      </c>
      <c r="N1483" s="735">
        <v>22117542</v>
      </c>
    </row>
    <row r="1484" spans="1:14">
      <c r="A1484" s="734" t="s">
        <v>3906</v>
      </c>
      <c r="B1484" s="734" t="s">
        <v>3907</v>
      </c>
      <c r="C1484" s="734" t="s">
        <v>1600</v>
      </c>
      <c r="D1484" s="734" t="s">
        <v>1651</v>
      </c>
      <c r="E1484" s="735">
        <v>773</v>
      </c>
      <c r="F1484" s="735">
        <v>-179</v>
      </c>
      <c r="G1484" s="736">
        <v>-18.8</v>
      </c>
      <c r="H1484" s="735">
        <v>955</v>
      </c>
      <c r="I1484" s="735">
        <v>1045</v>
      </c>
      <c r="J1484" s="735">
        <v>773</v>
      </c>
      <c r="K1484" s="735">
        <v>1246435</v>
      </c>
      <c r="L1484" s="735">
        <v>1002346226</v>
      </c>
      <c r="M1484" s="735">
        <v>11261662302</v>
      </c>
      <c r="N1484" s="735">
        <v>14568774</v>
      </c>
    </row>
    <row r="1485" spans="1:14">
      <c r="A1485" s="734" t="s">
        <v>3908</v>
      </c>
      <c r="B1485" s="734" t="s">
        <v>10075</v>
      </c>
      <c r="C1485" s="734" t="s">
        <v>1600</v>
      </c>
      <c r="D1485" s="734" t="s">
        <v>1601</v>
      </c>
      <c r="E1485" s="735">
        <v>30300</v>
      </c>
      <c r="F1485" s="735">
        <v>-1600</v>
      </c>
      <c r="G1485" s="736">
        <v>-5.0199999999999996</v>
      </c>
      <c r="H1485" s="735">
        <v>30950</v>
      </c>
      <c r="I1485" s="735">
        <v>31400</v>
      </c>
      <c r="J1485" s="735">
        <v>28800</v>
      </c>
      <c r="K1485" s="735">
        <v>1180002</v>
      </c>
      <c r="L1485" s="735">
        <v>35203166225</v>
      </c>
      <c r="M1485" s="735">
        <v>703097168100</v>
      </c>
      <c r="N1485" s="735">
        <v>23204527</v>
      </c>
    </row>
    <row r="1486" spans="1:14">
      <c r="A1486" s="734" t="s">
        <v>5332</v>
      </c>
      <c r="B1486" s="734" t="s">
        <v>10076</v>
      </c>
      <c r="C1486" s="734" t="s">
        <v>1604</v>
      </c>
      <c r="D1486" s="734" t="s">
        <v>1605</v>
      </c>
      <c r="E1486" s="735">
        <v>592</v>
      </c>
      <c r="F1486" s="735">
        <v>1</v>
      </c>
      <c r="G1486" s="736">
        <v>0.17</v>
      </c>
      <c r="H1486" s="735">
        <v>592</v>
      </c>
      <c r="I1486" s="735">
        <v>599</v>
      </c>
      <c r="J1486" s="735">
        <v>587</v>
      </c>
      <c r="K1486" s="735">
        <v>665645</v>
      </c>
      <c r="L1486" s="735">
        <v>394231210</v>
      </c>
      <c r="M1486" s="735">
        <v>71662467872</v>
      </c>
      <c r="N1486" s="735">
        <v>121051466</v>
      </c>
    </row>
    <row r="1487" spans="1:14">
      <c r="A1487" s="734" t="s">
        <v>3737</v>
      </c>
      <c r="B1487" s="734" t="s">
        <v>10077</v>
      </c>
      <c r="C1487" s="734" t="s">
        <v>1600</v>
      </c>
      <c r="D1487" s="734" t="s">
        <v>1601</v>
      </c>
      <c r="E1487" s="735">
        <v>971</v>
      </c>
      <c r="F1487" s="735">
        <v>-12</v>
      </c>
      <c r="G1487" s="736">
        <v>-1.22</v>
      </c>
      <c r="H1487" s="735">
        <v>983</v>
      </c>
      <c r="I1487" s="735">
        <v>989</v>
      </c>
      <c r="J1487" s="735">
        <v>968</v>
      </c>
      <c r="K1487" s="735">
        <v>206342</v>
      </c>
      <c r="L1487" s="735">
        <v>200863465</v>
      </c>
      <c r="M1487" s="735">
        <v>63235196206</v>
      </c>
      <c r="N1487" s="735">
        <v>65123786</v>
      </c>
    </row>
    <row r="1488" spans="1:14">
      <c r="A1488" s="734" t="s">
        <v>2163</v>
      </c>
      <c r="B1488" s="734" t="s">
        <v>10078</v>
      </c>
      <c r="C1488" s="734" t="s">
        <v>1695</v>
      </c>
      <c r="D1488" s="734" t="s">
        <v>1696</v>
      </c>
      <c r="E1488" s="735">
        <v>10430</v>
      </c>
      <c r="F1488" s="735">
        <v>570</v>
      </c>
      <c r="G1488" s="736">
        <v>5.78</v>
      </c>
      <c r="H1488" s="735">
        <v>10450</v>
      </c>
      <c r="I1488" s="735">
        <v>10450</v>
      </c>
      <c r="J1488" s="735">
        <v>10430</v>
      </c>
      <c r="K1488" s="735">
        <v>5</v>
      </c>
      <c r="L1488" s="735">
        <v>52170</v>
      </c>
      <c r="M1488" s="735">
        <v>30170141330</v>
      </c>
      <c r="N1488" s="735">
        <v>2892631</v>
      </c>
    </row>
    <row r="1489" spans="1:14">
      <c r="A1489" s="734" t="s">
        <v>3660</v>
      </c>
      <c r="B1489" s="734" t="s">
        <v>10079</v>
      </c>
      <c r="C1489" s="734" t="s">
        <v>1600</v>
      </c>
      <c r="D1489" s="734" t="s">
        <v>1614</v>
      </c>
      <c r="E1489" s="735">
        <v>2440</v>
      </c>
      <c r="F1489" s="735">
        <v>-30</v>
      </c>
      <c r="G1489" s="736">
        <v>-1.21</v>
      </c>
      <c r="H1489" s="735">
        <v>2495</v>
      </c>
      <c r="I1489" s="735">
        <v>2510</v>
      </c>
      <c r="J1489" s="735">
        <v>2300</v>
      </c>
      <c r="K1489" s="735">
        <v>202139</v>
      </c>
      <c r="L1489" s="735">
        <v>484789915</v>
      </c>
      <c r="M1489" s="735">
        <v>40342291440</v>
      </c>
      <c r="N1489" s="735">
        <v>16533726</v>
      </c>
    </row>
    <row r="1490" spans="1:14">
      <c r="A1490" s="734" t="s">
        <v>3909</v>
      </c>
      <c r="B1490" s="734" t="s">
        <v>3910</v>
      </c>
      <c r="C1490" s="734" t="s">
        <v>1600</v>
      </c>
      <c r="D1490" s="734" t="s">
        <v>1614</v>
      </c>
      <c r="E1490" s="735">
        <v>4800</v>
      </c>
      <c r="F1490" s="735">
        <v>140</v>
      </c>
      <c r="G1490" s="736">
        <v>3</v>
      </c>
      <c r="H1490" s="735">
        <v>4660</v>
      </c>
      <c r="I1490" s="735">
        <v>4800</v>
      </c>
      <c r="J1490" s="735">
        <v>4545</v>
      </c>
      <c r="K1490" s="735">
        <v>9906</v>
      </c>
      <c r="L1490" s="735">
        <v>45924509</v>
      </c>
      <c r="M1490" s="735">
        <v>29025552000</v>
      </c>
      <c r="N1490" s="735">
        <v>6046990</v>
      </c>
    </row>
    <row r="1491" spans="1:14">
      <c r="A1491" s="734" t="s">
        <v>3911</v>
      </c>
      <c r="B1491" s="734" t="s">
        <v>3912</v>
      </c>
      <c r="C1491" s="734" t="s">
        <v>1629</v>
      </c>
      <c r="D1491" s="734" t="s">
        <v>1601</v>
      </c>
      <c r="E1491" s="735">
        <v>9780</v>
      </c>
      <c r="F1491" s="735">
        <v>0</v>
      </c>
      <c r="G1491" s="736">
        <v>0</v>
      </c>
      <c r="H1491" s="735">
        <v>9860</v>
      </c>
      <c r="I1491" s="735">
        <v>9870</v>
      </c>
      <c r="J1491" s="735">
        <v>9650</v>
      </c>
      <c r="K1491" s="735">
        <v>21525</v>
      </c>
      <c r="L1491" s="735">
        <v>209225710</v>
      </c>
      <c r="M1491" s="735">
        <v>221839094520</v>
      </c>
      <c r="N1491" s="735">
        <v>22682934</v>
      </c>
    </row>
    <row r="1492" spans="1:14">
      <c r="A1492" s="734" t="s">
        <v>10080</v>
      </c>
      <c r="B1492" s="734" t="s">
        <v>10081</v>
      </c>
      <c r="C1492" s="734" t="s">
        <v>1600</v>
      </c>
      <c r="D1492" s="734" t="s">
        <v>1632</v>
      </c>
      <c r="E1492" s="735">
        <v>34650</v>
      </c>
      <c r="F1492" s="735">
        <v>-3850</v>
      </c>
      <c r="G1492" s="736">
        <v>-10</v>
      </c>
      <c r="H1492" s="735">
        <v>38650</v>
      </c>
      <c r="I1492" s="735">
        <v>38650</v>
      </c>
      <c r="J1492" s="735">
        <v>33900</v>
      </c>
      <c r="K1492" s="735">
        <v>255111</v>
      </c>
      <c r="L1492" s="735">
        <v>9122336300</v>
      </c>
      <c r="M1492" s="735">
        <v>442930984650</v>
      </c>
      <c r="N1492" s="735">
        <v>12783001</v>
      </c>
    </row>
    <row r="1493" spans="1:14">
      <c r="A1493" s="734" t="s">
        <v>3913</v>
      </c>
      <c r="B1493" s="734" t="s">
        <v>3914</v>
      </c>
      <c r="C1493" s="734" t="s">
        <v>1600</v>
      </c>
      <c r="D1493" s="734" t="s">
        <v>1611</v>
      </c>
      <c r="E1493" s="735">
        <v>13650</v>
      </c>
      <c r="F1493" s="735">
        <v>200</v>
      </c>
      <c r="G1493" s="736">
        <v>1.49</v>
      </c>
      <c r="H1493" s="735">
        <v>13450</v>
      </c>
      <c r="I1493" s="735">
        <v>13920</v>
      </c>
      <c r="J1493" s="735">
        <v>13220</v>
      </c>
      <c r="K1493" s="735">
        <v>68560</v>
      </c>
      <c r="L1493" s="735">
        <v>931381230</v>
      </c>
      <c r="M1493" s="735">
        <v>236416635000</v>
      </c>
      <c r="N1493" s="735">
        <v>17319900</v>
      </c>
    </row>
    <row r="1494" spans="1:14">
      <c r="A1494" s="734" t="s">
        <v>3915</v>
      </c>
      <c r="B1494" s="734" t="s">
        <v>3916</v>
      </c>
      <c r="C1494" s="734" t="s">
        <v>1600</v>
      </c>
      <c r="D1494" s="734" t="s">
        <v>1614</v>
      </c>
      <c r="E1494" s="735">
        <v>2885</v>
      </c>
      <c r="F1494" s="735">
        <v>-20</v>
      </c>
      <c r="G1494" s="736">
        <v>-0.69</v>
      </c>
      <c r="H1494" s="735">
        <v>2910</v>
      </c>
      <c r="I1494" s="735">
        <v>3005</v>
      </c>
      <c r="J1494" s="735">
        <v>2855</v>
      </c>
      <c r="K1494" s="735">
        <v>2402428</v>
      </c>
      <c r="L1494" s="735">
        <v>7002987221</v>
      </c>
      <c r="M1494" s="735">
        <v>349504496310</v>
      </c>
      <c r="N1494" s="735">
        <v>121145406</v>
      </c>
    </row>
    <row r="1495" spans="1:14">
      <c r="A1495" s="734" t="s">
        <v>3917</v>
      </c>
      <c r="B1495" s="734" t="s">
        <v>3918</v>
      </c>
      <c r="C1495" s="734" t="s">
        <v>1604</v>
      </c>
      <c r="D1495" s="734" t="s">
        <v>1605</v>
      </c>
      <c r="E1495" s="735">
        <v>3335</v>
      </c>
      <c r="F1495" s="735">
        <v>45</v>
      </c>
      <c r="G1495" s="736">
        <v>1.37</v>
      </c>
      <c r="H1495" s="735">
        <v>3290</v>
      </c>
      <c r="I1495" s="735">
        <v>3345</v>
      </c>
      <c r="J1495" s="735">
        <v>3260</v>
      </c>
      <c r="K1495" s="735">
        <v>7664</v>
      </c>
      <c r="L1495" s="735">
        <v>25202899</v>
      </c>
      <c r="M1495" s="735">
        <v>129249305690</v>
      </c>
      <c r="N1495" s="735">
        <v>38755414</v>
      </c>
    </row>
    <row r="1496" spans="1:14">
      <c r="A1496" s="734" t="s">
        <v>3919</v>
      </c>
      <c r="B1496" s="734" t="s">
        <v>3920</v>
      </c>
      <c r="C1496" s="734" t="s">
        <v>1600</v>
      </c>
      <c r="D1496" s="734" t="s">
        <v>1601</v>
      </c>
      <c r="E1496" s="735">
        <v>1299</v>
      </c>
      <c r="F1496" s="735">
        <v>-2</v>
      </c>
      <c r="G1496" s="736">
        <v>-0.15</v>
      </c>
      <c r="H1496" s="735">
        <v>1287</v>
      </c>
      <c r="I1496" s="735">
        <v>1316</v>
      </c>
      <c r="J1496" s="735">
        <v>1287</v>
      </c>
      <c r="K1496" s="735">
        <v>20789</v>
      </c>
      <c r="L1496" s="735">
        <v>26997005</v>
      </c>
      <c r="M1496" s="735">
        <v>27916846671</v>
      </c>
      <c r="N1496" s="735">
        <v>21491029</v>
      </c>
    </row>
    <row r="1497" spans="1:14">
      <c r="A1497" s="734" t="s">
        <v>3921</v>
      </c>
      <c r="B1497" s="734" t="s">
        <v>3922</v>
      </c>
      <c r="C1497" s="734" t="s">
        <v>1600</v>
      </c>
      <c r="D1497" s="734" t="s">
        <v>1611</v>
      </c>
      <c r="E1497" s="735">
        <v>2870</v>
      </c>
      <c r="F1497" s="735">
        <v>-25</v>
      </c>
      <c r="G1497" s="736">
        <v>-0.86</v>
      </c>
      <c r="H1497" s="735">
        <v>2895</v>
      </c>
      <c r="I1497" s="735">
        <v>2910</v>
      </c>
      <c r="J1497" s="735">
        <v>2850</v>
      </c>
      <c r="K1497" s="735">
        <v>89968</v>
      </c>
      <c r="L1497" s="735">
        <v>258361500</v>
      </c>
      <c r="M1497" s="735">
        <v>111374890340</v>
      </c>
      <c r="N1497" s="735">
        <v>38806582</v>
      </c>
    </row>
    <row r="1498" spans="1:14">
      <c r="A1498" s="734" t="s">
        <v>3923</v>
      </c>
      <c r="B1498" s="734" t="s">
        <v>3924</v>
      </c>
      <c r="C1498" s="734" t="s">
        <v>1600</v>
      </c>
      <c r="D1498" s="734" t="s">
        <v>1614</v>
      </c>
      <c r="E1498" s="735">
        <v>9200</v>
      </c>
      <c r="F1498" s="735">
        <v>-400</v>
      </c>
      <c r="G1498" s="736">
        <v>-4.17</v>
      </c>
      <c r="H1498" s="735">
        <v>9790</v>
      </c>
      <c r="I1498" s="735">
        <v>9890</v>
      </c>
      <c r="J1498" s="735">
        <v>9100</v>
      </c>
      <c r="K1498" s="735">
        <v>242057</v>
      </c>
      <c r="L1498" s="735">
        <v>2278934210</v>
      </c>
      <c r="M1498" s="735">
        <v>89687083200</v>
      </c>
      <c r="N1498" s="735">
        <v>9748596</v>
      </c>
    </row>
    <row r="1499" spans="1:14">
      <c r="A1499" s="734" t="s">
        <v>2478</v>
      </c>
      <c r="B1499" s="734" t="s">
        <v>10082</v>
      </c>
      <c r="C1499" s="734" t="s">
        <v>1604</v>
      </c>
      <c r="D1499" s="734" t="s">
        <v>1605</v>
      </c>
      <c r="E1499" s="735">
        <v>920</v>
      </c>
      <c r="F1499" s="735">
        <v>-15</v>
      </c>
      <c r="G1499" s="736">
        <v>-1.6</v>
      </c>
      <c r="H1499" s="735">
        <v>935</v>
      </c>
      <c r="I1499" s="735">
        <v>935</v>
      </c>
      <c r="J1499" s="735">
        <v>917</v>
      </c>
      <c r="K1499" s="735">
        <v>38705</v>
      </c>
      <c r="L1499" s="735">
        <v>35737773</v>
      </c>
      <c r="M1499" s="735">
        <v>45355788400</v>
      </c>
      <c r="N1499" s="735">
        <v>49299770</v>
      </c>
    </row>
    <row r="1500" spans="1:14">
      <c r="A1500" s="734" t="s">
        <v>10083</v>
      </c>
      <c r="B1500" s="734" t="s">
        <v>10084</v>
      </c>
      <c r="C1500" s="734" t="s">
        <v>1600</v>
      </c>
      <c r="D1500" s="734" t="s">
        <v>1632</v>
      </c>
      <c r="E1500" s="735">
        <v>37150</v>
      </c>
      <c r="F1500" s="735">
        <v>1150</v>
      </c>
      <c r="G1500" s="736">
        <v>3.19</v>
      </c>
      <c r="H1500" s="735">
        <v>35950</v>
      </c>
      <c r="I1500" s="735">
        <v>42000</v>
      </c>
      <c r="J1500" s="735">
        <v>35350</v>
      </c>
      <c r="K1500" s="735">
        <v>1985494</v>
      </c>
      <c r="L1500" s="735">
        <v>77307430375</v>
      </c>
      <c r="M1500" s="735">
        <v>296469036600</v>
      </c>
      <c r="N1500" s="735">
        <v>7980324</v>
      </c>
    </row>
    <row r="1501" spans="1:14">
      <c r="A1501" s="734" t="s">
        <v>5680</v>
      </c>
      <c r="B1501" s="734" t="s">
        <v>10085</v>
      </c>
      <c r="C1501" s="734" t="s">
        <v>1600</v>
      </c>
      <c r="D1501" s="734" t="s">
        <v>1651</v>
      </c>
      <c r="E1501" s="735">
        <v>4425</v>
      </c>
      <c r="F1501" s="735">
        <v>0</v>
      </c>
      <c r="G1501" s="736">
        <v>0</v>
      </c>
      <c r="H1501" s="735">
        <v>0</v>
      </c>
      <c r="I1501" s="735">
        <v>0</v>
      </c>
      <c r="J1501" s="735">
        <v>0</v>
      </c>
      <c r="K1501" s="735">
        <v>0</v>
      </c>
      <c r="L1501" s="735">
        <v>0</v>
      </c>
      <c r="M1501" s="735">
        <v>76921522875</v>
      </c>
      <c r="N1501" s="735">
        <v>17383395</v>
      </c>
    </row>
    <row r="1502" spans="1:14">
      <c r="A1502" s="734" t="s">
        <v>3925</v>
      </c>
      <c r="B1502" s="734" t="s">
        <v>3926</v>
      </c>
      <c r="C1502" s="734" t="s">
        <v>1600</v>
      </c>
      <c r="D1502" s="734" t="s">
        <v>1614</v>
      </c>
      <c r="E1502" s="735">
        <v>6170</v>
      </c>
      <c r="F1502" s="735">
        <v>-210</v>
      </c>
      <c r="G1502" s="736">
        <v>-3.29</v>
      </c>
      <c r="H1502" s="735">
        <v>6320</v>
      </c>
      <c r="I1502" s="735">
        <v>6360</v>
      </c>
      <c r="J1502" s="735">
        <v>6160</v>
      </c>
      <c r="K1502" s="735">
        <v>227193</v>
      </c>
      <c r="L1502" s="735">
        <v>1411816970</v>
      </c>
      <c r="M1502" s="735">
        <v>151054507640</v>
      </c>
      <c r="N1502" s="735">
        <v>24482092</v>
      </c>
    </row>
    <row r="1503" spans="1:14">
      <c r="A1503" s="734" t="s">
        <v>2809</v>
      </c>
      <c r="B1503" s="734" t="s">
        <v>10086</v>
      </c>
      <c r="C1503" s="734" t="s">
        <v>1600</v>
      </c>
      <c r="D1503" s="734" t="s">
        <v>1632</v>
      </c>
      <c r="E1503" s="735">
        <v>5670</v>
      </c>
      <c r="F1503" s="735">
        <v>90</v>
      </c>
      <c r="G1503" s="736">
        <v>1.61</v>
      </c>
      <c r="H1503" s="735">
        <v>5580</v>
      </c>
      <c r="I1503" s="735">
        <v>5730</v>
      </c>
      <c r="J1503" s="735">
        <v>5520</v>
      </c>
      <c r="K1503" s="735">
        <v>15320</v>
      </c>
      <c r="L1503" s="735">
        <v>86105020</v>
      </c>
      <c r="M1503" s="735">
        <v>56677461750</v>
      </c>
      <c r="N1503" s="735">
        <v>9996025</v>
      </c>
    </row>
    <row r="1504" spans="1:14">
      <c r="A1504" s="734" t="s">
        <v>4388</v>
      </c>
      <c r="B1504" s="734" t="s">
        <v>10087</v>
      </c>
      <c r="C1504" s="734" t="s">
        <v>1600</v>
      </c>
      <c r="D1504" s="734" t="s">
        <v>1632</v>
      </c>
      <c r="E1504" s="735">
        <v>4050</v>
      </c>
      <c r="F1504" s="735">
        <v>80</v>
      </c>
      <c r="G1504" s="736">
        <v>2.02</v>
      </c>
      <c r="H1504" s="735">
        <v>3970</v>
      </c>
      <c r="I1504" s="735">
        <v>4300</v>
      </c>
      <c r="J1504" s="735">
        <v>3935</v>
      </c>
      <c r="K1504" s="735">
        <v>40047</v>
      </c>
      <c r="L1504" s="735">
        <v>164971585</v>
      </c>
      <c r="M1504" s="735">
        <v>63145072800</v>
      </c>
      <c r="N1504" s="735">
        <v>15591376</v>
      </c>
    </row>
    <row r="1505" spans="1:14">
      <c r="A1505" s="734" t="s">
        <v>3927</v>
      </c>
      <c r="B1505" s="734" t="s">
        <v>3928</v>
      </c>
      <c r="C1505" s="734" t="s">
        <v>1695</v>
      </c>
      <c r="D1505" s="734" t="s">
        <v>1696</v>
      </c>
      <c r="E1505" s="735">
        <v>23</v>
      </c>
      <c r="F1505" s="735">
        <v>3</v>
      </c>
      <c r="G1505" s="736">
        <v>15</v>
      </c>
      <c r="H1505" s="735">
        <v>17</v>
      </c>
      <c r="I1505" s="735">
        <v>23</v>
      </c>
      <c r="J1505" s="735">
        <v>17</v>
      </c>
      <c r="K1505" s="735">
        <v>338207</v>
      </c>
      <c r="L1505" s="735">
        <v>6529402</v>
      </c>
      <c r="M1505" s="735">
        <v>1046183796</v>
      </c>
      <c r="N1505" s="735">
        <v>45486252</v>
      </c>
    </row>
    <row r="1506" spans="1:14">
      <c r="A1506" s="734" t="s">
        <v>3930</v>
      </c>
      <c r="B1506" s="734" t="s">
        <v>3931</v>
      </c>
      <c r="C1506" s="734" t="s">
        <v>1695</v>
      </c>
      <c r="D1506" s="734" t="s">
        <v>1696</v>
      </c>
      <c r="E1506" s="735">
        <v>1837</v>
      </c>
      <c r="F1506" s="735">
        <v>47</v>
      </c>
      <c r="G1506" s="736">
        <v>2.63</v>
      </c>
      <c r="H1506" s="735">
        <v>2000</v>
      </c>
      <c r="I1506" s="735">
        <v>2000</v>
      </c>
      <c r="J1506" s="735">
        <v>1770</v>
      </c>
      <c r="K1506" s="735">
        <v>1841</v>
      </c>
      <c r="L1506" s="735">
        <v>3322906</v>
      </c>
      <c r="M1506" s="735">
        <v>24104935811</v>
      </c>
      <c r="N1506" s="735">
        <v>13121903</v>
      </c>
    </row>
    <row r="1507" spans="1:14">
      <c r="A1507" s="734" t="s">
        <v>3932</v>
      </c>
      <c r="B1507" s="734" t="s">
        <v>3933</v>
      </c>
      <c r="C1507" s="734" t="s">
        <v>1600</v>
      </c>
      <c r="D1507" s="734" t="s">
        <v>1611</v>
      </c>
      <c r="E1507" s="735">
        <v>8460</v>
      </c>
      <c r="F1507" s="735">
        <v>-30</v>
      </c>
      <c r="G1507" s="736">
        <v>-0.35</v>
      </c>
      <c r="H1507" s="735">
        <v>8610</v>
      </c>
      <c r="I1507" s="735">
        <v>8610</v>
      </c>
      <c r="J1507" s="735">
        <v>8430</v>
      </c>
      <c r="K1507" s="735">
        <v>43194</v>
      </c>
      <c r="L1507" s="735">
        <v>367331720</v>
      </c>
      <c r="M1507" s="735">
        <v>110338873200</v>
      </c>
      <c r="N1507" s="735">
        <v>13042420</v>
      </c>
    </row>
    <row r="1508" spans="1:14">
      <c r="A1508" s="734" t="s">
        <v>3934</v>
      </c>
      <c r="B1508" s="734" t="s">
        <v>3935</v>
      </c>
      <c r="C1508" s="734" t="s">
        <v>1600</v>
      </c>
      <c r="D1508" s="734" t="s">
        <v>1611</v>
      </c>
      <c r="E1508" s="735">
        <v>60100</v>
      </c>
      <c r="F1508" s="735">
        <v>-700</v>
      </c>
      <c r="G1508" s="736">
        <v>-1.1499999999999999</v>
      </c>
      <c r="H1508" s="735">
        <v>60900</v>
      </c>
      <c r="I1508" s="735">
        <v>60900</v>
      </c>
      <c r="J1508" s="735">
        <v>59900</v>
      </c>
      <c r="K1508" s="735">
        <v>37392</v>
      </c>
      <c r="L1508" s="735">
        <v>2252525100</v>
      </c>
      <c r="M1508" s="735">
        <v>668703010600</v>
      </c>
      <c r="N1508" s="735">
        <v>11126506</v>
      </c>
    </row>
    <row r="1509" spans="1:14">
      <c r="A1509" s="734" t="s">
        <v>3936</v>
      </c>
      <c r="B1509" s="734" t="s">
        <v>3937</v>
      </c>
      <c r="C1509" s="734" t="s">
        <v>1695</v>
      </c>
      <c r="D1509" s="734" t="s">
        <v>1696</v>
      </c>
      <c r="E1509" s="735">
        <v>2460</v>
      </c>
      <c r="F1509" s="735">
        <v>-20</v>
      </c>
      <c r="G1509" s="736">
        <v>-0.81</v>
      </c>
      <c r="H1509" s="735">
        <v>2405</v>
      </c>
      <c r="I1509" s="735">
        <v>2495</v>
      </c>
      <c r="J1509" s="735">
        <v>2390</v>
      </c>
      <c r="K1509" s="735">
        <v>701</v>
      </c>
      <c r="L1509" s="735">
        <v>1696390</v>
      </c>
      <c r="M1509" s="735">
        <v>8590000200</v>
      </c>
      <c r="N1509" s="735">
        <v>3491870</v>
      </c>
    </row>
    <row r="1510" spans="1:14">
      <c r="A1510" s="734" t="s">
        <v>3938</v>
      </c>
      <c r="B1510" s="734" t="s">
        <v>3939</v>
      </c>
      <c r="C1510" s="734" t="s">
        <v>1600</v>
      </c>
      <c r="D1510" s="734" t="s">
        <v>1632</v>
      </c>
      <c r="E1510" s="735">
        <v>46850</v>
      </c>
      <c r="F1510" s="735">
        <v>-300</v>
      </c>
      <c r="G1510" s="736">
        <v>-0.64</v>
      </c>
      <c r="H1510" s="735">
        <v>46050</v>
      </c>
      <c r="I1510" s="735">
        <v>47000</v>
      </c>
      <c r="J1510" s="735">
        <v>44050</v>
      </c>
      <c r="K1510" s="735">
        <v>92353</v>
      </c>
      <c r="L1510" s="735">
        <v>4198836050</v>
      </c>
      <c r="M1510" s="735">
        <v>468785785000</v>
      </c>
      <c r="N1510" s="735">
        <v>10006100</v>
      </c>
    </row>
    <row r="1511" spans="1:14">
      <c r="A1511" s="734" t="s">
        <v>3940</v>
      </c>
      <c r="B1511" s="734" t="s">
        <v>3941</v>
      </c>
      <c r="C1511" s="734" t="s">
        <v>1600</v>
      </c>
      <c r="D1511" s="734" t="s">
        <v>1614</v>
      </c>
      <c r="E1511" s="735">
        <v>1121</v>
      </c>
      <c r="F1511" s="735">
        <v>1</v>
      </c>
      <c r="G1511" s="736">
        <v>0.09</v>
      </c>
      <c r="H1511" s="735">
        <v>1120</v>
      </c>
      <c r="I1511" s="735">
        <v>1134</v>
      </c>
      <c r="J1511" s="735">
        <v>1072</v>
      </c>
      <c r="K1511" s="735">
        <v>58996</v>
      </c>
      <c r="L1511" s="735">
        <v>64918992</v>
      </c>
      <c r="M1511" s="735">
        <v>38810385378</v>
      </c>
      <c r="N1511" s="735">
        <v>34621218</v>
      </c>
    </row>
    <row r="1512" spans="1:14">
      <c r="A1512" s="734" t="s">
        <v>3942</v>
      </c>
      <c r="B1512" s="734" t="s">
        <v>3943</v>
      </c>
      <c r="C1512" s="734" t="s">
        <v>1604</v>
      </c>
      <c r="D1512" s="734" t="s">
        <v>1605</v>
      </c>
      <c r="E1512" s="735">
        <v>2125</v>
      </c>
      <c r="F1512" s="735">
        <v>-35</v>
      </c>
      <c r="G1512" s="736">
        <v>-1.62</v>
      </c>
      <c r="H1512" s="735">
        <v>2160</v>
      </c>
      <c r="I1512" s="735">
        <v>2165</v>
      </c>
      <c r="J1512" s="735">
        <v>2110</v>
      </c>
      <c r="K1512" s="735">
        <v>733439</v>
      </c>
      <c r="L1512" s="735">
        <v>1558704420</v>
      </c>
      <c r="M1512" s="735">
        <v>205764030500</v>
      </c>
      <c r="N1512" s="735">
        <v>96830132</v>
      </c>
    </row>
    <row r="1513" spans="1:14">
      <c r="A1513" s="734" t="s">
        <v>3944</v>
      </c>
      <c r="B1513" s="734" t="s">
        <v>3945</v>
      </c>
      <c r="C1513" s="734" t="s">
        <v>1600</v>
      </c>
      <c r="D1513" s="734" t="s">
        <v>1601</v>
      </c>
      <c r="E1513" s="735">
        <v>4275</v>
      </c>
      <c r="F1513" s="735">
        <v>-125</v>
      </c>
      <c r="G1513" s="736">
        <v>-2.84</v>
      </c>
      <c r="H1513" s="735">
        <v>4405</v>
      </c>
      <c r="I1513" s="735">
        <v>4685</v>
      </c>
      <c r="J1513" s="735">
        <v>4250</v>
      </c>
      <c r="K1513" s="735">
        <v>1295028</v>
      </c>
      <c r="L1513" s="735">
        <v>5751167837</v>
      </c>
      <c r="M1513" s="735">
        <v>65523014775</v>
      </c>
      <c r="N1513" s="735">
        <v>15327021</v>
      </c>
    </row>
    <row r="1514" spans="1:14">
      <c r="A1514" s="734" t="s">
        <v>7800</v>
      </c>
      <c r="B1514" s="734" t="s">
        <v>7801</v>
      </c>
      <c r="C1514" s="734" t="s">
        <v>1600</v>
      </c>
      <c r="D1514" s="734" t="s">
        <v>1632</v>
      </c>
      <c r="E1514" s="735">
        <v>20150</v>
      </c>
      <c r="F1514" s="735">
        <v>-100</v>
      </c>
      <c r="G1514" s="736">
        <v>-0.49</v>
      </c>
      <c r="H1514" s="735">
        <v>20050</v>
      </c>
      <c r="I1514" s="735">
        <v>20300</v>
      </c>
      <c r="J1514" s="735">
        <v>19960</v>
      </c>
      <c r="K1514" s="735">
        <v>7021</v>
      </c>
      <c r="L1514" s="735">
        <v>141490160</v>
      </c>
      <c r="M1514" s="735">
        <v>128786327150</v>
      </c>
      <c r="N1514" s="735">
        <v>6391381</v>
      </c>
    </row>
    <row r="1515" spans="1:14">
      <c r="A1515" s="734" t="s">
        <v>3946</v>
      </c>
      <c r="B1515" s="734" t="s">
        <v>3947</v>
      </c>
      <c r="C1515" s="734" t="s">
        <v>1600</v>
      </c>
      <c r="D1515" s="734" t="s">
        <v>1601</v>
      </c>
      <c r="E1515" s="735">
        <v>1750</v>
      </c>
      <c r="F1515" s="735">
        <v>-52</v>
      </c>
      <c r="G1515" s="736">
        <v>-2.89</v>
      </c>
      <c r="H1515" s="735">
        <v>1802</v>
      </c>
      <c r="I1515" s="735">
        <v>1802</v>
      </c>
      <c r="J1515" s="735">
        <v>1750</v>
      </c>
      <c r="K1515" s="735">
        <v>274974</v>
      </c>
      <c r="L1515" s="735">
        <v>485172269</v>
      </c>
      <c r="M1515" s="735">
        <v>50300759250</v>
      </c>
      <c r="N1515" s="735">
        <v>28743291</v>
      </c>
    </row>
    <row r="1516" spans="1:14">
      <c r="A1516" s="734" t="s">
        <v>3948</v>
      </c>
      <c r="B1516" s="734" t="s">
        <v>3949</v>
      </c>
      <c r="C1516" s="734" t="s">
        <v>1600</v>
      </c>
      <c r="D1516" s="734" t="s">
        <v>1614</v>
      </c>
      <c r="E1516" s="735">
        <v>2430</v>
      </c>
      <c r="F1516" s="735">
        <v>-25</v>
      </c>
      <c r="G1516" s="736">
        <v>-1.02</v>
      </c>
      <c r="H1516" s="735">
        <v>2450</v>
      </c>
      <c r="I1516" s="735">
        <v>2460</v>
      </c>
      <c r="J1516" s="735">
        <v>2425</v>
      </c>
      <c r="K1516" s="735">
        <v>62310</v>
      </c>
      <c r="L1516" s="735">
        <v>152034175</v>
      </c>
      <c r="M1516" s="735">
        <v>129439011690</v>
      </c>
      <c r="N1516" s="735">
        <v>53267083</v>
      </c>
    </row>
    <row r="1517" spans="1:14">
      <c r="A1517" s="734" t="s">
        <v>3950</v>
      </c>
      <c r="B1517" s="734" t="s">
        <v>3951</v>
      </c>
      <c r="C1517" s="734" t="s">
        <v>1600</v>
      </c>
      <c r="D1517" s="734" t="s">
        <v>1614</v>
      </c>
      <c r="E1517" s="735">
        <v>16350</v>
      </c>
      <c r="F1517" s="735">
        <v>-1110</v>
      </c>
      <c r="G1517" s="736">
        <v>-6.36</v>
      </c>
      <c r="H1517" s="735">
        <v>17550</v>
      </c>
      <c r="I1517" s="735">
        <v>17610</v>
      </c>
      <c r="J1517" s="735">
        <v>16300</v>
      </c>
      <c r="K1517" s="735">
        <v>720400</v>
      </c>
      <c r="L1517" s="735">
        <v>11969848850</v>
      </c>
      <c r="M1517" s="735">
        <v>209931384000</v>
      </c>
      <c r="N1517" s="735">
        <v>12839840</v>
      </c>
    </row>
    <row r="1518" spans="1:14">
      <c r="A1518" s="734" t="s">
        <v>3952</v>
      </c>
      <c r="B1518" s="734" t="s">
        <v>3953</v>
      </c>
      <c r="C1518" s="734" t="s">
        <v>1600</v>
      </c>
      <c r="D1518" s="734" t="s">
        <v>2041</v>
      </c>
      <c r="E1518" s="735">
        <v>2965</v>
      </c>
      <c r="F1518" s="735">
        <v>0</v>
      </c>
      <c r="G1518" s="736">
        <v>0</v>
      </c>
      <c r="H1518" s="735">
        <v>0</v>
      </c>
      <c r="I1518" s="735">
        <v>0</v>
      </c>
      <c r="J1518" s="735">
        <v>0</v>
      </c>
      <c r="K1518" s="735">
        <v>0</v>
      </c>
      <c r="L1518" s="735">
        <v>0</v>
      </c>
      <c r="M1518" s="735">
        <v>51550708615</v>
      </c>
      <c r="N1518" s="735">
        <v>17386411</v>
      </c>
    </row>
    <row r="1519" spans="1:14">
      <c r="A1519" s="734" t="s">
        <v>3954</v>
      </c>
      <c r="B1519" s="734" t="s">
        <v>3955</v>
      </c>
      <c r="C1519" s="734" t="s">
        <v>1600</v>
      </c>
      <c r="D1519" s="734" t="s">
        <v>1601</v>
      </c>
      <c r="E1519" s="735">
        <v>1996</v>
      </c>
      <c r="F1519" s="735">
        <v>59</v>
      </c>
      <c r="G1519" s="736">
        <v>3.05</v>
      </c>
      <c r="H1519" s="735">
        <v>1937</v>
      </c>
      <c r="I1519" s="735">
        <v>2225</v>
      </c>
      <c r="J1519" s="735">
        <v>1922</v>
      </c>
      <c r="K1519" s="735">
        <v>861451</v>
      </c>
      <c r="L1519" s="735">
        <v>1762737741</v>
      </c>
      <c r="M1519" s="735">
        <v>64050160964</v>
      </c>
      <c r="N1519" s="735">
        <v>32089259</v>
      </c>
    </row>
    <row r="1520" spans="1:14">
      <c r="A1520" s="734" t="s">
        <v>3956</v>
      </c>
      <c r="B1520" s="734" t="s">
        <v>3957</v>
      </c>
      <c r="C1520" s="734" t="s">
        <v>1600</v>
      </c>
      <c r="D1520" s="734" t="s">
        <v>1614</v>
      </c>
      <c r="E1520" s="735">
        <v>3170</v>
      </c>
      <c r="F1520" s="735">
        <v>-120</v>
      </c>
      <c r="G1520" s="736">
        <v>-3.65</v>
      </c>
      <c r="H1520" s="735">
        <v>3275</v>
      </c>
      <c r="I1520" s="735">
        <v>3330</v>
      </c>
      <c r="J1520" s="735">
        <v>3100</v>
      </c>
      <c r="K1520" s="735">
        <v>150581</v>
      </c>
      <c r="L1520" s="735">
        <v>481368066</v>
      </c>
      <c r="M1520" s="735">
        <v>29945950240</v>
      </c>
      <c r="N1520" s="735">
        <v>9446672</v>
      </c>
    </row>
    <row r="1521" spans="1:14">
      <c r="A1521" s="734" t="s">
        <v>10088</v>
      </c>
      <c r="B1521" s="734" t="s">
        <v>10089</v>
      </c>
      <c r="C1521" s="734" t="s">
        <v>1600</v>
      </c>
      <c r="D1521" s="734" t="s">
        <v>1632</v>
      </c>
      <c r="E1521" s="735">
        <v>160500</v>
      </c>
      <c r="F1521" s="735">
        <v>-1500</v>
      </c>
      <c r="G1521" s="736">
        <v>-0.93</v>
      </c>
      <c r="H1521" s="735">
        <v>160400</v>
      </c>
      <c r="I1521" s="735">
        <v>166500</v>
      </c>
      <c r="J1521" s="735">
        <v>153300</v>
      </c>
      <c r="K1521" s="735">
        <v>1156956</v>
      </c>
      <c r="L1521" s="735">
        <v>185855254750</v>
      </c>
      <c r="M1521" s="735">
        <v>2207838000000</v>
      </c>
      <c r="N1521" s="735">
        <v>13756000</v>
      </c>
    </row>
    <row r="1522" spans="1:14">
      <c r="A1522" s="734" t="s">
        <v>3958</v>
      </c>
      <c r="B1522" s="734" t="s">
        <v>3959</v>
      </c>
      <c r="C1522" s="734" t="s">
        <v>1600</v>
      </c>
      <c r="D1522" s="734" t="s">
        <v>1614</v>
      </c>
      <c r="E1522" s="735">
        <v>2390</v>
      </c>
      <c r="F1522" s="735">
        <v>-20</v>
      </c>
      <c r="G1522" s="736">
        <v>-0.83</v>
      </c>
      <c r="H1522" s="735">
        <v>2410</v>
      </c>
      <c r="I1522" s="735">
        <v>2425</v>
      </c>
      <c r="J1522" s="735">
        <v>2340</v>
      </c>
      <c r="K1522" s="735">
        <v>212345</v>
      </c>
      <c r="L1522" s="735">
        <v>506215005</v>
      </c>
      <c r="M1522" s="735">
        <v>92519196790</v>
      </c>
      <c r="N1522" s="735">
        <v>38710961</v>
      </c>
    </row>
    <row r="1523" spans="1:14">
      <c r="A1523" s="734" t="s">
        <v>3960</v>
      </c>
      <c r="B1523" s="734" t="s">
        <v>3961</v>
      </c>
      <c r="C1523" s="734" t="s">
        <v>1629</v>
      </c>
      <c r="D1523" s="734" t="s">
        <v>1611</v>
      </c>
      <c r="E1523" s="735">
        <v>449500</v>
      </c>
      <c r="F1523" s="735">
        <v>-5500</v>
      </c>
      <c r="G1523" s="736">
        <v>-1.21</v>
      </c>
      <c r="H1523" s="735">
        <v>457500</v>
      </c>
      <c r="I1523" s="735">
        <v>458500</v>
      </c>
      <c r="J1523" s="735">
        <v>447500</v>
      </c>
      <c r="K1523" s="735">
        <v>318179</v>
      </c>
      <c r="L1523" s="735">
        <v>143632807250</v>
      </c>
      <c r="M1523" s="735">
        <v>24050851706000</v>
      </c>
      <c r="N1523" s="735">
        <v>53505788</v>
      </c>
    </row>
    <row r="1524" spans="1:14">
      <c r="A1524" s="734" t="s">
        <v>3962</v>
      </c>
      <c r="B1524" s="734" t="s">
        <v>10090</v>
      </c>
      <c r="C1524" s="734" t="s">
        <v>1600</v>
      </c>
      <c r="D1524" s="734" t="s">
        <v>1601</v>
      </c>
      <c r="E1524" s="735">
        <v>1299</v>
      </c>
      <c r="F1524" s="735">
        <v>1</v>
      </c>
      <c r="G1524" s="736">
        <v>0.08</v>
      </c>
      <c r="H1524" s="735">
        <v>1290</v>
      </c>
      <c r="I1524" s="735">
        <v>1308</v>
      </c>
      <c r="J1524" s="735">
        <v>1283</v>
      </c>
      <c r="K1524" s="735">
        <v>12874</v>
      </c>
      <c r="L1524" s="735">
        <v>16715669</v>
      </c>
      <c r="M1524" s="735">
        <v>16557439803</v>
      </c>
      <c r="N1524" s="735">
        <v>12746297</v>
      </c>
    </row>
    <row r="1525" spans="1:14">
      <c r="A1525" s="734" t="s">
        <v>10091</v>
      </c>
      <c r="B1525" s="734" t="s">
        <v>10092</v>
      </c>
      <c r="C1525" s="734" t="s">
        <v>1600</v>
      </c>
      <c r="D1525" s="734" t="s">
        <v>1601</v>
      </c>
      <c r="E1525" s="735">
        <v>3750</v>
      </c>
      <c r="F1525" s="735">
        <v>-70</v>
      </c>
      <c r="G1525" s="736">
        <v>-1.83</v>
      </c>
      <c r="H1525" s="735">
        <v>3820</v>
      </c>
      <c r="I1525" s="735">
        <v>4010</v>
      </c>
      <c r="J1525" s="735">
        <v>3730</v>
      </c>
      <c r="K1525" s="735">
        <v>2238174</v>
      </c>
      <c r="L1525" s="735">
        <v>8674329642</v>
      </c>
      <c r="M1525" s="735">
        <v>94004133750</v>
      </c>
      <c r="N1525" s="735">
        <v>25067769</v>
      </c>
    </row>
    <row r="1526" spans="1:14">
      <c r="A1526" s="734" t="s">
        <v>3963</v>
      </c>
      <c r="B1526" s="734" t="s">
        <v>3964</v>
      </c>
      <c r="C1526" s="734" t="s">
        <v>1600</v>
      </c>
      <c r="D1526" s="734" t="s">
        <v>1601</v>
      </c>
      <c r="E1526" s="735">
        <v>587</v>
      </c>
      <c r="F1526" s="735">
        <v>32</v>
      </c>
      <c r="G1526" s="736">
        <v>5.77</v>
      </c>
      <c r="H1526" s="735">
        <v>555</v>
      </c>
      <c r="I1526" s="735">
        <v>596</v>
      </c>
      <c r="J1526" s="735">
        <v>552</v>
      </c>
      <c r="K1526" s="735">
        <v>186850</v>
      </c>
      <c r="L1526" s="735">
        <v>107967084</v>
      </c>
      <c r="M1526" s="735">
        <v>35692706404</v>
      </c>
      <c r="N1526" s="735">
        <v>60805292</v>
      </c>
    </row>
    <row r="1527" spans="1:14">
      <c r="A1527" s="734" t="s">
        <v>3584</v>
      </c>
      <c r="B1527" s="734" t="s">
        <v>10093</v>
      </c>
      <c r="C1527" s="734" t="s">
        <v>1600</v>
      </c>
      <c r="D1527" s="734" t="s">
        <v>1614</v>
      </c>
      <c r="E1527" s="735">
        <v>1696</v>
      </c>
      <c r="F1527" s="735">
        <v>121</v>
      </c>
      <c r="G1527" s="736">
        <v>7.68</v>
      </c>
      <c r="H1527" s="735">
        <v>1575</v>
      </c>
      <c r="I1527" s="735">
        <v>1800</v>
      </c>
      <c r="J1527" s="735">
        <v>1555</v>
      </c>
      <c r="K1527" s="735">
        <v>398508</v>
      </c>
      <c r="L1527" s="735">
        <v>674934144</v>
      </c>
      <c r="M1527" s="735">
        <v>34106695680</v>
      </c>
      <c r="N1527" s="735">
        <v>20110080</v>
      </c>
    </row>
    <row r="1528" spans="1:14">
      <c r="A1528" s="734" t="s">
        <v>3965</v>
      </c>
      <c r="B1528" s="734" t="s">
        <v>10094</v>
      </c>
      <c r="C1528" s="734" t="s">
        <v>1600</v>
      </c>
      <c r="D1528" s="734" t="s">
        <v>1651</v>
      </c>
      <c r="E1528" s="735">
        <v>8600</v>
      </c>
      <c r="F1528" s="735">
        <v>150</v>
      </c>
      <c r="G1528" s="736">
        <v>1.78</v>
      </c>
      <c r="H1528" s="735">
        <v>8450</v>
      </c>
      <c r="I1528" s="735">
        <v>8850</v>
      </c>
      <c r="J1528" s="735">
        <v>8390</v>
      </c>
      <c r="K1528" s="735">
        <v>17330</v>
      </c>
      <c r="L1528" s="735">
        <v>148667375</v>
      </c>
      <c r="M1528" s="735">
        <v>57290981200</v>
      </c>
      <c r="N1528" s="735">
        <v>6661742</v>
      </c>
    </row>
    <row r="1529" spans="1:14">
      <c r="A1529" s="734" t="s">
        <v>3966</v>
      </c>
      <c r="B1529" s="734" t="s">
        <v>3967</v>
      </c>
      <c r="C1529" s="734" t="s">
        <v>1600</v>
      </c>
      <c r="D1529" s="734" t="s">
        <v>1601</v>
      </c>
      <c r="E1529" s="735">
        <v>7400</v>
      </c>
      <c r="F1529" s="735">
        <v>110</v>
      </c>
      <c r="G1529" s="736">
        <v>1.51</v>
      </c>
      <c r="H1529" s="735">
        <v>7390</v>
      </c>
      <c r="I1529" s="735">
        <v>7440</v>
      </c>
      <c r="J1529" s="735">
        <v>7270</v>
      </c>
      <c r="K1529" s="735">
        <v>18473</v>
      </c>
      <c r="L1529" s="735">
        <v>135952685</v>
      </c>
      <c r="M1529" s="735">
        <v>64131071400</v>
      </c>
      <c r="N1529" s="735">
        <v>8666361</v>
      </c>
    </row>
    <row r="1530" spans="1:14">
      <c r="A1530" s="734" t="s">
        <v>3968</v>
      </c>
      <c r="B1530" s="734" t="s">
        <v>3969</v>
      </c>
      <c r="C1530" s="734" t="s">
        <v>1600</v>
      </c>
      <c r="D1530" s="734" t="s">
        <v>1632</v>
      </c>
      <c r="E1530" s="735">
        <v>758</v>
      </c>
      <c r="F1530" s="735">
        <v>6</v>
      </c>
      <c r="G1530" s="736">
        <v>0.8</v>
      </c>
      <c r="H1530" s="735">
        <v>756</v>
      </c>
      <c r="I1530" s="735">
        <v>763</v>
      </c>
      <c r="J1530" s="735">
        <v>751</v>
      </c>
      <c r="K1530" s="735">
        <v>92726</v>
      </c>
      <c r="L1530" s="735">
        <v>70378410</v>
      </c>
      <c r="M1530" s="735">
        <v>30514875736</v>
      </c>
      <c r="N1530" s="735">
        <v>40257092</v>
      </c>
    </row>
    <row r="1531" spans="1:14">
      <c r="A1531" s="734" t="s">
        <v>3970</v>
      </c>
      <c r="B1531" s="734" t="s">
        <v>3971</v>
      </c>
      <c r="C1531" s="734" t="s">
        <v>1600</v>
      </c>
      <c r="D1531" s="734" t="s">
        <v>1632</v>
      </c>
      <c r="E1531" s="735">
        <v>9350</v>
      </c>
      <c r="F1531" s="735">
        <v>-30</v>
      </c>
      <c r="G1531" s="736">
        <v>-0.32</v>
      </c>
      <c r="H1531" s="735">
        <v>9380</v>
      </c>
      <c r="I1531" s="735">
        <v>9470</v>
      </c>
      <c r="J1531" s="735">
        <v>9150</v>
      </c>
      <c r="K1531" s="735">
        <v>134607</v>
      </c>
      <c r="L1531" s="735">
        <v>1249095190</v>
      </c>
      <c r="M1531" s="735">
        <v>251340716000</v>
      </c>
      <c r="N1531" s="735">
        <v>26881360</v>
      </c>
    </row>
    <row r="1532" spans="1:14">
      <c r="A1532" s="734" t="s">
        <v>3972</v>
      </c>
      <c r="B1532" s="734" t="s">
        <v>3973</v>
      </c>
      <c r="C1532" s="734" t="s">
        <v>1604</v>
      </c>
      <c r="D1532" s="734" t="s">
        <v>1605</v>
      </c>
      <c r="E1532" s="735">
        <v>13140</v>
      </c>
      <c r="F1532" s="735">
        <v>-120</v>
      </c>
      <c r="G1532" s="736">
        <v>-0.9</v>
      </c>
      <c r="H1532" s="735">
        <v>13260</v>
      </c>
      <c r="I1532" s="735">
        <v>13270</v>
      </c>
      <c r="J1532" s="735">
        <v>13000</v>
      </c>
      <c r="K1532" s="735">
        <v>32467</v>
      </c>
      <c r="L1532" s="735">
        <v>426375675</v>
      </c>
      <c r="M1532" s="735">
        <v>347026545900</v>
      </c>
      <c r="N1532" s="735">
        <v>26409935</v>
      </c>
    </row>
    <row r="1533" spans="1:14">
      <c r="A1533" s="734" t="s">
        <v>3974</v>
      </c>
      <c r="B1533" s="734" t="s">
        <v>3975</v>
      </c>
      <c r="C1533" s="734" t="s">
        <v>1604</v>
      </c>
      <c r="D1533" s="734" t="s">
        <v>1605</v>
      </c>
      <c r="E1533" s="735">
        <v>9500</v>
      </c>
      <c r="F1533" s="735">
        <v>-270</v>
      </c>
      <c r="G1533" s="736">
        <v>-2.76</v>
      </c>
      <c r="H1533" s="735">
        <v>9720</v>
      </c>
      <c r="I1533" s="735">
        <v>9720</v>
      </c>
      <c r="J1533" s="735">
        <v>9460</v>
      </c>
      <c r="K1533" s="735">
        <v>158749</v>
      </c>
      <c r="L1533" s="735">
        <v>1517811180</v>
      </c>
      <c r="M1533" s="735">
        <v>462162735500</v>
      </c>
      <c r="N1533" s="735">
        <v>48648709</v>
      </c>
    </row>
    <row r="1534" spans="1:14">
      <c r="A1534" s="734" t="s">
        <v>3976</v>
      </c>
      <c r="B1534" s="734" t="s">
        <v>3977</v>
      </c>
      <c r="C1534" s="734" t="s">
        <v>1695</v>
      </c>
      <c r="D1534" s="734" t="s">
        <v>1696</v>
      </c>
      <c r="E1534" s="735">
        <v>1700</v>
      </c>
      <c r="F1534" s="735">
        <v>-300</v>
      </c>
      <c r="G1534" s="736">
        <v>-15</v>
      </c>
      <c r="H1534" s="735">
        <v>2095</v>
      </c>
      <c r="I1534" s="735">
        <v>2095</v>
      </c>
      <c r="J1534" s="735">
        <v>1700</v>
      </c>
      <c r="K1534" s="735">
        <v>17</v>
      </c>
      <c r="L1534" s="735">
        <v>33425</v>
      </c>
      <c r="M1534" s="735">
        <v>15566979900</v>
      </c>
      <c r="N1534" s="735">
        <v>9157047</v>
      </c>
    </row>
    <row r="1535" spans="1:14">
      <c r="A1535" s="734" t="s">
        <v>3979</v>
      </c>
      <c r="B1535" s="734" t="s">
        <v>3980</v>
      </c>
      <c r="C1535" s="734" t="s">
        <v>1600</v>
      </c>
      <c r="D1535" s="734" t="s">
        <v>1601</v>
      </c>
      <c r="E1535" s="735">
        <v>3370</v>
      </c>
      <c r="F1535" s="735">
        <v>-90</v>
      </c>
      <c r="G1535" s="736">
        <v>-2.6</v>
      </c>
      <c r="H1535" s="735">
        <v>3425</v>
      </c>
      <c r="I1535" s="735">
        <v>3500</v>
      </c>
      <c r="J1535" s="735">
        <v>3365</v>
      </c>
      <c r="K1535" s="735">
        <v>186249</v>
      </c>
      <c r="L1535" s="735">
        <v>639060712</v>
      </c>
      <c r="M1535" s="735">
        <v>175788757320</v>
      </c>
      <c r="N1535" s="735">
        <v>52162836</v>
      </c>
    </row>
    <row r="1536" spans="1:14">
      <c r="A1536" s="734" t="s">
        <v>3981</v>
      </c>
      <c r="B1536" s="734" t="s">
        <v>3982</v>
      </c>
      <c r="C1536" s="734" t="s">
        <v>1600</v>
      </c>
      <c r="D1536" s="734" t="s">
        <v>1632</v>
      </c>
      <c r="E1536" s="735">
        <v>2030</v>
      </c>
      <c r="F1536" s="735">
        <v>10</v>
      </c>
      <c r="G1536" s="736">
        <v>0.5</v>
      </c>
      <c r="H1536" s="735">
        <v>2020</v>
      </c>
      <c r="I1536" s="735">
        <v>2105</v>
      </c>
      <c r="J1536" s="735">
        <v>1950</v>
      </c>
      <c r="K1536" s="735">
        <v>150970</v>
      </c>
      <c r="L1536" s="735">
        <v>302627640</v>
      </c>
      <c r="M1536" s="735">
        <v>33211569370</v>
      </c>
      <c r="N1536" s="735">
        <v>16360379</v>
      </c>
    </row>
    <row r="1537" spans="1:14">
      <c r="A1537" s="734" t="s">
        <v>10095</v>
      </c>
      <c r="B1537" s="734" t="s">
        <v>10096</v>
      </c>
      <c r="C1537" s="734" t="s">
        <v>1600</v>
      </c>
      <c r="D1537" s="734" t="s">
        <v>1614</v>
      </c>
      <c r="E1537" s="735">
        <v>7900</v>
      </c>
      <c r="F1537" s="735">
        <v>-150</v>
      </c>
      <c r="G1537" s="736">
        <v>-1.86</v>
      </c>
      <c r="H1537" s="735">
        <v>7860</v>
      </c>
      <c r="I1537" s="735">
        <v>7980</v>
      </c>
      <c r="J1537" s="735">
        <v>7710</v>
      </c>
      <c r="K1537" s="735">
        <v>27488</v>
      </c>
      <c r="L1537" s="735">
        <v>215102865</v>
      </c>
      <c r="M1537" s="735">
        <v>40770083000</v>
      </c>
      <c r="N1537" s="735">
        <v>5160770</v>
      </c>
    </row>
    <row r="1538" spans="1:14">
      <c r="A1538" s="734" t="s">
        <v>3983</v>
      </c>
      <c r="B1538" s="734" t="s">
        <v>3984</v>
      </c>
      <c r="C1538" s="734" t="s">
        <v>1600</v>
      </c>
      <c r="D1538" s="734" t="s">
        <v>1712</v>
      </c>
      <c r="E1538" s="735">
        <v>574</v>
      </c>
      <c r="F1538" s="735">
        <v>24</v>
      </c>
      <c r="G1538" s="736">
        <v>4.3600000000000003</v>
      </c>
      <c r="H1538" s="735">
        <v>555</v>
      </c>
      <c r="I1538" s="735">
        <v>584</v>
      </c>
      <c r="J1538" s="735">
        <v>555</v>
      </c>
      <c r="K1538" s="735">
        <v>128889</v>
      </c>
      <c r="L1538" s="735">
        <v>73062692</v>
      </c>
      <c r="M1538" s="735">
        <v>26425405608</v>
      </c>
      <c r="N1538" s="735">
        <v>46037292</v>
      </c>
    </row>
    <row r="1539" spans="1:14">
      <c r="A1539" s="734" t="s">
        <v>3986</v>
      </c>
      <c r="B1539" s="734" t="s">
        <v>3987</v>
      </c>
      <c r="C1539" s="734" t="s">
        <v>1600</v>
      </c>
      <c r="D1539" s="734" t="s">
        <v>1601</v>
      </c>
      <c r="E1539" s="735">
        <v>6130</v>
      </c>
      <c r="F1539" s="735">
        <v>40</v>
      </c>
      <c r="G1539" s="736">
        <v>0.66</v>
      </c>
      <c r="H1539" s="735">
        <v>6090</v>
      </c>
      <c r="I1539" s="735">
        <v>6160</v>
      </c>
      <c r="J1539" s="735">
        <v>6070</v>
      </c>
      <c r="K1539" s="735">
        <v>27847</v>
      </c>
      <c r="L1539" s="735">
        <v>170668940</v>
      </c>
      <c r="M1539" s="735">
        <v>69456810940</v>
      </c>
      <c r="N1539" s="735">
        <v>11330638</v>
      </c>
    </row>
    <row r="1540" spans="1:14">
      <c r="A1540" s="734" t="s">
        <v>3988</v>
      </c>
      <c r="B1540" s="734" t="s">
        <v>3989</v>
      </c>
      <c r="C1540" s="734" t="s">
        <v>1600</v>
      </c>
      <c r="D1540" s="734" t="s">
        <v>1614</v>
      </c>
      <c r="E1540" s="735">
        <v>16160</v>
      </c>
      <c r="F1540" s="735">
        <v>450</v>
      </c>
      <c r="G1540" s="736">
        <v>2.86</v>
      </c>
      <c r="H1540" s="735">
        <v>15410</v>
      </c>
      <c r="I1540" s="735">
        <v>16800</v>
      </c>
      <c r="J1540" s="735">
        <v>15300</v>
      </c>
      <c r="K1540" s="735">
        <v>154560</v>
      </c>
      <c r="L1540" s="735">
        <v>2482716200</v>
      </c>
      <c r="M1540" s="735">
        <v>162650577760</v>
      </c>
      <c r="N1540" s="735">
        <v>10065011</v>
      </c>
    </row>
    <row r="1541" spans="1:14">
      <c r="A1541" s="734" t="s">
        <v>3990</v>
      </c>
      <c r="B1541" s="734" t="s">
        <v>3991</v>
      </c>
      <c r="C1541" s="734" t="s">
        <v>1600</v>
      </c>
      <c r="D1541" s="734" t="s">
        <v>1614</v>
      </c>
      <c r="E1541" s="735">
        <v>1864</v>
      </c>
      <c r="F1541" s="735">
        <v>14</v>
      </c>
      <c r="G1541" s="736">
        <v>0.76</v>
      </c>
      <c r="H1541" s="735">
        <v>1850</v>
      </c>
      <c r="I1541" s="735">
        <v>1865</v>
      </c>
      <c r="J1541" s="735">
        <v>1848</v>
      </c>
      <c r="K1541" s="735">
        <v>19549</v>
      </c>
      <c r="L1541" s="735">
        <v>36339764</v>
      </c>
      <c r="M1541" s="735">
        <v>43880988792</v>
      </c>
      <c r="N1541" s="735">
        <v>23541303</v>
      </c>
    </row>
    <row r="1542" spans="1:14">
      <c r="A1542" s="734" t="s">
        <v>3992</v>
      </c>
      <c r="B1542" s="734" t="s">
        <v>3993</v>
      </c>
      <c r="C1542" s="734" t="s">
        <v>1600</v>
      </c>
      <c r="D1542" s="734" t="s">
        <v>1651</v>
      </c>
      <c r="E1542" s="735">
        <v>564</v>
      </c>
      <c r="F1542" s="735">
        <v>9</v>
      </c>
      <c r="G1542" s="736">
        <v>1.62</v>
      </c>
      <c r="H1542" s="735">
        <v>560</v>
      </c>
      <c r="I1542" s="735">
        <v>564</v>
      </c>
      <c r="J1542" s="735">
        <v>551</v>
      </c>
      <c r="K1542" s="735">
        <v>40320</v>
      </c>
      <c r="L1542" s="735">
        <v>22429946</v>
      </c>
      <c r="M1542" s="735">
        <v>14147103588</v>
      </c>
      <c r="N1542" s="735">
        <v>25083517</v>
      </c>
    </row>
    <row r="1543" spans="1:14">
      <c r="A1543" s="734" t="s">
        <v>3994</v>
      </c>
      <c r="B1543" s="734" t="s">
        <v>3995</v>
      </c>
      <c r="C1543" s="734" t="s">
        <v>1600</v>
      </c>
      <c r="D1543" s="734" t="s">
        <v>1614</v>
      </c>
      <c r="E1543" s="735">
        <v>1070</v>
      </c>
      <c r="F1543" s="735">
        <v>-18</v>
      </c>
      <c r="G1543" s="736">
        <v>-1.65</v>
      </c>
      <c r="H1543" s="735">
        <v>1088</v>
      </c>
      <c r="I1543" s="735">
        <v>1097</v>
      </c>
      <c r="J1543" s="735">
        <v>1042</v>
      </c>
      <c r="K1543" s="735">
        <v>1079586</v>
      </c>
      <c r="L1543" s="735">
        <v>1143597811</v>
      </c>
      <c r="M1543" s="735">
        <v>48733794140</v>
      </c>
      <c r="N1543" s="735">
        <v>45545602</v>
      </c>
    </row>
    <row r="1544" spans="1:14">
      <c r="A1544" s="734" t="s">
        <v>3996</v>
      </c>
      <c r="B1544" s="734" t="s">
        <v>3997</v>
      </c>
      <c r="C1544" s="734" t="s">
        <v>1600</v>
      </c>
      <c r="D1544" s="734" t="s">
        <v>1651</v>
      </c>
      <c r="E1544" s="735">
        <v>42500</v>
      </c>
      <c r="F1544" s="735">
        <v>-500</v>
      </c>
      <c r="G1544" s="736">
        <v>-1.1599999999999999</v>
      </c>
      <c r="H1544" s="735">
        <v>43100</v>
      </c>
      <c r="I1544" s="735">
        <v>44000</v>
      </c>
      <c r="J1544" s="735">
        <v>41500</v>
      </c>
      <c r="K1544" s="735">
        <v>175182</v>
      </c>
      <c r="L1544" s="735">
        <v>7437655050</v>
      </c>
      <c r="M1544" s="735">
        <v>812274492500</v>
      </c>
      <c r="N1544" s="735">
        <v>19112341</v>
      </c>
    </row>
    <row r="1545" spans="1:14">
      <c r="A1545" s="734" t="s">
        <v>4153</v>
      </c>
      <c r="B1545" s="734" t="s">
        <v>10097</v>
      </c>
      <c r="C1545" s="734" t="s">
        <v>1600</v>
      </c>
      <c r="D1545" s="734" t="s">
        <v>2041</v>
      </c>
      <c r="E1545" s="735">
        <v>250</v>
      </c>
      <c r="F1545" s="735">
        <v>-6</v>
      </c>
      <c r="G1545" s="736">
        <v>-2.34</v>
      </c>
      <c r="H1545" s="735">
        <v>256</v>
      </c>
      <c r="I1545" s="735">
        <v>261</v>
      </c>
      <c r="J1545" s="735">
        <v>250</v>
      </c>
      <c r="K1545" s="735">
        <v>414139</v>
      </c>
      <c r="L1545" s="735">
        <v>105156895</v>
      </c>
      <c r="M1545" s="735">
        <v>55197317250</v>
      </c>
      <c r="N1545" s="735">
        <v>220789269</v>
      </c>
    </row>
    <row r="1546" spans="1:14">
      <c r="A1546" s="734" t="s">
        <v>5057</v>
      </c>
      <c r="B1546" s="734" t="s">
        <v>10098</v>
      </c>
      <c r="C1546" s="734" t="s">
        <v>1600</v>
      </c>
      <c r="D1546" s="734" t="s">
        <v>1614</v>
      </c>
      <c r="E1546" s="735">
        <v>347</v>
      </c>
      <c r="F1546" s="735">
        <v>-7</v>
      </c>
      <c r="G1546" s="736">
        <v>-1.98</v>
      </c>
      <c r="H1546" s="735">
        <v>355</v>
      </c>
      <c r="I1546" s="735">
        <v>360</v>
      </c>
      <c r="J1546" s="735">
        <v>341</v>
      </c>
      <c r="K1546" s="735">
        <v>921492</v>
      </c>
      <c r="L1546" s="735">
        <v>320239659</v>
      </c>
      <c r="M1546" s="735">
        <v>68216434009</v>
      </c>
      <c r="N1546" s="735">
        <v>196589147</v>
      </c>
    </row>
    <row r="1547" spans="1:14">
      <c r="A1547" s="734" t="s">
        <v>3998</v>
      </c>
      <c r="B1547" s="734" t="s">
        <v>3999</v>
      </c>
      <c r="C1547" s="734" t="s">
        <v>1600</v>
      </c>
      <c r="D1547" s="734" t="s">
        <v>1614</v>
      </c>
      <c r="E1547" s="735">
        <v>10540</v>
      </c>
      <c r="F1547" s="735">
        <v>20</v>
      </c>
      <c r="G1547" s="736">
        <v>0.19</v>
      </c>
      <c r="H1547" s="735">
        <v>10520</v>
      </c>
      <c r="I1547" s="735">
        <v>10780</v>
      </c>
      <c r="J1547" s="735">
        <v>10400</v>
      </c>
      <c r="K1547" s="735">
        <v>66382</v>
      </c>
      <c r="L1547" s="735">
        <v>704590530</v>
      </c>
      <c r="M1547" s="735">
        <v>137631320000</v>
      </c>
      <c r="N1547" s="735">
        <v>13058000</v>
      </c>
    </row>
    <row r="1548" spans="1:14">
      <c r="A1548" s="734" t="s">
        <v>4000</v>
      </c>
      <c r="B1548" s="734" t="s">
        <v>4001</v>
      </c>
      <c r="C1548" s="734" t="s">
        <v>1600</v>
      </c>
      <c r="D1548" s="734" t="s">
        <v>1601</v>
      </c>
      <c r="E1548" s="735">
        <v>7790</v>
      </c>
      <c r="F1548" s="735">
        <v>-190</v>
      </c>
      <c r="G1548" s="736">
        <v>-2.38</v>
      </c>
      <c r="H1548" s="735">
        <v>7890</v>
      </c>
      <c r="I1548" s="735">
        <v>7970</v>
      </c>
      <c r="J1548" s="735">
        <v>7760</v>
      </c>
      <c r="K1548" s="735">
        <v>43940</v>
      </c>
      <c r="L1548" s="735">
        <v>343894550</v>
      </c>
      <c r="M1548" s="735">
        <v>124484200000</v>
      </c>
      <c r="N1548" s="735">
        <v>15980000</v>
      </c>
    </row>
    <row r="1549" spans="1:14">
      <c r="A1549" s="734" t="s">
        <v>4003</v>
      </c>
      <c r="B1549" s="734" t="s">
        <v>4004</v>
      </c>
      <c r="C1549" s="734" t="s">
        <v>1600</v>
      </c>
      <c r="D1549" s="734" t="s">
        <v>1614</v>
      </c>
      <c r="E1549" s="735">
        <v>12090</v>
      </c>
      <c r="F1549" s="735">
        <v>800</v>
      </c>
      <c r="G1549" s="736">
        <v>7.09</v>
      </c>
      <c r="H1549" s="735">
        <v>11310</v>
      </c>
      <c r="I1549" s="735">
        <v>12720</v>
      </c>
      <c r="J1549" s="735">
        <v>11200</v>
      </c>
      <c r="K1549" s="735">
        <v>2874364</v>
      </c>
      <c r="L1549" s="735">
        <v>35103089655</v>
      </c>
      <c r="M1549" s="735">
        <v>214969303770</v>
      </c>
      <c r="N1549" s="735">
        <v>17780753</v>
      </c>
    </row>
    <row r="1550" spans="1:14">
      <c r="A1550" s="734" t="s">
        <v>4005</v>
      </c>
      <c r="B1550" s="734" t="s">
        <v>4006</v>
      </c>
      <c r="C1550" s="734" t="s">
        <v>1600</v>
      </c>
      <c r="D1550" s="734" t="s">
        <v>1632</v>
      </c>
      <c r="E1550" s="735">
        <v>3870</v>
      </c>
      <c r="F1550" s="735">
        <v>-10</v>
      </c>
      <c r="G1550" s="736">
        <v>-0.26</v>
      </c>
      <c r="H1550" s="735">
        <v>3885</v>
      </c>
      <c r="I1550" s="735">
        <v>3930</v>
      </c>
      <c r="J1550" s="735">
        <v>3810</v>
      </c>
      <c r="K1550" s="735">
        <v>26273</v>
      </c>
      <c r="L1550" s="735">
        <v>101166835</v>
      </c>
      <c r="M1550" s="735">
        <v>55646327520</v>
      </c>
      <c r="N1550" s="735">
        <v>14378896</v>
      </c>
    </row>
    <row r="1551" spans="1:14">
      <c r="A1551" s="734" t="s">
        <v>4007</v>
      </c>
      <c r="B1551" s="734" t="s">
        <v>4008</v>
      </c>
      <c r="C1551" s="734" t="s">
        <v>1695</v>
      </c>
      <c r="D1551" s="734" t="s">
        <v>1696</v>
      </c>
      <c r="E1551" s="735">
        <v>2275</v>
      </c>
      <c r="F1551" s="735">
        <v>0</v>
      </c>
      <c r="G1551" s="736">
        <v>0</v>
      </c>
      <c r="H1551" s="735">
        <v>0</v>
      </c>
      <c r="I1551" s="735">
        <v>0</v>
      </c>
      <c r="J1551" s="735">
        <v>0</v>
      </c>
      <c r="K1551" s="735">
        <v>0</v>
      </c>
      <c r="L1551" s="735">
        <v>0</v>
      </c>
      <c r="M1551" s="735">
        <v>9555000000</v>
      </c>
      <c r="N1551" s="735">
        <v>4200000</v>
      </c>
    </row>
    <row r="1552" spans="1:14">
      <c r="A1552" s="734" t="s">
        <v>4009</v>
      </c>
      <c r="B1552" s="734" t="s">
        <v>4010</v>
      </c>
      <c r="C1552" s="734" t="s">
        <v>1600</v>
      </c>
      <c r="D1552" s="734" t="s">
        <v>1601</v>
      </c>
      <c r="E1552" s="735">
        <v>7030</v>
      </c>
      <c r="F1552" s="735">
        <v>-170</v>
      </c>
      <c r="G1552" s="736">
        <v>-2.36</v>
      </c>
      <c r="H1552" s="735">
        <v>7100</v>
      </c>
      <c r="I1552" s="735">
        <v>7200</v>
      </c>
      <c r="J1552" s="735">
        <v>7020</v>
      </c>
      <c r="K1552" s="735">
        <v>51650</v>
      </c>
      <c r="L1552" s="735">
        <v>364990285</v>
      </c>
      <c r="M1552" s="735">
        <v>68585298640</v>
      </c>
      <c r="N1552" s="735">
        <v>9756088</v>
      </c>
    </row>
    <row r="1553" spans="1:14">
      <c r="A1553" s="734" t="s">
        <v>4011</v>
      </c>
      <c r="B1553" s="734" t="s">
        <v>4012</v>
      </c>
      <c r="C1553" s="734" t="s">
        <v>1604</v>
      </c>
      <c r="D1553" s="734" t="s">
        <v>1605</v>
      </c>
      <c r="E1553" s="735">
        <v>546</v>
      </c>
      <c r="F1553" s="735">
        <v>9</v>
      </c>
      <c r="G1553" s="736">
        <v>1.68</v>
      </c>
      <c r="H1553" s="735">
        <v>531</v>
      </c>
      <c r="I1553" s="735">
        <v>601</v>
      </c>
      <c r="J1553" s="735">
        <v>531</v>
      </c>
      <c r="K1553" s="735">
        <v>1802943</v>
      </c>
      <c r="L1553" s="735">
        <v>1026621221</v>
      </c>
      <c r="M1553" s="735">
        <v>32755435986</v>
      </c>
      <c r="N1553" s="735">
        <v>59991641</v>
      </c>
    </row>
    <row r="1554" spans="1:14">
      <c r="A1554" s="734" t="s">
        <v>10099</v>
      </c>
      <c r="B1554" s="734" t="s">
        <v>10100</v>
      </c>
      <c r="C1554" s="734" t="s">
        <v>1600</v>
      </c>
      <c r="D1554" s="734" t="s">
        <v>1614</v>
      </c>
      <c r="E1554" s="735">
        <v>14810</v>
      </c>
      <c r="F1554" s="735">
        <v>1490</v>
      </c>
      <c r="G1554" s="736">
        <v>11.19</v>
      </c>
      <c r="H1554" s="735">
        <v>15070</v>
      </c>
      <c r="I1554" s="735">
        <v>15570</v>
      </c>
      <c r="J1554" s="735">
        <v>14150</v>
      </c>
      <c r="K1554" s="735">
        <v>1417777</v>
      </c>
      <c r="L1554" s="735">
        <v>21194885745</v>
      </c>
      <c r="M1554" s="735">
        <v>112807518230</v>
      </c>
      <c r="N1554" s="735">
        <v>7616983</v>
      </c>
    </row>
    <row r="1555" spans="1:14">
      <c r="A1555" s="734" t="s">
        <v>4013</v>
      </c>
      <c r="B1555" s="734" t="s">
        <v>4014</v>
      </c>
      <c r="C1555" s="734" t="s">
        <v>1600</v>
      </c>
      <c r="D1555" s="734" t="s">
        <v>1614</v>
      </c>
      <c r="E1555" s="735">
        <v>23150</v>
      </c>
      <c r="F1555" s="735">
        <v>1100</v>
      </c>
      <c r="G1555" s="736">
        <v>4.99</v>
      </c>
      <c r="H1555" s="735">
        <v>25650</v>
      </c>
      <c r="I1555" s="735">
        <v>27350</v>
      </c>
      <c r="J1555" s="735">
        <v>23000</v>
      </c>
      <c r="K1555" s="735">
        <v>2854794</v>
      </c>
      <c r="L1555" s="735">
        <v>71934765325</v>
      </c>
      <c r="M1555" s="735">
        <v>286390733500</v>
      </c>
      <c r="N1555" s="735">
        <v>12371090</v>
      </c>
    </row>
    <row r="1556" spans="1:14">
      <c r="A1556" s="734" t="s">
        <v>4015</v>
      </c>
      <c r="B1556" s="734" t="s">
        <v>4016</v>
      </c>
      <c r="C1556" s="734" t="s">
        <v>1600</v>
      </c>
      <c r="D1556" s="734" t="s">
        <v>1611</v>
      </c>
      <c r="E1556" s="735">
        <v>3400</v>
      </c>
      <c r="F1556" s="735">
        <v>20</v>
      </c>
      <c r="G1556" s="736">
        <v>0.59</v>
      </c>
      <c r="H1556" s="735">
        <v>3400</v>
      </c>
      <c r="I1556" s="735">
        <v>3400</v>
      </c>
      <c r="J1556" s="735">
        <v>3345</v>
      </c>
      <c r="K1556" s="735">
        <v>19625</v>
      </c>
      <c r="L1556" s="735">
        <v>66233945</v>
      </c>
      <c r="M1556" s="735">
        <v>67702982800</v>
      </c>
      <c r="N1556" s="735">
        <v>19912642</v>
      </c>
    </row>
    <row r="1557" spans="1:14">
      <c r="A1557" s="734" t="s">
        <v>4017</v>
      </c>
      <c r="B1557" s="734" t="s">
        <v>1551</v>
      </c>
      <c r="C1557" s="734" t="s">
        <v>1604</v>
      </c>
      <c r="D1557" s="734" t="s">
        <v>1605</v>
      </c>
      <c r="E1557" s="735">
        <v>8900</v>
      </c>
      <c r="F1557" s="735">
        <v>-60</v>
      </c>
      <c r="G1557" s="736">
        <v>-0.67</v>
      </c>
      <c r="H1557" s="735">
        <v>8920</v>
      </c>
      <c r="I1557" s="735">
        <v>9000</v>
      </c>
      <c r="J1557" s="735">
        <v>8890</v>
      </c>
      <c r="K1557" s="735">
        <v>63128</v>
      </c>
      <c r="L1557" s="735">
        <v>562959160</v>
      </c>
      <c r="M1557" s="735">
        <v>1083567007800</v>
      </c>
      <c r="N1557" s="735">
        <v>121749102</v>
      </c>
    </row>
    <row r="1558" spans="1:14">
      <c r="A1558" s="734" t="s">
        <v>4018</v>
      </c>
      <c r="B1558" s="734" t="s">
        <v>4019</v>
      </c>
      <c r="C1558" s="734" t="s">
        <v>1600</v>
      </c>
      <c r="D1558" s="734" t="s">
        <v>1651</v>
      </c>
      <c r="E1558" s="735">
        <v>499</v>
      </c>
      <c r="F1558" s="735">
        <v>0</v>
      </c>
      <c r="G1558" s="736">
        <v>0</v>
      </c>
      <c r="H1558" s="735">
        <v>0</v>
      </c>
      <c r="I1558" s="735">
        <v>0</v>
      </c>
      <c r="J1558" s="735">
        <v>0</v>
      </c>
      <c r="K1558" s="735">
        <v>0</v>
      </c>
      <c r="L1558" s="735">
        <v>0</v>
      </c>
      <c r="M1558" s="735">
        <v>54756837359</v>
      </c>
      <c r="N1558" s="735">
        <v>109733141</v>
      </c>
    </row>
    <row r="1559" spans="1:14">
      <c r="A1559" s="734" t="s">
        <v>4020</v>
      </c>
      <c r="B1559" s="734" t="s">
        <v>4021</v>
      </c>
      <c r="C1559" s="734" t="s">
        <v>1600</v>
      </c>
      <c r="D1559" s="734" t="s">
        <v>1601</v>
      </c>
      <c r="E1559" s="735">
        <v>1740</v>
      </c>
      <c r="F1559" s="735">
        <v>6</v>
      </c>
      <c r="G1559" s="736">
        <v>0.35</v>
      </c>
      <c r="H1559" s="735">
        <v>1716</v>
      </c>
      <c r="I1559" s="735">
        <v>1800</v>
      </c>
      <c r="J1559" s="735">
        <v>1716</v>
      </c>
      <c r="K1559" s="735">
        <v>65130</v>
      </c>
      <c r="L1559" s="735">
        <v>115459582</v>
      </c>
      <c r="M1559" s="735">
        <v>23127116040</v>
      </c>
      <c r="N1559" s="735">
        <v>13291446</v>
      </c>
    </row>
    <row r="1560" spans="1:14">
      <c r="A1560" s="734" t="s">
        <v>7802</v>
      </c>
      <c r="B1560" s="734" t="s">
        <v>7803</v>
      </c>
      <c r="C1560" s="734" t="s">
        <v>1600</v>
      </c>
      <c r="D1560" s="734" t="s">
        <v>1614</v>
      </c>
      <c r="E1560" s="735">
        <v>37950</v>
      </c>
      <c r="F1560" s="735">
        <v>2550</v>
      </c>
      <c r="G1560" s="736">
        <v>7.2</v>
      </c>
      <c r="H1560" s="735">
        <v>35750</v>
      </c>
      <c r="I1560" s="735">
        <v>38750</v>
      </c>
      <c r="J1560" s="735">
        <v>35400</v>
      </c>
      <c r="K1560" s="735">
        <v>251317</v>
      </c>
      <c r="L1560" s="735">
        <v>9398816425</v>
      </c>
      <c r="M1560" s="735">
        <v>453469521450</v>
      </c>
      <c r="N1560" s="735">
        <v>11949131</v>
      </c>
    </row>
    <row r="1561" spans="1:14">
      <c r="A1561" s="734" t="s">
        <v>4023</v>
      </c>
      <c r="B1561" s="734" t="s">
        <v>4024</v>
      </c>
      <c r="C1561" s="734" t="s">
        <v>1600</v>
      </c>
      <c r="D1561" s="734" t="s">
        <v>1632</v>
      </c>
      <c r="E1561" s="735">
        <v>36150</v>
      </c>
      <c r="F1561" s="735">
        <v>-2900</v>
      </c>
      <c r="G1561" s="736">
        <v>-7.43</v>
      </c>
      <c r="H1561" s="735">
        <v>39900</v>
      </c>
      <c r="I1561" s="735">
        <v>39900</v>
      </c>
      <c r="J1561" s="735">
        <v>35800</v>
      </c>
      <c r="K1561" s="735">
        <v>313761</v>
      </c>
      <c r="L1561" s="735">
        <v>11545120325</v>
      </c>
      <c r="M1561" s="735">
        <v>228970629600</v>
      </c>
      <c r="N1561" s="735">
        <v>6333904</v>
      </c>
    </row>
    <row r="1562" spans="1:14">
      <c r="A1562" s="734" t="s">
        <v>4025</v>
      </c>
      <c r="B1562" s="734" t="s">
        <v>4026</v>
      </c>
      <c r="C1562" s="734" t="s">
        <v>1600</v>
      </c>
      <c r="D1562" s="734" t="s">
        <v>1611</v>
      </c>
      <c r="E1562" s="735">
        <v>1271</v>
      </c>
      <c r="F1562" s="735">
        <v>1</v>
      </c>
      <c r="G1562" s="736">
        <v>0.08</v>
      </c>
      <c r="H1562" s="735">
        <v>1265</v>
      </c>
      <c r="I1562" s="735">
        <v>1278</v>
      </c>
      <c r="J1562" s="735">
        <v>1265</v>
      </c>
      <c r="K1562" s="735">
        <v>96597</v>
      </c>
      <c r="L1562" s="735">
        <v>122709850</v>
      </c>
      <c r="M1562" s="735">
        <v>61426875844</v>
      </c>
      <c r="N1562" s="735">
        <v>48329564</v>
      </c>
    </row>
    <row r="1563" spans="1:14">
      <c r="A1563" s="734" t="s">
        <v>4027</v>
      </c>
      <c r="B1563" s="734" t="s">
        <v>4028</v>
      </c>
      <c r="C1563" s="734" t="s">
        <v>1600</v>
      </c>
      <c r="D1563" s="734" t="s">
        <v>1651</v>
      </c>
      <c r="E1563" s="735">
        <v>1012</v>
      </c>
      <c r="F1563" s="735">
        <v>-16</v>
      </c>
      <c r="G1563" s="736">
        <v>-1.56</v>
      </c>
      <c r="H1563" s="735">
        <v>1047</v>
      </c>
      <c r="I1563" s="735">
        <v>1047</v>
      </c>
      <c r="J1563" s="735">
        <v>1012</v>
      </c>
      <c r="K1563" s="735">
        <v>60114</v>
      </c>
      <c r="L1563" s="735">
        <v>61513280</v>
      </c>
      <c r="M1563" s="735">
        <v>44733614112</v>
      </c>
      <c r="N1563" s="735">
        <v>44203176</v>
      </c>
    </row>
    <row r="1564" spans="1:14">
      <c r="A1564" s="734" t="s">
        <v>4029</v>
      </c>
      <c r="B1564" s="734" t="s">
        <v>4030</v>
      </c>
      <c r="C1564" s="734" t="s">
        <v>1600</v>
      </c>
      <c r="D1564" s="734" t="s">
        <v>1601</v>
      </c>
      <c r="E1564" s="735">
        <v>252</v>
      </c>
      <c r="F1564" s="735">
        <v>8</v>
      </c>
      <c r="G1564" s="736">
        <v>3.28</v>
      </c>
      <c r="H1564" s="735">
        <v>244</v>
      </c>
      <c r="I1564" s="735">
        <v>252</v>
      </c>
      <c r="J1564" s="735">
        <v>242</v>
      </c>
      <c r="K1564" s="735">
        <v>293139</v>
      </c>
      <c r="L1564" s="735">
        <v>72643316</v>
      </c>
      <c r="M1564" s="735">
        <v>18037479348</v>
      </c>
      <c r="N1564" s="735">
        <v>71577299</v>
      </c>
    </row>
    <row r="1565" spans="1:14">
      <c r="A1565" s="734" t="s">
        <v>4031</v>
      </c>
      <c r="B1565" s="734" t="s">
        <v>4032</v>
      </c>
      <c r="C1565" s="734" t="s">
        <v>1695</v>
      </c>
      <c r="D1565" s="734" t="s">
        <v>1696</v>
      </c>
      <c r="E1565" s="735">
        <v>21650</v>
      </c>
      <c r="F1565" s="735">
        <v>-50</v>
      </c>
      <c r="G1565" s="736">
        <v>-0.23</v>
      </c>
      <c r="H1565" s="735">
        <v>21700</v>
      </c>
      <c r="I1565" s="735">
        <v>21700</v>
      </c>
      <c r="J1565" s="735">
        <v>20000</v>
      </c>
      <c r="K1565" s="735">
        <v>772</v>
      </c>
      <c r="L1565" s="735">
        <v>15738800</v>
      </c>
      <c r="M1565" s="735">
        <v>36035407450</v>
      </c>
      <c r="N1565" s="735">
        <v>1664453</v>
      </c>
    </row>
    <row r="1566" spans="1:14">
      <c r="A1566" s="734" t="s">
        <v>4033</v>
      </c>
      <c r="B1566" s="734" t="s">
        <v>4034</v>
      </c>
      <c r="C1566" s="734" t="s">
        <v>1600</v>
      </c>
      <c r="D1566" s="734" t="s">
        <v>1601</v>
      </c>
      <c r="E1566" s="735">
        <v>4160</v>
      </c>
      <c r="F1566" s="735">
        <v>-20</v>
      </c>
      <c r="G1566" s="736">
        <v>-0.48</v>
      </c>
      <c r="H1566" s="735">
        <v>4180</v>
      </c>
      <c r="I1566" s="735">
        <v>4180</v>
      </c>
      <c r="J1566" s="735">
        <v>4105</v>
      </c>
      <c r="K1566" s="735">
        <v>19089</v>
      </c>
      <c r="L1566" s="735">
        <v>78932851</v>
      </c>
      <c r="M1566" s="735">
        <v>29952000000</v>
      </c>
      <c r="N1566" s="735">
        <v>7200000</v>
      </c>
    </row>
    <row r="1567" spans="1:14">
      <c r="A1567" s="734" t="s">
        <v>4035</v>
      </c>
      <c r="B1567" s="734" t="s">
        <v>4036</v>
      </c>
      <c r="C1567" s="734" t="s">
        <v>1600</v>
      </c>
      <c r="D1567" s="734" t="s">
        <v>1611</v>
      </c>
      <c r="E1567" s="735">
        <v>68100</v>
      </c>
      <c r="F1567" s="735">
        <v>2100</v>
      </c>
      <c r="G1567" s="736">
        <v>3.18</v>
      </c>
      <c r="H1567" s="735">
        <v>66400</v>
      </c>
      <c r="I1567" s="735">
        <v>70000</v>
      </c>
      <c r="J1567" s="735">
        <v>66200</v>
      </c>
      <c r="K1567" s="735">
        <v>33019</v>
      </c>
      <c r="L1567" s="735">
        <v>2257710550</v>
      </c>
      <c r="M1567" s="735">
        <v>196996547400</v>
      </c>
      <c r="N1567" s="735">
        <v>2892754</v>
      </c>
    </row>
    <row r="1568" spans="1:14">
      <c r="A1568" s="734" t="s">
        <v>4037</v>
      </c>
      <c r="B1568" s="734" t="s">
        <v>4038</v>
      </c>
      <c r="C1568" s="734" t="s">
        <v>1600</v>
      </c>
      <c r="D1568" s="734" t="s">
        <v>1611</v>
      </c>
      <c r="E1568" s="735">
        <v>48300</v>
      </c>
      <c r="F1568" s="735">
        <v>50</v>
      </c>
      <c r="G1568" s="736">
        <v>0.1</v>
      </c>
      <c r="H1568" s="735">
        <v>47600</v>
      </c>
      <c r="I1568" s="735">
        <v>49050</v>
      </c>
      <c r="J1568" s="735">
        <v>47600</v>
      </c>
      <c r="K1568" s="735">
        <v>102366</v>
      </c>
      <c r="L1568" s="735">
        <v>4957513300</v>
      </c>
      <c r="M1568" s="735">
        <v>1030474655700</v>
      </c>
      <c r="N1568" s="735">
        <v>21334879</v>
      </c>
    </row>
    <row r="1569" spans="1:14">
      <c r="A1569" s="734" t="s">
        <v>4039</v>
      </c>
      <c r="B1569" s="734" t="s">
        <v>4040</v>
      </c>
      <c r="C1569" s="734" t="s">
        <v>1600</v>
      </c>
      <c r="D1569" s="734" t="s">
        <v>1601</v>
      </c>
      <c r="E1569" s="735">
        <v>1116</v>
      </c>
      <c r="F1569" s="735">
        <v>-11</v>
      </c>
      <c r="G1569" s="736">
        <v>-0.98</v>
      </c>
      <c r="H1569" s="735">
        <v>1127</v>
      </c>
      <c r="I1569" s="735">
        <v>1140</v>
      </c>
      <c r="J1569" s="735">
        <v>1113</v>
      </c>
      <c r="K1569" s="735">
        <v>58563</v>
      </c>
      <c r="L1569" s="735">
        <v>65711336</v>
      </c>
      <c r="M1569" s="735">
        <v>25559548236</v>
      </c>
      <c r="N1569" s="735">
        <v>22902821</v>
      </c>
    </row>
    <row r="1570" spans="1:14">
      <c r="A1570" s="734" t="s">
        <v>4041</v>
      </c>
      <c r="B1570" s="734" t="s">
        <v>4042</v>
      </c>
      <c r="C1570" s="734" t="s">
        <v>1600</v>
      </c>
      <c r="D1570" s="734" t="s">
        <v>1614</v>
      </c>
      <c r="E1570" s="735">
        <v>2810</v>
      </c>
      <c r="F1570" s="735">
        <v>-15</v>
      </c>
      <c r="G1570" s="736">
        <v>-0.53</v>
      </c>
      <c r="H1570" s="735">
        <v>2825</v>
      </c>
      <c r="I1570" s="735">
        <v>2860</v>
      </c>
      <c r="J1570" s="735">
        <v>2800</v>
      </c>
      <c r="K1570" s="735">
        <v>11734</v>
      </c>
      <c r="L1570" s="735">
        <v>33111645</v>
      </c>
      <c r="M1570" s="735">
        <v>16910549090</v>
      </c>
      <c r="N1570" s="735">
        <v>6017989</v>
      </c>
    </row>
    <row r="1571" spans="1:14">
      <c r="A1571" s="734" t="s">
        <v>4043</v>
      </c>
      <c r="B1571" s="734" t="s">
        <v>4044</v>
      </c>
      <c r="C1571" s="734" t="s">
        <v>1600</v>
      </c>
      <c r="D1571" s="734" t="s">
        <v>1611</v>
      </c>
      <c r="E1571" s="735">
        <v>4150</v>
      </c>
      <c r="F1571" s="735">
        <v>490</v>
      </c>
      <c r="G1571" s="736">
        <v>13.39</v>
      </c>
      <c r="H1571" s="735">
        <v>3670</v>
      </c>
      <c r="I1571" s="735">
        <v>4395</v>
      </c>
      <c r="J1571" s="735">
        <v>3645</v>
      </c>
      <c r="K1571" s="735">
        <v>12909143</v>
      </c>
      <c r="L1571" s="735">
        <v>53700613664</v>
      </c>
      <c r="M1571" s="735">
        <v>414979528050</v>
      </c>
      <c r="N1571" s="735">
        <v>99995067</v>
      </c>
    </row>
    <row r="1572" spans="1:14">
      <c r="A1572" s="734" t="s">
        <v>4045</v>
      </c>
      <c r="B1572" s="734" t="s">
        <v>4046</v>
      </c>
      <c r="C1572" s="734" t="s">
        <v>1600</v>
      </c>
      <c r="D1572" s="734" t="s">
        <v>1601</v>
      </c>
      <c r="E1572" s="735">
        <v>1361</v>
      </c>
      <c r="F1572" s="735">
        <v>10</v>
      </c>
      <c r="G1572" s="736">
        <v>0.74</v>
      </c>
      <c r="H1572" s="735">
        <v>1351</v>
      </c>
      <c r="I1572" s="735">
        <v>1364</v>
      </c>
      <c r="J1572" s="735">
        <v>1309</v>
      </c>
      <c r="K1572" s="735">
        <v>120995</v>
      </c>
      <c r="L1572" s="735">
        <v>160386421</v>
      </c>
      <c r="M1572" s="735">
        <v>35567429466</v>
      </c>
      <c r="N1572" s="735">
        <v>26133306</v>
      </c>
    </row>
    <row r="1573" spans="1:14">
      <c r="A1573" s="734" t="s">
        <v>4048</v>
      </c>
      <c r="B1573" s="734" t="s">
        <v>4049</v>
      </c>
      <c r="C1573" s="734" t="s">
        <v>1629</v>
      </c>
      <c r="D1573" s="734" t="s">
        <v>1611</v>
      </c>
      <c r="E1573" s="735">
        <v>23400</v>
      </c>
      <c r="F1573" s="735">
        <v>-150</v>
      </c>
      <c r="G1573" s="736">
        <v>-0.64</v>
      </c>
      <c r="H1573" s="735">
        <v>23350</v>
      </c>
      <c r="I1573" s="735">
        <v>23700</v>
      </c>
      <c r="J1573" s="735">
        <v>23250</v>
      </c>
      <c r="K1573" s="735">
        <v>45037</v>
      </c>
      <c r="L1573" s="735">
        <v>1057518725</v>
      </c>
      <c r="M1573" s="735">
        <v>840264984000</v>
      </c>
      <c r="N1573" s="735">
        <v>35908760</v>
      </c>
    </row>
    <row r="1574" spans="1:14">
      <c r="A1574" s="734" t="s">
        <v>10101</v>
      </c>
      <c r="B1574" s="734" t="s">
        <v>10102</v>
      </c>
      <c r="C1574" s="734" t="s">
        <v>1600</v>
      </c>
      <c r="D1574" s="734" t="s">
        <v>1614</v>
      </c>
      <c r="E1574" s="735">
        <v>29800</v>
      </c>
      <c r="F1574" s="735">
        <v>-800</v>
      </c>
      <c r="G1574" s="736">
        <v>-2.61</v>
      </c>
      <c r="H1574" s="735">
        <v>30600</v>
      </c>
      <c r="I1574" s="735">
        <v>30600</v>
      </c>
      <c r="J1574" s="735">
        <v>29650</v>
      </c>
      <c r="K1574" s="735">
        <v>32229</v>
      </c>
      <c r="L1574" s="735">
        <v>962827575</v>
      </c>
      <c r="M1574" s="735">
        <v>281209607200</v>
      </c>
      <c r="N1574" s="735">
        <v>9436564</v>
      </c>
    </row>
    <row r="1575" spans="1:14">
      <c r="A1575" s="734" t="s">
        <v>4050</v>
      </c>
      <c r="B1575" s="734" t="s">
        <v>1285</v>
      </c>
      <c r="C1575" s="734" t="s">
        <v>1604</v>
      </c>
      <c r="D1575" s="734" t="s">
        <v>1605</v>
      </c>
      <c r="E1575" s="735">
        <v>42850</v>
      </c>
      <c r="F1575" s="735">
        <v>100</v>
      </c>
      <c r="G1575" s="736">
        <v>0.23</v>
      </c>
      <c r="H1575" s="735">
        <v>43100</v>
      </c>
      <c r="I1575" s="735">
        <v>43100</v>
      </c>
      <c r="J1575" s="735">
        <v>42200</v>
      </c>
      <c r="K1575" s="735">
        <v>109655</v>
      </c>
      <c r="L1575" s="735">
        <v>4669321925</v>
      </c>
      <c r="M1575" s="735">
        <v>1990319082000</v>
      </c>
      <c r="N1575" s="735">
        <v>46448520</v>
      </c>
    </row>
    <row r="1576" spans="1:14">
      <c r="A1576" s="734" t="s">
        <v>4051</v>
      </c>
      <c r="B1576" s="734" t="s">
        <v>4052</v>
      </c>
      <c r="C1576" s="734" t="s">
        <v>1600</v>
      </c>
      <c r="D1576" s="734" t="s">
        <v>1651</v>
      </c>
      <c r="E1576" s="735">
        <v>1969</v>
      </c>
      <c r="F1576" s="735">
        <v>0</v>
      </c>
      <c r="G1576" s="736">
        <v>0</v>
      </c>
      <c r="H1576" s="735">
        <v>0</v>
      </c>
      <c r="I1576" s="735">
        <v>0</v>
      </c>
      <c r="J1576" s="735">
        <v>0</v>
      </c>
      <c r="K1576" s="735">
        <v>0</v>
      </c>
      <c r="L1576" s="735">
        <v>0</v>
      </c>
      <c r="M1576" s="735">
        <v>30220617614</v>
      </c>
      <c r="N1576" s="735">
        <v>15348206</v>
      </c>
    </row>
    <row r="1577" spans="1:14">
      <c r="A1577" s="734" t="s">
        <v>4053</v>
      </c>
      <c r="B1577" s="734" t="s">
        <v>4054</v>
      </c>
      <c r="C1577" s="734" t="s">
        <v>1629</v>
      </c>
      <c r="D1577" s="734" t="s">
        <v>1611</v>
      </c>
      <c r="E1577" s="735">
        <v>135000</v>
      </c>
      <c r="F1577" s="735">
        <v>7000</v>
      </c>
      <c r="G1577" s="736">
        <v>5.47</v>
      </c>
      <c r="H1577" s="735">
        <v>127600</v>
      </c>
      <c r="I1577" s="735">
        <v>137500</v>
      </c>
      <c r="J1577" s="735">
        <v>127400</v>
      </c>
      <c r="K1577" s="735">
        <v>450619</v>
      </c>
      <c r="L1577" s="735">
        <v>60492223150</v>
      </c>
      <c r="M1577" s="735">
        <v>3090783150000</v>
      </c>
      <c r="N1577" s="735">
        <v>22894690</v>
      </c>
    </row>
    <row r="1578" spans="1:14">
      <c r="A1578" s="734" t="s">
        <v>4055</v>
      </c>
      <c r="B1578" s="734" t="s">
        <v>4056</v>
      </c>
      <c r="C1578" s="734" t="s">
        <v>1604</v>
      </c>
      <c r="D1578" s="734" t="s">
        <v>1605</v>
      </c>
      <c r="E1578" s="735">
        <v>2345</v>
      </c>
      <c r="F1578" s="735">
        <v>-195</v>
      </c>
      <c r="G1578" s="736">
        <v>-7.68</v>
      </c>
      <c r="H1578" s="735">
        <v>2560</v>
      </c>
      <c r="I1578" s="735">
        <v>2580</v>
      </c>
      <c r="J1578" s="735">
        <v>2335</v>
      </c>
      <c r="K1578" s="735">
        <v>1731097</v>
      </c>
      <c r="L1578" s="735">
        <v>4172447870</v>
      </c>
      <c r="M1578" s="735">
        <v>260885377200</v>
      </c>
      <c r="N1578" s="735">
        <v>111251760</v>
      </c>
    </row>
    <row r="1579" spans="1:14">
      <c r="A1579" s="734" t="s">
        <v>10103</v>
      </c>
      <c r="B1579" s="734" t="s">
        <v>10104</v>
      </c>
      <c r="C1579" s="734" t="s">
        <v>1600</v>
      </c>
      <c r="D1579" s="734" t="s">
        <v>1614</v>
      </c>
      <c r="E1579" s="735">
        <v>3775</v>
      </c>
      <c r="F1579" s="735">
        <v>-40</v>
      </c>
      <c r="G1579" s="736">
        <v>-1.05</v>
      </c>
      <c r="H1579" s="735">
        <v>3810</v>
      </c>
      <c r="I1579" s="735">
        <v>3895</v>
      </c>
      <c r="J1579" s="735">
        <v>3710</v>
      </c>
      <c r="K1579" s="735">
        <v>37184</v>
      </c>
      <c r="L1579" s="735">
        <v>141471210</v>
      </c>
      <c r="M1579" s="735">
        <v>75304847600</v>
      </c>
      <c r="N1579" s="735">
        <v>19948304</v>
      </c>
    </row>
    <row r="1580" spans="1:14">
      <c r="A1580" s="734" t="s">
        <v>4057</v>
      </c>
      <c r="B1580" s="734" t="s">
        <v>4058</v>
      </c>
      <c r="C1580" s="734" t="s">
        <v>1600</v>
      </c>
      <c r="D1580" s="734" t="s">
        <v>1614</v>
      </c>
      <c r="E1580" s="735">
        <v>4390</v>
      </c>
      <c r="F1580" s="735">
        <v>-210</v>
      </c>
      <c r="G1580" s="736">
        <v>-4.57</v>
      </c>
      <c r="H1580" s="735">
        <v>4570</v>
      </c>
      <c r="I1580" s="735">
        <v>4640</v>
      </c>
      <c r="J1580" s="735">
        <v>4345</v>
      </c>
      <c r="K1580" s="735">
        <v>332138</v>
      </c>
      <c r="L1580" s="735">
        <v>1474553791</v>
      </c>
      <c r="M1580" s="735">
        <v>87949022940</v>
      </c>
      <c r="N1580" s="735">
        <v>20033946</v>
      </c>
    </row>
    <row r="1581" spans="1:14">
      <c r="A1581" s="734" t="s">
        <v>10105</v>
      </c>
      <c r="B1581" s="734" t="s">
        <v>10106</v>
      </c>
      <c r="C1581" s="734" t="s">
        <v>1600</v>
      </c>
      <c r="D1581" s="734" t="s">
        <v>1632</v>
      </c>
      <c r="E1581" s="735">
        <v>14200</v>
      </c>
      <c r="F1581" s="735">
        <v>-500</v>
      </c>
      <c r="G1581" s="736">
        <v>-3.4</v>
      </c>
      <c r="H1581" s="735">
        <v>14700</v>
      </c>
      <c r="I1581" s="735">
        <v>14830</v>
      </c>
      <c r="J1581" s="735">
        <v>14200</v>
      </c>
      <c r="K1581" s="735">
        <v>1772346</v>
      </c>
      <c r="L1581" s="735">
        <v>25711216765</v>
      </c>
      <c r="M1581" s="735">
        <v>252717897000</v>
      </c>
      <c r="N1581" s="735">
        <v>17797035</v>
      </c>
    </row>
    <row r="1582" spans="1:14">
      <c r="A1582" s="734" t="s">
        <v>4059</v>
      </c>
      <c r="B1582" s="734" t="s">
        <v>4060</v>
      </c>
      <c r="C1582" s="734" t="s">
        <v>1600</v>
      </c>
      <c r="D1582" s="734" t="s">
        <v>1601</v>
      </c>
      <c r="E1582" s="735">
        <v>3050</v>
      </c>
      <c r="F1582" s="735">
        <v>-65</v>
      </c>
      <c r="G1582" s="736">
        <v>-2.09</v>
      </c>
      <c r="H1582" s="735">
        <v>3080</v>
      </c>
      <c r="I1582" s="735">
        <v>3105</v>
      </c>
      <c r="J1582" s="735">
        <v>3010</v>
      </c>
      <c r="K1582" s="735">
        <v>140766</v>
      </c>
      <c r="L1582" s="735">
        <v>427181240</v>
      </c>
      <c r="M1582" s="735">
        <v>149167570000</v>
      </c>
      <c r="N1582" s="735">
        <v>48907400</v>
      </c>
    </row>
    <row r="1583" spans="1:14">
      <c r="A1583" s="734" t="s">
        <v>7804</v>
      </c>
      <c r="B1583" s="734" t="s">
        <v>7805</v>
      </c>
      <c r="C1583" s="734" t="s">
        <v>1600</v>
      </c>
      <c r="D1583" s="734" t="s">
        <v>1601</v>
      </c>
      <c r="E1583" s="735">
        <v>3410</v>
      </c>
      <c r="F1583" s="735">
        <v>-165</v>
      </c>
      <c r="G1583" s="736">
        <v>-4.62</v>
      </c>
      <c r="H1583" s="735">
        <v>3475</v>
      </c>
      <c r="I1583" s="735">
        <v>3475</v>
      </c>
      <c r="J1583" s="735">
        <v>3390</v>
      </c>
      <c r="K1583" s="735">
        <v>1140934</v>
      </c>
      <c r="L1583" s="735">
        <v>3912560502</v>
      </c>
      <c r="M1583" s="735">
        <v>171083110000</v>
      </c>
      <c r="N1583" s="735">
        <v>50171000</v>
      </c>
    </row>
    <row r="1584" spans="1:14">
      <c r="A1584" s="734" t="s">
        <v>4061</v>
      </c>
      <c r="B1584" s="734" t="s">
        <v>1346</v>
      </c>
      <c r="C1584" s="734" t="s">
        <v>1604</v>
      </c>
      <c r="D1584" s="734" t="s">
        <v>1605</v>
      </c>
      <c r="E1584" s="735">
        <v>72100</v>
      </c>
      <c r="F1584" s="735">
        <v>-900</v>
      </c>
      <c r="G1584" s="736">
        <v>-1.23</v>
      </c>
      <c r="H1584" s="735">
        <v>72200</v>
      </c>
      <c r="I1584" s="735">
        <v>73300</v>
      </c>
      <c r="J1584" s="735">
        <v>71600</v>
      </c>
      <c r="K1584" s="735">
        <v>55600</v>
      </c>
      <c r="L1584" s="735">
        <v>4017119350</v>
      </c>
      <c r="M1584" s="735">
        <v>2739740733800</v>
      </c>
      <c r="N1584" s="735">
        <v>37999178</v>
      </c>
    </row>
    <row r="1585" spans="1:14">
      <c r="A1585" s="734" t="s">
        <v>4062</v>
      </c>
      <c r="B1585" s="734" t="s">
        <v>4063</v>
      </c>
      <c r="C1585" s="734" t="s">
        <v>1600</v>
      </c>
      <c r="D1585" s="734" t="s">
        <v>1611</v>
      </c>
      <c r="E1585" s="735">
        <v>9160</v>
      </c>
      <c r="F1585" s="735">
        <v>240</v>
      </c>
      <c r="G1585" s="736">
        <v>2.69</v>
      </c>
      <c r="H1585" s="735">
        <v>9100</v>
      </c>
      <c r="I1585" s="735">
        <v>9200</v>
      </c>
      <c r="J1585" s="735">
        <v>8200</v>
      </c>
      <c r="K1585" s="735">
        <v>760993</v>
      </c>
      <c r="L1585" s="735">
        <v>6691619930</v>
      </c>
      <c r="M1585" s="735">
        <v>90370984480</v>
      </c>
      <c r="N1585" s="735">
        <v>9865828</v>
      </c>
    </row>
    <row r="1586" spans="1:14">
      <c r="A1586" s="734" t="s">
        <v>4064</v>
      </c>
      <c r="B1586" s="734" t="s">
        <v>4065</v>
      </c>
      <c r="C1586" s="734" t="s">
        <v>1695</v>
      </c>
      <c r="D1586" s="734" t="s">
        <v>1696</v>
      </c>
      <c r="E1586" s="735">
        <v>405</v>
      </c>
      <c r="F1586" s="735">
        <v>38</v>
      </c>
      <c r="G1586" s="736">
        <v>10.35</v>
      </c>
      <c r="H1586" s="735">
        <v>421</v>
      </c>
      <c r="I1586" s="735">
        <v>421</v>
      </c>
      <c r="J1586" s="735">
        <v>313</v>
      </c>
      <c r="K1586" s="735">
        <v>11183</v>
      </c>
      <c r="L1586" s="735">
        <v>3500875</v>
      </c>
      <c r="M1586" s="735">
        <v>5666161410</v>
      </c>
      <c r="N1586" s="735">
        <v>13990522</v>
      </c>
    </row>
    <row r="1587" spans="1:14">
      <c r="A1587" s="734" t="s">
        <v>10107</v>
      </c>
      <c r="B1587" s="734" t="s">
        <v>10108</v>
      </c>
      <c r="C1587" s="734" t="s">
        <v>1600</v>
      </c>
      <c r="D1587" s="734" t="s">
        <v>1614</v>
      </c>
      <c r="E1587" s="735">
        <v>2995</v>
      </c>
      <c r="F1587" s="735">
        <v>-15</v>
      </c>
      <c r="G1587" s="736">
        <v>-0.5</v>
      </c>
      <c r="H1587" s="735">
        <v>3040</v>
      </c>
      <c r="I1587" s="735">
        <v>3100</v>
      </c>
      <c r="J1587" s="735">
        <v>2995</v>
      </c>
      <c r="K1587" s="735">
        <v>8318</v>
      </c>
      <c r="L1587" s="735">
        <v>25101540</v>
      </c>
      <c r="M1587" s="735">
        <v>33872551500</v>
      </c>
      <c r="N1587" s="735">
        <v>11309700</v>
      </c>
    </row>
    <row r="1588" spans="1:14">
      <c r="A1588" s="734" t="s">
        <v>7806</v>
      </c>
      <c r="B1588" s="734" t="s">
        <v>7807</v>
      </c>
      <c r="C1588" s="734" t="s">
        <v>1600</v>
      </c>
      <c r="D1588" s="734" t="s">
        <v>1660</v>
      </c>
      <c r="E1588" s="735">
        <v>2090</v>
      </c>
      <c r="F1588" s="735">
        <v>0</v>
      </c>
      <c r="G1588" s="736">
        <v>0</v>
      </c>
      <c r="H1588" s="735">
        <v>2085</v>
      </c>
      <c r="I1588" s="735">
        <v>2090</v>
      </c>
      <c r="J1588" s="735">
        <v>2085</v>
      </c>
      <c r="K1588" s="735">
        <v>5018</v>
      </c>
      <c r="L1588" s="735">
        <v>10462535</v>
      </c>
      <c r="M1588" s="735">
        <v>6917900000</v>
      </c>
      <c r="N1588" s="735">
        <v>3310000</v>
      </c>
    </row>
    <row r="1589" spans="1:14">
      <c r="A1589" s="734" t="s">
        <v>10109</v>
      </c>
      <c r="B1589" s="734" t="s">
        <v>10110</v>
      </c>
      <c r="C1589" s="734" t="s">
        <v>1600</v>
      </c>
      <c r="D1589" s="734" t="s">
        <v>1660</v>
      </c>
      <c r="E1589" s="735">
        <v>2045</v>
      </c>
      <c r="F1589" s="735">
        <v>0</v>
      </c>
      <c r="G1589" s="736">
        <v>0</v>
      </c>
      <c r="H1589" s="735">
        <v>2045</v>
      </c>
      <c r="I1589" s="735">
        <v>2045</v>
      </c>
      <c r="J1589" s="735">
        <v>2045</v>
      </c>
      <c r="K1589" s="735">
        <v>10</v>
      </c>
      <c r="L1589" s="735">
        <v>20450</v>
      </c>
      <c r="M1589" s="735">
        <v>8496975000</v>
      </c>
      <c r="N1589" s="735">
        <v>4155000</v>
      </c>
    </row>
    <row r="1590" spans="1:14">
      <c r="A1590" s="734" t="s">
        <v>10111</v>
      </c>
      <c r="B1590" s="734" t="s">
        <v>10112</v>
      </c>
      <c r="C1590" s="734" t="s">
        <v>1600</v>
      </c>
      <c r="D1590" s="734" t="s">
        <v>1660</v>
      </c>
      <c r="E1590" s="735">
        <v>2045</v>
      </c>
      <c r="F1590" s="735">
        <v>10</v>
      </c>
      <c r="G1590" s="736">
        <v>0.49</v>
      </c>
      <c r="H1590" s="735">
        <v>2035</v>
      </c>
      <c r="I1590" s="735">
        <v>2050</v>
      </c>
      <c r="J1590" s="735">
        <v>2035</v>
      </c>
      <c r="K1590" s="735">
        <v>18124</v>
      </c>
      <c r="L1590" s="735">
        <v>36885475</v>
      </c>
      <c r="M1590" s="735">
        <v>6768950000</v>
      </c>
      <c r="N1590" s="735">
        <v>3310000</v>
      </c>
    </row>
    <row r="1591" spans="1:14">
      <c r="A1591" s="734" t="s">
        <v>10113</v>
      </c>
      <c r="B1591" s="734" t="s">
        <v>10114</v>
      </c>
      <c r="C1591" s="734" t="s">
        <v>1600</v>
      </c>
      <c r="D1591" s="734" t="s">
        <v>1660</v>
      </c>
      <c r="E1591" s="735">
        <v>2030</v>
      </c>
      <c r="F1591" s="735">
        <v>5</v>
      </c>
      <c r="G1591" s="736">
        <v>0.25</v>
      </c>
      <c r="H1591" s="735">
        <v>2020</v>
      </c>
      <c r="I1591" s="735">
        <v>2030</v>
      </c>
      <c r="J1591" s="735">
        <v>2020</v>
      </c>
      <c r="K1591" s="735">
        <v>2137</v>
      </c>
      <c r="L1591" s="735">
        <v>4337725</v>
      </c>
      <c r="M1591" s="735">
        <v>8972600000</v>
      </c>
      <c r="N1591" s="735">
        <v>4420000</v>
      </c>
    </row>
    <row r="1592" spans="1:14">
      <c r="A1592" s="734" t="s">
        <v>7808</v>
      </c>
      <c r="B1592" s="734" t="s">
        <v>7809</v>
      </c>
      <c r="C1592" s="734" t="s">
        <v>1600</v>
      </c>
      <c r="D1592" s="734" t="s">
        <v>1660</v>
      </c>
      <c r="E1592" s="735">
        <v>2095</v>
      </c>
      <c r="F1592" s="735">
        <v>0</v>
      </c>
      <c r="G1592" s="736">
        <v>0</v>
      </c>
      <c r="H1592" s="735">
        <v>2090</v>
      </c>
      <c r="I1592" s="735">
        <v>2095</v>
      </c>
      <c r="J1592" s="735">
        <v>2085</v>
      </c>
      <c r="K1592" s="735">
        <v>15047</v>
      </c>
      <c r="L1592" s="735">
        <v>31448110</v>
      </c>
      <c r="M1592" s="735">
        <v>10516900000</v>
      </c>
      <c r="N1592" s="735">
        <v>5020000</v>
      </c>
    </row>
    <row r="1593" spans="1:14">
      <c r="A1593" s="734" t="s">
        <v>10115</v>
      </c>
      <c r="B1593" s="734" t="s">
        <v>10116</v>
      </c>
      <c r="C1593" s="734" t="s">
        <v>1600</v>
      </c>
      <c r="D1593" s="734" t="s">
        <v>1632</v>
      </c>
      <c r="E1593" s="735">
        <v>5550</v>
      </c>
      <c r="F1593" s="735">
        <v>-90</v>
      </c>
      <c r="G1593" s="736">
        <v>-1.6</v>
      </c>
      <c r="H1593" s="735">
        <v>5650</v>
      </c>
      <c r="I1593" s="735">
        <v>5860</v>
      </c>
      <c r="J1593" s="735">
        <v>5530</v>
      </c>
      <c r="K1593" s="735">
        <v>9924</v>
      </c>
      <c r="L1593" s="735">
        <v>55577040</v>
      </c>
      <c r="M1593" s="735">
        <v>44010584250</v>
      </c>
      <c r="N1593" s="735">
        <v>7929835</v>
      </c>
    </row>
    <row r="1594" spans="1:14">
      <c r="A1594" s="734" t="s">
        <v>4067</v>
      </c>
      <c r="B1594" s="734" t="s">
        <v>4068</v>
      </c>
      <c r="C1594" s="734" t="s">
        <v>1600</v>
      </c>
      <c r="D1594" s="734" t="s">
        <v>1601</v>
      </c>
      <c r="E1594" s="735">
        <v>598</v>
      </c>
      <c r="F1594" s="735">
        <v>-5</v>
      </c>
      <c r="G1594" s="736">
        <v>-0.83</v>
      </c>
      <c r="H1594" s="735">
        <v>609</v>
      </c>
      <c r="I1594" s="735">
        <v>609</v>
      </c>
      <c r="J1594" s="735">
        <v>595</v>
      </c>
      <c r="K1594" s="735">
        <v>263133</v>
      </c>
      <c r="L1594" s="735">
        <v>157310896</v>
      </c>
      <c r="M1594" s="735">
        <v>47470206368</v>
      </c>
      <c r="N1594" s="735">
        <v>79381616</v>
      </c>
    </row>
    <row r="1595" spans="1:14">
      <c r="A1595" s="734" t="s">
        <v>4069</v>
      </c>
      <c r="B1595" s="734" t="s">
        <v>4070</v>
      </c>
      <c r="C1595" s="734" t="s">
        <v>1600</v>
      </c>
      <c r="D1595" s="734" t="s">
        <v>1611</v>
      </c>
      <c r="E1595" s="735">
        <v>14570</v>
      </c>
      <c r="F1595" s="735">
        <v>-350</v>
      </c>
      <c r="G1595" s="736">
        <v>-2.35</v>
      </c>
      <c r="H1595" s="735">
        <v>15070</v>
      </c>
      <c r="I1595" s="735">
        <v>15070</v>
      </c>
      <c r="J1595" s="735">
        <v>14550</v>
      </c>
      <c r="K1595" s="735">
        <v>12606</v>
      </c>
      <c r="L1595" s="735">
        <v>184379330</v>
      </c>
      <c r="M1595" s="735">
        <v>158958700000</v>
      </c>
      <c r="N1595" s="735">
        <v>10910000</v>
      </c>
    </row>
    <row r="1596" spans="1:14">
      <c r="A1596" s="734" t="s">
        <v>10117</v>
      </c>
      <c r="B1596" s="734" t="s">
        <v>10118</v>
      </c>
      <c r="C1596" s="734" t="s">
        <v>1600</v>
      </c>
      <c r="D1596" s="734" t="s">
        <v>1632</v>
      </c>
      <c r="E1596" s="735">
        <v>29700</v>
      </c>
      <c r="F1596" s="735">
        <v>-2150</v>
      </c>
      <c r="G1596" s="736">
        <v>-6.75</v>
      </c>
      <c r="H1596" s="735">
        <v>32000</v>
      </c>
      <c r="I1596" s="735">
        <v>32050</v>
      </c>
      <c r="J1596" s="735">
        <v>29000</v>
      </c>
      <c r="K1596" s="735">
        <v>498480</v>
      </c>
      <c r="L1596" s="735">
        <v>14917748825</v>
      </c>
      <c r="M1596" s="735">
        <v>316580111100</v>
      </c>
      <c r="N1596" s="735">
        <v>10659263</v>
      </c>
    </row>
    <row r="1597" spans="1:14">
      <c r="A1597" s="734" t="s">
        <v>4072</v>
      </c>
      <c r="B1597" s="734" t="s">
        <v>4073</v>
      </c>
      <c r="C1597" s="734" t="s">
        <v>1600</v>
      </c>
      <c r="D1597" s="734" t="s">
        <v>1611</v>
      </c>
      <c r="E1597" s="735">
        <v>3500</v>
      </c>
      <c r="F1597" s="735">
        <v>20</v>
      </c>
      <c r="G1597" s="736">
        <v>0.56999999999999995</v>
      </c>
      <c r="H1597" s="735">
        <v>3460</v>
      </c>
      <c r="I1597" s="735">
        <v>3500</v>
      </c>
      <c r="J1597" s="735">
        <v>3430</v>
      </c>
      <c r="K1597" s="735">
        <v>58726</v>
      </c>
      <c r="L1597" s="735">
        <v>203514965</v>
      </c>
      <c r="M1597" s="735">
        <v>95227230000</v>
      </c>
      <c r="N1597" s="735">
        <v>27207780</v>
      </c>
    </row>
    <row r="1598" spans="1:14">
      <c r="A1598" s="734" t="s">
        <v>4074</v>
      </c>
      <c r="B1598" s="734" t="s">
        <v>4075</v>
      </c>
      <c r="C1598" s="734" t="s">
        <v>1600</v>
      </c>
      <c r="D1598" s="734" t="s">
        <v>1611</v>
      </c>
      <c r="E1598" s="735">
        <v>30450</v>
      </c>
      <c r="F1598" s="735">
        <v>300</v>
      </c>
      <c r="G1598" s="736">
        <v>1</v>
      </c>
      <c r="H1598" s="735">
        <v>29900</v>
      </c>
      <c r="I1598" s="735">
        <v>31350</v>
      </c>
      <c r="J1598" s="735">
        <v>29900</v>
      </c>
      <c r="K1598" s="735">
        <v>219826</v>
      </c>
      <c r="L1598" s="735">
        <v>6736103450</v>
      </c>
      <c r="M1598" s="735">
        <v>482023500000</v>
      </c>
      <c r="N1598" s="735">
        <v>15830000</v>
      </c>
    </row>
    <row r="1599" spans="1:14">
      <c r="A1599" s="734" t="s">
        <v>4076</v>
      </c>
      <c r="B1599" s="734" t="s">
        <v>4077</v>
      </c>
      <c r="C1599" s="734" t="s">
        <v>1600</v>
      </c>
      <c r="D1599" s="734" t="s">
        <v>1601</v>
      </c>
      <c r="E1599" s="735">
        <v>1779</v>
      </c>
      <c r="F1599" s="735">
        <v>9</v>
      </c>
      <c r="G1599" s="736">
        <v>0.51</v>
      </c>
      <c r="H1599" s="735">
        <v>1755</v>
      </c>
      <c r="I1599" s="735">
        <v>1787</v>
      </c>
      <c r="J1599" s="735">
        <v>1750</v>
      </c>
      <c r="K1599" s="735">
        <v>1647</v>
      </c>
      <c r="L1599" s="735">
        <v>2916779</v>
      </c>
      <c r="M1599" s="735">
        <v>22239236304</v>
      </c>
      <c r="N1599" s="735">
        <v>12500976</v>
      </c>
    </row>
    <row r="1600" spans="1:14">
      <c r="A1600" s="734" t="s">
        <v>4078</v>
      </c>
      <c r="B1600" s="734" t="s">
        <v>4079</v>
      </c>
      <c r="C1600" s="734" t="s">
        <v>1600</v>
      </c>
      <c r="D1600" s="734" t="s">
        <v>2041</v>
      </c>
      <c r="E1600" s="735">
        <v>8200</v>
      </c>
      <c r="F1600" s="735">
        <v>350</v>
      </c>
      <c r="G1600" s="736">
        <v>4.46</v>
      </c>
      <c r="H1600" s="735">
        <v>7810</v>
      </c>
      <c r="I1600" s="735">
        <v>8340</v>
      </c>
      <c r="J1600" s="735">
        <v>7700</v>
      </c>
      <c r="K1600" s="735">
        <v>362269</v>
      </c>
      <c r="L1600" s="735">
        <v>2971671265</v>
      </c>
      <c r="M1600" s="735">
        <v>557462986200</v>
      </c>
      <c r="N1600" s="735">
        <v>67983291</v>
      </c>
    </row>
    <row r="1601" spans="1:14">
      <c r="A1601" s="734" t="s">
        <v>4080</v>
      </c>
      <c r="B1601" s="734" t="s">
        <v>4081</v>
      </c>
      <c r="C1601" s="734" t="s">
        <v>1629</v>
      </c>
      <c r="D1601" s="734" t="s">
        <v>1611</v>
      </c>
      <c r="E1601" s="735">
        <v>119200</v>
      </c>
      <c r="F1601" s="735">
        <v>-1200</v>
      </c>
      <c r="G1601" s="736">
        <v>-1</v>
      </c>
      <c r="H1601" s="735">
        <v>120400</v>
      </c>
      <c r="I1601" s="735">
        <v>121200</v>
      </c>
      <c r="J1601" s="735">
        <v>117800</v>
      </c>
      <c r="K1601" s="735">
        <v>140993</v>
      </c>
      <c r="L1601" s="735">
        <v>16750556900</v>
      </c>
      <c r="M1601" s="735">
        <v>2467640732800</v>
      </c>
      <c r="N1601" s="735">
        <v>20701684</v>
      </c>
    </row>
    <row r="1602" spans="1:14">
      <c r="A1602" s="734" t="s">
        <v>4082</v>
      </c>
      <c r="B1602" s="734" t="s">
        <v>4083</v>
      </c>
      <c r="C1602" s="734" t="s">
        <v>1600</v>
      </c>
      <c r="D1602" s="734" t="s">
        <v>1601</v>
      </c>
      <c r="E1602" s="735">
        <v>1400</v>
      </c>
      <c r="F1602" s="735">
        <v>34</v>
      </c>
      <c r="G1602" s="736">
        <v>2.4900000000000002</v>
      </c>
      <c r="H1602" s="735">
        <v>1356</v>
      </c>
      <c r="I1602" s="735">
        <v>1400</v>
      </c>
      <c r="J1602" s="735">
        <v>1355</v>
      </c>
      <c r="K1602" s="735">
        <v>15332</v>
      </c>
      <c r="L1602" s="735">
        <v>21033143</v>
      </c>
      <c r="M1602" s="735">
        <v>22868549200</v>
      </c>
      <c r="N1602" s="735">
        <v>16334678</v>
      </c>
    </row>
    <row r="1603" spans="1:14">
      <c r="A1603" s="734" t="s">
        <v>4084</v>
      </c>
      <c r="B1603" s="734" t="s">
        <v>4085</v>
      </c>
      <c r="C1603" s="734" t="s">
        <v>1600</v>
      </c>
      <c r="D1603" s="734" t="s">
        <v>1614</v>
      </c>
      <c r="E1603" s="735">
        <v>10450</v>
      </c>
      <c r="F1603" s="735">
        <v>-120</v>
      </c>
      <c r="G1603" s="736">
        <v>-1.1399999999999999</v>
      </c>
      <c r="H1603" s="735">
        <v>10550</v>
      </c>
      <c r="I1603" s="735">
        <v>10550</v>
      </c>
      <c r="J1603" s="735">
        <v>10400</v>
      </c>
      <c r="K1603" s="735">
        <v>16262</v>
      </c>
      <c r="L1603" s="735">
        <v>169769180</v>
      </c>
      <c r="M1603" s="735">
        <v>72933852200</v>
      </c>
      <c r="N1603" s="735">
        <v>6979316</v>
      </c>
    </row>
    <row r="1604" spans="1:14">
      <c r="A1604" s="734" t="s">
        <v>10119</v>
      </c>
      <c r="B1604" s="734" t="s">
        <v>10120</v>
      </c>
      <c r="C1604" s="734" t="s">
        <v>1600</v>
      </c>
      <c r="D1604" s="734" t="s">
        <v>1601</v>
      </c>
      <c r="E1604" s="735">
        <v>5450</v>
      </c>
      <c r="F1604" s="735">
        <v>-50</v>
      </c>
      <c r="G1604" s="736">
        <v>-0.91</v>
      </c>
      <c r="H1604" s="735">
        <v>5500</v>
      </c>
      <c r="I1604" s="735">
        <v>5500</v>
      </c>
      <c r="J1604" s="735">
        <v>5360</v>
      </c>
      <c r="K1604" s="735">
        <v>34557</v>
      </c>
      <c r="L1604" s="735">
        <v>186967880</v>
      </c>
      <c r="M1604" s="735">
        <v>134840586400</v>
      </c>
      <c r="N1604" s="735">
        <v>24741392</v>
      </c>
    </row>
    <row r="1605" spans="1:14">
      <c r="A1605" s="734" t="s">
        <v>4086</v>
      </c>
      <c r="B1605" s="734" t="s">
        <v>4087</v>
      </c>
      <c r="C1605" s="734" t="s">
        <v>1600</v>
      </c>
      <c r="D1605" s="734" t="s">
        <v>1614</v>
      </c>
      <c r="E1605" s="735">
        <v>13680</v>
      </c>
      <c r="F1605" s="735">
        <v>-910</v>
      </c>
      <c r="G1605" s="736">
        <v>-6.24</v>
      </c>
      <c r="H1605" s="735">
        <v>14390</v>
      </c>
      <c r="I1605" s="735">
        <v>14680</v>
      </c>
      <c r="J1605" s="735">
        <v>13630</v>
      </c>
      <c r="K1605" s="735">
        <v>1024887</v>
      </c>
      <c r="L1605" s="735">
        <v>14327404650</v>
      </c>
      <c r="M1605" s="735">
        <v>147385830240</v>
      </c>
      <c r="N1605" s="735">
        <v>10773818</v>
      </c>
    </row>
    <row r="1606" spans="1:14">
      <c r="A1606" s="734" t="s">
        <v>4088</v>
      </c>
      <c r="B1606" s="734" t="s">
        <v>4089</v>
      </c>
      <c r="C1606" s="734" t="s">
        <v>1600</v>
      </c>
      <c r="D1606" s="734" t="s">
        <v>1611</v>
      </c>
      <c r="E1606" s="735">
        <v>81300</v>
      </c>
      <c r="F1606" s="735">
        <v>-4600</v>
      </c>
      <c r="G1606" s="736">
        <v>-5.36</v>
      </c>
      <c r="H1606" s="735">
        <v>87900</v>
      </c>
      <c r="I1606" s="735">
        <v>87900</v>
      </c>
      <c r="J1606" s="735">
        <v>80000</v>
      </c>
      <c r="K1606" s="735">
        <v>1130977</v>
      </c>
      <c r="L1606" s="735">
        <v>92911954850</v>
      </c>
      <c r="M1606" s="735">
        <v>1803019368000</v>
      </c>
      <c r="N1606" s="735">
        <v>22177360</v>
      </c>
    </row>
    <row r="1607" spans="1:14">
      <c r="A1607" s="734" t="s">
        <v>4090</v>
      </c>
      <c r="B1607" s="734" t="s">
        <v>4091</v>
      </c>
      <c r="C1607" s="734" t="s">
        <v>1600</v>
      </c>
      <c r="D1607" s="734" t="s">
        <v>1601</v>
      </c>
      <c r="E1607" s="735">
        <v>403</v>
      </c>
      <c r="F1607" s="735">
        <v>1</v>
      </c>
      <c r="G1607" s="736">
        <v>0.25</v>
      </c>
      <c r="H1607" s="735">
        <v>398</v>
      </c>
      <c r="I1607" s="735">
        <v>404</v>
      </c>
      <c r="J1607" s="735">
        <v>398</v>
      </c>
      <c r="K1607" s="735">
        <v>18521</v>
      </c>
      <c r="L1607" s="735">
        <v>7392448</v>
      </c>
      <c r="M1607" s="735">
        <v>38285000000</v>
      </c>
      <c r="N1607" s="735">
        <v>95000000</v>
      </c>
    </row>
    <row r="1608" spans="1:14">
      <c r="A1608" s="734" t="s">
        <v>4092</v>
      </c>
      <c r="B1608" s="734" t="s">
        <v>4093</v>
      </c>
      <c r="C1608" s="734" t="s">
        <v>1604</v>
      </c>
      <c r="D1608" s="734" t="s">
        <v>1605</v>
      </c>
      <c r="E1608" s="735">
        <v>1300</v>
      </c>
      <c r="F1608" s="735">
        <v>-30</v>
      </c>
      <c r="G1608" s="736">
        <v>-2.2599999999999998</v>
      </c>
      <c r="H1608" s="735">
        <v>1330</v>
      </c>
      <c r="I1608" s="735">
        <v>1336</v>
      </c>
      <c r="J1608" s="735">
        <v>1274</v>
      </c>
      <c r="K1608" s="735">
        <v>220297</v>
      </c>
      <c r="L1608" s="735">
        <v>285314478</v>
      </c>
      <c r="M1608" s="735">
        <v>49446767500</v>
      </c>
      <c r="N1608" s="735">
        <v>38035975</v>
      </c>
    </row>
    <row r="1609" spans="1:14">
      <c r="A1609" s="734" t="s">
        <v>10121</v>
      </c>
      <c r="B1609" s="734" t="s">
        <v>10122</v>
      </c>
      <c r="C1609" s="734" t="s">
        <v>1600</v>
      </c>
      <c r="D1609" s="734" t="s">
        <v>1632</v>
      </c>
      <c r="E1609" s="735">
        <v>12950</v>
      </c>
      <c r="F1609" s="735">
        <v>-250</v>
      </c>
      <c r="G1609" s="736">
        <v>-1.89</v>
      </c>
      <c r="H1609" s="735">
        <v>13210</v>
      </c>
      <c r="I1609" s="735">
        <v>13280</v>
      </c>
      <c r="J1609" s="735">
        <v>12900</v>
      </c>
      <c r="K1609" s="735">
        <v>14690</v>
      </c>
      <c r="L1609" s="735">
        <v>190868130</v>
      </c>
      <c r="M1609" s="735">
        <v>88079930050</v>
      </c>
      <c r="N1609" s="735">
        <v>6801539</v>
      </c>
    </row>
    <row r="1610" spans="1:14">
      <c r="A1610" s="734" t="s">
        <v>4094</v>
      </c>
      <c r="B1610" s="734" t="s">
        <v>4095</v>
      </c>
      <c r="C1610" s="734" t="s">
        <v>1604</v>
      </c>
      <c r="D1610" s="734" t="s">
        <v>1605</v>
      </c>
      <c r="E1610" s="735">
        <v>1719</v>
      </c>
      <c r="F1610" s="735">
        <v>-6</v>
      </c>
      <c r="G1610" s="736">
        <v>-0.35</v>
      </c>
      <c r="H1610" s="735">
        <v>1715</v>
      </c>
      <c r="I1610" s="735">
        <v>1730</v>
      </c>
      <c r="J1610" s="735">
        <v>1710</v>
      </c>
      <c r="K1610" s="735">
        <v>154953</v>
      </c>
      <c r="L1610" s="735">
        <v>266278843</v>
      </c>
      <c r="M1610" s="735">
        <v>200504160000</v>
      </c>
      <c r="N1610" s="735">
        <v>116640000</v>
      </c>
    </row>
    <row r="1611" spans="1:14">
      <c r="A1611" s="734" t="s">
        <v>4097</v>
      </c>
      <c r="B1611" s="734" t="s">
        <v>4098</v>
      </c>
      <c r="C1611" s="734" t="s">
        <v>1600</v>
      </c>
      <c r="D1611" s="734" t="s">
        <v>1601</v>
      </c>
      <c r="E1611" s="735">
        <v>33850</v>
      </c>
      <c r="F1611" s="735">
        <v>-1700</v>
      </c>
      <c r="G1611" s="736">
        <v>-4.78</v>
      </c>
      <c r="H1611" s="735">
        <v>35600</v>
      </c>
      <c r="I1611" s="735">
        <v>36150</v>
      </c>
      <c r="J1611" s="735">
        <v>33250</v>
      </c>
      <c r="K1611" s="735">
        <v>965514</v>
      </c>
      <c r="L1611" s="735">
        <v>33376525425</v>
      </c>
      <c r="M1611" s="735">
        <v>454971824700</v>
      </c>
      <c r="N1611" s="735">
        <v>13440822</v>
      </c>
    </row>
    <row r="1612" spans="1:14">
      <c r="A1612" s="734" t="s">
        <v>10123</v>
      </c>
      <c r="B1612" s="734" t="s">
        <v>10124</v>
      </c>
      <c r="C1612" s="734" t="s">
        <v>1600</v>
      </c>
      <c r="D1612" s="734" t="s">
        <v>1614</v>
      </c>
      <c r="E1612" s="735">
        <v>11150</v>
      </c>
      <c r="F1612" s="735">
        <v>480</v>
      </c>
      <c r="G1612" s="736">
        <v>4.5</v>
      </c>
      <c r="H1612" s="735">
        <v>10670</v>
      </c>
      <c r="I1612" s="735">
        <v>11150</v>
      </c>
      <c r="J1612" s="735">
        <v>10600</v>
      </c>
      <c r="K1612" s="735">
        <v>299477</v>
      </c>
      <c r="L1612" s="735">
        <v>3273082095</v>
      </c>
      <c r="M1612" s="735">
        <v>151917635000</v>
      </c>
      <c r="N1612" s="735">
        <v>13624900</v>
      </c>
    </row>
    <row r="1613" spans="1:14">
      <c r="A1613" s="734" t="s">
        <v>4099</v>
      </c>
      <c r="B1613" s="734" t="s">
        <v>4100</v>
      </c>
      <c r="C1613" s="734" t="s">
        <v>1600</v>
      </c>
      <c r="D1613" s="734" t="s">
        <v>1601</v>
      </c>
      <c r="E1613" s="735">
        <v>1930</v>
      </c>
      <c r="F1613" s="735">
        <v>20</v>
      </c>
      <c r="G1613" s="736">
        <v>1.05</v>
      </c>
      <c r="H1613" s="735">
        <v>1900</v>
      </c>
      <c r="I1613" s="735">
        <v>1944</v>
      </c>
      <c r="J1613" s="735">
        <v>1886</v>
      </c>
      <c r="K1613" s="735">
        <v>15056</v>
      </c>
      <c r="L1613" s="735">
        <v>28807562</v>
      </c>
      <c r="M1613" s="735">
        <v>46584512290</v>
      </c>
      <c r="N1613" s="735">
        <v>24137053</v>
      </c>
    </row>
    <row r="1614" spans="1:14">
      <c r="A1614" s="734" t="s">
        <v>4101</v>
      </c>
      <c r="B1614" s="734" t="s">
        <v>4102</v>
      </c>
      <c r="C1614" s="734" t="s">
        <v>1604</v>
      </c>
      <c r="D1614" s="734" t="s">
        <v>1605</v>
      </c>
      <c r="E1614" s="735">
        <v>3130</v>
      </c>
      <c r="F1614" s="735">
        <v>0</v>
      </c>
      <c r="G1614" s="736">
        <v>0</v>
      </c>
      <c r="H1614" s="735">
        <v>0</v>
      </c>
      <c r="I1614" s="735">
        <v>0</v>
      </c>
      <c r="J1614" s="735">
        <v>0</v>
      </c>
      <c r="K1614" s="735">
        <v>0</v>
      </c>
      <c r="L1614" s="735">
        <v>0</v>
      </c>
      <c r="M1614" s="735">
        <v>13969290160</v>
      </c>
      <c r="N1614" s="735">
        <v>4463032</v>
      </c>
    </row>
    <row r="1615" spans="1:14">
      <c r="A1615" s="734" t="s">
        <v>4103</v>
      </c>
      <c r="B1615" s="734" t="s">
        <v>4104</v>
      </c>
      <c r="C1615" s="734" t="s">
        <v>1604</v>
      </c>
      <c r="D1615" s="734" t="s">
        <v>1605</v>
      </c>
      <c r="E1615" s="735">
        <v>10470</v>
      </c>
      <c r="F1615" s="735">
        <v>180</v>
      </c>
      <c r="G1615" s="736">
        <v>1.75</v>
      </c>
      <c r="H1615" s="735">
        <v>10350</v>
      </c>
      <c r="I1615" s="735">
        <v>10630</v>
      </c>
      <c r="J1615" s="735">
        <v>10150</v>
      </c>
      <c r="K1615" s="735">
        <v>189557</v>
      </c>
      <c r="L1615" s="735">
        <v>1981610060</v>
      </c>
      <c r="M1615" s="735">
        <v>272368265670</v>
      </c>
      <c r="N1615" s="735">
        <v>26014161</v>
      </c>
    </row>
    <row r="1616" spans="1:14">
      <c r="A1616" s="734" t="s">
        <v>4105</v>
      </c>
      <c r="B1616" s="734" t="s">
        <v>4106</v>
      </c>
      <c r="C1616" s="734" t="s">
        <v>1600</v>
      </c>
      <c r="D1616" s="734" t="s">
        <v>1632</v>
      </c>
      <c r="E1616" s="735">
        <v>200000</v>
      </c>
      <c r="F1616" s="735">
        <v>600</v>
      </c>
      <c r="G1616" s="736">
        <v>0.3</v>
      </c>
      <c r="H1616" s="735">
        <v>198000</v>
      </c>
      <c r="I1616" s="735">
        <v>204000</v>
      </c>
      <c r="J1616" s="735">
        <v>192200</v>
      </c>
      <c r="K1616" s="735">
        <v>988860</v>
      </c>
      <c r="L1616" s="735">
        <v>194821163800</v>
      </c>
      <c r="M1616" s="735">
        <v>11025033000000</v>
      </c>
      <c r="N1616" s="735">
        <v>55125165</v>
      </c>
    </row>
    <row r="1617" spans="1:14">
      <c r="A1617" s="734" t="s">
        <v>4107</v>
      </c>
      <c r="B1617" s="734" t="s">
        <v>4108</v>
      </c>
      <c r="C1617" s="734" t="s">
        <v>1600</v>
      </c>
      <c r="D1617" s="734" t="s">
        <v>1632</v>
      </c>
      <c r="E1617" s="735">
        <v>3130</v>
      </c>
      <c r="F1617" s="735">
        <v>85</v>
      </c>
      <c r="G1617" s="736">
        <v>2.79</v>
      </c>
      <c r="H1617" s="735">
        <v>3000</v>
      </c>
      <c r="I1617" s="735">
        <v>3240</v>
      </c>
      <c r="J1617" s="735">
        <v>2965</v>
      </c>
      <c r="K1617" s="735">
        <v>2573116</v>
      </c>
      <c r="L1617" s="735">
        <v>8041230647</v>
      </c>
      <c r="M1617" s="735">
        <v>282017081520</v>
      </c>
      <c r="N1617" s="735">
        <v>90101304</v>
      </c>
    </row>
    <row r="1618" spans="1:14">
      <c r="A1618" s="734" t="s">
        <v>4109</v>
      </c>
      <c r="B1618" s="734" t="s">
        <v>4110</v>
      </c>
      <c r="C1618" s="734" t="s">
        <v>1600</v>
      </c>
      <c r="D1618" s="734" t="s">
        <v>2041</v>
      </c>
      <c r="E1618" s="735">
        <v>260</v>
      </c>
      <c r="F1618" s="735">
        <v>2</v>
      </c>
      <c r="G1618" s="736">
        <v>0.78</v>
      </c>
      <c r="H1618" s="735">
        <v>258</v>
      </c>
      <c r="I1618" s="735">
        <v>263</v>
      </c>
      <c r="J1618" s="735">
        <v>255</v>
      </c>
      <c r="K1618" s="735">
        <v>858596</v>
      </c>
      <c r="L1618" s="735">
        <v>222157074</v>
      </c>
      <c r="M1618" s="735">
        <v>74019327460</v>
      </c>
      <c r="N1618" s="735">
        <v>284689721</v>
      </c>
    </row>
    <row r="1619" spans="1:14">
      <c r="A1619" s="734" t="s">
        <v>4111</v>
      </c>
      <c r="B1619" s="734" t="s">
        <v>4112</v>
      </c>
      <c r="C1619" s="734" t="s">
        <v>1600</v>
      </c>
      <c r="D1619" s="734" t="s">
        <v>1611</v>
      </c>
      <c r="E1619" s="735">
        <v>30650</v>
      </c>
      <c r="F1619" s="735">
        <v>-600</v>
      </c>
      <c r="G1619" s="736">
        <v>-1.92</v>
      </c>
      <c r="H1619" s="735">
        <v>31050</v>
      </c>
      <c r="I1619" s="735">
        <v>31250</v>
      </c>
      <c r="J1619" s="735">
        <v>30500</v>
      </c>
      <c r="K1619" s="735">
        <v>14638</v>
      </c>
      <c r="L1619" s="735">
        <v>449496375</v>
      </c>
      <c r="M1619" s="735">
        <v>339908500000</v>
      </c>
      <c r="N1619" s="735">
        <v>11090000</v>
      </c>
    </row>
    <row r="1620" spans="1:14">
      <c r="A1620" s="734" t="s">
        <v>4113</v>
      </c>
      <c r="B1620" s="734" t="s">
        <v>4114</v>
      </c>
      <c r="C1620" s="734" t="s">
        <v>1600</v>
      </c>
      <c r="D1620" s="734" t="s">
        <v>1601</v>
      </c>
      <c r="E1620" s="735">
        <v>2925</v>
      </c>
      <c r="F1620" s="735">
        <v>75</v>
      </c>
      <c r="G1620" s="736">
        <v>2.63</v>
      </c>
      <c r="H1620" s="735">
        <v>2870</v>
      </c>
      <c r="I1620" s="735">
        <v>2955</v>
      </c>
      <c r="J1620" s="735">
        <v>2850</v>
      </c>
      <c r="K1620" s="735">
        <v>109350</v>
      </c>
      <c r="L1620" s="735">
        <v>319289355</v>
      </c>
      <c r="M1620" s="735">
        <v>220856319450</v>
      </c>
      <c r="N1620" s="735">
        <v>75506434</v>
      </c>
    </row>
    <row r="1621" spans="1:14">
      <c r="A1621" s="734" t="s">
        <v>4115</v>
      </c>
      <c r="B1621" s="734" t="s">
        <v>4116</v>
      </c>
      <c r="C1621" s="734" t="s">
        <v>1600</v>
      </c>
      <c r="D1621" s="734" t="s">
        <v>1601</v>
      </c>
      <c r="E1621" s="735">
        <v>7180</v>
      </c>
      <c r="F1621" s="735">
        <v>400</v>
      </c>
      <c r="G1621" s="736">
        <v>5.9</v>
      </c>
      <c r="H1621" s="735">
        <v>6720</v>
      </c>
      <c r="I1621" s="735">
        <v>7230</v>
      </c>
      <c r="J1621" s="735">
        <v>6720</v>
      </c>
      <c r="K1621" s="735">
        <v>70123</v>
      </c>
      <c r="L1621" s="735">
        <v>497204340</v>
      </c>
      <c r="M1621" s="735">
        <v>68497156920</v>
      </c>
      <c r="N1621" s="735">
        <v>9539994</v>
      </c>
    </row>
    <row r="1622" spans="1:14">
      <c r="A1622" s="734" t="s">
        <v>10125</v>
      </c>
      <c r="B1622" s="734" t="s">
        <v>10126</v>
      </c>
      <c r="C1622" s="734" t="s">
        <v>1600</v>
      </c>
      <c r="D1622" s="734" t="s">
        <v>1614</v>
      </c>
      <c r="E1622" s="735">
        <v>8140</v>
      </c>
      <c r="F1622" s="735">
        <v>-120</v>
      </c>
      <c r="G1622" s="736">
        <v>-1.45</v>
      </c>
      <c r="H1622" s="735">
        <v>8180</v>
      </c>
      <c r="I1622" s="735">
        <v>8370</v>
      </c>
      <c r="J1622" s="735">
        <v>8050</v>
      </c>
      <c r="K1622" s="735">
        <v>65306</v>
      </c>
      <c r="L1622" s="735">
        <v>531680335</v>
      </c>
      <c r="M1622" s="735">
        <v>67533062300</v>
      </c>
      <c r="N1622" s="735">
        <v>8296445</v>
      </c>
    </row>
    <row r="1623" spans="1:14">
      <c r="A1623" s="734" t="s">
        <v>7810</v>
      </c>
      <c r="B1623" s="734" t="s">
        <v>7811</v>
      </c>
      <c r="C1623" s="734" t="s">
        <v>1600</v>
      </c>
      <c r="D1623" s="734" t="s">
        <v>1614</v>
      </c>
      <c r="E1623" s="735">
        <v>16110</v>
      </c>
      <c r="F1623" s="735">
        <v>-190</v>
      </c>
      <c r="G1623" s="736">
        <v>-1.17</v>
      </c>
      <c r="H1623" s="735">
        <v>16290</v>
      </c>
      <c r="I1623" s="735">
        <v>16300</v>
      </c>
      <c r="J1623" s="735">
        <v>15930</v>
      </c>
      <c r="K1623" s="735">
        <v>4227</v>
      </c>
      <c r="L1623" s="735">
        <v>67984460</v>
      </c>
      <c r="M1623" s="735">
        <v>91137733650</v>
      </c>
      <c r="N1623" s="735">
        <v>5657215</v>
      </c>
    </row>
    <row r="1624" spans="1:14">
      <c r="A1624" s="734" t="s">
        <v>4118</v>
      </c>
      <c r="B1624" s="734" t="s">
        <v>4119</v>
      </c>
      <c r="C1624" s="734" t="s">
        <v>1600</v>
      </c>
      <c r="D1624" s="734" t="s">
        <v>1614</v>
      </c>
      <c r="E1624" s="735">
        <v>1373</v>
      </c>
      <c r="F1624" s="735">
        <v>43</v>
      </c>
      <c r="G1624" s="736">
        <v>3.23</v>
      </c>
      <c r="H1624" s="735">
        <v>1330</v>
      </c>
      <c r="I1624" s="735">
        <v>1568</v>
      </c>
      <c r="J1624" s="735">
        <v>1330</v>
      </c>
      <c r="K1624" s="735">
        <v>343312</v>
      </c>
      <c r="L1624" s="735">
        <v>499947515</v>
      </c>
      <c r="M1624" s="735">
        <v>27812707224</v>
      </c>
      <c r="N1624" s="735">
        <v>20256888</v>
      </c>
    </row>
    <row r="1625" spans="1:14">
      <c r="A1625" s="734" t="s">
        <v>4120</v>
      </c>
      <c r="B1625" s="734" t="s">
        <v>4121</v>
      </c>
      <c r="C1625" s="734" t="s">
        <v>1604</v>
      </c>
      <c r="D1625" s="734" t="s">
        <v>1605</v>
      </c>
      <c r="E1625" s="735">
        <v>430</v>
      </c>
      <c r="F1625" s="735">
        <v>5</v>
      </c>
      <c r="G1625" s="736">
        <v>1.18</v>
      </c>
      <c r="H1625" s="735">
        <v>425</v>
      </c>
      <c r="I1625" s="735">
        <v>437</v>
      </c>
      <c r="J1625" s="735">
        <v>425</v>
      </c>
      <c r="K1625" s="735">
        <v>46795</v>
      </c>
      <c r="L1625" s="735">
        <v>20003104</v>
      </c>
      <c r="M1625" s="735">
        <v>19400264420</v>
      </c>
      <c r="N1625" s="735">
        <v>45116894</v>
      </c>
    </row>
    <row r="1626" spans="1:14">
      <c r="A1626" s="734" t="s">
        <v>7812</v>
      </c>
      <c r="B1626" s="734" t="s">
        <v>7813</v>
      </c>
      <c r="C1626" s="734" t="s">
        <v>1600</v>
      </c>
      <c r="D1626" s="734" t="s">
        <v>1614</v>
      </c>
      <c r="E1626" s="735">
        <v>12930</v>
      </c>
      <c r="F1626" s="735">
        <v>1050</v>
      </c>
      <c r="G1626" s="736">
        <v>8.84</v>
      </c>
      <c r="H1626" s="735">
        <v>11760</v>
      </c>
      <c r="I1626" s="735">
        <v>13250</v>
      </c>
      <c r="J1626" s="735">
        <v>11750</v>
      </c>
      <c r="K1626" s="735">
        <v>436716</v>
      </c>
      <c r="L1626" s="735">
        <v>5528201065</v>
      </c>
      <c r="M1626" s="735">
        <v>115856148870</v>
      </c>
      <c r="N1626" s="735">
        <v>8960259</v>
      </c>
    </row>
    <row r="1627" spans="1:14">
      <c r="A1627" s="734" t="s">
        <v>10127</v>
      </c>
      <c r="B1627" s="734" t="s">
        <v>10128</v>
      </c>
      <c r="C1627" s="734" t="s">
        <v>1695</v>
      </c>
      <c r="D1627" s="734" t="s">
        <v>1696</v>
      </c>
      <c r="E1627" s="735">
        <v>10000</v>
      </c>
      <c r="F1627" s="735">
        <v>0</v>
      </c>
      <c r="G1627" s="736">
        <v>0</v>
      </c>
      <c r="H1627" s="735">
        <v>0</v>
      </c>
      <c r="I1627" s="735">
        <v>0</v>
      </c>
      <c r="J1627" s="735">
        <v>0</v>
      </c>
      <c r="K1627" s="735">
        <v>0</v>
      </c>
      <c r="L1627" s="735">
        <v>0</v>
      </c>
      <c r="M1627" s="735">
        <v>49153840000</v>
      </c>
      <c r="N1627" s="735">
        <v>4915384</v>
      </c>
    </row>
    <row r="1628" spans="1:14">
      <c r="A1628" s="734" t="s">
        <v>4122</v>
      </c>
      <c r="B1628" s="734" t="s">
        <v>4123</v>
      </c>
      <c r="C1628" s="734" t="s">
        <v>1695</v>
      </c>
      <c r="D1628" s="734" t="s">
        <v>1696</v>
      </c>
      <c r="E1628" s="735">
        <v>931</v>
      </c>
      <c r="F1628" s="735">
        <v>-17</v>
      </c>
      <c r="G1628" s="736">
        <v>-1.79</v>
      </c>
      <c r="H1628" s="735">
        <v>0</v>
      </c>
      <c r="I1628" s="735">
        <v>0</v>
      </c>
      <c r="J1628" s="735">
        <v>0</v>
      </c>
      <c r="K1628" s="735">
        <v>0</v>
      </c>
      <c r="L1628" s="735">
        <v>0</v>
      </c>
      <c r="M1628" s="735">
        <v>6480414493</v>
      </c>
      <c r="N1628" s="735">
        <v>6960703</v>
      </c>
    </row>
    <row r="1629" spans="1:14">
      <c r="A1629" s="734" t="s">
        <v>10129</v>
      </c>
      <c r="B1629" s="734" t="s">
        <v>10130</v>
      </c>
      <c r="C1629" s="734" t="s">
        <v>1600</v>
      </c>
      <c r="D1629" s="734" t="s">
        <v>1601</v>
      </c>
      <c r="E1629" s="735">
        <v>22300</v>
      </c>
      <c r="F1629" s="735">
        <v>600</v>
      </c>
      <c r="G1629" s="736">
        <v>2.76</v>
      </c>
      <c r="H1629" s="735">
        <v>21450</v>
      </c>
      <c r="I1629" s="735">
        <v>22650</v>
      </c>
      <c r="J1629" s="735">
        <v>20100</v>
      </c>
      <c r="K1629" s="735">
        <v>36338</v>
      </c>
      <c r="L1629" s="735">
        <v>795196475</v>
      </c>
      <c r="M1629" s="735">
        <v>315768000000</v>
      </c>
      <c r="N1629" s="735">
        <v>14160000</v>
      </c>
    </row>
    <row r="1630" spans="1:14">
      <c r="A1630" s="734" t="s">
        <v>2522</v>
      </c>
      <c r="B1630" s="734" t="s">
        <v>10131</v>
      </c>
      <c r="C1630" s="734" t="s">
        <v>1600</v>
      </c>
      <c r="D1630" s="734" t="s">
        <v>1601</v>
      </c>
      <c r="E1630" s="735">
        <v>1201</v>
      </c>
      <c r="F1630" s="735">
        <v>0</v>
      </c>
      <c r="G1630" s="736">
        <v>0</v>
      </c>
      <c r="H1630" s="735">
        <v>0</v>
      </c>
      <c r="I1630" s="735">
        <v>0</v>
      </c>
      <c r="J1630" s="735">
        <v>0</v>
      </c>
      <c r="K1630" s="735">
        <v>0</v>
      </c>
      <c r="L1630" s="735">
        <v>0</v>
      </c>
      <c r="M1630" s="735">
        <v>47932791534</v>
      </c>
      <c r="N1630" s="735">
        <v>39910734</v>
      </c>
    </row>
    <row r="1631" spans="1:14">
      <c r="A1631" s="734" t="s">
        <v>7814</v>
      </c>
      <c r="B1631" s="734" t="s">
        <v>7815</v>
      </c>
      <c r="C1631" s="734" t="s">
        <v>1600</v>
      </c>
      <c r="D1631" s="734" t="s">
        <v>1614</v>
      </c>
      <c r="E1631" s="735">
        <v>28600</v>
      </c>
      <c r="F1631" s="735">
        <v>600</v>
      </c>
      <c r="G1631" s="736">
        <v>2.14</v>
      </c>
      <c r="H1631" s="735">
        <v>28600</v>
      </c>
      <c r="I1631" s="735">
        <v>29250</v>
      </c>
      <c r="J1631" s="735">
        <v>28400</v>
      </c>
      <c r="K1631" s="735">
        <v>75248</v>
      </c>
      <c r="L1631" s="735">
        <v>2167604875</v>
      </c>
      <c r="M1631" s="735">
        <v>310929476000</v>
      </c>
      <c r="N1631" s="735">
        <v>10871660</v>
      </c>
    </row>
    <row r="1632" spans="1:14">
      <c r="A1632" s="734" t="s">
        <v>10132</v>
      </c>
      <c r="B1632" s="734" t="s">
        <v>10133</v>
      </c>
      <c r="C1632" s="734" t="s">
        <v>1600</v>
      </c>
      <c r="D1632" s="734" t="s">
        <v>1632</v>
      </c>
      <c r="E1632" s="735">
        <v>58900</v>
      </c>
      <c r="F1632" s="735">
        <v>-500</v>
      </c>
      <c r="G1632" s="736">
        <v>-0.84</v>
      </c>
      <c r="H1632" s="735">
        <v>58400</v>
      </c>
      <c r="I1632" s="735">
        <v>61100</v>
      </c>
      <c r="J1632" s="735">
        <v>55000</v>
      </c>
      <c r="K1632" s="735">
        <v>388586</v>
      </c>
      <c r="L1632" s="735">
        <v>22571361350</v>
      </c>
      <c r="M1632" s="735">
        <v>701023735900</v>
      </c>
      <c r="N1632" s="735">
        <v>11901931</v>
      </c>
    </row>
    <row r="1633" spans="1:14">
      <c r="A1633" s="734" t="s">
        <v>4124</v>
      </c>
      <c r="B1633" s="734" t="s">
        <v>4125</v>
      </c>
      <c r="C1633" s="734" t="s">
        <v>1600</v>
      </c>
      <c r="D1633" s="734" t="s">
        <v>1611</v>
      </c>
      <c r="E1633" s="735">
        <v>5640</v>
      </c>
      <c r="F1633" s="735">
        <v>140</v>
      </c>
      <c r="G1633" s="736">
        <v>2.5499999999999998</v>
      </c>
      <c r="H1633" s="735">
        <v>5630</v>
      </c>
      <c r="I1633" s="735">
        <v>5930</v>
      </c>
      <c r="J1633" s="735">
        <v>5550</v>
      </c>
      <c r="K1633" s="735">
        <v>63867</v>
      </c>
      <c r="L1633" s="735">
        <v>365302340</v>
      </c>
      <c r="M1633" s="735">
        <v>81251001840</v>
      </c>
      <c r="N1633" s="735">
        <v>14406206</v>
      </c>
    </row>
    <row r="1634" spans="1:14">
      <c r="A1634" s="734" t="s">
        <v>4127</v>
      </c>
      <c r="B1634" s="734" t="s">
        <v>4128</v>
      </c>
      <c r="C1634" s="734" t="s">
        <v>1600</v>
      </c>
      <c r="D1634" s="734" t="s">
        <v>1632</v>
      </c>
      <c r="E1634" s="735">
        <v>15300</v>
      </c>
      <c r="F1634" s="735">
        <v>10</v>
      </c>
      <c r="G1634" s="736">
        <v>7.0000000000000007E-2</v>
      </c>
      <c r="H1634" s="735">
        <v>15290</v>
      </c>
      <c r="I1634" s="735">
        <v>15300</v>
      </c>
      <c r="J1634" s="735">
        <v>15040</v>
      </c>
      <c r="K1634" s="735">
        <v>50561</v>
      </c>
      <c r="L1634" s="735">
        <v>766795295</v>
      </c>
      <c r="M1634" s="735">
        <v>117587002500</v>
      </c>
      <c r="N1634" s="735">
        <v>7685425</v>
      </c>
    </row>
    <row r="1635" spans="1:14">
      <c r="A1635" s="734" t="s">
        <v>4129</v>
      </c>
      <c r="B1635" s="734" t="s">
        <v>4130</v>
      </c>
      <c r="C1635" s="734" t="s">
        <v>1600</v>
      </c>
      <c r="D1635" s="734" t="s">
        <v>1614</v>
      </c>
      <c r="E1635" s="735">
        <v>8090</v>
      </c>
      <c r="F1635" s="735">
        <v>20</v>
      </c>
      <c r="G1635" s="736">
        <v>0.25</v>
      </c>
      <c r="H1635" s="735">
        <v>8070</v>
      </c>
      <c r="I1635" s="735">
        <v>8180</v>
      </c>
      <c r="J1635" s="735">
        <v>7960</v>
      </c>
      <c r="K1635" s="735">
        <v>2488</v>
      </c>
      <c r="L1635" s="735">
        <v>20076680</v>
      </c>
      <c r="M1635" s="735">
        <v>43622210350</v>
      </c>
      <c r="N1635" s="735">
        <v>5392115</v>
      </c>
    </row>
    <row r="1636" spans="1:14">
      <c r="A1636" s="734" t="s">
        <v>5381</v>
      </c>
      <c r="B1636" s="734" t="s">
        <v>10134</v>
      </c>
      <c r="C1636" s="734" t="s">
        <v>1600</v>
      </c>
      <c r="D1636" s="734" t="s">
        <v>1601</v>
      </c>
      <c r="E1636" s="735">
        <v>838</v>
      </c>
      <c r="F1636" s="735">
        <v>3</v>
      </c>
      <c r="G1636" s="736">
        <v>0.36</v>
      </c>
      <c r="H1636" s="735">
        <v>835</v>
      </c>
      <c r="I1636" s="735">
        <v>841</v>
      </c>
      <c r="J1636" s="735">
        <v>832</v>
      </c>
      <c r="K1636" s="735">
        <v>38055</v>
      </c>
      <c r="L1636" s="735">
        <v>31785982</v>
      </c>
      <c r="M1636" s="735">
        <v>51424394588</v>
      </c>
      <c r="N1636" s="735">
        <v>61365626</v>
      </c>
    </row>
    <row r="1637" spans="1:14">
      <c r="A1637" s="734" t="s">
        <v>7816</v>
      </c>
      <c r="B1637" s="734" t="s">
        <v>7817</v>
      </c>
      <c r="C1637" s="734" t="s">
        <v>1600</v>
      </c>
      <c r="D1637" s="734" t="s">
        <v>1660</v>
      </c>
      <c r="E1637" s="735">
        <v>2080</v>
      </c>
      <c r="F1637" s="735">
        <v>0</v>
      </c>
      <c r="G1637" s="736">
        <v>0</v>
      </c>
      <c r="H1637" s="735">
        <v>2075</v>
      </c>
      <c r="I1637" s="735">
        <v>2080</v>
      </c>
      <c r="J1637" s="735">
        <v>2075</v>
      </c>
      <c r="K1637" s="735">
        <v>252</v>
      </c>
      <c r="L1637" s="735">
        <v>522905</v>
      </c>
      <c r="M1637" s="735">
        <v>9037600000</v>
      </c>
      <c r="N1637" s="735">
        <v>4345000</v>
      </c>
    </row>
    <row r="1638" spans="1:14">
      <c r="A1638" s="734" t="s">
        <v>10135</v>
      </c>
      <c r="B1638" s="734" t="s">
        <v>10136</v>
      </c>
      <c r="C1638" s="734" t="s">
        <v>1600</v>
      </c>
      <c r="D1638" s="734" t="s">
        <v>1660</v>
      </c>
      <c r="E1638" s="735">
        <v>2015</v>
      </c>
      <c r="F1638" s="735">
        <v>5</v>
      </c>
      <c r="G1638" s="736">
        <v>0.25</v>
      </c>
      <c r="H1638" s="735">
        <v>2010</v>
      </c>
      <c r="I1638" s="735">
        <v>2020</v>
      </c>
      <c r="J1638" s="735">
        <v>2010</v>
      </c>
      <c r="K1638" s="735">
        <v>8374</v>
      </c>
      <c r="L1638" s="735">
        <v>16831765</v>
      </c>
      <c r="M1638" s="735">
        <v>15132650000</v>
      </c>
      <c r="N1638" s="735">
        <v>7510000</v>
      </c>
    </row>
    <row r="1639" spans="1:14">
      <c r="A1639" s="734" t="s">
        <v>4131</v>
      </c>
      <c r="B1639" s="734" t="s">
        <v>4132</v>
      </c>
      <c r="C1639" s="734" t="s">
        <v>1600</v>
      </c>
      <c r="D1639" s="734" t="s">
        <v>1601</v>
      </c>
      <c r="E1639" s="735">
        <v>3100</v>
      </c>
      <c r="F1639" s="735">
        <v>30</v>
      </c>
      <c r="G1639" s="736">
        <v>0.98</v>
      </c>
      <c r="H1639" s="735">
        <v>3090</v>
      </c>
      <c r="I1639" s="735">
        <v>3150</v>
      </c>
      <c r="J1639" s="735">
        <v>3070</v>
      </c>
      <c r="K1639" s="735">
        <v>4777</v>
      </c>
      <c r="L1639" s="735">
        <v>14801010</v>
      </c>
      <c r="M1639" s="735">
        <v>31543160300</v>
      </c>
      <c r="N1639" s="735">
        <v>10175213</v>
      </c>
    </row>
    <row r="1640" spans="1:14">
      <c r="A1640" s="734" t="s">
        <v>4133</v>
      </c>
      <c r="B1640" s="734" t="s">
        <v>4134</v>
      </c>
      <c r="C1640" s="734" t="s">
        <v>1600</v>
      </c>
      <c r="D1640" s="734" t="s">
        <v>1614</v>
      </c>
      <c r="E1640" s="735">
        <v>1350</v>
      </c>
      <c r="F1640" s="735">
        <v>-23</v>
      </c>
      <c r="G1640" s="736">
        <v>-1.68</v>
      </c>
      <c r="H1640" s="735">
        <v>1373</v>
      </c>
      <c r="I1640" s="735">
        <v>1384</v>
      </c>
      <c r="J1640" s="735">
        <v>1350</v>
      </c>
      <c r="K1640" s="735">
        <v>7162</v>
      </c>
      <c r="L1640" s="735">
        <v>9749171</v>
      </c>
      <c r="M1640" s="735">
        <v>24982812450</v>
      </c>
      <c r="N1640" s="735">
        <v>18505787</v>
      </c>
    </row>
    <row r="1641" spans="1:14">
      <c r="A1641" s="734" t="s">
        <v>4135</v>
      </c>
      <c r="B1641" s="734" t="s">
        <v>4136</v>
      </c>
      <c r="C1641" s="734" t="s">
        <v>1600</v>
      </c>
      <c r="D1641" s="734" t="s">
        <v>1611</v>
      </c>
      <c r="E1641" s="735">
        <v>2420</v>
      </c>
      <c r="F1641" s="735">
        <v>-5</v>
      </c>
      <c r="G1641" s="736">
        <v>-0.21</v>
      </c>
      <c r="H1641" s="735">
        <v>2405</v>
      </c>
      <c r="I1641" s="735">
        <v>2490</v>
      </c>
      <c r="J1641" s="735">
        <v>2405</v>
      </c>
      <c r="K1641" s="735">
        <v>142765</v>
      </c>
      <c r="L1641" s="735">
        <v>346302770</v>
      </c>
      <c r="M1641" s="735">
        <v>99930211920</v>
      </c>
      <c r="N1641" s="735">
        <v>41293476</v>
      </c>
    </row>
    <row r="1642" spans="1:14">
      <c r="A1642" s="734" t="s">
        <v>7818</v>
      </c>
      <c r="B1642" s="734" t="s">
        <v>7819</v>
      </c>
      <c r="C1642" s="734" t="s">
        <v>1600</v>
      </c>
      <c r="D1642" s="734" t="s">
        <v>1632</v>
      </c>
      <c r="E1642" s="735">
        <v>4470</v>
      </c>
      <c r="F1642" s="735">
        <v>-250</v>
      </c>
      <c r="G1642" s="736">
        <v>-5.3</v>
      </c>
      <c r="H1642" s="735">
        <v>4800</v>
      </c>
      <c r="I1642" s="735">
        <v>4900</v>
      </c>
      <c r="J1642" s="735">
        <v>4425</v>
      </c>
      <c r="K1642" s="735">
        <v>40310</v>
      </c>
      <c r="L1642" s="735">
        <v>183186382</v>
      </c>
      <c r="M1642" s="735">
        <v>24160260600</v>
      </c>
      <c r="N1642" s="735">
        <v>5404980</v>
      </c>
    </row>
    <row r="1643" spans="1:14">
      <c r="A1643" s="734" t="s">
        <v>4137</v>
      </c>
      <c r="B1643" s="734" t="s">
        <v>4138</v>
      </c>
      <c r="C1643" s="734" t="s">
        <v>1600</v>
      </c>
      <c r="D1643" s="734" t="s">
        <v>1601</v>
      </c>
      <c r="E1643" s="735">
        <v>10310</v>
      </c>
      <c r="F1643" s="735">
        <v>-10</v>
      </c>
      <c r="G1643" s="736">
        <v>-0.1</v>
      </c>
      <c r="H1643" s="735">
        <v>10430</v>
      </c>
      <c r="I1643" s="735">
        <v>11200</v>
      </c>
      <c r="J1643" s="735">
        <v>9480</v>
      </c>
      <c r="K1643" s="735">
        <v>1863483</v>
      </c>
      <c r="L1643" s="735">
        <v>19490343695</v>
      </c>
      <c r="M1643" s="735">
        <v>103100000000</v>
      </c>
      <c r="N1643" s="735">
        <v>10000000</v>
      </c>
    </row>
    <row r="1644" spans="1:14">
      <c r="A1644" s="734" t="s">
        <v>4139</v>
      </c>
      <c r="B1644" s="734" t="s">
        <v>4140</v>
      </c>
      <c r="C1644" s="734" t="s">
        <v>1600</v>
      </c>
      <c r="D1644" s="734" t="s">
        <v>1614</v>
      </c>
      <c r="E1644" s="735">
        <v>9990</v>
      </c>
      <c r="F1644" s="735">
        <v>-50</v>
      </c>
      <c r="G1644" s="736">
        <v>-0.5</v>
      </c>
      <c r="H1644" s="735">
        <v>9980</v>
      </c>
      <c r="I1644" s="735">
        <v>10220</v>
      </c>
      <c r="J1644" s="735">
        <v>9980</v>
      </c>
      <c r="K1644" s="735">
        <v>21742</v>
      </c>
      <c r="L1644" s="735">
        <v>218930750</v>
      </c>
      <c r="M1644" s="735">
        <v>82517400000</v>
      </c>
      <c r="N1644" s="735">
        <v>8260000</v>
      </c>
    </row>
    <row r="1645" spans="1:14">
      <c r="A1645" s="734" t="s">
        <v>4141</v>
      </c>
      <c r="B1645" s="734" t="s">
        <v>7820</v>
      </c>
      <c r="C1645" s="734" t="s">
        <v>1600</v>
      </c>
      <c r="D1645" s="734" t="s">
        <v>1614</v>
      </c>
      <c r="E1645" s="735">
        <v>9550</v>
      </c>
      <c r="F1645" s="735">
        <v>-120</v>
      </c>
      <c r="G1645" s="736">
        <v>-1.24</v>
      </c>
      <c r="H1645" s="735">
        <v>9320</v>
      </c>
      <c r="I1645" s="735">
        <v>9720</v>
      </c>
      <c r="J1645" s="735">
        <v>9320</v>
      </c>
      <c r="K1645" s="735">
        <v>11705</v>
      </c>
      <c r="L1645" s="735">
        <v>111703880</v>
      </c>
      <c r="M1645" s="735">
        <v>50997000000</v>
      </c>
      <c r="N1645" s="735">
        <v>5340000</v>
      </c>
    </row>
    <row r="1646" spans="1:14">
      <c r="A1646" s="734" t="s">
        <v>4143</v>
      </c>
      <c r="B1646" s="734" t="s">
        <v>4144</v>
      </c>
      <c r="C1646" s="734" t="s">
        <v>1600</v>
      </c>
      <c r="D1646" s="734" t="s">
        <v>1611</v>
      </c>
      <c r="E1646" s="735">
        <v>2870</v>
      </c>
      <c r="F1646" s="735">
        <v>-40</v>
      </c>
      <c r="G1646" s="736">
        <v>-1.37</v>
      </c>
      <c r="H1646" s="735">
        <v>2910</v>
      </c>
      <c r="I1646" s="735">
        <v>2915</v>
      </c>
      <c r="J1646" s="735">
        <v>2830</v>
      </c>
      <c r="K1646" s="735">
        <v>361214</v>
      </c>
      <c r="L1646" s="735">
        <v>1036663922</v>
      </c>
      <c r="M1646" s="735">
        <v>137760000000</v>
      </c>
      <c r="N1646" s="735">
        <v>48000000</v>
      </c>
    </row>
    <row r="1647" spans="1:14">
      <c r="A1647" s="734" t="s">
        <v>4145</v>
      </c>
      <c r="B1647" s="734" t="s">
        <v>4146</v>
      </c>
      <c r="C1647" s="734" t="s">
        <v>1600</v>
      </c>
      <c r="D1647" s="734" t="s">
        <v>1601</v>
      </c>
      <c r="E1647" s="735">
        <v>6790</v>
      </c>
      <c r="F1647" s="735">
        <v>-70</v>
      </c>
      <c r="G1647" s="736">
        <v>-1.02</v>
      </c>
      <c r="H1647" s="735">
        <v>6760</v>
      </c>
      <c r="I1647" s="735">
        <v>6940</v>
      </c>
      <c r="J1647" s="735">
        <v>6650</v>
      </c>
      <c r="K1647" s="735">
        <v>1078058</v>
      </c>
      <c r="L1647" s="735">
        <v>7339450365</v>
      </c>
      <c r="M1647" s="735">
        <v>287638611470</v>
      </c>
      <c r="N1647" s="735">
        <v>42362093</v>
      </c>
    </row>
    <row r="1648" spans="1:14">
      <c r="A1648" s="734" t="s">
        <v>4147</v>
      </c>
      <c r="B1648" s="734" t="s">
        <v>4148</v>
      </c>
      <c r="C1648" s="734" t="s">
        <v>1695</v>
      </c>
      <c r="D1648" s="734" t="s">
        <v>1696</v>
      </c>
      <c r="E1648" s="735">
        <v>6580</v>
      </c>
      <c r="F1648" s="735">
        <v>0</v>
      </c>
      <c r="G1648" s="736">
        <v>0</v>
      </c>
      <c r="H1648" s="735">
        <v>0</v>
      </c>
      <c r="I1648" s="735">
        <v>0</v>
      </c>
      <c r="J1648" s="735">
        <v>0</v>
      </c>
      <c r="K1648" s="735">
        <v>0</v>
      </c>
      <c r="L1648" s="735">
        <v>0</v>
      </c>
      <c r="M1648" s="735">
        <v>23688000000</v>
      </c>
      <c r="N1648" s="735">
        <v>3600000</v>
      </c>
    </row>
    <row r="1649" spans="1:14">
      <c r="A1649" s="734" t="s">
        <v>4149</v>
      </c>
      <c r="B1649" s="734" t="s">
        <v>4150</v>
      </c>
      <c r="C1649" s="734" t="s">
        <v>1600</v>
      </c>
      <c r="D1649" s="734" t="s">
        <v>1611</v>
      </c>
      <c r="E1649" s="735">
        <v>5130</v>
      </c>
      <c r="F1649" s="735">
        <v>-50</v>
      </c>
      <c r="G1649" s="736">
        <v>-0.97</v>
      </c>
      <c r="H1649" s="735">
        <v>5180</v>
      </c>
      <c r="I1649" s="735">
        <v>5190</v>
      </c>
      <c r="J1649" s="735">
        <v>5100</v>
      </c>
      <c r="K1649" s="735">
        <v>33081</v>
      </c>
      <c r="L1649" s="735">
        <v>169715455</v>
      </c>
      <c r="M1649" s="735">
        <v>74221619760</v>
      </c>
      <c r="N1649" s="735">
        <v>14468152</v>
      </c>
    </row>
    <row r="1650" spans="1:14">
      <c r="A1650" s="734" t="s">
        <v>4151</v>
      </c>
      <c r="B1650" s="734" t="s">
        <v>4152</v>
      </c>
      <c r="C1650" s="734" t="s">
        <v>1604</v>
      </c>
      <c r="D1650" s="734" t="s">
        <v>1605</v>
      </c>
      <c r="E1650" s="735">
        <v>697</v>
      </c>
      <c r="F1650" s="735">
        <v>-5</v>
      </c>
      <c r="G1650" s="736">
        <v>-0.71</v>
      </c>
      <c r="H1650" s="735">
        <v>702</v>
      </c>
      <c r="I1650" s="735">
        <v>710</v>
      </c>
      <c r="J1650" s="735">
        <v>688</v>
      </c>
      <c r="K1650" s="735">
        <v>974080</v>
      </c>
      <c r="L1650" s="735">
        <v>680653190</v>
      </c>
      <c r="M1650" s="735">
        <v>229525605910</v>
      </c>
      <c r="N1650" s="735">
        <v>329305030</v>
      </c>
    </row>
    <row r="1651" spans="1:14">
      <c r="A1651" s="734" t="s">
        <v>4154</v>
      </c>
      <c r="B1651" s="734" t="s">
        <v>7821</v>
      </c>
      <c r="C1651" s="734" t="s">
        <v>1604</v>
      </c>
      <c r="D1651" s="734" t="s">
        <v>1605</v>
      </c>
      <c r="E1651" s="735">
        <v>519</v>
      </c>
      <c r="F1651" s="735">
        <v>-11</v>
      </c>
      <c r="G1651" s="736">
        <v>-2.08</v>
      </c>
      <c r="H1651" s="735">
        <v>530</v>
      </c>
      <c r="I1651" s="735">
        <v>533</v>
      </c>
      <c r="J1651" s="735">
        <v>515</v>
      </c>
      <c r="K1651" s="735">
        <v>444854</v>
      </c>
      <c r="L1651" s="735">
        <v>231258820</v>
      </c>
      <c r="M1651" s="735">
        <v>102973671555</v>
      </c>
      <c r="N1651" s="735">
        <v>198407845</v>
      </c>
    </row>
    <row r="1652" spans="1:14">
      <c r="A1652" s="734" t="s">
        <v>4155</v>
      </c>
      <c r="B1652" s="734" t="s">
        <v>4156</v>
      </c>
      <c r="C1652" s="734" t="s">
        <v>1600</v>
      </c>
      <c r="D1652" s="734" t="s">
        <v>1632</v>
      </c>
      <c r="E1652" s="735">
        <v>54900</v>
      </c>
      <c r="F1652" s="735">
        <v>-200</v>
      </c>
      <c r="G1652" s="736">
        <v>-0.36</v>
      </c>
      <c r="H1652" s="735">
        <v>54300</v>
      </c>
      <c r="I1652" s="735">
        <v>56900</v>
      </c>
      <c r="J1652" s="735">
        <v>52900</v>
      </c>
      <c r="K1652" s="735">
        <v>856134</v>
      </c>
      <c r="L1652" s="735">
        <v>46938938400</v>
      </c>
      <c r="M1652" s="735">
        <v>1274137097400</v>
      </c>
      <c r="N1652" s="735">
        <v>23208326</v>
      </c>
    </row>
    <row r="1653" spans="1:14">
      <c r="A1653" s="734" t="s">
        <v>4157</v>
      </c>
      <c r="B1653" s="734" t="s">
        <v>4158</v>
      </c>
      <c r="C1653" s="734" t="s">
        <v>1604</v>
      </c>
      <c r="D1653" s="734" t="s">
        <v>1605</v>
      </c>
      <c r="E1653" s="735">
        <v>8940</v>
      </c>
      <c r="F1653" s="735">
        <v>-100</v>
      </c>
      <c r="G1653" s="736">
        <v>-1.1100000000000001</v>
      </c>
      <c r="H1653" s="735">
        <v>8910</v>
      </c>
      <c r="I1653" s="735">
        <v>9050</v>
      </c>
      <c r="J1653" s="735">
        <v>8830</v>
      </c>
      <c r="K1653" s="735">
        <v>115345</v>
      </c>
      <c r="L1653" s="735">
        <v>1030791705</v>
      </c>
      <c r="M1653" s="735">
        <v>202112775420</v>
      </c>
      <c r="N1653" s="735">
        <v>22607693</v>
      </c>
    </row>
    <row r="1654" spans="1:14">
      <c r="A1654" s="734" t="s">
        <v>10137</v>
      </c>
      <c r="B1654" s="734" t="s">
        <v>8349</v>
      </c>
      <c r="C1654" s="734" t="s">
        <v>1604</v>
      </c>
      <c r="D1654" s="734" t="s">
        <v>1605</v>
      </c>
      <c r="E1654" s="735">
        <v>231000</v>
      </c>
      <c r="F1654" s="735">
        <v>-3500</v>
      </c>
      <c r="G1654" s="736">
        <v>-1.49</v>
      </c>
      <c r="H1654" s="735">
        <v>236000</v>
      </c>
      <c r="I1654" s="735">
        <v>236500</v>
      </c>
      <c r="J1654" s="735">
        <v>229000</v>
      </c>
      <c r="K1654" s="735">
        <v>184076</v>
      </c>
      <c r="L1654" s="735">
        <v>42529317500</v>
      </c>
      <c r="M1654" s="735">
        <v>8646481305000</v>
      </c>
      <c r="N1654" s="735">
        <v>37430655</v>
      </c>
    </row>
    <row r="1655" spans="1:14">
      <c r="A1655" s="734" t="s">
        <v>10138</v>
      </c>
      <c r="B1655" s="734" t="s">
        <v>10139</v>
      </c>
      <c r="C1655" s="734" t="s">
        <v>1600</v>
      </c>
      <c r="D1655" s="734" t="s">
        <v>1632</v>
      </c>
      <c r="E1655" s="735">
        <v>57600</v>
      </c>
      <c r="F1655" s="735">
        <v>-4300</v>
      </c>
      <c r="G1655" s="736">
        <v>-6.95</v>
      </c>
      <c r="H1655" s="735">
        <v>61900</v>
      </c>
      <c r="I1655" s="735">
        <v>62000</v>
      </c>
      <c r="J1655" s="735">
        <v>57100</v>
      </c>
      <c r="K1655" s="735">
        <v>1144166</v>
      </c>
      <c r="L1655" s="735">
        <v>66942980700</v>
      </c>
      <c r="M1655" s="735">
        <v>3695394873600</v>
      </c>
      <c r="N1655" s="735">
        <v>64156161</v>
      </c>
    </row>
    <row r="1656" spans="1:14">
      <c r="A1656" s="734" t="s">
        <v>4160</v>
      </c>
      <c r="B1656" s="734" t="s">
        <v>4161</v>
      </c>
      <c r="C1656" s="734" t="s">
        <v>1600</v>
      </c>
      <c r="D1656" s="734" t="s">
        <v>1611</v>
      </c>
      <c r="E1656" s="735">
        <v>11580</v>
      </c>
      <c r="F1656" s="735">
        <v>-20</v>
      </c>
      <c r="G1656" s="736">
        <v>-0.17</v>
      </c>
      <c r="H1656" s="735">
        <v>11470</v>
      </c>
      <c r="I1656" s="735">
        <v>11740</v>
      </c>
      <c r="J1656" s="735">
        <v>11470</v>
      </c>
      <c r="K1656" s="735">
        <v>39163</v>
      </c>
      <c r="L1656" s="735">
        <v>452432990</v>
      </c>
      <c r="M1656" s="735">
        <v>154118220000</v>
      </c>
      <c r="N1656" s="735">
        <v>13309000</v>
      </c>
    </row>
    <row r="1657" spans="1:14">
      <c r="A1657" s="734" t="s">
        <v>3631</v>
      </c>
      <c r="B1657" s="734" t="s">
        <v>10140</v>
      </c>
      <c r="C1657" s="734" t="s">
        <v>1600</v>
      </c>
      <c r="D1657" s="734" t="s">
        <v>1601</v>
      </c>
      <c r="E1657" s="735">
        <v>704</v>
      </c>
      <c r="F1657" s="735">
        <v>-15</v>
      </c>
      <c r="G1657" s="736">
        <v>-2.09</v>
      </c>
      <c r="H1657" s="735">
        <v>719</v>
      </c>
      <c r="I1657" s="735">
        <v>732</v>
      </c>
      <c r="J1657" s="735">
        <v>702</v>
      </c>
      <c r="K1657" s="735">
        <v>78489</v>
      </c>
      <c r="L1657" s="735">
        <v>55689259</v>
      </c>
      <c r="M1657" s="735">
        <v>36844181440</v>
      </c>
      <c r="N1657" s="735">
        <v>52335485</v>
      </c>
    </row>
    <row r="1658" spans="1:14">
      <c r="A1658" s="734" t="s">
        <v>4162</v>
      </c>
      <c r="B1658" s="734" t="s">
        <v>4163</v>
      </c>
      <c r="C1658" s="734" t="s">
        <v>1600</v>
      </c>
      <c r="D1658" s="734" t="s">
        <v>1611</v>
      </c>
      <c r="E1658" s="735">
        <v>10700</v>
      </c>
      <c r="F1658" s="735">
        <v>30</v>
      </c>
      <c r="G1658" s="736">
        <v>0.28000000000000003</v>
      </c>
      <c r="H1658" s="735">
        <v>10650</v>
      </c>
      <c r="I1658" s="735">
        <v>10930</v>
      </c>
      <c r="J1658" s="735">
        <v>10650</v>
      </c>
      <c r="K1658" s="735">
        <v>58626</v>
      </c>
      <c r="L1658" s="735">
        <v>630304205</v>
      </c>
      <c r="M1658" s="735">
        <v>331686710600</v>
      </c>
      <c r="N1658" s="735">
        <v>30998758</v>
      </c>
    </row>
    <row r="1659" spans="1:14">
      <c r="A1659" s="734" t="s">
        <v>4164</v>
      </c>
      <c r="B1659" s="734" t="s">
        <v>4165</v>
      </c>
      <c r="C1659" s="734" t="s">
        <v>1600</v>
      </c>
      <c r="D1659" s="734" t="s">
        <v>1601</v>
      </c>
      <c r="E1659" s="735">
        <v>3100</v>
      </c>
      <c r="F1659" s="735">
        <v>15</v>
      </c>
      <c r="G1659" s="736">
        <v>0.49</v>
      </c>
      <c r="H1659" s="735">
        <v>3080</v>
      </c>
      <c r="I1659" s="735">
        <v>3130</v>
      </c>
      <c r="J1659" s="735">
        <v>3065</v>
      </c>
      <c r="K1659" s="735">
        <v>57479</v>
      </c>
      <c r="L1659" s="735">
        <v>177559850</v>
      </c>
      <c r="M1659" s="735">
        <v>43446341900</v>
      </c>
      <c r="N1659" s="735">
        <v>14014949</v>
      </c>
    </row>
    <row r="1660" spans="1:14">
      <c r="A1660" s="734" t="s">
        <v>4022</v>
      </c>
      <c r="B1660" s="734" t="s">
        <v>7822</v>
      </c>
      <c r="C1660" s="734" t="s">
        <v>1600</v>
      </c>
      <c r="D1660" s="734" t="s">
        <v>1601</v>
      </c>
      <c r="E1660" s="735">
        <v>880</v>
      </c>
      <c r="F1660" s="735">
        <v>-6</v>
      </c>
      <c r="G1660" s="736">
        <v>-0.68</v>
      </c>
      <c r="H1660" s="735">
        <v>886</v>
      </c>
      <c r="I1660" s="735">
        <v>898</v>
      </c>
      <c r="J1660" s="735">
        <v>870</v>
      </c>
      <c r="K1660" s="735">
        <v>39523</v>
      </c>
      <c r="L1660" s="735">
        <v>34813223</v>
      </c>
      <c r="M1660" s="735">
        <v>59602697440</v>
      </c>
      <c r="N1660" s="735">
        <v>67730338</v>
      </c>
    </row>
    <row r="1661" spans="1:14">
      <c r="A1661" s="734" t="s">
        <v>7823</v>
      </c>
      <c r="B1661" s="734" t="s">
        <v>7824</v>
      </c>
      <c r="C1661" s="734" t="s">
        <v>1600</v>
      </c>
      <c r="D1661" s="734" t="s">
        <v>1601</v>
      </c>
      <c r="E1661" s="735">
        <v>11550</v>
      </c>
      <c r="F1661" s="735">
        <v>370</v>
      </c>
      <c r="G1661" s="736">
        <v>3.31</v>
      </c>
      <c r="H1661" s="735">
        <v>11180</v>
      </c>
      <c r="I1661" s="735">
        <v>11580</v>
      </c>
      <c r="J1661" s="735">
        <v>11080</v>
      </c>
      <c r="K1661" s="735">
        <v>60688</v>
      </c>
      <c r="L1661" s="735">
        <v>691351550</v>
      </c>
      <c r="M1661" s="735">
        <v>342239539950</v>
      </c>
      <c r="N1661" s="735">
        <v>29631129</v>
      </c>
    </row>
    <row r="1662" spans="1:14">
      <c r="A1662" s="734" t="s">
        <v>4729</v>
      </c>
      <c r="B1662" s="734" t="s">
        <v>7825</v>
      </c>
      <c r="C1662" s="734" t="s">
        <v>1600</v>
      </c>
      <c r="D1662" s="734" t="s">
        <v>1614</v>
      </c>
      <c r="E1662" s="735">
        <v>17620</v>
      </c>
      <c r="F1662" s="735">
        <v>-780</v>
      </c>
      <c r="G1662" s="736">
        <v>-4.24</v>
      </c>
      <c r="H1662" s="735">
        <v>18300</v>
      </c>
      <c r="I1662" s="735">
        <v>18390</v>
      </c>
      <c r="J1662" s="735">
        <v>17610</v>
      </c>
      <c r="K1662" s="735">
        <v>124816</v>
      </c>
      <c r="L1662" s="735">
        <v>2226293545</v>
      </c>
      <c r="M1662" s="735">
        <v>313391328680</v>
      </c>
      <c r="N1662" s="735">
        <v>17786114</v>
      </c>
    </row>
    <row r="1663" spans="1:14">
      <c r="A1663" s="734" t="s">
        <v>4166</v>
      </c>
      <c r="B1663" s="734" t="s">
        <v>4167</v>
      </c>
      <c r="C1663" s="734" t="s">
        <v>1600</v>
      </c>
      <c r="D1663" s="734" t="s">
        <v>1611</v>
      </c>
      <c r="E1663" s="735">
        <v>1770</v>
      </c>
      <c r="F1663" s="735">
        <v>-7</v>
      </c>
      <c r="G1663" s="736">
        <v>-0.39</v>
      </c>
      <c r="H1663" s="735">
        <v>1777</v>
      </c>
      <c r="I1663" s="735">
        <v>1785</v>
      </c>
      <c r="J1663" s="735">
        <v>1729</v>
      </c>
      <c r="K1663" s="735">
        <v>65306</v>
      </c>
      <c r="L1663" s="735">
        <v>114606304</v>
      </c>
      <c r="M1663" s="735">
        <v>47242114200</v>
      </c>
      <c r="N1663" s="735">
        <v>26690460</v>
      </c>
    </row>
    <row r="1664" spans="1:14">
      <c r="A1664" s="734" t="s">
        <v>4168</v>
      </c>
      <c r="B1664" s="734" t="s">
        <v>4169</v>
      </c>
      <c r="C1664" s="734" t="s">
        <v>1629</v>
      </c>
      <c r="D1664" s="734" t="s">
        <v>1601</v>
      </c>
      <c r="E1664" s="735">
        <v>90800</v>
      </c>
      <c r="F1664" s="735">
        <v>-6100</v>
      </c>
      <c r="G1664" s="736">
        <v>-6.3</v>
      </c>
      <c r="H1664" s="735">
        <v>95100</v>
      </c>
      <c r="I1664" s="735">
        <v>95200</v>
      </c>
      <c r="J1664" s="735">
        <v>90500</v>
      </c>
      <c r="K1664" s="735">
        <v>2856805</v>
      </c>
      <c r="L1664" s="735">
        <v>263396743650</v>
      </c>
      <c r="M1664" s="735">
        <v>12328474601600</v>
      </c>
      <c r="N1664" s="735">
        <v>135776152</v>
      </c>
    </row>
    <row r="1665" spans="1:14">
      <c r="A1665" s="734" t="s">
        <v>7826</v>
      </c>
      <c r="B1665" s="734" t="s">
        <v>7614</v>
      </c>
      <c r="C1665" s="734" t="s">
        <v>1604</v>
      </c>
      <c r="D1665" s="734" t="s">
        <v>1605</v>
      </c>
      <c r="E1665" s="735">
        <v>52100</v>
      </c>
      <c r="F1665" s="735">
        <v>-3100</v>
      </c>
      <c r="G1665" s="736">
        <v>-5.62</v>
      </c>
      <c r="H1665" s="735">
        <v>54700</v>
      </c>
      <c r="I1665" s="735">
        <v>54700</v>
      </c>
      <c r="J1665" s="735">
        <v>51300</v>
      </c>
      <c r="K1665" s="735">
        <v>321368</v>
      </c>
      <c r="L1665" s="735">
        <v>16905796100</v>
      </c>
      <c r="M1665" s="735">
        <v>3676111083400</v>
      </c>
      <c r="N1665" s="735">
        <v>70558754</v>
      </c>
    </row>
    <row r="1666" spans="1:14">
      <c r="A1666" s="734" t="s">
        <v>4170</v>
      </c>
      <c r="B1666" s="734" t="s">
        <v>4171</v>
      </c>
      <c r="C1666" s="734" t="s">
        <v>1629</v>
      </c>
      <c r="D1666" s="734" t="s">
        <v>1611</v>
      </c>
      <c r="E1666" s="735">
        <v>146600</v>
      </c>
      <c r="F1666" s="735">
        <v>-9700</v>
      </c>
      <c r="G1666" s="736">
        <v>-6.21</v>
      </c>
      <c r="H1666" s="735">
        <v>153900</v>
      </c>
      <c r="I1666" s="735">
        <v>154000</v>
      </c>
      <c r="J1666" s="735">
        <v>145500</v>
      </c>
      <c r="K1666" s="735">
        <v>560716</v>
      </c>
      <c r="L1666" s="735">
        <v>83245813650</v>
      </c>
      <c r="M1666" s="735">
        <v>14337677030400</v>
      </c>
      <c r="N1666" s="735">
        <v>97801344</v>
      </c>
    </row>
    <row r="1667" spans="1:14">
      <c r="A1667" s="734" t="s">
        <v>4172</v>
      </c>
      <c r="B1667" s="734" t="s">
        <v>4173</v>
      </c>
      <c r="C1667" s="734" t="s">
        <v>1600</v>
      </c>
      <c r="D1667" s="734" t="s">
        <v>1611</v>
      </c>
      <c r="E1667" s="735">
        <v>24050</v>
      </c>
      <c r="F1667" s="735">
        <v>-950</v>
      </c>
      <c r="G1667" s="736">
        <v>-3.8</v>
      </c>
      <c r="H1667" s="735">
        <v>24800</v>
      </c>
      <c r="I1667" s="735">
        <v>24800</v>
      </c>
      <c r="J1667" s="735">
        <v>24050</v>
      </c>
      <c r="K1667" s="735">
        <v>68450</v>
      </c>
      <c r="L1667" s="735">
        <v>1661794250</v>
      </c>
      <c r="M1667" s="735">
        <v>504447114600</v>
      </c>
      <c r="N1667" s="735">
        <v>20974932</v>
      </c>
    </row>
    <row r="1668" spans="1:14">
      <c r="A1668" s="734" t="s">
        <v>4174</v>
      </c>
      <c r="B1668" s="734" t="s">
        <v>4175</v>
      </c>
      <c r="C1668" s="734" t="s">
        <v>1600</v>
      </c>
      <c r="D1668" s="734" t="s">
        <v>1611</v>
      </c>
      <c r="E1668" s="735">
        <v>3060</v>
      </c>
      <c r="F1668" s="735">
        <v>-40</v>
      </c>
      <c r="G1668" s="736">
        <v>-1.29</v>
      </c>
      <c r="H1668" s="735">
        <v>3095</v>
      </c>
      <c r="I1668" s="735">
        <v>3155</v>
      </c>
      <c r="J1668" s="735">
        <v>3055</v>
      </c>
      <c r="K1668" s="735">
        <v>351351</v>
      </c>
      <c r="L1668" s="735">
        <v>1088334339</v>
      </c>
      <c r="M1668" s="735">
        <v>125978272200</v>
      </c>
      <c r="N1668" s="735">
        <v>41169370</v>
      </c>
    </row>
    <row r="1669" spans="1:14">
      <c r="A1669" s="734" t="s">
        <v>4176</v>
      </c>
      <c r="B1669" s="734" t="s">
        <v>4177</v>
      </c>
      <c r="C1669" s="734" t="s">
        <v>1600</v>
      </c>
      <c r="D1669" s="734" t="s">
        <v>1614</v>
      </c>
      <c r="E1669" s="735">
        <v>2030</v>
      </c>
      <c r="F1669" s="735">
        <v>30</v>
      </c>
      <c r="G1669" s="736">
        <v>1.5</v>
      </c>
      <c r="H1669" s="735">
        <v>2010</v>
      </c>
      <c r="I1669" s="735">
        <v>2050</v>
      </c>
      <c r="J1669" s="735">
        <v>2005</v>
      </c>
      <c r="K1669" s="735">
        <v>19439</v>
      </c>
      <c r="L1669" s="735">
        <v>39341355</v>
      </c>
      <c r="M1669" s="735">
        <v>23142000000</v>
      </c>
      <c r="N1669" s="735">
        <v>11400000</v>
      </c>
    </row>
    <row r="1670" spans="1:14">
      <c r="A1670" s="734" t="s">
        <v>4178</v>
      </c>
      <c r="B1670" s="734" t="s">
        <v>4179</v>
      </c>
      <c r="C1670" s="734" t="s">
        <v>1600</v>
      </c>
      <c r="D1670" s="734" t="s">
        <v>1614</v>
      </c>
      <c r="E1670" s="735">
        <v>8660</v>
      </c>
      <c r="F1670" s="735">
        <v>90</v>
      </c>
      <c r="G1670" s="736">
        <v>1.05</v>
      </c>
      <c r="H1670" s="735">
        <v>8570</v>
      </c>
      <c r="I1670" s="735">
        <v>8700</v>
      </c>
      <c r="J1670" s="735">
        <v>8500</v>
      </c>
      <c r="K1670" s="735">
        <v>5642</v>
      </c>
      <c r="L1670" s="735">
        <v>48536990</v>
      </c>
      <c r="M1670" s="735">
        <v>98813475120</v>
      </c>
      <c r="N1670" s="735">
        <v>11410332</v>
      </c>
    </row>
    <row r="1671" spans="1:14">
      <c r="A1671" s="734" t="s">
        <v>4181</v>
      </c>
      <c r="B1671" s="734" t="s">
        <v>4182</v>
      </c>
      <c r="C1671" s="734" t="s">
        <v>1600</v>
      </c>
      <c r="D1671" s="734" t="s">
        <v>1611</v>
      </c>
      <c r="E1671" s="735">
        <v>30650</v>
      </c>
      <c r="F1671" s="735">
        <v>-3650</v>
      </c>
      <c r="G1671" s="736">
        <v>-10.64</v>
      </c>
      <c r="H1671" s="735">
        <v>33600</v>
      </c>
      <c r="I1671" s="735">
        <v>35500</v>
      </c>
      <c r="J1671" s="735">
        <v>29700</v>
      </c>
      <c r="K1671" s="735">
        <v>749320</v>
      </c>
      <c r="L1671" s="735">
        <v>24100868525</v>
      </c>
      <c r="M1671" s="735">
        <v>672962066200</v>
      </c>
      <c r="N1671" s="735">
        <v>21956348</v>
      </c>
    </row>
    <row r="1672" spans="1:14">
      <c r="A1672" s="734" t="s">
        <v>4183</v>
      </c>
      <c r="B1672" s="734" t="s">
        <v>4184</v>
      </c>
      <c r="C1672" s="734" t="s">
        <v>1600</v>
      </c>
      <c r="D1672" s="734" t="s">
        <v>1601</v>
      </c>
      <c r="E1672" s="735">
        <v>4125</v>
      </c>
      <c r="F1672" s="735">
        <v>-55</v>
      </c>
      <c r="G1672" s="736">
        <v>-1.32</v>
      </c>
      <c r="H1672" s="735">
        <v>4135</v>
      </c>
      <c r="I1672" s="735">
        <v>4135</v>
      </c>
      <c r="J1672" s="735">
        <v>4020</v>
      </c>
      <c r="K1672" s="735">
        <v>8622</v>
      </c>
      <c r="L1672" s="735">
        <v>35113030</v>
      </c>
      <c r="M1672" s="735">
        <v>63495333000</v>
      </c>
      <c r="N1672" s="735">
        <v>15392808</v>
      </c>
    </row>
    <row r="1673" spans="1:14">
      <c r="A1673" s="734" t="s">
        <v>4185</v>
      </c>
      <c r="B1673" s="734" t="s">
        <v>4186</v>
      </c>
      <c r="C1673" s="734" t="s">
        <v>1600</v>
      </c>
      <c r="D1673" s="734" t="s">
        <v>1611</v>
      </c>
      <c r="E1673" s="735">
        <v>14470</v>
      </c>
      <c r="F1673" s="735">
        <v>-90</v>
      </c>
      <c r="G1673" s="736">
        <v>-0.62</v>
      </c>
      <c r="H1673" s="735">
        <v>14560</v>
      </c>
      <c r="I1673" s="735">
        <v>14780</v>
      </c>
      <c r="J1673" s="735">
        <v>14380</v>
      </c>
      <c r="K1673" s="735">
        <v>53981</v>
      </c>
      <c r="L1673" s="735">
        <v>785655770</v>
      </c>
      <c r="M1673" s="735">
        <v>124090697340</v>
      </c>
      <c r="N1673" s="735">
        <v>8575722</v>
      </c>
    </row>
    <row r="1674" spans="1:14">
      <c r="A1674" s="734" t="s">
        <v>7827</v>
      </c>
      <c r="B1674" s="734" t="s">
        <v>7828</v>
      </c>
      <c r="C1674" s="734" t="s">
        <v>1695</v>
      </c>
      <c r="D1674" s="734" t="s">
        <v>1696</v>
      </c>
      <c r="E1674" s="735">
        <v>15000</v>
      </c>
      <c r="F1674" s="735">
        <v>450</v>
      </c>
      <c r="G1674" s="736">
        <v>3.09</v>
      </c>
      <c r="H1674" s="735">
        <v>14550</v>
      </c>
      <c r="I1674" s="735">
        <v>15000</v>
      </c>
      <c r="J1674" s="735">
        <v>14200</v>
      </c>
      <c r="K1674" s="735">
        <v>156</v>
      </c>
      <c r="L1674" s="735">
        <v>2267200</v>
      </c>
      <c r="M1674" s="735">
        <v>34603185000</v>
      </c>
      <c r="N1674" s="735">
        <v>2306879</v>
      </c>
    </row>
    <row r="1675" spans="1:14">
      <c r="A1675" s="734" t="s">
        <v>4187</v>
      </c>
      <c r="B1675" s="734" t="s">
        <v>4188</v>
      </c>
      <c r="C1675" s="734" t="s">
        <v>1600</v>
      </c>
      <c r="D1675" s="734" t="s">
        <v>1601</v>
      </c>
      <c r="E1675" s="735">
        <v>674</v>
      </c>
      <c r="F1675" s="735">
        <v>6</v>
      </c>
      <c r="G1675" s="736">
        <v>0.9</v>
      </c>
      <c r="H1675" s="735">
        <v>659</v>
      </c>
      <c r="I1675" s="735">
        <v>674</v>
      </c>
      <c r="J1675" s="735">
        <v>656</v>
      </c>
      <c r="K1675" s="735">
        <v>61235</v>
      </c>
      <c r="L1675" s="735">
        <v>40976996</v>
      </c>
      <c r="M1675" s="735">
        <v>22358971352</v>
      </c>
      <c r="N1675" s="735">
        <v>33173548</v>
      </c>
    </row>
    <row r="1676" spans="1:14">
      <c r="A1676" s="734" t="s">
        <v>4190</v>
      </c>
      <c r="B1676" s="734" t="s">
        <v>4191</v>
      </c>
      <c r="C1676" s="734" t="s">
        <v>1600</v>
      </c>
      <c r="D1676" s="734" t="s">
        <v>1712</v>
      </c>
      <c r="E1676" s="735">
        <v>3800</v>
      </c>
      <c r="F1676" s="735">
        <v>-50</v>
      </c>
      <c r="G1676" s="736">
        <v>-1.3</v>
      </c>
      <c r="H1676" s="735">
        <v>3830</v>
      </c>
      <c r="I1676" s="735">
        <v>4000</v>
      </c>
      <c r="J1676" s="735">
        <v>3700</v>
      </c>
      <c r="K1676" s="735">
        <v>93070</v>
      </c>
      <c r="L1676" s="735">
        <v>352849448</v>
      </c>
      <c r="M1676" s="735">
        <v>143365761600</v>
      </c>
      <c r="N1676" s="735">
        <v>37727832</v>
      </c>
    </row>
    <row r="1677" spans="1:14">
      <c r="A1677" s="734" t="s">
        <v>10141</v>
      </c>
      <c r="B1677" s="734" t="s">
        <v>10142</v>
      </c>
      <c r="C1677" s="734" t="s">
        <v>1600</v>
      </c>
      <c r="D1677" s="734" t="s">
        <v>1632</v>
      </c>
      <c r="E1677" s="735">
        <v>1661</v>
      </c>
      <c r="F1677" s="735">
        <v>5</v>
      </c>
      <c r="G1677" s="736">
        <v>0.3</v>
      </c>
      <c r="H1677" s="735">
        <v>1636</v>
      </c>
      <c r="I1677" s="735">
        <v>1700</v>
      </c>
      <c r="J1677" s="735">
        <v>1636</v>
      </c>
      <c r="K1677" s="735">
        <v>105283</v>
      </c>
      <c r="L1677" s="735">
        <v>175905454</v>
      </c>
      <c r="M1677" s="735">
        <v>28725988434</v>
      </c>
      <c r="N1677" s="735">
        <v>17294394</v>
      </c>
    </row>
    <row r="1678" spans="1:14">
      <c r="A1678" s="734" t="s">
        <v>4192</v>
      </c>
      <c r="B1678" s="734" t="s">
        <v>4193</v>
      </c>
      <c r="C1678" s="734" t="s">
        <v>1600</v>
      </c>
      <c r="D1678" s="734" t="s">
        <v>1614</v>
      </c>
      <c r="E1678" s="735">
        <v>1971</v>
      </c>
      <c r="F1678" s="735">
        <v>-11</v>
      </c>
      <c r="G1678" s="736">
        <v>-0.55000000000000004</v>
      </c>
      <c r="H1678" s="735">
        <v>1983</v>
      </c>
      <c r="I1678" s="735">
        <v>2000</v>
      </c>
      <c r="J1678" s="735">
        <v>1959</v>
      </c>
      <c r="K1678" s="735">
        <v>343020</v>
      </c>
      <c r="L1678" s="735">
        <v>675260537</v>
      </c>
      <c r="M1678" s="735">
        <v>140852209068</v>
      </c>
      <c r="N1678" s="735">
        <v>71462308</v>
      </c>
    </row>
    <row r="1679" spans="1:14">
      <c r="A1679" s="734" t="s">
        <v>7829</v>
      </c>
      <c r="B1679" s="734" t="s">
        <v>7830</v>
      </c>
      <c r="C1679" s="734" t="s">
        <v>1600</v>
      </c>
      <c r="D1679" s="734" t="s">
        <v>1614</v>
      </c>
      <c r="E1679" s="735">
        <v>7640</v>
      </c>
      <c r="F1679" s="735">
        <v>-150</v>
      </c>
      <c r="G1679" s="736">
        <v>-1.93</v>
      </c>
      <c r="H1679" s="735">
        <v>7790</v>
      </c>
      <c r="I1679" s="735">
        <v>7800</v>
      </c>
      <c r="J1679" s="735">
        <v>7610</v>
      </c>
      <c r="K1679" s="735">
        <v>136052</v>
      </c>
      <c r="L1679" s="735">
        <v>1046518020</v>
      </c>
      <c r="M1679" s="735">
        <v>218072278880</v>
      </c>
      <c r="N1679" s="735">
        <v>28543492</v>
      </c>
    </row>
    <row r="1680" spans="1:14">
      <c r="A1680" s="734" t="s">
        <v>4194</v>
      </c>
      <c r="B1680" s="734" t="s">
        <v>4195</v>
      </c>
      <c r="C1680" s="734" t="s">
        <v>1600</v>
      </c>
      <c r="D1680" s="734" t="s">
        <v>1614</v>
      </c>
      <c r="E1680" s="735">
        <v>1309</v>
      </c>
      <c r="F1680" s="735">
        <v>30</v>
      </c>
      <c r="G1680" s="736">
        <v>2.35</v>
      </c>
      <c r="H1680" s="735">
        <v>1277</v>
      </c>
      <c r="I1680" s="735">
        <v>1315</v>
      </c>
      <c r="J1680" s="735">
        <v>1255</v>
      </c>
      <c r="K1680" s="735">
        <v>101584</v>
      </c>
      <c r="L1680" s="735">
        <v>130170482</v>
      </c>
      <c r="M1680" s="735">
        <v>30508965102</v>
      </c>
      <c r="N1680" s="735">
        <v>23307078</v>
      </c>
    </row>
    <row r="1681" spans="1:14">
      <c r="A1681" s="734" t="s">
        <v>3619</v>
      </c>
      <c r="B1681" s="734" t="s">
        <v>7831</v>
      </c>
      <c r="C1681" s="734" t="s">
        <v>1600</v>
      </c>
      <c r="D1681" s="734" t="s">
        <v>1614</v>
      </c>
      <c r="E1681" s="735">
        <v>2795</v>
      </c>
      <c r="F1681" s="735">
        <v>-35</v>
      </c>
      <c r="G1681" s="736">
        <v>-1.24</v>
      </c>
      <c r="H1681" s="735">
        <v>2830</v>
      </c>
      <c r="I1681" s="735">
        <v>2840</v>
      </c>
      <c r="J1681" s="735">
        <v>2745</v>
      </c>
      <c r="K1681" s="735">
        <v>141105</v>
      </c>
      <c r="L1681" s="735">
        <v>392524149</v>
      </c>
      <c r="M1681" s="735">
        <v>93004130895</v>
      </c>
      <c r="N1681" s="735">
        <v>33275181</v>
      </c>
    </row>
    <row r="1682" spans="1:14">
      <c r="A1682" s="734" t="s">
        <v>5795</v>
      </c>
      <c r="B1682" s="734" t="s">
        <v>10143</v>
      </c>
      <c r="C1682" s="734" t="s">
        <v>1600</v>
      </c>
      <c r="D1682" s="734" t="s">
        <v>1614</v>
      </c>
      <c r="E1682" s="735">
        <v>520</v>
      </c>
      <c r="F1682" s="735">
        <v>51</v>
      </c>
      <c r="G1682" s="736">
        <v>10.87</v>
      </c>
      <c r="H1682" s="735">
        <v>469</v>
      </c>
      <c r="I1682" s="735">
        <v>549</v>
      </c>
      <c r="J1682" s="735">
        <v>467</v>
      </c>
      <c r="K1682" s="735">
        <v>2771095</v>
      </c>
      <c r="L1682" s="735">
        <v>1460387096</v>
      </c>
      <c r="M1682" s="735">
        <v>57202774720</v>
      </c>
      <c r="N1682" s="735">
        <v>110005336</v>
      </c>
    </row>
    <row r="1683" spans="1:14">
      <c r="A1683" s="734" t="s">
        <v>3877</v>
      </c>
      <c r="B1683" s="734" t="s">
        <v>10144</v>
      </c>
      <c r="C1683" s="734" t="s">
        <v>1600</v>
      </c>
      <c r="D1683" s="734" t="s">
        <v>1601</v>
      </c>
      <c r="E1683" s="735">
        <v>708</v>
      </c>
      <c r="F1683" s="735">
        <v>-6</v>
      </c>
      <c r="G1683" s="736">
        <v>-0.84</v>
      </c>
      <c r="H1683" s="735">
        <v>697</v>
      </c>
      <c r="I1683" s="735">
        <v>731</v>
      </c>
      <c r="J1683" s="735">
        <v>680</v>
      </c>
      <c r="K1683" s="735">
        <v>464442</v>
      </c>
      <c r="L1683" s="735">
        <v>323953797</v>
      </c>
      <c r="M1683" s="735">
        <v>32237322936</v>
      </c>
      <c r="N1683" s="735">
        <v>45532942</v>
      </c>
    </row>
    <row r="1684" spans="1:14">
      <c r="A1684" s="734" t="s">
        <v>4196</v>
      </c>
      <c r="B1684" s="734" t="s">
        <v>4197</v>
      </c>
      <c r="C1684" s="734" t="s">
        <v>1600</v>
      </c>
      <c r="D1684" s="734" t="s">
        <v>1611</v>
      </c>
      <c r="E1684" s="735">
        <v>15120</v>
      </c>
      <c r="F1684" s="735">
        <v>120</v>
      </c>
      <c r="G1684" s="736">
        <v>0.8</v>
      </c>
      <c r="H1684" s="735">
        <v>15000</v>
      </c>
      <c r="I1684" s="735">
        <v>15440</v>
      </c>
      <c r="J1684" s="735">
        <v>14850</v>
      </c>
      <c r="K1684" s="735">
        <v>302569</v>
      </c>
      <c r="L1684" s="735">
        <v>4596004690</v>
      </c>
      <c r="M1684" s="735">
        <v>197328050640</v>
      </c>
      <c r="N1684" s="735">
        <v>13050797</v>
      </c>
    </row>
    <row r="1685" spans="1:14">
      <c r="A1685" s="734" t="s">
        <v>5787</v>
      </c>
      <c r="B1685" s="734" t="s">
        <v>10145</v>
      </c>
      <c r="C1685" s="734" t="s">
        <v>1604</v>
      </c>
      <c r="D1685" s="734" t="s">
        <v>1605</v>
      </c>
      <c r="E1685" s="735">
        <v>541</v>
      </c>
      <c r="F1685" s="735">
        <v>0</v>
      </c>
      <c r="G1685" s="736">
        <v>0</v>
      </c>
      <c r="H1685" s="735">
        <v>0</v>
      </c>
      <c r="I1685" s="735">
        <v>0</v>
      </c>
      <c r="J1685" s="735">
        <v>0</v>
      </c>
      <c r="K1685" s="735">
        <v>0</v>
      </c>
      <c r="L1685" s="735">
        <v>0</v>
      </c>
      <c r="M1685" s="735">
        <v>41349858070</v>
      </c>
      <c r="N1685" s="735">
        <v>76432270</v>
      </c>
    </row>
    <row r="1686" spans="1:14">
      <c r="A1686" s="734" t="s">
        <v>10146</v>
      </c>
      <c r="B1686" s="734" t="s">
        <v>10147</v>
      </c>
      <c r="C1686" s="734" t="s">
        <v>1695</v>
      </c>
      <c r="D1686" s="734" t="s">
        <v>1696</v>
      </c>
      <c r="E1686" s="735">
        <v>4800</v>
      </c>
      <c r="F1686" s="735">
        <v>0</v>
      </c>
      <c r="G1686" s="736">
        <v>0</v>
      </c>
      <c r="H1686" s="735">
        <v>0</v>
      </c>
      <c r="I1686" s="735">
        <v>0</v>
      </c>
      <c r="J1686" s="735">
        <v>0</v>
      </c>
      <c r="K1686" s="735">
        <v>0</v>
      </c>
      <c r="L1686" s="735">
        <v>0</v>
      </c>
      <c r="M1686" s="735">
        <v>25507632000</v>
      </c>
      <c r="N1686" s="735">
        <v>5314090</v>
      </c>
    </row>
    <row r="1687" spans="1:14">
      <c r="A1687" s="734" t="s">
        <v>4198</v>
      </c>
      <c r="B1687" s="734" t="s">
        <v>4199</v>
      </c>
      <c r="C1687" s="734" t="s">
        <v>1600</v>
      </c>
      <c r="D1687" s="734" t="s">
        <v>1632</v>
      </c>
      <c r="E1687" s="735">
        <v>11410</v>
      </c>
      <c r="F1687" s="735">
        <v>120</v>
      </c>
      <c r="G1687" s="736">
        <v>1.06</v>
      </c>
      <c r="H1687" s="735">
        <v>11040</v>
      </c>
      <c r="I1687" s="735">
        <v>11590</v>
      </c>
      <c r="J1687" s="735">
        <v>11040</v>
      </c>
      <c r="K1687" s="735">
        <v>14864</v>
      </c>
      <c r="L1687" s="735">
        <v>168904760</v>
      </c>
      <c r="M1687" s="735">
        <v>97515781790</v>
      </c>
      <c r="N1687" s="735">
        <v>8546519</v>
      </c>
    </row>
    <row r="1688" spans="1:14">
      <c r="A1688" s="734" t="s">
        <v>4200</v>
      </c>
      <c r="B1688" s="734" t="s">
        <v>4201</v>
      </c>
      <c r="C1688" s="734" t="s">
        <v>1600</v>
      </c>
      <c r="D1688" s="734" t="s">
        <v>1611</v>
      </c>
      <c r="E1688" s="735">
        <v>2225</v>
      </c>
      <c r="F1688" s="735">
        <v>-5</v>
      </c>
      <c r="G1688" s="736">
        <v>-0.22</v>
      </c>
      <c r="H1688" s="735">
        <v>2230</v>
      </c>
      <c r="I1688" s="735">
        <v>2245</v>
      </c>
      <c r="J1688" s="735">
        <v>2220</v>
      </c>
      <c r="K1688" s="735">
        <v>62156</v>
      </c>
      <c r="L1688" s="735">
        <v>138738838</v>
      </c>
      <c r="M1688" s="735">
        <v>93828250000</v>
      </c>
      <c r="N1688" s="735">
        <v>42170000</v>
      </c>
    </row>
    <row r="1689" spans="1:14">
      <c r="A1689" s="734" t="s">
        <v>4202</v>
      </c>
      <c r="B1689" s="734" t="s">
        <v>4203</v>
      </c>
      <c r="C1689" s="734" t="s">
        <v>1600</v>
      </c>
      <c r="D1689" s="734" t="s">
        <v>1632</v>
      </c>
      <c r="E1689" s="735">
        <v>2100</v>
      </c>
      <c r="F1689" s="735">
        <v>-70</v>
      </c>
      <c r="G1689" s="736">
        <v>-3.23</v>
      </c>
      <c r="H1689" s="735">
        <v>2130</v>
      </c>
      <c r="I1689" s="735">
        <v>2130</v>
      </c>
      <c r="J1689" s="735">
        <v>2070</v>
      </c>
      <c r="K1689" s="735">
        <v>29608</v>
      </c>
      <c r="L1689" s="735">
        <v>62677490</v>
      </c>
      <c r="M1689" s="735">
        <v>35648394600</v>
      </c>
      <c r="N1689" s="735">
        <v>16975426</v>
      </c>
    </row>
    <row r="1690" spans="1:14">
      <c r="A1690" s="734" t="s">
        <v>4204</v>
      </c>
      <c r="B1690" s="734" t="s">
        <v>4205</v>
      </c>
      <c r="C1690" s="734" t="s">
        <v>1695</v>
      </c>
      <c r="D1690" s="734" t="s">
        <v>1696</v>
      </c>
      <c r="E1690" s="735">
        <v>13130</v>
      </c>
      <c r="F1690" s="735">
        <v>70</v>
      </c>
      <c r="G1690" s="736">
        <v>0.54</v>
      </c>
      <c r="H1690" s="735">
        <v>13060</v>
      </c>
      <c r="I1690" s="735">
        <v>13450</v>
      </c>
      <c r="J1690" s="735">
        <v>12800</v>
      </c>
      <c r="K1690" s="735">
        <v>4644</v>
      </c>
      <c r="L1690" s="735">
        <v>60023550</v>
      </c>
      <c r="M1690" s="735">
        <v>175586807240</v>
      </c>
      <c r="N1690" s="735">
        <v>13372948</v>
      </c>
    </row>
    <row r="1691" spans="1:14">
      <c r="A1691" s="734" t="s">
        <v>4206</v>
      </c>
      <c r="B1691" s="734" t="s">
        <v>4207</v>
      </c>
      <c r="C1691" s="734" t="s">
        <v>1600</v>
      </c>
      <c r="D1691" s="734" t="s">
        <v>1614</v>
      </c>
      <c r="E1691" s="735">
        <v>6220</v>
      </c>
      <c r="F1691" s="735">
        <v>-20</v>
      </c>
      <c r="G1691" s="736">
        <v>-0.32</v>
      </c>
      <c r="H1691" s="735">
        <v>6240</v>
      </c>
      <c r="I1691" s="735">
        <v>6250</v>
      </c>
      <c r="J1691" s="735">
        <v>6180</v>
      </c>
      <c r="K1691" s="735">
        <v>17289</v>
      </c>
      <c r="L1691" s="735">
        <v>107241940</v>
      </c>
      <c r="M1691" s="735">
        <v>65660459680</v>
      </c>
      <c r="N1691" s="735">
        <v>10556344</v>
      </c>
    </row>
    <row r="1692" spans="1:14">
      <c r="A1692" s="734" t="s">
        <v>4208</v>
      </c>
      <c r="B1692" s="734" t="s">
        <v>4209</v>
      </c>
      <c r="C1692" s="734" t="s">
        <v>1600</v>
      </c>
      <c r="D1692" s="734" t="s">
        <v>1601</v>
      </c>
      <c r="E1692" s="735">
        <v>290</v>
      </c>
      <c r="F1692" s="735">
        <v>-15</v>
      </c>
      <c r="G1692" s="736">
        <v>-4.92</v>
      </c>
      <c r="H1692" s="735">
        <v>302</v>
      </c>
      <c r="I1692" s="735">
        <v>314</v>
      </c>
      <c r="J1692" s="735">
        <v>289</v>
      </c>
      <c r="K1692" s="735">
        <v>879476</v>
      </c>
      <c r="L1692" s="735">
        <v>260359008</v>
      </c>
      <c r="M1692" s="735">
        <v>20430711700</v>
      </c>
      <c r="N1692" s="735">
        <v>70450730</v>
      </c>
    </row>
    <row r="1693" spans="1:14">
      <c r="A1693" s="734" t="s">
        <v>4210</v>
      </c>
      <c r="B1693" s="734" t="s">
        <v>1406</v>
      </c>
      <c r="C1693" s="734" t="s">
        <v>1604</v>
      </c>
      <c r="D1693" s="734" t="s">
        <v>1605</v>
      </c>
      <c r="E1693" s="735">
        <v>201500</v>
      </c>
      <c r="F1693" s="735">
        <v>0</v>
      </c>
      <c r="G1693" s="736">
        <v>0</v>
      </c>
      <c r="H1693" s="735">
        <v>200000</v>
      </c>
      <c r="I1693" s="735">
        <v>203000</v>
      </c>
      <c r="J1693" s="735">
        <v>198800</v>
      </c>
      <c r="K1693" s="735">
        <v>55622</v>
      </c>
      <c r="L1693" s="735">
        <v>11182545400</v>
      </c>
      <c r="M1693" s="735">
        <v>4341120433000</v>
      </c>
      <c r="N1693" s="735">
        <v>21544022</v>
      </c>
    </row>
    <row r="1694" spans="1:14">
      <c r="A1694" s="734" t="s">
        <v>10148</v>
      </c>
      <c r="B1694" s="734" t="s">
        <v>10149</v>
      </c>
      <c r="C1694" s="734" t="s">
        <v>1600</v>
      </c>
      <c r="D1694" s="734" t="s">
        <v>1614</v>
      </c>
      <c r="E1694" s="735">
        <v>14780</v>
      </c>
      <c r="F1694" s="735">
        <v>400</v>
      </c>
      <c r="G1694" s="736">
        <v>2.78</v>
      </c>
      <c r="H1694" s="735">
        <v>14380</v>
      </c>
      <c r="I1694" s="735">
        <v>14870</v>
      </c>
      <c r="J1694" s="735">
        <v>14300</v>
      </c>
      <c r="K1694" s="735">
        <v>102576</v>
      </c>
      <c r="L1694" s="735">
        <v>1504932660</v>
      </c>
      <c r="M1694" s="735">
        <v>154113114420</v>
      </c>
      <c r="N1694" s="735">
        <v>10427139</v>
      </c>
    </row>
    <row r="1695" spans="1:14">
      <c r="A1695" s="734" t="s">
        <v>4212</v>
      </c>
      <c r="B1695" s="734" t="s">
        <v>4213</v>
      </c>
      <c r="C1695" s="734" t="s">
        <v>1695</v>
      </c>
      <c r="D1695" s="734" t="s">
        <v>1696</v>
      </c>
      <c r="E1695" s="735">
        <v>779</v>
      </c>
      <c r="F1695" s="735">
        <v>44</v>
      </c>
      <c r="G1695" s="736">
        <v>5.99</v>
      </c>
      <c r="H1695" s="735">
        <v>844</v>
      </c>
      <c r="I1695" s="735">
        <v>844</v>
      </c>
      <c r="J1695" s="735">
        <v>628</v>
      </c>
      <c r="K1695" s="735">
        <v>402</v>
      </c>
      <c r="L1695" s="735">
        <v>252823</v>
      </c>
      <c r="M1695" s="735">
        <v>16183478836</v>
      </c>
      <c r="N1695" s="735">
        <v>20774684</v>
      </c>
    </row>
    <row r="1696" spans="1:14">
      <c r="A1696" s="734" t="s">
        <v>3885</v>
      </c>
      <c r="B1696" s="734" t="s">
        <v>10150</v>
      </c>
      <c r="C1696" s="734" t="s">
        <v>1600</v>
      </c>
      <c r="D1696" s="734" t="s">
        <v>2041</v>
      </c>
      <c r="E1696" s="735">
        <v>1057</v>
      </c>
      <c r="F1696" s="735">
        <v>-14</v>
      </c>
      <c r="G1696" s="736">
        <v>-1.31</v>
      </c>
      <c r="H1696" s="735">
        <v>1030</v>
      </c>
      <c r="I1696" s="735">
        <v>1066</v>
      </c>
      <c r="J1696" s="735">
        <v>1025</v>
      </c>
      <c r="K1696" s="735">
        <v>87052</v>
      </c>
      <c r="L1696" s="735">
        <v>90514559</v>
      </c>
      <c r="M1696" s="735">
        <v>62745905649</v>
      </c>
      <c r="N1696" s="735">
        <v>59362257</v>
      </c>
    </row>
    <row r="1697" spans="1:14">
      <c r="A1697" s="734" t="s">
        <v>4214</v>
      </c>
      <c r="B1697" s="734" t="s">
        <v>4215</v>
      </c>
      <c r="C1697" s="734" t="s">
        <v>1695</v>
      </c>
      <c r="D1697" s="734" t="s">
        <v>1696</v>
      </c>
      <c r="E1697" s="735">
        <v>2895</v>
      </c>
      <c r="F1697" s="735">
        <v>335</v>
      </c>
      <c r="G1697" s="736">
        <v>13.09</v>
      </c>
      <c r="H1697" s="735">
        <v>2895</v>
      </c>
      <c r="I1697" s="735">
        <v>2895</v>
      </c>
      <c r="J1697" s="735">
        <v>2895</v>
      </c>
      <c r="K1697" s="735">
        <v>1</v>
      </c>
      <c r="L1697" s="735">
        <v>2895</v>
      </c>
      <c r="M1697" s="735">
        <v>11405431500</v>
      </c>
      <c r="N1697" s="735">
        <v>3939700</v>
      </c>
    </row>
    <row r="1698" spans="1:14">
      <c r="A1698" s="734" t="s">
        <v>7832</v>
      </c>
      <c r="B1698" s="734" t="s">
        <v>7833</v>
      </c>
      <c r="C1698" s="734" t="s">
        <v>1600</v>
      </c>
      <c r="D1698" s="734" t="s">
        <v>1660</v>
      </c>
      <c r="E1698" s="735">
        <v>2105</v>
      </c>
      <c r="F1698" s="735">
        <v>0</v>
      </c>
      <c r="G1698" s="736">
        <v>0</v>
      </c>
      <c r="H1698" s="735">
        <v>0</v>
      </c>
      <c r="I1698" s="735">
        <v>0</v>
      </c>
      <c r="J1698" s="735">
        <v>0</v>
      </c>
      <c r="K1698" s="735">
        <v>0</v>
      </c>
      <c r="L1698" s="735">
        <v>0</v>
      </c>
      <c r="M1698" s="735">
        <v>30206750000</v>
      </c>
      <c r="N1698" s="735">
        <v>14350000</v>
      </c>
    </row>
    <row r="1699" spans="1:14">
      <c r="A1699" s="734" t="s">
        <v>7834</v>
      </c>
      <c r="B1699" s="734" t="s">
        <v>7835</v>
      </c>
      <c r="C1699" s="734" t="s">
        <v>1600</v>
      </c>
      <c r="D1699" s="734" t="s">
        <v>1660</v>
      </c>
      <c r="E1699" s="735">
        <v>2135</v>
      </c>
      <c r="F1699" s="735">
        <v>0</v>
      </c>
      <c r="G1699" s="736">
        <v>0</v>
      </c>
      <c r="H1699" s="735">
        <v>0</v>
      </c>
      <c r="I1699" s="735">
        <v>0</v>
      </c>
      <c r="J1699" s="735">
        <v>0</v>
      </c>
      <c r="K1699" s="735">
        <v>0</v>
      </c>
      <c r="L1699" s="735">
        <v>0</v>
      </c>
      <c r="M1699" s="735">
        <v>19428500000</v>
      </c>
      <c r="N1699" s="735">
        <v>9100000</v>
      </c>
    </row>
    <row r="1700" spans="1:14">
      <c r="A1700" s="734" t="s">
        <v>10151</v>
      </c>
      <c r="B1700" s="734" t="s">
        <v>10152</v>
      </c>
      <c r="C1700" s="734" t="s">
        <v>1600</v>
      </c>
      <c r="D1700" s="734" t="s">
        <v>1660</v>
      </c>
      <c r="E1700" s="735">
        <v>2120</v>
      </c>
      <c r="F1700" s="735">
        <v>10</v>
      </c>
      <c r="G1700" s="736">
        <v>0.47</v>
      </c>
      <c r="H1700" s="735">
        <v>2115</v>
      </c>
      <c r="I1700" s="735">
        <v>2120</v>
      </c>
      <c r="J1700" s="735">
        <v>2110</v>
      </c>
      <c r="K1700" s="735">
        <v>12116</v>
      </c>
      <c r="L1700" s="735">
        <v>25564820</v>
      </c>
      <c r="M1700" s="735">
        <v>13451400000</v>
      </c>
      <c r="N1700" s="735">
        <v>6345000</v>
      </c>
    </row>
    <row r="1701" spans="1:14">
      <c r="A1701" s="734" t="s">
        <v>10153</v>
      </c>
      <c r="B1701" s="734" t="s">
        <v>10154</v>
      </c>
      <c r="C1701" s="734" t="s">
        <v>1600</v>
      </c>
      <c r="D1701" s="734" t="s">
        <v>1660</v>
      </c>
      <c r="E1701" s="735">
        <v>1997</v>
      </c>
      <c r="F1701" s="735">
        <v>-1</v>
      </c>
      <c r="G1701" s="736">
        <v>-0.05</v>
      </c>
      <c r="H1701" s="735">
        <v>1998</v>
      </c>
      <c r="I1701" s="735">
        <v>2005</v>
      </c>
      <c r="J1701" s="735">
        <v>1997</v>
      </c>
      <c r="K1701" s="735">
        <v>64165</v>
      </c>
      <c r="L1701" s="735">
        <v>128232350</v>
      </c>
      <c r="M1701" s="735">
        <v>12414350500</v>
      </c>
      <c r="N1701" s="735">
        <v>6216500</v>
      </c>
    </row>
    <row r="1702" spans="1:14">
      <c r="A1702" s="734" t="s">
        <v>4216</v>
      </c>
      <c r="B1702" s="734" t="s">
        <v>4217</v>
      </c>
      <c r="C1702" s="734" t="s">
        <v>1600</v>
      </c>
      <c r="D1702" s="734" t="s">
        <v>1601</v>
      </c>
      <c r="E1702" s="735">
        <v>4215</v>
      </c>
      <c r="F1702" s="735">
        <v>-25</v>
      </c>
      <c r="G1702" s="736">
        <v>-0.59</v>
      </c>
      <c r="H1702" s="735">
        <v>4240</v>
      </c>
      <c r="I1702" s="735">
        <v>4280</v>
      </c>
      <c r="J1702" s="735">
        <v>4150</v>
      </c>
      <c r="K1702" s="735">
        <v>90976</v>
      </c>
      <c r="L1702" s="735">
        <v>381218577</v>
      </c>
      <c r="M1702" s="735">
        <v>75295074000</v>
      </c>
      <c r="N1702" s="735">
        <v>17863600</v>
      </c>
    </row>
    <row r="1703" spans="1:14">
      <c r="A1703" s="734" t="s">
        <v>4218</v>
      </c>
      <c r="B1703" s="734" t="s">
        <v>4219</v>
      </c>
      <c r="C1703" s="734" t="s">
        <v>1600</v>
      </c>
      <c r="D1703" s="734" t="s">
        <v>1632</v>
      </c>
      <c r="E1703" s="735">
        <v>1460</v>
      </c>
      <c r="F1703" s="735">
        <v>-18</v>
      </c>
      <c r="G1703" s="736">
        <v>-1.22</v>
      </c>
      <c r="H1703" s="735">
        <v>1490</v>
      </c>
      <c r="I1703" s="735">
        <v>1490</v>
      </c>
      <c r="J1703" s="735">
        <v>1460</v>
      </c>
      <c r="K1703" s="735">
        <v>26009</v>
      </c>
      <c r="L1703" s="735">
        <v>38349214</v>
      </c>
      <c r="M1703" s="735">
        <v>36555666880</v>
      </c>
      <c r="N1703" s="735">
        <v>25038128</v>
      </c>
    </row>
    <row r="1704" spans="1:14">
      <c r="A1704" s="734" t="s">
        <v>10155</v>
      </c>
      <c r="B1704" s="734" t="s">
        <v>10156</v>
      </c>
      <c r="C1704" s="734" t="s">
        <v>1600</v>
      </c>
      <c r="D1704" s="734" t="s">
        <v>1632</v>
      </c>
      <c r="E1704" s="735">
        <v>30650</v>
      </c>
      <c r="F1704" s="735">
        <v>-2100</v>
      </c>
      <c r="G1704" s="736">
        <v>-6.41</v>
      </c>
      <c r="H1704" s="735">
        <v>33200</v>
      </c>
      <c r="I1704" s="735">
        <v>33250</v>
      </c>
      <c r="J1704" s="735">
        <v>30600</v>
      </c>
      <c r="K1704" s="735">
        <v>352154</v>
      </c>
      <c r="L1704" s="735">
        <v>11073799275</v>
      </c>
      <c r="M1704" s="735">
        <v>466433324450</v>
      </c>
      <c r="N1704" s="735">
        <v>15218053</v>
      </c>
    </row>
    <row r="1705" spans="1:14">
      <c r="A1705" s="734" t="s">
        <v>4220</v>
      </c>
      <c r="B1705" s="734" t="s">
        <v>4221</v>
      </c>
      <c r="C1705" s="734" t="s">
        <v>1600</v>
      </c>
      <c r="D1705" s="734" t="s">
        <v>1632</v>
      </c>
      <c r="E1705" s="735">
        <v>8160</v>
      </c>
      <c r="F1705" s="735">
        <v>270</v>
      </c>
      <c r="G1705" s="736">
        <v>3.42</v>
      </c>
      <c r="H1705" s="735">
        <v>7810</v>
      </c>
      <c r="I1705" s="735">
        <v>8270</v>
      </c>
      <c r="J1705" s="735">
        <v>7810</v>
      </c>
      <c r="K1705" s="735">
        <v>386675</v>
      </c>
      <c r="L1705" s="735">
        <v>3148479230</v>
      </c>
      <c r="M1705" s="735">
        <v>86925517920</v>
      </c>
      <c r="N1705" s="735">
        <v>10652637</v>
      </c>
    </row>
    <row r="1706" spans="1:14">
      <c r="A1706" s="734" t="s">
        <v>4222</v>
      </c>
      <c r="B1706" s="734" t="s">
        <v>4223</v>
      </c>
      <c r="C1706" s="734" t="s">
        <v>1695</v>
      </c>
      <c r="D1706" s="734" t="s">
        <v>1696</v>
      </c>
      <c r="E1706" s="735">
        <v>656</v>
      </c>
      <c r="F1706" s="735">
        <v>10</v>
      </c>
      <c r="G1706" s="736">
        <v>1.55</v>
      </c>
      <c r="H1706" s="735">
        <v>550</v>
      </c>
      <c r="I1706" s="735">
        <v>656</v>
      </c>
      <c r="J1706" s="735">
        <v>550</v>
      </c>
      <c r="K1706" s="735">
        <v>52</v>
      </c>
      <c r="L1706" s="735">
        <v>28812</v>
      </c>
      <c r="M1706" s="735">
        <v>3949120000</v>
      </c>
      <c r="N1706" s="735">
        <v>6020000</v>
      </c>
    </row>
    <row r="1707" spans="1:14">
      <c r="A1707" s="734" t="s">
        <v>4225</v>
      </c>
      <c r="B1707" s="734" t="s">
        <v>4226</v>
      </c>
      <c r="C1707" s="734" t="s">
        <v>1600</v>
      </c>
      <c r="D1707" s="734" t="s">
        <v>1632</v>
      </c>
      <c r="E1707" s="735">
        <v>1530</v>
      </c>
      <c r="F1707" s="735">
        <v>49</v>
      </c>
      <c r="G1707" s="736">
        <v>3.31</v>
      </c>
      <c r="H1707" s="735">
        <v>1482</v>
      </c>
      <c r="I1707" s="735">
        <v>1583</v>
      </c>
      <c r="J1707" s="735">
        <v>1476</v>
      </c>
      <c r="K1707" s="735">
        <v>1689004</v>
      </c>
      <c r="L1707" s="735">
        <v>2584878223</v>
      </c>
      <c r="M1707" s="735">
        <v>130150309860</v>
      </c>
      <c r="N1707" s="735">
        <v>85065562</v>
      </c>
    </row>
    <row r="1708" spans="1:14">
      <c r="A1708" s="734" t="s">
        <v>4227</v>
      </c>
      <c r="B1708" s="734" t="s">
        <v>4228</v>
      </c>
      <c r="C1708" s="734" t="s">
        <v>1604</v>
      </c>
      <c r="D1708" s="734" t="s">
        <v>1605</v>
      </c>
      <c r="E1708" s="735">
        <v>1167</v>
      </c>
      <c r="F1708" s="735">
        <v>-27</v>
      </c>
      <c r="G1708" s="736">
        <v>-2.2599999999999998</v>
      </c>
      <c r="H1708" s="735">
        <v>1190</v>
      </c>
      <c r="I1708" s="735">
        <v>1190</v>
      </c>
      <c r="J1708" s="735">
        <v>1163</v>
      </c>
      <c r="K1708" s="735">
        <v>752254</v>
      </c>
      <c r="L1708" s="735">
        <v>883205956</v>
      </c>
      <c r="M1708" s="735">
        <v>92053335774</v>
      </c>
      <c r="N1708" s="735">
        <v>78880322</v>
      </c>
    </row>
    <row r="1709" spans="1:14">
      <c r="A1709" s="734" t="s">
        <v>4229</v>
      </c>
      <c r="B1709" s="734" t="s">
        <v>4230</v>
      </c>
      <c r="C1709" s="734" t="s">
        <v>1600</v>
      </c>
      <c r="D1709" s="734" t="s">
        <v>1651</v>
      </c>
      <c r="E1709" s="735">
        <v>3685</v>
      </c>
      <c r="F1709" s="735">
        <v>0</v>
      </c>
      <c r="G1709" s="736">
        <v>0</v>
      </c>
      <c r="H1709" s="735">
        <v>0</v>
      </c>
      <c r="I1709" s="735">
        <v>0</v>
      </c>
      <c r="J1709" s="735">
        <v>0</v>
      </c>
      <c r="K1709" s="735">
        <v>0</v>
      </c>
      <c r="L1709" s="735">
        <v>0</v>
      </c>
      <c r="M1709" s="735">
        <v>263029901475</v>
      </c>
      <c r="N1709" s="735">
        <v>71378535</v>
      </c>
    </row>
    <row r="1710" spans="1:14">
      <c r="A1710" s="734" t="s">
        <v>4231</v>
      </c>
      <c r="B1710" s="734" t="s">
        <v>4232</v>
      </c>
      <c r="C1710" s="734" t="s">
        <v>1600</v>
      </c>
      <c r="D1710" s="734" t="s">
        <v>1601</v>
      </c>
      <c r="E1710" s="735">
        <v>62900</v>
      </c>
      <c r="F1710" s="735">
        <v>-3400</v>
      </c>
      <c r="G1710" s="736">
        <v>-5.13</v>
      </c>
      <c r="H1710" s="735">
        <v>65000</v>
      </c>
      <c r="I1710" s="735">
        <v>65500</v>
      </c>
      <c r="J1710" s="735">
        <v>62900</v>
      </c>
      <c r="K1710" s="735">
        <v>172043</v>
      </c>
      <c r="L1710" s="735">
        <v>10961275550</v>
      </c>
      <c r="M1710" s="735">
        <v>1369172290500</v>
      </c>
      <c r="N1710" s="735">
        <v>21767445</v>
      </c>
    </row>
    <row r="1711" spans="1:14">
      <c r="A1711" s="734" t="s">
        <v>4233</v>
      </c>
      <c r="B1711" s="734" t="s">
        <v>4234</v>
      </c>
      <c r="C1711" s="734" t="s">
        <v>1600</v>
      </c>
      <c r="D1711" s="734" t="s">
        <v>1614</v>
      </c>
      <c r="E1711" s="735">
        <v>5080</v>
      </c>
      <c r="F1711" s="735">
        <v>-70</v>
      </c>
      <c r="G1711" s="736">
        <v>-1.36</v>
      </c>
      <c r="H1711" s="735">
        <v>5150</v>
      </c>
      <c r="I1711" s="735">
        <v>5160</v>
      </c>
      <c r="J1711" s="735">
        <v>5080</v>
      </c>
      <c r="K1711" s="735">
        <v>17075</v>
      </c>
      <c r="L1711" s="735">
        <v>87250490</v>
      </c>
      <c r="M1711" s="735">
        <v>52043705920</v>
      </c>
      <c r="N1711" s="735">
        <v>10244824</v>
      </c>
    </row>
    <row r="1712" spans="1:14">
      <c r="A1712" s="734" t="s">
        <v>4235</v>
      </c>
      <c r="B1712" s="734" t="s">
        <v>4236</v>
      </c>
      <c r="C1712" s="734" t="s">
        <v>1600</v>
      </c>
      <c r="D1712" s="734" t="s">
        <v>1601</v>
      </c>
      <c r="E1712" s="735">
        <v>330</v>
      </c>
      <c r="F1712" s="735">
        <v>-4</v>
      </c>
      <c r="G1712" s="736">
        <v>-1.2</v>
      </c>
      <c r="H1712" s="735">
        <v>336</v>
      </c>
      <c r="I1712" s="735">
        <v>336</v>
      </c>
      <c r="J1712" s="735">
        <v>327</v>
      </c>
      <c r="K1712" s="735">
        <v>189801</v>
      </c>
      <c r="L1712" s="735">
        <v>62666370</v>
      </c>
      <c r="M1712" s="735">
        <v>56938545510</v>
      </c>
      <c r="N1712" s="735">
        <v>172541047</v>
      </c>
    </row>
    <row r="1713" spans="1:14">
      <c r="A1713" s="734" t="s">
        <v>4237</v>
      </c>
      <c r="B1713" s="734" t="s">
        <v>4238</v>
      </c>
      <c r="C1713" s="734" t="s">
        <v>1600</v>
      </c>
      <c r="D1713" s="734" t="s">
        <v>1601</v>
      </c>
      <c r="E1713" s="735">
        <v>811</v>
      </c>
      <c r="F1713" s="735">
        <v>-9</v>
      </c>
      <c r="G1713" s="736">
        <v>-1.1000000000000001</v>
      </c>
      <c r="H1713" s="735">
        <v>820</v>
      </c>
      <c r="I1713" s="735">
        <v>825</v>
      </c>
      <c r="J1713" s="735">
        <v>803</v>
      </c>
      <c r="K1713" s="735">
        <v>177031</v>
      </c>
      <c r="L1713" s="735">
        <v>143169141</v>
      </c>
      <c r="M1713" s="735">
        <v>35761673525</v>
      </c>
      <c r="N1713" s="735">
        <v>44095775</v>
      </c>
    </row>
    <row r="1714" spans="1:14">
      <c r="A1714" s="734" t="s">
        <v>4240</v>
      </c>
      <c r="B1714" s="734" t="s">
        <v>4241</v>
      </c>
      <c r="C1714" s="734" t="s">
        <v>1600</v>
      </c>
      <c r="D1714" s="734" t="s">
        <v>1601</v>
      </c>
      <c r="E1714" s="735">
        <v>947</v>
      </c>
      <c r="F1714" s="735">
        <v>-22</v>
      </c>
      <c r="G1714" s="736">
        <v>-2.27</v>
      </c>
      <c r="H1714" s="735">
        <v>960</v>
      </c>
      <c r="I1714" s="735">
        <v>969</v>
      </c>
      <c r="J1714" s="735">
        <v>946</v>
      </c>
      <c r="K1714" s="735">
        <v>23295</v>
      </c>
      <c r="L1714" s="735">
        <v>22154155</v>
      </c>
      <c r="M1714" s="735">
        <v>17731555081</v>
      </c>
      <c r="N1714" s="735">
        <v>18723923</v>
      </c>
    </row>
    <row r="1715" spans="1:14">
      <c r="A1715" s="734" t="s">
        <v>4242</v>
      </c>
      <c r="B1715" s="734" t="s">
        <v>4243</v>
      </c>
      <c r="C1715" s="734" t="s">
        <v>1600</v>
      </c>
      <c r="D1715" s="734" t="s">
        <v>1614</v>
      </c>
      <c r="E1715" s="735">
        <v>2545</v>
      </c>
      <c r="F1715" s="735">
        <v>125</v>
      </c>
      <c r="G1715" s="736">
        <v>5.17</v>
      </c>
      <c r="H1715" s="735">
        <v>2420</v>
      </c>
      <c r="I1715" s="735">
        <v>2615</v>
      </c>
      <c r="J1715" s="735">
        <v>2375</v>
      </c>
      <c r="K1715" s="735">
        <v>185393</v>
      </c>
      <c r="L1715" s="735">
        <v>464089894</v>
      </c>
      <c r="M1715" s="735">
        <v>21245657455</v>
      </c>
      <c r="N1715" s="735">
        <v>8347999</v>
      </c>
    </row>
    <row r="1716" spans="1:14">
      <c r="A1716" s="734" t="s">
        <v>4244</v>
      </c>
      <c r="B1716" s="734" t="s">
        <v>4245</v>
      </c>
      <c r="C1716" s="734" t="s">
        <v>1695</v>
      </c>
      <c r="D1716" s="734" t="s">
        <v>1696</v>
      </c>
      <c r="E1716" s="735">
        <v>484</v>
      </c>
      <c r="F1716" s="735">
        <v>15</v>
      </c>
      <c r="G1716" s="736">
        <v>3.2</v>
      </c>
      <c r="H1716" s="735">
        <v>536</v>
      </c>
      <c r="I1716" s="735">
        <v>536</v>
      </c>
      <c r="J1716" s="735">
        <v>399</v>
      </c>
      <c r="K1716" s="735">
        <v>37996</v>
      </c>
      <c r="L1716" s="735">
        <v>15161090</v>
      </c>
      <c r="M1716" s="735">
        <v>5959558792</v>
      </c>
      <c r="N1716" s="735">
        <v>12313138</v>
      </c>
    </row>
    <row r="1717" spans="1:14">
      <c r="A1717" s="734" t="s">
        <v>4246</v>
      </c>
      <c r="B1717" s="734" t="s">
        <v>4247</v>
      </c>
      <c r="C1717" s="734" t="s">
        <v>1604</v>
      </c>
      <c r="D1717" s="734" t="s">
        <v>1605</v>
      </c>
      <c r="E1717" s="735">
        <v>1600</v>
      </c>
      <c r="F1717" s="735">
        <v>72</v>
      </c>
      <c r="G1717" s="736">
        <v>4.71</v>
      </c>
      <c r="H1717" s="735">
        <v>1530</v>
      </c>
      <c r="I1717" s="735">
        <v>1600</v>
      </c>
      <c r="J1717" s="735">
        <v>1518</v>
      </c>
      <c r="K1717" s="735">
        <v>463797</v>
      </c>
      <c r="L1717" s="735">
        <v>717436847</v>
      </c>
      <c r="M1717" s="735">
        <v>309184691200</v>
      </c>
      <c r="N1717" s="735">
        <v>193240432</v>
      </c>
    </row>
    <row r="1718" spans="1:14">
      <c r="A1718" s="734" t="s">
        <v>4249</v>
      </c>
      <c r="B1718" s="734" t="s">
        <v>4250</v>
      </c>
      <c r="C1718" s="734" t="s">
        <v>1600</v>
      </c>
      <c r="D1718" s="734" t="s">
        <v>1611</v>
      </c>
      <c r="E1718" s="735">
        <v>61100</v>
      </c>
      <c r="F1718" s="735">
        <v>-700</v>
      </c>
      <c r="G1718" s="736">
        <v>-1.1299999999999999</v>
      </c>
      <c r="H1718" s="735">
        <v>63500</v>
      </c>
      <c r="I1718" s="735">
        <v>63700</v>
      </c>
      <c r="J1718" s="735">
        <v>60800</v>
      </c>
      <c r="K1718" s="735">
        <v>334019</v>
      </c>
      <c r="L1718" s="735">
        <v>20620963300</v>
      </c>
      <c r="M1718" s="735">
        <v>1504211735000</v>
      </c>
      <c r="N1718" s="735">
        <v>24618850</v>
      </c>
    </row>
    <row r="1719" spans="1:14">
      <c r="A1719" s="734" t="s">
        <v>4251</v>
      </c>
      <c r="B1719" s="734" t="s">
        <v>4252</v>
      </c>
      <c r="C1719" s="734" t="s">
        <v>1604</v>
      </c>
      <c r="D1719" s="734" t="s">
        <v>1605</v>
      </c>
      <c r="E1719" s="735">
        <v>95200</v>
      </c>
      <c r="F1719" s="735">
        <v>-10400</v>
      </c>
      <c r="G1719" s="736">
        <v>-9.85</v>
      </c>
      <c r="H1719" s="735">
        <v>95400</v>
      </c>
      <c r="I1719" s="735">
        <v>100000</v>
      </c>
      <c r="J1719" s="735">
        <v>92700</v>
      </c>
      <c r="K1719" s="735">
        <v>1289522</v>
      </c>
      <c r="L1719" s="735">
        <v>122868894150</v>
      </c>
      <c r="M1719" s="735">
        <v>3827926883200</v>
      </c>
      <c r="N1719" s="735">
        <v>40209316</v>
      </c>
    </row>
    <row r="1720" spans="1:14">
      <c r="A1720" s="734" t="s">
        <v>4253</v>
      </c>
      <c r="B1720" s="734" t="s">
        <v>4254</v>
      </c>
      <c r="C1720" s="734" t="s">
        <v>1600</v>
      </c>
      <c r="D1720" s="734" t="s">
        <v>1614</v>
      </c>
      <c r="E1720" s="735">
        <v>12960</v>
      </c>
      <c r="F1720" s="735">
        <v>0</v>
      </c>
      <c r="G1720" s="736">
        <v>0</v>
      </c>
      <c r="H1720" s="735">
        <v>12540</v>
      </c>
      <c r="I1720" s="735">
        <v>13060</v>
      </c>
      <c r="J1720" s="735">
        <v>12540</v>
      </c>
      <c r="K1720" s="735">
        <v>227254</v>
      </c>
      <c r="L1720" s="735">
        <v>2916934270</v>
      </c>
      <c r="M1720" s="735">
        <v>272575704960</v>
      </c>
      <c r="N1720" s="735">
        <v>21032076</v>
      </c>
    </row>
    <row r="1721" spans="1:14">
      <c r="A1721" s="734" t="s">
        <v>10157</v>
      </c>
      <c r="B1721" s="734" t="s">
        <v>10158</v>
      </c>
      <c r="C1721" s="734" t="s">
        <v>1600</v>
      </c>
      <c r="D1721" s="734" t="s">
        <v>1660</v>
      </c>
      <c r="E1721" s="735">
        <v>2005</v>
      </c>
      <c r="F1721" s="735">
        <v>0</v>
      </c>
      <c r="G1721" s="736">
        <v>0</v>
      </c>
      <c r="H1721" s="735">
        <v>2005</v>
      </c>
      <c r="I1721" s="735">
        <v>2010</v>
      </c>
      <c r="J1721" s="735">
        <v>2000</v>
      </c>
      <c r="K1721" s="735">
        <v>1997</v>
      </c>
      <c r="L1721" s="735">
        <v>3996685</v>
      </c>
      <c r="M1721" s="735">
        <v>8240550000</v>
      </c>
      <c r="N1721" s="735">
        <v>4110000</v>
      </c>
    </row>
    <row r="1722" spans="1:14">
      <c r="A1722" s="734" t="s">
        <v>4255</v>
      </c>
      <c r="B1722" s="734" t="s">
        <v>4256</v>
      </c>
      <c r="C1722" s="734" t="s">
        <v>1695</v>
      </c>
      <c r="D1722" s="734" t="s">
        <v>1696</v>
      </c>
      <c r="E1722" s="735">
        <v>3265</v>
      </c>
      <c r="F1722" s="735">
        <v>15</v>
      </c>
      <c r="G1722" s="736">
        <v>0.46</v>
      </c>
      <c r="H1722" s="735">
        <v>3265</v>
      </c>
      <c r="I1722" s="735">
        <v>3265</v>
      </c>
      <c r="J1722" s="735">
        <v>3265</v>
      </c>
      <c r="K1722" s="735">
        <v>1</v>
      </c>
      <c r="L1722" s="735">
        <v>3265</v>
      </c>
      <c r="M1722" s="735">
        <v>25555592510</v>
      </c>
      <c r="N1722" s="735">
        <v>7827134</v>
      </c>
    </row>
    <row r="1723" spans="1:14">
      <c r="A1723" s="734" t="s">
        <v>4257</v>
      </c>
      <c r="B1723" s="734" t="s">
        <v>4258</v>
      </c>
      <c r="C1723" s="734" t="s">
        <v>1600</v>
      </c>
      <c r="D1723" s="734" t="s">
        <v>1614</v>
      </c>
      <c r="E1723" s="735">
        <v>4990</v>
      </c>
      <c r="F1723" s="735">
        <v>40</v>
      </c>
      <c r="G1723" s="736">
        <v>0.81</v>
      </c>
      <c r="H1723" s="735">
        <v>4955</v>
      </c>
      <c r="I1723" s="735">
        <v>4990</v>
      </c>
      <c r="J1723" s="735">
        <v>4940</v>
      </c>
      <c r="K1723" s="735">
        <v>7234</v>
      </c>
      <c r="L1723" s="735">
        <v>36006725</v>
      </c>
      <c r="M1723" s="735">
        <v>44389817450</v>
      </c>
      <c r="N1723" s="735">
        <v>8895755</v>
      </c>
    </row>
    <row r="1724" spans="1:14">
      <c r="A1724" s="734" t="s">
        <v>4259</v>
      </c>
      <c r="B1724" s="734" t="s">
        <v>4260</v>
      </c>
      <c r="C1724" s="734" t="s">
        <v>1600</v>
      </c>
      <c r="D1724" s="734" t="s">
        <v>1611</v>
      </c>
      <c r="E1724" s="735">
        <v>12400</v>
      </c>
      <c r="F1724" s="735">
        <v>80</v>
      </c>
      <c r="G1724" s="736">
        <v>0.65</v>
      </c>
      <c r="H1724" s="735">
        <v>12320</v>
      </c>
      <c r="I1724" s="735">
        <v>12570</v>
      </c>
      <c r="J1724" s="735">
        <v>12220</v>
      </c>
      <c r="K1724" s="735">
        <v>70259</v>
      </c>
      <c r="L1724" s="735">
        <v>874369835</v>
      </c>
      <c r="M1724" s="735">
        <v>220844409200</v>
      </c>
      <c r="N1724" s="735">
        <v>17810033</v>
      </c>
    </row>
    <row r="1725" spans="1:14">
      <c r="A1725" s="734" t="s">
        <v>4261</v>
      </c>
      <c r="B1725" s="734" t="s">
        <v>4262</v>
      </c>
      <c r="C1725" s="734" t="s">
        <v>1600</v>
      </c>
      <c r="D1725" s="734" t="s">
        <v>1601</v>
      </c>
      <c r="E1725" s="735">
        <v>790</v>
      </c>
      <c r="F1725" s="735">
        <v>-11</v>
      </c>
      <c r="G1725" s="736">
        <v>-1.37</v>
      </c>
      <c r="H1725" s="735">
        <v>796</v>
      </c>
      <c r="I1725" s="735">
        <v>801</v>
      </c>
      <c r="J1725" s="735">
        <v>787</v>
      </c>
      <c r="K1725" s="735">
        <v>316598</v>
      </c>
      <c r="L1725" s="735">
        <v>250404397</v>
      </c>
      <c r="M1725" s="735">
        <v>66713540010</v>
      </c>
      <c r="N1725" s="735">
        <v>84447519</v>
      </c>
    </row>
    <row r="1726" spans="1:14">
      <c r="A1726" s="734" t="s">
        <v>10159</v>
      </c>
      <c r="B1726" s="734" t="s">
        <v>10160</v>
      </c>
      <c r="C1726" s="734" t="s">
        <v>1600</v>
      </c>
      <c r="D1726" s="734" t="s">
        <v>1614</v>
      </c>
      <c r="E1726" s="735">
        <v>36300</v>
      </c>
      <c r="F1726" s="735">
        <v>6400</v>
      </c>
      <c r="G1726" s="736">
        <v>21.4</v>
      </c>
      <c r="H1726" s="735">
        <v>30300</v>
      </c>
      <c r="I1726" s="735">
        <v>38300</v>
      </c>
      <c r="J1726" s="735">
        <v>29600</v>
      </c>
      <c r="K1726" s="735">
        <v>2540458</v>
      </c>
      <c r="L1726" s="735">
        <v>89365507825</v>
      </c>
      <c r="M1726" s="735">
        <v>227893432800</v>
      </c>
      <c r="N1726" s="735">
        <v>6278056</v>
      </c>
    </row>
    <row r="1727" spans="1:14">
      <c r="A1727" s="734" t="s">
        <v>4263</v>
      </c>
      <c r="B1727" s="734" t="s">
        <v>4264</v>
      </c>
      <c r="C1727" s="734" t="s">
        <v>1600</v>
      </c>
      <c r="D1727" s="734" t="s">
        <v>1614</v>
      </c>
      <c r="E1727" s="735">
        <v>19190</v>
      </c>
      <c r="F1727" s="735">
        <v>230</v>
      </c>
      <c r="G1727" s="736">
        <v>1.21</v>
      </c>
      <c r="H1727" s="735">
        <v>18900</v>
      </c>
      <c r="I1727" s="735">
        <v>19330</v>
      </c>
      <c r="J1727" s="735">
        <v>18730</v>
      </c>
      <c r="K1727" s="735">
        <v>58403</v>
      </c>
      <c r="L1727" s="735">
        <v>1109652410</v>
      </c>
      <c r="M1727" s="735">
        <v>202725577940</v>
      </c>
      <c r="N1727" s="735">
        <v>10564126</v>
      </c>
    </row>
    <row r="1728" spans="1:14">
      <c r="A1728" s="734" t="s">
        <v>4265</v>
      </c>
      <c r="B1728" s="734" t="s">
        <v>4266</v>
      </c>
      <c r="C1728" s="734" t="s">
        <v>1600</v>
      </c>
      <c r="D1728" s="734" t="s">
        <v>1611</v>
      </c>
      <c r="E1728" s="735">
        <v>6360</v>
      </c>
      <c r="F1728" s="735">
        <v>-150</v>
      </c>
      <c r="G1728" s="736">
        <v>-2.2999999999999998</v>
      </c>
      <c r="H1728" s="735">
        <v>6510</v>
      </c>
      <c r="I1728" s="735">
        <v>6510</v>
      </c>
      <c r="J1728" s="735">
        <v>6230</v>
      </c>
      <c r="K1728" s="735">
        <v>27605</v>
      </c>
      <c r="L1728" s="735">
        <v>175332720</v>
      </c>
      <c r="M1728" s="735">
        <v>124299057720</v>
      </c>
      <c r="N1728" s="735">
        <v>19543877</v>
      </c>
    </row>
    <row r="1729" spans="1:14">
      <c r="A1729" s="734" t="s">
        <v>10161</v>
      </c>
      <c r="B1729" s="734" t="s">
        <v>10162</v>
      </c>
      <c r="C1729" s="734" t="s">
        <v>1600</v>
      </c>
      <c r="D1729" s="734" t="s">
        <v>1632</v>
      </c>
      <c r="E1729" s="735">
        <v>13280</v>
      </c>
      <c r="F1729" s="735">
        <v>800</v>
      </c>
      <c r="G1729" s="736">
        <v>6.41</v>
      </c>
      <c r="H1729" s="735">
        <v>12540</v>
      </c>
      <c r="I1729" s="735">
        <v>13500</v>
      </c>
      <c r="J1729" s="735">
        <v>12360</v>
      </c>
      <c r="K1729" s="735">
        <v>326753</v>
      </c>
      <c r="L1729" s="735">
        <v>4303372570</v>
      </c>
      <c r="M1729" s="735">
        <v>141176811520</v>
      </c>
      <c r="N1729" s="735">
        <v>10630784</v>
      </c>
    </row>
    <row r="1730" spans="1:14">
      <c r="A1730" s="734" t="s">
        <v>4267</v>
      </c>
      <c r="B1730" s="734" t="s">
        <v>4268</v>
      </c>
      <c r="C1730" s="734" t="s">
        <v>1600</v>
      </c>
      <c r="D1730" s="734" t="s">
        <v>1632</v>
      </c>
      <c r="E1730" s="735">
        <v>37350</v>
      </c>
      <c r="F1730" s="735">
        <v>600</v>
      </c>
      <c r="G1730" s="736">
        <v>1.63</v>
      </c>
      <c r="H1730" s="735">
        <v>36400</v>
      </c>
      <c r="I1730" s="735">
        <v>38200</v>
      </c>
      <c r="J1730" s="735">
        <v>36400</v>
      </c>
      <c r="K1730" s="735">
        <v>59277</v>
      </c>
      <c r="L1730" s="735">
        <v>2228126500</v>
      </c>
      <c r="M1730" s="735">
        <v>461628744300</v>
      </c>
      <c r="N1730" s="735">
        <v>12359538</v>
      </c>
    </row>
    <row r="1731" spans="1:14">
      <c r="A1731" s="734" t="s">
        <v>4269</v>
      </c>
      <c r="B1731" s="734" t="s">
        <v>4270</v>
      </c>
      <c r="C1731" s="734" t="s">
        <v>1600</v>
      </c>
      <c r="D1731" s="734" t="s">
        <v>2041</v>
      </c>
      <c r="E1731" s="735">
        <v>1887</v>
      </c>
      <c r="F1731" s="735">
        <v>0</v>
      </c>
      <c r="G1731" s="736">
        <v>0</v>
      </c>
      <c r="H1731" s="735">
        <v>1887</v>
      </c>
      <c r="I1731" s="735">
        <v>1887</v>
      </c>
      <c r="J1731" s="735">
        <v>1868</v>
      </c>
      <c r="K1731" s="735">
        <v>5785</v>
      </c>
      <c r="L1731" s="735">
        <v>10833401</v>
      </c>
      <c r="M1731" s="735">
        <v>34564024266</v>
      </c>
      <c r="N1731" s="735">
        <v>18316918</v>
      </c>
    </row>
    <row r="1732" spans="1:14">
      <c r="A1732" s="734" t="s">
        <v>4271</v>
      </c>
      <c r="B1732" s="734" t="s">
        <v>4272</v>
      </c>
      <c r="C1732" s="734" t="s">
        <v>1604</v>
      </c>
      <c r="D1732" s="734" t="s">
        <v>1605</v>
      </c>
      <c r="E1732" s="735">
        <v>28850</v>
      </c>
      <c r="F1732" s="735">
        <v>-150</v>
      </c>
      <c r="G1732" s="736">
        <v>-0.52</v>
      </c>
      <c r="H1732" s="735">
        <v>29450</v>
      </c>
      <c r="I1732" s="735">
        <v>29500</v>
      </c>
      <c r="J1732" s="735">
        <v>28450</v>
      </c>
      <c r="K1732" s="735">
        <v>79746</v>
      </c>
      <c r="L1732" s="735">
        <v>2295082300</v>
      </c>
      <c r="M1732" s="735">
        <v>502033275000</v>
      </c>
      <c r="N1732" s="735">
        <v>17401500</v>
      </c>
    </row>
    <row r="1733" spans="1:14">
      <c r="A1733" s="734" t="s">
        <v>7836</v>
      </c>
      <c r="B1733" s="734" t="s">
        <v>7837</v>
      </c>
      <c r="C1733" s="734" t="s">
        <v>1600</v>
      </c>
      <c r="D1733" s="734" t="s">
        <v>1614</v>
      </c>
      <c r="E1733" s="735">
        <v>7000</v>
      </c>
      <c r="F1733" s="735">
        <v>-100</v>
      </c>
      <c r="G1733" s="736">
        <v>-1.41</v>
      </c>
      <c r="H1733" s="735">
        <v>7460</v>
      </c>
      <c r="I1733" s="735">
        <v>7460</v>
      </c>
      <c r="J1733" s="735">
        <v>7000</v>
      </c>
      <c r="K1733" s="735">
        <v>3878</v>
      </c>
      <c r="L1733" s="735">
        <v>27417730</v>
      </c>
      <c r="M1733" s="735">
        <v>35265510000</v>
      </c>
      <c r="N1733" s="735">
        <v>5037930</v>
      </c>
    </row>
    <row r="1734" spans="1:14">
      <c r="A1734" s="734" t="s">
        <v>4273</v>
      </c>
      <c r="B1734" s="734" t="s">
        <v>4274</v>
      </c>
      <c r="C1734" s="734" t="s">
        <v>1600</v>
      </c>
      <c r="D1734" s="734" t="s">
        <v>1611</v>
      </c>
      <c r="E1734" s="735">
        <v>6770</v>
      </c>
      <c r="F1734" s="735">
        <v>170</v>
      </c>
      <c r="G1734" s="736">
        <v>2.58</v>
      </c>
      <c r="H1734" s="735">
        <v>6600</v>
      </c>
      <c r="I1734" s="735">
        <v>6770</v>
      </c>
      <c r="J1734" s="735">
        <v>6560</v>
      </c>
      <c r="K1734" s="735">
        <v>49537</v>
      </c>
      <c r="L1734" s="735">
        <v>330212750</v>
      </c>
      <c r="M1734" s="735">
        <v>219115640060</v>
      </c>
      <c r="N1734" s="735">
        <v>32365678</v>
      </c>
    </row>
    <row r="1735" spans="1:14">
      <c r="A1735" s="734" t="s">
        <v>10163</v>
      </c>
      <c r="B1735" s="734" t="s">
        <v>10164</v>
      </c>
      <c r="C1735" s="734" t="s">
        <v>1604</v>
      </c>
      <c r="D1735" s="734" t="s">
        <v>1605</v>
      </c>
      <c r="E1735" s="735">
        <v>142800</v>
      </c>
      <c r="F1735" s="735">
        <v>4400</v>
      </c>
      <c r="G1735" s="736">
        <v>3.18</v>
      </c>
      <c r="H1735" s="735">
        <v>137100</v>
      </c>
      <c r="I1735" s="735">
        <v>146200</v>
      </c>
      <c r="J1735" s="735">
        <v>134500</v>
      </c>
      <c r="K1735" s="735">
        <v>23957</v>
      </c>
      <c r="L1735" s="735">
        <v>3391905800</v>
      </c>
      <c r="M1735" s="735">
        <v>1307176920000</v>
      </c>
      <c r="N1735" s="735">
        <v>9153900</v>
      </c>
    </row>
    <row r="1736" spans="1:14">
      <c r="A1736" s="734" t="s">
        <v>4275</v>
      </c>
      <c r="B1736" s="734" t="s">
        <v>4276</v>
      </c>
      <c r="C1736" s="734" t="s">
        <v>1600</v>
      </c>
      <c r="D1736" s="734" t="s">
        <v>1611</v>
      </c>
      <c r="E1736" s="735">
        <v>7920</v>
      </c>
      <c r="F1736" s="735">
        <v>30</v>
      </c>
      <c r="G1736" s="736">
        <v>0.38</v>
      </c>
      <c r="H1736" s="735">
        <v>7840</v>
      </c>
      <c r="I1736" s="735">
        <v>7920</v>
      </c>
      <c r="J1736" s="735">
        <v>7830</v>
      </c>
      <c r="K1736" s="735">
        <v>10075</v>
      </c>
      <c r="L1736" s="735">
        <v>79268400</v>
      </c>
      <c r="M1736" s="735">
        <v>139392000000</v>
      </c>
      <c r="N1736" s="735">
        <v>17600000</v>
      </c>
    </row>
    <row r="1737" spans="1:14">
      <c r="A1737" s="734" t="s">
        <v>4277</v>
      </c>
      <c r="B1737" s="734" t="s">
        <v>4278</v>
      </c>
      <c r="C1737" s="734" t="s">
        <v>1600</v>
      </c>
      <c r="D1737" s="734" t="s">
        <v>1611</v>
      </c>
      <c r="E1737" s="735">
        <v>2105</v>
      </c>
      <c r="F1737" s="735">
        <v>0</v>
      </c>
      <c r="G1737" s="736">
        <v>0</v>
      </c>
      <c r="H1737" s="735">
        <v>2100</v>
      </c>
      <c r="I1737" s="735">
        <v>2135</v>
      </c>
      <c r="J1737" s="735">
        <v>2085</v>
      </c>
      <c r="K1737" s="735">
        <v>33948</v>
      </c>
      <c r="L1737" s="735">
        <v>71239595</v>
      </c>
      <c r="M1737" s="735">
        <v>131832569395</v>
      </c>
      <c r="N1737" s="735">
        <v>62628299</v>
      </c>
    </row>
    <row r="1738" spans="1:14">
      <c r="A1738" s="734" t="s">
        <v>10165</v>
      </c>
      <c r="B1738" s="734" t="s">
        <v>10166</v>
      </c>
      <c r="C1738" s="734" t="s">
        <v>1600</v>
      </c>
      <c r="D1738" s="734" t="s">
        <v>1632</v>
      </c>
      <c r="E1738" s="735">
        <v>3490</v>
      </c>
      <c r="F1738" s="735">
        <v>15</v>
      </c>
      <c r="G1738" s="736">
        <v>0.43</v>
      </c>
      <c r="H1738" s="735">
        <v>3580</v>
      </c>
      <c r="I1738" s="735">
        <v>3580</v>
      </c>
      <c r="J1738" s="735">
        <v>3305</v>
      </c>
      <c r="K1738" s="735">
        <v>9301</v>
      </c>
      <c r="L1738" s="735">
        <v>31878825</v>
      </c>
      <c r="M1738" s="735">
        <v>29985179580</v>
      </c>
      <c r="N1738" s="735">
        <v>8591742</v>
      </c>
    </row>
    <row r="1739" spans="1:14">
      <c r="A1739" s="734" t="s">
        <v>10167</v>
      </c>
      <c r="B1739" s="734" t="s">
        <v>10168</v>
      </c>
      <c r="C1739" s="734" t="s">
        <v>1600</v>
      </c>
      <c r="D1739" s="734" t="s">
        <v>1601</v>
      </c>
      <c r="E1739" s="735">
        <v>7110</v>
      </c>
      <c r="F1739" s="735">
        <v>-370</v>
      </c>
      <c r="G1739" s="736">
        <v>-4.95</v>
      </c>
      <c r="H1739" s="735">
        <v>7430</v>
      </c>
      <c r="I1739" s="735">
        <v>7470</v>
      </c>
      <c r="J1739" s="735">
        <v>7100</v>
      </c>
      <c r="K1739" s="735">
        <v>149501</v>
      </c>
      <c r="L1739" s="735">
        <v>1080456410</v>
      </c>
      <c r="M1739" s="735">
        <v>82335079800</v>
      </c>
      <c r="N1739" s="735">
        <v>11580180</v>
      </c>
    </row>
    <row r="1740" spans="1:14">
      <c r="A1740" s="734" t="s">
        <v>3204</v>
      </c>
      <c r="B1740" s="734" t="s">
        <v>7838</v>
      </c>
      <c r="C1740" s="734" t="s">
        <v>1600</v>
      </c>
      <c r="D1740" s="734" t="s">
        <v>1614</v>
      </c>
      <c r="E1740" s="735">
        <v>1073</v>
      </c>
      <c r="F1740" s="735">
        <v>33</v>
      </c>
      <c r="G1740" s="736">
        <v>3.17</v>
      </c>
      <c r="H1740" s="735">
        <v>1030</v>
      </c>
      <c r="I1740" s="735">
        <v>1090</v>
      </c>
      <c r="J1740" s="735">
        <v>1030</v>
      </c>
      <c r="K1740" s="735">
        <v>433165</v>
      </c>
      <c r="L1740" s="735">
        <v>462527365</v>
      </c>
      <c r="M1740" s="735">
        <v>53499842234</v>
      </c>
      <c r="N1740" s="735">
        <v>49860058</v>
      </c>
    </row>
    <row r="1741" spans="1:14">
      <c r="A1741" s="734" t="s">
        <v>4279</v>
      </c>
      <c r="B1741" s="734" t="s">
        <v>4280</v>
      </c>
      <c r="C1741" s="734" t="s">
        <v>1600</v>
      </c>
      <c r="D1741" s="734" t="s">
        <v>1601</v>
      </c>
      <c r="E1741" s="735">
        <v>8400</v>
      </c>
      <c r="F1741" s="735">
        <v>120</v>
      </c>
      <c r="G1741" s="736">
        <v>1.45</v>
      </c>
      <c r="H1741" s="735">
        <v>8210</v>
      </c>
      <c r="I1741" s="735">
        <v>8400</v>
      </c>
      <c r="J1741" s="735">
        <v>8180</v>
      </c>
      <c r="K1741" s="735">
        <v>56568</v>
      </c>
      <c r="L1741" s="735">
        <v>469521915</v>
      </c>
      <c r="M1741" s="735">
        <v>189810432000</v>
      </c>
      <c r="N1741" s="735">
        <v>22596480</v>
      </c>
    </row>
    <row r="1742" spans="1:14">
      <c r="A1742" s="734" t="s">
        <v>4281</v>
      </c>
      <c r="B1742" s="734" t="s">
        <v>4282</v>
      </c>
      <c r="C1742" s="734" t="s">
        <v>1600</v>
      </c>
      <c r="D1742" s="734" t="s">
        <v>1614</v>
      </c>
      <c r="E1742" s="735">
        <v>6420</v>
      </c>
      <c r="F1742" s="735">
        <v>-70</v>
      </c>
      <c r="G1742" s="736">
        <v>-1.08</v>
      </c>
      <c r="H1742" s="735">
        <v>6490</v>
      </c>
      <c r="I1742" s="735">
        <v>6580</v>
      </c>
      <c r="J1742" s="735">
        <v>6300</v>
      </c>
      <c r="K1742" s="735">
        <v>21916</v>
      </c>
      <c r="L1742" s="735">
        <v>140428110</v>
      </c>
      <c r="M1742" s="735">
        <v>108582769680</v>
      </c>
      <c r="N1742" s="735">
        <v>16913204</v>
      </c>
    </row>
    <row r="1743" spans="1:14">
      <c r="A1743" s="734" t="s">
        <v>4283</v>
      </c>
      <c r="B1743" s="734" t="s">
        <v>4284</v>
      </c>
      <c r="C1743" s="734" t="s">
        <v>1600</v>
      </c>
      <c r="D1743" s="734" t="s">
        <v>1611</v>
      </c>
      <c r="E1743" s="735">
        <v>1793</v>
      </c>
      <c r="F1743" s="735">
        <v>-6</v>
      </c>
      <c r="G1743" s="736">
        <v>-0.33</v>
      </c>
      <c r="H1743" s="735">
        <v>1799</v>
      </c>
      <c r="I1743" s="735">
        <v>1813</v>
      </c>
      <c r="J1743" s="735">
        <v>1778</v>
      </c>
      <c r="K1743" s="735">
        <v>79715</v>
      </c>
      <c r="L1743" s="735">
        <v>142702507</v>
      </c>
      <c r="M1743" s="735">
        <v>72333620183</v>
      </c>
      <c r="N1743" s="735">
        <v>40342231</v>
      </c>
    </row>
    <row r="1744" spans="1:14">
      <c r="A1744" s="734" t="s">
        <v>4285</v>
      </c>
      <c r="B1744" s="734" t="s">
        <v>4286</v>
      </c>
      <c r="C1744" s="734" t="s">
        <v>1600</v>
      </c>
      <c r="D1744" s="734" t="s">
        <v>1611</v>
      </c>
      <c r="E1744" s="735">
        <v>11820</v>
      </c>
      <c r="F1744" s="735">
        <v>10</v>
      </c>
      <c r="G1744" s="736">
        <v>0.08</v>
      </c>
      <c r="H1744" s="735">
        <v>11810</v>
      </c>
      <c r="I1744" s="735">
        <v>11990</v>
      </c>
      <c r="J1744" s="735">
        <v>11770</v>
      </c>
      <c r="K1744" s="735">
        <v>48500</v>
      </c>
      <c r="L1744" s="735">
        <v>574951910</v>
      </c>
      <c r="M1744" s="735">
        <v>143703493920</v>
      </c>
      <c r="N1744" s="735">
        <v>12157656</v>
      </c>
    </row>
    <row r="1745" spans="1:14">
      <c r="A1745" s="734" t="s">
        <v>5485</v>
      </c>
      <c r="B1745" s="734" t="s">
        <v>10169</v>
      </c>
      <c r="C1745" s="734" t="s">
        <v>1600</v>
      </c>
      <c r="D1745" s="734" t="s">
        <v>1601</v>
      </c>
      <c r="E1745" s="735">
        <v>1560</v>
      </c>
      <c r="F1745" s="735">
        <v>-34</v>
      </c>
      <c r="G1745" s="736">
        <v>-2.13</v>
      </c>
      <c r="H1745" s="735">
        <v>1611</v>
      </c>
      <c r="I1745" s="735">
        <v>1611</v>
      </c>
      <c r="J1745" s="735">
        <v>1551</v>
      </c>
      <c r="K1745" s="735">
        <v>277314</v>
      </c>
      <c r="L1745" s="735">
        <v>433432284</v>
      </c>
      <c r="M1745" s="735">
        <v>122158999560</v>
      </c>
      <c r="N1745" s="735">
        <v>78307051</v>
      </c>
    </row>
    <row r="1746" spans="1:14">
      <c r="A1746" s="734" t="s">
        <v>4288</v>
      </c>
      <c r="B1746" s="734" t="s">
        <v>4289</v>
      </c>
      <c r="C1746" s="734" t="s">
        <v>1600</v>
      </c>
      <c r="D1746" s="734" t="s">
        <v>1614</v>
      </c>
      <c r="E1746" s="735">
        <v>6140</v>
      </c>
      <c r="F1746" s="735">
        <v>-190</v>
      </c>
      <c r="G1746" s="736">
        <v>-3</v>
      </c>
      <c r="H1746" s="735">
        <v>6280</v>
      </c>
      <c r="I1746" s="735">
        <v>6280</v>
      </c>
      <c r="J1746" s="735">
        <v>6110</v>
      </c>
      <c r="K1746" s="735">
        <v>12295</v>
      </c>
      <c r="L1746" s="735">
        <v>75799820</v>
      </c>
      <c r="M1746" s="735">
        <v>49924340000</v>
      </c>
      <c r="N1746" s="735">
        <v>8131000</v>
      </c>
    </row>
    <row r="1747" spans="1:14">
      <c r="A1747" s="734" t="s">
        <v>4290</v>
      </c>
      <c r="B1747" s="734" t="s">
        <v>4291</v>
      </c>
      <c r="C1747" s="734" t="s">
        <v>1604</v>
      </c>
      <c r="D1747" s="734" t="s">
        <v>1605</v>
      </c>
      <c r="E1747" s="735">
        <v>4830</v>
      </c>
      <c r="F1747" s="735">
        <v>-150</v>
      </c>
      <c r="G1747" s="736">
        <v>-3.01</v>
      </c>
      <c r="H1747" s="735">
        <v>4980</v>
      </c>
      <c r="I1747" s="735">
        <v>5000</v>
      </c>
      <c r="J1747" s="735">
        <v>4650</v>
      </c>
      <c r="K1747" s="735">
        <v>112774</v>
      </c>
      <c r="L1747" s="735">
        <v>545675644</v>
      </c>
      <c r="M1747" s="735">
        <v>96600000000</v>
      </c>
      <c r="N1747" s="735">
        <v>20000000</v>
      </c>
    </row>
    <row r="1748" spans="1:14">
      <c r="A1748" s="734" t="s">
        <v>4293</v>
      </c>
      <c r="B1748" s="734" t="s">
        <v>4294</v>
      </c>
      <c r="C1748" s="734" t="s">
        <v>1600</v>
      </c>
      <c r="D1748" s="734" t="s">
        <v>1614</v>
      </c>
      <c r="E1748" s="735">
        <v>949</v>
      </c>
      <c r="F1748" s="735">
        <v>32</v>
      </c>
      <c r="G1748" s="736">
        <v>3.49</v>
      </c>
      <c r="H1748" s="735">
        <v>907</v>
      </c>
      <c r="I1748" s="735">
        <v>967</v>
      </c>
      <c r="J1748" s="735">
        <v>907</v>
      </c>
      <c r="K1748" s="735">
        <v>605372</v>
      </c>
      <c r="L1748" s="735">
        <v>573730285</v>
      </c>
      <c r="M1748" s="735">
        <v>42325300355</v>
      </c>
      <c r="N1748" s="735">
        <v>44599895</v>
      </c>
    </row>
    <row r="1749" spans="1:14">
      <c r="A1749" s="734" t="s">
        <v>4295</v>
      </c>
      <c r="B1749" s="734" t="s">
        <v>1468</v>
      </c>
      <c r="C1749" s="734" t="s">
        <v>1604</v>
      </c>
      <c r="D1749" s="734" t="s">
        <v>1605</v>
      </c>
      <c r="E1749" s="735">
        <v>81800</v>
      </c>
      <c r="F1749" s="735">
        <v>-400</v>
      </c>
      <c r="G1749" s="736">
        <v>-0.49</v>
      </c>
      <c r="H1749" s="735">
        <v>81800</v>
      </c>
      <c r="I1749" s="735">
        <v>82500</v>
      </c>
      <c r="J1749" s="735">
        <v>80700</v>
      </c>
      <c r="K1749" s="735">
        <v>32828</v>
      </c>
      <c r="L1749" s="735">
        <v>2684771500</v>
      </c>
      <c r="M1749" s="735">
        <v>3624678082400</v>
      </c>
      <c r="N1749" s="735">
        <v>44311468</v>
      </c>
    </row>
    <row r="1750" spans="1:14">
      <c r="A1750" s="734" t="s">
        <v>4296</v>
      </c>
      <c r="B1750" s="734" t="s">
        <v>4297</v>
      </c>
      <c r="C1750" s="734" t="s">
        <v>1604</v>
      </c>
      <c r="D1750" s="734" t="s">
        <v>1605</v>
      </c>
      <c r="E1750" s="735">
        <v>191500</v>
      </c>
      <c r="F1750" s="735">
        <v>1700</v>
      </c>
      <c r="G1750" s="736">
        <v>0.9</v>
      </c>
      <c r="H1750" s="735">
        <v>190400</v>
      </c>
      <c r="I1750" s="735">
        <v>193200</v>
      </c>
      <c r="J1750" s="735">
        <v>185400</v>
      </c>
      <c r="K1750" s="735">
        <v>11323</v>
      </c>
      <c r="L1750" s="735">
        <v>2141723750</v>
      </c>
      <c r="M1750" s="735">
        <v>2585103885500</v>
      </c>
      <c r="N1750" s="735">
        <v>13499237</v>
      </c>
    </row>
    <row r="1751" spans="1:14">
      <c r="A1751" s="734" t="s">
        <v>4298</v>
      </c>
      <c r="B1751" s="734" t="s">
        <v>4299</v>
      </c>
      <c r="C1751" s="734" t="s">
        <v>1604</v>
      </c>
      <c r="D1751" s="734" t="s">
        <v>1605</v>
      </c>
      <c r="E1751" s="735">
        <v>2000</v>
      </c>
      <c r="F1751" s="735">
        <v>-25</v>
      </c>
      <c r="G1751" s="736">
        <v>-1.23</v>
      </c>
      <c r="H1751" s="735">
        <v>2030</v>
      </c>
      <c r="I1751" s="735">
        <v>2050</v>
      </c>
      <c r="J1751" s="735">
        <v>1989</v>
      </c>
      <c r="K1751" s="735">
        <v>730701</v>
      </c>
      <c r="L1751" s="735">
        <v>1462985947</v>
      </c>
      <c r="M1751" s="735">
        <v>365785462000</v>
      </c>
      <c r="N1751" s="735">
        <v>182892731</v>
      </c>
    </row>
    <row r="1752" spans="1:14">
      <c r="A1752" s="734" t="s">
        <v>4301</v>
      </c>
      <c r="B1752" s="734" t="s">
        <v>1229</v>
      </c>
      <c r="C1752" s="734" t="s">
        <v>1604</v>
      </c>
      <c r="D1752" s="734" t="s">
        <v>1605</v>
      </c>
      <c r="E1752" s="735">
        <v>47500</v>
      </c>
      <c r="F1752" s="735">
        <v>-400</v>
      </c>
      <c r="G1752" s="736">
        <v>-0.84</v>
      </c>
      <c r="H1752" s="735">
        <v>48600</v>
      </c>
      <c r="I1752" s="735">
        <v>48600</v>
      </c>
      <c r="J1752" s="735">
        <v>47200</v>
      </c>
      <c r="K1752" s="735">
        <v>50982</v>
      </c>
      <c r="L1752" s="735">
        <v>2423732075</v>
      </c>
      <c r="M1752" s="735">
        <v>907651375000</v>
      </c>
      <c r="N1752" s="735">
        <v>19108450</v>
      </c>
    </row>
    <row r="1753" spans="1:14">
      <c r="A1753" s="734" t="s">
        <v>4304</v>
      </c>
      <c r="B1753" s="734" t="s">
        <v>4305</v>
      </c>
      <c r="C1753" s="734" t="s">
        <v>1604</v>
      </c>
      <c r="D1753" s="734" t="s">
        <v>1605</v>
      </c>
      <c r="E1753" s="735">
        <v>950</v>
      </c>
      <c r="F1753" s="735">
        <v>-2</v>
      </c>
      <c r="G1753" s="736">
        <v>-0.21</v>
      </c>
      <c r="H1753" s="735">
        <v>952</v>
      </c>
      <c r="I1753" s="735">
        <v>961</v>
      </c>
      <c r="J1753" s="735">
        <v>943</v>
      </c>
      <c r="K1753" s="735">
        <v>213988</v>
      </c>
      <c r="L1753" s="735">
        <v>203197133</v>
      </c>
      <c r="M1753" s="735">
        <v>49081279750</v>
      </c>
      <c r="N1753" s="735">
        <v>51664505</v>
      </c>
    </row>
    <row r="1754" spans="1:14">
      <c r="A1754" s="734" t="s">
        <v>4306</v>
      </c>
      <c r="B1754" s="734" t="s">
        <v>4307</v>
      </c>
      <c r="C1754" s="734" t="s">
        <v>1600</v>
      </c>
      <c r="D1754" s="734" t="s">
        <v>1611</v>
      </c>
      <c r="E1754" s="735">
        <v>6860</v>
      </c>
      <c r="F1754" s="735">
        <v>-40</v>
      </c>
      <c r="G1754" s="736">
        <v>-0.57999999999999996</v>
      </c>
      <c r="H1754" s="735">
        <v>6900</v>
      </c>
      <c r="I1754" s="735">
        <v>6920</v>
      </c>
      <c r="J1754" s="735">
        <v>6810</v>
      </c>
      <c r="K1754" s="735">
        <v>9472</v>
      </c>
      <c r="L1754" s="735">
        <v>64966870</v>
      </c>
      <c r="M1754" s="735">
        <v>73334634800</v>
      </c>
      <c r="N1754" s="735">
        <v>10690180</v>
      </c>
    </row>
    <row r="1755" spans="1:14">
      <c r="A1755" s="734" t="s">
        <v>4308</v>
      </c>
      <c r="B1755" s="734" t="s">
        <v>4309</v>
      </c>
      <c r="C1755" s="734" t="s">
        <v>1604</v>
      </c>
      <c r="D1755" s="734" t="s">
        <v>1605</v>
      </c>
      <c r="E1755" s="735">
        <v>489</v>
      </c>
      <c r="F1755" s="735">
        <v>-9</v>
      </c>
      <c r="G1755" s="736">
        <v>-1.81</v>
      </c>
      <c r="H1755" s="735">
        <v>497</v>
      </c>
      <c r="I1755" s="735">
        <v>501</v>
      </c>
      <c r="J1755" s="735">
        <v>482</v>
      </c>
      <c r="K1755" s="735">
        <v>269012</v>
      </c>
      <c r="L1755" s="735">
        <v>132450808</v>
      </c>
      <c r="M1755" s="735">
        <v>49540771908</v>
      </c>
      <c r="N1755" s="735">
        <v>101310372</v>
      </c>
    </row>
    <row r="1756" spans="1:14">
      <c r="A1756" s="734" t="s">
        <v>4310</v>
      </c>
      <c r="B1756" s="734" t="s">
        <v>4311</v>
      </c>
      <c r="C1756" s="734" t="s">
        <v>1600</v>
      </c>
      <c r="D1756" s="734" t="s">
        <v>1601</v>
      </c>
      <c r="E1756" s="735">
        <v>3270</v>
      </c>
      <c r="F1756" s="735">
        <v>-30</v>
      </c>
      <c r="G1756" s="736">
        <v>-0.91</v>
      </c>
      <c r="H1756" s="735">
        <v>3275</v>
      </c>
      <c r="I1756" s="735">
        <v>3385</v>
      </c>
      <c r="J1756" s="735">
        <v>3260</v>
      </c>
      <c r="K1756" s="735">
        <v>164805</v>
      </c>
      <c r="L1756" s="735">
        <v>544434741</v>
      </c>
      <c r="M1756" s="735">
        <v>75322085790</v>
      </c>
      <c r="N1756" s="735">
        <v>23034277</v>
      </c>
    </row>
    <row r="1757" spans="1:14">
      <c r="A1757" s="734" t="s">
        <v>4312</v>
      </c>
      <c r="B1757" s="734" t="s">
        <v>4313</v>
      </c>
      <c r="C1757" s="734" t="s">
        <v>1600</v>
      </c>
      <c r="D1757" s="734" t="s">
        <v>1614</v>
      </c>
      <c r="E1757" s="735">
        <v>491</v>
      </c>
      <c r="F1757" s="735">
        <v>-7</v>
      </c>
      <c r="G1757" s="736">
        <v>-1.41</v>
      </c>
      <c r="H1757" s="735">
        <v>498</v>
      </c>
      <c r="I1757" s="735">
        <v>502</v>
      </c>
      <c r="J1757" s="735">
        <v>491</v>
      </c>
      <c r="K1757" s="735">
        <v>35673</v>
      </c>
      <c r="L1757" s="735">
        <v>17729754</v>
      </c>
      <c r="M1757" s="735">
        <v>16203216040</v>
      </c>
      <c r="N1757" s="735">
        <v>33000440</v>
      </c>
    </row>
    <row r="1758" spans="1:14">
      <c r="A1758" s="734" t="s">
        <v>4314</v>
      </c>
      <c r="B1758" s="734" t="s">
        <v>4315</v>
      </c>
      <c r="C1758" s="734" t="s">
        <v>1600</v>
      </c>
      <c r="D1758" s="734" t="s">
        <v>1601</v>
      </c>
      <c r="E1758" s="735">
        <v>3700</v>
      </c>
      <c r="F1758" s="735">
        <v>-20</v>
      </c>
      <c r="G1758" s="736">
        <v>-0.54</v>
      </c>
      <c r="H1758" s="735">
        <v>3700</v>
      </c>
      <c r="I1758" s="735">
        <v>3730</v>
      </c>
      <c r="J1758" s="735">
        <v>3670</v>
      </c>
      <c r="K1758" s="735">
        <v>39888</v>
      </c>
      <c r="L1758" s="735">
        <v>147798164</v>
      </c>
      <c r="M1758" s="735">
        <v>92500000000</v>
      </c>
      <c r="N1758" s="735">
        <v>25000000</v>
      </c>
    </row>
    <row r="1759" spans="1:14">
      <c r="A1759" s="734" t="s">
        <v>4317</v>
      </c>
      <c r="B1759" s="734" t="s">
        <v>4318</v>
      </c>
      <c r="C1759" s="734" t="s">
        <v>1600</v>
      </c>
      <c r="D1759" s="734" t="s">
        <v>1614</v>
      </c>
      <c r="E1759" s="735">
        <v>17800</v>
      </c>
      <c r="F1759" s="735">
        <v>-30</v>
      </c>
      <c r="G1759" s="736">
        <v>-0.17</v>
      </c>
      <c r="H1759" s="735">
        <v>17940</v>
      </c>
      <c r="I1759" s="735">
        <v>18000</v>
      </c>
      <c r="J1759" s="735">
        <v>17660</v>
      </c>
      <c r="K1759" s="735">
        <v>63660</v>
      </c>
      <c r="L1759" s="735">
        <v>1134112460</v>
      </c>
      <c r="M1759" s="735">
        <v>380026813800</v>
      </c>
      <c r="N1759" s="735">
        <v>21349821</v>
      </c>
    </row>
    <row r="1760" spans="1:14">
      <c r="A1760" s="734" t="s">
        <v>10170</v>
      </c>
      <c r="B1760" s="734" t="s">
        <v>10171</v>
      </c>
      <c r="C1760" s="734" t="s">
        <v>1600</v>
      </c>
      <c r="D1760" s="734" t="s">
        <v>1632</v>
      </c>
      <c r="E1760" s="735">
        <v>38300</v>
      </c>
      <c r="F1760" s="735">
        <v>-950</v>
      </c>
      <c r="G1760" s="736">
        <v>-2.42</v>
      </c>
      <c r="H1760" s="735">
        <v>39250</v>
      </c>
      <c r="I1760" s="735">
        <v>39800</v>
      </c>
      <c r="J1760" s="735">
        <v>37400</v>
      </c>
      <c r="K1760" s="735">
        <v>219578</v>
      </c>
      <c r="L1760" s="735">
        <v>8418150675</v>
      </c>
      <c r="M1760" s="735">
        <v>252020319500</v>
      </c>
      <c r="N1760" s="735">
        <v>6580165</v>
      </c>
    </row>
    <row r="1761" spans="1:14">
      <c r="A1761" s="734" t="s">
        <v>4319</v>
      </c>
      <c r="B1761" s="734" t="s">
        <v>4320</v>
      </c>
      <c r="C1761" s="734" t="s">
        <v>1600</v>
      </c>
      <c r="D1761" s="734" t="s">
        <v>1712</v>
      </c>
      <c r="E1761" s="735">
        <v>237</v>
      </c>
      <c r="F1761" s="735">
        <v>-6</v>
      </c>
      <c r="G1761" s="736">
        <v>-2.4700000000000002</v>
      </c>
      <c r="H1761" s="735">
        <v>245</v>
      </c>
      <c r="I1761" s="735">
        <v>262</v>
      </c>
      <c r="J1761" s="735">
        <v>233</v>
      </c>
      <c r="K1761" s="735">
        <v>3502075</v>
      </c>
      <c r="L1761" s="735">
        <v>858776273</v>
      </c>
      <c r="M1761" s="735">
        <v>59488155612</v>
      </c>
      <c r="N1761" s="735">
        <v>251004876</v>
      </c>
    </row>
    <row r="1762" spans="1:14">
      <c r="A1762" s="734" t="s">
        <v>6151</v>
      </c>
      <c r="B1762" s="734" t="s">
        <v>10172</v>
      </c>
      <c r="C1762" s="734" t="s">
        <v>1695</v>
      </c>
      <c r="D1762" s="734" t="s">
        <v>1696</v>
      </c>
      <c r="E1762" s="735">
        <v>635</v>
      </c>
      <c r="F1762" s="735">
        <v>0</v>
      </c>
      <c r="G1762" s="736">
        <v>0</v>
      </c>
      <c r="H1762" s="735">
        <v>0</v>
      </c>
      <c r="I1762" s="735">
        <v>0</v>
      </c>
      <c r="J1762" s="735">
        <v>0</v>
      </c>
      <c r="K1762" s="735">
        <v>0</v>
      </c>
      <c r="L1762" s="735">
        <v>0</v>
      </c>
      <c r="M1762" s="735">
        <v>7337979990</v>
      </c>
      <c r="N1762" s="735">
        <v>11555874</v>
      </c>
    </row>
    <row r="1763" spans="1:14">
      <c r="A1763" s="734" t="s">
        <v>4321</v>
      </c>
      <c r="B1763" s="734" t="s">
        <v>4322</v>
      </c>
      <c r="C1763" s="734" t="s">
        <v>1600</v>
      </c>
      <c r="D1763" s="734" t="s">
        <v>1611</v>
      </c>
      <c r="E1763" s="735">
        <v>2350</v>
      </c>
      <c r="F1763" s="735">
        <v>-30</v>
      </c>
      <c r="G1763" s="736">
        <v>-1.26</v>
      </c>
      <c r="H1763" s="735">
        <v>2370</v>
      </c>
      <c r="I1763" s="735">
        <v>2375</v>
      </c>
      <c r="J1763" s="735">
        <v>2325</v>
      </c>
      <c r="K1763" s="735">
        <v>110109</v>
      </c>
      <c r="L1763" s="735">
        <v>258759645</v>
      </c>
      <c r="M1763" s="735">
        <v>39813638900</v>
      </c>
      <c r="N1763" s="735">
        <v>16941974</v>
      </c>
    </row>
    <row r="1764" spans="1:14">
      <c r="A1764" s="734" t="s">
        <v>6139</v>
      </c>
      <c r="B1764" s="734" t="s">
        <v>10173</v>
      </c>
      <c r="C1764" s="734" t="s">
        <v>1600</v>
      </c>
      <c r="D1764" s="734" t="s">
        <v>2041</v>
      </c>
      <c r="E1764" s="735">
        <v>732</v>
      </c>
      <c r="F1764" s="735">
        <v>-36</v>
      </c>
      <c r="G1764" s="736">
        <v>-4.6900000000000004</v>
      </c>
      <c r="H1764" s="735">
        <v>768</v>
      </c>
      <c r="I1764" s="735">
        <v>780</v>
      </c>
      <c r="J1764" s="735">
        <v>731</v>
      </c>
      <c r="K1764" s="735">
        <v>66200</v>
      </c>
      <c r="L1764" s="735">
        <v>48894798</v>
      </c>
      <c r="M1764" s="735">
        <v>34156271436</v>
      </c>
      <c r="N1764" s="735">
        <v>46661573</v>
      </c>
    </row>
    <row r="1765" spans="1:14">
      <c r="A1765" s="734" t="s">
        <v>4323</v>
      </c>
      <c r="B1765" s="734" t="s">
        <v>4324</v>
      </c>
      <c r="C1765" s="734" t="s">
        <v>1600</v>
      </c>
      <c r="D1765" s="734" t="s">
        <v>1614</v>
      </c>
      <c r="E1765" s="735">
        <v>3170</v>
      </c>
      <c r="F1765" s="735">
        <v>-20</v>
      </c>
      <c r="G1765" s="736">
        <v>-0.63</v>
      </c>
      <c r="H1765" s="735">
        <v>3195</v>
      </c>
      <c r="I1765" s="735">
        <v>3275</v>
      </c>
      <c r="J1765" s="735">
        <v>3135</v>
      </c>
      <c r="K1765" s="735">
        <v>6066</v>
      </c>
      <c r="L1765" s="735">
        <v>19195845</v>
      </c>
      <c r="M1765" s="735">
        <v>35892061890</v>
      </c>
      <c r="N1765" s="735">
        <v>11322417</v>
      </c>
    </row>
    <row r="1766" spans="1:14">
      <c r="A1766" s="734" t="s">
        <v>4325</v>
      </c>
      <c r="B1766" s="734" t="s">
        <v>1304</v>
      </c>
      <c r="C1766" s="734" t="s">
        <v>1604</v>
      </c>
      <c r="D1766" s="734" t="s">
        <v>1605</v>
      </c>
      <c r="E1766" s="735">
        <v>385000</v>
      </c>
      <c r="F1766" s="735">
        <v>0</v>
      </c>
      <c r="G1766" s="736">
        <v>0</v>
      </c>
      <c r="H1766" s="735">
        <v>387000</v>
      </c>
      <c r="I1766" s="735">
        <v>387000</v>
      </c>
      <c r="J1766" s="735">
        <v>384000</v>
      </c>
      <c r="K1766" s="735">
        <v>3996</v>
      </c>
      <c r="L1766" s="735">
        <v>1538606750</v>
      </c>
      <c r="M1766" s="735">
        <v>1543014550000</v>
      </c>
      <c r="N1766" s="735">
        <v>4007830</v>
      </c>
    </row>
    <row r="1767" spans="1:14">
      <c r="A1767" s="734" t="s">
        <v>4326</v>
      </c>
      <c r="B1767" s="734" t="s">
        <v>4327</v>
      </c>
      <c r="C1767" s="734" t="s">
        <v>1600</v>
      </c>
      <c r="D1767" s="734" t="s">
        <v>1611</v>
      </c>
      <c r="E1767" s="735">
        <v>14420</v>
      </c>
      <c r="F1767" s="735">
        <v>-50</v>
      </c>
      <c r="G1767" s="736">
        <v>-0.35</v>
      </c>
      <c r="H1767" s="735">
        <v>14650</v>
      </c>
      <c r="I1767" s="735">
        <v>14650</v>
      </c>
      <c r="J1767" s="735">
        <v>14230</v>
      </c>
      <c r="K1767" s="735">
        <v>43523</v>
      </c>
      <c r="L1767" s="735">
        <v>629248920</v>
      </c>
      <c r="M1767" s="735">
        <v>155200873800</v>
      </c>
      <c r="N1767" s="735">
        <v>10762890</v>
      </c>
    </row>
    <row r="1768" spans="1:14">
      <c r="A1768" s="734" t="s">
        <v>4328</v>
      </c>
      <c r="B1768" s="734" t="s">
        <v>4329</v>
      </c>
      <c r="C1768" s="734" t="s">
        <v>1600</v>
      </c>
      <c r="D1768" s="734" t="s">
        <v>1614</v>
      </c>
      <c r="E1768" s="735">
        <v>25400</v>
      </c>
      <c r="F1768" s="735">
        <v>1250</v>
      </c>
      <c r="G1768" s="736">
        <v>5.18</v>
      </c>
      <c r="H1768" s="735">
        <v>24200</v>
      </c>
      <c r="I1768" s="735">
        <v>25550</v>
      </c>
      <c r="J1768" s="735">
        <v>23800</v>
      </c>
      <c r="K1768" s="735">
        <v>149815</v>
      </c>
      <c r="L1768" s="735">
        <v>3735741700</v>
      </c>
      <c r="M1768" s="735">
        <v>237910166800</v>
      </c>
      <c r="N1768" s="735">
        <v>9366542</v>
      </c>
    </row>
    <row r="1769" spans="1:14">
      <c r="A1769" s="734" t="s">
        <v>4330</v>
      </c>
      <c r="B1769" s="734" t="s">
        <v>4331</v>
      </c>
      <c r="C1769" s="734" t="s">
        <v>1600</v>
      </c>
      <c r="D1769" s="734" t="s">
        <v>1601</v>
      </c>
      <c r="E1769" s="735">
        <v>3830</v>
      </c>
      <c r="F1769" s="735">
        <v>-315</v>
      </c>
      <c r="G1769" s="736">
        <v>-7.6</v>
      </c>
      <c r="H1769" s="735">
        <v>4140</v>
      </c>
      <c r="I1769" s="735">
        <v>4140</v>
      </c>
      <c r="J1769" s="735">
        <v>3800</v>
      </c>
      <c r="K1769" s="735">
        <v>855257</v>
      </c>
      <c r="L1769" s="735">
        <v>3318769490</v>
      </c>
      <c r="M1769" s="735">
        <v>106105109720</v>
      </c>
      <c r="N1769" s="735">
        <v>27703684</v>
      </c>
    </row>
    <row r="1770" spans="1:14">
      <c r="A1770" s="734" t="s">
        <v>10174</v>
      </c>
      <c r="B1770" s="734" t="s">
        <v>10175</v>
      </c>
      <c r="C1770" s="734" t="s">
        <v>1600</v>
      </c>
      <c r="D1770" s="734" t="s">
        <v>1632</v>
      </c>
      <c r="E1770" s="735">
        <v>120000</v>
      </c>
      <c r="F1770" s="735">
        <v>5800</v>
      </c>
      <c r="G1770" s="736">
        <v>5.08</v>
      </c>
      <c r="H1770" s="735">
        <v>112400</v>
      </c>
      <c r="I1770" s="735">
        <v>120800</v>
      </c>
      <c r="J1770" s="735">
        <v>111700</v>
      </c>
      <c r="K1770" s="735">
        <v>347918</v>
      </c>
      <c r="L1770" s="735">
        <v>40403653800</v>
      </c>
      <c r="M1770" s="735">
        <v>2547884160000</v>
      </c>
      <c r="N1770" s="735">
        <v>21232368</v>
      </c>
    </row>
    <row r="1771" spans="1:14">
      <c r="A1771" s="734" t="s">
        <v>4332</v>
      </c>
      <c r="B1771" s="734" t="s">
        <v>4333</v>
      </c>
      <c r="C1771" s="734" t="s">
        <v>1600</v>
      </c>
      <c r="D1771" s="734" t="s">
        <v>1611</v>
      </c>
      <c r="E1771" s="735">
        <v>7710</v>
      </c>
      <c r="F1771" s="735">
        <v>-140</v>
      </c>
      <c r="G1771" s="736">
        <v>-1.78</v>
      </c>
      <c r="H1771" s="735">
        <v>7850</v>
      </c>
      <c r="I1771" s="735">
        <v>7850</v>
      </c>
      <c r="J1771" s="735">
        <v>7650</v>
      </c>
      <c r="K1771" s="735">
        <v>224533</v>
      </c>
      <c r="L1771" s="735">
        <v>1728296990</v>
      </c>
      <c r="M1771" s="735">
        <v>351372926310</v>
      </c>
      <c r="N1771" s="735">
        <v>45573661</v>
      </c>
    </row>
    <row r="1772" spans="1:14">
      <c r="A1772" s="734" t="s">
        <v>4334</v>
      </c>
      <c r="B1772" s="734" t="s">
        <v>4335</v>
      </c>
      <c r="C1772" s="734" t="s">
        <v>1604</v>
      </c>
      <c r="D1772" s="734" t="s">
        <v>1605</v>
      </c>
      <c r="E1772" s="735">
        <v>601</v>
      </c>
      <c r="F1772" s="735">
        <v>-4</v>
      </c>
      <c r="G1772" s="736">
        <v>-0.66</v>
      </c>
      <c r="H1772" s="735">
        <v>605</v>
      </c>
      <c r="I1772" s="735">
        <v>619</v>
      </c>
      <c r="J1772" s="735">
        <v>599</v>
      </c>
      <c r="K1772" s="735">
        <v>569216</v>
      </c>
      <c r="L1772" s="735">
        <v>345771811</v>
      </c>
      <c r="M1772" s="735">
        <v>71268386005</v>
      </c>
      <c r="N1772" s="735">
        <v>118583005</v>
      </c>
    </row>
    <row r="1773" spans="1:14">
      <c r="A1773" s="734" t="s">
        <v>4336</v>
      </c>
      <c r="B1773" s="734" t="s">
        <v>4337</v>
      </c>
      <c r="C1773" s="734" t="s">
        <v>1600</v>
      </c>
      <c r="D1773" s="734" t="s">
        <v>1601</v>
      </c>
      <c r="E1773" s="735">
        <v>2400</v>
      </c>
      <c r="F1773" s="735">
        <v>-35</v>
      </c>
      <c r="G1773" s="736">
        <v>-1.44</v>
      </c>
      <c r="H1773" s="735">
        <v>2440</v>
      </c>
      <c r="I1773" s="735">
        <v>2480</v>
      </c>
      <c r="J1773" s="735">
        <v>2360</v>
      </c>
      <c r="K1773" s="735">
        <v>352229</v>
      </c>
      <c r="L1773" s="735">
        <v>856209452</v>
      </c>
      <c r="M1773" s="735">
        <v>76182988800</v>
      </c>
      <c r="N1773" s="735">
        <v>31742912</v>
      </c>
    </row>
    <row r="1774" spans="1:14">
      <c r="A1774" s="734" t="s">
        <v>4338</v>
      </c>
      <c r="B1774" s="734" t="s">
        <v>1508</v>
      </c>
      <c r="C1774" s="734" t="s">
        <v>1604</v>
      </c>
      <c r="D1774" s="734" t="s">
        <v>1605</v>
      </c>
      <c r="E1774" s="735">
        <v>105700</v>
      </c>
      <c r="F1774" s="735">
        <v>300</v>
      </c>
      <c r="G1774" s="736">
        <v>0.28000000000000003</v>
      </c>
      <c r="H1774" s="735">
        <v>105300</v>
      </c>
      <c r="I1774" s="735">
        <v>106200</v>
      </c>
      <c r="J1774" s="735">
        <v>104900</v>
      </c>
      <c r="K1774" s="735">
        <v>75882</v>
      </c>
      <c r="L1774" s="735">
        <v>8023735700</v>
      </c>
      <c r="M1774" s="735">
        <v>4178969152400</v>
      </c>
      <c r="N1774" s="735">
        <v>39536132</v>
      </c>
    </row>
    <row r="1775" spans="1:14">
      <c r="A1775" s="734" t="s">
        <v>4339</v>
      </c>
      <c r="B1775" s="734" t="s">
        <v>1249</v>
      </c>
      <c r="C1775" s="734" t="s">
        <v>1604</v>
      </c>
      <c r="D1775" s="734" t="s">
        <v>1605</v>
      </c>
      <c r="E1775" s="735">
        <v>20650</v>
      </c>
      <c r="F1775" s="735">
        <v>50</v>
      </c>
      <c r="G1775" s="736">
        <v>0.24</v>
      </c>
      <c r="H1775" s="735">
        <v>20350</v>
      </c>
      <c r="I1775" s="735">
        <v>20800</v>
      </c>
      <c r="J1775" s="735">
        <v>20350</v>
      </c>
      <c r="K1775" s="735">
        <v>70430</v>
      </c>
      <c r="L1775" s="735">
        <v>1455384125</v>
      </c>
      <c r="M1775" s="735">
        <v>1293627964300</v>
      </c>
      <c r="N1775" s="735">
        <v>62645422</v>
      </c>
    </row>
    <row r="1776" spans="1:14">
      <c r="A1776" s="734" t="s">
        <v>4340</v>
      </c>
      <c r="B1776" s="734" t="s">
        <v>4341</v>
      </c>
      <c r="C1776" s="734" t="s">
        <v>1600</v>
      </c>
      <c r="D1776" s="734" t="s">
        <v>1611</v>
      </c>
      <c r="E1776" s="735">
        <v>5930</v>
      </c>
      <c r="F1776" s="735">
        <v>-20</v>
      </c>
      <c r="G1776" s="736">
        <v>-0.34</v>
      </c>
      <c r="H1776" s="735">
        <v>5950</v>
      </c>
      <c r="I1776" s="735">
        <v>5980</v>
      </c>
      <c r="J1776" s="735">
        <v>5910</v>
      </c>
      <c r="K1776" s="735">
        <v>41299</v>
      </c>
      <c r="L1776" s="735">
        <v>245008880</v>
      </c>
      <c r="M1776" s="735">
        <v>71012046500</v>
      </c>
      <c r="N1776" s="735">
        <v>11975050</v>
      </c>
    </row>
    <row r="1777" spans="1:14">
      <c r="A1777" s="734" t="s">
        <v>7839</v>
      </c>
      <c r="B1777" s="734" t="s">
        <v>7840</v>
      </c>
      <c r="C1777" s="734" t="s">
        <v>1600</v>
      </c>
      <c r="D1777" s="734" t="s">
        <v>2041</v>
      </c>
      <c r="E1777" s="735">
        <v>12100</v>
      </c>
      <c r="F1777" s="735">
        <v>-20</v>
      </c>
      <c r="G1777" s="736">
        <v>-0.17</v>
      </c>
      <c r="H1777" s="735">
        <v>12070</v>
      </c>
      <c r="I1777" s="735">
        <v>12260</v>
      </c>
      <c r="J1777" s="735">
        <v>11890</v>
      </c>
      <c r="K1777" s="735">
        <v>4214</v>
      </c>
      <c r="L1777" s="735">
        <v>50753900</v>
      </c>
      <c r="M1777" s="735">
        <v>54645294000</v>
      </c>
      <c r="N1777" s="735">
        <v>4516140</v>
      </c>
    </row>
    <row r="1778" spans="1:14">
      <c r="A1778" s="734" t="s">
        <v>4342</v>
      </c>
      <c r="B1778" s="734" t="s">
        <v>4343</v>
      </c>
      <c r="C1778" s="734" t="s">
        <v>1600</v>
      </c>
      <c r="D1778" s="734" t="s">
        <v>1632</v>
      </c>
      <c r="E1778" s="735">
        <v>6150</v>
      </c>
      <c r="F1778" s="735">
        <v>-100</v>
      </c>
      <c r="G1778" s="736">
        <v>-1.6</v>
      </c>
      <c r="H1778" s="735">
        <v>6460</v>
      </c>
      <c r="I1778" s="735">
        <v>6470</v>
      </c>
      <c r="J1778" s="735">
        <v>5820</v>
      </c>
      <c r="K1778" s="735">
        <v>375972</v>
      </c>
      <c r="L1778" s="735">
        <v>2296024350</v>
      </c>
      <c r="M1778" s="735">
        <v>77722482300</v>
      </c>
      <c r="N1778" s="735">
        <v>12637802</v>
      </c>
    </row>
    <row r="1779" spans="1:14">
      <c r="A1779" s="734" t="s">
        <v>4344</v>
      </c>
      <c r="B1779" s="734" t="s">
        <v>4345</v>
      </c>
      <c r="C1779" s="734" t="s">
        <v>1600</v>
      </c>
      <c r="D1779" s="734" t="s">
        <v>1611</v>
      </c>
      <c r="E1779" s="735">
        <v>3430</v>
      </c>
      <c r="F1779" s="735">
        <v>-65</v>
      </c>
      <c r="G1779" s="736">
        <v>-1.86</v>
      </c>
      <c r="H1779" s="735">
        <v>3500</v>
      </c>
      <c r="I1779" s="735">
        <v>3515</v>
      </c>
      <c r="J1779" s="735">
        <v>3390</v>
      </c>
      <c r="K1779" s="735">
        <v>44813</v>
      </c>
      <c r="L1779" s="735">
        <v>154213460</v>
      </c>
      <c r="M1779" s="735">
        <v>65110945690</v>
      </c>
      <c r="N1779" s="735">
        <v>18982783</v>
      </c>
    </row>
    <row r="1780" spans="1:14">
      <c r="A1780" s="734" t="s">
        <v>10176</v>
      </c>
      <c r="B1780" s="734" t="s">
        <v>10177</v>
      </c>
      <c r="C1780" s="734" t="s">
        <v>1600</v>
      </c>
      <c r="D1780" s="734" t="s">
        <v>1601</v>
      </c>
      <c r="E1780" s="735">
        <v>11840</v>
      </c>
      <c r="F1780" s="735">
        <v>-20</v>
      </c>
      <c r="G1780" s="736">
        <v>-0.17</v>
      </c>
      <c r="H1780" s="735">
        <v>11860</v>
      </c>
      <c r="I1780" s="735">
        <v>11950</v>
      </c>
      <c r="J1780" s="735">
        <v>11650</v>
      </c>
      <c r="K1780" s="735">
        <v>10508</v>
      </c>
      <c r="L1780" s="735">
        <v>123806060</v>
      </c>
      <c r="M1780" s="735">
        <v>171791485440</v>
      </c>
      <c r="N1780" s="735">
        <v>14509416</v>
      </c>
    </row>
    <row r="1781" spans="1:14">
      <c r="A1781" s="734" t="s">
        <v>4346</v>
      </c>
      <c r="B1781" s="734" t="s">
        <v>4347</v>
      </c>
      <c r="C1781" s="734" t="s">
        <v>1600</v>
      </c>
      <c r="D1781" s="734" t="s">
        <v>1611</v>
      </c>
      <c r="E1781" s="735">
        <v>1464</v>
      </c>
      <c r="F1781" s="735">
        <v>-24</v>
      </c>
      <c r="G1781" s="736">
        <v>-1.61</v>
      </c>
      <c r="H1781" s="735">
        <v>1480</v>
      </c>
      <c r="I1781" s="735">
        <v>1488</v>
      </c>
      <c r="J1781" s="735">
        <v>1464</v>
      </c>
      <c r="K1781" s="735">
        <v>505925</v>
      </c>
      <c r="L1781" s="735">
        <v>744568155</v>
      </c>
      <c r="M1781" s="735">
        <v>138239198448</v>
      </c>
      <c r="N1781" s="735">
        <v>94425682</v>
      </c>
    </row>
    <row r="1782" spans="1:14">
      <c r="A1782" s="734" t="s">
        <v>10178</v>
      </c>
      <c r="B1782" s="734" t="s">
        <v>10179</v>
      </c>
      <c r="C1782" s="734" t="s">
        <v>1695</v>
      </c>
      <c r="D1782" s="734" t="s">
        <v>1696</v>
      </c>
      <c r="E1782" s="735">
        <v>3800</v>
      </c>
      <c r="F1782" s="735">
        <v>-100</v>
      </c>
      <c r="G1782" s="736">
        <v>-2.56</v>
      </c>
      <c r="H1782" s="735">
        <v>3895</v>
      </c>
      <c r="I1782" s="735">
        <v>3895</v>
      </c>
      <c r="J1782" s="735">
        <v>3800</v>
      </c>
      <c r="K1782" s="735">
        <v>754</v>
      </c>
      <c r="L1782" s="735">
        <v>2911560</v>
      </c>
      <c r="M1782" s="735">
        <v>5615788200</v>
      </c>
      <c r="N1782" s="735">
        <v>1477839</v>
      </c>
    </row>
    <row r="1783" spans="1:14">
      <c r="A1783" s="734" t="s">
        <v>5131</v>
      </c>
      <c r="B1783" s="734" t="s">
        <v>10180</v>
      </c>
      <c r="C1783" s="734" t="s">
        <v>1600</v>
      </c>
      <c r="D1783" s="734" t="s">
        <v>1601</v>
      </c>
      <c r="E1783" s="735">
        <v>2195</v>
      </c>
      <c r="F1783" s="735">
        <v>30</v>
      </c>
      <c r="G1783" s="736">
        <v>1.39</v>
      </c>
      <c r="H1783" s="735">
        <v>2165</v>
      </c>
      <c r="I1783" s="735">
        <v>2255</v>
      </c>
      <c r="J1783" s="735">
        <v>2165</v>
      </c>
      <c r="K1783" s="735">
        <v>43087</v>
      </c>
      <c r="L1783" s="735">
        <v>94604137</v>
      </c>
      <c r="M1783" s="735">
        <v>37018988885</v>
      </c>
      <c r="N1783" s="735">
        <v>16865143</v>
      </c>
    </row>
    <row r="1784" spans="1:14">
      <c r="A1784" s="734" t="s">
        <v>4349</v>
      </c>
      <c r="B1784" s="734" t="s">
        <v>4350</v>
      </c>
      <c r="C1784" s="734" t="s">
        <v>1600</v>
      </c>
      <c r="D1784" s="734" t="s">
        <v>1614</v>
      </c>
      <c r="E1784" s="735">
        <v>45200</v>
      </c>
      <c r="F1784" s="735">
        <v>-100</v>
      </c>
      <c r="G1784" s="736">
        <v>-0.22</v>
      </c>
      <c r="H1784" s="735">
        <v>45300</v>
      </c>
      <c r="I1784" s="735">
        <v>45500</v>
      </c>
      <c r="J1784" s="735">
        <v>44500</v>
      </c>
      <c r="K1784" s="735">
        <v>250452</v>
      </c>
      <c r="L1784" s="735">
        <v>11275375000</v>
      </c>
      <c r="M1784" s="735">
        <v>1729269555200</v>
      </c>
      <c r="N1784" s="735">
        <v>38258176</v>
      </c>
    </row>
    <row r="1785" spans="1:14">
      <c r="A1785" s="734" t="s">
        <v>4351</v>
      </c>
      <c r="B1785" s="734" t="s">
        <v>4352</v>
      </c>
      <c r="C1785" s="734" t="s">
        <v>1600</v>
      </c>
      <c r="D1785" s="734" t="s">
        <v>1632</v>
      </c>
      <c r="E1785" s="735">
        <v>6220</v>
      </c>
      <c r="F1785" s="735">
        <v>120</v>
      </c>
      <c r="G1785" s="736">
        <v>1.97</v>
      </c>
      <c r="H1785" s="735">
        <v>6100</v>
      </c>
      <c r="I1785" s="735">
        <v>6260</v>
      </c>
      <c r="J1785" s="735">
        <v>6060</v>
      </c>
      <c r="K1785" s="735">
        <v>106998</v>
      </c>
      <c r="L1785" s="735">
        <v>659276090</v>
      </c>
      <c r="M1785" s="735">
        <v>128515158220</v>
      </c>
      <c r="N1785" s="735">
        <v>20661601</v>
      </c>
    </row>
    <row r="1786" spans="1:14">
      <c r="A1786" s="734" t="s">
        <v>4353</v>
      </c>
      <c r="B1786" s="734" t="s">
        <v>4354</v>
      </c>
      <c r="C1786" s="734" t="s">
        <v>1600</v>
      </c>
      <c r="D1786" s="734" t="s">
        <v>1601</v>
      </c>
      <c r="E1786" s="735">
        <v>1070</v>
      </c>
      <c r="F1786" s="735">
        <v>-10</v>
      </c>
      <c r="G1786" s="736">
        <v>-0.93</v>
      </c>
      <c r="H1786" s="735">
        <v>1094</v>
      </c>
      <c r="I1786" s="735">
        <v>1095</v>
      </c>
      <c r="J1786" s="735">
        <v>1064</v>
      </c>
      <c r="K1786" s="735">
        <v>17059</v>
      </c>
      <c r="L1786" s="735">
        <v>18439917</v>
      </c>
      <c r="M1786" s="735">
        <v>29960000000</v>
      </c>
      <c r="N1786" s="735">
        <v>28000000</v>
      </c>
    </row>
    <row r="1787" spans="1:14">
      <c r="A1787" s="734" t="s">
        <v>10181</v>
      </c>
      <c r="B1787" s="734" t="s">
        <v>10182</v>
      </c>
      <c r="C1787" s="734" t="s">
        <v>1600</v>
      </c>
      <c r="D1787" s="734" t="s">
        <v>1601</v>
      </c>
      <c r="E1787" s="735">
        <v>7600</v>
      </c>
      <c r="F1787" s="735">
        <v>-200</v>
      </c>
      <c r="G1787" s="736">
        <v>-2.56</v>
      </c>
      <c r="H1787" s="735">
        <v>7810</v>
      </c>
      <c r="I1787" s="735">
        <v>7880</v>
      </c>
      <c r="J1787" s="735">
        <v>7600</v>
      </c>
      <c r="K1787" s="735">
        <v>8788</v>
      </c>
      <c r="L1787" s="735">
        <v>67430970</v>
      </c>
      <c r="M1787" s="735">
        <v>44517904400</v>
      </c>
      <c r="N1787" s="735">
        <v>5857619</v>
      </c>
    </row>
    <row r="1788" spans="1:14">
      <c r="A1788" s="734" t="s">
        <v>4355</v>
      </c>
      <c r="B1788" s="734" t="s">
        <v>4356</v>
      </c>
      <c r="C1788" s="734" t="s">
        <v>1600</v>
      </c>
      <c r="D1788" s="734" t="s">
        <v>1614</v>
      </c>
      <c r="E1788" s="735">
        <v>1963</v>
      </c>
      <c r="F1788" s="735">
        <v>-25</v>
      </c>
      <c r="G1788" s="736">
        <v>-1.26</v>
      </c>
      <c r="H1788" s="735">
        <v>1985</v>
      </c>
      <c r="I1788" s="735">
        <v>2015</v>
      </c>
      <c r="J1788" s="735">
        <v>1956</v>
      </c>
      <c r="K1788" s="735">
        <v>12178</v>
      </c>
      <c r="L1788" s="735">
        <v>24121426</v>
      </c>
      <c r="M1788" s="735">
        <v>18346512080</v>
      </c>
      <c r="N1788" s="735">
        <v>9346160</v>
      </c>
    </row>
    <row r="1789" spans="1:14">
      <c r="A1789" s="734" t="s">
        <v>4357</v>
      </c>
      <c r="B1789" s="734" t="s">
        <v>4358</v>
      </c>
      <c r="C1789" s="734" t="s">
        <v>1600</v>
      </c>
      <c r="D1789" s="734" t="s">
        <v>1614</v>
      </c>
      <c r="E1789" s="735">
        <v>13090</v>
      </c>
      <c r="F1789" s="735">
        <v>-200</v>
      </c>
      <c r="G1789" s="736">
        <v>-1.5</v>
      </c>
      <c r="H1789" s="735">
        <v>13290</v>
      </c>
      <c r="I1789" s="735">
        <v>13290</v>
      </c>
      <c r="J1789" s="735">
        <v>12990</v>
      </c>
      <c r="K1789" s="735">
        <v>73802</v>
      </c>
      <c r="L1789" s="735">
        <v>967089810</v>
      </c>
      <c r="M1789" s="735">
        <v>152872978720</v>
      </c>
      <c r="N1789" s="735">
        <v>11678608</v>
      </c>
    </row>
    <row r="1790" spans="1:14">
      <c r="A1790" s="734" t="s">
        <v>4359</v>
      </c>
      <c r="B1790" s="734" t="s">
        <v>4360</v>
      </c>
      <c r="C1790" s="734" t="s">
        <v>1600</v>
      </c>
      <c r="D1790" s="734" t="s">
        <v>1614</v>
      </c>
      <c r="E1790" s="735">
        <v>10300</v>
      </c>
      <c r="F1790" s="735">
        <v>-100</v>
      </c>
      <c r="G1790" s="736">
        <v>-0.96</v>
      </c>
      <c r="H1790" s="735">
        <v>10400</v>
      </c>
      <c r="I1790" s="735">
        <v>10560</v>
      </c>
      <c r="J1790" s="735">
        <v>10180</v>
      </c>
      <c r="K1790" s="735">
        <v>314055</v>
      </c>
      <c r="L1790" s="735">
        <v>3241158615</v>
      </c>
      <c r="M1790" s="735">
        <v>207866112800</v>
      </c>
      <c r="N1790" s="735">
        <v>20181176</v>
      </c>
    </row>
    <row r="1791" spans="1:14">
      <c r="A1791" s="734" t="s">
        <v>4361</v>
      </c>
      <c r="B1791" s="734" t="s">
        <v>4362</v>
      </c>
      <c r="C1791" s="734" t="s">
        <v>1600</v>
      </c>
      <c r="D1791" s="734" t="s">
        <v>1601</v>
      </c>
      <c r="E1791" s="735">
        <v>1870</v>
      </c>
      <c r="F1791" s="735">
        <v>-34</v>
      </c>
      <c r="G1791" s="736">
        <v>-1.79</v>
      </c>
      <c r="H1791" s="735">
        <v>1904</v>
      </c>
      <c r="I1791" s="735">
        <v>1904</v>
      </c>
      <c r="J1791" s="735">
        <v>1860</v>
      </c>
      <c r="K1791" s="735">
        <v>40493</v>
      </c>
      <c r="L1791" s="735">
        <v>76040724</v>
      </c>
      <c r="M1791" s="735">
        <v>44677301350</v>
      </c>
      <c r="N1791" s="735">
        <v>23891605</v>
      </c>
    </row>
    <row r="1792" spans="1:14">
      <c r="A1792" s="734" t="s">
        <v>4363</v>
      </c>
      <c r="B1792" s="734" t="s">
        <v>4364</v>
      </c>
      <c r="C1792" s="734" t="s">
        <v>1600</v>
      </c>
      <c r="D1792" s="734" t="s">
        <v>1601</v>
      </c>
      <c r="E1792" s="735">
        <v>3635</v>
      </c>
      <c r="F1792" s="735">
        <v>25</v>
      </c>
      <c r="G1792" s="736">
        <v>0.69</v>
      </c>
      <c r="H1792" s="735">
        <v>3610</v>
      </c>
      <c r="I1792" s="735">
        <v>3650</v>
      </c>
      <c r="J1792" s="735">
        <v>3505</v>
      </c>
      <c r="K1792" s="735">
        <v>110607</v>
      </c>
      <c r="L1792" s="735">
        <v>393878072</v>
      </c>
      <c r="M1792" s="735">
        <v>46802696950</v>
      </c>
      <c r="N1792" s="735">
        <v>12875570</v>
      </c>
    </row>
    <row r="1793" spans="1:14">
      <c r="A1793" s="734" t="s">
        <v>4365</v>
      </c>
      <c r="B1793" s="734" t="s">
        <v>4366</v>
      </c>
      <c r="C1793" s="734" t="s">
        <v>1600</v>
      </c>
      <c r="D1793" s="734" t="s">
        <v>1611</v>
      </c>
      <c r="E1793" s="735">
        <v>6640</v>
      </c>
      <c r="F1793" s="735">
        <v>-110</v>
      </c>
      <c r="G1793" s="736">
        <v>-1.63</v>
      </c>
      <c r="H1793" s="735">
        <v>6780</v>
      </c>
      <c r="I1793" s="735">
        <v>6780</v>
      </c>
      <c r="J1793" s="735">
        <v>6600</v>
      </c>
      <c r="K1793" s="735">
        <v>40892</v>
      </c>
      <c r="L1793" s="735">
        <v>271211285</v>
      </c>
      <c r="M1793" s="735">
        <v>86628580720</v>
      </c>
      <c r="N1793" s="735">
        <v>13046473</v>
      </c>
    </row>
    <row r="1794" spans="1:14">
      <c r="A1794" s="734" t="s">
        <v>7841</v>
      </c>
      <c r="B1794" s="734" t="s">
        <v>7842</v>
      </c>
      <c r="C1794" s="734" t="s">
        <v>1600</v>
      </c>
      <c r="D1794" s="734" t="s">
        <v>1632</v>
      </c>
      <c r="E1794" s="735">
        <v>3790</v>
      </c>
      <c r="F1794" s="735">
        <v>-50</v>
      </c>
      <c r="G1794" s="736">
        <v>-1.3</v>
      </c>
      <c r="H1794" s="735">
        <v>3840</v>
      </c>
      <c r="I1794" s="735">
        <v>3850</v>
      </c>
      <c r="J1794" s="735">
        <v>3780</v>
      </c>
      <c r="K1794" s="735">
        <v>10026</v>
      </c>
      <c r="L1794" s="735">
        <v>38148597</v>
      </c>
      <c r="M1794" s="735">
        <v>37255700000</v>
      </c>
      <c r="N1794" s="735">
        <v>9830000</v>
      </c>
    </row>
    <row r="1795" spans="1:14">
      <c r="A1795" s="734" t="s">
        <v>4367</v>
      </c>
      <c r="B1795" s="734" t="s">
        <v>4368</v>
      </c>
      <c r="C1795" s="734" t="s">
        <v>1600</v>
      </c>
      <c r="D1795" s="734" t="s">
        <v>1611</v>
      </c>
      <c r="E1795" s="735">
        <v>2330</v>
      </c>
      <c r="F1795" s="735">
        <v>-15</v>
      </c>
      <c r="G1795" s="736">
        <v>-0.64</v>
      </c>
      <c r="H1795" s="735">
        <v>2330</v>
      </c>
      <c r="I1795" s="735">
        <v>2355</v>
      </c>
      <c r="J1795" s="735">
        <v>2325</v>
      </c>
      <c r="K1795" s="735">
        <v>94713</v>
      </c>
      <c r="L1795" s="735">
        <v>220899337</v>
      </c>
      <c r="M1795" s="735">
        <v>73214152390</v>
      </c>
      <c r="N1795" s="735">
        <v>31422383</v>
      </c>
    </row>
    <row r="1796" spans="1:14">
      <c r="A1796" s="734" t="s">
        <v>4369</v>
      </c>
      <c r="B1796" s="734" t="s">
        <v>4370</v>
      </c>
      <c r="C1796" s="734" t="s">
        <v>1600</v>
      </c>
      <c r="D1796" s="734" t="s">
        <v>1632</v>
      </c>
      <c r="E1796" s="735">
        <v>14350</v>
      </c>
      <c r="F1796" s="735">
        <v>90</v>
      </c>
      <c r="G1796" s="736">
        <v>0.63</v>
      </c>
      <c r="H1796" s="735">
        <v>14740</v>
      </c>
      <c r="I1796" s="735">
        <v>14800</v>
      </c>
      <c r="J1796" s="735">
        <v>14110</v>
      </c>
      <c r="K1796" s="735">
        <v>635773</v>
      </c>
      <c r="L1796" s="735">
        <v>9162128430</v>
      </c>
      <c r="M1796" s="735">
        <v>316554958650</v>
      </c>
      <c r="N1796" s="735">
        <v>22059579</v>
      </c>
    </row>
    <row r="1797" spans="1:14">
      <c r="A1797" s="734" t="s">
        <v>10183</v>
      </c>
      <c r="B1797" s="734" t="s">
        <v>10184</v>
      </c>
      <c r="C1797" s="734" t="s">
        <v>1600</v>
      </c>
      <c r="D1797" s="734" t="s">
        <v>1632</v>
      </c>
      <c r="E1797" s="735">
        <v>19550</v>
      </c>
      <c r="F1797" s="735">
        <v>-2800</v>
      </c>
      <c r="G1797" s="736">
        <v>-12.53</v>
      </c>
      <c r="H1797" s="735">
        <v>21600</v>
      </c>
      <c r="I1797" s="735">
        <v>22050</v>
      </c>
      <c r="J1797" s="735">
        <v>19550</v>
      </c>
      <c r="K1797" s="735">
        <v>3566755</v>
      </c>
      <c r="L1797" s="735">
        <v>71702026030</v>
      </c>
      <c r="M1797" s="735">
        <v>869776880300</v>
      </c>
      <c r="N1797" s="735">
        <v>44489866</v>
      </c>
    </row>
    <row r="1798" spans="1:14">
      <c r="A1798" s="734" t="s">
        <v>10185</v>
      </c>
      <c r="B1798" s="734" t="s">
        <v>10186</v>
      </c>
      <c r="C1798" s="734" t="s">
        <v>1600</v>
      </c>
      <c r="D1798" s="734" t="s">
        <v>1632</v>
      </c>
      <c r="E1798" s="735">
        <v>9580</v>
      </c>
      <c r="F1798" s="735">
        <v>-190</v>
      </c>
      <c r="G1798" s="736">
        <v>-1.94</v>
      </c>
      <c r="H1798" s="735">
        <v>9750</v>
      </c>
      <c r="I1798" s="735">
        <v>9820</v>
      </c>
      <c r="J1798" s="735">
        <v>9480</v>
      </c>
      <c r="K1798" s="735">
        <v>92826</v>
      </c>
      <c r="L1798" s="735">
        <v>887639685</v>
      </c>
      <c r="M1798" s="735">
        <v>115231468460</v>
      </c>
      <c r="N1798" s="735">
        <v>12028337</v>
      </c>
    </row>
    <row r="1799" spans="1:14">
      <c r="A1799" s="734" t="s">
        <v>2146</v>
      </c>
      <c r="B1799" s="734" t="s">
        <v>10187</v>
      </c>
      <c r="C1799" s="734" t="s">
        <v>1604</v>
      </c>
      <c r="D1799" s="734" t="s">
        <v>1605</v>
      </c>
      <c r="E1799" s="735">
        <v>456</v>
      </c>
      <c r="F1799" s="735">
        <v>-2</v>
      </c>
      <c r="G1799" s="736">
        <v>-0.44</v>
      </c>
      <c r="H1799" s="735">
        <v>458</v>
      </c>
      <c r="I1799" s="735">
        <v>458</v>
      </c>
      <c r="J1799" s="735">
        <v>447</v>
      </c>
      <c r="K1799" s="735">
        <v>68931</v>
      </c>
      <c r="L1799" s="735">
        <v>31175887</v>
      </c>
      <c r="M1799" s="735">
        <v>31179314640</v>
      </c>
      <c r="N1799" s="735">
        <v>68375690</v>
      </c>
    </row>
    <row r="1800" spans="1:14">
      <c r="A1800" s="734" t="s">
        <v>4372</v>
      </c>
      <c r="B1800" s="734" t="s">
        <v>4373</v>
      </c>
      <c r="C1800" s="734" t="s">
        <v>1600</v>
      </c>
      <c r="D1800" s="734" t="s">
        <v>1651</v>
      </c>
      <c r="E1800" s="735">
        <v>1651</v>
      </c>
      <c r="F1800" s="735">
        <v>0</v>
      </c>
      <c r="G1800" s="736">
        <v>0</v>
      </c>
      <c r="H1800" s="735">
        <v>0</v>
      </c>
      <c r="I1800" s="735">
        <v>0</v>
      </c>
      <c r="J1800" s="735">
        <v>0</v>
      </c>
      <c r="K1800" s="735">
        <v>0</v>
      </c>
      <c r="L1800" s="735">
        <v>0</v>
      </c>
      <c r="M1800" s="735">
        <v>13402000755</v>
      </c>
      <c r="N1800" s="735">
        <v>8117505</v>
      </c>
    </row>
    <row r="1801" spans="1:14">
      <c r="A1801" s="734" t="s">
        <v>4374</v>
      </c>
      <c r="B1801" s="734" t="s">
        <v>4375</v>
      </c>
      <c r="C1801" s="734" t="s">
        <v>1600</v>
      </c>
      <c r="D1801" s="734" t="s">
        <v>1632</v>
      </c>
      <c r="E1801" s="735">
        <v>140400</v>
      </c>
      <c r="F1801" s="735">
        <v>400</v>
      </c>
      <c r="G1801" s="736">
        <v>0.28999999999999998</v>
      </c>
      <c r="H1801" s="735">
        <v>140000</v>
      </c>
      <c r="I1801" s="735">
        <v>141000</v>
      </c>
      <c r="J1801" s="735">
        <v>136400</v>
      </c>
      <c r="K1801" s="735">
        <v>416090</v>
      </c>
      <c r="L1801" s="735">
        <v>57791472750</v>
      </c>
      <c r="M1801" s="735">
        <v>2834659573200</v>
      </c>
      <c r="N1801" s="735">
        <v>20189883</v>
      </c>
    </row>
    <row r="1802" spans="1:14">
      <c r="A1802" s="734" t="s">
        <v>4376</v>
      </c>
      <c r="B1802" s="734" t="s">
        <v>4377</v>
      </c>
      <c r="C1802" s="734" t="s">
        <v>1600</v>
      </c>
      <c r="D1802" s="734" t="s">
        <v>1601</v>
      </c>
      <c r="E1802" s="735">
        <v>785</v>
      </c>
      <c r="F1802" s="735">
        <v>12</v>
      </c>
      <c r="G1802" s="736">
        <v>1.55</v>
      </c>
      <c r="H1802" s="735">
        <v>765</v>
      </c>
      <c r="I1802" s="735">
        <v>814</v>
      </c>
      <c r="J1802" s="735">
        <v>765</v>
      </c>
      <c r="K1802" s="735">
        <v>342849</v>
      </c>
      <c r="L1802" s="735">
        <v>267322380</v>
      </c>
      <c r="M1802" s="735">
        <v>46667743675</v>
      </c>
      <c r="N1802" s="735">
        <v>59449355</v>
      </c>
    </row>
    <row r="1803" spans="1:14">
      <c r="A1803" s="734" t="s">
        <v>4378</v>
      </c>
      <c r="B1803" s="734" t="s">
        <v>4379</v>
      </c>
      <c r="C1803" s="734" t="s">
        <v>1600</v>
      </c>
      <c r="D1803" s="734" t="s">
        <v>1611</v>
      </c>
      <c r="E1803" s="735">
        <v>6880</v>
      </c>
      <c r="F1803" s="735">
        <v>0</v>
      </c>
      <c r="G1803" s="736">
        <v>0</v>
      </c>
      <c r="H1803" s="735">
        <v>6960</v>
      </c>
      <c r="I1803" s="735">
        <v>6960</v>
      </c>
      <c r="J1803" s="735">
        <v>6820</v>
      </c>
      <c r="K1803" s="735">
        <v>18157</v>
      </c>
      <c r="L1803" s="735">
        <v>125168560</v>
      </c>
      <c r="M1803" s="735">
        <v>121408539200</v>
      </c>
      <c r="N1803" s="735">
        <v>17646590</v>
      </c>
    </row>
    <row r="1804" spans="1:14">
      <c r="A1804" s="734" t="s">
        <v>4380</v>
      </c>
      <c r="B1804" s="734" t="s">
        <v>4381</v>
      </c>
      <c r="C1804" s="734" t="s">
        <v>1600</v>
      </c>
      <c r="D1804" s="734" t="s">
        <v>2041</v>
      </c>
      <c r="E1804" s="735">
        <v>1697</v>
      </c>
      <c r="F1804" s="735">
        <v>10</v>
      </c>
      <c r="G1804" s="736">
        <v>0.59</v>
      </c>
      <c r="H1804" s="735">
        <v>1670</v>
      </c>
      <c r="I1804" s="735">
        <v>1713</v>
      </c>
      <c r="J1804" s="735">
        <v>1650</v>
      </c>
      <c r="K1804" s="735">
        <v>44279</v>
      </c>
      <c r="L1804" s="735">
        <v>74451396</v>
      </c>
      <c r="M1804" s="735">
        <v>56327458678</v>
      </c>
      <c r="N1804" s="735">
        <v>33192374</v>
      </c>
    </row>
    <row r="1805" spans="1:14">
      <c r="A1805" s="734" t="s">
        <v>4382</v>
      </c>
      <c r="B1805" s="734" t="s">
        <v>4383</v>
      </c>
      <c r="C1805" s="734" t="s">
        <v>1600</v>
      </c>
      <c r="D1805" s="734" t="s">
        <v>1614</v>
      </c>
      <c r="E1805" s="735">
        <v>8090</v>
      </c>
      <c r="F1805" s="735">
        <v>80</v>
      </c>
      <c r="G1805" s="736">
        <v>1</v>
      </c>
      <c r="H1805" s="735">
        <v>8010</v>
      </c>
      <c r="I1805" s="735">
        <v>8190</v>
      </c>
      <c r="J1805" s="735">
        <v>7950</v>
      </c>
      <c r="K1805" s="735">
        <v>15631</v>
      </c>
      <c r="L1805" s="735">
        <v>125674780</v>
      </c>
      <c r="M1805" s="735">
        <v>45595240000</v>
      </c>
      <c r="N1805" s="735">
        <v>5636000</v>
      </c>
    </row>
    <row r="1806" spans="1:14">
      <c r="A1806" s="734" t="s">
        <v>4384</v>
      </c>
      <c r="B1806" s="734" t="s">
        <v>4385</v>
      </c>
      <c r="C1806" s="734" t="s">
        <v>1600</v>
      </c>
      <c r="D1806" s="734" t="s">
        <v>1614</v>
      </c>
      <c r="E1806" s="735">
        <v>2050</v>
      </c>
      <c r="F1806" s="735">
        <v>266</v>
      </c>
      <c r="G1806" s="736">
        <v>14.91</v>
      </c>
      <c r="H1806" s="735">
        <v>1888</v>
      </c>
      <c r="I1806" s="735">
        <v>2170</v>
      </c>
      <c r="J1806" s="735">
        <v>1838</v>
      </c>
      <c r="K1806" s="735">
        <v>4744292</v>
      </c>
      <c r="L1806" s="735">
        <v>9622175980</v>
      </c>
      <c r="M1806" s="735">
        <v>100025992350</v>
      </c>
      <c r="N1806" s="735">
        <v>48793167</v>
      </c>
    </row>
    <row r="1807" spans="1:14">
      <c r="A1807" s="734" t="s">
        <v>4386</v>
      </c>
      <c r="B1807" s="734" t="s">
        <v>4387</v>
      </c>
      <c r="C1807" s="734" t="s">
        <v>1600</v>
      </c>
      <c r="D1807" s="734" t="s">
        <v>1632</v>
      </c>
      <c r="E1807" s="735">
        <v>5100</v>
      </c>
      <c r="F1807" s="735">
        <v>-30</v>
      </c>
      <c r="G1807" s="736">
        <v>-0.57999999999999996</v>
      </c>
      <c r="H1807" s="735">
        <v>5130</v>
      </c>
      <c r="I1807" s="735">
        <v>5140</v>
      </c>
      <c r="J1807" s="735">
        <v>5040</v>
      </c>
      <c r="K1807" s="735">
        <v>18323</v>
      </c>
      <c r="L1807" s="735">
        <v>92882470</v>
      </c>
      <c r="M1807" s="735">
        <v>74816785800</v>
      </c>
      <c r="N1807" s="735">
        <v>14669958</v>
      </c>
    </row>
    <row r="1808" spans="1:14">
      <c r="A1808" s="734" t="s">
        <v>7843</v>
      </c>
      <c r="B1808" s="734" t="s">
        <v>7844</v>
      </c>
      <c r="C1808" s="734" t="s">
        <v>1600</v>
      </c>
      <c r="D1808" s="734" t="s">
        <v>1632</v>
      </c>
      <c r="E1808" s="735">
        <v>4115</v>
      </c>
      <c r="F1808" s="735">
        <v>10</v>
      </c>
      <c r="G1808" s="736">
        <v>0.24</v>
      </c>
      <c r="H1808" s="735">
        <v>4110</v>
      </c>
      <c r="I1808" s="735">
        <v>4130</v>
      </c>
      <c r="J1808" s="735">
        <v>4050</v>
      </c>
      <c r="K1808" s="735">
        <v>23958</v>
      </c>
      <c r="L1808" s="735">
        <v>97711215</v>
      </c>
      <c r="M1808" s="735">
        <v>67931736800</v>
      </c>
      <c r="N1808" s="735">
        <v>16508320</v>
      </c>
    </row>
    <row r="1809" spans="1:14">
      <c r="A1809" s="734" t="s">
        <v>7845</v>
      </c>
      <c r="B1809" s="734" t="s">
        <v>7846</v>
      </c>
      <c r="C1809" s="734" t="s">
        <v>1600</v>
      </c>
      <c r="D1809" s="734" t="s">
        <v>1632</v>
      </c>
      <c r="E1809" s="735">
        <v>22900</v>
      </c>
      <c r="F1809" s="735">
        <v>-650</v>
      </c>
      <c r="G1809" s="736">
        <v>-2.76</v>
      </c>
      <c r="H1809" s="735">
        <v>23550</v>
      </c>
      <c r="I1809" s="735">
        <v>23900</v>
      </c>
      <c r="J1809" s="735">
        <v>22450</v>
      </c>
      <c r="K1809" s="735">
        <v>278143</v>
      </c>
      <c r="L1809" s="735">
        <v>6372178725</v>
      </c>
      <c r="M1809" s="735">
        <v>347578054900</v>
      </c>
      <c r="N1809" s="735">
        <v>15178081</v>
      </c>
    </row>
    <row r="1810" spans="1:14">
      <c r="A1810" s="734" t="s">
        <v>4389</v>
      </c>
      <c r="B1810" s="734" t="s">
        <v>4390</v>
      </c>
      <c r="C1810" s="734" t="s">
        <v>1600</v>
      </c>
      <c r="D1810" s="734" t="s">
        <v>1611</v>
      </c>
      <c r="E1810" s="735">
        <v>5740</v>
      </c>
      <c r="F1810" s="735">
        <v>0</v>
      </c>
      <c r="G1810" s="736">
        <v>0</v>
      </c>
      <c r="H1810" s="735">
        <v>5740</v>
      </c>
      <c r="I1810" s="735">
        <v>5820</v>
      </c>
      <c r="J1810" s="735">
        <v>5720</v>
      </c>
      <c r="K1810" s="735">
        <v>28625</v>
      </c>
      <c r="L1810" s="735">
        <v>165113100</v>
      </c>
      <c r="M1810" s="735">
        <v>152908324940</v>
      </c>
      <c r="N1810" s="735">
        <v>26639081</v>
      </c>
    </row>
    <row r="1811" spans="1:14">
      <c r="A1811" s="734" t="s">
        <v>4391</v>
      </c>
      <c r="B1811" s="734" t="s">
        <v>10188</v>
      </c>
      <c r="C1811" s="734" t="s">
        <v>1600</v>
      </c>
      <c r="D1811" s="734" t="s">
        <v>1611</v>
      </c>
      <c r="E1811" s="735">
        <v>14480</v>
      </c>
      <c r="F1811" s="735">
        <v>-110</v>
      </c>
      <c r="G1811" s="736">
        <v>-0.75</v>
      </c>
      <c r="H1811" s="735">
        <v>14350</v>
      </c>
      <c r="I1811" s="735">
        <v>14810</v>
      </c>
      <c r="J1811" s="735">
        <v>14260</v>
      </c>
      <c r="K1811" s="735">
        <v>772285</v>
      </c>
      <c r="L1811" s="735">
        <v>11215239440</v>
      </c>
      <c r="M1811" s="735">
        <v>1188016668000</v>
      </c>
      <c r="N1811" s="735">
        <v>82045350</v>
      </c>
    </row>
    <row r="1812" spans="1:14">
      <c r="A1812" s="734" t="s">
        <v>4300</v>
      </c>
      <c r="B1812" s="734" t="s">
        <v>7847</v>
      </c>
      <c r="C1812" s="734" t="s">
        <v>1600</v>
      </c>
      <c r="D1812" s="734" t="s">
        <v>1632</v>
      </c>
      <c r="E1812" s="735">
        <v>20200</v>
      </c>
      <c r="F1812" s="735">
        <v>-250</v>
      </c>
      <c r="G1812" s="736">
        <v>-1.22</v>
      </c>
      <c r="H1812" s="735">
        <v>20350</v>
      </c>
      <c r="I1812" s="735">
        <v>20350</v>
      </c>
      <c r="J1812" s="735">
        <v>20000</v>
      </c>
      <c r="K1812" s="735">
        <v>23615</v>
      </c>
      <c r="L1812" s="735">
        <v>476661525</v>
      </c>
      <c r="M1812" s="735">
        <v>204233009000</v>
      </c>
      <c r="N1812" s="735">
        <v>10110545</v>
      </c>
    </row>
    <row r="1813" spans="1:14">
      <c r="A1813" s="734" t="s">
        <v>4392</v>
      </c>
      <c r="B1813" s="734" t="s">
        <v>4393</v>
      </c>
      <c r="C1813" s="734" t="s">
        <v>1600</v>
      </c>
      <c r="D1813" s="734" t="s">
        <v>1601</v>
      </c>
      <c r="E1813" s="735">
        <v>1355</v>
      </c>
      <c r="F1813" s="735">
        <v>-16</v>
      </c>
      <c r="G1813" s="736">
        <v>-1.17</v>
      </c>
      <c r="H1813" s="735">
        <v>1371</v>
      </c>
      <c r="I1813" s="735">
        <v>1371</v>
      </c>
      <c r="J1813" s="735">
        <v>1349</v>
      </c>
      <c r="K1813" s="735">
        <v>17330</v>
      </c>
      <c r="L1813" s="735">
        <v>23476097</v>
      </c>
      <c r="M1813" s="735">
        <v>64821518445</v>
      </c>
      <c r="N1813" s="735">
        <v>47838759</v>
      </c>
    </row>
    <row r="1814" spans="1:14">
      <c r="A1814" s="734" t="s">
        <v>4394</v>
      </c>
      <c r="B1814" s="734" t="s">
        <v>4395</v>
      </c>
      <c r="C1814" s="734" t="s">
        <v>1600</v>
      </c>
      <c r="D1814" s="734" t="s">
        <v>1611</v>
      </c>
      <c r="E1814" s="735">
        <v>6630</v>
      </c>
      <c r="F1814" s="735">
        <v>-60</v>
      </c>
      <c r="G1814" s="736">
        <v>-0.9</v>
      </c>
      <c r="H1814" s="735">
        <v>6760</v>
      </c>
      <c r="I1814" s="735">
        <v>6760</v>
      </c>
      <c r="J1814" s="735">
        <v>6580</v>
      </c>
      <c r="K1814" s="735">
        <v>95375</v>
      </c>
      <c r="L1814" s="735">
        <v>636201900</v>
      </c>
      <c r="M1814" s="735">
        <v>120663739170</v>
      </c>
      <c r="N1814" s="735">
        <v>18199659</v>
      </c>
    </row>
    <row r="1815" spans="1:14">
      <c r="A1815" s="734" t="s">
        <v>4292</v>
      </c>
      <c r="B1815" s="734" t="s">
        <v>7848</v>
      </c>
      <c r="C1815" s="734" t="s">
        <v>1600</v>
      </c>
      <c r="D1815" s="734" t="s">
        <v>1601</v>
      </c>
      <c r="E1815" s="735">
        <v>2520</v>
      </c>
      <c r="F1815" s="735">
        <v>-25</v>
      </c>
      <c r="G1815" s="736">
        <v>-0.98</v>
      </c>
      <c r="H1815" s="735">
        <v>2635</v>
      </c>
      <c r="I1815" s="735">
        <v>2635</v>
      </c>
      <c r="J1815" s="735">
        <v>2500</v>
      </c>
      <c r="K1815" s="735">
        <v>20978</v>
      </c>
      <c r="L1815" s="735">
        <v>52889605</v>
      </c>
      <c r="M1815" s="735">
        <v>56080662120</v>
      </c>
      <c r="N1815" s="735">
        <v>22254231</v>
      </c>
    </row>
    <row r="1816" spans="1:14">
      <c r="A1816" s="734" t="s">
        <v>4396</v>
      </c>
      <c r="B1816" s="734" t="s">
        <v>4397</v>
      </c>
      <c r="C1816" s="734" t="s">
        <v>1600</v>
      </c>
      <c r="D1816" s="734" t="s">
        <v>1611</v>
      </c>
      <c r="E1816" s="735">
        <v>3820</v>
      </c>
      <c r="F1816" s="735">
        <v>-45</v>
      </c>
      <c r="G1816" s="736">
        <v>-1.1599999999999999</v>
      </c>
      <c r="H1816" s="735">
        <v>3830</v>
      </c>
      <c r="I1816" s="735">
        <v>3860</v>
      </c>
      <c r="J1816" s="735">
        <v>3730</v>
      </c>
      <c r="K1816" s="735">
        <v>41792</v>
      </c>
      <c r="L1816" s="735">
        <v>158412740</v>
      </c>
      <c r="M1816" s="735">
        <v>74392047560</v>
      </c>
      <c r="N1816" s="735">
        <v>19474358</v>
      </c>
    </row>
    <row r="1817" spans="1:14">
      <c r="A1817" s="734" t="s">
        <v>4398</v>
      </c>
      <c r="B1817" s="734" t="s">
        <v>4399</v>
      </c>
      <c r="C1817" s="734" t="s">
        <v>1600</v>
      </c>
      <c r="D1817" s="734" t="s">
        <v>1614</v>
      </c>
      <c r="E1817" s="735">
        <v>8280</v>
      </c>
      <c r="F1817" s="735">
        <v>30</v>
      </c>
      <c r="G1817" s="736">
        <v>0.36</v>
      </c>
      <c r="H1817" s="735">
        <v>8300</v>
      </c>
      <c r="I1817" s="735">
        <v>8450</v>
      </c>
      <c r="J1817" s="735">
        <v>8270</v>
      </c>
      <c r="K1817" s="735">
        <v>9994</v>
      </c>
      <c r="L1817" s="735">
        <v>83395620</v>
      </c>
      <c r="M1817" s="735">
        <v>90798480000</v>
      </c>
      <c r="N1817" s="735">
        <v>10966000</v>
      </c>
    </row>
    <row r="1818" spans="1:14">
      <c r="A1818" s="734" t="s">
        <v>4400</v>
      </c>
      <c r="B1818" s="734" t="s">
        <v>4401</v>
      </c>
      <c r="C1818" s="734" t="s">
        <v>1600</v>
      </c>
      <c r="D1818" s="734" t="s">
        <v>1614</v>
      </c>
      <c r="E1818" s="735">
        <v>11770</v>
      </c>
      <c r="F1818" s="735">
        <v>-390</v>
      </c>
      <c r="G1818" s="736">
        <v>-3.21</v>
      </c>
      <c r="H1818" s="735">
        <v>12530</v>
      </c>
      <c r="I1818" s="735">
        <v>12600</v>
      </c>
      <c r="J1818" s="735">
        <v>11540</v>
      </c>
      <c r="K1818" s="735">
        <v>211886</v>
      </c>
      <c r="L1818" s="735">
        <v>2535866780</v>
      </c>
      <c r="M1818" s="735">
        <v>207434597700</v>
      </c>
      <c r="N1818" s="735">
        <v>17624010</v>
      </c>
    </row>
    <row r="1819" spans="1:14">
      <c r="A1819" s="734" t="s">
        <v>10189</v>
      </c>
      <c r="B1819" s="734" t="s">
        <v>10190</v>
      </c>
      <c r="C1819" s="734" t="s">
        <v>1600</v>
      </c>
      <c r="D1819" s="734" t="s">
        <v>1601</v>
      </c>
      <c r="E1819" s="735">
        <v>4155</v>
      </c>
      <c r="F1819" s="735">
        <v>-90</v>
      </c>
      <c r="G1819" s="736">
        <v>-2.12</v>
      </c>
      <c r="H1819" s="735">
        <v>4200</v>
      </c>
      <c r="I1819" s="735">
        <v>4235</v>
      </c>
      <c r="J1819" s="735">
        <v>4050</v>
      </c>
      <c r="K1819" s="735">
        <v>635017</v>
      </c>
      <c r="L1819" s="735">
        <v>2612205320</v>
      </c>
      <c r="M1819" s="735">
        <v>118181271630</v>
      </c>
      <c r="N1819" s="735">
        <v>28443146</v>
      </c>
    </row>
    <row r="1820" spans="1:14">
      <c r="A1820" s="734" t="s">
        <v>10191</v>
      </c>
      <c r="B1820" s="734" t="s">
        <v>10192</v>
      </c>
      <c r="C1820" s="734" t="s">
        <v>1600</v>
      </c>
      <c r="D1820" s="734" t="s">
        <v>1632</v>
      </c>
      <c r="E1820" s="735">
        <v>11300</v>
      </c>
      <c r="F1820" s="735">
        <v>0</v>
      </c>
      <c r="G1820" s="736">
        <v>0</v>
      </c>
      <c r="H1820" s="735">
        <v>11300</v>
      </c>
      <c r="I1820" s="735">
        <v>11370</v>
      </c>
      <c r="J1820" s="735">
        <v>11170</v>
      </c>
      <c r="K1820" s="735">
        <v>23827</v>
      </c>
      <c r="L1820" s="735">
        <v>268450730</v>
      </c>
      <c r="M1820" s="735">
        <v>147990856800</v>
      </c>
      <c r="N1820" s="735">
        <v>13096536</v>
      </c>
    </row>
    <row r="1821" spans="1:14">
      <c r="A1821" s="734" t="s">
        <v>4404</v>
      </c>
      <c r="B1821" s="734" t="s">
        <v>4405</v>
      </c>
      <c r="C1821" s="734" t="s">
        <v>1600</v>
      </c>
      <c r="D1821" s="734" t="s">
        <v>1601</v>
      </c>
      <c r="E1821" s="735">
        <v>885</v>
      </c>
      <c r="F1821" s="735">
        <v>-12</v>
      </c>
      <c r="G1821" s="736">
        <v>-1.34</v>
      </c>
      <c r="H1821" s="735">
        <v>879</v>
      </c>
      <c r="I1821" s="735">
        <v>907</v>
      </c>
      <c r="J1821" s="735">
        <v>879</v>
      </c>
      <c r="K1821" s="735">
        <v>80423</v>
      </c>
      <c r="L1821" s="735">
        <v>71753780</v>
      </c>
      <c r="M1821" s="735">
        <v>44656730070</v>
      </c>
      <c r="N1821" s="735">
        <v>50459582</v>
      </c>
    </row>
    <row r="1822" spans="1:14">
      <c r="A1822" s="734" t="s">
        <v>4406</v>
      </c>
      <c r="B1822" s="734" t="s">
        <v>4407</v>
      </c>
      <c r="C1822" s="734" t="s">
        <v>1600</v>
      </c>
      <c r="D1822" s="734" t="s">
        <v>1611</v>
      </c>
      <c r="E1822" s="735">
        <v>5300</v>
      </c>
      <c r="F1822" s="735">
        <v>-40</v>
      </c>
      <c r="G1822" s="736">
        <v>-0.75</v>
      </c>
      <c r="H1822" s="735">
        <v>5320</v>
      </c>
      <c r="I1822" s="735">
        <v>5400</v>
      </c>
      <c r="J1822" s="735">
        <v>5280</v>
      </c>
      <c r="K1822" s="735">
        <v>40597</v>
      </c>
      <c r="L1822" s="735">
        <v>215820410</v>
      </c>
      <c r="M1822" s="735">
        <v>177941240700</v>
      </c>
      <c r="N1822" s="735">
        <v>33573819</v>
      </c>
    </row>
    <row r="1823" spans="1:14">
      <c r="A1823" s="734" t="s">
        <v>4408</v>
      </c>
      <c r="B1823" s="734" t="s">
        <v>4409</v>
      </c>
      <c r="C1823" s="734" t="s">
        <v>1600</v>
      </c>
      <c r="D1823" s="734" t="s">
        <v>1611</v>
      </c>
      <c r="E1823" s="735">
        <v>69400</v>
      </c>
      <c r="F1823" s="735">
        <v>4700</v>
      </c>
      <c r="G1823" s="736">
        <v>7.26</v>
      </c>
      <c r="H1823" s="735">
        <v>64900</v>
      </c>
      <c r="I1823" s="735">
        <v>69900</v>
      </c>
      <c r="J1823" s="735">
        <v>64800</v>
      </c>
      <c r="K1823" s="735">
        <v>582438</v>
      </c>
      <c r="L1823" s="735">
        <v>39720707750</v>
      </c>
      <c r="M1823" s="735">
        <v>1297158800600</v>
      </c>
      <c r="N1823" s="735">
        <v>18691049</v>
      </c>
    </row>
    <row r="1824" spans="1:14">
      <c r="A1824" s="734" t="s">
        <v>4410</v>
      </c>
      <c r="B1824" s="734" t="s">
        <v>4411</v>
      </c>
      <c r="C1824" s="734" t="s">
        <v>1604</v>
      </c>
      <c r="D1824" s="734" t="s">
        <v>1605</v>
      </c>
      <c r="E1824" s="735">
        <v>4145</v>
      </c>
      <c r="F1824" s="735">
        <v>-95</v>
      </c>
      <c r="G1824" s="736">
        <v>-2.2400000000000002</v>
      </c>
      <c r="H1824" s="735">
        <v>4170</v>
      </c>
      <c r="I1824" s="735">
        <v>4355</v>
      </c>
      <c r="J1824" s="735">
        <v>4115</v>
      </c>
      <c r="K1824" s="735">
        <v>1908211</v>
      </c>
      <c r="L1824" s="735">
        <v>8076745008</v>
      </c>
      <c r="M1824" s="735">
        <v>151600863130</v>
      </c>
      <c r="N1824" s="735">
        <v>36574394</v>
      </c>
    </row>
    <row r="1825" spans="1:14">
      <c r="A1825" s="734" t="s">
        <v>4413</v>
      </c>
      <c r="B1825" s="734" t="s">
        <v>4414</v>
      </c>
      <c r="C1825" s="734" t="s">
        <v>1600</v>
      </c>
      <c r="D1825" s="734" t="s">
        <v>1601</v>
      </c>
      <c r="E1825" s="735">
        <v>6400</v>
      </c>
      <c r="F1825" s="735">
        <v>-360</v>
      </c>
      <c r="G1825" s="736">
        <v>-5.33</v>
      </c>
      <c r="H1825" s="735">
        <v>6700</v>
      </c>
      <c r="I1825" s="735">
        <v>6750</v>
      </c>
      <c r="J1825" s="735">
        <v>6400</v>
      </c>
      <c r="K1825" s="735">
        <v>30397</v>
      </c>
      <c r="L1825" s="735">
        <v>199737630</v>
      </c>
      <c r="M1825" s="735">
        <v>46080000000</v>
      </c>
      <c r="N1825" s="735">
        <v>7200000</v>
      </c>
    </row>
    <row r="1826" spans="1:14">
      <c r="A1826" s="734" t="s">
        <v>7849</v>
      </c>
      <c r="B1826" s="734" t="s">
        <v>7850</v>
      </c>
      <c r="C1826" s="734" t="s">
        <v>1600</v>
      </c>
      <c r="D1826" s="734" t="s">
        <v>1614</v>
      </c>
      <c r="E1826" s="735">
        <v>1542</v>
      </c>
      <c r="F1826" s="735">
        <v>-24</v>
      </c>
      <c r="G1826" s="736">
        <v>-1.53</v>
      </c>
      <c r="H1826" s="735">
        <v>1550</v>
      </c>
      <c r="I1826" s="735">
        <v>1566</v>
      </c>
      <c r="J1826" s="735">
        <v>1531</v>
      </c>
      <c r="K1826" s="735">
        <v>125371</v>
      </c>
      <c r="L1826" s="735">
        <v>193252404</v>
      </c>
      <c r="M1826" s="735">
        <v>70827859488</v>
      </c>
      <c r="N1826" s="735">
        <v>45932464</v>
      </c>
    </row>
    <row r="1827" spans="1:14">
      <c r="A1827" s="734" t="s">
        <v>4416</v>
      </c>
      <c r="B1827" s="734" t="s">
        <v>1523</v>
      </c>
      <c r="C1827" s="734" t="s">
        <v>1604</v>
      </c>
      <c r="D1827" s="734" t="s">
        <v>1605</v>
      </c>
      <c r="E1827" s="735">
        <v>28000</v>
      </c>
      <c r="F1827" s="735">
        <v>-250</v>
      </c>
      <c r="G1827" s="736">
        <v>-0.88</v>
      </c>
      <c r="H1827" s="735">
        <v>28000</v>
      </c>
      <c r="I1827" s="735">
        <v>28150</v>
      </c>
      <c r="J1827" s="735">
        <v>27800</v>
      </c>
      <c r="K1827" s="735">
        <v>1147600</v>
      </c>
      <c r="L1827" s="735">
        <v>32071751975</v>
      </c>
      <c r="M1827" s="735">
        <v>20554136960000</v>
      </c>
      <c r="N1827" s="735">
        <v>734076320</v>
      </c>
    </row>
    <row r="1828" spans="1:14">
      <c r="A1828" s="734" t="s">
        <v>4417</v>
      </c>
      <c r="B1828" s="734" t="s">
        <v>4418</v>
      </c>
      <c r="C1828" s="734" t="s">
        <v>1600</v>
      </c>
      <c r="D1828" s="734" t="s">
        <v>1614</v>
      </c>
      <c r="E1828" s="735">
        <v>3640</v>
      </c>
      <c r="F1828" s="735">
        <v>-60</v>
      </c>
      <c r="G1828" s="736">
        <v>-1.62</v>
      </c>
      <c r="H1828" s="735">
        <v>3700</v>
      </c>
      <c r="I1828" s="735">
        <v>3780</v>
      </c>
      <c r="J1828" s="735">
        <v>3640</v>
      </c>
      <c r="K1828" s="735">
        <v>1740386</v>
      </c>
      <c r="L1828" s="735">
        <v>6410522520</v>
      </c>
      <c r="M1828" s="735">
        <v>606994715600</v>
      </c>
      <c r="N1828" s="735">
        <v>166756790</v>
      </c>
    </row>
    <row r="1829" spans="1:14">
      <c r="A1829" s="734" t="s">
        <v>4419</v>
      </c>
      <c r="B1829" s="734" t="s">
        <v>4420</v>
      </c>
      <c r="C1829" s="734" t="s">
        <v>1600</v>
      </c>
      <c r="D1829" s="734" t="s">
        <v>1614</v>
      </c>
      <c r="E1829" s="735">
        <v>7360</v>
      </c>
      <c r="F1829" s="735">
        <v>-140</v>
      </c>
      <c r="G1829" s="736">
        <v>-1.87</v>
      </c>
      <c r="H1829" s="735">
        <v>7400</v>
      </c>
      <c r="I1829" s="735">
        <v>7490</v>
      </c>
      <c r="J1829" s="735">
        <v>7340</v>
      </c>
      <c r="K1829" s="735">
        <v>357402</v>
      </c>
      <c r="L1829" s="735">
        <v>2642065885</v>
      </c>
      <c r="M1829" s="735">
        <v>618240000000</v>
      </c>
      <c r="N1829" s="735">
        <v>84000000</v>
      </c>
    </row>
    <row r="1830" spans="1:14">
      <c r="A1830" s="734" t="s">
        <v>4421</v>
      </c>
      <c r="B1830" s="734" t="s">
        <v>4422</v>
      </c>
      <c r="C1830" s="734" t="s">
        <v>1600</v>
      </c>
      <c r="D1830" s="734" t="s">
        <v>1611</v>
      </c>
      <c r="E1830" s="735">
        <v>7250</v>
      </c>
      <c r="F1830" s="735">
        <v>30</v>
      </c>
      <c r="G1830" s="736">
        <v>0.42</v>
      </c>
      <c r="H1830" s="735">
        <v>7220</v>
      </c>
      <c r="I1830" s="735">
        <v>7280</v>
      </c>
      <c r="J1830" s="735">
        <v>7170</v>
      </c>
      <c r="K1830" s="735">
        <v>38432</v>
      </c>
      <c r="L1830" s="735">
        <v>277635300</v>
      </c>
      <c r="M1830" s="735">
        <v>78258617000</v>
      </c>
      <c r="N1830" s="735">
        <v>10794292</v>
      </c>
    </row>
    <row r="1831" spans="1:14">
      <c r="A1831" s="734" t="s">
        <v>4423</v>
      </c>
      <c r="B1831" s="734" t="s">
        <v>4424</v>
      </c>
      <c r="C1831" s="734" t="s">
        <v>1600</v>
      </c>
      <c r="D1831" s="734" t="s">
        <v>1614</v>
      </c>
      <c r="E1831" s="735">
        <v>1245</v>
      </c>
      <c r="F1831" s="735">
        <v>-6</v>
      </c>
      <c r="G1831" s="736">
        <v>-0.48</v>
      </c>
      <c r="H1831" s="735">
        <v>1253</v>
      </c>
      <c r="I1831" s="735">
        <v>1253</v>
      </c>
      <c r="J1831" s="735">
        <v>1244</v>
      </c>
      <c r="K1831" s="735">
        <v>247083</v>
      </c>
      <c r="L1831" s="735">
        <v>308127262</v>
      </c>
      <c r="M1831" s="735">
        <v>54562123755</v>
      </c>
      <c r="N1831" s="735">
        <v>43824999</v>
      </c>
    </row>
    <row r="1832" spans="1:14">
      <c r="A1832" s="734" t="s">
        <v>4425</v>
      </c>
      <c r="B1832" s="734" t="s">
        <v>4426</v>
      </c>
      <c r="C1832" s="734" t="s">
        <v>1600</v>
      </c>
      <c r="D1832" s="734" t="s">
        <v>1614</v>
      </c>
      <c r="E1832" s="735">
        <v>2035</v>
      </c>
      <c r="F1832" s="735">
        <v>5</v>
      </c>
      <c r="G1832" s="736">
        <v>0.25</v>
      </c>
      <c r="H1832" s="735">
        <v>2040</v>
      </c>
      <c r="I1832" s="735">
        <v>2050</v>
      </c>
      <c r="J1832" s="735">
        <v>2025</v>
      </c>
      <c r="K1832" s="735">
        <v>220798</v>
      </c>
      <c r="L1832" s="735">
        <v>449546098</v>
      </c>
      <c r="M1832" s="735">
        <v>98609136230</v>
      </c>
      <c r="N1832" s="735">
        <v>48456578</v>
      </c>
    </row>
    <row r="1833" spans="1:14">
      <c r="A1833" s="734" t="s">
        <v>4427</v>
      </c>
      <c r="B1833" s="734" t="s">
        <v>4428</v>
      </c>
      <c r="C1833" s="734" t="s">
        <v>1600</v>
      </c>
      <c r="D1833" s="734" t="s">
        <v>1611</v>
      </c>
      <c r="E1833" s="735">
        <v>8210</v>
      </c>
      <c r="F1833" s="735">
        <v>190</v>
      </c>
      <c r="G1833" s="736">
        <v>2.37</v>
      </c>
      <c r="H1833" s="735">
        <v>8000</v>
      </c>
      <c r="I1833" s="735">
        <v>8450</v>
      </c>
      <c r="J1833" s="735">
        <v>8000</v>
      </c>
      <c r="K1833" s="735">
        <v>44758</v>
      </c>
      <c r="L1833" s="735">
        <v>368685895</v>
      </c>
      <c r="M1833" s="735">
        <v>74975058230</v>
      </c>
      <c r="N1833" s="735">
        <v>9132163</v>
      </c>
    </row>
    <row r="1834" spans="1:14">
      <c r="A1834" s="734" t="s">
        <v>4429</v>
      </c>
      <c r="B1834" s="734" t="s">
        <v>4430</v>
      </c>
      <c r="C1834" s="734" t="s">
        <v>1600</v>
      </c>
      <c r="D1834" s="734" t="s">
        <v>1601</v>
      </c>
      <c r="E1834" s="735">
        <v>3205</v>
      </c>
      <c r="F1834" s="735">
        <v>-50</v>
      </c>
      <c r="G1834" s="736">
        <v>-1.54</v>
      </c>
      <c r="H1834" s="735">
        <v>3280</v>
      </c>
      <c r="I1834" s="735">
        <v>3330</v>
      </c>
      <c r="J1834" s="735">
        <v>3205</v>
      </c>
      <c r="K1834" s="735">
        <v>21996</v>
      </c>
      <c r="L1834" s="735">
        <v>70941469</v>
      </c>
      <c r="M1834" s="735">
        <v>60533927905</v>
      </c>
      <c r="N1834" s="735">
        <v>18887341</v>
      </c>
    </row>
    <row r="1835" spans="1:14">
      <c r="A1835" s="734" t="s">
        <v>4431</v>
      </c>
      <c r="B1835" s="734" t="s">
        <v>4432</v>
      </c>
      <c r="C1835" s="734" t="s">
        <v>1600</v>
      </c>
      <c r="D1835" s="734" t="s">
        <v>1611</v>
      </c>
      <c r="E1835" s="735">
        <v>1510</v>
      </c>
      <c r="F1835" s="735">
        <v>-18</v>
      </c>
      <c r="G1835" s="736">
        <v>-1.18</v>
      </c>
      <c r="H1835" s="735">
        <v>1523</v>
      </c>
      <c r="I1835" s="735">
        <v>1529</v>
      </c>
      <c r="J1835" s="735">
        <v>1505</v>
      </c>
      <c r="K1835" s="735">
        <v>31129</v>
      </c>
      <c r="L1835" s="735">
        <v>47066893</v>
      </c>
      <c r="M1835" s="735">
        <v>104548840930</v>
      </c>
      <c r="N1835" s="735">
        <v>69237643</v>
      </c>
    </row>
    <row r="1836" spans="1:14">
      <c r="A1836" s="734" t="s">
        <v>4433</v>
      </c>
      <c r="B1836" s="734" t="s">
        <v>4434</v>
      </c>
      <c r="C1836" s="734" t="s">
        <v>1600</v>
      </c>
      <c r="D1836" s="734" t="s">
        <v>1601</v>
      </c>
      <c r="E1836" s="735">
        <v>992</v>
      </c>
      <c r="F1836" s="735">
        <v>6</v>
      </c>
      <c r="G1836" s="736">
        <v>0.61</v>
      </c>
      <c r="H1836" s="735">
        <v>987</v>
      </c>
      <c r="I1836" s="735">
        <v>992</v>
      </c>
      <c r="J1836" s="735">
        <v>980</v>
      </c>
      <c r="K1836" s="735">
        <v>52064</v>
      </c>
      <c r="L1836" s="735">
        <v>51278908</v>
      </c>
      <c r="M1836" s="735">
        <v>26013559232</v>
      </c>
      <c r="N1836" s="735">
        <v>26223346</v>
      </c>
    </row>
    <row r="1837" spans="1:14">
      <c r="A1837" s="734" t="s">
        <v>4435</v>
      </c>
      <c r="B1837" s="734" t="s">
        <v>4436</v>
      </c>
      <c r="C1837" s="734" t="s">
        <v>1600</v>
      </c>
      <c r="D1837" s="734" t="s">
        <v>1611</v>
      </c>
      <c r="E1837" s="735">
        <v>685</v>
      </c>
      <c r="F1837" s="735">
        <v>-14</v>
      </c>
      <c r="G1837" s="736">
        <v>-2</v>
      </c>
      <c r="H1837" s="735">
        <v>699</v>
      </c>
      <c r="I1837" s="735">
        <v>699</v>
      </c>
      <c r="J1837" s="735">
        <v>685</v>
      </c>
      <c r="K1837" s="735">
        <v>32375</v>
      </c>
      <c r="L1837" s="735">
        <v>22333269</v>
      </c>
      <c r="M1837" s="735">
        <v>35263800000</v>
      </c>
      <c r="N1837" s="735">
        <v>51480000</v>
      </c>
    </row>
    <row r="1838" spans="1:14">
      <c r="A1838" s="734" t="s">
        <v>4437</v>
      </c>
      <c r="B1838" s="734" t="s">
        <v>4438</v>
      </c>
      <c r="C1838" s="734" t="s">
        <v>1600</v>
      </c>
      <c r="D1838" s="734" t="s">
        <v>1614</v>
      </c>
      <c r="E1838" s="735">
        <v>17360</v>
      </c>
      <c r="F1838" s="735">
        <v>810</v>
      </c>
      <c r="G1838" s="736">
        <v>4.8899999999999997</v>
      </c>
      <c r="H1838" s="735">
        <v>17010</v>
      </c>
      <c r="I1838" s="735">
        <v>18350</v>
      </c>
      <c r="J1838" s="735">
        <v>16030</v>
      </c>
      <c r="K1838" s="735">
        <v>3652063</v>
      </c>
      <c r="L1838" s="735">
        <v>62551156730</v>
      </c>
      <c r="M1838" s="735">
        <v>234360000000</v>
      </c>
      <c r="N1838" s="735">
        <v>13500000</v>
      </c>
    </row>
    <row r="1839" spans="1:14">
      <c r="A1839" s="734" t="s">
        <v>4439</v>
      </c>
      <c r="B1839" s="734" t="s">
        <v>4440</v>
      </c>
      <c r="C1839" s="734" t="s">
        <v>1604</v>
      </c>
      <c r="D1839" s="734" t="s">
        <v>1605</v>
      </c>
      <c r="E1839" s="735">
        <v>16050</v>
      </c>
      <c r="F1839" s="735">
        <v>-100</v>
      </c>
      <c r="G1839" s="736">
        <v>-0.62</v>
      </c>
      <c r="H1839" s="735">
        <v>16150</v>
      </c>
      <c r="I1839" s="735">
        <v>16150</v>
      </c>
      <c r="J1839" s="735">
        <v>16010</v>
      </c>
      <c r="K1839" s="735">
        <v>4144</v>
      </c>
      <c r="L1839" s="735">
        <v>66611780</v>
      </c>
      <c r="M1839" s="735">
        <v>49594500000</v>
      </c>
      <c r="N1839" s="735">
        <v>3090000</v>
      </c>
    </row>
    <row r="1840" spans="1:14">
      <c r="A1840" s="734" t="s">
        <v>4441</v>
      </c>
      <c r="B1840" s="734" t="s">
        <v>4442</v>
      </c>
      <c r="C1840" s="734" t="s">
        <v>1600</v>
      </c>
      <c r="D1840" s="734" t="s">
        <v>1601</v>
      </c>
      <c r="E1840" s="735">
        <v>2400</v>
      </c>
      <c r="F1840" s="735">
        <v>25</v>
      </c>
      <c r="G1840" s="736">
        <v>1.05</v>
      </c>
      <c r="H1840" s="735">
        <v>2405</v>
      </c>
      <c r="I1840" s="735">
        <v>2420</v>
      </c>
      <c r="J1840" s="735">
        <v>2345</v>
      </c>
      <c r="K1840" s="735">
        <v>67328</v>
      </c>
      <c r="L1840" s="735">
        <v>161281450</v>
      </c>
      <c r="M1840" s="735">
        <v>92827048800</v>
      </c>
      <c r="N1840" s="735">
        <v>38677937</v>
      </c>
    </row>
    <row r="1841" spans="1:14">
      <c r="A1841" s="734" t="s">
        <v>4443</v>
      </c>
      <c r="B1841" s="734" t="s">
        <v>4444</v>
      </c>
      <c r="C1841" s="734" t="s">
        <v>1604</v>
      </c>
      <c r="D1841" s="734" t="s">
        <v>1605</v>
      </c>
      <c r="E1841" s="735">
        <v>6200</v>
      </c>
      <c r="F1841" s="735">
        <v>-10</v>
      </c>
      <c r="G1841" s="736">
        <v>-0.16</v>
      </c>
      <c r="H1841" s="735">
        <v>6300</v>
      </c>
      <c r="I1841" s="735">
        <v>6330</v>
      </c>
      <c r="J1841" s="735">
        <v>6200</v>
      </c>
      <c r="K1841" s="735">
        <v>13409</v>
      </c>
      <c r="L1841" s="735">
        <v>83917270</v>
      </c>
      <c r="M1841" s="735">
        <v>113547134800</v>
      </c>
      <c r="N1841" s="735">
        <v>18314054</v>
      </c>
    </row>
    <row r="1842" spans="1:14">
      <c r="A1842" s="734" t="s">
        <v>4445</v>
      </c>
      <c r="B1842" s="734" t="s">
        <v>4446</v>
      </c>
      <c r="C1842" s="734" t="s">
        <v>1600</v>
      </c>
      <c r="D1842" s="734" t="s">
        <v>1601</v>
      </c>
      <c r="E1842" s="735">
        <v>3240</v>
      </c>
      <c r="F1842" s="735">
        <v>-10</v>
      </c>
      <c r="G1842" s="736">
        <v>-0.31</v>
      </c>
      <c r="H1842" s="735">
        <v>3250</v>
      </c>
      <c r="I1842" s="735">
        <v>3260</v>
      </c>
      <c r="J1842" s="735">
        <v>3215</v>
      </c>
      <c r="K1842" s="735">
        <v>67681</v>
      </c>
      <c r="L1842" s="735">
        <v>218854625</v>
      </c>
      <c r="M1842" s="735">
        <v>53027226720</v>
      </c>
      <c r="N1842" s="735">
        <v>16366428</v>
      </c>
    </row>
    <row r="1843" spans="1:14">
      <c r="A1843" s="734" t="s">
        <v>10193</v>
      </c>
      <c r="B1843" s="734" t="s">
        <v>10194</v>
      </c>
      <c r="C1843" s="734" t="s">
        <v>1600</v>
      </c>
      <c r="D1843" s="734" t="s">
        <v>1601</v>
      </c>
      <c r="E1843" s="735">
        <v>11570</v>
      </c>
      <c r="F1843" s="735">
        <v>-60</v>
      </c>
      <c r="G1843" s="736">
        <v>-0.52</v>
      </c>
      <c r="H1843" s="735">
        <v>11580</v>
      </c>
      <c r="I1843" s="735">
        <v>11770</v>
      </c>
      <c r="J1843" s="735">
        <v>11270</v>
      </c>
      <c r="K1843" s="735">
        <v>19169</v>
      </c>
      <c r="L1843" s="735">
        <v>220261700</v>
      </c>
      <c r="M1843" s="735">
        <v>171120404130</v>
      </c>
      <c r="N1843" s="735">
        <v>14790009</v>
      </c>
    </row>
    <row r="1844" spans="1:14">
      <c r="A1844" s="734" t="s">
        <v>4447</v>
      </c>
      <c r="B1844" s="734" t="s">
        <v>4448</v>
      </c>
      <c r="C1844" s="734" t="s">
        <v>1600</v>
      </c>
      <c r="D1844" s="734" t="s">
        <v>1614</v>
      </c>
      <c r="E1844" s="735">
        <v>3530</v>
      </c>
      <c r="F1844" s="735">
        <v>5</v>
      </c>
      <c r="G1844" s="736">
        <v>0.14000000000000001</v>
      </c>
      <c r="H1844" s="735">
        <v>3525</v>
      </c>
      <c r="I1844" s="735">
        <v>3620</v>
      </c>
      <c r="J1844" s="735">
        <v>3410</v>
      </c>
      <c r="K1844" s="735">
        <v>146781</v>
      </c>
      <c r="L1844" s="735">
        <v>516276259</v>
      </c>
      <c r="M1844" s="735">
        <v>63802455500</v>
      </c>
      <c r="N1844" s="735">
        <v>18074350</v>
      </c>
    </row>
    <row r="1845" spans="1:14">
      <c r="A1845" s="734" t="s">
        <v>4449</v>
      </c>
      <c r="B1845" s="734" t="s">
        <v>4450</v>
      </c>
      <c r="C1845" s="734" t="s">
        <v>1600</v>
      </c>
      <c r="D1845" s="734" t="s">
        <v>1614</v>
      </c>
      <c r="E1845" s="735">
        <v>1761</v>
      </c>
      <c r="F1845" s="735">
        <v>-51</v>
      </c>
      <c r="G1845" s="736">
        <v>-2.81</v>
      </c>
      <c r="H1845" s="735">
        <v>1830</v>
      </c>
      <c r="I1845" s="735">
        <v>1830</v>
      </c>
      <c r="J1845" s="735">
        <v>1760</v>
      </c>
      <c r="K1845" s="735">
        <v>83636</v>
      </c>
      <c r="L1845" s="735">
        <v>148165879</v>
      </c>
      <c r="M1845" s="735">
        <v>29636883336</v>
      </c>
      <c r="N1845" s="735">
        <v>16829576</v>
      </c>
    </row>
    <row r="1846" spans="1:14">
      <c r="A1846" s="734" t="s">
        <v>4451</v>
      </c>
      <c r="B1846" s="734" t="s">
        <v>4452</v>
      </c>
      <c r="C1846" s="734" t="s">
        <v>1600</v>
      </c>
      <c r="D1846" s="734" t="s">
        <v>1611</v>
      </c>
      <c r="E1846" s="735">
        <v>36150</v>
      </c>
      <c r="F1846" s="735">
        <v>2300</v>
      </c>
      <c r="G1846" s="736">
        <v>6.79</v>
      </c>
      <c r="H1846" s="735">
        <v>33800</v>
      </c>
      <c r="I1846" s="735">
        <v>36500</v>
      </c>
      <c r="J1846" s="735">
        <v>33800</v>
      </c>
      <c r="K1846" s="735">
        <v>50958</v>
      </c>
      <c r="L1846" s="735">
        <v>1797403675</v>
      </c>
      <c r="M1846" s="735">
        <v>334043026650</v>
      </c>
      <c r="N1846" s="735">
        <v>9240471</v>
      </c>
    </row>
    <row r="1847" spans="1:14">
      <c r="A1847" s="734" t="s">
        <v>4453</v>
      </c>
      <c r="B1847" s="734" t="s">
        <v>4454</v>
      </c>
      <c r="C1847" s="734" t="s">
        <v>1604</v>
      </c>
      <c r="D1847" s="734" t="s">
        <v>1605</v>
      </c>
      <c r="E1847" s="735">
        <v>17070</v>
      </c>
      <c r="F1847" s="735">
        <v>-380</v>
      </c>
      <c r="G1847" s="736">
        <v>-2.1800000000000002</v>
      </c>
      <c r="H1847" s="735">
        <v>17450</v>
      </c>
      <c r="I1847" s="735">
        <v>17660</v>
      </c>
      <c r="J1847" s="735">
        <v>17050</v>
      </c>
      <c r="K1847" s="735">
        <v>502222</v>
      </c>
      <c r="L1847" s="735">
        <v>8645254545</v>
      </c>
      <c r="M1847" s="735">
        <v>344774226900</v>
      </c>
      <c r="N1847" s="735">
        <v>20197670</v>
      </c>
    </row>
    <row r="1848" spans="1:14">
      <c r="A1848" s="734" t="s">
        <v>4455</v>
      </c>
      <c r="B1848" s="734" t="s">
        <v>4456</v>
      </c>
      <c r="C1848" s="734" t="s">
        <v>1600</v>
      </c>
      <c r="D1848" s="734" t="s">
        <v>1601</v>
      </c>
      <c r="E1848" s="735">
        <v>831</v>
      </c>
      <c r="F1848" s="735">
        <v>-4</v>
      </c>
      <c r="G1848" s="736">
        <v>-0.48</v>
      </c>
      <c r="H1848" s="735">
        <v>826</v>
      </c>
      <c r="I1848" s="735">
        <v>850</v>
      </c>
      <c r="J1848" s="735">
        <v>826</v>
      </c>
      <c r="K1848" s="735">
        <v>13259</v>
      </c>
      <c r="L1848" s="735">
        <v>11051281</v>
      </c>
      <c r="M1848" s="735">
        <v>24007002483</v>
      </c>
      <c r="N1848" s="735">
        <v>28889293</v>
      </c>
    </row>
    <row r="1849" spans="1:14">
      <c r="A1849" s="734" t="s">
        <v>4457</v>
      </c>
      <c r="B1849" s="734" t="s">
        <v>4458</v>
      </c>
      <c r="C1849" s="734" t="s">
        <v>1604</v>
      </c>
      <c r="D1849" s="734" t="s">
        <v>1605</v>
      </c>
      <c r="E1849" s="735">
        <v>4020</v>
      </c>
      <c r="F1849" s="735">
        <v>30</v>
      </c>
      <c r="G1849" s="736">
        <v>0.75</v>
      </c>
      <c r="H1849" s="735">
        <v>4030</v>
      </c>
      <c r="I1849" s="735">
        <v>4080</v>
      </c>
      <c r="J1849" s="735">
        <v>3920</v>
      </c>
      <c r="K1849" s="735">
        <v>29338</v>
      </c>
      <c r="L1849" s="735">
        <v>117347065</v>
      </c>
      <c r="M1849" s="735">
        <v>30640440000</v>
      </c>
      <c r="N1849" s="735">
        <v>7622000</v>
      </c>
    </row>
    <row r="1850" spans="1:14">
      <c r="A1850" s="734" t="s">
        <v>10195</v>
      </c>
      <c r="B1850" s="734" t="s">
        <v>10196</v>
      </c>
      <c r="C1850" s="734" t="s">
        <v>1600</v>
      </c>
      <c r="D1850" s="734" t="s">
        <v>1601</v>
      </c>
      <c r="E1850" s="735">
        <v>20200</v>
      </c>
      <c r="F1850" s="735">
        <v>-400</v>
      </c>
      <c r="G1850" s="736">
        <v>-1.94</v>
      </c>
      <c r="H1850" s="735">
        <v>20450</v>
      </c>
      <c r="I1850" s="735">
        <v>20700</v>
      </c>
      <c r="J1850" s="735">
        <v>20150</v>
      </c>
      <c r="K1850" s="735">
        <v>64979</v>
      </c>
      <c r="L1850" s="735">
        <v>1320786650</v>
      </c>
      <c r="M1850" s="735">
        <v>188242951600</v>
      </c>
      <c r="N1850" s="735">
        <v>9318958</v>
      </c>
    </row>
    <row r="1851" spans="1:14">
      <c r="A1851" s="734" t="s">
        <v>4459</v>
      </c>
      <c r="B1851" s="734" t="s">
        <v>4460</v>
      </c>
      <c r="C1851" s="734" t="s">
        <v>1604</v>
      </c>
      <c r="D1851" s="734" t="s">
        <v>1605</v>
      </c>
      <c r="E1851" s="735">
        <v>1910</v>
      </c>
      <c r="F1851" s="735">
        <v>-7</v>
      </c>
      <c r="G1851" s="736">
        <v>-0.37</v>
      </c>
      <c r="H1851" s="735">
        <v>1917</v>
      </c>
      <c r="I1851" s="735">
        <v>1949</v>
      </c>
      <c r="J1851" s="735">
        <v>1900</v>
      </c>
      <c r="K1851" s="735">
        <v>10632</v>
      </c>
      <c r="L1851" s="735">
        <v>20292654</v>
      </c>
      <c r="M1851" s="735">
        <v>38200000000</v>
      </c>
      <c r="N1851" s="735">
        <v>20000000</v>
      </c>
    </row>
    <row r="1852" spans="1:14">
      <c r="A1852" s="734" t="s">
        <v>4461</v>
      </c>
      <c r="B1852" s="734" t="s">
        <v>4462</v>
      </c>
      <c r="C1852" s="734" t="s">
        <v>1604</v>
      </c>
      <c r="D1852" s="734" t="s">
        <v>1605</v>
      </c>
      <c r="E1852" s="735">
        <v>2340</v>
      </c>
      <c r="F1852" s="735">
        <v>-40</v>
      </c>
      <c r="G1852" s="736">
        <v>-1.68</v>
      </c>
      <c r="H1852" s="735">
        <v>2380</v>
      </c>
      <c r="I1852" s="735">
        <v>2435</v>
      </c>
      <c r="J1852" s="735">
        <v>2300</v>
      </c>
      <c r="K1852" s="735">
        <v>299106</v>
      </c>
      <c r="L1852" s="735">
        <v>697951201</v>
      </c>
      <c r="M1852" s="735">
        <v>187029367200</v>
      </c>
      <c r="N1852" s="735">
        <v>79927080</v>
      </c>
    </row>
    <row r="1853" spans="1:14">
      <c r="A1853" s="734" t="s">
        <v>4463</v>
      </c>
      <c r="B1853" s="734" t="s">
        <v>4464</v>
      </c>
      <c r="C1853" s="734" t="s">
        <v>1604</v>
      </c>
      <c r="D1853" s="734" t="s">
        <v>1605</v>
      </c>
      <c r="E1853" s="735">
        <v>1278</v>
      </c>
      <c r="F1853" s="735">
        <v>-10</v>
      </c>
      <c r="G1853" s="736">
        <v>-0.78</v>
      </c>
      <c r="H1853" s="735">
        <v>1288</v>
      </c>
      <c r="I1853" s="735">
        <v>1294</v>
      </c>
      <c r="J1853" s="735">
        <v>1273</v>
      </c>
      <c r="K1853" s="735">
        <v>151608</v>
      </c>
      <c r="L1853" s="735">
        <v>194194231</v>
      </c>
      <c r="M1853" s="735">
        <v>147616648830</v>
      </c>
      <c r="N1853" s="735">
        <v>115505985</v>
      </c>
    </row>
    <row r="1854" spans="1:14">
      <c r="A1854" s="734" t="s">
        <v>7851</v>
      </c>
      <c r="B1854" s="734" t="s">
        <v>7852</v>
      </c>
      <c r="C1854" s="734" t="s">
        <v>1600</v>
      </c>
      <c r="D1854" s="734" t="s">
        <v>1601</v>
      </c>
      <c r="E1854" s="735">
        <v>7340</v>
      </c>
      <c r="F1854" s="735">
        <v>390</v>
      </c>
      <c r="G1854" s="736">
        <v>5.61</v>
      </c>
      <c r="H1854" s="735">
        <v>6880</v>
      </c>
      <c r="I1854" s="735">
        <v>8460</v>
      </c>
      <c r="J1854" s="735">
        <v>6880</v>
      </c>
      <c r="K1854" s="735">
        <v>3295605</v>
      </c>
      <c r="L1854" s="735">
        <v>26190011895</v>
      </c>
      <c r="M1854" s="735">
        <v>118320800000</v>
      </c>
      <c r="N1854" s="735">
        <v>16120000</v>
      </c>
    </row>
    <row r="1855" spans="1:14">
      <c r="A1855" s="734" t="s">
        <v>4465</v>
      </c>
      <c r="B1855" s="734" t="s">
        <v>4466</v>
      </c>
      <c r="C1855" s="734" t="s">
        <v>1604</v>
      </c>
      <c r="D1855" s="734" t="s">
        <v>1605</v>
      </c>
      <c r="E1855" s="735">
        <v>14900</v>
      </c>
      <c r="F1855" s="735">
        <v>60</v>
      </c>
      <c r="G1855" s="736">
        <v>0.4</v>
      </c>
      <c r="H1855" s="735">
        <v>14840</v>
      </c>
      <c r="I1855" s="735">
        <v>15010</v>
      </c>
      <c r="J1855" s="735">
        <v>14690</v>
      </c>
      <c r="K1855" s="735">
        <v>698</v>
      </c>
      <c r="L1855" s="735">
        <v>10369210</v>
      </c>
      <c r="M1855" s="735">
        <v>34239753000</v>
      </c>
      <c r="N1855" s="735">
        <v>2297970</v>
      </c>
    </row>
    <row r="1856" spans="1:14">
      <c r="A1856" s="734" t="s">
        <v>4467</v>
      </c>
      <c r="B1856" s="734" t="s">
        <v>4468</v>
      </c>
      <c r="C1856" s="734" t="s">
        <v>1600</v>
      </c>
      <c r="D1856" s="734" t="s">
        <v>1614</v>
      </c>
      <c r="E1856" s="735">
        <v>6680</v>
      </c>
      <c r="F1856" s="735">
        <v>-240</v>
      </c>
      <c r="G1856" s="736">
        <v>-3.47</v>
      </c>
      <c r="H1856" s="735">
        <v>6920</v>
      </c>
      <c r="I1856" s="735">
        <v>6920</v>
      </c>
      <c r="J1856" s="735">
        <v>6590</v>
      </c>
      <c r="K1856" s="735">
        <v>74339</v>
      </c>
      <c r="L1856" s="735">
        <v>497210990</v>
      </c>
      <c r="M1856" s="735">
        <v>47392108360</v>
      </c>
      <c r="N1856" s="735">
        <v>7094627</v>
      </c>
    </row>
    <row r="1857" spans="1:14">
      <c r="A1857" s="734" t="s">
        <v>4470</v>
      </c>
      <c r="B1857" s="734" t="s">
        <v>4471</v>
      </c>
      <c r="C1857" s="734" t="s">
        <v>1600</v>
      </c>
      <c r="D1857" s="734" t="s">
        <v>1611</v>
      </c>
      <c r="E1857" s="735">
        <v>10580</v>
      </c>
      <c r="F1857" s="735">
        <v>2440</v>
      </c>
      <c r="G1857" s="736">
        <v>29.98</v>
      </c>
      <c r="H1857" s="735">
        <v>8300</v>
      </c>
      <c r="I1857" s="735">
        <v>10580</v>
      </c>
      <c r="J1857" s="735">
        <v>8170</v>
      </c>
      <c r="K1857" s="735">
        <v>4852348</v>
      </c>
      <c r="L1857" s="735">
        <v>48592881700</v>
      </c>
      <c r="M1857" s="735">
        <v>192484373400</v>
      </c>
      <c r="N1857" s="735">
        <v>18193230</v>
      </c>
    </row>
    <row r="1858" spans="1:14">
      <c r="A1858" s="734" t="s">
        <v>4472</v>
      </c>
      <c r="B1858" s="734" t="s">
        <v>4473</v>
      </c>
      <c r="C1858" s="734" t="s">
        <v>1629</v>
      </c>
      <c r="D1858" s="734" t="s">
        <v>1611</v>
      </c>
      <c r="E1858" s="735">
        <v>67900</v>
      </c>
      <c r="F1858" s="735">
        <v>3000</v>
      </c>
      <c r="G1858" s="736">
        <v>4.62</v>
      </c>
      <c r="H1858" s="735">
        <v>65400</v>
      </c>
      <c r="I1858" s="735">
        <v>68800</v>
      </c>
      <c r="J1858" s="735">
        <v>64700</v>
      </c>
      <c r="K1858" s="735">
        <v>1049699</v>
      </c>
      <c r="L1858" s="735">
        <v>71063815350</v>
      </c>
      <c r="M1858" s="735">
        <v>3332796877900</v>
      </c>
      <c r="N1858" s="735">
        <v>49083901</v>
      </c>
    </row>
    <row r="1859" spans="1:14">
      <c r="A1859" s="734" t="s">
        <v>4474</v>
      </c>
      <c r="B1859" s="734" t="s">
        <v>4475</v>
      </c>
      <c r="C1859" s="734" t="s">
        <v>1629</v>
      </c>
      <c r="D1859" s="734" t="s">
        <v>1611</v>
      </c>
      <c r="E1859" s="735">
        <v>21450</v>
      </c>
      <c r="F1859" s="735">
        <v>350</v>
      </c>
      <c r="G1859" s="736">
        <v>1.66</v>
      </c>
      <c r="H1859" s="735">
        <v>20900</v>
      </c>
      <c r="I1859" s="735">
        <v>21950</v>
      </c>
      <c r="J1859" s="735">
        <v>20800</v>
      </c>
      <c r="K1859" s="735">
        <v>355014</v>
      </c>
      <c r="L1859" s="735">
        <v>7645641925</v>
      </c>
      <c r="M1859" s="735">
        <v>563877600000</v>
      </c>
      <c r="N1859" s="735">
        <v>26288000</v>
      </c>
    </row>
    <row r="1860" spans="1:14">
      <c r="A1860" s="734" t="s">
        <v>4476</v>
      </c>
      <c r="B1860" s="734" t="s">
        <v>4477</v>
      </c>
      <c r="C1860" s="734" t="s">
        <v>1600</v>
      </c>
      <c r="D1860" s="734" t="s">
        <v>1611</v>
      </c>
      <c r="E1860" s="735">
        <v>30900</v>
      </c>
      <c r="F1860" s="735">
        <v>-150</v>
      </c>
      <c r="G1860" s="736">
        <v>-0.48</v>
      </c>
      <c r="H1860" s="735">
        <v>31050</v>
      </c>
      <c r="I1860" s="735">
        <v>31650</v>
      </c>
      <c r="J1860" s="735">
        <v>30550</v>
      </c>
      <c r="K1860" s="735">
        <v>66694</v>
      </c>
      <c r="L1860" s="735">
        <v>2059389325</v>
      </c>
      <c r="M1860" s="735">
        <v>389587200000</v>
      </c>
      <c r="N1860" s="735">
        <v>12608000</v>
      </c>
    </row>
    <row r="1861" spans="1:14">
      <c r="A1861" s="734" t="s">
        <v>4478</v>
      </c>
      <c r="B1861" s="734" t="s">
        <v>4479</v>
      </c>
      <c r="C1861" s="734" t="s">
        <v>1600</v>
      </c>
      <c r="D1861" s="734" t="s">
        <v>1611</v>
      </c>
      <c r="E1861" s="735">
        <v>1618</v>
      </c>
      <c r="F1861" s="735">
        <v>28</v>
      </c>
      <c r="G1861" s="736">
        <v>1.76</v>
      </c>
      <c r="H1861" s="735">
        <v>1590</v>
      </c>
      <c r="I1861" s="735">
        <v>1646</v>
      </c>
      <c r="J1861" s="735">
        <v>1565</v>
      </c>
      <c r="K1861" s="735">
        <v>666412</v>
      </c>
      <c r="L1861" s="735">
        <v>1080105277</v>
      </c>
      <c r="M1861" s="735">
        <v>57277047908</v>
      </c>
      <c r="N1861" s="735">
        <v>35399906</v>
      </c>
    </row>
    <row r="1862" spans="1:14">
      <c r="A1862" s="734" t="s">
        <v>4480</v>
      </c>
      <c r="B1862" s="734" t="s">
        <v>4481</v>
      </c>
      <c r="C1862" s="734" t="s">
        <v>1600</v>
      </c>
      <c r="D1862" s="734" t="s">
        <v>1601</v>
      </c>
      <c r="E1862" s="735">
        <v>3640</v>
      </c>
      <c r="F1862" s="735">
        <v>-25</v>
      </c>
      <c r="G1862" s="736">
        <v>-0.68</v>
      </c>
      <c r="H1862" s="735">
        <v>3665</v>
      </c>
      <c r="I1862" s="735">
        <v>3770</v>
      </c>
      <c r="J1862" s="735">
        <v>3545</v>
      </c>
      <c r="K1862" s="735">
        <v>275678</v>
      </c>
      <c r="L1862" s="735">
        <v>1007152006</v>
      </c>
      <c r="M1862" s="735">
        <v>172734594760</v>
      </c>
      <c r="N1862" s="735">
        <v>47454559</v>
      </c>
    </row>
    <row r="1863" spans="1:14">
      <c r="A1863" s="734" t="s">
        <v>4482</v>
      </c>
      <c r="B1863" s="734" t="s">
        <v>4483</v>
      </c>
      <c r="C1863" s="734" t="s">
        <v>1600</v>
      </c>
      <c r="D1863" s="734" t="s">
        <v>1601</v>
      </c>
      <c r="E1863" s="735">
        <v>48700</v>
      </c>
      <c r="F1863" s="735">
        <v>950</v>
      </c>
      <c r="G1863" s="736">
        <v>1.99</v>
      </c>
      <c r="H1863" s="735">
        <v>47800</v>
      </c>
      <c r="I1863" s="735">
        <v>50600</v>
      </c>
      <c r="J1863" s="735">
        <v>45300</v>
      </c>
      <c r="K1863" s="735">
        <v>13261102</v>
      </c>
      <c r="L1863" s="735">
        <v>638692205400</v>
      </c>
      <c r="M1863" s="735">
        <v>3761489674700</v>
      </c>
      <c r="N1863" s="735">
        <v>77237981</v>
      </c>
    </row>
    <row r="1864" spans="1:14">
      <c r="A1864" s="734" t="s">
        <v>4484</v>
      </c>
      <c r="B1864" s="734" t="s">
        <v>4485</v>
      </c>
      <c r="C1864" s="734" t="s">
        <v>1600</v>
      </c>
      <c r="D1864" s="734" t="s">
        <v>1611</v>
      </c>
      <c r="E1864" s="735">
        <v>8110</v>
      </c>
      <c r="F1864" s="735">
        <v>-110</v>
      </c>
      <c r="G1864" s="736">
        <v>-1.34</v>
      </c>
      <c r="H1864" s="735">
        <v>8220</v>
      </c>
      <c r="I1864" s="735">
        <v>8220</v>
      </c>
      <c r="J1864" s="735">
        <v>8030</v>
      </c>
      <c r="K1864" s="735">
        <v>5627</v>
      </c>
      <c r="L1864" s="735">
        <v>45526290</v>
      </c>
      <c r="M1864" s="735">
        <v>35684000000</v>
      </c>
      <c r="N1864" s="735">
        <v>4400000</v>
      </c>
    </row>
    <row r="1865" spans="1:14">
      <c r="A1865" s="734" t="s">
        <v>10197</v>
      </c>
      <c r="B1865" s="734" t="s">
        <v>10198</v>
      </c>
      <c r="C1865" s="734" t="s">
        <v>1600</v>
      </c>
      <c r="D1865" s="734" t="s">
        <v>1614</v>
      </c>
      <c r="E1865" s="735">
        <v>18390</v>
      </c>
      <c r="F1865" s="735">
        <v>-120</v>
      </c>
      <c r="G1865" s="736">
        <v>-0.65</v>
      </c>
      <c r="H1865" s="735">
        <v>18510</v>
      </c>
      <c r="I1865" s="735">
        <v>18830</v>
      </c>
      <c r="J1865" s="735">
        <v>18380</v>
      </c>
      <c r="K1865" s="735">
        <v>19770</v>
      </c>
      <c r="L1865" s="735">
        <v>364807630</v>
      </c>
      <c r="M1865" s="735">
        <v>154127141700</v>
      </c>
      <c r="N1865" s="735">
        <v>8381030</v>
      </c>
    </row>
    <row r="1866" spans="1:14">
      <c r="A1866" s="734" t="s">
        <v>4486</v>
      </c>
      <c r="B1866" s="734" t="s">
        <v>4487</v>
      </c>
      <c r="C1866" s="734" t="s">
        <v>1600</v>
      </c>
      <c r="D1866" s="734" t="s">
        <v>1611</v>
      </c>
      <c r="E1866" s="735">
        <v>7680</v>
      </c>
      <c r="F1866" s="735">
        <v>-90</v>
      </c>
      <c r="G1866" s="736">
        <v>-1.1599999999999999</v>
      </c>
      <c r="H1866" s="735">
        <v>7740</v>
      </c>
      <c r="I1866" s="735">
        <v>7750</v>
      </c>
      <c r="J1866" s="735">
        <v>7600</v>
      </c>
      <c r="K1866" s="735">
        <v>40350</v>
      </c>
      <c r="L1866" s="735">
        <v>308743065</v>
      </c>
      <c r="M1866" s="735">
        <v>117285742080</v>
      </c>
      <c r="N1866" s="735">
        <v>15271581</v>
      </c>
    </row>
    <row r="1867" spans="1:14">
      <c r="A1867" s="734" t="s">
        <v>4488</v>
      </c>
      <c r="B1867" s="734" t="s">
        <v>4489</v>
      </c>
      <c r="C1867" s="734" t="s">
        <v>1600</v>
      </c>
      <c r="D1867" s="734" t="s">
        <v>1632</v>
      </c>
      <c r="E1867" s="735">
        <v>7750</v>
      </c>
      <c r="F1867" s="735">
        <v>450</v>
      </c>
      <c r="G1867" s="736">
        <v>6.16</v>
      </c>
      <c r="H1867" s="735">
        <v>7290</v>
      </c>
      <c r="I1867" s="735">
        <v>7810</v>
      </c>
      <c r="J1867" s="735">
        <v>7220</v>
      </c>
      <c r="K1867" s="735">
        <v>1153740</v>
      </c>
      <c r="L1867" s="735">
        <v>8831698375</v>
      </c>
      <c r="M1867" s="735">
        <v>697258951750</v>
      </c>
      <c r="N1867" s="735">
        <v>89968897</v>
      </c>
    </row>
    <row r="1868" spans="1:14">
      <c r="A1868" s="734" t="s">
        <v>4490</v>
      </c>
      <c r="B1868" s="734" t="s">
        <v>4491</v>
      </c>
      <c r="C1868" s="734" t="s">
        <v>1600</v>
      </c>
      <c r="D1868" s="734" t="s">
        <v>1632</v>
      </c>
      <c r="E1868" s="735">
        <v>3500</v>
      </c>
      <c r="F1868" s="735">
        <v>0</v>
      </c>
      <c r="G1868" s="736">
        <v>0</v>
      </c>
      <c r="H1868" s="735">
        <v>3500</v>
      </c>
      <c r="I1868" s="735">
        <v>3505</v>
      </c>
      <c r="J1868" s="735">
        <v>3460</v>
      </c>
      <c r="K1868" s="735">
        <v>6499</v>
      </c>
      <c r="L1868" s="735">
        <v>22673650</v>
      </c>
      <c r="M1868" s="735">
        <v>34182379000</v>
      </c>
      <c r="N1868" s="735">
        <v>9766394</v>
      </c>
    </row>
    <row r="1869" spans="1:14">
      <c r="A1869" s="734" t="s">
        <v>4492</v>
      </c>
      <c r="B1869" s="734" t="s">
        <v>4493</v>
      </c>
      <c r="C1869" s="734" t="s">
        <v>1695</v>
      </c>
      <c r="D1869" s="734" t="s">
        <v>1696</v>
      </c>
      <c r="E1869" s="735">
        <v>2245</v>
      </c>
      <c r="F1869" s="735">
        <v>-55</v>
      </c>
      <c r="G1869" s="736">
        <v>-2.39</v>
      </c>
      <c r="H1869" s="735">
        <v>2300</v>
      </c>
      <c r="I1869" s="735">
        <v>2370</v>
      </c>
      <c r="J1869" s="735">
        <v>2190</v>
      </c>
      <c r="K1869" s="735">
        <v>27158</v>
      </c>
      <c r="L1869" s="735">
        <v>61257465</v>
      </c>
      <c r="M1869" s="735">
        <v>73528206325</v>
      </c>
      <c r="N1869" s="735">
        <v>32751985</v>
      </c>
    </row>
    <row r="1870" spans="1:14">
      <c r="A1870" s="734" t="s">
        <v>4494</v>
      </c>
      <c r="B1870" s="734" t="s">
        <v>4495</v>
      </c>
      <c r="C1870" s="734" t="s">
        <v>1600</v>
      </c>
      <c r="D1870" s="734" t="s">
        <v>1611</v>
      </c>
      <c r="E1870" s="735">
        <v>4845</v>
      </c>
      <c r="F1870" s="735">
        <v>-50</v>
      </c>
      <c r="G1870" s="736">
        <v>-1.02</v>
      </c>
      <c r="H1870" s="735">
        <v>4915</v>
      </c>
      <c r="I1870" s="735">
        <v>4990</v>
      </c>
      <c r="J1870" s="735">
        <v>4800</v>
      </c>
      <c r="K1870" s="735">
        <v>14485</v>
      </c>
      <c r="L1870" s="735">
        <v>70315265</v>
      </c>
      <c r="M1870" s="735">
        <v>58140000000</v>
      </c>
      <c r="N1870" s="735">
        <v>12000000</v>
      </c>
    </row>
    <row r="1871" spans="1:14">
      <c r="A1871" s="734" t="s">
        <v>4496</v>
      </c>
      <c r="B1871" s="734" t="s">
        <v>4497</v>
      </c>
      <c r="C1871" s="734" t="s">
        <v>1600</v>
      </c>
      <c r="D1871" s="734" t="s">
        <v>1601</v>
      </c>
      <c r="E1871" s="735">
        <v>462</v>
      </c>
      <c r="F1871" s="735">
        <v>11</v>
      </c>
      <c r="G1871" s="736">
        <v>2.44</v>
      </c>
      <c r="H1871" s="735">
        <v>451</v>
      </c>
      <c r="I1871" s="735">
        <v>465</v>
      </c>
      <c r="J1871" s="735">
        <v>449</v>
      </c>
      <c r="K1871" s="735">
        <v>9066</v>
      </c>
      <c r="L1871" s="735">
        <v>4109180</v>
      </c>
      <c r="M1871" s="735">
        <v>18800479698</v>
      </c>
      <c r="N1871" s="735">
        <v>40693679</v>
      </c>
    </row>
    <row r="1872" spans="1:14">
      <c r="A1872" s="734" t="s">
        <v>4498</v>
      </c>
      <c r="B1872" s="734" t="s">
        <v>4499</v>
      </c>
      <c r="C1872" s="734" t="s">
        <v>1600</v>
      </c>
      <c r="D1872" s="734" t="s">
        <v>1611</v>
      </c>
      <c r="E1872" s="735">
        <v>21550</v>
      </c>
      <c r="F1872" s="735">
        <v>50</v>
      </c>
      <c r="G1872" s="736">
        <v>0.23</v>
      </c>
      <c r="H1872" s="735">
        <v>21400</v>
      </c>
      <c r="I1872" s="735">
        <v>21800</v>
      </c>
      <c r="J1872" s="735">
        <v>21300</v>
      </c>
      <c r="K1872" s="735">
        <v>65445</v>
      </c>
      <c r="L1872" s="735">
        <v>1408688225</v>
      </c>
      <c r="M1872" s="735">
        <v>355811899150</v>
      </c>
      <c r="N1872" s="735">
        <v>16510993</v>
      </c>
    </row>
    <row r="1873" spans="1:14">
      <c r="A1873" s="734" t="s">
        <v>4500</v>
      </c>
      <c r="B1873" s="734" t="s">
        <v>4501</v>
      </c>
      <c r="C1873" s="734" t="s">
        <v>1600</v>
      </c>
      <c r="D1873" s="734" t="s">
        <v>1614</v>
      </c>
      <c r="E1873" s="735">
        <v>1009</v>
      </c>
      <c r="F1873" s="735">
        <v>20</v>
      </c>
      <c r="G1873" s="736">
        <v>2.02</v>
      </c>
      <c r="H1873" s="735">
        <v>989</v>
      </c>
      <c r="I1873" s="735">
        <v>1017</v>
      </c>
      <c r="J1873" s="735">
        <v>976</v>
      </c>
      <c r="K1873" s="735">
        <v>340558</v>
      </c>
      <c r="L1873" s="735">
        <v>340018113</v>
      </c>
      <c r="M1873" s="735">
        <v>48588596800</v>
      </c>
      <c r="N1873" s="735">
        <v>48155200</v>
      </c>
    </row>
    <row r="1874" spans="1:14">
      <c r="A1874" s="734" t="s">
        <v>4502</v>
      </c>
      <c r="B1874" s="734" t="s">
        <v>4503</v>
      </c>
      <c r="C1874" s="734" t="s">
        <v>1600</v>
      </c>
      <c r="D1874" s="734" t="s">
        <v>1614</v>
      </c>
      <c r="E1874" s="735">
        <v>4505</v>
      </c>
      <c r="F1874" s="735">
        <v>65</v>
      </c>
      <c r="G1874" s="736">
        <v>1.46</v>
      </c>
      <c r="H1874" s="735">
        <v>4420</v>
      </c>
      <c r="I1874" s="735">
        <v>4525</v>
      </c>
      <c r="J1874" s="735">
        <v>4360</v>
      </c>
      <c r="K1874" s="735">
        <v>24313</v>
      </c>
      <c r="L1874" s="735">
        <v>108156770</v>
      </c>
      <c r="M1874" s="735">
        <v>64747689030</v>
      </c>
      <c r="N1874" s="735">
        <v>14372406</v>
      </c>
    </row>
    <row r="1875" spans="1:14">
      <c r="A1875" s="734" t="s">
        <v>10199</v>
      </c>
      <c r="B1875" s="734" t="s">
        <v>10200</v>
      </c>
      <c r="C1875" s="734" t="s">
        <v>1600</v>
      </c>
      <c r="D1875" s="734" t="s">
        <v>1632</v>
      </c>
      <c r="E1875" s="735">
        <v>8400</v>
      </c>
      <c r="F1875" s="735">
        <v>70</v>
      </c>
      <c r="G1875" s="736">
        <v>0.84</v>
      </c>
      <c r="H1875" s="735">
        <v>8500</v>
      </c>
      <c r="I1875" s="735">
        <v>8510</v>
      </c>
      <c r="J1875" s="735">
        <v>8200</v>
      </c>
      <c r="K1875" s="735">
        <v>19787</v>
      </c>
      <c r="L1875" s="735">
        <v>164684525</v>
      </c>
      <c r="M1875" s="735">
        <v>105164581200</v>
      </c>
      <c r="N1875" s="735">
        <v>12519593</v>
      </c>
    </row>
    <row r="1876" spans="1:14">
      <c r="A1876" s="734" t="s">
        <v>4504</v>
      </c>
      <c r="B1876" s="734" t="s">
        <v>4505</v>
      </c>
      <c r="C1876" s="734" t="s">
        <v>1604</v>
      </c>
      <c r="D1876" s="734" t="s">
        <v>1605</v>
      </c>
      <c r="E1876" s="735">
        <v>545</v>
      </c>
      <c r="F1876" s="735">
        <v>0</v>
      </c>
      <c r="G1876" s="736">
        <v>0</v>
      </c>
      <c r="H1876" s="735">
        <v>0</v>
      </c>
      <c r="I1876" s="735">
        <v>0</v>
      </c>
      <c r="J1876" s="735">
        <v>0</v>
      </c>
      <c r="K1876" s="735">
        <v>0</v>
      </c>
      <c r="L1876" s="735">
        <v>0</v>
      </c>
      <c r="M1876" s="735">
        <v>49553256815</v>
      </c>
      <c r="N1876" s="735">
        <v>90923407</v>
      </c>
    </row>
    <row r="1877" spans="1:14">
      <c r="A1877" s="734" t="s">
        <v>4506</v>
      </c>
      <c r="B1877" s="734" t="s">
        <v>4507</v>
      </c>
      <c r="C1877" s="734" t="s">
        <v>1600</v>
      </c>
      <c r="D1877" s="734" t="s">
        <v>1601</v>
      </c>
      <c r="E1877" s="735">
        <v>1675</v>
      </c>
      <c r="F1877" s="735">
        <v>0</v>
      </c>
      <c r="G1877" s="736">
        <v>0</v>
      </c>
      <c r="H1877" s="735">
        <v>1666</v>
      </c>
      <c r="I1877" s="735">
        <v>1689</v>
      </c>
      <c r="J1877" s="735">
        <v>1662</v>
      </c>
      <c r="K1877" s="735">
        <v>38001</v>
      </c>
      <c r="L1877" s="735">
        <v>63421605</v>
      </c>
      <c r="M1877" s="735">
        <v>47287430850</v>
      </c>
      <c r="N1877" s="735">
        <v>28231302</v>
      </c>
    </row>
    <row r="1878" spans="1:14">
      <c r="A1878" s="734" t="s">
        <v>4508</v>
      </c>
      <c r="B1878" s="734" t="s">
        <v>4509</v>
      </c>
      <c r="C1878" s="734" t="s">
        <v>1600</v>
      </c>
      <c r="D1878" s="734" t="s">
        <v>1601</v>
      </c>
      <c r="E1878" s="735">
        <v>1180</v>
      </c>
      <c r="F1878" s="735">
        <v>44</v>
      </c>
      <c r="G1878" s="736">
        <v>3.87</v>
      </c>
      <c r="H1878" s="735">
        <v>1232</v>
      </c>
      <c r="I1878" s="735">
        <v>1232</v>
      </c>
      <c r="J1878" s="735">
        <v>1130</v>
      </c>
      <c r="K1878" s="735">
        <v>51467</v>
      </c>
      <c r="L1878" s="735">
        <v>60702810</v>
      </c>
      <c r="M1878" s="735">
        <v>26661104080</v>
      </c>
      <c r="N1878" s="735">
        <v>22594156</v>
      </c>
    </row>
    <row r="1879" spans="1:14">
      <c r="A1879" s="734" t="s">
        <v>5373</v>
      </c>
      <c r="B1879" s="734" t="s">
        <v>7853</v>
      </c>
      <c r="C1879" s="734" t="s">
        <v>1600</v>
      </c>
      <c r="D1879" s="734" t="s">
        <v>1601</v>
      </c>
      <c r="E1879" s="735">
        <v>610</v>
      </c>
      <c r="F1879" s="735">
        <v>-16</v>
      </c>
      <c r="G1879" s="736">
        <v>-2.56</v>
      </c>
      <c r="H1879" s="735">
        <v>619</v>
      </c>
      <c r="I1879" s="735">
        <v>619</v>
      </c>
      <c r="J1879" s="735">
        <v>603</v>
      </c>
      <c r="K1879" s="735">
        <v>25114</v>
      </c>
      <c r="L1879" s="735">
        <v>15278673</v>
      </c>
      <c r="M1879" s="735">
        <v>16553424820</v>
      </c>
      <c r="N1879" s="735">
        <v>27136762</v>
      </c>
    </row>
    <row r="1880" spans="1:14">
      <c r="A1880" s="734" t="s">
        <v>4510</v>
      </c>
      <c r="B1880" s="734" t="s">
        <v>4511</v>
      </c>
      <c r="C1880" s="734" t="s">
        <v>1600</v>
      </c>
      <c r="D1880" s="734" t="s">
        <v>1614</v>
      </c>
      <c r="E1880" s="735">
        <v>2135</v>
      </c>
      <c r="F1880" s="735">
        <v>-85</v>
      </c>
      <c r="G1880" s="736">
        <v>-3.83</v>
      </c>
      <c r="H1880" s="735">
        <v>2220</v>
      </c>
      <c r="I1880" s="735">
        <v>2350</v>
      </c>
      <c r="J1880" s="735">
        <v>2070</v>
      </c>
      <c r="K1880" s="735">
        <v>402932</v>
      </c>
      <c r="L1880" s="735">
        <v>887979005</v>
      </c>
      <c r="M1880" s="735">
        <v>30667447440</v>
      </c>
      <c r="N1880" s="735">
        <v>14364144</v>
      </c>
    </row>
    <row r="1881" spans="1:14">
      <c r="A1881" s="734" t="s">
        <v>4512</v>
      </c>
      <c r="B1881" s="734" t="s">
        <v>4513</v>
      </c>
      <c r="C1881" s="734" t="s">
        <v>1629</v>
      </c>
      <c r="D1881" s="734" t="s">
        <v>1611</v>
      </c>
      <c r="E1881" s="735">
        <v>12900</v>
      </c>
      <c r="F1881" s="735">
        <v>-130</v>
      </c>
      <c r="G1881" s="736">
        <v>-1</v>
      </c>
      <c r="H1881" s="735">
        <v>12910</v>
      </c>
      <c r="I1881" s="735">
        <v>13080</v>
      </c>
      <c r="J1881" s="735">
        <v>12780</v>
      </c>
      <c r="K1881" s="735">
        <v>57125</v>
      </c>
      <c r="L1881" s="735">
        <v>737386500</v>
      </c>
      <c r="M1881" s="735">
        <v>446351403600</v>
      </c>
      <c r="N1881" s="735">
        <v>34600884</v>
      </c>
    </row>
    <row r="1882" spans="1:14">
      <c r="A1882" s="734" t="s">
        <v>4514</v>
      </c>
      <c r="B1882" s="734" t="s">
        <v>4515</v>
      </c>
      <c r="C1882" s="734" t="s">
        <v>1600</v>
      </c>
      <c r="D1882" s="734" t="s">
        <v>1611</v>
      </c>
      <c r="E1882" s="735">
        <v>9750</v>
      </c>
      <c r="F1882" s="735">
        <v>-240</v>
      </c>
      <c r="G1882" s="736">
        <v>-2.4</v>
      </c>
      <c r="H1882" s="735">
        <v>9820</v>
      </c>
      <c r="I1882" s="735">
        <v>10030</v>
      </c>
      <c r="J1882" s="735">
        <v>9680</v>
      </c>
      <c r="K1882" s="735">
        <v>48986</v>
      </c>
      <c r="L1882" s="735">
        <v>478175905</v>
      </c>
      <c r="M1882" s="735">
        <v>132953418000</v>
      </c>
      <c r="N1882" s="735">
        <v>13636248</v>
      </c>
    </row>
    <row r="1883" spans="1:14">
      <c r="A1883" s="734" t="s">
        <v>10201</v>
      </c>
      <c r="B1883" s="734" t="s">
        <v>10202</v>
      </c>
      <c r="C1883" s="734" t="s">
        <v>1600</v>
      </c>
      <c r="D1883" s="734" t="s">
        <v>1601</v>
      </c>
      <c r="E1883" s="735">
        <v>10450</v>
      </c>
      <c r="F1883" s="735">
        <v>-310</v>
      </c>
      <c r="G1883" s="736">
        <v>-2.88</v>
      </c>
      <c r="H1883" s="735">
        <v>10760</v>
      </c>
      <c r="I1883" s="735">
        <v>10760</v>
      </c>
      <c r="J1883" s="735">
        <v>10280</v>
      </c>
      <c r="K1883" s="735">
        <v>9125</v>
      </c>
      <c r="L1883" s="735">
        <v>94626390</v>
      </c>
      <c r="M1883" s="735">
        <v>71592950000</v>
      </c>
      <c r="N1883" s="735">
        <v>6851000</v>
      </c>
    </row>
    <row r="1884" spans="1:14">
      <c r="A1884" s="734" t="s">
        <v>4516</v>
      </c>
      <c r="B1884" s="734" t="s">
        <v>4517</v>
      </c>
      <c r="C1884" s="734" t="s">
        <v>1600</v>
      </c>
      <c r="D1884" s="734" t="s">
        <v>1651</v>
      </c>
      <c r="E1884" s="735">
        <v>4080</v>
      </c>
      <c r="F1884" s="735">
        <v>0</v>
      </c>
      <c r="G1884" s="736">
        <v>0</v>
      </c>
      <c r="H1884" s="735">
        <v>0</v>
      </c>
      <c r="I1884" s="735">
        <v>0</v>
      </c>
      <c r="J1884" s="735">
        <v>0</v>
      </c>
      <c r="K1884" s="735">
        <v>0</v>
      </c>
      <c r="L1884" s="735">
        <v>0</v>
      </c>
      <c r="M1884" s="735">
        <v>253187202960</v>
      </c>
      <c r="N1884" s="735">
        <v>62055687</v>
      </c>
    </row>
    <row r="1885" spans="1:14">
      <c r="A1885" s="734" t="s">
        <v>4518</v>
      </c>
      <c r="B1885" s="734" t="s">
        <v>4519</v>
      </c>
      <c r="C1885" s="734" t="s">
        <v>1600</v>
      </c>
      <c r="D1885" s="734" t="s">
        <v>1601</v>
      </c>
      <c r="E1885" s="735">
        <v>5620</v>
      </c>
      <c r="F1885" s="735">
        <v>-60</v>
      </c>
      <c r="G1885" s="736">
        <v>-1.06</v>
      </c>
      <c r="H1885" s="735">
        <v>5680</v>
      </c>
      <c r="I1885" s="735">
        <v>5720</v>
      </c>
      <c r="J1885" s="735">
        <v>5600</v>
      </c>
      <c r="K1885" s="735">
        <v>12763</v>
      </c>
      <c r="L1885" s="735">
        <v>71945535</v>
      </c>
      <c r="M1885" s="735">
        <v>100448648500</v>
      </c>
      <c r="N1885" s="735">
        <v>17873425</v>
      </c>
    </row>
    <row r="1886" spans="1:14">
      <c r="A1886" s="734" t="s">
        <v>4520</v>
      </c>
      <c r="B1886" s="734" t="s">
        <v>4521</v>
      </c>
      <c r="C1886" s="734" t="s">
        <v>1600</v>
      </c>
      <c r="D1886" s="734" t="s">
        <v>1611</v>
      </c>
      <c r="E1886" s="735">
        <v>8620</v>
      </c>
      <c r="F1886" s="735">
        <v>190</v>
      </c>
      <c r="G1886" s="736">
        <v>2.25</v>
      </c>
      <c r="H1886" s="735">
        <v>8420</v>
      </c>
      <c r="I1886" s="735">
        <v>9300</v>
      </c>
      <c r="J1886" s="735">
        <v>8410</v>
      </c>
      <c r="K1886" s="735">
        <v>3713227</v>
      </c>
      <c r="L1886" s="735">
        <v>33179358165</v>
      </c>
      <c r="M1886" s="735">
        <v>113802438180</v>
      </c>
      <c r="N1886" s="735">
        <v>13202139</v>
      </c>
    </row>
    <row r="1887" spans="1:14">
      <c r="A1887" s="734" t="s">
        <v>4522</v>
      </c>
      <c r="B1887" s="734" t="s">
        <v>4523</v>
      </c>
      <c r="C1887" s="734" t="s">
        <v>1600</v>
      </c>
      <c r="D1887" s="734" t="s">
        <v>1611</v>
      </c>
      <c r="E1887" s="735">
        <v>8520</v>
      </c>
      <c r="F1887" s="735">
        <v>130</v>
      </c>
      <c r="G1887" s="736">
        <v>1.55</v>
      </c>
      <c r="H1887" s="735">
        <v>8300</v>
      </c>
      <c r="I1887" s="735">
        <v>8600</v>
      </c>
      <c r="J1887" s="735">
        <v>8200</v>
      </c>
      <c r="K1887" s="735">
        <v>20607</v>
      </c>
      <c r="L1887" s="735">
        <v>175049815</v>
      </c>
      <c r="M1887" s="735">
        <v>86764272000</v>
      </c>
      <c r="N1887" s="735">
        <v>10183600</v>
      </c>
    </row>
    <row r="1888" spans="1:14">
      <c r="A1888" s="734" t="s">
        <v>4524</v>
      </c>
      <c r="B1888" s="734" t="s">
        <v>4525</v>
      </c>
      <c r="C1888" s="734" t="s">
        <v>1600</v>
      </c>
      <c r="D1888" s="734" t="s">
        <v>1601</v>
      </c>
      <c r="E1888" s="735">
        <v>24950</v>
      </c>
      <c r="F1888" s="735">
        <v>-350</v>
      </c>
      <c r="G1888" s="736">
        <v>-1.38</v>
      </c>
      <c r="H1888" s="735">
        <v>25050</v>
      </c>
      <c r="I1888" s="735">
        <v>25450</v>
      </c>
      <c r="J1888" s="735">
        <v>24850</v>
      </c>
      <c r="K1888" s="735">
        <v>84249</v>
      </c>
      <c r="L1888" s="735">
        <v>2102953500</v>
      </c>
      <c r="M1888" s="735">
        <v>847014650850</v>
      </c>
      <c r="N1888" s="735">
        <v>33948483</v>
      </c>
    </row>
    <row r="1889" spans="1:14">
      <c r="A1889" s="734" t="s">
        <v>4526</v>
      </c>
      <c r="B1889" s="734" t="s">
        <v>4527</v>
      </c>
      <c r="C1889" s="734" t="s">
        <v>1600</v>
      </c>
      <c r="D1889" s="734" t="s">
        <v>1614</v>
      </c>
      <c r="E1889" s="735">
        <v>6160</v>
      </c>
      <c r="F1889" s="735">
        <v>-90</v>
      </c>
      <c r="G1889" s="736">
        <v>-1.44</v>
      </c>
      <c r="H1889" s="735">
        <v>6190</v>
      </c>
      <c r="I1889" s="735">
        <v>6290</v>
      </c>
      <c r="J1889" s="735">
        <v>6140</v>
      </c>
      <c r="K1889" s="735">
        <v>37529</v>
      </c>
      <c r="L1889" s="735">
        <v>231940010</v>
      </c>
      <c r="M1889" s="735">
        <v>516228241760</v>
      </c>
      <c r="N1889" s="735">
        <v>83803286</v>
      </c>
    </row>
    <row r="1890" spans="1:14">
      <c r="A1890" s="734" t="s">
        <v>4528</v>
      </c>
      <c r="B1890" s="734" t="s">
        <v>4529</v>
      </c>
      <c r="C1890" s="734" t="s">
        <v>1600</v>
      </c>
      <c r="D1890" s="734" t="s">
        <v>1611</v>
      </c>
      <c r="E1890" s="735">
        <v>7580</v>
      </c>
      <c r="F1890" s="735">
        <v>-70</v>
      </c>
      <c r="G1890" s="736">
        <v>-0.92</v>
      </c>
      <c r="H1890" s="735">
        <v>7650</v>
      </c>
      <c r="I1890" s="735">
        <v>7690</v>
      </c>
      <c r="J1890" s="735">
        <v>7510</v>
      </c>
      <c r="K1890" s="735">
        <v>15004</v>
      </c>
      <c r="L1890" s="735">
        <v>113639270</v>
      </c>
      <c r="M1890" s="735">
        <v>79986691720</v>
      </c>
      <c r="N1890" s="735">
        <v>10552334</v>
      </c>
    </row>
    <row r="1891" spans="1:14">
      <c r="A1891" s="734" t="s">
        <v>4530</v>
      </c>
      <c r="B1891" s="734" t="s">
        <v>4531</v>
      </c>
      <c r="C1891" s="734" t="s">
        <v>1600</v>
      </c>
      <c r="D1891" s="734" t="s">
        <v>1614</v>
      </c>
      <c r="E1891" s="735">
        <v>5540</v>
      </c>
      <c r="F1891" s="735">
        <v>0</v>
      </c>
      <c r="G1891" s="736">
        <v>0</v>
      </c>
      <c r="H1891" s="735">
        <v>5540</v>
      </c>
      <c r="I1891" s="735">
        <v>5590</v>
      </c>
      <c r="J1891" s="735">
        <v>5480</v>
      </c>
      <c r="K1891" s="735">
        <v>17966</v>
      </c>
      <c r="L1891" s="735">
        <v>99457170</v>
      </c>
      <c r="M1891" s="735">
        <v>40907105160</v>
      </c>
      <c r="N1891" s="735">
        <v>7383954</v>
      </c>
    </row>
    <row r="1892" spans="1:14">
      <c r="A1892" s="734" t="s">
        <v>4532</v>
      </c>
      <c r="B1892" s="734" t="s">
        <v>4533</v>
      </c>
      <c r="C1892" s="734" t="s">
        <v>1695</v>
      </c>
      <c r="D1892" s="734" t="s">
        <v>1696</v>
      </c>
      <c r="E1892" s="735">
        <v>1100</v>
      </c>
      <c r="F1892" s="735">
        <v>0</v>
      </c>
      <c r="G1892" s="736">
        <v>0</v>
      </c>
      <c r="H1892" s="735">
        <v>1100</v>
      </c>
      <c r="I1892" s="735">
        <v>1100</v>
      </c>
      <c r="J1892" s="735">
        <v>1100</v>
      </c>
      <c r="K1892" s="735">
        <v>10</v>
      </c>
      <c r="L1892" s="735">
        <v>11000</v>
      </c>
      <c r="M1892" s="735">
        <v>2735977200</v>
      </c>
      <c r="N1892" s="735">
        <v>2487252</v>
      </c>
    </row>
    <row r="1893" spans="1:14">
      <c r="A1893" s="734" t="s">
        <v>4534</v>
      </c>
      <c r="B1893" s="734" t="s">
        <v>4535</v>
      </c>
      <c r="C1893" s="734" t="s">
        <v>1600</v>
      </c>
      <c r="D1893" s="734" t="s">
        <v>1614</v>
      </c>
      <c r="E1893" s="735">
        <v>594</v>
      </c>
      <c r="F1893" s="735">
        <v>-1</v>
      </c>
      <c r="G1893" s="736">
        <v>-0.17</v>
      </c>
      <c r="H1893" s="735">
        <v>595</v>
      </c>
      <c r="I1893" s="735">
        <v>596</v>
      </c>
      <c r="J1893" s="735">
        <v>590</v>
      </c>
      <c r="K1893" s="735">
        <v>111781</v>
      </c>
      <c r="L1893" s="735">
        <v>66090951</v>
      </c>
      <c r="M1893" s="735">
        <v>44983302210</v>
      </c>
      <c r="N1893" s="735">
        <v>75729465</v>
      </c>
    </row>
    <row r="1894" spans="1:14">
      <c r="A1894" s="734" t="s">
        <v>4536</v>
      </c>
      <c r="B1894" s="734" t="s">
        <v>4537</v>
      </c>
      <c r="C1894" s="734" t="s">
        <v>1600</v>
      </c>
      <c r="D1894" s="734" t="s">
        <v>1601</v>
      </c>
      <c r="E1894" s="735">
        <v>602</v>
      </c>
      <c r="F1894" s="735">
        <v>-4</v>
      </c>
      <c r="G1894" s="736">
        <v>-0.66</v>
      </c>
      <c r="H1894" s="735">
        <v>605</v>
      </c>
      <c r="I1894" s="735">
        <v>606</v>
      </c>
      <c r="J1894" s="735">
        <v>593</v>
      </c>
      <c r="K1894" s="735">
        <v>563642</v>
      </c>
      <c r="L1894" s="735">
        <v>338631355</v>
      </c>
      <c r="M1894" s="735">
        <v>102971428168</v>
      </c>
      <c r="N1894" s="735">
        <v>171048884</v>
      </c>
    </row>
    <row r="1895" spans="1:14">
      <c r="A1895" s="734" t="s">
        <v>4538</v>
      </c>
      <c r="B1895" s="734" t="s">
        <v>4539</v>
      </c>
      <c r="C1895" s="734" t="s">
        <v>1600</v>
      </c>
      <c r="D1895" s="734" t="s">
        <v>1601</v>
      </c>
      <c r="E1895" s="735">
        <v>616</v>
      </c>
      <c r="F1895" s="735">
        <v>-4</v>
      </c>
      <c r="G1895" s="736">
        <v>-0.65</v>
      </c>
      <c r="H1895" s="735">
        <v>622</v>
      </c>
      <c r="I1895" s="735">
        <v>622</v>
      </c>
      <c r="J1895" s="735">
        <v>614</v>
      </c>
      <c r="K1895" s="735">
        <v>239851</v>
      </c>
      <c r="L1895" s="735">
        <v>147894707</v>
      </c>
      <c r="M1895" s="735">
        <v>72929646944</v>
      </c>
      <c r="N1895" s="735">
        <v>118392284</v>
      </c>
    </row>
    <row r="1896" spans="1:14">
      <c r="A1896" s="734" t="s">
        <v>10203</v>
      </c>
      <c r="B1896" s="734" t="s">
        <v>10204</v>
      </c>
      <c r="C1896" s="734" t="s">
        <v>1600</v>
      </c>
      <c r="D1896" s="734" t="s">
        <v>1601</v>
      </c>
      <c r="E1896" s="735">
        <v>6820</v>
      </c>
      <c r="F1896" s="735">
        <v>-140</v>
      </c>
      <c r="G1896" s="736">
        <v>-2.0099999999999998</v>
      </c>
      <c r="H1896" s="735">
        <v>6840</v>
      </c>
      <c r="I1896" s="735">
        <v>6910</v>
      </c>
      <c r="J1896" s="735">
        <v>6820</v>
      </c>
      <c r="K1896" s="735">
        <v>16736</v>
      </c>
      <c r="L1896" s="735">
        <v>114592965</v>
      </c>
      <c r="M1896" s="735">
        <v>90753740000</v>
      </c>
      <c r="N1896" s="735">
        <v>13307000</v>
      </c>
    </row>
    <row r="1897" spans="1:14">
      <c r="A1897" s="734" t="s">
        <v>4540</v>
      </c>
      <c r="B1897" s="734" t="s">
        <v>10205</v>
      </c>
      <c r="C1897" s="734" t="s">
        <v>1600</v>
      </c>
      <c r="D1897" s="734" t="s">
        <v>1611</v>
      </c>
      <c r="E1897" s="735">
        <v>11350</v>
      </c>
      <c r="F1897" s="735">
        <v>-360</v>
      </c>
      <c r="G1897" s="736">
        <v>-3.07</v>
      </c>
      <c r="H1897" s="735">
        <v>11840</v>
      </c>
      <c r="I1897" s="735">
        <v>11840</v>
      </c>
      <c r="J1897" s="735">
        <v>11330</v>
      </c>
      <c r="K1897" s="735">
        <v>17810</v>
      </c>
      <c r="L1897" s="735">
        <v>203980160</v>
      </c>
      <c r="M1897" s="735">
        <v>139375117100</v>
      </c>
      <c r="N1897" s="735">
        <v>12279746</v>
      </c>
    </row>
    <row r="1898" spans="1:14">
      <c r="A1898" s="734" t="s">
        <v>4542</v>
      </c>
      <c r="B1898" s="734" t="s">
        <v>4543</v>
      </c>
      <c r="C1898" s="734" t="s">
        <v>1600</v>
      </c>
      <c r="D1898" s="734" t="s">
        <v>1601</v>
      </c>
      <c r="E1898" s="735">
        <v>516</v>
      </c>
      <c r="F1898" s="735">
        <v>17</v>
      </c>
      <c r="G1898" s="736">
        <v>3.41</v>
      </c>
      <c r="H1898" s="735">
        <v>499</v>
      </c>
      <c r="I1898" s="735">
        <v>520</v>
      </c>
      <c r="J1898" s="735">
        <v>499</v>
      </c>
      <c r="K1898" s="735">
        <v>644929</v>
      </c>
      <c r="L1898" s="735">
        <v>331183060</v>
      </c>
      <c r="M1898" s="735">
        <v>70408318164</v>
      </c>
      <c r="N1898" s="735">
        <v>136450229</v>
      </c>
    </row>
    <row r="1899" spans="1:14">
      <c r="A1899" s="734" t="s">
        <v>4544</v>
      </c>
      <c r="B1899" s="734" t="s">
        <v>4545</v>
      </c>
      <c r="C1899" s="734" t="s">
        <v>1600</v>
      </c>
      <c r="D1899" s="734" t="s">
        <v>1611</v>
      </c>
      <c r="E1899" s="735">
        <v>2185</v>
      </c>
      <c r="F1899" s="735">
        <v>-10</v>
      </c>
      <c r="G1899" s="736">
        <v>-0.46</v>
      </c>
      <c r="H1899" s="735">
        <v>2180</v>
      </c>
      <c r="I1899" s="735">
        <v>2230</v>
      </c>
      <c r="J1899" s="735">
        <v>2170</v>
      </c>
      <c r="K1899" s="735">
        <v>7250</v>
      </c>
      <c r="L1899" s="735">
        <v>15868350</v>
      </c>
      <c r="M1899" s="735">
        <v>24105420365</v>
      </c>
      <c r="N1899" s="735">
        <v>11032229</v>
      </c>
    </row>
    <row r="1900" spans="1:14">
      <c r="A1900" s="734" t="s">
        <v>4547</v>
      </c>
      <c r="B1900" s="734" t="s">
        <v>4548</v>
      </c>
      <c r="C1900" s="734" t="s">
        <v>1604</v>
      </c>
      <c r="D1900" s="734" t="s">
        <v>1605</v>
      </c>
      <c r="E1900" s="735">
        <v>321</v>
      </c>
      <c r="F1900" s="735">
        <v>-9</v>
      </c>
      <c r="G1900" s="736">
        <v>-2.73</v>
      </c>
      <c r="H1900" s="735">
        <v>329</v>
      </c>
      <c r="I1900" s="735">
        <v>329</v>
      </c>
      <c r="J1900" s="735">
        <v>320</v>
      </c>
      <c r="K1900" s="735">
        <v>184424</v>
      </c>
      <c r="L1900" s="735">
        <v>59522217</v>
      </c>
      <c r="M1900" s="735">
        <v>21582768519</v>
      </c>
      <c r="N1900" s="735">
        <v>67236039</v>
      </c>
    </row>
    <row r="1901" spans="1:14">
      <c r="A1901" s="734" t="s">
        <v>4549</v>
      </c>
      <c r="B1901" s="734" t="s">
        <v>4550</v>
      </c>
      <c r="C1901" s="734" t="s">
        <v>1600</v>
      </c>
      <c r="D1901" s="734" t="s">
        <v>1601</v>
      </c>
      <c r="E1901" s="735">
        <v>1671</v>
      </c>
      <c r="F1901" s="735">
        <v>-14</v>
      </c>
      <c r="G1901" s="736">
        <v>-0.83</v>
      </c>
      <c r="H1901" s="735">
        <v>1714</v>
      </c>
      <c r="I1901" s="735">
        <v>1719</v>
      </c>
      <c r="J1901" s="735">
        <v>1658</v>
      </c>
      <c r="K1901" s="735">
        <v>9247</v>
      </c>
      <c r="L1901" s="735">
        <v>15577906</v>
      </c>
      <c r="M1901" s="735">
        <v>27990040383</v>
      </c>
      <c r="N1901" s="735">
        <v>16750473</v>
      </c>
    </row>
    <row r="1902" spans="1:14">
      <c r="A1902" s="734" t="s">
        <v>4551</v>
      </c>
      <c r="B1902" s="734" t="s">
        <v>4552</v>
      </c>
      <c r="C1902" s="734" t="s">
        <v>1600</v>
      </c>
      <c r="D1902" s="734" t="s">
        <v>1712</v>
      </c>
      <c r="E1902" s="735">
        <v>800</v>
      </c>
      <c r="F1902" s="735">
        <v>11</v>
      </c>
      <c r="G1902" s="736">
        <v>1.39</v>
      </c>
      <c r="H1902" s="735">
        <v>795</v>
      </c>
      <c r="I1902" s="735">
        <v>801</v>
      </c>
      <c r="J1902" s="735">
        <v>781</v>
      </c>
      <c r="K1902" s="735">
        <v>61739</v>
      </c>
      <c r="L1902" s="735">
        <v>49107958</v>
      </c>
      <c r="M1902" s="735">
        <v>40264742400</v>
      </c>
      <c r="N1902" s="735">
        <v>50330928</v>
      </c>
    </row>
    <row r="1903" spans="1:14">
      <c r="A1903" s="734" t="s">
        <v>4553</v>
      </c>
      <c r="B1903" s="734" t="s">
        <v>4554</v>
      </c>
      <c r="C1903" s="734" t="s">
        <v>1604</v>
      </c>
      <c r="D1903" s="734" t="s">
        <v>1605</v>
      </c>
      <c r="E1903" s="735">
        <v>19070</v>
      </c>
      <c r="F1903" s="735">
        <v>-100</v>
      </c>
      <c r="G1903" s="736">
        <v>-0.52</v>
      </c>
      <c r="H1903" s="735">
        <v>19060</v>
      </c>
      <c r="I1903" s="735">
        <v>19180</v>
      </c>
      <c r="J1903" s="735">
        <v>19000</v>
      </c>
      <c r="K1903" s="735">
        <v>21562</v>
      </c>
      <c r="L1903" s="735">
        <v>411388370</v>
      </c>
      <c r="M1903" s="735">
        <v>311485985540</v>
      </c>
      <c r="N1903" s="735">
        <v>16333822</v>
      </c>
    </row>
    <row r="1904" spans="1:14">
      <c r="A1904" s="734" t="s">
        <v>4555</v>
      </c>
      <c r="B1904" s="734" t="s">
        <v>4556</v>
      </c>
      <c r="C1904" s="734" t="s">
        <v>1604</v>
      </c>
      <c r="D1904" s="734" t="s">
        <v>1605</v>
      </c>
      <c r="E1904" s="735">
        <v>67200</v>
      </c>
      <c r="F1904" s="735">
        <v>200</v>
      </c>
      <c r="G1904" s="736">
        <v>0.3</v>
      </c>
      <c r="H1904" s="735">
        <v>66700</v>
      </c>
      <c r="I1904" s="735">
        <v>67700</v>
      </c>
      <c r="J1904" s="735">
        <v>66400</v>
      </c>
      <c r="K1904" s="735">
        <v>28885</v>
      </c>
      <c r="L1904" s="735">
        <v>1928782800</v>
      </c>
      <c r="M1904" s="735">
        <v>454782720000</v>
      </c>
      <c r="N1904" s="735">
        <v>6767600</v>
      </c>
    </row>
    <row r="1905" spans="1:14">
      <c r="A1905" s="734" t="s">
        <v>4557</v>
      </c>
      <c r="B1905" s="734" t="s">
        <v>4558</v>
      </c>
      <c r="C1905" s="734" t="s">
        <v>1604</v>
      </c>
      <c r="D1905" s="734" t="s">
        <v>1605</v>
      </c>
      <c r="E1905" s="735">
        <v>3445</v>
      </c>
      <c r="F1905" s="735">
        <v>-20</v>
      </c>
      <c r="G1905" s="736">
        <v>-0.57999999999999996</v>
      </c>
      <c r="H1905" s="735">
        <v>3465</v>
      </c>
      <c r="I1905" s="735">
        <v>3535</v>
      </c>
      <c r="J1905" s="735">
        <v>3275</v>
      </c>
      <c r="K1905" s="735">
        <v>56801</v>
      </c>
      <c r="L1905" s="735">
        <v>192728865</v>
      </c>
      <c r="M1905" s="735">
        <v>36555635675</v>
      </c>
      <c r="N1905" s="735">
        <v>10611215</v>
      </c>
    </row>
    <row r="1906" spans="1:14">
      <c r="A1906" s="734" t="s">
        <v>4559</v>
      </c>
      <c r="B1906" s="734" t="s">
        <v>4560</v>
      </c>
      <c r="C1906" s="734" t="s">
        <v>1600</v>
      </c>
      <c r="D1906" s="734" t="s">
        <v>1611</v>
      </c>
      <c r="E1906" s="735">
        <v>9660</v>
      </c>
      <c r="F1906" s="735">
        <v>410</v>
      </c>
      <c r="G1906" s="736">
        <v>4.43</v>
      </c>
      <c r="H1906" s="735">
        <v>9270</v>
      </c>
      <c r="I1906" s="735">
        <v>9870</v>
      </c>
      <c r="J1906" s="735">
        <v>9180</v>
      </c>
      <c r="K1906" s="735">
        <v>810412</v>
      </c>
      <c r="L1906" s="735">
        <v>7803478165</v>
      </c>
      <c r="M1906" s="735">
        <v>296216394180</v>
      </c>
      <c r="N1906" s="735">
        <v>30664223</v>
      </c>
    </row>
    <row r="1907" spans="1:14">
      <c r="A1907" s="734" t="s">
        <v>4561</v>
      </c>
      <c r="B1907" s="734" t="s">
        <v>4562</v>
      </c>
      <c r="C1907" s="734" t="s">
        <v>1600</v>
      </c>
      <c r="D1907" s="734" t="s">
        <v>1601</v>
      </c>
      <c r="E1907" s="735">
        <v>1201</v>
      </c>
      <c r="F1907" s="735">
        <v>-37</v>
      </c>
      <c r="G1907" s="736">
        <v>-2.99</v>
      </c>
      <c r="H1907" s="735">
        <v>1238</v>
      </c>
      <c r="I1907" s="735">
        <v>1238</v>
      </c>
      <c r="J1907" s="735">
        <v>1194</v>
      </c>
      <c r="K1907" s="735">
        <v>1272083</v>
      </c>
      <c r="L1907" s="735">
        <v>1534530720</v>
      </c>
      <c r="M1907" s="735">
        <v>266279046043</v>
      </c>
      <c r="N1907" s="735">
        <v>221714443</v>
      </c>
    </row>
    <row r="1908" spans="1:14">
      <c r="A1908" s="734" t="s">
        <v>4563</v>
      </c>
      <c r="B1908" s="734" t="s">
        <v>4564</v>
      </c>
      <c r="C1908" s="734" t="s">
        <v>1604</v>
      </c>
      <c r="D1908" s="734" t="s">
        <v>1605</v>
      </c>
      <c r="E1908" s="735">
        <v>4180</v>
      </c>
      <c r="F1908" s="735">
        <v>-20</v>
      </c>
      <c r="G1908" s="736">
        <v>-0.48</v>
      </c>
      <c r="H1908" s="735">
        <v>4200</v>
      </c>
      <c r="I1908" s="735">
        <v>4250</v>
      </c>
      <c r="J1908" s="735">
        <v>4150</v>
      </c>
      <c r="K1908" s="735">
        <v>35040</v>
      </c>
      <c r="L1908" s="735">
        <v>146359924</v>
      </c>
      <c r="M1908" s="735">
        <v>65256567420</v>
      </c>
      <c r="N1908" s="735">
        <v>15611619</v>
      </c>
    </row>
    <row r="1909" spans="1:14">
      <c r="A1909" s="734" t="s">
        <v>4565</v>
      </c>
      <c r="B1909" s="734" t="s">
        <v>4566</v>
      </c>
      <c r="C1909" s="734" t="s">
        <v>1604</v>
      </c>
      <c r="D1909" s="734" t="s">
        <v>1605</v>
      </c>
      <c r="E1909" s="735">
        <v>1336</v>
      </c>
      <c r="F1909" s="735">
        <v>-11</v>
      </c>
      <c r="G1909" s="736">
        <v>-0.82</v>
      </c>
      <c r="H1909" s="735">
        <v>1348</v>
      </c>
      <c r="I1909" s="735">
        <v>1350</v>
      </c>
      <c r="J1909" s="735">
        <v>1331</v>
      </c>
      <c r="K1909" s="735">
        <v>80707</v>
      </c>
      <c r="L1909" s="735">
        <v>107885410</v>
      </c>
      <c r="M1909" s="735">
        <v>56112000000</v>
      </c>
      <c r="N1909" s="735">
        <v>42000000</v>
      </c>
    </row>
    <row r="1910" spans="1:14">
      <c r="A1910" s="734" t="s">
        <v>4567</v>
      </c>
      <c r="B1910" s="734" t="s">
        <v>10206</v>
      </c>
      <c r="C1910" s="734" t="s">
        <v>1600</v>
      </c>
      <c r="D1910" s="734" t="s">
        <v>1614</v>
      </c>
      <c r="E1910" s="735">
        <v>3115</v>
      </c>
      <c r="F1910" s="735">
        <v>-25</v>
      </c>
      <c r="G1910" s="736">
        <v>-0.8</v>
      </c>
      <c r="H1910" s="735">
        <v>3140</v>
      </c>
      <c r="I1910" s="735">
        <v>3150</v>
      </c>
      <c r="J1910" s="735">
        <v>3085</v>
      </c>
      <c r="K1910" s="735">
        <v>32098</v>
      </c>
      <c r="L1910" s="735">
        <v>99804910</v>
      </c>
      <c r="M1910" s="735">
        <v>43856106805</v>
      </c>
      <c r="N1910" s="735">
        <v>14079007</v>
      </c>
    </row>
    <row r="1911" spans="1:14">
      <c r="A1911" s="734" t="s">
        <v>4568</v>
      </c>
      <c r="B1911" s="734" t="s">
        <v>4569</v>
      </c>
      <c r="C1911" s="734" t="s">
        <v>1604</v>
      </c>
      <c r="D1911" s="734" t="s">
        <v>1605</v>
      </c>
      <c r="E1911" s="735">
        <v>1264</v>
      </c>
      <c r="F1911" s="735">
        <v>1</v>
      </c>
      <c r="G1911" s="736">
        <v>0.08</v>
      </c>
      <c r="H1911" s="735">
        <v>1263</v>
      </c>
      <c r="I1911" s="735">
        <v>1275</v>
      </c>
      <c r="J1911" s="735">
        <v>1249</v>
      </c>
      <c r="K1911" s="735">
        <v>440531</v>
      </c>
      <c r="L1911" s="735">
        <v>555733302</v>
      </c>
      <c r="M1911" s="735">
        <v>117885693472</v>
      </c>
      <c r="N1911" s="735">
        <v>93263998</v>
      </c>
    </row>
    <row r="1912" spans="1:14">
      <c r="A1912" s="734" t="s">
        <v>4570</v>
      </c>
      <c r="B1912" s="734" t="s">
        <v>4571</v>
      </c>
      <c r="C1912" s="734" t="s">
        <v>1604</v>
      </c>
      <c r="D1912" s="734" t="s">
        <v>1605</v>
      </c>
      <c r="E1912" s="735">
        <v>6600</v>
      </c>
      <c r="F1912" s="735">
        <v>120</v>
      </c>
      <c r="G1912" s="736">
        <v>1.85</v>
      </c>
      <c r="H1912" s="735">
        <v>6470</v>
      </c>
      <c r="I1912" s="735">
        <v>6650</v>
      </c>
      <c r="J1912" s="735">
        <v>6440</v>
      </c>
      <c r="K1912" s="735">
        <v>198670</v>
      </c>
      <c r="L1912" s="735">
        <v>1302585185</v>
      </c>
      <c r="M1912" s="735">
        <v>142560673200</v>
      </c>
      <c r="N1912" s="735">
        <v>21600102</v>
      </c>
    </row>
    <row r="1913" spans="1:14">
      <c r="A1913" s="734" t="s">
        <v>4572</v>
      </c>
      <c r="B1913" s="734" t="s">
        <v>4573</v>
      </c>
      <c r="C1913" s="734" t="s">
        <v>1600</v>
      </c>
      <c r="D1913" s="734" t="s">
        <v>1611</v>
      </c>
      <c r="E1913" s="735">
        <v>4300</v>
      </c>
      <c r="F1913" s="735">
        <v>-155</v>
      </c>
      <c r="G1913" s="736">
        <v>-3.48</v>
      </c>
      <c r="H1913" s="735">
        <v>4500</v>
      </c>
      <c r="I1913" s="735">
        <v>4500</v>
      </c>
      <c r="J1913" s="735">
        <v>4050</v>
      </c>
      <c r="K1913" s="735">
        <v>400954</v>
      </c>
      <c r="L1913" s="735">
        <v>1675473776</v>
      </c>
      <c r="M1913" s="735">
        <v>83078988500</v>
      </c>
      <c r="N1913" s="735">
        <v>19320695</v>
      </c>
    </row>
    <row r="1914" spans="1:14">
      <c r="A1914" s="734" t="s">
        <v>4574</v>
      </c>
      <c r="B1914" s="734" t="s">
        <v>4575</v>
      </c>
      <c r="C1914" s="734" t="s">
        <v>1600</v>
      </c>
      <c r="D1914" s="734" t="s">
        <v>1601</v>
      </c>
      <c r="E1914" s="735">
        <v>13580</v>
      </c>
      <c r="F1914" s="735">
        <v>-150</v>
      </c>
      <c r="G1914" s="736">
        <v>-1.0900000000000001</v>
      </c>
      <c r="H1914" s="735">
        <v>13730</v>
      </c>
      <c r="I1914" s="735">
        <v>13800</v>
      </c>
      <c r="J1914" s="735">
        <v>13540</v>
      </c>
      <c r="K1914" s="735">
        <v>69322</v>
      </c>
      <c r="L1914" s="735">
        <v>944135185</v>
      </c>
      <c r="M1914" s="735">
        <v>287001431080</v>
      </c>
      <c r="N1914" s="735">
        <v>21134126</v>
      </c>
    </row>
    <row r="1915" spans="1:14">
      <c r="A1915" s="734" t="s">
        <v>4576</v>
      </c>
      <c r="B1915" s="734" t="s">
        <v>4577</v>
      </c>
      <c r="C1915" s="734" t="s">
        <v>1600</v>
      </c>
      <c r="D1915" s="734" t="s">
        <v>1611</v>
      </c>
      <c r="E1915" s="735">
        <v>3370</v>
      </c>
      <c r="F1915" s="735">
        <v>-50</v>
      </c>
      <c r="G1915" s="736">
        <v>-1.46</v>
      </c>
      <c r="H1915" s="735">
        <v>3395</v>
      </c>
      <c r="I1915" s="735">
        <v>3420</v>
      </c>
      <c r="J1915" s="735">
        <v>3355</v>
      </c>
      <c r="K1915" s="735">
        <v>51894</v>
      </c>
      <c r="L1915" s="735">
        <v>175920840</v>
      </c>
      <c r="M1915" s="735">
        <v>82466279220</v>
      </c>
      <c r="N1915" s="735">
        <v>24470706</v>
      </c>
    </row>
    <row r="1916" spans="1:14">
      <c r="A1916" s="734" t="s">
        <v>4578</v>
      </c>
      <c r="B1916" s="734" t="s">
        <v>4579</v>
      </c>
      <c r="C1916" s="734" t="s">
        <v>1600</v>
      </c>
      <c r="D1916" s="734" t="s">
        <v>1611</v>
      </c>
      <c r="E1916" s="735">
        <v>6110</v>
      </c>
      <c r="F1916" s="735">
        <v>-20</v>
      </c>
      <c r="G1916" s="736">
        <v>-0.33</v>
      </c>
      <c r="H1916" s="735">
        <v>6120</v>
      </c>
      <c r="I1916" s="735">
        <v>6420</v>
      </c>
      <c r="J1916" s="735">
        <v>6010</v>
      </c>
      <c r="K1916" s="735">
        <v>305691</v>
      </c>
      <c r="L1916" s="735">
        <v>1885982780</v>
      </c>
      <c r="M1916" s="735">
        <v>128371533810</v>
      </c>
      <c r="N1916" s="735">
        <v>21010071</v>
      </c>
    </row>
    <row r="1917" spans="1:14">
      <c r="A1917" s="734" t="s">
        <v>4580</v>
      </c>
      <c r="B1917" s="734" t="s">
        <v>4581</v>
      </c>
      <c r="C1917" s="734" t="s">
        <v>1695</v>
      </c>
      <c r="D1917" s="734" t="s">
        <v>1696</v>
      </c>
      <c r="E1917" s="735">
        <v>610</v>
      </c>
      <c r="F1917" s="735">
        <v>11</v>
      </c>
      <c r="G1917" s="736">
        <v>1.84</v>
      </c>
      <c r="H1917" s="735">
        <v>610</v>
      </c>
      <c r="I1917" s="735">
        <v>610</v>
      </c>
      <c r="J1917" s="735">
        <v>610</v>
      </c>
      <c r="K1917" s="735">
        <v>1</v>
      </c>
      <c r="L1917" s="735">
        <v>610</v>
      </c>
      <c r="M1917" s="735">
        <v>3648818700</v>
      </c>
      <c r="N1917" s="735">
        <v>5981670</v>
      </c>
    </row>
    <row r="1918" spans="1:14">
      <c r="A1918" s="734" t="s">
        <v>10207</v>
      </c>
      <c r="B1918" s="734" t="s">
        <v>10208</v>
      </c>
      <c r="C1918" s="734" t="s">
        <v>1600</v>
      </c>
      <c r="D1918" s="734" t="s">
        <v>1632</v>
      </c>
      <c r="E1918" s="735">
        <v>508</v>
      </c>
      <c r="F1918" s="735">
        <v>-2</v>
      </c>
      <c r="G1918" s="736">
        <v>-0.39</v>
      </c>
      <c r="H1918" s="735">
        <v>510</v>
      </c>
      <c r="I1918" s="735">
        <v>518</v>
      </c>
      <c r="J1918" s="735">
        <v>501</v>
      </c>
      <c r="K1918" s="735">
        <v>242027</v>
      </c>
      <c r="L1918" s="735">
        <v>122739236</v>
      </c>
      <c r="M1918" s="735">
        <v>21128972220</v>
      </c>
      <c r="N1918" s="735">
        <v>41592465</v>
      </c>
    </row>
    <row r="1919" spans="1:14">
      <c r="A1919" s="734" t="s">
        <v>10209</v>
      </c>
      <c r="B1919" s="734" t="s">
        <v>10210</v>
      </c>
      <c r="C1919" s="734" t="s">
        <v>1600</v>
      </c>
      <c r="D1919" s="734" t="s">
        <v>1614</v>
      </c>
      <c r="E1919" s="735">
        <v>13880</v>
      </c>
      <c r="F1919" s="735">
        <v>150</v>
      </c>
      <c r="G1919" s="736">
        <v>1.0900000000000001</v>
      </c>
      <c r="H1919" s="735">
        <v>13600</v>
      </c>
      <c r="I1919" s="735">
        <v>15220</v>
      </c>
      <c r="J1919" s="735">
        <v>13600</v>
      </c>
      <c r="K1919" s="735">
        <v>108712</v>
      </c>
      <c r="L1919" s="735">
        <v>1570643030</v>
      </c>
      <c r="M1919" s="735">
        <v>60577427840</v>
      </c>
      <c r="N1919" s="735">
        <v>4364368</v>
      </c>
    </row>
    <row r="1920" spans="1:14">
      <c r="A1920" s="734" t="s">
        <v>4582</v>
      </c>
      <c r="B1920" s="734" t="s">
        <v>4583</v>
      </c>
      <c r="C1920" s="734" t="s">
        <v>1600</v>
      </c>
      <c r="D1920" s="734" t="s">
        <v>1611</v>
      </c>
      <c r="E1920" s="735">
        <v>7910</v>
      </c>
      <c r="F1920" s="735">
        <v>-50</v>
      </c>
      <c r="G1920" s="736">
        <v>-0.63</v>
      </c>
      <c r="H1920" s="735">
        <v>7970</v>
      </c>
      <c r="I1920" s="735">
        <v>7990</v>
      </c>
      <c r="J1920" s="735">
        <v>7890</v>
      </c>
      <c r="K1920" s="735">
        <v>11938</v>
      </c>
      <c r="L1920" s="735">
        <v>94689380</v>
      </c>
      <c r="M1920" s="735">
        <v>91123200000</v>
      </c>
      <c r="N1920" s="735">
        <v>11520000</v>
      </c>
    </row>
    <row r="1921" spans="1:14">
      <c r="A1921" s="734" t="s">
        <v>4584</v>
      </c>
      <c r="B1921" s="734" t="s">
        <v>4585</v>
      </c>
      <c r="C1921" s="734" t="s">
        <v>1600</v>
      </c>
      <c r="D1921" s="734" t="s">
        <v>1632</v>
      </c>
      <c r="E1921" s="735">
        <v>11360</v>
      </c>
      <c r="F1921" s="735">
        <v>-210</v>
      </c>
      <c r="G1921" s="736">
        <v>-1.82</v>
      </c>
      <c r="H1921" s="735">
        <v>11550</v>
      </c>
      <c r="I1921" s="735">
        <v>11610</v>
      </c>
      <c r="J1921" s="735">
        <v>11240</v>
      </c>
      <c r="K1921" s="735">
        <v>196061</v>
      </c>
      <c r="L1921" s="735">
        <v>2226060765</v>
      </c>
      <c r="M1921" s="735">
        <v>416597407520</v>
      </c>
      <c r="N1921" s="735">
        <v>36672307</v>
      </c>
    </row>
    <row r="1922" spans="1:14">
      <c r="A1922" s="734" t="s">
        <v>4586</v>
      </c>
      <c r="B1922" s="734" t="s">
        <v>4587</v>
      </c>
      <c r="C1922" s="734" t="s">
        <v>1600</v>
      </c>
      <c r="D1922" s="734" t="s">
        <v>1611</v>
      </c>
      <c r="E1922" s="735">
        <v>5320</v>
      </c>
      <c r="F1922" s="735">
        <v>-10</v>
      </c>
      <c r="G1922" s="736">
        <v>-0.19</v>
      </c>
      <c r="H1922" s="735">
        <v>5290</v>
      </c>
      <c r="I1922" s="735">
        <v>5330</v>
      </c>
      <c r="J1922" s="735">
        <v>5240</v>
      </c>
      <c r="K1922" s="735">
        <v>33957</v>
      </c>
      <c r="L1922" s="735">
        <v>179351765</v>
      </c>
      <c r="M1922" s="735">
        <v>78364658680</v>
      </c>
      <c r="N1922" s="735">
        <v>14730199</v>
      </c>
    </row>
    <row r="1923" spans="1:14">
      <c r="A1923" s="734" t="s">
        <v>10211</v>
      </c>
      <c r="B1923" s="734" t="s">
        <v>10212</v>
      </c>
      <c r="C1923" s="734" t="s">
        <v>1695</v>
      </c>
      <c r="D1923" s="734" t="s">
        <v>1696</v>
      </c>
      <c r="E1923" s="735">
        <v>13120</v>
      </c>
      <c r="F1923" s="735">
        <v>0</v>
      </c>
      <c r="G1923" s="736">
        <v>0</v>
      </c>
      <c r="H1923" s="735">
        <v>0</v>
      </c>
      <c r="I1923" s="735">
        <v>0</v>
      </c>
      <c r="J1923" s="735">
        <v>0</v>
      </c>
      <c r="K1923" s="735">
        <v>0</v>
      </c>
      <c r="L1923" s="735">
        <v>0</v>
      </c>
      <c r="M1923" s="735">
        <v>32800000000</v>
      </c>
      <c r="N1923" s="735">
        <v>2500000</v>
      </c>
    </row>
    <row r="1924" spans="1:14">
      <c r="A1924" s="734" t="s">
        <v>4588</v>
      </c>
      <c r="B1924" s="734" t="s">
        <v>4589</v>
      </c>
      <c r="C1924" s="734" t="s">
        <v>1600</v>
      </c>
      <c r="D1924" s="734" t="s">
        <v>1632</v>
      </c>
      <c r="E1924" s="735">
        <v>993</v>
      </c>
      <c r="F1924" s="735">
        <v>9</v>
      </c>
      <c r="G1924" s="736">
        <v>0.91</v>
      </c>
      <c r="H1924" s="735">
        <v>984</v>
      </c>
      <c r="I1924" s="735">
        <v>993</v>
      </c>
      <c r="J1924" s="735">
        <v>967</v>
      </c>
      <c r="K1924" s="735">
        <v>23527</v>
      </c>
      <c r="L1924" s="735">
        <v>22919259</v>
      </c>
      <c r="M1924" s="735">
        <v>19574810400</v>
      </c>
      <c r="N1924" s="735">
        <v>19712800</v>
      </c>
    </row>
    <row r="1925" spans="1:14">
      <c r="A1925" s="734" t="s">
        <v>4590</v>
      </c>
      <c r="B1925" s="734" t="s">
        <v>4591</v>
      </c>
      <c r="C1925" s="734" t="s">
        <v>1600</v>
      </c>
      <c r="D1925" s="734" t="s">
        <v>1601</v>
      </c>
      <c r="E1925" s="735">
        <v>3650</v>
      </c>
      <c r="F1925" s="735">
        <v>-25</v>
      </c>
      <c r="G1925" s="736">
        <v>-0.68</v>
      </c>
      <c r="H1925" s="735">
        <v>3670</v>
      </c>
      <c r="I1925" s="735">
        <v>3720</v>
      </c>
      <c r="J1925" s="735">
        <v>3650</v>
      </c>
      <c r="K1925" s="735">
        <v>193889</v>
      </c>
      <c r="L1925" s="735">
        <v>710867656</v>
      </c>
      <c r="M1925" s="735">
        <v>190519557350</v>
      </c>
      <c r="N1925" s="735">
        <v>52197139</v>
      </c>
    </row>
    <row r="1926" spans="1:14">
      <c r="A1926" s="734" t="s">
        <v>4592</v>
      </c>
      <c r="B1926" s="734" t="s">
        <v>4593</v>
      </c>
      <c r="C1926" s="734" t="s">
        <v>1600</v>
      </c>
      <c r="D1926" s="734" t="s">
        <v>1611</v>
      </c>
      <c r="E1926" s="735">
        <v>9700</v>
      </c>
      <c r="F1926" s="735">
        <v>250</v>
      </c>
      <c r="G1926" s="736">
        <v>2.65</v>
      </c>
      <c r="H1926" s="735">
        <v>9360</v>
      </c>
      <c r="I1926" s="735">
        <v>9750</v>
      </c>
      <c r="J1926" s="735">
        <v>9360</v>
      </c>
      <c r="K1926" s="735">
        <v>16828</v>
      </c>
      <c r="L1926" s="735">
        <v>160893690</v>
      </c>
      <c r="M1926" s="735">
        <v>142255282100</v>
      </c>
      <c r="N1926" s="735">
        <v>14665493</v>
      </c>
    </row>
    <row r="1927" spans="1:14">
      <c r="A1927" s="734" t="s">
        <v>4594</v>
      </c>
      <c r="B1927" s="734" t="s">
        <v>4595</v>
      </c>
      <c r="C1927" s="734" t="s">
        <v>1600</v>
      </c>
      <c r="D1927" s="734" t="s">
        <v>1601</v>
      </c>
      <c r="E1927" s="735">
        <v>10800</v>
      </c>
      <c r="F1927" s="735">
        <v>120</v>
      </c>
      <c r="G1927" s="736">
        <v>1.1200000000000001</v>
      </c>
      <c r="H1927" s="735">
        <v>10670</v>
      </c>
      <c r="I1927" s="735">
        <v>10810</v>
      </c>
      <c r="J1927" s="735">
        <v>10600</v>
      </c>
      <c r="K1927" s="735">
        <v>8823</v>
      </c>
      <c r="L1927" s="735">
        <v>94705390</v>
      </c>
      <c r="M1927" s="735">
        <v>190131537600</v>
      </c>
      <c r="N1927" s="735">
        <v>17604772</v>
      </c>
    </row>
    <row r="1928" spans="1:14">
      <c r="A1928" s="734" t="s">
        <v>4596</v>
      </c>
      <c r="B1928" s="734" t="s">
        <v>4597</v>
      </c>
      <c r="C1928" s="734" t="s">
        <v>1604</v>
      </c>
      <c r="D1928" s="734" t="s">
        <v>1605</v>
      </c>
      <c r="E1928" s="735">
        <v>2220</v>
      </c>
      <c r="F1928" s="735">
        <v>20</v>
      </c>
      <c r="G1928" s="736">
        <v>0.91</v>
      </c>
      <c r="H1928" s="735">
        <v>2205</v>
      </c>
      <c r="I1928" s="735">
        <v>2240</v>
      </c>
      <c r="J1928" s="735">
        <v>2195</v>
      </c>
      <c r="K1928" s="735">
        <v>22720</v>
      </c>
      <c r="L1928" s="735">
        <v>50191755</v>
      </c>
      <c r="M1928" s="735">
        <v>57603450000</v>
      </c>
      <c r="N1928" s="735">
        <v>25947500</v>
      </c>
    </row>
    <row r="1929" spans="1:14">
      <c r="A1929" s="734" t="s">
        <v>4598</v>
      </c>
      <c r="B1929" s="734" t="s">
        <v>4599</v>
      </c>
      <c r="C1929" s="734" t="s">
        <v>1600</v>
      </c>
      <c r="D1929" s="734" t="s">
        <v>1611</v>
      </c>
      <c r="E1929" s="735">
        <v>2470</v>
      </c>
      <c r="F1929" s="735">
        <v>40</v>
      </c>
      <c r="G1929" s="736">
        <v>1.65</v>
      </c>
      <c r="H1929" s="735">
        <v>2445</v>
      </c>
      <c r="I1929" s="735">
        <v>2470</v>
      </c>
      <c r="J1929" s="735">
        <v>2405</v>
      </c>
      <c r="K1929" s="735">
        <v>5585</v>
      </c>
      <c r="L1929" s="735">
        <v>13606971</v>
      </c>
      <c r="M1929" s="735">
        <v>91517975640</v>
      </c>
      <c r="N1929" s="735">
        <v>37051812</v>
      </c>
    </row>
    <row r="1930" spans="1:14">
      <c r="A1930" s="734" t="s">
        <v>4600</v>
      </c>
      <c r="B1930" s="734" t="s">
        <v>4601</v>
      </c>
      <c r="C1930" s="734" t="s">
        <v>1604</v>
      </c>
      <c r="D1930" s="734" t="s">
        <v>1605</v>
      </c>
      <c r="E1930" s="735">
        <v>5820</v>
      </c>
      <c r="F1930" s="735">
        <v>-40</v>
      </c>
      <c r="G1930" s="736">
        <v>-0.68</v>
      </c>
      <c r="H1930" s="735">
        <v>5860</v>
      </c>
      <c r="I1930" s="735">
        <v>5860</v>
      </c>
      <c r="J1930" s="735">
        <v>5780</v>
      </c>
      <c r="K1930" s="735">
        <v>14505</v>
      </c>
      <c r="L1930" s="735">
        <v>84226240</v>
      </c>
      <c r="M1930" s="735">
        <v>151563345840</v>
      </c>
      <c r="N1930" s="735">
        <v>26041812</v>
      </c>
    </row>
    <row r="1931" spans="1:14">
      <c r="A1931" s="734" t="s">
        <v>4602</v>
      </c>
      <c r="B1931" s="734" t="s">
        <v>4603</v>
      </c>
      <c r="C1931" s="734" t="s">
        <v>1600</v>
      </c>
      <c r="D1931" s="734" t="s">
        <v>1611</v>
      </c>
      <c r="E1931" s="735">
        <v>22650</v>
      </c>
      <c r="F1931" s="735">
        <v>-400</v>
      </c>
      <c r="G1931" s="736">
        <v>-1.74</v>
      </c>
      <c r="H1931" s="735">
        <v>23000</v>
      </c>
      <c r="I1931" s="735">
        <v>23050</v>
      </c>
      <c r="J1931" s="735">
        <v>22550</v>
      </c>
      <c r="K1931" s="735">
        <v>11453</v>
      </c>
      <c r="L1931" s="735">
        <v>260939750</v>
      </c>
      <c r="M1931" s="735">
        <v>67950000000</v>
      </c>
      <c r="N1931" s="735">
        <v>3000000</v>
      </c>
    </row>
    <row r="1932" spans="1:14">
      <c r="A1932" s="734" t="s">
        <v>4604</v>
      </c>
      <c r="B1932" s="734" t="s">
        <v>4605</v>
      </c>
      <c r="C1932" s="734" t="s">
        <v>1600</v>
      </c>
      <c r="D1932" s="734" t="s">
        <v>1614</v>
      </c>
      <c r="E1932" s="735">
        <v>1133</v>
      </c>
      <c r="F1932" s="735">
        <v>10</v>
      </c>
      <c r="G1932" s="736">
        <v>0.89</v>
      </c>
      <c r="H1932" s="735">
        <v>1123</v>
      </c>
      <c r="I1932" s="735">
        <v>1133</v>
      </c>
      <c r="J1932" s="735">
        <v>1112</v>
      </c>
      <c r="K1932" s="735">
        <v>30131</v>
      </c>
      <c r="L1932" s="735">
        <v>33809591</v>
      </c>
      <c r="M1932" s="735">
        <v>16078506103</v>
      </c>
      <c r="N1932" s="735">
        <v>14191091</v>
      </c>
    </row>
    <row r="1933" spans="1:14">
      <c r="A1933" s="734" t="s">
        <v>4606</v>
      </c>
      <c r="B1933" s="734" t="s">
        <v>4607</v>
      </c>
      <c r="C1933" s="734" t="s">
        <v>1600</v>
      </c>
      <c r="D1933" s="734" t="s">
        <v>1611</v>
      </c>
      <c r="E1933" s="735">
        <v>3310</v>
      </c>
      <c r="F1933" s="735">
        <v>-35</v>
      </c>
      <c r="G1933" s="736">
        <v>-1.05</v>
      </c>
      <c r="H1933" s="735">
        <v>3345</v>
      </c>
      <c r="I1933" s="735">
        <v>3345</v>
      </c>
      <c r="J1933" s="735">
        <v>3280</v>
      </c>
      <c r="K1933" s="735">
        <v>194002</v>
      </c>
      <c r="L1933" s="735">
        <v>640902732</v>
      </c>
      <c r="M1933" s="735">
        <v>106738907240</v>
      </c>
      <c r="N1933" s="735">
        <v>32247404</v>
      </c>
    </row>
    <row r="1934" spans="1:14">
      <c r="A1934" s="734" t="s">
        <v>7854</v>
      </c>
      <c r="B1934" s="734" t="s">
        <v>7855</v>
      </c>
      <c r="C1934" s="734" t="s">
        <v>1600</v>
      </c>
      <c r="D1934" s="734" t="s">
        <v>1660</v>
      </c>
      <c r="E1934" s="735">
        <v>2085</v>
      </c>
      <c r="F1934" s="735">
        <v>-5</v>
      </c>
      <c r="G1934" s="736">
        <v>-0.24</v>
      </c>
      <c r="H1934" s="735">
        <v>2080</v>
      </c>
      <c r="I1934" s="735">
        <v>2085</v>
      </c>
      <c r="J1934" s="735">
        <v>2080</v>
      </c>
      <c r="K1934" s="735">
        <v>1084</v>
      </c>
      <c r="L1934" s="735">
        <v>2254725</v>
      </c>
      <c r="M1934" s="735">
        <v>10925400000</v>
      </c>
      <c r="N1934" s="735">
        <v>5240000</v>
      </c>
    </row>
    <row r="1935" spans="1:14">
      <c r="A1935" s="734" t="s">
        <v>7856</v>
      </c>
      <c r="B1935" s="734" t="s">
        <v>7857</v>
      </c>
      <c r="C1935" s="734" t="s">
        <v>1600</v>
      </c>
      <c r="D1935" s="734" t="s">
        <v>1651</v>
      </c>
      <c r="E1935" s="735">
        <v>2125</v>
      </c>
      <c r="F1935" s="735">
        <v>0</v>
      </c>
      <c r="G1935" s="736">
        <v>0</v>
      </c>
      <c r="H1935" s="735">
        <v>2125</v>
      </c>
      <c r="I1935" s="735">
        <v>2125</v>
      </c>
      <c r="J1935" s="735">
        <v>2125</v>
      </c>
      <c r="K1935" s="735">
        <v>36443</v>
      </c>
      <c r="L1935" s="735">
        <v>77548625</v>
      </c>
      <c r="M1935" s="735">
        <v>10136250000</v>
      </c>
      <c r="N1935" s="735">
        <v>4770000</v>
      </c>
    </row>
    <row r="1936" spans="1:14">
      <c r="A1936" s="734" t="s">
        <v>7858</v>
      </c>
      <c r="B1936" s="734" t="s">
        <v>7859</v>
      </c>
      <c r="C1936" s="734" t="s">
        <v>1600</v>
      </c>
      <c r="D1936" s="734" t="s">
        <v>1660</v>
      </c>
      <c r="E1936" s="735">
        <v>2095</v>
      </c>
      <c r="F1936" s="735">
        <v>5</v>
      </c>
      <c r="G1936" s="736">
        <v>0.24</v>
      </c>
      <c r="H1936" s="735">
        <v>2085</v>
      </c>
      <c r="I1936" s="735">
        <v>2095</v>
      </c>
      <c r="J1936" s="735">
        <v>2085</v>
      </c>
      <c r="K1936" s="735">
        <v>51</v>
      </c>
      <c r="L1936" s="735">
        <v>106345</v>
      </c>
      <c r="M1936" s="735">
        <v>9511300000</v>
      </c>
      <c r="N1936" s="735">
        <v>4540000</v>
      </c>
    </row>
    <row r="1937" spans="1:14">
      <c r="A1937" s="734" t="s">
        <v>10213</v>
      </c>
      <c r="B1937" s="734" t="s">
        <v>10214</v>
      </c>
      <c r="C1937" s="734" t="s">
        <v>1600</v>
      </c>
      <c r="D1937" s="734" t="s">
        <v>1660</v>
      </c>
      <c r="E1937" s="735">
        <v>2045</v>
      </c>
      <c r="F1937" s="735">
        <v>-5</v>
      </c>
      <c r="G1937" s="736">
        <v>-0.24</v>
      </c>
      <c r="H1937" s="735">
        <v>2050</v>
      </c>
      <c r="I1937" s="735">
        <v>2050</v>
      </c>
      <c r="J1937" s="735">
        <v>2045</v>
      </c>
      <c r="K1937" s="735">
        <v>9116</v>
      </c>
      <c r="L1937" s="735">
        <v>18642430</v>
      </c>
      <c r="M1937" s="735">
        <v>14335450000</v>
      </c>
      <c r="N1937" s="735">
        <v>7010000</v>
      </c>
    </row>
    <row r="1938" spans="1:14">
      <c r="A1938" s="734" t="s">
        <v>10215</v>
      </c>
      <c r="B1938" s="734" t="s">
        <v>10216</v>
      </c>
      <c r="C1938" s="734" t="s">
        <v>1600</v>
      </c>
      <c r="D1938" s="734" t="s">
        <v>1660</v>
      </c>
      <c r="E1938" s="735">
        <v>2030</v>
      </c>
      <c r="F1938" s="735">
        <v>0</v>
      </c>
      <c r="G1938" s="736">
        <v>0</v>
      </c>
      <c r="H1938" s="735">
        <v>2030</v>
      </c>
      <c r="I1938" s="735">
        <v>2030</v>
      </c>
      <c r="J1938" s="735">
        <v>2030</v>
      </c>
      <c r="K1938" s="735">
        <v>176</v>
      </c>
      <c r="L1938" s="735">
        <v>357280</v>
      </c>
      <c r="M1938" s="735">
        <v>11185300000</v>
      </c>
      <c r="N1938" s="735">
        <v>5510000</v>
      </c>
    </row>
    <row r="1939" spans="1:14">
      <c r="A1939" s="734" t="s">
        <v>10217</v>
      </c>
      <c r="B1939" s="734" t="s">
        <v>10218</v>
      </c>
      <c r="C1939" s="734" t="s">
        <v>1600</v>
      </c>
      <c r="D1939" s="734" t="s">
        <v>1660</v>
      </c>
      <c r="E1939" s="735">
        <v>2000</v>
      </c>
      <c r="F1939" s="735">
        <v>0</v>
      </c>
      <c r="G1939" s="736">
        <v>0</v>
      </c>
      <c r="H1939" s="735">
        <v>2000</v>
      </c>
      <c r="I1939" s="735">
        <v>2005</v>
      </c>
      <c r="J1939" s="735">
        <v>2000</v>
      </c>
      <c r="K1939" s="735">
        <v>9643</v>
      </c>
      <c r="L1939" s="735">
        <v>19286030</v>
      </c>
      <c r="M1939" s="735">
        <v>10620000000</v>
      </c>
      <c r="N1939" s="735">
        <v>5310000</v>
      </c>
    </row>
    <row r="1940" spans="1:14">
      <c r="A1940" s="734" t="s">
        <v>4608</v>
      </c>
      <c r="B1940" s="734" t="s">
        <v>1067</v>
      </c>
      <c r="C1940" s="734" t="s">
        <v>1604</v>
      </c>
      <c r="D1940" s="734" t="s">
        <v>1605</v>
      </c>
      <c r="E1940" s="735">
        <v>3690</v>
      </c>
      <c r="F1940" s="735">
        <v>-10</v>
      </c>
      <c r="G1940" s="736">
        <v>-0.27</v>
      </c>
      <c r="H1940" s="735">
        <v>3670</v>
      </c>
      <c r="I1940" s="735">
        <v>3700</v>
      </c>
      <c r="J1940" s="735">
        <v>3635</v>
      </c>
      <c r="K1940" s="735">
        <v>253691</v>
      </c>
      <c r="L1940" s="735">
        <v>930397715</v>
      </c>
      <c r="M1940" s="735">
        <v>736511365440</v>
      </c>
      <c r="N1940" s="735">
        <v>199596576</v>
      </c>
    </row>
    <row r="1941" spans="1:14">
      <c r="A1941" s="734" t="s">
        <v>4609</v>
      </c>
      <c r="B1941" s="734" t="s">
        <v>4610</v>
      </c>
      <c r="C1941" s="734" t="s">
        <v>1604</v>
      </c>
      <c r="D1941" s="734" t="s">
        <v>1605</v>
      </c>
      <c r="E1941" s="735">
        <v>3745</v>
      </c>
      <c r="F1941" s="735">
        <v>-15</v>
      </c>
      <c r="G1941" s="736">
        <v>-0.4</v>
      </c>
      <c r="H1941" s="735">
        <v>3760</v>
      </c>
      <c r="I1941" s="735">
        <v>3760</v>
      </c>
      <c r="J1941" s="735">
        <v>3730</v>
      </c>
      <c r="K1941" s="735">
        <v>28367</v>
      </c>
      <c r="L1941" s="735">
        <v>106232969</v>
      </c>
      <c r="M1941" s="735">
        <v>48356233940</v>
      </c>
      <c r="N1941" s="735">
        <v>12912212</v>
      </c>
    </row>
    <row r="1942" spans="1:14">
      <c r="A1942" s="734" t="s">
        <v>4611</v>
      </c>
      <c r="B1942" s="734" t="s">
        <v>4612</v>
      </c>
      <c r="C1942" s="734" t="s">
        <v>1600</v>
      </c>
      <c r="D1942" s="734" t="s">
        <v>1611</v>
      </c>
      <c r="E1942" s="735">
        <v>1903</v>
      </c>
      <c r="F1942" s="735">
        <v>-2</v>
      </c>
      <c r="G1942" s="736">
        <v>-0.1</v>
      </c>
      <c r="H1942" s="735">
        <v>1886</v>
      </c>
      <c r="I1942" s="735">
        <v>1909</v>
      </c>
      <c r="J1942" s="735">
        <v>1886</v>
      </c>
      <c r="K1942" s="735">
        <v>2973</v>
      </c>
      <c r="L1942" s="735">
        <v>5646822</v>
      </c>
      <c r="M1942" s="735">
        <v>45101427316</v>
      </c>
      <c r="N1942" s="735">
        <v>23700172</v>
      </c>
    </row>
    <row r="1943" spans="1:14">
      <c r="A1943" s="734" t="s">
        <v>4613</v>
      </c>
      <c r="B1943" s="734" t="s">
        <v>4614</v>
      </c>
      <c r="C1943" s="734" t="s">
        <v>1695</v>
      </c>
      <c r="D1943" s="734" t="s">
        <v>1696</v>
      </c>
      <c r="E1943" s="735">
        <v>9220</v>
      </c>
      <c r="F1943" s="735">
        <v>0</v>
      </c>
      <c r="G1943" s="736">
        <v>0</v>
      </c>
      <c r="H1943" s="735">
        <v>9300</v>
      </c>
      <c r="I1943" s="735">
        <v>9400</v>
      </c>
      <c r="J1943" s="735">
        <v>8800</v>
      </c>
      <c r="K1943" s="735">
        <v>683</v>
      </c>
      <c r="L1943" s="735">
        <v>6227220</v>
      </c>
      <c r="M1943" s="735">
        <v>43772281920</v>
      </c>
      <c r="N1943" s="735">
        <v>4747536</v>
      </c>
    </row>
    <row r="1944" spans="1:14">
      <c r="A1944" s="734" t="s">
        <v>4615</v>
      </c>
      <c r="B1944" s="734" t="s">
        <v>4616</v>
      </c>
      <c r="C1944" s="734" t="s">
        <v>1604</v>
      </c>
      <c r="D1944" s="734" t="s">
        <v>1605</v>
      </c>
      <c r="E1944" s="735">
        <v>4555</v>
      </c>
      <c r="F1944" s="735">
        <v>-225</v>
      </c>
      <c r="G1944" s="736">
        <v>-4.71</v>
      </c>
      <c r="H1944" s="735">
        <v>4730</v>
      </c>
      <c r="I1944" s="735">
        <v>4785</v>
      </c>
      <c r="J1944" s="735">
        <v>4555</v>
      </c>
      <c r="K1944" s="735">
        <v>114039</v>
      </c>
      <c r="L1944" s="735">
        <v>527413801</v>
      </c>
      <c r="M1944" s="735">
        <v>58738792970</v>
      </c>
      <c r="N1944" s="735">
        <v>12895454</v>
      </c>
    </row>
    <row r="1945" spans="1:14">
      <c r="A1945" s="734" t="s">
        <v>4617</v>
      </c>
      <c r="B1945" s="734" t="s">
        <v>4618</v>
      </c>
      <c r="C1945" s="734" t="s">
        <v>1604</v>
      </c>
      <c r="D1945" s="734" t="s">
        <v>1605</v>
      </c>
      <c r="E1945" s="735">
        <v>4515</v>
      </c>
      <c r="F1945" s="735">
        <v>10</v>
      </c>
      <c r="G1945" s="736">
        <v>0.22</v>
      </c>
      <c r="H1945" s="735">
        <v>4505</v>
      </c>
      <c r="I1945" s="735">
        <v>4550</v>
      </c>
      <c r="J1945" s="735">
        <v>4465</v>
      </c>
      <c r="K1945" s="735">
        <v>56375</v>
      </c>
      <c r="L1945" s="735">
        <v>253996123</v>
      </c>
      <c r="M1945" s="735">
        <v>76901064765</v>
      </c>
      <c r="N1945" s="735">
        <v>17032351</v>
      </c>
    </row>
    <row r="1946" spans="1:14">
      <c r="A1946" s="734" t="s">
        <v>4619</v>
      </c>
      <c r="B1946" s="734" t="s">
        <v>4620</v>
      </c>
      <c r="C1946" s="734" t="s">
        <v>1604</v>
      </c>
      <c r="D1946" s="734" t="s">
        <v>1605</v>
      </c>
      <c r="E1946" s="735">
        <v>5190</v>
      </c>
      <c r="F1946" s="735">
        <v>-60</v>
      </c>
      <c r="G1946" s="736">
        <v>-1.1399999999999999</v>
      </c>
      <c r="H1946" s="735">
        <v>5250</v>
      </c>
      <c r="I1946" s="735">
        <v>5270</v>
      </c>
      <c r="J1946" s="735">
        <v>5110</v>
      </c>
      <c r="K1946" s="735">
        <v>9581</v>
      </c>
      <c r="L1946" s="735">
        <v>49363940</v>
      </c>
      <c r="M1946" s="735">
        <v>11765366700</v>
      </c>
      <c r="N1946" s="735">
        <v>2266930</v>
      </c>
    </row>
    <row r="1947" spans="1:14">
      <c r="A1947" s="734" t="s">
        <v>4621</v>
      </c>
      <c r="B1947" s="734" t="s">
        <v>4622</v>
      </c>
      <c r="C1947" s="734" t="s">
        <v>1604</v>
      </c>
      <c r="D1947" s="734" t="s">
        <v>1605</v>
      </c>
      <c r="E1947" s="735">
        <v>11180</v>
      </c>
      <c r="F1947" s="735">
        <v>-20</v>
      </c>
      <c r="G1947" s="736">
        <v>-0.18</v>
      </c>
      <c r="H1947" s="735">
        <v>11200</v>
      </c>
      <c r="I1947" s="735">
        <v>11200</v>
      </c>
      <c r="J1947" s="735">
        <v>11140</v>
      </c>
      <c r="K1947" s="735">
        <v>395</v>
      </c>
      <c r="L1947" s="735">
        <v>4411410</v>
      </c>
      <c r="M1947" s="735">
        <v>3639760800</v>
      </c>
      <c r="N1947" s="735">
        <v>325560</v>
      </c>
    </row>
    <row r="1948" spans="1:14">
      <c r="A1948" s="734" t="s">
        <v>4623</v>
      </c>
      <c r="B1948" s="734" t="s">
        <v>4624</v>
      </c>
      <c r="C1948" s="734" t="s">
        <v>1600</v>
      </c>
      <c r="D1948" s="734" t="s">
        <v>1614</v>
      </c>
      <c r="E1948" s="735">
        <v>83200</v>
      </c>
      <c r="F1948" s="735">
        <v>-2300</v>
      </c>
      <c r="G1948" s="736">
        <v>-2.69</v>
      </c>
      <c r="H1948" s="735">
        <v>85900</v>
      </c>
      <c r="I1948" s="735">
        <v>85900</v>
      </c>
      <c r="J1948" s="735">
        <v>82600</v>
      </c>
      <c r="K1948" s="735">
        <v>94443</v>
      </c>
      <c r="L1948" s="735">
        <v>7878870550</v>
      </c>
      <c r="M1948" s="735">
        <v>973173344000</v>
      </c>
      <c r="N1948" s="735">
        <v>11696795</v>
      </c>
    </row>
    <row r="1949" spans="1:14">
      <c r="A1949" s="734" t="s">
        <v>4625</v>
      </c>
      <c r="B1949" s="734" t="s">
        <v>4626</v>
      </c>
      <c r="C1949" s="734" t="s">
        <v>1600</v>
      </c>
      <c r="D1949" s="734" t="s">
        <v>1614</v>
      </c>
      <c r="E1949" s="735">
        <v>1777</v>
      </c>
      <c r="F1949" s="735">
        <v>14</v>
      </c>
      <c r="G1949" s="736">
        <v>0.79</v>
      </c>
      <c r="H1949" s="735">
        <v>1781</v>
      </c>
      <c r="I1949" s="735">
        <v>1815</v>
      </c>
      <c r="J1949" s="735">
        <v>1730</v>
      </c>
      <c r="K1949" s="735">
        <v>283659</v>
      </c>
      <c r="L1949" s="735">
        <v>504136841</v>
      </c>
      <c r="M1949" s="735">
        <v>60781307650</v>
      </c>
      <c r="N1949" s="735">
        <v>34204450</v>
      </c>
    </row>
    <row r="1950" spans="1:14">
      <c r="A1950" s="734" t="s">
        <v>4627</v>
      </c>
      <c r="B1950" s="734" t="s">
        <v>4628</v>
      </c>
      <c r="C1950" s="734" t="s">
        <v>1600</v>
      </c>
      <c r="D1950" s="734" t="s">
        <v>1611</v>
      </c>
      <c r="E1950" s="735">
        <v>3635</v>
      </c>
      <c r="F1950" s="735">
        <v>-5</v>
      </c>
      <c r="G1950" s="736">
        <v>-0.14000000000000001</v>
      </c>
      <c r="H1950" s="735">
        <v>3640</v>
      </c>
      <c r="I1950" s="735">
        <v>3665</v>
      </c>
      <c r="J1950" s="735">
        <v>3600</v>
      </c>
      <c r="K1950" s="735">
        <v>122364</v>
      </c>
      <c r="L1950" s="735">
        <v>443413349</v>
      </c>
      <c r="M1950" s="735">
        <v>281024987005</v>
      </c>
      <c r="N1950" s="735">
        <v>77310863</v>
      </c>
    </row>
    <row r="1951" spans="1:14">
      <c r="A1951" s="734" t="s">
        <v>4629</v>
      </c>
      <c r="B1951" s="734" t="s">
        <v>4630</v>
      </c>
      <c r="C1951" s="734" t="s">
        <v>1600</v>
      </c>
      <c r="D1951" s="734" t="s">
        <v>1601</v>
      </c>
      <c r="E1951" s="735">
        <v>14400</v>
      </c>
      <c r="F1951" s="735">
        <v>-330</v>
      </c>
      <c r="G1951" s="736">
        <v>-2.2400000000000002</v>
      </c>
      <c r="H1951" s="735">
        <v>15100</v>
      </c>
      <c r="I1951" s="735">
        <v>15160</v>
      </c>
      <c r="J1951" s="735">
        <v>14280</v>
      </c>
      <c r="K1951" s="735">
        <v>2055267</v>
      </c>
      <c r="L1951" s="735">
        <v>30132030835</v>
      </c>
      <c r="M1951" s="735">
        <v>540174988800</v>
      </c>
      <c r="N1951" s="735">
        <v>37512152</v>
      </c>
    </row>
    <row r="1952" spans="1:14">
      <c r="A1952" s="734" t="s">
        <v>10219</v>
      </c>
      <c r="B1952" s="734" t="s">
        <v>10220</v>
      </c>
      <c r="C1952" s="734" t="s">
        <v>1600</v>
      </c>
      <c r="D1952" s="734" t="s">
        <v>1660</v>
      </c>
      <c r="E1952" s="735">
        <v>2115</v>
      </c>
      <c r="F1952" s="735">
        <v>10</v>
      </c>
      <c r="G1952" s="736">
        <v>0.48</v>
      </c>
      <c r="H1952" s="735">
        <v>2105</v>
      </c>
      <c r="I1952" s="735">
        <v>2115</v>
      </c>
      <c r="J1952" s="735">
        <v>2105</v>
      </c>
      <c r="K1952" s="735">
        <v>11072</v>
      </c>
      <c r="L1952" s="735">
        <v>23307109</v>
      </c>
      <c r="M1952" s="735">
        <v>8967600000</v>
      </c>
      <c r="N1952" s="735">
        <v>4240000</v>
      </c>
    </row>
    <row r="1953" spans="1:14">
      <c r="A1953" s="734" t="s">
        <v>10221</v>
      </c>
      <c r="B1953" s="734" t="s">
        <v>10222</v>
      </c>
      <c r="C1953" s="734" t="s">
        <v>1600</v>
      </c>
      <c r="D1953" s="734" t="s">
        <v>1660</v>
      </c>
      <c r="E1953" s="735">
        <v>2040</v>
      </c>
      <c r="F1953" s="735">
        <v>0</v>
      </c>
      <c r="G1953" s="736">
        <v>0</v>
      </c>
      <c r="H1953" s="735">
        <v>2030</v>
      </c>
      <c r="I1953" s="735">
        <v>2040</v>
      </c>
      <c r="J1953" s="735">
        <v>2030</v>
      </c>
      <c r="K1953" s="735">
        <v>67</v>
      </c>
      <c r="L1953" s="735">
        <v>136020</v>
      </c>
      <c r="M1953" s="735">
        <v>9628800000</v>
      </c>
      <c r="N1953" s="735">
        <v>4720000</v>
      </c>
    </row>
    <row r="1954" spans="1:14">
      <c r="A1954" s="734" t="s">
        <v>10223</v>
      </c>
      <c r="B1954" s="734" t="s">
        <v>10224</v>
      </c>
      <c r="C1954" s="734" t="s">
        <v>1600</v>
      </c>
      <c r="D1954" s="734" t="s">
        <v>1660</v>
      </c>
      <c r="E1954" s="735">
        <v>1985</v>
      </c>
      <c r="F1954" s="735">
        <v>0</v>
      </c>
      <c r="G1954" s="736">
        <v>0</v>
      </c>
      <c r="H1954" s="735">
        <v>1982</v>
      </c>
      <c r="I1954" s="735">
        <v>1985</v>
      </c>
      <c r="J1954" s="735">
        <v>1981</v>
      </c>
      <c r="K1954" s="735">
        <v>44503</v>
      </c>
      <c r="L1954" s="735">
        <v>88220627</v>
      </c>
      <c r="M1954" s="735">
        <v>11235100000</v>
      </c>
      <c r="N1954" s="735">
        <v>5660000</v>
      </c>
    </row>
    <row r="1955" spans="1:14">
      <c r="A1955" s="734" t="s">
        <v>4632</v>
      </c>
      <c r="B1955" s="734" t="s">
        <v>4633</v>
      </c>
      <c r="C1955" s="734" t="s">
        <v>1600</v>
      </c>
      <c r="D1955" s="734" t="s">
        <v>1611</v>
      </c>
      <c r="E1955" s="735">
        <v>75000</v>
      </c>
      <c r="F1955" s="735">
        <v>0</v>
      </c>
      <c r="G1955" s="736">
        <v>0</v>
      </c>
      <c r="H1955" s="735">
        <v>74300</v>
      </c>
      <c r="I1955" s="735">
        <v>77900</v>
      </c>
      <c r="J1955" s="735">
        <v>73900</v>
      </c>
      <c r="K1955" s="735">
        <v>200306</v>
      </c>
      <c r="L1955" s="735">
        <v>15170974800</v>
      </c>
      <c r="M1955" s="735">
        <v>1718703150000</v>
      </c>
      <c r="N1955" s="735">
        <v>22916042</v>
      </c>
    </row>
    <row r="1956" spans="1:14">
      <c r="A1956" s="734" t="s">
        <v>7860</v>
      </c>
      <c r="B1956" s="734" t="s">
        <v>7861</v>
      </c>
      <c r="C1956" s="734" t="s">
        <v>1600</v>
      </c>
      <c r="D1956" s="734" t="s">
        <v>1601</v>
      </c>
      <c r="E1956" s="735">
        <v>3815</v>
      </c>
      <c r="F1956" s="735">
        <v>-85</v>
      </c>
      <c r="G1956" s="736">
        <v>-2.1800000000000002</v>
      </c>
      <c r="H1956" s="735">
        <v>3830</v>
      </c>
      <c r="I1956" s="735">
        <v>3895</v>
      </c>
      <c r="J1956" s="735">
        <v>3785</v>
      </c>
      <c r="K1956" s="735">
        <v>25685</v>
      </c>
      <c r="L1956" s="735">
        <v>98161149</v>
      </c>
      <c r="M1956" s="735">
        <v>26430896065</v>
      </c>
      <c r="N1956" s="735">
        <v>6928151</v>
      </c>
    </row>
    <row r="1957" spans="1:14">
      <c r="A1957" s="734" t="s">
        <v>4634</v>
      </c>
      <c r="B1957" s="734" t="s">
        <v>1181</v>
      </c>
      <c r="C1957" s="734" t="s">
        <v>1604</v>
      </c>
      <c r="D1957" s="734" t="s">
        <v>1605</v>
      </c>
      <c r="E1957" s="735">
        <v>3440</v>
      </c>
      <c r="F1957" s="735">
        <v>-15</v>
      </c>
      <c r="G1957" s="736">
        <v>-0.43</v>
      </c>
      <c r="H1957" s="735">
        <v>3430</v>
      </c>
      <c r="I1957" s="735">
        <v>3460</v>
      </c>
      <c r="J1957" s="735">
        <v>3425</v>
      </c>
      <c r="K1957" s="735">
        <v>270315</v>
      </c>
      <c r="L1957" s="735">
        <v>929274494</v>
      </c>
      <c r="M1957" s="735">
        <v>333220477920</v>
      </c>
      <c r="N1957" s="735">
        <v>96866418</v>
      </c>
    </row>
    <row r="1958" spans="1:14">
      <c r="A1958" s="734" t="s">
        <v>4636</v>
      </c>
      <c r="B1958" s="734" t="s">
        <v>4637</v>
      </c>
      <c r="C1958" s="734" t="s">
        <v>1600</v>
      </c>
      <c r="D1958" s="734" t="s">
        <v>1632</v>
      </c>
      <c r="E1958" s="735">
        <v>3920</v>
      </c>
      <c r="F1958" s="735">
        <v>-20</v>
      </c>
      <c r="G1958" s="736">
        <v>-0.51</v>
      </c>
      <c r="H1958" s="735">
        <v>3905</v>
      </c>
      <c r="I1958" s="735">
        <v>4020</v>
      </c>
      <c r="J1958" s="735">
        <v>3905</v>
      </c>
      <c r="K1958" s="735">
        <v>133962</v>
      </c>
      <c r="L1958" s="735">
        <v>528250737</v>
      </c>
      <c r="M1958" s="735">
        <v>53093248320</v>
      </c>
      <c r="N1958" s="735">
        <v>13544196</v>
      </c>
    </row>
    <row r="1959" spans="1:14">
      <c r="A1959" s="734" t="s">
        <v>4638</v>
      </c>
      <c r="B1959" s="734" t="s">
        <v>4639</v>
      </c>
      <c r="C1959" s="734" t="s">
        <v>1600</v>
      </c>
      <c r="D1959" s="734" t="s">
        <v>1614</v>
      </c>
      <c r="E1959" s="735">
        <v>19990</v>
      </c>
      <c r="F1959" s="735">
        <v>-460</v>
      </c>
      <c r="G1959" s="736">
        <v>-2.25</v>
      </c>
      <c r="H1959" s="735">
        <v>20300</v>
      </c>
      <c r="I1959" s="735">
        <v>20950</v>
      </c>
      <c r="J1959" s="735">
        <v>19940</v>
      </c>
      <c r="K1959" s="735">
        <v>365146</v>
      </c>
      <c r="L1959" s="735">
        <v>7384191320</v>
      </c>
      <c r="M1959" s="735">
        <v>391651776150</v>
      </c>
      <c r="N1959" s="735">
        <v>19592385</v>
      </c>
    </row>
    <row r="1960" spans="1:14">
      <c r="A1960" s="734" t="s">
        <v>4640</v>
      </c>
      <c r="B1960" s="734" t="s">
        <v>4641</v>
      </c>
      <c r="C1960" s="734" t="s">
        <v>1600</v>
      </c>
      <c r="D1960" s="734" t="s">
        <v>1632</v>
      </c>
      <c r="E1960" s="735">
        <v>1108</v>
      </c>
      <c r="F1960" s="735">
        <v>143</v>
      </c>
      <c r="G1960" s="736">
        <v>14.82</v>
      </c>
      <c r="H1960" s="735">
        <v>965</v>
      </c>
      <c r="I1960" s="735">
        <v>1232</v>
      </c>
      <c r="J1960" s="735">
        <v>965</v>
      </c>
      <c r="K1960" s="735">
        <v>2778709</v>
      </c>
      <c r="L1960" s="735">
        <v>3098644982</v>
      </c>
      <c r="M1960" s="735">
        <v>40813020448</v>
      </c>
      <c r="N1960" s="735">
        <v>36834856</v>
      </c>
    </row>
    <row r="1961" spans="1:14">
      <c r="A1961" s="734" t="s">
        <v>4642</v>
      </c>
      <c r="B1961" s="734" t="s">
        <v>1216</v>
      </c>
      <c r="C1961" s="734" t="s">
        <v>1604</v>
      </c>
      <c r="D1961" s="734" t="s">
        <v>1605</v>
      </c>
      <c r="E1961" s="735">
        <v>112400</v>
      </c>
      <c r="F1961" s="735">
        <v>-700</v>
      </c>
      <c r="G1961" s="736">
        <v>-0.62</v>
      </c>
      <c r="H1961" s="735">
        <v>112700</v>
      </c>
      <c r="I1961" s="735">
        <v>113100</v>
      </c>
      <c r="J1961" s="735">
        <v>111400</v>
      </c>
      <c r="K1961" s="735">
        <v>222218</v>
      </c>
      <c r="L1961" s="735">
        <v>24911863100</v>
      </c>
      <c r="M1961" s="735">
        <v>8988452318800</v>
      </c>
      <c r="N1961" s="735">
        <v>79968437</v>
      </c>
    </row>
    <row r="1962" spans="1:14">
      <c r="A1962" s="734" t="s">
        <v>4643</v>
      </c>
      <c r="B1962" s="734" t="s">
        <v>4644</v>
      </c>
      <c r="C1962" s="734" t="s">
        <v>1604</v>
      </c>
      <c r="D1962" s="734" t="s">
        <v>1605</v>
      </c>
      <c r="E1962" s="735">
        <v>101300</v>
      </c>
      <c r="F1962" s="735">
        <v>-700</v>
      </c>
      <c r="G1962" s="736">
        <v>-0.69</v>
      </c>
      <c r="H1962" s="735">
        <v>101300</v>
      </c>
      <c r="I1962" s="735">
        <v>102000</v>
      </c>
      <c r="J1962" s="735">
        <v>100900</v>
      </c>
      <c r="K1962" s="735">
        <v>2085</v>
      </c>
      <c r="L1962" s="735">
        <v>210853050</v>
      </c>
      <c r="M1962" s="735">
        <v>119629222000</v>
      </c>
      <c r="N1962" s="735">
        <v>1180940</v>
      </c>
    </row>
    <row r="1963" spans="1:14">
      <c r="A1963" s="734" t="s">
        <v>4645</v>
      </c>
      <c r="B1963" s="734" t="s">
        <v>4646</v>
      </c>
      <c r="C1963" s="734" t="s">
        <v>1604</v>
      </c>
      <c r="D1963" s="734" t="s">
        <v>1605</v>
      </c>
      <c r="E1963" s="735">
        <v>2725</v>
      </c>
      <c r="F1963" s="735">
        <v>-60</v>
      </c>
      <c r="G1963" s="736">
        <v>-2.15</v>
      </c>
      <c r="H1963" s="735">
        <v>2785</v>
      </c>
      <c r="I1963" s="735">
        <v>2785</v>
      </c>
      <c r="J1963" s="735">
        <v>2725</v>
      </c>
      <c r="K1963" s="735">
        <v>46751</v>
      </c>
      <c r="L1963" s="735">
        <v>127955430</v>
      </c>
      <c r="M1963" s="735">
        <v>154514080875</v>
      </c>
      <c r="N1963" s="735">
        <v>56702415</v>
      </c>
    </row>
    <row r="1964" spans="1:14">
      <c r="A1964" s="734" t="s">
        <v>4647</v>
      </c>
      <c r="B1964" s="734" t="s">
        <v>4648</v>
      </c>
      <c r="C1964" s="734" t="s">
        <v>1604</v>
      </c>
      <c r="D1964" s="734" t="s">
        <v>1605</v>
      </c>
      <c r="E1964" s="735">
        <v>2745</v>
      </c>
      <c r="F1964" s="735">
        <v>-5</v>
      </c>
      <c r="G1964" s="736">
        <v>-0.18</v>
      </c>
      <c r="H1964" s="735">
        <v>2820</v>
      </c>
      <c r="I1964" s="735">
        <v>2820</v>
      </c>
      <c r="J1964" s="735">
        <v>2745</v>
      </c>
      <c r="K1964" s="735">
        <v>334</v>
      </c>
      <c r="L1964" s="735">
        <v>916905</v>
      </c>
      <c r="M1964" s="735">
        <v>47972786625</v>
      </c>
      <c r="N1964" s="735">
        <v>17476425</v>
      </c>
    </row>
    <row r="1965" spans="1:14">
      <c r="A1965" s="734" t="s">
        <v>4649</v>
      </c>
      <c r="B1965" s="734" t="s">
        <v>4650</v>
      </c>
      <c r="C1965" s="734" t="s">
        <v>1600</v>
      </c>
      <c r="D1965" s="734" t="s">
        <v>1601</v>
      </c>
      <c r="E1965" s="735">
        <v>3000</v>
      </c>
      <c r="F1965" s="735">
        <v>10</v>
      </c>
      <c r="G1965" s="736">
        <v>0.33</v>
      </c>
      <c r="H1965" s="735">
        <v>2990</v>
      </c>
      <c r="I1965" s="735">
        <v>3035</v>
      </c>
      <c r="J1965" s="735">
        <v>2740</v>
      </c>
      <c r="K1965" s="735">
        <v>666771</v>
      </c>
      <c r="L1965" s="735">
        <v>1938808590</v>
      </c>
      <c r="M1965" s="735">
        <v>33612765000</v>
      </c>
      <c r="N1965" s="735">
        <v>11204255</v>
      </c>
    </row>
    <row r="1966" spans="1:14">
      <c r="A1966" s="734" t="s">
        <v>4651</v>
      </c>
      <c r="B1966" s="734" t="s">
        <v>4652</v>
      </c>
      <c r="C1966" s="734" t="s">
        <v>1600</v>
      </c>
      <c r="D1966" s="734" t="s">
        <v>1632</v>
      </c>
      <c r="E1966" s="735">
        <v>29600</v>
      </c>
      <c r="F1966" s="735">
        <v>-700</v>
      </c>
      <c r="G1966" s="736">
        <v>-2.31</v>
      </c>
      <c r="H1966" s="735">
        <v>29900</v>
      </c>
      <c r="I1966" s="735">
        <v>30550</v>
      </c>
      <c r="J1966" s="735">
        <v>29550</v>
      </c>
      <c r="K1966" s="735">
        <v>12482</v>
      </c>
      <c r="L1966" s="735">
        <v>371489925</v>
      </c>
      <c r="M1966" s="735">
        <v>236179820800</v>
      </c>
      <c r="N1966" s="735">
        <v>7979048</v>
      </c>
    </row>
    <row r="1967" spans="1:14">
      <c r="A1967" s="734" t="s">
        <v>7862</v>
      </c>
      <c r="B1967" s="734" t="s">
        <v>7863</v>
      </c>
      <c r="C1967" s="734" t="s">
        <v>1600</v>
      </c>
      <c r="D1967" s="734" t="s">
        <v>1601</v>
      </c>
      <c r="E1967" s="735">
        <v>1575</v>
      </c>
      <c r="F1967" s="735">
        <v>363</v>
      </c>
      <c r="G1967" s="736">
        <v>29.95</v>
      </c>
      <c r="H1967" s="735">
        <v>1209</v>
      </c>
      <c r="I1967" s="735">
        <v>1575</v>
      </c>
      <c r="J1967" s="735">
        <v>1209</v>
      </c>
      <c r="K1967" s="735">
        <v>8801829</v>
      </c>
      <c r="L1967" s="735">
        <v>13461686584</v>
      </c>
      <c r="M1967" s="735">
        <v>37824562125</v>
      </c>
      <c r="N1967" s="735">
        <v>24015595</v>
      </c>
    </row>
    <row r="1968" spans="1:14">
      <c r="A1968" s="734" t="s">
        <v>4653</v>
      </c>
      <c r="B1968" s="734" t="s">
        <v>4654</v>
      </c>
      <c r="C1968" s="734" t="s">
        <v>1604</v>
      </c>
      <c r="D1968" s="734" t="s">
        <v>1605</v>
      </c>
      <c r="E1968" s="735">
        <v>25800</v>
      </c>
      <c r="F1968" s="735">
        <v>-1200</v>
      </c>
      <c r="G1968" s="736">
        <v>-4.4400000000000004</v>
      </c>
      <c r="H1968" s="735">
        <v>26600</v>
      </c>
      <c r="I1968" s="735">
        <v>26900</v>
      </c>
      <c r="J1968" s="735">
        <v>25700</v>
      </c>
      <c r="K1968" s="735">
        <v>105189</v>
      </c>
      <c r="L1968" s="735">
        <v>2720734650</v>
      </c>
      <c r="M1968" s="735">
        <v>639840000000</v>
      </c>
      <c r="N1968" s="735">
        <v>24800000</v>
      </c>
    </row>
    <row r="1969" spans="1:14">
      <c r="A1969" s="734" t="s">
        <v>4656</v>
      </c>
      <c r="B1969" s="734" t="s">
        <v>4657</v>
      </c>
      <c r="C1969" s="734" t="s">
        <v>1604</v>
      </c>
      <c r="D1969" s="734" t="s">
        <v>1605</v>
      </c>
      <c r="E1969" s="735">
        <v>4690</v>
      </c>
      <c r="F1969" s="735">
        <v>-110</v>
      </c>
      <c r="G1969" s="736">
        <v>-2.29</v>
      </c>
      <c r="H1969" s="735">
        <v>4765</v>
      </c>
      <c r="I1969" s="735">
        <v>4785</v>
      </c>
      <c r="J1969" s="735">
        <v>4665</v>
      </c>
      <c r="K1969" s="735">
        <v>741399</v>
      </c>
      <c r="L1969" s="735">
        <v>3382666635</v>
      </c>
      <c r="M1969" s="735">
        <v>51367858150</v>
      </c>
      <c r="N1969" s="735">
        <v>10952635</v>
      </c>
    </row>
    <row r="1970" spans="1:14">
      <c r="A1970" s="734" t="s">
        <v>4658</v>
      </c>
      <c r="B1970" s="734" t="s">
        <v>4659</v>
      </c>
      <c r="C1970" s="734" t="s">
        <v>1600</v>
      </c>
      <c r="D1970" s="734" t="s">
        <v>1601</v>
      </c>
      <c r="E1970" s="735">
        <v>4340</v>
      </c>
      <c r="F1970" s="735">
        <v>-15</v>
      </c>
      <c r="G1970" s="736">
        <v>-0.34</v>
      </c>
      <c r="H1970" s="735">
        <v>4350</v>
      </c>
      <c r="I1970" s="735">
        <v>4370</v>
      </c>
      <c r="J1970" s="735">
        <v>4310</v>
      </c>
      <c r="K1970" s="735">
        <v>1061540</v>
      </c>
      <c r="L1970" s="735">
        <v>4218782755</v>
      </c>
      <c r="M1970" s="735">
        <v>98017637060</v>
      </c>
      <c r="N1970" s="735">
        <v>22584709</v>
      </c>
    </row>
    <row r="1971" spans="1:14">
      <c r="A1971" s="734" t="s">
        <v>4660</v>
      </c>
      <c r="B1971" s="734" t="s">
        <v>4661</v>
      </c>
      <c r="C1971" s="734" t="s">
        <v>1604</v>
      </c>
      <c r="D1971" s="734" t="s">
        <v>1605</v>
      </c>
      <c r="E1971" s="735">
        <v>5570</v>
      </c>
      <c r="F1971" s="735">
        <v>-520</v>
      </c>
      <c r="G1971" s="736">
        <v>-8.5399999999999991</v>
      </c>
      <c r="H1971" s="735">
        <v>5810</v>
      </c>
      <c r="I1971" s="735">
        <v>5850</v>
      </c>
      <c r="J1971" s="735">
        <v>5450</v>
      </c>
      <c r="K1971" s="735">
        <v>2684501</v>
      </c>
      <c r="L1971" s="735">
        <v>14924714325</v>
      </c>
      <c r="M1971" s="735">
        <v>186271940000</v>
      </c>
      <c r="N1971" s="735">
        <v>33442000</v>
      </c>
    </row>
    <row r="1972" spans="1:14">
      <c r="A1972" s="734" t="s">
        <v>4662</v>
      </c>
      <c r="B1972" s="734" t="s">
        <v>4663</v>
      </c>
      <c r="C1972" s="734" t="s">
        <v>1600</v>
      </c>
      <c r="D1972" s="734" t="s">
        <v>1611</v>
      </c>
      <c r="E1972" s="735">
        <v>5240</v>
      </c>
      <c r="F1972" s="735">
        <v>-70</v>
      </c>
      <c r="G1972" s="736">
        <v>-1.32</v>
      </c>
      <c r="H1972" s="735">
        <v>5280</v>
      </c>
      <c r="I1972" s="735">
        <v>5330</v>
      </c>
      <c r="J1972" s="735">
        <v>5230</v>
      </c>
      <c r="K1972" s="735">
        <v>55176</v>
      </c>
      <c r="L1972" s="735">
        <v>289837460</v>
      </c>
      <c r="M1972" s="735">
        <v>57619663560</v>
      </c>
      <c r="N1972" s="735">
        <v>10996119</v>
      </c>
    </row>
    <row r="1973" spans="1:14">
      <c r="A1973" s="734" t="s">
        <v>4664</v>
      </c>
      <c r="B1973" s="734" t="s">
        <v>4665</v>
      </c>
      <c r="C1973" s="734" t="s">
        <v>1600</v>
      </c>
      <c r="D1973" s="734" t="s">
        <v>1601</v>
      </c>
      <c r="E1973" s="735">
        <v>4185</v>
      </c>
      <c r="F1973" s="735">
        <v>-90</v>
      </c>
      <c r="G1973" s="736">
        <v>-2.11</v>
      </c>
      <c r="H1973" s="735">
        <v>4275</v>
      </c>
      <c r="I1973" s="735">
        <v>4290</v>
      </c>
      <c r="J1973" s="735">
        <v>4170</v>
      </c>
      <c r="K1973" s="735">
        <v>167898</v>
      </c>
      <c r="L1973" s="735">
        <v>706000502</v>
      </c>
      <c r="M1973" s="735">
        <v>52906280355</v>
      </c>
      <c r="N1973" s="735">
        <v>12641883</v>
      </c>
    </row>
    <row r="1974" spans="1:14">
      <c r="A1974" s="734" t="s">
        <v>4666</v>
      </c>
      <c r="B1974" s="734" t="s">
        <v>4667</v>
      </c>
      <c r="C1974" s="734" t="s">
        <v>1600</v>
      </c>
      <c r="D1974" s="734" t="s">
        <v>1614</v>
      </c>
      <c r="E1974" s="735">
        <v>5520</v>
      </c>
      <c r="F1974" s="735">
        <v>20</v>
      </c>
      <c r="G1974" s="736">
        <v>0.36</v>
      </c>
      <c r="H1974" s="735">
        <v>5430</v>
      </c>
      <c r="I1974" s="735">
        <v>5630</v>
      </c>
      <c r="J1974" s="735">
        <v>5430</v>
      </c>
      <c r="K1974" s="735">
        <v>7287</v>
      </c>
      <c r="L1974" s="735">
        <v>40335030</v>
      </c>
      <c r="M1974" s="735">
        <v>40512930480</v>
      </c>
      <c r="N1974" s="735">
        <v>7339299</v>
      </c>
    </row>
    <row r="1975" spans="1:14">
      <c r="A1975" s="734" t="s">
        <v>4668</v>
      </c>
      <c r="B1975" s="734" t="s">
        <v>4669</v>
      </c>
      <c r="C1975" s="734" t="s">
        <v>1600</v>
      </c>
      <c r="D1975" s="734" t="s">
        <v>1614</v>
      </c>
      <c r="E1975" s="735">
        <v>5710</v>
      </c>
      <c r="F1975" s="735">
        <v>-90</v>
      </c>
      <c r="G1975" s="736">
        <v>-1.55</v>
      </c>
      <c r="H1975" s="735">
        <v>5770</v>
      </c>
      <c r="I1975" s="735">
        <v>5780</v>
      </c>
      <c r="J1975" s="735">
        <v>5660</v>
      </c>
      <c r="K1975" s="735">
        <v>5608</v>
      </c>
      <c r="L1975" s="735">
        <v>32067280</v>
      </c>
      <c r="M1975" s="735">
        <v>29567818920</v>
      </c>
      <c r="N1975" s="735">
        <v>5178252</v>
      </c>
    </row>
    <row r="1976" spans="1:14">
      <c r="A1976" s="734" t="s">
        <v>4670</v>
      </c>
      <c r="B1976" s="734" t="s">
        <v>4671</v>
      </c>
      <c r="C1976" s="734" t="s">
        <v>1600</v>
      </c>
      <c r="D1976" s="734" t="s">
        <v>1614</v>
      </c>
      <c r="E1976" s="735">
        <v>7070</v>
      </c>
      <c r="F1976" s="735">
        <v>-160</v>
      </c>
      <c r="G1976" s="736">
        <v>-2.21</v>
      </c>
      <c r="H1976" s="735">
        <v>7280</v>
      </c>
      <c r="I1976" s="735">
        <v>7280</v>
      </c>
      <c r="J1976" s="735">
        <v>7070</v>
      </c>
      <c r="K1976" s="735">
        <v>49494</v>
      </c>
      <c r="L1976" s="735">
        <v>352056655</v>
      </c>
      <c r="M1976" s="735">
        <v>69520780560</v>
      </c>
      <c r="N1976" s="735">
        <v>9833208</v>
      </c>
    </row>
    <row r="1977" spans="1:14">
      <c r="A1977" s="734" t="s">
        <v>4672</v>
      </c>
      <c r="B1977" s="734" t="s">
        <v>4673</v>
      </c>
      <c r="C1977" s="734" t="s">
        <v>1695</v>
      </c>
      <c r="D1977" s="734" t="s">
        <v>1696</v>
      </c>
      <c r="E1977" s="735">
        <v>243</v>
      </c>
      <c r="F1977" s="735">
        <v>-42</v>
      </c>
      <c r="G1977" s="736">
        <v>-14.74</v>
      </c>
      <c r="H1977" s="735">
        <v>247</v>
      </c>
      <c r="I1977" s="735">
        <v>327</v>
      </c>
      <c r="J1977" s="735">
        <v>243</v>
      </c>
      <c r="K1977" s="735">
        <v>34392</v>
      </c>
      <c r="L1977" s="735">
        <v>8846952</v>
      </c>
      <c r="M1977" s="735">
        <v>2383311438</v>
      </c>
      <c r="N1977" s="735">
        <v>9807866</v>
      </c>
    </row>
    <row r="1978" spans="1:14">
      <c r="A1978" s="734" t="s">
        <v>4674</v>
      </c>
      <c r="B1978" s="734" t="s">
        <v>4675</v>
      </c>
      <c r="C1978" s="734" t="s">
        <v>1604</v>
      </c>
      <c r="D1978" s="734" t="s">
        <v>1605</v>
      </c>
      <c r="E1978" s="735">
        <v>18460</v>
      </c>
      <c r="F1978" s="735">
        <v>150</v>
      </c>
      <c r="G1978" s="736">
        <v>0.82</v>
      </c>
      <c r="H1978" s="735">
        <v>18330</v>
      </c>
      <c r="I1978" s="735">
        <v>18550</v>
      </c>
      <c r="J1978" s="735">
        <v>18200</v>
      </c>
      <c r="K1978" s="735">
        <v>107734</v>
      </c>
      <c r="L1978" s="735">
        <v>1988921275</v>
      </c>
      <c r="M1978" s="735">
        <v>738400000000</v>
      </c>
      <c r="N1978" s="735">
        <v>40000000</v>
      </c>
    </row>
    <row r="1979" spans="1:14">
      <c r="A1979" s="734" t="s">
        <v>10225</v>
      </c>
      <c r="B1979" s="734" t="s">
        <v>10226</v>
      </c>
      <c r="C1979" s="734" t="s">
        <v>1600</v>
      </c>
      <c r="D1979" s="734" t="s">
        <v>1632</v>
      </c>
      <c r="E1979" s="735">
        <v>12100</v>
      </c>
      <c r="F1979" s="735">
        <v>1200</v>
      </c>
      <c r="G1979" s="736">
        <v>11.01</v>
      </c>
      <c r="H1979" s="735">
        <v>10910</v>
      </c>
      <c r="I1979" s="735">
        <v>12610</v>
      </c>
      <c r="J1979" s="735">
        <v>10750</v>
      </c>
      <c r="K1979" s="735">
        <v>3048213</v>
      </c>
      <c r="L1979" s="735">
        <v>35846979725</v>
      </c>
      <c r="M1979" s="735">
        <v>249514450900</v>
      </c>
      <c r="N1979" s="735">
        <v>20621029</v>
      </c>
    </row>
    <row r="1980" spans="1:14">
      <c r="A1980" s="734" t="s">
        <v>7864</v>
      </c>
      <c r="B1980" s="734" t="s">
        <v>7865</v>
      </c>
      <c r="C1980" s="734" t="s">
        <v>1600</v>
      </c>
      <c r="D1980" s="734" t="s">
        <v>1632</v>
      </c>
      <c r="E1980" s="735">
        <v>4200</v>
      </c>
      <c r="F1980" s="735">
        <v>0</v>
      </c>
      <c r="G1980" s="736">
        <v>0</v>
      </c>
      <c r="H1980" s="735">
        <v>4200</v>
      </c>
      <c r="I1980" s="735">
        <v>4260</v>
      </c>
      <c r="J1980" s="735">
        <v>4150</v>
      </c>
      <c r="K1980" s="735">
        <v>7328</v>
      </c>
      <c r="L1980" s="735">
        <v>30911440</v>
      </c>
      <c r="M1980" s="735">
        <v>38163270600</v>
      </c>
      <c r="N1980" s="735">
        <v>9086493</v>
      </c>
    </row>
    <row r="1981" spans="1:14">
      <c r="A1981" s="734" t="s">
        <v>4677</v>
      </c>
      <c r="B1981" s="734" t="s">
        <v>4678</v>
      </c>
      <c r="C1981" s="734" t="s">
        <v>1600</v>
      </c>
      <c r="D1981" s="734" t="s">
        <v>1611</v>
      </c>
      <c r="E1981" s="735">
        <v>22400</v>
      </c>
      <c r="F1981" s="735">
        <v>-50</v>
      </c>
      <c r="G1981" s="736">
        <v>-0.22</v>
      </c>
      <c r="H1981" s="735">
        <v>22500</v>
      </c>
      <c r="I1981" s="735">
        <v>22900</v>
      </c>
      <c r="J1981" s="735">
        <v>22300</v>
      </c>
      <c r="K1981" s="735">
        <v>12994</v>
      </c>
      <c r="L1981" s="735">
        <v>291287475</v>
      </c>
      <c r="M1981" s="735">
        <v>170326150400</v>
      </c>
      <c r="N1981" s="735">
        <v>7603846</v>
      </c>
    </row>
    <row r="1982" spans="1:14">
      <c r="A1982" s="734" t="s">
        <v>4679</v>
      </c>
      <c r="B1982" s="734" t="s">
        <v>4680</v>
      </c>
      <c r="C1982" s="734" t="s">
        <v>1600</v>
      </c>
      <c r="D1982" s="734" t="s">
        <v>1614</v>
      </c>
      <c r="E1982" s="735">
        <v>543</v>
      </c>
      <c r="F1982" s="735">
        <v>-17</v>
      </c>
      <c r="G1982" s="736">
        <v>-3.04</v>
      </c>
      <c r="H1982" s="735">
        <v>551</v>
      </c>
      <c r="I1982" s="735">
        <v>559</v>
      </c>
      <c r="J1982" s="735">
        <v>543</v>
      </c>
      <c r="K1982" s="735">
        <v>177473</v>
      </c>
      <c r="L1982" s="735">
        <v>97648897</v>
      </c>
      <c r="M1982" s="735">
        <v>21873749907</v>
      </c>
      <c r="N1982" s="735">
        <v>40283149</v>
      </c>
    </row>
    <row r="1983" spans="1:14">
      <c r="A1983" s="734" t="s">
        <v>4681</v>
      </c>
      <c r="B1983" s="734" t="s">
        <v>4682</v>
      </c>
      <c r="C1983" s="734" t="s">
        <v>1600</v>
      </c>
      <c r="D1983" s="734" t="s">
        <v>1632</v>
      </c>
      <c r="E1983" s="735">
        <v>1864</v>
      </c>
      <c r="F1983" s="735">
        <v>-68</v>
      </c>
      <c r="G1983" s="736">
        <v>-3.52</v>
      </c>
      <c r="H1983" s="735">
        <v>1932</v>
      </c>
      <c r="I1983" s="735">
        <v>1947</v>
      </c>
      <c r="J1983" s="735">
        <v>1855</v>
      </c>
      <c r="K1983" s="735">
        <v>285767</v>
      </c>
      <c r="L1983" s="735">
        <v>535776297</v>
      </c>
      <c r="M1983" s="735">
        <v>22423920000</v>
      </c>
      <c r="N1983" s="735">
        <v>12030000</v>
      </c>
    </row>
    <row r="1984" spans="1:14">
      <c r="A1984" s="734" t="s">
        <v>10227</v>
      </c>
      <c r="B1984" s="734" t="s">
        <v>10228</v>
      </c>
      <c r="C1984" s="734" t="s">
        <v>1600</v>
      </c>
      <c r="D1984" s="734" t="s">
        <v>1601</v>
      </c>
      <c r="E1984" s="735">
        <v>24550</v>
      </c>
      <c r="F1984" s="735">
        <v>-1100</v>
      </c>
      <c r="G1984" s="736">
        <v>-4.29</v>
      </c>
      <c r="H1984" s="735">
        <v>25750</v>
      </c>
      <c r="I1984" s="735">
        <v>26450</v>
      </c>
      <c r="J1984" s="735">
        <v>24350</v>
      </c>
      <c r="K1984" s="735">
        <v>413226</v>
      </c>
      <c r="L1984" s="735">
        <v>10458450600</v>
      </c>
      <c r="M1984" s="735">
        <v>217927895000</v>
      </c>
      <c r="N1984" s="735">
        <v>8876900</v>
      </c>
    </row>
    <row r="1985" spans="1:14">
      <c r="A1985" s="734" t="s">
        <v>4684</v>
      </c>
      <c r="B1985" s="734" t="s">
        <v>4685</v>
      </c>
      <c r="C1985" s="734" t="s">
        <v>1600</v>
      </c>
      <c r="D1985" s="734" t="s">
        <v>1601</v>
      </c>
      <c r="E1985" s="735">
        <v>8350</v>
      </c>
      <c r="F1985" s="735">
        <v>-280</v>
      </c>
      <c r="G1985" s="736">
        <v>-3.24</v>
      </c>
      <c r="H1985" s="735">
        <v>9000</v>
      </c>
      <c r="I1985" s="735">
        <v>9000</v>
      </c>
      <c r="J1985" s="735">
        <v>8350</v>
      </c>
      <c r="K1985" s="735">
        <v>17362</v>
      </c>
      <c r="L1985" s="735">
        <v>146453880</v>
      </c>
      <c r="M1985" s="735">
        <v>78371797400</v>
      </c>
      <c r="N1985" s="735">
        <v>9385844</v>
      </c>
    </row>
    <row r="1986" spans="1:14">
      <c r="A1986" s="734" t="s">
        <v>4686</v>
      </c>
      <c r="B1986" s="734" t="s">
        <v>4687</v>
      </c>
      <c r="C1986" s="734" t="s">
        <v>1629</v>
      </c>
      <c r="D1986" s="734" t="s">
        <v>1611</v>
      </c>
      <c r="E1986" s="735">
        <v>22750</v>
      </c>
      <c r="F1986" s="735">
        <v>-250</v>
      </c>
      <c r="G1986" s="736">
        <v>-1.0900000000000001</v>
      </c>
      <c r="H1986" s="735">
        <v>22900</v>
      </c>
      <c r="I1986" s="735">
        <v>23150</v>
      </c>
      <c r="J1986" s="735">
        <v>22750</v>
      </c>
      <c r="K1986" s="735">
        <v>61548</v>
      </c>
      <c r="L1986" s="735">
        <v>1411594350</v>
      </c>
      <c r="M1986" s="735">
        <v>453354219500</v>
      </c>
      <c r="N1986" s="735">
        <v>19927658</v>
      </c>
    </row>
    <row r="1987" spans="1:14">
      <c r="A1987" s="734" t="s">
        <v>4688</v>
      </c>
      <c r="B1987" s="734" t="s">
        <v>4689</v>
      </c>
      <c r="C1987" s="734" t="s">
        <v>1600</v>
      </c>
      <c r="D1987" s="734" t="s">
        <v>1601</v>
      </c>
      <c r="E1987" s="735">
        <v>4090</v>
      </c>
      <c r="F1987" s="735">
        <v>-490</v>
      </c>
      <c r="G1987" s="736">
        <v>-10.7</v>
      </c>
      <c r="H1987" s="735">
        <v>4580</v>
      </c>
      <c r="I1987" s="735">
        <v>4700</v>
      </c>
      <c r="J1987" s="735">
        <v>4050</v>
      </c>
      <c r="K1987" s="735">
        <v>258408</v>
      </c>
      <c r="L1987" s="735">
        <v>1114860247</v>
      </c>
      <c r="M1987" s="735">
        <v>94156155850</v>
      </c>
      <c r="N1987" s="735">
        <v>23021065</v>
      </c>
    </row>
    <row r="1988" spans="1:14">
      <c r="A1988" s="734" t="s">
        <v>10229</v>
      </c>
      <c r="B1988" s="734" t="s">
        <v>10230</v>
      </c>
      <c r="C1988" s="734" t="s">
        <v>1600</v>
      </c>
      <c r="D1988" s="734" t="s">
        <v>1614</v>
      </c>
      <c r="E1988" s="735">
        <v>11450</v>
      </c>
      <c r="F1988" s="735">
        <v>-150</v>
      </c>
      <c r="G1988" s="736">
        <v>-1.29</v>
      </c>
      <c r="H1988" s="735">
        <v>11550</v>
      </c>
      <c r="I1988" s="735">
        <v>11960</v>
      </c>
      <c r="J1988" s="735">
        <v>11080</v>
      </c>
      <c r="K1988" s="735">
        <v>254084</v>
      </c>
      <c r="L1988" s="735">
        <v>2888815130</v>
      </c>
      <c r="M1988" s="735">
        <v>103867850600</v>
      </c>
      <c r="N1988" s="735">
        <v>9071428</v>
      </c>
    </row>
    <row r="1989" spans="1:14">
      <c r="A1989" s="734" t="s">
        <v>4691</v>
      </c>
      <c r="B1989" s="734" t="s">
        <v>4692</v>
      </c>
      <c r="C1989" s="734" t="s">
        <v>1600</v>
      </c>
      <c r="D1989" s="734" t="s">
        <v>1601</v>
      </c>
      <c r="E1989" s="735">
        <v>6850</v>
      </c>
      <c r="F1989" s="735">
        <v>-570</v>
      </c>
      <c r="G1989" s="736">
        <v>-7.68</v>
      </c>
      <c r="H1989" s="735">
        <v>7580</v>
      </c>
      <c r="I1989" s="735">
        <v>8140</v>
      </c>
      <c r="J1989" s="735">
        <v>6850</v>
      </c>
      <c r="K1989" s="735">
        <v>5370431</v>
      </c>
      <c r="L1989" s="735">
        <v>40036744130</v>
      </c>
      <c r="M1989" s="735">
        <v>207518092200</v>
      </c>
      <c r="N1989" s="735">
        <v>30294612</v>
      </c>
    </row>
    <row r="1990" spans="1:14">
      <c r="A1990" s="734" t="s">
        <v>4693</v>
      </c>
      <c r="B1990" s="734" t="s">
        <v>4694</v>
      </c>
      <c r="C1990" s="734" t="s">
        <v>1600</v>
      </c>
      <c r="D1990" s="734" t="s">
        <v>1611</v>
      </c>
      <c r="E1990" s="735">
        <v>9080</v>
      </c>
      <c r="F1990" s="735">
        <v>-290</v>
      </c>
      <c r="G1990" s="736">
        <v>-3.09</v>
      </c>
      <c r="H1990" s="735">
        <v>9380</v>
      </c>
      <c r="I1990" s="735">
        <v>9450</v>
      </c>
      <c r="J1990" s="735">
        <v>8900</v>
      </c>
      <c r="K1990" s="735">
        <v>132712</v>
      </c>
      <c r="L1990" s="735">
        <v>1208270700</v>
      </c>
      <c r="M1990" s="735">
        <v>229644186800</v>
      </c>
      <c r="N1990" s="735">
        <v>25291210</v>
      </c>
    </row>
    <row r="1991" spans="1:14">
      <c r="A1991" s="734" t="s">
        <v>5272</v>
      </c>
      <c r="B1991" s="734" t="s">
        <v>10231</v>
      </c>
      <c r="C1991" s="734" t="s">
        <v>1600</v>
      </c>
      <c r="D1991" s="734" t="s">
        <v>1614</v>
      </c>
      <c r="E1991" s="735">
        <v>670</v>
      </c>
      <c r="F1991" s="735">
        <v>-6</v>
      </c>
      <c r="G1991" s="736">
        <v>-0.89</v>
      </c>
      <c r="H1991" s="735">
        <v>675</v>
      </c>
      <c r="I1991" s="735">
        <v>692</v>
      </c>
      <c r="J1991" s="735">
        <v>665</v>
      </c>
      <c r="K1991" s="735">
        <v>282198</v>
      </c>
      <c r="L1991" s="735">
        <v>189105877</v>
      </c>
      <c r="M1991" s="735">
        <v>41457705240</v>
      </c>
      <c r="N1991" s="735">
        <v>61877172</v>
      </c>
    </row>
    <row r="1992" spans="1:14">
      <c r="A1992" s="734" t="s">
        <v>4695</v>
      </c>
      <c r="B1992" s="734" t="s">
        <v>4696</v>
      </c>
      <c r="C1992" s="734" t="s">
        <v>1600</v>
      </c>
      <c r="D1992" s="734" t="s">
        <v>1614</v>
      </c>
      <c r="E1992" s="735">
        <v>1443</v>
      </c>
      <c r="F1992" s="735">
        <v>-13</v>
      </c>
      <c r="G1992" s="736">
        <v>-0.89</v>
      </c>
      <c r="H1992" s="735">
        <v>1455</v>
      </c>
      <c r="I1992" s="735">
        <v>1455</v>
      </c>
      <c r="J1992" s="735">
        <v>1437</v>
      </c>
      <c r="K1992" s="735">
        <v>87770</v>
      </c>
      <c r="L1992" s="735">
        <v>126705095</v>
      </c>
      <c r="M1992" s="735">
        <v>39357853860</v>
      </c>
      <c r="N1992" s="735">
        <v>27275020</v>
      </c>
    </row>
    <row r="1993" spans="1:14">
      <c r="A1993" s="734" t="s">
        <v>4697</v>
      </c>
      <c r="B1993" s="734" t="s">
        <v>4698</v>
      </c>
      <c r="C1993" s="734" t="s">
        <v>1604</v>
      </c>
      <c r="D1993" s="734" t="s">
        <v>1605</v>
      </c>
      <c r="E1993" s="735">
        <v>4600</v>
      </c>
      <c r="F1993" s="735">
        <v>50</v>
      </c>
      <c r="G1993" s="736">
        <v>1.1000000000000001</v>
      </c>
      <c r="H1993" s="735">
        <v>4555</v>
      </c>
      <c r="I1993" s="735">
        <v>4600</v>
      </c>
      <c r="J1993" s="735">
        <v>4505</v>
      </c>
      <c r="K1993" s="735">
        <v>33053</v>
      </c>
      <c r="L1993" s="735">
        <v>150819995</v>
      </c>
      <c r="M1993" s="735">
        <v>291371314000</v>
      </c>
      <c r="N1993" s="735">
        <v>63341590</v>
      </c>
    </row>
    <row r="1994" spans="1:14">
      <c r="A1994" s="734" t="s">
        <v>4699</v>
      </c>
      <c r="B1994" s="734" t="s">
        <v>1482</v>
      </c>
      <c r="C1994" s="734" t="s">
        <v>1604</v>
      </c>
      <c r="D1994" s="734" t="s">
        <v>1605</v>
      </c>
      <c r="E1994" s="735">
        <v>81300</v>
      </c>
      <c r="F1994" s="735">
        <v>-1100</v>
      </c>
      <c r="G1994" s="736">
        <v>-1.33</v>
      </c>
      <c r="H1994" s="735">
        <v>82400</v>
      </c>
      <c r="I1994" s="735">
        <v>82700</v>
      </c>
      <c r="J1994" s="735">
        <v>80500</v>
      </c>
      <c r="K1994" s="735">
        <v>236454</v>
      </c>
      <c r="L1994" s="735">
        <v>19173238750</v>
      </c>
      <c r="M1994" s="735">
        <v>2243540084700</v>
      </c>
      <c r="N1994" s="735">
        <v>27595819</v>
      </c>
    </row>
    <row r="1995" spans="1:14">
      <c r="A1995" s="734" t="s">
        <v>10232</v>
      </c>
      <c r="B1995" s="734" t="s">
        <v>10233</v>
      </c>
      <c r="C1995" s="734" t="s">
        <v>1600</v>
      </c>
      <c r="D1995" s="734" t="s">
        <v>1632</v>
      </c>
      <c r="E1995" s="735">
        <v>13020</v>
      </c>
      <c r="F1995" s="735">
        <v>-1590</v>
      </c>
      <c r="G1995" s="736">
        <v>-10.88</v>
      </c>
      <c r="H1995" s="735">
        <v>14550</v>
      </c>
      <c r="I1995" s="735">
        <v>14690</v>
      </c>
      <c r="J1995" s="735">
        <v>12950</v>
      </c>
      <c r="K1995" s="735">
        <v>2687810</v>
      </c>
      <c r="L1995" s="735">
        <v>36038716460</v>
      </c>
      <c r="M1995" s="735">
        <v>965629198380</v>
      </c>
      <c r="N1995" s="735">
        <v>74165069</v>
      </c>
    </row>
    <row r="1996" spans="1:14">
      <c r="A1996" s="734" t="s">
        <v>4700</v>
      </c>
      <c r="B1996" s="734" t="s">
        <v>4701</v>
      </c>
      <c r="C1996" s="734" t="s">
        <v>1600</v>
      </c>
      <c r="D1996" s="734" t="s">
        <v>1614</v>
      </c>
      <c r="E1996" s="735">
        <v>1156</v>
      </c>
      <c r="F1996" s="735">
        <v>11</v>
      </c>
      <c r="G1996" s="736">
        <v>0.96</v>
      </c>
      <c r="H1996" s="735">
        <v>1177</v>
      </c>
      <c r="I1996" s="735">
        <v>1190</v>
      </c>
      <c r="J1996" s="735">
        <v>1139</v>
      </c>
      <c r="K1996" s="735">
        <v>283646</v>
      </c>
      <c r="L1996" s="735">
        <v>329493473</v>
      </c>
      <c r="M1996" s="735">
        <v>27324993928</v>
      </c>
      <c r="N1996" s="735">
        <v>23637538</v>
      </c>
    </row>
    <row r="1997" spans="1:14">
      <c r="A1997" s="734" t="s">
        <v>10234</v>
      </c>
      <c r="B1997" s="734" t="s">
        <v>10235</v>
      </c>
      <c r="C1997" s="734" t="s">
        <v>1600</v>
      </c>
      <c r="D1997" s="734" t="s">
        <v>1660</v>
      </c>
      <c r="E1997" s="735">
        <v>2010</v>
      </c>
      <c r="F1997" s="735">
        <v>0</v>
      </c>
      <c r="G1997" s="736">
        <v>0</v>
      </c>
      <c r="H1997" s="735">
        <v>2010</v>
      </c>
      <c r="I1997" s="735">
        <v>2015</v>
      </c>
      <c r="J1997" s="735">
        <v>2010</v>
      </c>
      <c r="K1997" s="735">
        <v>1379</v>
      </c>
      <c r="L1997" s="735">
        <v>2771865</v>
      </c>
      <c r="M1997" s="735">
        <v>10090200000</v>
      </c>
      <c r="N1997" s="735">
        <v>5020000</v>
      </c>
    </row>
    <row r="1998" spans="1:14">
      <c r="A1998" s="734" t="s">
        <v>4703</v>
      </c>
      <c r="B1998" s="734" t="s">
        <v>4704</v>
      </c>
      <c r="C1998" s="734" t="s">
        <v>1600</v>
      </c>
      <c r="D1998" s="734" t="s">
        <v>1614</v>
      </c>
      <c r="E1998" s="735">
        <v>1391</v>
      </c>
      <c r="F1998" s="735">
        <v>-19</v>
      </c>
      <c r="G1998" s="736">
        <v>-1.35</v>
      </c>
      <c r="H1998" s="735">
        <v>1410</v>
      </c>
      <c r="I1998" s="735">
        <v>1413</v>
      </c>
      <c r="J1998" s="735">
        <v>1387</v>
      </c>
      <c r="K1998" s="735">
        <v>153141</v>
      </c>
      <c r="L1998" s="735">
        <v>213053009</v>
      </c>
      <c r="M1998" s="735">
        <v>82892307862</v>
      </c>
      <c r="N1998" s="735">
        <v>59591882</v>
      </c>
    </row>
    <row r="1999" spans="1:14">
      <c r="A1999" s="734" t="s">
        <v>4705</v>
      </c>
      <c r="B1999" s="734" t="s">
        <v>4706</v>
      </c>
      <c r="C1999" s="734" t="s">
        <v>1695</v>
      </c>
      <c r="D1999" s="734" t="s">
        <v>1696</v>
      </c>
      <c r="E1999" s="735">
        <v>5180</v>
      </c>
      <c r="F1999" s="735">
        <v>0</v>
      </c>
      <c r="G1999" s="736">
        <v>0</v>
      </c>
      <c r="H1999" s="735">
        <v>0</v>
      </c>
      <c r="I1999" s="735">
        <v>0</v>
      </c>
      <c r="J1999" s="735">
        <v>0</v>
      </c>
      <c r="K1999" s="735">
        <v>0</v>
      </c>
      <c r="L1999" s="735">
        <v>0</v>
      </c>
      <c r="M1999" s="735">
        <v>14608895000</v>
      </c>
      <c r="N1999" s="735">
        <v>2820250</v>
      </c>
    </row>
    <row r="2000" spans="1:14">
      <c r="A2000" s="734" t="s">
        <v>4707</v>
      </c>
      <c r="B2000" s="734" t="s">
        <v>4708</v>
      </c>
      <c r="C2000" s="734" t="s">
        <v>1600</v>
      </c>
      <c r="D2000" s="734" t="s">
        <v>1614</v>
      </c>
      <c r="E2000" s="735">
        <v>8420</v>
      </c>
      <c r="F2000" s="735">
        <v>-350</v>
      </c>
      <c r="G2000" s="736">
        <v>-3.99</v>
      </c>
      <c r="H2000" s="735">
        <v>8870</v>
      </c>
      <c r="I2000" s="735">
        <v>8870</v>
      </c>
      <c r="J2000" s="735">
        <v>8390</v>
      </c>
      <c r="K2000" s="735">
        <v>43678</v>
      </c>
      <c r="L2000" s="735">
        <v>371261795</v>
      </c>
      <c r="M2000" s="735">
        <v>69789338400</v>
      </c>
      <c r="N2000" s="735">
        <v>8288520</v>
      </c>
    </row>
    <row r="2001" spans="1:14">
      <c r="A2001" s="734" t="s">
        <v>4709</v>
      </c>
      <c r="B2001" s="734" t="s">
        <v>4710</v>
      </c>
      <c r="C2001" s="734" t="s">
        <v>1600</v>
      </c>
      <c r="D2001" s="734" t="s">
        <v>1601</v>
      </c>
      <c r="E2001" s="735">
        <v>7010</v>
      </c>
      <c r="F2001" s="735">
        <v>10</v>
      </c>
      <c r="G2001" s="736">
        <v>0.14000000000000001</v>
      </c>
      <c r="H2001" s="735">
        <v>7000</v>
      </c>
      <c r="I2001" s="735">
        <v>7040</v>
      </c>
      <c r="J2001" s="735">
        <v>6850</v>
      </c>
      <c r="K2001" s="735">
        <v>5488</v>
      </c>
      <c r="L2001" s="735">
        <v>38207950</v>
      </c>
      <c r="M2001" s="735">
        <v>68943847710</v>
      </c>
      <c r="N2001" s="735">
        <v>9835071</v>
      </c>
    </row>
    <row r="2002" spans="1:14">
      <c r="A2002" s="734" t="s">
        <v>4711</v>
      </c>
      <c r="B2002" s="734" t="s">
        <v>4712</v>
      </c>
      <c r="C2002" s="734" t="s">
        <v>1695</v>
      </c>
      <c r="D2002" s="734" t="s">
        <v>1696</v>
      </c>
      <c r="E2002" s="735">
        <v>5690</v>
      </c>
      <c r="F2002" s="735">
        <v>0</v>
      </c>
      <c r="G2002" s="736">
        <v>0</v>
      </c>
      <c r="H2002" s="735">
        <v>0</v>
      </c>
      <c r="I2002" s="735">
        <v>0</v>
      </c>
      <c r="J2002" s="735">
        <v>0</v>
      </c>
      <c r="K2002" s="735">
        <v>0</v>
      </c>
      <c r="L2002" s="735">
        <v>0</v>
      </c>
      <c r="M2002" s="735">
        <v>16167907400</v>
      </c>
      <c r="N2002" s="735">
        <v>2841460</v>
      </c>
    </row>
    <row r="2003" spans="1:14">
      <c r="A2003" s="734" t="s">
        <v>7866</v>
      </c>
      <c r="B2003" s="734" t="s">
        <v>7867</v>
      </c>
      <c r="C2003" s="734" t="s">
        <v>1604</v>
      </c>
      <c r="D2003" s="734" t="s">
        <v>1605</v>
      </c>
      <c r="E2003" s="735">
        <v>59200</v>
      </c>
      <c r="F2003" s="735">
        <v>0</v>
      </c>
      <c r="G2003" s="736">
        <v>0</v>
      </c>
      <c r="H2003" s="735">
        <v>58100</v>
      </c>
      <c r="I2003" s="735">
        <v>59700</v>
      </c>
      <c r="J2003" s="735">
        <v>57500</v>
      </c>
      <c r="K2003" s="735">
        <v>284669</v>
      </c>
      <c r="L2003" s="735">
        <v>16711813400</v>
      </c>
      <c r="M2003" s="735">
        <v>1788330176000</v>
      </c>
      <c r="N2003" s="735">
        <v>30208280</v>
      </c>
    </row>
    <row r="2004" spans="1:14">
      <c r="A2004" s="734" t="s">
        <v>4713</v>
      </c>
      <c r="B2004" s="734" t="s">
        <v>4714</v>
      </c>
      <c r="C2004" s="734" t="s">
        <v>1600</v>
      </c>
      <c r="D2004" s="734" t="s">
        <v>1611</v>
      </c>
      <c r="E2004" s="735">
        <v>5150</v>
      </c>
      <c r="F2004" s="735">
        <v>-70</v>
      </c>
      <c r="G2004" s="736">
        <v>-1.34</v>
      </c>
      <c r="H2004" s="735">
        <v>5190</v>
      </c>
      <c r="I2004" s="735">
        <v>5210</v>
      </c>
      <c r="J2004" s="735">
        <v>5120</v>
      </c>
      <c r="K2004" s="735">
        <v>123859</v>
      </c>
      <c r="L2004" s="735">
        <v>637971660</v>
      </c>
      <c r="M2004" s="735">
        <v>205727080900</v>
      </c>
      <c r="N2004" s="735">
        <v>39947006</v>
      </c>
    </row>
    <row r="2005" spans="1:14">
      <c r="A2005" s="734" t="s">
        <v>4715</v>
      </c>
      <c r="B2005" s="734" t="s">
        <v>4716</v>
      </c>
      <c r="C2005" s="734" t="s">
        <v>1604</v>
      </c>
      <c r="D2005" s="734" t="s">
        <v>1605</v>
      </c>
      <c r="E2005" s="735">
        <v>119200</v>
      </c>
      <c r="F2005" s="735">
        <v>-5300</v>
      </c>
      <c r="G2005" s="736">
        <v>-4.26</v>
      </c>
      <c r="H2005" s="735">
        <v>123500</v>
      </c>
      <c r="I2005" s="735">
        <v>123600</v>
      </c>
      <c r="J2005" s="735">
        <v>118500</v>
      </c>
      <c r="K2005" s="735">
        <v>984900</v>
      </c>
      <c r="L2005" s="735">
        <v>118127555800</v>
      </c>
      <c r="M2005" s="735">
        <v>8750378904800</v>
      </c>
      <c r="N2005" s="735">
        <v>73409219</v>
      </c>
    </row>
    <row r="2006" spans="1:14">
      <c r="A2006" s="734" t="s">
        <v>4717</v>
      </c>
      <c r="B2006" s="734" t="s">
        <v>4718</v>
      </c>
      <c r="C2006" s="734" t="s">
        <v>1604</v>
      </c>
      <c r="D2006" s="734" t="s">
        <v>1605</v>
      </c>
      <c r="E2006" s="735">
        <v>8260</v>
      </c>
      <c r="F2006" s="735">
        <v>-290</v>
      </c>
      <c r="G2006" s="736">
        <v>-3.39</v>
      </c>
      <c r="H2006" s="735">
        <v>8550</v>
      </c>
      <c r="I2006" s="735">
        <v>8580</v>
      </c>
      <c r="J2006" s="735">
        <v>8200</v>
      </c>
      <c r="K2006" s="735">
        <v>212282</v>
      </c>
      <c r="L2006" s="735">
        <v>1760304680</v>
      </c>
      <c r="M2006" s="735">
        <v>217189835940</v>
      </c>
      <c r="N2006" s="735">
        <v>26294169</v>
      </c>
    </row>
    <row r="2007" spans="1:14">
      <c r="A2007" s="734" t="s">
        <v>4719</v>
      </c>
      <c r="B2007" s="734" t="s">
        <v>4720</v>
      </c>
      <c r="C2007" s="734" t="s">
        <v>1604</v>
      </c>
      <c r="D2007" s="734" t="s">
        <v>1605</v>
      </c>
      <c r="E2007" s="735">
        <v>592</v>
      </c>
      <c r="F2007" s="735">
        <v>-31</v>
      </c>
      <c r="G2007" s="736">
        <v>-4.9800000000000004</v>
      </c>
      <c r="H2007" s="735">
        <v>623</v>
      </c>
      <c r="I2007" s="735">
        <v>649</v>
      </c>
      <c r="J2007" s="735">
        <v>580</v>
      </c>
      <c r="K2007" s="735">
        <v>268560</v>
      </c>
      <c r="L2007" s="735">
        <v>162858056</v>
      </c>
      <c r="M2007" s="735">
        <v>25368147200</v>
      </c>
      <c r="N2007" s="735">
        <v>42851600</v>
      </c>
    </row>
    <row r="2008" spans="1:14">
      <c r="A2008" s="734" t="s">
        <v>4721</v>
      </c>
      <c r="B2008" s="734" t="s">
        <v>4722</v>
      </c>
      <c r="C2008" s="734" t="s">
        <v>1600</v>
      </c>
      <c r="D2008" s="734" t="s">
        <v>1601</v>
      </c>
      <c r="E2008" s="735">
        <v>16730</v>
      </c>
      <c r="F2008" s="735">
        <v>-20</v>
      </c>
      <c r="G2008" s="736">
        <v>-0.12</v>
      </c>
      <c r="H2008" s="735">
        <v>16740</v>
      </c>
      <c r="I2008" s="735">
        <v>16920</v>
      </c>
      <c r="J2008" s="735">
        <v>16550</v>
      </c>
      <c r="K2008" s="735">
        <v>26675</v>
      </c>
      <c r="L2008" s="735">
        <v>447399565</v>
      </c>
      <c r="M2008" s="735">
        <v>196283587360</v>
      </c>
      <c r="N2008" s="735">
        <v>11732432</v>
      </c>
    </row>
    <row r="2009" spans="1:14">
      <c r="A2009" s="734" t="s">
        <v>4723</v>
      </c>
      <c r="B2009" s="734" t="s">
        <v>4724</v>
      </c>
      <c r="C2009" s="734" t="s">
        <v>1600</v>
      </c>
      <c r="D2009" s="734" t="s">
        <v>1712</v>
      </c>
      <c r="E2009" s="735">
        <v>1112</v>
      </c>
      <c r="F2009" s="735">
        <v>11</v>
      </c>
      <c r="G2009" s="736">
        <v>1</v>
      </c>
      <c r="H2009" s="735">
        <v>1101</v>
      </c>
      <c r="I2009" s="735">
        <v>1139</v>
      </c>
      <c r="J2009" s="735">
        <v>1088</v>
      </c>
      <c r="K2009" s="735">
        <v>62225</v>
      </c>
      <c r="L2009" s="735">
        <v>69130433</v>
      </c>
      <c r="M2009" s="735">
        <v>29230858216</v>
      </c>
      <c r="N2009" s="735">
        <v>26286743</v>
      </c>
    </row>
    <row r="2010" spans="1:14">
      <c r="A2010" s="734" t="s">
        <v>5020</v>
      </c>
      <c r="B2010" s="734" t="s">
        <v>10236</v>
      </c>
      <c r="C2010" s="734" t="s">
        <v>1600</v>
      </c>
      <c r="D2010" s="734" t="s">
        <v>1601</v>
      </c>
      <c r="E2010" s="735">
        <v>1576</v>
      </c>
      <c r="F2010" s="735">
        <v>3</v>
      </c>
      <c r="G2010" s="736">
        <v>0.19</v>
      </c>
      <c r="H2010" s="735">
        <v>1573</v>
      </c>
      <c r="I2010" s="735">
        <v>1580</v>
      </c>
      <c r="J2010" s="735">
        <v>1555</v>
      </c>
      <c r="K2010" s="735">
        <v>13442</v>
      </c>
      <c r="L2010" s="735">
        <v>21045098</v>
      </c>
      <c r="M2010" s="735">
        <v>42519903184</v>
      </c>
      <c r="N2010" s="735">
        <v>26979634</v>
      </c>
    </row>
    <row r="2011" spans="1:14">
      <c r="A2011" s="734" t="s">
        <v>4725</v>
      </c>
      <c r="B2011" s="734" t="s">
        <v>4726</v>
      </c>
      <c r="C2011" s="734" t="s">
        <v>1600</v>
      </c>
      <c r="D2011" s="734" t="s">
        <v>1614</v>
      </c>
      <c r="E2011" s="735">
        <v>2490</v>
      </c>
      <c r="F2011" s="735">
        <v>10</v>
      </c>
      <c r="G2011" s="736">
        <v>0.4</v>
      </c>
      <c r="H2011" s="735">
        <v>2475</v>
      </c>
      <c r="I2011" s="735">
        <v>2490</v>
      </c>
      <c r="J2011" s="735">
        <v>2455</v>
      </c>
      <c r="K2011" s="735">
        <v>6701</v>
      </c>
      <c r="L2011" s="735">
        <v>16564195</v>
      </c>
      <c r="M2011" s="735">
        <v>30612060000</v>
      </c>
      <c r="N2011" s="735">
        <v>12294000</v>
      </c>
    </row>
    <row r="2012" spans="1:14">
      <c r="A2012" s="734" t="s">
        <v>4727</v>
      </c>
      <c r="B2012" s="734" t="s">
        <v>4728</v>
      </c>
      <c r="C2012" s="734" t="s">
        <v>1695</v>
      </c>
      <c r="D2012" s="734" t="s">
        <v>1696</v>
      </c>
      <c r="E2012" s="735">
        <v>250</v>
      </c>
      <c r="F2012" s="735">
        <v>0</v>
      </c>
      <c r="G2012" s="736">
        <v>0</v>
      </c>
      <c r="H2012" s="735">
        <v>0</v>
      </c>
      <c r="I2012" s="735">
        <v>0</v>
      </c>
      <c r="J2012" s="735">
        <v>0</v>
      </c>
      <c r="K2012" s="735">
        <v>0</v>
      </c>
      <c r="L2012" s="735">
        <v>0</v>
      </c>
      <c r="M2012" s="735">
        <v>4323350000</v>
      </c>
      <c r="N2012" s="735">
        <v>17293400</v>
      </c>
    </row>
    <row r="2013" spans="1:14">
      <c r="A2013" s="734" t="s">
        <v>10237</v>
      </c>
      <c r="B2013" s="734" t="s">
        <v>10238</v>
      </c>
      <c r="C2013" s="734" t="s">
        <v>1600</v>
      </c>
      <c r="D2013" s="734" t="s">
        <v>1632</v>
      </c>
      <c r="E2013" s="735">
        <v>18180</v>
      </c>
      <c r="F2013" s="735">
        <v>450</v>
      </c>
      <c r="G2013" s="736">
        <v>2.54</v>
      </c>
      <c r="H2013" s="735">
        <v>18300</v>
      </c>
      <c r="I2013" s="735">
        <v>18840</v>
      </c>
      <c r="J2013" s="735">
        <v>18000</v>
      </c>
      <c r="K2013" s="735">
        <v>269393</v>
      </c>
      <c r="L2013" s="735">
        <v>4938693050</v>
      </c>
      <c r="M2013" s="735">
        <v>198504783900</v>
      </c>
      <c r="N2013" s="735">
        <v>10918855</v>
      </c>
    </row>
    <row r="2014" spans="1:14">
      <c r="A2014" s="734" t="s">
        <v>4730</v>
      </c>
      <c r="B2014" s="734" t="s">
        <v>4731</v>
      </c>
      <c r="C2014" s="734" t="s">
        <v>1600</v>
      </c>
      <c r="D2014" s="734" t="s">
        <v>1611</v>
      </c>
      <c r="E2014" s="735">
        <v>47000</v>
      </c>
      <c r="F2014" s="735">
        <v>200</v>
      </c>
      <c r="G2014" s="736">
        <v>0.43</v>
      </c>
      <c r="H2014" s="735">
        <v>46100</v>
      </c>
      <c r="I2014" s="735">
        <v>48550</v>
      </c>
      <c r="J2014" s="735">
        <v>46100</v>
      </c>
      <c r="K2014" s="735">
        <v>66672</v>
      </c>
      <c r="L2014" s="735">
        <v>3161968775</v>
      </c>
      <c r="M2014" s="735">
        <v>671528292000</v>
      </c>
      <c r="N2014" s="735">
        <v>14287836</v>
      </c>
    </row>
    <row r="2015" spans="1:14">
      <c r="A2015" s="734" t="s">
        <v>4733</v>
      </c>
      <c r="B2015" s="734" t="s">
        <v>4734</v>
      </c>
      <c r="C2015" s="734" t="s">
        <v>1604</v>
      </c>
      <c r="D2015" s="734" t="s">
        <v>1605</v>
      </c>
      <c r="E2015" s="735">
        <v>5110</v>
      </c>
      <c r="F2015" s="735">
        <v>0</v>
      </c>
      <c r="G2015" s="736">
        <v>0</v>
      </c>
      <c r="H2015" s="735">
        <v>0</v>
      </c>
      <c r="I2015" s="735">
        <v>0</v>
      </c>
      <c r="J2015" s="735">
        <v>0</v>
      </c>
      <c r="K2015" s="735">
        <v>0</v>
      </c>
      <c r="L2015" s="735">
        <v>0</v>
      </c>
      <c r="M2015" s="735">
        <v>37494481920</v>
      </c>
      <c r="N2015" s="735">
        <v>7337472</v>
      </c>
    </row>
    <row r="2016" spans="1:14">
      <c r="A2016" s="734" t="s">
        <v>4690</v>
      </c>
      <c r="B2016" s="734" t="s">
        <v>10239</v>
      </c>
      <c r="C2016" s="734" t="s">
        <v>1600</v>
      </c>
      <c r="D2016" s="734" t="s">
        <v>1601</v>
      </c>
      <c r="E2016" s="735">
        <v>7150</v>
      </c>
      <c r="F2016" s="735">
        <v>50</v>
      </c>
      <c r="G2016" s="736">
        <v>0.7</v>
      </c>
      <c r="H2016" s="735">
        <v>6930</v>
      </c>
      <c r="I2016" s="735">
        <v>7150</v>
      </c>
      <c r="J2016" s="735">
        <v>6920</v>
      </c>
      <c r="K2016" s="735">
        <v>5895</v>
      </c>
      <c r="L2016" s="735">
        <v>41818500</v>
      </c>
      <c r="M2016" s="735">
        <v>87149419500</v>
      </c>
      <c r="N2016" s="735">
        <v>12188730</v>
      </c>
    </row>
    <row r="2017" spans="1:14">
      <c r="A2017" s="734" t="s">
        <v>4735</v>
      </c>
      <c r="B2017" s="734" t="s">
        <v>4736</v>
      </c>
      <c r="C2017" s="734" t="s">
        <v>1600</v>
      </c>
      <c r="D2017" s="734" t="s">
        <v>1614</v>
      </c>
      <c r="E2017" s="735">
        <v>2415</v>
      </c>
      <c r="F2017" s="735">
        <v>-35</v>
      </c>
      <c r="G2017" s="736">
        <v>-1.43</v>
      </c>
      <c r="H2017" s="735">
        <v>2450</v>
      </c>
      <c r="I2017" s="735">
        <v>2500</v>
      </c>
      <c r="J2017" s="735">
        <v>2395</v>
      </c>
      <c r="K2017" s="735">
        <v>34357</v>
      </c>
      <c r="L2017" s="735">
        <v>83430095</v>
      </c>
      <c r="M2017" s="735">
        <v>22520188950</v>
      </c>
      <c r="N2017" s="735">
        <v>9325130</v>
      </c>
    </row>
    <row r="2018" spans="1:14">
      <c r="A2018" s="734" t="s">
        <v>4737</v>
      </c>
      <c r="B2018" s="734" t="s">
        <v>4738</v>
      </c>
      <c r="C2018" s="734" t="s">
        <v>1600</v>
      </c>
      <c r="D2018" s="734" t="s">
        <v>1601</v>
      </c>
      <c r="E2018" s="735">
        <v>1942</v>
      </c>
      <c r="F2018" s="735">
        <v>-33</v>
      </c>
      <c r="G2018" s="736">
        <v>-1.67</v>
      </c>
      <c r="H2018" s="735">
        <v>1975</v>
      </c>
      <c r="I2018" s="735">
        <v>1976</v>
      </c>
      <c r="J2018" s="735">
        <v>1918</v>
      </c>
      <c r="K2018" s="735">
        <v>33276</v>
      </c>
      <c r="L2018" s="735">
        <v>64479794</v>
      </c>
      <c r="M2018" s="735">
        <v>43260143476</v>
      </c>
      <c r="N2018" s="735">
        <v>22276078</v>
      </c>
    </row>
    <row r="2019" spans="1:14">
      <c r="A2019" s="734" t="s">
        <v>4739</v>
      </c>
      <c r="B2019" s="734" t="s">
        <v>4740</v>
      </c>
      <c r="C2019" s="734" t="s">
        <v>1600</v>
      </c>
      <c r="D2019" s="734" t="s">
        <v>1614</v>
      </c>
      <c r="E2019" s="735">
        <v>798</v>
      </c>
      <c r="F2019" s="735">
        <v>-17</v>
      </c>
      <c r="G2019" s="736">
        <v>-2.09</v>
      </c>
      <c r="H2019" s="735">
        <v>802</v>
      </c>
      <c r="I2019" s="735">
        <v>817</v>
      </c>
      <c r="J2019" s="735">
        <v>791</v>
      </c>
      <c r="K2019" s="735">
        <v>74001</v>
      </c>
      <c r="L2019" s="735">
        <v>59178503</v>
      </c>
      <c r="M2019" s="735">
        <v>17029582542</v>
      </c>
      <c r="N2019" s="735">
        <v>21340329</v>
      </c>
    </row>
    <row r="2020" spans="1:14">
      <c r="A2020" s="734" t="s">
        <v>4741</v>
      </c>
      <c r="B2020" s="734" t="s">
        <v>4742</v>
      </c>
      <c r="C2020" s="734" t="s">
        <v>1600</v>
      </c>
      <c r="D2020" s="734" t="s">
        <v>1601</v>
      </c>
      <c r="E2020" s="735">
        <v>2065</v>
      </c>
      <c r="F2020" s="735">
        <v>-5</v>
      </c>
      <c r="G2020" s="736">
        <v>-0.24</v>
      </c>
      <c r="H2020" s="735">
        <v>2070</v>
      </c>
      <c r="I2020" s="735">
        <v>2090</v>
      </c>
      <c r="J2020" s="735">
        <v>2040</v>
      </c>
      <c r="K2020" s="735">
        <v>72584</v>
      </c>
      <c r="L2020" s="735">
        <v>149432154</v>
      </c>
      <c r="M2020" s="735">
        <v>134762854030</v>
      </c>
      <c r="N2020" s="735">
        <v>65260462</v>
      </c>
    </row>
    <row r="2021" spans="1:14">
      <c r="A2021" s="734" t="s">
        <v>4743</v>
      </c>
      <c r="B2021" s="734" t="s">
        <v>4744</v>
      </c>
      <c r="C2021" s="734" t="s">
        <v>1600</v>
      </c>
      <c r="D2021" s="734" t="s">
        <v>1601</v>
      </c>
      <c r="E2021" s="735">
        <v>8090</v>
      </c>
      <c r="F2021" s="735">
        <v>160</v>
      </c>
      <c r="G2021" s="736">
        <v>2.02</v>
      </c>
      <c r="H2021" s="735">
        <v>7850</v>
      </c>
      <c r="I2021" s="735">
        <v>8190</v>
      </c>
      <c r="J2021" s="735">
        <v>7850</v>
      </c>
      <c r="K2021" s="735">
        <v>28977</v>
      </c>
      <c r="L2021" s="735">
        <v>233226610</v>
      </c>
      <c r="M2021" s="735">
        <v>138605452240</v>
      </c>
      <c r="N2021" s="735">
        <v>17132936</v>
      </c>
    </row>
    <row r="2022" spans="1:14">
      <c r="A2022" s="734" t="s">
        <v>4745</v>
      </c>
      <c r="B2022" s="734" t="s">
        <v>4746</v>
      </c>
      <c r="C2022" s="734" t="s">
        <v>1695</v>
      </c>
      <c r="D2022" s="734" t="s">
        <v>1696</v>
      </c>
      <c r="E2022" s="735">
        <v>4630</v>
      </c>
      <c r="F2022" s="735">
        <v>340</v>
      </c>
      <c r="G2022" s="736">
        <v>7.93</v>
      </c>
      <c r="H2022" s="735">
        <v>4230</v>
      </c>
      <c r="I2022" s="735">
        <v>4630</v>
      </c>
      <c r="J2022" s="735">
        <v>4205</v>
      </c>
      <c r="K2022" s="735">
        <v>43863</v>
      </c>
      <c r="L2022" s="735">
        <v>189876450</v>
      </c>
      <c r="M2022" s="735">
        <v>118594227520</v>
      </c>
      <c r="N2022" s="735">
        <v>25614304</v>
      </c>
    </row>
    <row r="2023" spans="1:14">
      <c r="A2023" s="734" t="s">
        <v>4747</v>
      </c>
      <c r="B2023" s="734" t="s">
        <v>4748</v>
      </c>
      <c r="C2023" s="734" t="s">
        <v>1604</v>
      </c>
      <c r="D2023" s="734" t="s">
        <v>1605</v>
      </c>
      <c r="E2023" s="735">
        <v>10780</v>
      </c>
      <c r="F2023" s="735">
        <v>10</v>
      </c>
      <c r="G2023" s="736">
        <v>0.09</v>
      </c>
      <c r="H2023" s="735">
        <v>10630</v>
      </c>
      <c r="I2023" s="735">
        <v>10870</v>
      </c>
      <c r="J2023" s="735">
        <v>10630</v>
      </c>
      <c r="K2023" s="735">
        <v>10156</v>
      </c>
      <c r="L2023" s="735">
        <v>108798610</v>
      </c>
      <c r="M2023" s="735">
        <v>200365822580</v>
      </c>
      <c r="N2023" s="735">
        <v>18586811</v>
      </c>
    </row>
    <row r="2024" spans="1:14">
      <c r="A2024" s="734" t="s">
        <v>4749</v>
      </c>
      <c r="B2024" s="734" t="s">
        <v>4750</v>
      </c>
      <c r="C2024" s="734" t="s">
        <v>1629</v>
      </c>
      <c r="D2024" s="734" t="s">
        <v>1611</v>
      </c>
      <c r="E2024" s="735">
        <v>272000</v>
      </c>
      <c r="F2024" s="735">
        <v>5000</v>
      </c>
      <c r="G2024" s="736">
        <v>1.87</v>
      </c>
      <c r="H2024" s="735">
        <v>264500</v>
      </c>
      <c r="I2024" s="735">
        <v>278000</v>
      </c>
      <c r="J2024" s="735">
        <v>264500</v>
      </c>
      <c r="K2024" s="735">
        <v>160803</v>
      </c>
      <c r="L2024" s="735">
        <v>43862646750</v>
      </c>
      <c r="M2024" s="735">
        <v>3350917600000</v>
      </c>
      <c r="N2024" s="735">
        <v>12319550</v>
      </c>
    </row>
    <row r="2025" spans="1:14">
      <c r="A2025" s="734" t="s">
        <v>4751</v>
      </c>
      <c r="B2025" s="734" t="s">
        <v>4752</v>
      </c>
      <c r="C2025" s="734" t="s">
        <v>1600</v>
      </c>
      <c r="D2025" s="734" t="s">
        <v>1651</v>
      </c>
      <c r="E2025" s="735">
        <v>1490</v>
      </c>
      <c r="F2025" s="735">
        <v>0</v>
      </c>
      <c r="G2025" s="736">
        <v>0</v>
      </c>
      <c r="H2025" s="735">
        <v>0</v>
      </c>
      <c r="I2025" s="735">
        <v>0</v>
      </c>
      <c r="J2025" s="735">
        <v>0</v>
      </c>
      <c r="K2025" s="735">
        <v>0</v>
      </c>
      <c r="L2025" s="735">
        <v>0</v>
      </c>
      <c r="M2025" s="735">
        <v>52267866450</v>
      </c>
      <c r="N2025" s="735">
        <v>35079105</v>
      </c>
    </row>
    <row r="2026" spans="1:14">
      <c r="A2026" s="734" t="s">
        <v>4753</v>
      </c>
      <c r="B2026" s="734" t="s">
        <v>4754</v>
      </c>
      <c r="C2026" s="734" t="s">
        <v>1600</v>
      </c>
      <c r="D2026" s="734" t="s">
        <v>1601</v>
      </c>
      <c r="E2026" s="735">
        <v>799</v>
      </c>
      <c r="F2026" s="735">
        <v>-3</v>
      </c>
      <c r="G2026" s="736">
        <v>-0.37</v>
      </c>
      <c r="H2026" s="735">
        <v>802</v>
      </c>
      <c r="I2026" s="735">
        <v>810</v>
      </c>
      <c r="J2026" s="735">
        <v>792</v>
      </c>
      <c r="K2026" s="735">
        <v>35601</v>
      </c>
      <c r="L2026" s="735">
        <v>28323785</v>
      </c>
      <c r="M2026" s="735">
        <v>31864410836</v>
      </c>
      <c r="N2026" s="735">
        <v>39880364</v>
      </c>
    </row>
    <row r="2027" spans="1:14">
      <c r="A2027" s="734" t="s">
        <v>4755</v>
      </c>
      <c r="B2027" s="734" t="s">
        <v>4756</v>
      </c>
      <c r="C2027" s="734" t="s">
        <v>1604</v>
      </c>
      <c r="D2027" s="734" t="s">
        <v>1605</v>
      </c>
      <c r="E2027" s="735">
        <v>1451</v>
      </c>
      <c r="F2027" s="735">
        <v>-5</v>
      </c>
      <c r="G2027" s="736">
        <v>-0.34</v>
      </c>
      <c r="H2027" s="735">
        <v>1442</v>
      </c>
      <c r="I2027" s="735">
        <v>1466</v>
      </c>
      <c r="J2027" s="735">
        <v>1433</v>
      </c>
      <c r="K2027" s="735">
        <v>126532</v>
      </c>
      <c r="L2027" s="735">
        <v>182926412</v>
      </c>
      <c r="M2027" s="735">
        <v>205760786043</v>
      </c>
      <c r="N2027" s="735">
        <v>141806193</v>
      </c>
    </row>
    <row r="2028" spans="1:14">
      <c r="A2028" s="734" t="s">
        <v>4757</v>
      </c>
      <c r="B2028" s="734" t="s">
        <v>4758</v>
      </c>
      <c r="C2028" s="734" t="s">
        <v>1600</v>
      </c>
      <c r="D2028" s="734" t="s">
        <v>1611</v>
      </c>
      <c r="E2028" s="735">
        <v>5810</v>
      </c>
      <c r="F2028" s="735">
        <v>50</v>
      </c>
      <c r="G2028" s="736">
        <v>0.87</v>
      </c>
      <c r="H2028" s="735">
        <v>5800</v>
      </c>
      <c r="I2028" s="735">
        <v>5820</v>
      </c>
      <c r="J2028" s="735">
        <v>5710</v>
      </c>
      <c r="K2028" s="735">
        <v>96121</v>
      </c>
      <c r="L2028" s="735">
        <v>554032270</v>
      </c>
      <c r="M2028" s="735">
        <v>192205955200</v>
      </c>
      <c r="N2028" s="735">
        <v>33081920</v>
      </c>
    </row>
    <row r="2029" spans="1:14">
      <c r="A2029" s="734" t="s">
        <v>10240</v>
      </c>
      <c r="B2029" s="734" t="s">
        <v>10241</v>
      </c>
      <c r="C2029" s="734" t="s">
        <v>1600</v>
      </c>
      <c r="D2029" s="734" t="s">
        <v>1632</v>
      </c>
      <c r="E2029" s="735">
        <v>10240</v>
      </c>
      <c r="F2029" s="735">
        <v>-750</v>
      </c>
      <c r="G2029" s="736">
        <v>-6.82</v>
      </c>
      <c r="H2029" s="735">
        <v>10940</v>
      </c>
      <c r="I2029" s="735">
        <v>11210</v>
      </c>
      <c r="J2029" s="735">
        <v>10220</v>
      </c>
      <c r="K2029" s="735">
        <v>469832</v>
      </c>
      <c r="L2029" s="735">
        <v>4926209260</v>
      </c>
      <c r="M2029" s="735">
        <v>97806540800</v>
      </c>
      <c r="N2029" s="735">
        <v>9551420</v>
      </c>
    </row>
    <row r="2030" spans="1:14">
      <c r="A2030" s="734" t="s">
        <v>4759</v>
      </c>
      <c r="B2030" s="734" t="s">
        <v>4760</v>
      </c>
      <c r="C2030" s="734" t="s">
        <v>1604</v>
      </c>
      <c r="D2030" s="734" t="s">
        <v>1605</v>
      </c>
      <c r="E2030" s="735">
        <v>3800</v>
      </c>
      <c r="F2030" s="735">
        <v>0</v>
      </c>
      <c r="G2030" s="736">
        <v>0</v>
      </c>
      <c r="H2030" s="735">
        <v>3805</v>
      </c>
      <c r="I2030" s="735">
        <v>3820</v>
      </c>
      <c r="J2030" s="735">
        <v>3795</v>
      </c>
      <c r="K2030" s="735">
        <v>113408</v>
      </c>
      <c r="L2030" s="735">
        <v>431360980</v>
      </c>
      <c r="M2030" s="735">
        <v>140091567600</v>
      </c>
      <c r="N2030" s="735">
        <v>36866202</v>
      </c>
    </row>
    <row r="2031" spans="1:14">
      <c r="A2031" s="734" t="s">
        <v>4761</v>
      </c>
      <c r="B2031" s="734" t="s">
        <v>10242</v>
      </c>
      <c r="C2031" s="734" t="s">
        <v>1604</v>
      </c>
      <c r="D2031" s="734" t="s">
        <v>1605</v>
      </c>
      <c r="E2031" s="735">
        <v>4165</v>
      </c>
      <c r="F2031" s="735">
        <v>55</v>
      </c>
      <c r="G2031" s="736">
        <v>1.34</v>
      </c>
      <c r="H2031" s="735">
        <v>4085</v>
      </c>
      <c r="I2031" s="735">
        <v>4165</v>
      </c>
      <c r="J2031" s="735">
        <v>4085</v>
      </c>
      <c r="K2031" s="735">
        <v>119171</v>
      </c>
      <c r="L2031" s="735">
        <v>491665956</v>
      </c>
      <c r="M2031" s="735">
        <v>289253764695</v>
      </c>
      <c r="N2031" s="735">
        <v>69448683</v>
      </c>
    </row>
    <row r="2032" spans="1:14">
      <c r="A2032" s="734" t="s">
        <v>4762</v>
      </c>
      <c r="B2032" s="734" t="s">
        <v>4763</v>
      </c>
      <c r="C2032" s="734" t="s">
        <v>1600</v>
      </c>
      <c r="D2032" s="734" t="s">
        <v>1614</v>
      </c>
      <c r="E2032" s="735">
        <v>9060</v>
      </c>
      <c r="F2032" s="735">
        <v>-300</v>
      </c>
      <c r="G2032" s="736">
        <v>-3.21</v>
      </c>
      <c r="H2032" s="735">
        <v>9360</v>
      </c>
      <c r="I2032" s="735">
        <v>9370</v>
      </c>
      <c r="J2032" s="735">
        <v>9030</v>
      </c>
      <c r="K2032" s="735">
        <v>29622</v>
      </c>
      <c r="L2032" s="735">
        <v>271814380</v>
      </c>
      <c r="M2032" s="735">
        <v>61923070560</v>
      </c>
      <c r="N2032" s="735">
        <v>6834776</v>
      </c>
    </row>
    <row r="2033" spans="1:14">
      <c r="A2033" s="734" t="s">
        <v>4764</v>
      </c>
      <c r="B2033" s="734" t="s">
        <v>4765</v>
      </c>
      <c r="C2033" s="734" t="s">
        <v>1600</v>
      </c>
      <c r="D2033" s="734" t="s">
        <v>1632</v>
      </c>
      <c r="E2033" s="735">
        <v>3975</v>
      </c>
      <c r="F2033" s="735">
        <v>25</v>
      </c>
      <c r="G2033" s="736">
        <v>0.63</v>
      </c>
      <c r="H2033" s="735">
        <v>3950</v>
      </c>
      <c r="I2033" s="735">
        <v>4000</v>
      </c>
      <c r="J2033" s="735">
        <v>3920</v>
      </c>
      <c r="K2033" s="735">
        <v>5944</v>
      </c>
      <c r="L2033" s="735">
        <v>23546772</v>
      </c>
      <c r="M2033" s="735">
        <v>32356317150</v>
      </c>
      <c r="N2033" s="735">
        <v>8139954</v>
      </c>
    </row>
    <row r="2034" spans="1:14">
      <c r="A2034" s="734" t="s">
        <v>4766</v>
      </c>
      <c r="B2034" s="734" t="s">
        <v>4767</v>
      </c>
      <c r="C2034" s="734" t="s">
        <v>1600</v>
      </c>
      <c r="D2034" s="734" t="s">
        <v>1611</v>
      </c>
      <c r="E2034" s="735">
        <v>4475</v>
      </c>
      <c r="F2034" s="735">
        <v>45</v>
      </c>
      <c r="G2034" s="736">
        <v>1.02</v>
      </c>
      <c r="H2034" s="735">
        <v>4420</v>
      </c>
      <c r="I2034" s="735">
        <v>4550</v>
      </c>
      <c r="J2034" s="735">
        <v>4365</v>
      </c>
      <c r="K2034" s="735">
        <v>118072</v>
      </c>
      <c r="L2034" s="735">
        <v>528530055</v>
      </c>
      <c r="M2034" s="735">
        <v>288709927875</v>
      </c>
      <c r="N2034" s="735">
        <v>64516185</v>
      </c>
    </row>
    <row r="2035" spans="1:14">
      <c r="A2035" s="734" t="s">
        <v>4768</v>
      </c>
      <c r="B2035" s="734" t="s">
        <v>4769</v>
      </c>
      <c r="C2035" s="734" t="s">
        <v>1600</v>
      </c>
      <c r="D2035" s="734" t="s">
        <v>1601</v>
      </c>
      <c r="E2035" s="735">
        <v>16760</v>
      </c>
      <c r="F2035" s="735">
        <v>-40</v>
      </c>
      <c r="G2035" s="736">
        <v>-0.24</v>
      </c>
      <c r="H2035" s="735">
        <v>16800</v>
      </c>
      <c r="I2035" s="735">
        <v>16960</v>
      </c>
      <c r="J2035" s="735">
        <v>16600</v>
      </c>
      <c r="K2035" s="735">
        <v>23240</v>
      </c>
      <c r="L2035" s="735">
        <v>388005310</v>
      </c>
      <c r="M2035" s="735">
        <v>201850736000</v>
      </c>
      <c r="N2035" s="735">
        <v>12043600</v>
      </c>
    </row>
    <row r="2036" spans="1:14">
      <c r="A2036" s="734" t="s">
        <v>4770</v>
      </c>
      <c r="B2036" s="734" t="s">
        <v>4771</v>
      </c>
      <c r="C2036" s="734" t="s">
        <v>1600</v>
      </c>
      <c r="D2036" s="734" t="s">
        <v>1614</v>
      </c>
      <c r="E2036" s="735">
        <v>4070</v>
      </c>
      <c r="F2036" s="735">
        <v>-40</v>
      </c>
      <c r="G2036" s="736">
        <v>-0.97</v>
      </c>
      <c r="H2036" s="735">
        <v>4110</v>
      </c>
      <c r="I2036" s="735">
        <v>4150</v>
      </c>
      <c r="J2036" s="735">
        <v>4050</v>
      </c>
      <c r="K2036" s="735">
        <v>2702</v>
      </c>
      <c r="L2036" s="735">
        <v>11080130</v>
      </c>
      <c r="M2036" s="735">
        <v>19410847500</v>
      </c>
      <c r="N2036" s="735">
        <v>4769250</v>
      </c>
    </row>
    <row r="2037" spans="1:14">
      <c r="A2037" s="734" t="s">
        <v>4772</v>
      </c>
      <c r="B2037" s="734" t="s">
        <v>4773</v>
      </c>
      <c r="C2037" s="734" t="s">
        <v>1600</v>
      </c>
      <c r="D2037" s="734" t="s">
        <v>2041</v>
      </c>
      <c r="E2037" s="735">
        <v>1616</v>
      </c>
      <c r="F2037" s="735">
        <v>0</v>
      </c>
      <c r="G2037" s="736">
        <v>0</v>
      </c>
      <c r="H2037" s="735">
        <v>0</v>
      </c>
      <c r="I2037" s="735">
        <v>0</v>
      </c>
      <c r="J2037" s="735">
        <v>0</v>
      </c>
      <c r="K2037" s="735">
        <v>0</v>
      </c>
      <c r="L2037" s="735">
        <v>0</v>
      </c>
      <c r="M2037" s="735">
        <v>36010355776</v>
      </c>
      <c r="N2037" s="735">
        <v>22283636</v>
      </c>
    </row>
    <row r="2038" spans="1:14">
      <c r="A2038" s="734" t="s">
        <v>4774</v>
      </c>
      <c r="B2038" s="734" t="s">
        <v>4775</v>
      </c>
      <c r="C2038" s="734" t="s">
        <v>1604</v>
      </c>
      <c r="D2038" s="734" t="s">
        <v>1605</v>
      </c>
      <c r="E2038" s="735">
        <v>14220</v>
      </c>
      <c r="F2038" s="735">
        <v>-190</v>
      </c>
      <c r="G2038" s="736">
        <v>-1.32</v>
      </c>
      <c r="H2038" s="735">
        <v>14330</v>
      </c>
      <c r="I2038" s="735">
        <v>14600</v>
      </c>
      <c r="J2038" s="735">
        <v>14140</v>
      </c>
      <c r="K2038" s="735">
        <v>4197</v>
      </c>
      <c r="L2038" s="735">
        <v>59999730</v>
      </c>
      <c r="M2038" s="735">
        <v>39816000000</v>
      </c>
      <c r="N2038" s="735">
        <v>2800000</v>
      </c>
    </row>
    <row r="2039" spans="1:14">
      <c r="A2039" s="734" t="s">
        <v>4776</v>
      </c>
      <c r="B2039" s="734" t="s">
        <v>4777</v>
      </c>
      <c r="C2039" s="734" t="s">
        <v>1604</v>
      </c>
      <c r="D2039" s="734" t="s">
        <v>1605</v>
      </c>
      <c r="E2039" s="735">
        <v>870</v>
      </c>
      <c r="F2039" s="735">
        <v>-14</v>
      </c>
      <c r="G2039" s="736">
        <v>-1.58</v>
      </c>
      <c r="H2039" s="735">
        <v>885</v>
      </c>
      <c r="I2039" s="735">
        <v>892</v>
      </c>
      <c r="J2039" s="735">
        <v>865</v>
      </c>
      <c r="K2039" s="735">
        <v>155176</v>
      </c>
      <c r="L2039" s="735">
        <v>135396270</v>
      </c>
      <c r="M2039" s="735">
        <v>65348305650</v>
      </c>
      <c r="N2039" s="735">
        <v>75112995</v>
      </c>
    </row>
    <row r="2040" spans="1:14">
      <c r="A2040" s="734" t="s">
        <v>4778</v>
      </c>
      <c r="B2040" s="734" t="s">
        <v>4779</v>
      </c>
      <c r="C2040" s="734" t="s">
        <v>1600</v>
      </c>
      <c r="D2040" s="734" t="s">
        <v>1611</v>
      </c>
      <c r="E2040" s="735">
        <v>32750</v>
      </c>
      <c r="F2040" s="735">
        <v>250</v>
      </c>
      <c r="G2040" s="736">
        <v>0.77</v>
      </c>
      <c r="H2040" s="735">
        <v>32300</v>
      </c>
      <c r="I2040" s="735">
        <v>33050</v>
      </c>
      <c r="J2040" s="735">
        <v>32150</v>
      </c>
      <c r="K2040" s="735">
        <v>17954</v>
      </c>
      <c r="L2040" s="735">
        <v>586506925</v>
      </c>
      <c r="M2040" s="735">
        <v>441498885500</v>
      </c>
      <c r="N2040" s="735">
        <v>13480882</v>
      </c>
    </row>
    <row r="2041" spans="1:14">
      <c r="A2041" s="734" t="s">
        <v>4780</v>
      </c>
      <c r="B2041" s="734" t="s">
        <v>4781</v>
      </c>
      <c r="C2041" s="734" t="s">
        <v>1600</v>
      </c>
      <c r="D2041" s="734" t="s">
        <v>1614</v>
      </c>
      <c r="E2041" s="735">
        <v>2275</v>
      </c>
      <c r="F2041" s="735">
        <v>5</v>
      </c>
      <c r="G2041" s="736">
        <v>0.22</v>
      </c>
      <c r="H2041" s="735">
        <v>2245</v>
      </c>
      <c r="I2041" s="735">
        <v>2280</v>
      </c>
      <c r="J2041" s="735">
        <v>2230</v>
      </c>
      <c r="K2041" s="735">
        <v>8962</v>
      </c>
      <c r="L2041" s="735">
        <v>20252720</v>
      </c>
      <c r="M2041" s="735">
        <v>24724085750</v>
      </c>
      <c r="N2041" s="735">
        <v>10867730</v>
      </c>
    </row>
    <row r="2042" spans="1:14">
      <c r="A2042" s="734" t="s">
        <v>4782</v>
      </c>
      <c r="B2042" s="734" t="s">
        <v>4783</v>
      </c>
      <c r="C2042" s="734" t="s">
        <v>1604</v>
      </c>
      <c r="D2042" s="734" t="s">
        <v>1605</v>
      </c>
      <c r="E2042" s="735">
        <v>10490</v>
      </c>
      <c r="F2042" s="735">
        <v>240</v>
      </c>
      <c r="G2042" s="736">
        <v>2.34</v>
      </c>
      <c r="H2042" s="735">
        <v>10460</v>
      </c>
      <c r="I2042" s="735">
        <v>10690</v>
      </c>
      <c r="J2042" s="735">
        <v>10130</v>
      </c>
      <c r="K2042" s="735">
        <v>6442</v>
      </c>
      <c r="L2042" s="735">
        <v>66563700</v>
      </c>
      <c r="M2042" s="735">
        <v>105363825840</v>
      </c>
      <c r="N2042" s="735">
        <v>10044216</v>
      </c>
    </row>
    <row r="2043" spans="1:14">
      <c r="A2043" s="734" t="s">
        <v>4784</v>
      </c>
      <c r="B2043" s="734" t="s">
        <v>4785</v>
      </c>
      <c r="C2043" s="734" t="s">
        <v>1695</v>
      </c>
      <c r="D2043" s="734" t="s">
        <v>1696</v>
      </c>
      <c r="E2043" s="735">
        <v>4555</v>
      </c>
      <c r="F2043" s="735">
        <v>260</v>
      </c>
      <c r="G2043" s="736">
        <v>6.05</v>
      </c>
      <c r="H2043" s="735">
        <v>4400</v>
      </c>
      <c r="I2043" s="735">
        <v>4575</v>
      </c>
      <c r="J2043" s="735">
        <v>4200</v>
      </c>
      <c r="K2043" s="735">
        <v>5094</v>
      </c>
      <c r="L2043" s="735">
        <v>22875300</v>
      </c>
      <c r="M2043" s="735">
        <v>35125039825</v>
      </c>
      <c r="N2043" s="735">
        <v>7711315</v>
      </c>
    </row>
    <row r="2044" spans="1:14">
      <c r="A2044" s="734" t="s">
        <v>4786</v>
      </c>
      <c r="B2044" s="734" t="s">
        <v>4787</v>
      </c>
      <c r="C2044" s="734" t="s">
        <v>1600</v>
      </c>
      <c r="D2044" s="734" t="s">
        <v>1601</v>
      </c>
      <c r="E2044" s="735">
        <v>1193</v>
      </c>
      <c r="F2044" s="735">
        <v>-52</v>
      </c>
      <c r="G2044" s="736">
        <v>-4.18</v>
      </c>
      <c r="H2044" s="735">
        <v>1247</v>
      </c>
      <c r="I2044" s="735">
        <v>1247</v>
      </c>
      <c r="J2044" s="735">
        <v>1140</v>
      </c>
      <c r="K2044" s="735">
        <v>172646</v>
      </c>
      <c r="L2044" s="735">
        <v>203992982</v>
      </c>
      <c r="M2044" s="735">
        <v>6919400000</v>
      </c>
      <c r="N2044" s="735">
        <v>5800000</v>
      </c>
    </row>
    <row r="2045" spans="1:14">
      <c r="A2045" s="734" t="s">
        <v>4788</v>
      </c>
      <c r="B2045" s="734" t="s">
        <v>4789</v>
      </c>
      <c r="C2045" s="734" t="s">
        <v>1600</v>
      </c>
      <c r="D2045" s="734" t="s">
        <v>1632</v>
      </c>
      <c r="E2045" s="735">
        <v>84200</v>
      </c>
      <c r="F2045" s="735">
        <v>1100</v>
      </c>
      <c r="G2045" s="736">
        <v>1.32</v>
      </c>
      <c r="H2045" s="735">
        <v>82700</v>
      </c>
      <c r="I2045" s="735">
        <v>85400</v>
      </c>
      <c r="J2045" s="735">
        <v>78100</v>
      </c>
      <c r="K2045" s="735">
        <v>383045</v>
      </c>
      <c r="L2045" s="735">
        <v>31578658050</v>
      </c>
      <c r="M2045" s="735">
        <v>1051354964200</v>
      </c>
      <c r="N2045" s="735">
        <v>12486401</v>
      </c>
    </row>
    <row r="2046" spans="1:14">
      <c r="A2046" s="734" t="s">
        <v>4790</v>
      </c>
      <c r="B2046" s="734" t="s">
        <v>4791</v>
      </c>
      <c r="C2046" s="734" t="s">
        <v>1600</v>
      </c>
      <c r="D2046" s="734" t="s">
        <v>1614</v>
      </c>
      <c r="E2046" s="735">
        <v>1217</v>
      </c>
      <c r="F2046" s="735">
        <v>-1</v>
      </c>
      <c r="G2046" s="736">
        <v>-0.08</v>
      </c>
      <c r="H2046" s="735">
        <v>1218</v>
      </c>
      <c r="I2046" s="735">
        <v>1250</v>
      </c>
      <c r="J2046" s="735">
        <v>1140</v>
      </c>
      <c r="K2046" s="735">
        <v>130784</v>
      </c>
      <c r="L2046" s="735">
        <v>158139206</v>
      </c>
      <c r="M2046" s="735">
        <v>46746801585</v>
      </c>
      <c r="N2046" s="735">
        <v>38411505</v>
      </c>
    </row>
    <row r="2047" spans="1:14">
      <c r="A2047" s="734" t="s">
        <v>4792</v>
      </c>
      <c r="B2047" s="734" t="s">
        <v>4793</v>
      </c>
      <c r="C2047" s="734" t="s">
        <v>1600</v>
      </c>
      <c r="D2047" s="734" t="s">
        <v>1601</v>
      </c>
      <c r="E2047" s="735">
        <v>4490</v>
      </c>
      <c r="F2047" s="735">
        <v>30</v>
      </c>
      <c r="G2047" s="736">
        <v>0.67</v>
      </c>
      <c r="H2047" s="735">
        <v>4460</v>
      </c>
      <c r="I2047" s="735">
        <v>4520</v>
      </c>
      <c r="J2047" s="735">
        <v>4400</v>
      </c>
      <c r="K2047" s="735">
        <v>52576</v>
      </c>
      <c r="L2047" s="735">
        <v>234984366</v>
      </c>
      <c r="M2047" s="735">
        <v>209070617880</v>
      </c>
      <c r="N2047" s="735">
        <v>46563612</v>
      </c>
    </row>
    <row r="2048" spans="1:14">
      <c r="A2048" s="734" t="s">
        <v>4794</v>
      </c>
      <c r="B2048" s="734" t="s">
        <v>4795</v>
      </c>
      <c r="C2048" s="734" t="s">
        <v>1600</v>
      </c>
      <c r="D2048" s="734" t="s">
        <v>1601</v>
      </c>
      <c r="E2048" s="735">
        <v>1794</v>
      </c>
      <c r="F2048" s="735">
        <v>-6</v>
      </c>
      <c r="G2048" s="736">
        <v>-0.33</v>
      </c>
      <c r="H2048" s="735">
        <v>1805</v>
      </c>
      <c r="I2048" s="735">
        <v>1816</v>
      </c>
      <c r="J2048" s="735">
        <v>1790</v>
      </c>
      <c r="K2048" s="735">
        <v>145645</v>
      </c>
      <c r="L2048" s="735">
        <v>262204150</v>
      </c>
      <c r="M2048" s="735">
        <v>90624591720</v>
      </c>
      <c r="N2048" s="735">
        <v>50515380</v>
      </c>
    </row>
    <row r="2049" spans="1:14">
      <c r="A2049" s="734" t="s">
        <v>7868</v>
      </c>
      <c r="B2049" s="734" t="s">
        <v>10243</v>
      </c>
      <c r="C2049" s="734" t="s">
        <v>1600</v>
      </c>
      <c r="D2049" s="734" t="s">
        <v>1614</v>
      </c>
      <c r="E2049" s="735">
        <v>3325</v>
      </c>
      <c r="F2049" s="735">
        <v>-45</v>
      </c>
      <c r="G2049" s="736">
        <v>-1.34</v>
      </c>
      <c r="H2049" s="735">
        <v>3365</v>
      </c>
      <c r="I2049" s="735">
        <v>3365</v>
      </c>
      <c r="J2049" s="735">
        <v>3315</v>
      </c>
      <c r="K2049" s="735">
        <v>13514</v>
      </c>
      <c r="L2049" s="735">
        <v>44997937</v>
      </c>
      <c r="M2049" s="735">
        <v>48892721850</v>
      </c>
      <c r="N2049" s="735">
        <v>14704578</v>
      </c>
    </row>
    <row r="2050" spans="1:14">
      <c r="A2050" s="734" t="s">
        <v>4796</v>
      </c>
      <c r="B2050" s="734" t="s">
        <v>4797</v>
      </c>
      <c r="C2050" s="734" t="s">
        <v>1604</v>
      </c>
      <c r="D2050" s="734" t="s">
        <v>1605</v>
      </c>
      <c r="E2050" s="735">
        <v>633</v>
      </c>
      <c r="F2050" s="735">
        <v>-104</v>
      </c>
      <c r="G2050" s="736">
        <v>-14.11</v>
      </c>
      <c r="H2050" s="735">
        <v>710</v>
      </c>
      <c r="I2050" s="735">
        <v>715</v>
      </c>
      <c r="J2050" s="735">
        <v>624</v>
      </c>
      <c r="K2050" s="735">
        <v>2981860</v>
      </c>
      <c r="L2050" s="735">
        <v>1961222552</v>
      </c>
      <c r="M2050" s="735">
        <v>79685912061</v>
      </c>
      <c r="N2050" s="735">
        <v>125886117</v>
      </c>
    </row>
    <row r="2051" spans="1:14">
      <c r="A2051" s="734" t="s">
        <v>10244</v>
      </c>
      <c r="B2051" s="734" t="s">
        <v>10245</v>
      </c>
      <c r="C2051" s="734" t="s">
        <v>1600</v>
      </c>
      <c r="D2051" s="734" t="s">
        <v>1614</v>
      </c>
      <c r="E2051" s="735">
        <v>5290</v>
      </c>
      <c r="F2051" s="735">
        <v>-80</v>
      </c>
      <c r="G2051" s="736">
        <v>-1.49</v>
      </c>
      <c r="H2051" s="735">
        <v>5310</v>
      </c>
      <c r="I2051" s="735">
        <v>5390</v>
      </c>
      <c r="J2051" s="735">
        <v>5290</v>
      </c>
      <c r="K2051" s="735">
        <v>8785</v>
      </c>
      <c r="L2051" s="735">
        <v>46634930</v>
      </c>
      <c r="M2051" s="735">
        <v>53628813880</v>
      </c>
      <c r="N2051" s="735">
        <v>10137772</v>
      </c>
    </row>
    <row r="2052" spans="1:14">
      <c r="A2052" s="734" t="s">
        <v>4798</v>
      </c>
      <c r="B2052" s="734" t="s">
        <v>4799</v>
      </c>
      <c r="C2052" s="734" t="s">
        <v>1600</v>
      </c>
      <c r="D2052" s="734" t="s">
        <v>1611</v>
      </c>
      <c r="E2052" s="735">
        <v>1415</v>
      </c>
      <c r="F2052" s="735">
        <v>-5</v>
      </c>
      <c r="G2052" s="736">
        <v>-0.35</v>
      </c>
      <c r="H2052" s="735">
        <v>1420</v>
      </c>
      <c r="I2052" s="735">
        <v>1421</v>
      </c>
      <c r="J2052" s="735">
        <v>1396</v>
      </c>
      <c r="K2052" s="735">
        <v>22585</v>
      </c>
      <c r="L2052" s="735">
        <v>31680753</v>
      </c>
      <c r="M2052" s="735">
        <v>62097591960</v>
      </c>
      <c r="N2052" s="735">
        <v>43885224</v>
      </c>
    </row>
    <row r="2053" spans="1:14">
      <c r="A2053" s="734" t="s">
        <v>4800</v>
      </c>
      <c r="B2053" s="734" t="s">
        <v>4801</v>
      </c>
      <c r="C2053" s="734" t="s">
        <v>1600</v>
      </c>
      <c r="D2053" s="734" t="s">
        <v>1614</v>
      </c>
      <c r="E2053" s="735">
        <v>19980</v>
      </c>
      <c r="F2053" s="735">
        <v>-20</v>
      </c>
      <c r="G2053" s="736">
        <v>-0.1</v>
      </c>
      <c r="H2053" s="735">
        <v>20050</v>
      </c>
      <c r="I2053" s="735">
        <v>20050</v>
      </c>
      <c r="J2053" s="735">
        <v>19650</v>
      </c>
      <c r="K2053" s="735">
        <v>6104</v>
      </c>
      <c r="L2053" s="735">
        <v>121299175</v>
      </c>
      <c r="M2053" s="735">
        <v>65608605720</v>
      </c>
      <c r="N2053" s="735">
        <v>3283714</v>
      </c>
    </row>
    <row r="2054" spans="1:14">
      <c r="A2054" s="734" t="s">
        <v>4802</v>
      </c>
      <c r="B2054" s="734" t="s">
        <v>4803</v>
      </c>
      <c r="C2054" s="734" t="s">
        <v>1604</v>
      </c>
      <c r="D2054" s="734" t="s">
        <v>1605</v>
      </c>
      <c r="E2054" s="735">
        <v>6410</v>
      </c>
      <c r="F2054" s="735">
        <v>0</v>
      </c>
      <c r="G2054" s="736">
        <v>0</v>
      </c>
      <c r="H2054" s="735">
        <v>6360</v>
      </c>
      <c r="I2054" s="735">
        <v>6500</v>
      </c>
      <c r="J2054" s="735">
        <v>6340</v>
      </c>
      <c r="K2054" s="735">
        <v>69015</v>
      </c>
      <c r="L2054" s="735">
        <v>441749630</v>
      </c>
      <c r="M2054" s="735">
        <v>101336952770</v>
      </c>
      <c r="N2054" s="735">
        <v>15809197</v>
      </c>
    </row>
    <row r="2055" spans="1:14">
      <c r="A2055" s="734" t="s">
        <v>4804</v>
      </c>
      <c r="B2055" s="734" t="s">
        <v>4805</v>
      </c>
      <c r="C2055" s="734" t="s">
        <v>1604</v>
      </c>
      <c r="D2055" s="734" t="s">
        <v>1605</v>
      </c>
      <c r="E2055" s="735">
        <v>25450</v>
      </c>
      <c r="F2055" s="735">
        <v>50</v>
      </c>
      <c r="G2055" s="736">
        <v>0.2</v>
      </c>
      <c r="H2055" s="735">
        <v>25700</v>
      </c>
      <c r="I2055" s="735">
        <v>25700</v>
      </c>
      <c r="J2055" s="735">
        <v>25300</v>
      </c>
      <c r="K2055" s="735">
        <v>577</v>
      </c>
      <c r="L2055" s="735">
        <v>14697950</v>
      </c>
      <c r="M2055" s="735">
        <v>111337489300</v>
      </c>
      <c r="N2055" s="735">
        <v>4374754</v>
      </c>
    </row>
    <row r="2056" spans="1:14">
      <c r="A2056" s="734" t="s">
        <v>4806</v>
      </c>
      <c r="B2056" s="734" t="s">
        <v>4807</v>
      </c>
      <c r="C2056" s="734" t="s">
        <v>1600</v>
      </c>
      <c r="D2056" s="734" t="s">
        <v>1611</v>
      </c>
      <c r="E2056" s="735">
        <v>12810</v>
      </c>
      <c r="F2056" s="735">
        <v>-150</v>
      </c>
      <c r="G2056" s="736">
        <v>-1.1599999999999999</v>
      </c>
      <c r="H2056" s="735">
        <v>13180</v>
      </c>
      <c r="I2056" s="735">
        <v>13430</v>
      </c>
      <c r="J2056" s="735">
        <v>12810</v>
      </c>
      <c r="K2056" s="735">
        <v>167635</v>
      </c>
      <c r="L2056" s="735">
        <v>2185133495</v>
      </c>
      <c r="M2056" s="735">
        <v>658175238000</v>
      </c>
      <c r="N2056" s="735">
        <v>51379800</v>
      </c>
    </row>
    <row r="2057" spans="1:14">
      <c r="A2057" s="734" t="s">
        <v>4808</v>
      </c>
      <c r="B2057" s="734" t="s">
        <v>4809</v>
      </c>
      <c r="C2057" s="734" t="s">
        <v>1600</v>
      </c>
      <c r="D2057" s="734" t="s">
        <v>1614</v>
      </c>
      <c r="E2057" s="735">
        <v>255</v>
      </c>
      <c r="F2057" s="735">
        <v>-3</v>
      </c>
      <c r="G2057" s="736">
        <v>-1.1599999999999999</v>
      </c>
      <c r="H2057" s="735">
        <v>256</v>
      </c>
      <c r="I2057" s="735">
        <v>258</v>
      </c>
      <c r="J2057" s="735">
        <v>254</v>
      </c>
      <c r="K2057" s="735">
        <v>355997</v>
      </c>
      <c r="L2057" s="735">
        <v>90949581</v>
      </c>
      <c r="M2057" s="735">
        <v>19818689505</v>
      </c>
      <c r="N2057" s="735">
        <v>77720351</v>
      </c>
    </row>
    <row r="2058" spans="1:14">
      <c r="A2058" s="734" t="s">
        <v>4180</v>
      </c>
      <c r="B2058" s="734" t="s">
        <v>10246</v>
      </c>
      <c r="C2058" s="734" t="s">
        <v>1600</v>
      </c>
      <c r="D2058" s="734" t="s">
        <v>1601</v>
      </c>
      <c r="E2058" s="735">
        <v>1309</v>
      </c>
      <c r="F2058" s="735">
        <v>14</v>
      </c>
      <c r="G2058" s="736">
        <v>1.08</v>
      </c>
      <c r="H2058" s="735">
        <v>1284</v>
      </c>
      <c r="I2058" s="735">
        <v>1318</v>
      </c>
      <c r="J2058" s="735">
        <v>1250</v>
      </c>
      <c r="K2058" s="735">
        <v>69984</v>
      </c>
      <c r="L2058" s="735">
        <v>89152970</v>
      </c>
      <c r="M2058" s="735">
        <v>65113253205</v>
      </c>
      <c r="N2058" s="735">
        <v>49742745</v>
      </c>
    </row>
    <row r="2059" spans="1:14">
      <c r="A2059" s="734" t="s">
        <v>4810</v>
      </c>
      <c r="B2059" s="734" t="s">
        <v>4811</v>
      </c>
      <c r="C2059" s="734" t="s">
        <v>1600</v>
      </c>
      <c r="D2059" s="734" t="s">
        <v>1601</v>
      </c>
      <c r="E2059" s="735">
        <v>6700</v>
      </c>
      <c r="F2059" s="735">
        <v>20</v>
      </c>
      <c r="G2059" s="736">
        <v>0.3</v>
      </c>
      <c r="H2059" s="735">
        <v>6610</v>
      </c>
      <c r="I2059" s="735">
        <v>6700</v>
      </c>
      <c r="J2059" s="735">
        <v>6610</v>
      </c>
      <c r="K2059" s="735">
        <v>29803</v>
      </c>
      <c r="L2059" s="735">
        <v>198956640</v>
      </c>
      <c r="M2059" s="735">
        <v>86049587400</v>
      </c>
      <c r="N2059" s="735">
        <v>12843222</v>
      </c>
    </row>
    <row r="2060" spans="1:14">
      <c r="A2060" s="734" t="s">
        <v>4812</v>
      </c>
      <c r="B2060" s="734" t="s">
        <v>4813</v>
      </c>
      <c r="C2060" s="734" t="s">
        <v>1600</v>
      </c>
      <c r="D2060" s="734" t="s">
        <v>1611</v>
      </c>
      <c r="E2060" s="735">
        <v>20050</v>
      </c>
      <c r="F2060" s="735">
        <v>230</v>
      </c>
      <c r="G2060" s="736">
        <v>1.1599999999999999</v>
      </c>
      <c r="H2060" s="735">
        <v>20700</v>
      </c>
      <c r="I2060" s="735">
        <v>21150</v>
      </c>
      <c r="J2060" s="735">
        <v>19380</v>
      </c>
      <c r="K2060" s="735">
        <v>1892534</v>
      </c>
      <c r="L2060" s="735">
        <v>38369982765</v>
      </c>
      <c r="M2060" s="735">
        <v>344860000000</v>
      </c>
      <c r="N2060" s="735">
        <v>17200000</v>
      </c>
    </row>
    <row r="2061" spans="1:14">
      <c r="A2061" s="734" t="s">
        <v>4117</v>
      </c>
      <c r="B2061" s="734" t="s">
        <v>10247</v>
      </c>
      <c r="C2061" s="734" t="s">
        <v>1695</v>
      </c>
      <c r="D2061" s="734" t="s">
        <v>1696</v>
      </c>
      <c r="E2061" s="735">
        <v>1698</v>
      </c>
      <c r="F2061" s="735">
        <v>-1</v>
      </c>
      <c r="G2061" s="736">
        <v>-0.06</v>
      </c>
      <c r="H2061" s="735">
        <v>1689</v>
      </c>
      <c r="I2061" s="735">
        <v>1700</v>
      </c>
      <c r="J2061" s="735">
        <v>1505</v>
      </c>
      <c r="K2061" s="735">
        <v>57</v>
      </c>
      <c r="L2061" s="735">
        <v>87115</v>
      </c>
      <c r="M2061" s="735">
        <v>5200403472</v>
      </c>
      <c r="N2061" s="735">
        <v>3062664</v>
      </c>
    </row>
    <row r="2062" spans="1:14">
      <c r="A2062" s="734" t="s">
        <v>4814</v>
      </c>
      <c r="B2062" s="734" t="s">
        <v>4815</v>
      </c>
      <c r="C2062" s="734" t="s">
        <v>1600</v>
      </c>
      <c r="D2062" s="734" t="s">
        <v>1601</v>
      </c>
      <c r="E2062" s="735">
        <v>16010</v>
      </c>
      <c r="F2062" s="735">
        <v>220</v>
      </c>
      <c r="G2062" s="736">
        <v>1.39</v>
      </c>
      <c r="H2062" s="735">
        <v>15700</v>
      </c>
      <c r="I2062" s="735">
        <v>16130</v>
      </c>
      <c r="J2062" s="735">
        <v>15610</v>
      </c>
      <c r="K2062" s="735">
        <v>50547</v>
      </c>
      <c r="L2062" s="735">
        <v>803767790</v>
      </c>
      <c r="M2062" s="735">
        <v>182734089470</v>
      </c>
      <c r="N2062" s="735">
        <v>11413747</v>
      </c>
    </row>
    <row r="2063" spans="1:14">
      <c r="A2063" s="734" t="s">
        <v>4816</v>
      </c>
      <c r="B2063" s="734" t="s">
        <v>4817</v>
      </c>
      <c r="C2063" s="734" t="s">
        <v>1600</v>
      </c>
      <c r="D2063" s="734" t="s">
        <v>1601</v>
      </c>
      <c r="E2063" s="735">
        <v>1009</v>
      </c>
      <c r="F2063" s="735">
        <v>5</v>
      </c>
      <c r="G2063" s="736">
        <v>0.5</v>
      </c>
      <c r="H2063" s="735">
        <v>995</v>
      </c>
      <c r="I2063" s="735">
        <v>1009</v>
      </c>
      <c r="J2063" s="735">
        <v>994</v>
      </c>
      <c r="K2063" s="735">
        <v>45770</v>
      </c>
      <c r="L2063" s="735">
        <v>45735549</v>
      </c>
      <c r="M2063" s="735">
        <v>21234876203</v>
      </c>
      <c r="N2063" s="735">
        <v>21045467</v>
      </c>
    </row>
    <row r="2064" spans="1:14">
      <c r="A2064" s="734" t="s">
        <v>4818</v>
      </c>
      <c r="B2064" s="734" t="s">
        <v>4819</v>
      </c>
      <c r="C2064" s="734" t="s">
        <v>1604</v>
      </c>
      <c r="D2064" s="734" t="s">
        <v>1605</v>
      </c>
      <c r="E2064" s="735">
        <v>2400</v>
      </c>
      <c r="F2064" s="735">
        <v>-55</v>
      </c>
      <c r="G2064" s="736">
        <v>-2.2400000000000002</v>
      </c>
      <c r="H2064" s="735">
        <v>2455</v>
      </c>
      <c r="I2064" s="735">
        <v>2460</v>
      </c>
      <c r="J2064" s="735">
        <v>2390</v>
      </c>
      <c r="K2064" s="735">
        <v>129748</v>
      </c>
      <c r="L2064" s="735">
        <v>313445850</v>
      </c>
      <c r="M2064" s="735">
        <v>71394897600</v>
      </c>
      <c r="N2064" s="735">
        <v>29747874</v>
      </c>
    </row>
    <row r="2065" spans="1:14">
      <c r="A2065" s="734" t="s">
        <v>4820</v>
      </c>
      <c r="B2065" s="734" t="s">
        <v>4821</v>
      </c>
      <c r="C2065" s="734" t="s">
        <v>1600</v>
      </c>
      <c r="D2065" s="734" t="s">
        <v>1611</v>
      </c>
      <c r="E2065" s="735">
        <v>10580</v>
      </c>
      <c r="F2065" s="735">
        <v>120</v>
      </c>
      <c r="G2065" s="736">
        <v>1.1499999999999999</v>
      </c>
      <c r="H2065" s="735">
        <v>10450</v>
      </c>
      <c r="I2065" s="735">
        <v>10590</v>
      </c>
      <c r="J2065" s="735">
        <v>10100</v>
      </c>
      <c r="K2065" s="735">
        <v>114653</v>
      </c>
      <c r="L2065" s="735">
        <v>1199686665</v>
      </c>
      <c r="M2065" s="735">
        <v>246804653760</v>
      </c>
      <c r="N2065" s="735">
        <v>23327472</v>
      </c>
    </row>
    <row r="2066" spans="1:14">
      <c r="A2066" s="734" t="s">
        <v>4822</v>
      </c>
      <c r="B2066" s="734" t="s">
        <v>4823</v>
      </c>
      <c r="C2066" s="734" t="s">
        <v>1600</v>
      </c>
      <c r="D2066" s="734" t="s">
        <v>1614</v>
      </c>
      <c r="E2066" s="735">
        <v>12980</v>
      </c>
      <c r="F2066" s="735">
        <v>-360</v>
      </c>
      <c r="G2066" s="736">
        <v>-2.7</v>
      </c>
      <c r="H2066" s="735">
        <v>13170</v>
      </c>
      <c r="I2066" s="735">
        <v>13300</v>
      </c>
      <c r="J2066" s="735">
        <v>12870</v>
      </c>
      <c r="K2066" s="735">
        <v>79335</v>
      </c>
      <c r="L2066" s="735">
        <v>1031990990</v>
      </c>
      <c r="M2066" s="735">
        <v>166974226760</v>
      </c>
      <c r="N2066" s="735">
        <v>12863962</v>
      </c>
    </row>
    <row r="2067" spans="1:14">
      <c r="A2067" s="734" t="s">
        <v>4824</v>
      </c>
      <c r="B2067" s="734" t="s">
        <v>4825</v>
      </c>
      <c r="C2067" s="734" t="s">
        <v>1600</v>
      </c>
      <c r="D2067" s="734" t="s">
        <v>1611</v>
      </c>
      <c r="E2067" s="735">
        <v>59500</v>
      </c>
      <c r="F2067" s="735">
        <v>1300</v>
      </c>
      <c r="G2067" s="736">
        <v>2.23</v>
      </c>
      <c r="H2067" s="735">
        <v>58000</v>
      </c>
      <c r="I2067" s="735">
        <v>59500</v>
      </c>
      <c r="J2067" s="735">
        <v>57300</v>
      </c>
      <c r="K2067" s="735">
        <v>120270</v>
      </c>
      <c r="L2067" s="735">
        <v>7048710500</v>
      </c>
      <c r="M2067" s="735">
        <v>638633373000</v>
      </c>
      <c r="N2067" s="735">
        <v>10733334</v>
      </c>
    </row>
    <row r="2068" spans="1:14">
      <c r="A2068" s="734" t="s">
        <v>10248</v>
      </c>
      <c r="B2068" s="734" t="s">
        <v>10249</v>
      </c>
      <c r="C2068" s="734" t="s">
        <v>1600</v>
      </c>
      <c r="D2068" s="734" t="s">
        <v>1632</v>
      </c>
      <c r="E2068" s="735">
        <v>57400</v>
      </c>
      <c r="F2068" s="735">
        <v>-2900</v>
      </c>
      <c r="G2068" s="736">
        <v>-4.8099999999999996</v>
      </c>
      <c r="H2068" s="735">
        <v>60100</v>
      </c>
      <c r="I2068" s="735">
        <v>60100</v>
      </c>
      <c r="J2068" s="735">
        <v>56500</v>
      </c>
      <c r="K2068" s="735">
        <v>405753</v>
      </c>
      <c r="L2068" s="735">
        <v>23384200450</v>
      </c>
      <c r="M2068" s="735">
        <v>861051660000</v>
      </c>
      <c r="N2068" s="735">
        <v>15000900</v>
      </c>
    </row>
    <row r="2069" spans="1:14">
      <c r="A2069" s="734" t="s">
        <v>4826</v>
      </c>
      <c r="B2069" s="734" t="s">
        <v>4827</v>
      </c>
      <c r="C2069" s="734" t="s">
        <v>1600</v>
      </c>
      <c r="D2069" s="734" t="s">
        <v>1651</v>
      </c>
      <c r="E2069" s="735">
        <v>5850</v>
      </c>
      <c r="F2069" s="735">
        <v>0</v>
      </c>
      <c r="G2069" s="736">
        <v>0</v>
      </c>
      <c r="H2069" s="735">
        <v>0</v>
      </c>
      <c r="I2069" s="735">
        <v>0</v>
      </c>
      <c r="J2069" s="735">
        <v>0</v>
      </c>
      <c r="K2069" s="735">
        <v>0</v>
      </c>
      <c r="L2069" s="735">
        <v>0</v>
      </c>
      <c r="M2069" s="735">
        <v>251537720850</v>
      </c>
      <c r="N2069" s="735">
        <v>42997901</v>
      </c>
    </row>
    <row r="2070" spans="1:14">
      <c r="A2070" s="734" t="s">
        <v>4828</v>
      </c>
      <c r="B2070" s="734" t="s">
        <v>4829</v>
      </c>
      <c r="C2070" s="734" t="s">
        <v>1600</v>
      </c>
      <c r="D2070" s="734" t="s">
        <v>1632</v>
      </c>
      <c r="E2070" s="735">
        <v>3250</v>
      </c>
      <c r="F2070" s="735">
        <v>-55</v>
      </c>
      <c r="G2070" s="736">
        <v>-1.66</v>
      </c>
      <c r="H2070" s="735">
        <v>3320</v>
      </c>
      <c r="I2070" s="735">
        <v>3385</v>
      </c>
      <c r="J2070" s="735">
        <v>3250</v>
      </c>
      <c r="K2070" s="735">
        <v>129322</v>
      </c>
      <c r="L2070" s="735">
        <v>424325090</v>
      </c>
      <c r="M2070" s="735">
        <v>110989976500</v>
      </c>
      <c r="N2070" s="735">
        <v>34150762</v>
      </c>
    </row>
    <row r="2071" spans="1:14">
      <c r="A2071" s="734" t="s">
        <v>4830</v>
      </c>
      <c r="B2071" s="734" t="s">
        <v>4831</v>
      </c>
      <c r="C2071" s="734" t="s">
        <v>1604</v>
      </c>
      <c r="D2071" s="734" t="s">
        <v>1605</v>
      </c>
      <c r="E2071" s="735">
        <v>8960</v>
      </c>
      <c r="F2071" s="735">
        <v>230</v>
      </c>
      <c r="G2071" s="736">
        <v>2.63</v>
      </c>
      <c r="H2071" s="735">
        <v>8730</v>
      </c>
      <c r="I2071" s="735">
        <v>9340</v>
      </c>
      <c r="J2071" s="735">
        <v>8600</v>
      </c>
      <c r="K2071" s="735">
        <v>79963</v>
      </c>
      <c r="L2071" s="735">
        <v>712083630</v>
      </c>
      <c r="M2071" s="735">
        <v>89600000000</v>
      </c>
      <c r="N2071" s="735">
        <v>10000000</v>
      </c>
    </row>
    <row r="2072" spans="1:14">
      <c r="A2072" s="734" t="s">
        <v>4833</v>
      </c>
      <c r="B2072" s="734" t="s">
        <v>4834</v>
      </c>
      <c r="C2072" s="734" t="s">
        <v>1600</v>
      </c>
      <c r="D2072" s="734" t="s">
        <v>1614</v>
      </c>
      <c r="E2072" s="735">
        <v>62400</v>
      </c>
      <c r="F2072" s="735">
        <v>-1200</v>
      </c>
      <c r="G2072" s="736">
        <v>-1.89</v>
      </c>
      <c r="H2072" s="735">
        <v>63600</v>
      </c>
      <c r="I2072" s="735">
        <v>63700</v>
      </c>
      <c r="J2072" s="735">
        <v>62300</v>
      </c>
      <c r="K2072" s="735">
        <v>1301</v>
      </c>
      <c r="L2072" s="735">
        <v>81881650</v>
      </c>
      <c r="M2072" s="735">
        <v>199235899200</v>
      </c>
      <c r="N2072" s="735">
        <v>3192883</v>
      </c>
    </row>
    <row r="2073" spans="1:14">
      <c r="A2073" s="734" t="s">
        <v>4835</v>
      </c>
      <c r="B2073" s="734" t="s">
        <v>4836</v>
      </c>
      <c r="C2073" s="734" t="s">
        <v>1600</v>
      </c>
      <c r="D2073" s="734" t="s">
        <v>1601</v>
      </c>
      <c r="E2073" s="735">
        <v>5940</v>
      </c>
      <c r="F2073" s="735">
        <v>-210</v>
      </c>
      <c r="G2073" s="736">
        <v>-3.41</v>
      </c>
      <c r="H2073" s="735">
        <v>6150</v>
      </c>
      <c r="I2073" s="735">
        <v>6200</v>
      </c>
      <c r="J2073" s="735">
        <v>5920</v>
      </c>
      <c r="K2073" s="735">
        <v>39359</v>
      </c>
      <c r="L2073" s="735">
        <v>235760390</v>
      </c>
      <c r="M2073" s="735">
        <v>51642229320</v>
      </c>
      <c r="N2073" s="735">
        <v>8693978</v>
      </c>
    </row>
    <row r="2074" spans="1:14">
      <c r="A2074" s="734" t="s">
        <v>4837</v>
      </c>
      <c r="B2074" s="734" t="s">
        <v>4838</v>
      </c>
      <c r="C2074" s="734" t="s">
        <v>1600</v>
      </c>
      <c r="D2074" s="734" t="s">
        <v>1651</v>
      </c>
      <c r="E2074" s="735">
        <v>5860</v>
      </c>
      <c r="F2074" s="735">
        <v>0</v>
      </c>
      <c r="G2074" s="736">
        <v>0</v>
      </c>
      <c r="H2074" s="735">
        <v>0</v>
      </c>
      <c r="I2074" s="735">
        <v>0</v>
      </c>
      <c r="J2074" s="735">
        <v>0</v>
      </c>
      <c r="K2074" s="735">
        <v>0</v>
      </c>
      <c r="L2074" s="735">
        <v>0</v>
      </c>
      <c r="M2074" s="735">
        <v>142963243880</v>
      </c>
      <c r="N2074" s="735">
        <v>24396458</v>
      </c>
    </row>
    <row r="2075" spans="1:14">
      <c r="A2075" s="734" t="s">
        <v>4839</v>
      </c>
      <c r="B2075" s="734" t="s">
        <v>4840</v>
      </c>
      <c r="C2075" s="734" t="s">
        <v>1600</v>
      </c>
      <c r="D2075" s="734" t="s">
        <v>1611</v>
      </c>
      <c r="E2075" s="735">
        <v>46200</v>
      </c>
      <c r="F2075" s="735">
        <v>-100</v>
      </c>
      <c r="G2075" s="736">
        <v>-0.22</v>
      </c>
      <c r="H2075" s="735">
        <v>46300</v>
      </c>
      <c r="I2075" s="735">
        <v>46600</v>
      </c>
      <c r="J2075" s="735">
        <v>45000</v>
      </c>
      <c r="K2075" s="735">
        <v>13124</v>
      </c>
      <c r="L2075" s="735">
        <v>598096100</v>
      </c>
      <c r="M2075" s="735">
        <v>426559148400</v>
      </c>
      <c r="N2075" s="735">
        <v>9232882</v>
      </c>
    </row>
    <row r="2076" spans="1:14">
      <c r="A2076" s="734" t="s">
        <v>4841</v>
      </c>
      <c r="B2076" s="734" t="s">
        <v>4842</v>
      </c>
      <c r="C2076" s="734" t="s">
        <v>1604</v>
      </c>
      <c r="D2076" s="734" t="s">
        <v>1605</v>
      </c>
      <c r="E2076" s="735">
        <v>38500</v>
      </c>
      <c r="F2076" s="735">
        <v>100</v>
      </c>
      <c r="G2076" s="736">
        <v>0.26</v>
      </c>
      <c r="H2076" s="735">
        <v>38500</v>
      </c>
      <c r="I2076" s="735">
        <v>39450</v>
      </c>
      <c r="J2076" s="735">
        <v>37900</v>
      </c>
      <c r="K2076" s="735">
        <v>1356572</v>
      </c>
      <c r="L2076" s="735">
        <v>52363699875</v>
      </c>
      <c r="M2076" s="735">
        <v>1218072702000</v>
      </c>
      <c r="N2076" s="735">
        <v>31638252</v>
      </c>
    </row>
    <row r="2077" spans="1:14">
      <c r="A2077" s="734" t="s">
        <v>4843</v>
      </c>
      <c r="B2077" s="734" t="s">
        <v>4844</v>
      </c>
      <c r="C2077" s="734" t="s">
        <v>1604</v>
      </c>
      <c r="D2077" s="734" t="s">
        <v>1605</v>
      </c>
      <c r="E2077" s="735">
        <v>13290</v>
      </c>
      <c r="F2077" s="735">
        <v>30</v>
      </c>
      <c r="G2077" s="736">
        <v>0.23</v>
      </c>
      <c r="H2077" s="735">
        <v>13260</v>
      </c>
      <c r="I2077" s="735">
        <v>13750</v>
      </c>
      <c r="J2077" s="735">
        <v>13100</v>
      </c>
      <c r="K2077" s="735">
        <v>55293</v>
      </c>
      <c r="L2077" s="735">
        <v>740332840</v>
      </c>
      <c r="M2077" s="735">
        <v>153371916000</v>
      </c>
      <c r="N2077" s="735">
        <v>11540400</v>
      </c>
    </row>
    <row r="2078" spans="1:14">
      <c r="A2078" s="734" t="s">
        <v>4845</v>
      </c>
      <c r="B2078" s="734" t="s">
        <v>4846</v>
      </c>
      <c r="C2078" s="734" t="s">
        <v>1604</v>
      </c>
      <c r="D2078" s="734" t="s">
        <v>1605</v>
      </c>
      <c r="E2078" s="735">
        <v>2220</v>
      </c>
      <c r="F2078" s="735">
        <v>234</v>
      </c>
      <c r="G2078" s="736">
        <v>11.78</v>
      </c>
      <c r="H2078" s="735">
        <v>2050</v>
      </c>
      <c r="I2078" s="735">
        <v>2535</v>
      </c>
      <c r="J2078" s="735">
        <v>2050</v>
      </c>
      <c r="K2078" s="735">
        <v>17209630</v>
      </c>
      <c r="L2078" s="735">
        <v>40413518917</v>
      </c>
      <c r="M2078" s="735">
        <v>119935233600</v>
      </c>
      <c r="N2078" s="735">
        <v>54024880</v>
      </c>
    </row>
    <row r="2079" spans="1:14">
      <c r="A2079" s="734" t="s">
        <v>4847</v>
      </c>
      <c r="B2079" s="734" t="s">
        <v>10250</v>
      </c>
      <c r="C2079" s="734" t="s">
        <v>1604</v>
      </c>
      <c r="D2079" s="734" t="s">
        <v>1605</v>
      </c>
      <c r="E2079" s="735">
        <v>21800</v>
      </c>
      <c r="F2079" s="735">
        <v>0</v>
      </c>
      <c r="G2079" s="736">
        <v>0</v>
      </c>
      <c r="H2079" s="735">
        <v>21800</v>
      </c>
      <c r="I2079" s="735">
        <v>22000</v>
      </c>
      <c r="J2079" s="735">
        <v>21500</v>
      </c>
      <c r="K2079" s="735">
        <v>4051</v>
      </c>
      <c r="L2079" s="735">
        <v>87941275</v>
      </c>
      <c r="M2079" s="735">
        <v>289940000000</v>
      </c>
      <c r="N2079" s="735">
        <v>13300000</v>
      </c>
    </row>
    <row r="2080" spans="1:14">
      <c r="A2080" s="734" t="s">
        <v>4848</v>
      </c>
      <c r="B2080" s="734" t="s">
        <v>4849</v>
      </c>
      <c r="C2080" s="734" t="s">
        <v>1600</v>
      </c>
      <c r="D2080" s="734" t="s">
        <v>1601</v>
      </c>
      <c r="E2080" s="735">
        <v>5960</v>
      </c>
      <c r="F2080" s="735">
        <v>-100</v>
      </c>
      <c r="G2080" s="736">
        <v>-1.65</v>
      </c>
      <c r="H2080" s="735">
        <v>6060</v>
      </c>
      <c r="I2080" s="735">
        <v>6090</v>
      </c>
      <c r="J2080" s="735">
        <v>5880</v>
      </c>
      <c r="K2080" s="735">
        <v>58898</v>
      </c>
      <c r="L2080" s="735">
        <v>351449040</v>
      </c>
      <c r="M2080" s="735">
        <v>183131412120</v>
      </c>
      <c r="N2080" s="735">
        <v>30726747</v>
      </c>
    </row>
    <row r="2081" spans="1:14">
      <c r="A2081" s="734" t="s">
        <v>4850</v>
      </c>
      <c r="B2081" s="734" t="s">
        <v>4851</v>
      </c>
      <c r="C2081" s="734" t="s">
        <v>1600</v>
      </c>
      <c r="D2081" s="734" t="s">
        <v>1601</v>
      </c>
      <c r="E2081" s="735">
        <v>1611</v>
      </c>
      <c r="F2081" s="735">
        <v>-5</v>
      </c>
      <c r="G2081" s="736">
        <v>-0.31</v>
      </c>
      <c r="H2081" s="735">
        <v>1616</v>
      </c>
      <c r="I2081" s="735">
        <v>1639</v>
      </c>
      <c r="J2081" s="735">
        <v>1600</v>
      </c>
      <c r="K2081" s="735">
        <v>175239</v>
      </c>
      <c r="L2081" s="735">
        <v>282556950</v>
      </c>
      <c r="M2081" s="735">
        <v>71232201540</v>
      </c>
      <c r="N2081" s="735">
        <v>44216140</v>
      </c>
    </row>
    <row r="2082" spans="1:14">
      <c r="A2082" s="734" t="s">
        <v>4852</v>
      </c>
      <c r="B2082" s="734" t="s">
        <v>4853</v>
      </c>
      <c r="C2082" s="734" t="s">
        <v>1604</v>
      </c>
      <c r="D2082" s="734" t="s">
        <v>1605</v>
      </c>
      <c r="E2082" s="735">
        <v>12420</v>
      </c>
      <c r="F2082" s="735">
        <v>220</v>
      </c>
      <c r="G2082" s="736">
        <v>1.8</v>
      </c>
      <c r="H2082" s="735">
        <v>12210</v>
      </c>
      <c r="I2082" s="735">
        <v>12530</v>
      </c>
      <c r="J2082" s="735">
        <v>12110</v>
      </c>
      <c r="K2082" s="735">
        <v>26722</v>
      </c>
      <c r="L2082" s="735">
        <v>328123755</v>
      </c>
      <c r="M2082" s="735">
        <v>285163200000</v>
      </c>
      <c r="N2082" s="735">
        <v>22960000</v>
      </c>
    </row>
    <row r="2083" spans="1:14">
      <c r="A2083" s="734" t="s">
        <v>4854</v>
      </c>
      <c r="B2083" s="734" t="s">
        <v>4855</v>
      </c>
      <c r="C2083" s="734" t="s">
        <v>1604</v>
      </c>
      <c r="D2083" s="734" t="s">
        <v>1605</v>
      </c>
      <c r="E2083" s="735">
        <v>1656</v>
      </c>
      <c r="F2083" s="735">
        <v>-7</v>
      </c>
      <c r="G2083" s="736">
        <v>-0.42</v>
      </c>
      <c r="H2083" s="735">
        <v>1638</v>
      </c>
      <c r="I2083" s="735">
        <v>1683</v>
      </c>
      <c r="J2083" s="735">
        <v>1638</v>
      </c>
      <c r="K2083" s="735">
        <v>188419</v>
      </c>
      <c r="L2083" s="735">
        <v>311893920</v>
      </c>
      <c r="M2083" s="735">
        <v>128268146160</v>
      </c>
      <c r="N2083" s="735">
        <v>77456610</v>
      </c>
    </row>
    <row r="2084" spans="1:14">
      <c r="A2084" s="734" t="s">
        <v>4857</v>
      </c>
      <c r="B2084" s="734" t="s">
        <v>4858</v>
      </c>
      <c r="C2084" s="734" t="s">
        <v>1604</v>
      </c>
      <c r="D2084" s="734" t="s">
        <v>1605</v>
      </c>
      <c r="E2084" s="735">
        <v>13050</v>
      </c>
      <c r="F2084" s="735">
        <v>0</v>
      </c>
      <c r="G2084" s="736">
        <v>0</v>
      </c>
      <c r="H2084" s="735">
        <v>0</v>
      </c>
      <c r="I2084" s="735">
        <v>0</v>
      </c>
      <c r="J2084" s="735">
        <v>0</v>
      </c>
      <c r="K2084" s="735">
        <v>0</v>
      </c>
      <c r="L2084" s="735">
        <v>0</v>
      </c>
      <c r="M2084" s="735">
        <v>249067915200</v>
      </c>
      <c r="N2084" s="735">
        <v>19085664</v>
      </c>
    </row>
    <row r="2085" spans="1:14">
      <c r="A2085" s="734" t="s">
        <v>4859</v>
      </c>
      <c r="B2085" s="734" t="s">
        <v>4860</v>
      </c>
      <c r="C2085" s="734" t="s">
        <v>1604</v>
      </c>
      <c r="D2085" s="734" t="s">
        <v>1605</v>
      </c>
      <c r="E2085" s="735">
        <v>12980</v>
      </c>
      <c r="F2085" s="735">
        <v>0</v>
      </c>
      <c r="G2085" s="736">
        <v>0</v>
      </c>
      <c r="H2085" s="735">
        <v>0</v>
      </c>
      <c r="I2085" s="735">
        <v>0</v>
      </c>
      <c r="J2085" s="735">
        <v>0</v>
      </c>
      <c r="K2085" s="735">
        <v>0</v>
      </c>
      <c r="L2085" s="735">
        <v>0</v>
      </c>
      <c r="M2085" s="735">
        <v>5777138400</v>
      </c>
      <c r="N2085" s="735">
        <v>445080</v>
      </c>
    </row>
    <row r="2086" spans="1:14">
      <c r="A2086" s="734" t="s">
        <v>4635</v>
      </c>
      <c r="B2086" s="734" t="s">
        <v>7869</v>
      </c>
      <c r="C2086" s="734" t="s">
        <v>1600</v>
      </c>
      <c r="D2086" s="734" t="s">
        <v>1601</v>
      </c>
      <c r="E2086" s="735">
        <v>2800</v>
      </c>
      <c r="F2086" s="735">
        <v>-100</v>
      </c>
      <c r="G2086" s="736">
        <v>-3.45</v>
      </c>
      <c r="H2086" s="735">
        <v>2900</v>
      </c>
      <c r="I2086" s="735">
        <v>2900</v>
      </c>
      <c r="J2086" s="735">
        <v>2770</v>
      </c>
      <c r="K2086" s="735">
        <v>40012</v>
      </c>
      <c r="L2086" s="735">
        <v>112813670</v>
      </c>
      <c r="M2086" s="735">
        <v>52189746000</v>
      </c>
      <c r="N2086" s="735">
        <v>18639195</v>
      </c>
    </row>
    <row r="2087" spans="1:14">
      <c r="A2087" s="734" t="s">
        <v>4861</v>
      </c>
      <c r="B2087" s="734" t="s">
        <v>4862</v>
      </c>
      <c r="C2087" s="734" t="s">
        <v>1604</v>
      </c>
      <c r="D2087" s="734" t="s">
        <v>1605</v>
      </c>
      <c r="E2087" s="735">
        <v>3070</v>
      </c>
      <c r="F2087" s="735">
        <v>10</v>
      </c>
      <c r="G2087" s="736">
        <v>0.33</v>
      </c>
      <c r="H2087" s="735">
        <v>3065</v>
      </c>
      <c r="I2087" s="735">
        <v>3295</v>
      </c>
      <c r="J2087" s="735">
        <v>3065</v>
      </c>
      <c r="K2087" s="735">
        <v>192019</v>
      </c>
      <c r="L2087" s="735">
        <v>607288532</v>
      </c>
      <c r="M2087" s="735">
        <v>18420000000</v>
      </c>
      <c r="N2087" s="735">
        <v>6000000</v>
      </c>
    </row>
    <row r="2088" spans="1:14">
      <c r="A2088" s="734" t="s">
        <v>4863</v>
      </c>
      <c r="B2088" s="734" t="s">
        <v>4864</v>
      </c>
      <c r="C2088" s="734" t="s">
        <v>1600</v>
      </c>
      <c r="D2088" s="734" t="s">
        <v>1611</v>
      </c>
      <c r="E2088" s="735">
        <v>4195</v>
      </c>
      <c r="F2088" s="735">
        <v>85</v>
      </c>
      <c r="G2088" s="736">
        <v>2.0699999999999998</v>
      </c>
      <c r="H2088" s="735">
        <v>4085</v>
      </c>
      <c r="I2088" s="735">
        <v>4215</v>
      </c>
      <c r="J2088" s="735">
        <v>4070</v>
      </c>
      <c r="K2088" s="735">
        <v>53030</v>
      </c>
      <c r="L2088" s="735">
        <v>221454395</v>
      </c>
      <c r="M2088" s="735">
        <v>56689132500</v>
      </c>
      <c r="N2088" s="735">
        <v>13513500</v>
      </c>
    </row>
    <row r="2089" spans="1:14">
      <c r="A2089" s="734" t="s">
        <v>4865</v>
      </c>
      <c r="B2089" s="734" t="s">
        <v>4866</v>
      </c>
      <c r="C2089" s="734" t="s">
        <v>1604</v>
      </c>
      <c r="D2089" s="734" t="s">
        <v>1605</v>
      </c>
      <c r="E2089" s="735">
        <v>12010</v>
      </c>
      <c r="F2089" s="735">
        <v>-70</v>
      </c>
      <c r="G2089" s="736">
        <v>-0.57999999999999996</v>
      </c>
      <c r="H2089" s="735">
        <v>12190</v>
      </c>
      <c r="I2089" s="735">
        <v>12190</v>
      </c>
      <c r="J2089" s="735">
        <v>11970</v>
      </c>
      <c r="K2089" s="735">
        <v>10873</v>
      </c>
      <c r="L2089" s="735">
        <v>130801880</v>
      </c>
      <c r="M2089" s="735">
        <v>170577729750</v>
      </c>
      <c r="N2089" s="735">
        <v>14202975</v>
      </c>
    </row>
    <row r="2090" spans="1:14">
      <c r="A2090" s="734" t="s">
        <v>4867</v>
      </c>
      <c r="B2090" s="734" t="s">
        <v>4868</v>
      </c>
      <c r="C2090" s="734" t="s">
        <v>1604</v>
      </c>
      <c r="D2090" s="734" t="s">
        <v>1605</v>
      </c>
      <c r="E2090" s="735">
        <v>902</v>
      </c>
      <c r="F2090" s="735">
        <v>0</v>
      </c>
      <c r="G2090" s="736">
        <v>0</v>
      </c>
      <c r="H2090" s="735">
        <v>0</v>
      </c>
      <c r="I2090" s="735">
        <v>0</v>
      </c>
      <c r="J2090" s="735">
        <v>0</v>
      </c>
      <c r="K2090" s="735">
        <v>0</v>
      </c>
      <c r="L2090" s="735">
        <v>0</v>
      </c>
      <c r="M2090" s="735">
        <v>46465394382</v>
      </c>
      <c r="N2090" s="735">
        <v>51513741</v>
      </c>
    </row>
    <row r="2091" spans="1:14">
      <c r="A2091" s="734" t="s">
        <v>4870</v>
      </c>
      <c r="B2091" s="734" t="s">
        <v>4871</v>
      </c>
      <c r="C2091" s="734" t="s">
        <v>1604</v>
      </c>
      <c r="D2091" s="734" t="s">
        <v>1605</v>
      </c>
      <c r="E2091" s="735">
        <v>54400</v>
      </c>
      <c r="F2091" s="735">
        <v>-900</v>
      </c>
      <c r="G2091" s="736">
        <v>-1.63</v>
      </c>
      <c r="H2091" s="735">
        <v>55300</v>
      </c>
      <c r="I2091" s="735">
        <v>56100</v>
      </c>
      <c r="J2091" s="735">
        <v>54100</v>
      </c>
      <c r="K2091" s="735">
        <v>289400</v>
      </c>
      <c r="L2091" s="735">
        <v>15899255800</v>
      </c>
      <c r="M2091" s="735">
        <v>2594085216000</v>
      </c>
      <c r="N2091" s="735">
        <v>47685390</v>
      </c>
    </row>
    <row r="2092" spans="1:14">
      <c r="A2092" s="734" t="s">
        <v>4872</v>
      </c>
      <c r="B2092" s="734" t="s">
        <v>4873</v>
      </c>
      <c r="C2092" s="734" t="s">
        <v>1600</v>
      </c>
      <c r="D2092" s="734" t="s">
        <v>1611</v>
      </c>
      <c r="E2092" s="735">
        <v>12700</v>
      </c>
      <c r="F2092" s="735">
        <v>-480</v>
      </c>
      <c r="G2092" s="736">
        <v>-3.64</v>
      </c>
      <c r="H2092" s="735">
        <v>12830</v>
      </c>
      <c r="I2092" s="735">
        <v>13100</v>
      </c>
      <c r="J2092" s="735">
        <v>12660</v>
      </c>
      <c r="K2092" s="735">
        <v>267088</v>
      </c>
      <c r="L2092" s="735">
        <v>3424649970</v>
      </c>
      <c r="M2092" s="735">
        <v>191499604300</v>
      </c>
      <c r="N2092" s="735">
        <v>15078709</v>
      </c>
    </row>
    <row r="2093" spans="1:14">
      <c r="A2093" s="734" t="s">
        <v>4874</v>
      </c>
      <c r="B2093" s="734" t="s">
        <v>1563</v>
      </c>
      <c r="C2093" s="734" t="s">
        <v>1604</v>
      </c>
      <c r="D2093" s="734" t="s">
        <v>1605</v>
      </c>
      <c r="E2093" s="735">
        <v>13400</v>
      </c>
      <c r="F2093" s="735">
        <v>-310</v>
      </c>
      <c r="G2093" s="736">
        <v>-2.2599999999999998</v>
      </c>
      <c r="H2093" s="735">
        <v>13520</v>
      </c>
      <c r="I2093" s="735">
        <v>13650</v>
      </c>
      <c r="J2093" s="735">
        <v>13370</v>
      </c>
      <c r="K2093" s="735">
        <v>39092</v>
      </c>
      <c r="L2093" s="735">
        <v>525345795</v>
      </c>
      <c r="M2093" s="735">
        <v>486596746000</v>
      </c>
      <c r="N2093" s="735">
        <v>36313190</v>
      </c>
    </row>
    <row r="2094" spans="1:14">
      <c r="A2094" s="734" t="s">
        <v>4875</v>
      </c>
      <c r="B2094" s="734" t="s">
        <v>4876</v>
      </c>
      <c r="C2094" s="734" t="s">
        <v>1604</v>
      </c>
      <c r="D2094" s="734" t="s">
        <v>1605</v>
      </c>
      <c r="E2094" s="735">
        <v>6740</v>
      </c>
      <c r="F2094" s="735">
        <v>-80</v>
      </c>
      <c r="G2094" s="736">
        <v>-1.17</v>
      </c>
      <c r="H2094" s="735">
        <v>6760</v>
      </c>
      <c r="I2094" s="735">
        <v>6840</v>
      </c>
      <c r="J2094" s="735">
        <v>6740</v>
      </c>
      <c r="K2094" s="735">
        <v>64716</v>
      </c>
      <c r="L2094" s="735">
        <v>438946990</v>
      </c>
      <c r="M2094" s="735">
        <v>332602035420</v>
      </c>
      <c r="N2094" s="735">
        <v>49347483</v>
      </c>
    </row>
    <row r="2095" spans="1:14">
      <c r="A2095" s="734" t="s">
        <v>4877</v>
      </c>
      <c r="B2095" s="734" t="s">
        <v>4878</v>
      </c>
      <c r="C2095" s="734" t="s">
        <v>1604</v>
      </c>
      <c r="D2095" s="734" t="s">
        <v>1605</v>
      </c>
      <c r="E2095" s="735">
        <v>11120</v>
      </c>
      <c r="F2095" s="735">
        <v>-70</v>
      </c>
      <c r="G2095" s="736">
        <v>-0.63</v>
      </c>
      <c r="H2095" s="735">
        <v>11290</v>
      </c>
      <c r="I2095" s="735">
        <v>11290</v>
      </c>
      <c r="J2095" s="735">
        <v>11120</v>
      </c>
      <c r="K2095" s="735">
        <v>15392</v>
      </c>
      <c r="L2095" s="735">
        <v>172340320</v>
      </c>
      <c r="M2095" s="735">
        <v>243853982800</v>
      </c>
      <c r="N2095" s="735">
        <v>21929315</v>
      </c>
    </row>
    <row r="2096" spans="1:14">
      <c r="A2096" s="734" t="s">
        <v>4879</v>
      </c>
      <c r="B2096" s="734" t="s">
        <v>4880</v>
      </c>
      <c r="C2096" s="734" t="s">
        <v>1600</v>
      </c>
      <c r="D2096" s="734" t="s">
        <v>1712</v>
      </c>
      <c r="E2096" s="735">
        <v>11260</v>
      </c>
      <c r="F2096" s="735">
        <v>20</v>
      </c>
      <c r="G2096" s="736">
        <v>0.18</v>
      </c>
      <c r="H2096" s="735">
        <v>11250</v>
      </c>
      <c r="I2096" s="735">
        <v>11340</v>
      </c>
      <c r="J2096" s="735">
        <v>11110</v>
      </c>
      <c r="K2096" s="735">
        <v>43907</v>
      </c>
      <c r="L2096" s="735">
        <v>491529440</v>
      </c>
      <c r="M2096" s="735">
        <v>223712171160</v>
      </c>
      <c r="N2096" s="735">
        <v>19867866</v>
      </c>
    </row>
    <row r="2097" spans="1:14">
      <c r="A2097" s="734" t="s">
        <v>4881</v>
      </c>
      <c r="B2097" s="734" t="s">
        <v>4882</v>
      </c>
      <c r="C2097" s="734" t="s">
        <v>1600</v>
      </c>
      <c r="D2097" s="734" t="s">
        <v>1611</v>
      </c>
      <c r="E2097" s="735">
        <v>3215</v>
      </c>
      <c r="F2097" s="735">
        <v>-10</v>
      </c>
      <c r="G2097" s="736">
        <v>-0.31</v>
      </c>
      <c r="H2097" s="735">
        <v>3225</v>
      </c>
      <c r="I2097" s="735">
        <v>3260</v>
      </c>
      <c r="J2097" s="735">
        <v>3190</v>
      </c>
      <c r="K2097" s="735">
        <v>2258</v>
      </c>
      <c r="L2097" s="735">
        <v>7245572</v>
      </c>
      <c r="M2097" s="735">
        <v>63034180555</v>
      </c>
      <c r="N2097" s="735">
        <v>19606277</v>
      </c>
    </row>
    <row r="2098" spans="1:14">
      <c r="A2098" s="734" t="s">
        <v>7870</v>
      </c>
      <c r="B2098" s="734" t="s">
        <v>7871</v>
      </c>
      <c r="C2098" s="734" t="s">
        <v>1600</v>
      </c>
      <c r="D2098" s="734" t="s">
        <v>1632</v>
      </c>
      <c r="E2098" s="735">
        <v>37500</v>
      </c>
      <c r="F2098" s="735">
        <v>-100</v>
      </c>
      <c r="G2098" s="736">
        <v>-0.27</v>
      </c>
      <c r="H2098" s="735">
        <v>37650</v>
      </c>
      <c r="I2098" s="735">
        <v>38050</v>
      </c>
      <c r="J2098" s="735">
        <v>37150</v>
      </c>
      <c r="K2098" s="735">
        <v>21431</v>
      </c>
      <c r="L2098" s="735">
        <v>802726875</v>
      </c>
      <c r="M2098" s="735">
        <v>232414875000</v>
      </c>
      <c r="N2098" s="735">
        <v>6197730</v>
      </c>
    </row>
    <row r="2099" spans="1:14">
      <c r="A2099" s="734" t="s">
        <v>4883</v>
      </c>
      <c r="B2099" s="734" t="s">
        <v>4884</v>
      </c>
      <c r="C2099" s="734" t="s">
        <v>1600</v>
      </c>
      <c r="D2099" s="734" t="s">
        <v>1632</v>
      </c>
      <c r="E2099" s="735">
        <v>1491</v>
      </c>
      <c r="F2099" s="735">
        <v>-26</v>
      </c>
      <c r="G2099" s="736">
        <v>-1.71</v>
      </c>
      <c r="H2099" s="735">
        <v>1516</v>
      </c>
      <c r="I2099" s="735">
        <v>1516</v>
      </c>
      <c r="J2099" s="735">
        <v>1468</v>
      </c>
      <c r="K2099" s="735">
        <v>310456</v>
      </c>
      <c r="L2099" s="735">
        <v>462382316</v>
      </c>
      <c r="M2099" s="735">
        <v>45854616570</v>
      </c>
      <c r="N2099" s="735">
        <v>30754270</v>
      </c>
    </row>
    <row r="2100" spans="1:14">
      <c r="A2100" s="734" t="s">
        <v>4885</v>
      </c>
      <c r="B2100" s="734" t="s">
        <v>4886</v>
      </c>
      <c r="C2100" s="734" t="s">
        <v>1600</v>
      </c>
      <c r="D2100" s="734" t="s">
        <v>1614</v>
      </c>
      <c r="E2100" s="735">
        <v>630</v>
      </c>
      <c r="F2100" s="735">
        <v>1</v>
      </c>
      <c r="G2100" s="736">
        <v>0.16</v>
      </c>
      <c r="H2100" s="735">
        <v>625</v>
      </c>
      <c r="I2100" s="735">
        <v>635</v>
      </c>
      <c r="J2100" s="735">
        <v>624</v>
      </c>
      <c r="K2100" s="735">
        <v>302075</v>
      </c>
      <c r="L2100" s="735">
        <v>189716795</v>
      </c>
      <c r="M2100" s="735">
        <v>71436617910</v>
      </c>
      <c r="N2100" s="735">
        <v>113391457</v>
      </c>
    </row>
    <row r="2101" spans="1:14">
      <c r="A2101" s="734" t="s">
        <v>4887</v>
      </c>
      <c r="B2101" s="734" t="s">
        <v>4888</v>
      </c>
      <c r="C2101" s="734" t="s">
        <v>1600</v>
      </c>
      <c r="D2101" s="734" t="s">
        <v>1651</v>
      </c>
      <c r="E2101" s="735">
        <v>5310</v>
      </c>
      <c r="F2101" s="735">
        <v>0</v>
      </c>
      <c r="G2101" s="736">
        <v>0</v>
      </c>
      <c r="H2101" s="735">
        <v>0</v>
      </c>
      <c r="I2101" s="735">
        <v>0</v>
      </c>
      <c r="J2101" s="735">
        <v>0</v>
      </c>
      <c r="K2101" s="735">
        <v>0</v>
      </c>
      <c r="L2101" s="735">
        <v>0</v>
      </c>
      <c r="M2101" s="735">
        <v>71849132100</v>
      </c>
      <c r="N2101" s="735">
        <v>13530910</v>
      </c>
    </row>
    <row r="2102" spans="1:14">
      <c r="A2102" s="734" t="s">
        <v>4889</v>
      </c>
      <c r="B2102" s="734" t="s">
        <v>4890</v>
      </c>
      <c r="C2102" s="734" t="s">
        <v>1600</v>
      </c>
      <c r="D2102" s="734" t="s">
        <v>1632</v>
      </c>
      <c r="E2102" s="735">
        <v>4295</v>
      </c>
      <c r="F2102" s="735">
        <v>-45</v>
      </c>
      <c r="G2102" s="736">
        <v>-1.04</v>
      </c>
      <c r="H2102" s="735">
        <v>4265</v>
      </c>
      <c r="I2102" s="735">
        <v>4335</v>
      </c>
      <c r="J2102" s="735">
        <v>4260</v>
      </c>
      <c r="K2102" s="735">
        <v>15399</v>
      </c>
      <c r="L2102" s="735">
        <v>66244460</v>
      </c>
      <c r="M2102" s="735">
        <v>95830989195</v>
      </c>
      <c r="N2102" s="735">
        <v>22312221</v>
      </c>
    </row>
    <row r="2103" spans="1:14">
      <c r="A2103" s="734" t="s">
        <v>4891</v>
      </c>
      <c r="B2103" s="734" t="s">
        <v>4892</v>
      </c>
      <c r="C2103" s="734" t="s">
        <v>1604</v>
      </c>
      <c r="D2103" s="734" t="s">
        <v>1605</v>
      </c>
      <c r="E2103" s="735">
        <v>4400</v>
      </c>
      <c r="F2103" s="735">
        <v>120</v>
      </c>
      <c r="G2103" s="736">
        <v>2.8</v>
      </c>
      <c r="H2103" s="735">
        <v>4275</v>
      </c>
      <c r="I2103" s="735">
        <v>4445</v>
      </c>
      <c r="J2103" s="735">
        <v>4170</v>
      </c>
      <c r="K2103" s="735">
        <v>88012</v>
      </c>
      <c r="L2103" s="735">
        <v>383295189</v>
      </c>
      <c r="M2103" s="735">
        <v>170643088000</v>
      </c>
      <c r="N2103" s="735">
        <v>38782520</v>
      </c>
    </row>
    <row r="2104" spans="1:14">
      <c r="A2104" s="734" t="s">
        <v>4893</v>
      </c>
      <c r="B2104" s="734" t="s">
        <v>4894</v>
      </c>
      <c r="C2104" s="734" t="s">
        <v>1604</v>
      </c>
      <c r="D2104" s="734" t="s">
        <v>1605</v>
      </c>
      <c r="E2104" s="735">
        <v>25700</v>
      </c>
      <c r="F2104" s="735">
        <v>100</v>
      </c>
      <c r="G2104" s="736">
        <v>0.39</v>
      </c>
      <c r="H2104" s="735">
        <v>26850</v>
      </c>
      <c r="I2104" s="735">
        <v>27800</v>
      </c>
      <c r="J2104" s="735">
        <v>25300</v>
      </c>
      <c r="K2104" s="735">
        <v>779223</v>
      </c>
      <c r="L2104" s="735">
        <v>20551593275</v>
      </c>
      <c r="M2104" s="735">
        <v>559145545200</v>
      </c>
      <c r="N2104" s="735">
        <v>21756636</v>
      </c>
    </row>
    <row r="2105" spans="1:14">
      <c r="A2105" s="734" t="s">
        <v>4895</v>
      </c>
      <c r="B2105" s="734" t="s">
        <v>4896</v>
      </c>
      <c r="C2105" s="734" t="s">
        <v>1600</v>
      </c>
      <c r="D2105" s="734" t="s">
        <v>1651</v>
      </c>
      <c r="E2105" s="735">
        <v>2650</v>
      </c>
      <c r="F2105" s="735">
        <v>0</v>
      </c>
      <c r="G2105" s="736">
        <v>0</v>
      </c>
      <c r="H2105" s="735">
        <v>0</v>
      </c>
      <c r="I2105" s="735">
        <v>0</v>
      </c>
      <c r="J2105" s="735">
        <v>0</v>
      </c>
      <c r="K2105" s="735">
        <v>0</v>
      </c>
      <c r="L2105" s="735">
        <v>0</v>
      </c>
      <c r="M2105" s="735">
        <v>11610352250</v>
      </c>
      <c r="N2105" s="735">
        <v>4381265</v>
      </c>
    </row>
    <row r="2106" spans="1:14">
      <c r="A2106" s="734" t="s">
        <v>4897</v>
      </c>
      <c r="B2106" s="734" t="s">
        <v>4898</v>
      </c>
      <c r="C2106" s="734" t="s">
        <v>1600</v>
      </c>
      <c r="D2106" s="734" t="s">
        <v>1601</v>
      </c>
      <c r="E2106" s="735">
        <v>4510</v>
      </c>
      <c r="F2106" s="735">
        <v>-160</v>
      </c>
      <c r="G2106" s="736">
        <v>-3.43</v>
      </c>
      <c r="H2106" s="735">
        <v>4670</v>
      </c>
      <c r="I2106" s="735">
        <v>4675</v>
      </c>
      <c r="J2106" s="735">
        <v>4205</v>
      </c>
      <c r="K2106" s="735">
        <v>15388996</v>
      </c>
      <c r="L2106" s="735">
        <v>67333672523</v>
      </c>
      <c r="M2106" s="735">
        <v>527207995600</v>
      </c>
      <c r="N2106" s="735">
        <v>116897560</v>
      </c>
    </row>
    <row r="2107" spans="1:14">
      <c r="A2107" s="734" t="s">
        <v>4899</v>
      </c>
      <c r="B2107" s="734" t="s">
        <v>4900</v>
      </c>
      <c r="C2107" s="734" t="s">
        <v>1600</v>
      </c>
      <c r="D2107" s="734" t="s">
        <v>1614</v>
      </c>
      <c r="E2107" s="735">
        <v>5810</v>
      </c>
      <c r="F2107" s="735">
        <v>590</v>
      </c>
      <c r="G2107" s="736">
        <v>11.3</v>
      </c>
      <c r="H2107" s="735">
        <v>6200</v>
      </c>
      <c r="I2107" s="735">
        <v>6780</v>
      </c>
      <c r="J2107" s="735">
        <v>5770</v>
      </c>
      <c r="K2107" s="735">
        <v>4842205</v>
      </c>
      <c r="L2107" s="735">
        <v>31509678320</v>
      </c>
      <c r="M2107" s="735">
        <v>42196577500</v>
      </c>
      <c r="N2107" s="735">
        <v>7262750</v>
      </c>
    </row>
    <row r="2108" spans="1:14">
      <c r="A2108" s="734" t="s">
        <v>4901</v>
      </c>
      <c r="B2108" s="734" t="s">
        <v>4902</v>
      </c>
      <c r="C2108" s="734" t="s">
        <v>1604</v>
      </c>
      <c r="D2108" s="734" t="s">
        <v>1605</v>
      </c>
      <c r="E2108" s="735">
        <v>35350</v>
      </c>
      <c r="F2108" s="735">
        <v>100</v>
      </c>
      <c r="G2108" s="736">
        <v>0.28000000000000003</v>
      </c>
      <c r="H2108" s="735">
        <v>35000</v>
      </c>
      <c r="I2108" s="735">
        <v>35700</v>
      </c>
      <c r="J2108" s="735">
        <v>34850</v>
      </c>
      <c r="K2108" s="735">
        <v>1064</v>
      </c>
      <c r="L2108" s="735">
        <v>37535850</v>
      </c>
      <c r="M2108" s="735">
        <v>59388000000</v>
      </c>
      <c r="N2108" s="735">
        <v>1680000</v>
      </c>
    </row>
    <row r="2109" spans="1:14">
      <c r="A2109" s="734" t="s">
        <v>10251</v>
      </c>
      <c r="B2109" s="734" t="s">
        <v>10252</v>
      </c>
      <c r="C2109" s="734" t="s">
        <v>1604</v>
      </c>
      <c r="D2109" s="734" t="s">
        <v>1605</v>
      </c>
      <c r="E2109" s="735">
        <v>47950</v>
      </c>
      <c r="F2109" s="735">
        <v>-2250</v>
      </c>
      <c r="G2109" s="736">
        <v>-4.4800000000000004</v>
      </c>
      <c r="H2109" s="735">
        <v>49000</v>
      </c>
      <c r="I2109" s="735">
        <v>49050</v>
      </c>
      <c r="J2109" s="735">
        <v>47600</v>
      </c>
      <c r="K2109" s="735">
        <v>91533</v>
      </c>
      <c r="L2109" s="735">
        <v>4409583575</v>
      </c>
      <c r="M2109" s="735">
        <v>699712532750</v>
      </c>
      <c r="N2109" s="735">
        <v>14592545</v>
      </c>
    </row>
    <row r="2110" spans="1:14">
      <c r="A2110" s="734" t="s">
        <v>4903</v>
      </c>
      <c r="B2110" s="734" t="s">
        <v>4904</v>
      </c>
      <c r="C2110" s="734" t="s">
        <v>1600</v>
      </c>
      <c r="D2110" s="734" t="s">
        <v>1632</v>
      </c>
      <c r="E2110" s="735">
        <v>2520</v>
      </c>
      <c r="F2110" s="735">
        <v>-55</v>
      </c>
      <c r="G2110" s="736">
        <v>-2.14</v>
      </c>
      <c r="H2110" s="735">
        <v>2660</v>
      </c>
      <c r="I2110" s="735">
        <v>2660</v>
      </c>
      <c r="J2110" s="735">
        <v>2515</v>
      </c>
      <c r="K2110" s="735">
        <v>9497</v>
      </c>
      <c r="L2110" s="735">
        <v>24180714</v>
      </c>
      <c r="M2110" s="735">
        <v>22828080240</v>
      </c>
      <c r="N2110" s="735">
        <v>9058762</v>
      </c>
    </row>
    <row r="2111" spans="1:14">
      <c r="A2111" s="734" t="s">
        <v>4905</v>
      </c>
      <c r="B2111" s="734" t="s">
        <v>4906</v>
      </c>
      <c r="C2111" s="734" t="s">
        <v>1600</v>
      </c>
      <c r="D2111" s="734" t="s">
        <v>1611</v>
      </c>
      <c r="E2111" s="735">
        <v>2640</v>
      </c>
      <c r="F2111" s="735">
        <v>-10</v>
      </c>
      <c r="G2111" s="736">
        <v>-0.38</v>
      </c>
      <c r="H2111" s="735">
        <v>2650</v>
      </c>
      <c r="I2111" s="735">
        <v>2650</v>
      </c>
      <c r="J2111" s="735">
        <v>2620</v>
      </c>
      <c r="K2111" s="735">
        <v>95008</v>
      </c>
      <c r="L2111" s="735">
        <v>250237405</v>
      </c>
      <c r="M2111" s="735">
        <v>86286409440</v>
      </c>
      <c r="N2111" s="735">
        <v>32684246</v>
      </c>
    </row>
    <row r="2112" spans="1:14">
      <c r="A2112" s="734" t="s">
        <v>4907</v>
      </c>
      <c r="B2112" s="734" t="s">
        <v>4908</v>
      </c>
      <c r="C2112" s="734" t="s">
        <v>1600</v>
      </c>
      <c r="D2112" s="734" t="s">
        <v>1611</v>
      </c>
      <c r="E2112" s="735">
        <v>5990</v>
      </c>
      <c r="F2112" s="735">
        <v>40</v>
      </c>
      <c r="G2112" s="736">
        <v>0.67</v>
      </c>
      <c r="H2112" s="735">
        <v>5930</v>
      </c>
      <c r="I2112" s="735">
        <v>5990</v>
      </c>
      <c r="J2112" s="735">
        <v>5900</v>
      </c>
      <c r="K2112" s="735">
        <v>27958</v>
      </c>
      <c r="L2112" s="735">
        <v>165945890</v>
      </c>
      <c r="M2112" s="735">
        <v>93908536480</v>
      </c>
      <c r="N2112" s="735">
        <v>15677552</v>
      </c>
    </row>
    <row r="2113" spans="1:14">
      <c r="A2113" s="734" t="s">
        <v>4909</v>
      </c>
      <c r="B2113" s="734" t="s">
        <v>4910</v>
      </c>
      <c r="C2113" s="734" t="s">
        <v>1600</v>
      </c>
      <c r="D2113" s="734" t="s">
        <v>1601</v>
      </c>
      <c r="E2113" s="735">
        <v>894</v>
      </c>
      <c r="F2113" s="735">
        <v>-3</v>
      </c>
      <c r="G2113" s="736">
        <v>-0.33</v>
      </c>
      <c r="H2113" s="735">
        <v>897</v>
      </c>
      <c r="I2113" s="735">
        <v>903</v>
      </c>
      <c r="J2113" s="735">
        <v>890</v>
      </c>
      <c r="K2113" s="735">
        <v>24502</v>
      </c>
      <c r="L2113" s="735">
        <v>21892193</v>
      </c>
      <c r="M2113" s="735">
        <v>28795107048</v>
      </c>
      <c r="N2113" s="735">
        <v>32209292</v>
      </c>
    </row>
    <row r="2114" spans="1:14">
      <c r="A2114" s="734" t="s">
        <v>4911</v>
      </c>
      <c r="B2114" s="734" t="s">
        <v>4912</v>
      </c>
      <c r="C2114" s="734" t="s">
        <v>1600</v>
      </c>
      <c r="D2114" s="734" t="s">
        <v>1614</v>
      </c>
      <c r="E2114" s="735">
        <v>5110</v>
      </c>
      <c r="F2114" s="735">
        <v>190</v>
      </c>
      <c r="G2114" s="736">
        <v>3.86</v>
      </c>
      <c r="H2114" s="735">
        <v>4880</v>
      </c>
      <c r="I2114" s="735">
        <v>5120</v>
      </c>
      <c r="J2114" s="735">
        <v>4880</v>
      </c>
      <c r="K2114" s="735">
        <v>81380</v>
      </c>
      <c r="L2114" s="735">
        <v>409241530</v>
      </c>
      <c r="M2114" s="735">
        <v>67215718710</v>
      </c>
      <c r="N2114" s="735">
        <v>13153761</v>
      </c>
    </row>
    <row r="2115" spans="1:14">
      <c r="A2115" s="734" t="s">
        <v>4913</v>
      </c>
      <c r="B2115" s="734" t="s">
        <v>4914</v>
      </c>
      <c r="C2115" s="734" t="s">
        <v>1600</v>
      </c>
      <c r="D2115" s="734" t="s">
        <v>1632</v>
      </c>
      <c r="E2115" s="735">
        <v>4685</v>
      </c>
      <c r="F2115" s="735">
        <v>-20</v>
      </c>
      <c r="G2115" s="736">
        <v>-0.43</v>
      </c>
      <c r="H2115" s="735">
        <v>4680</v>
      </c>
      <c r="I2115" s="735">
        <v>4790</v>
      </c>
      <c r="J2115" s="735">
        <v>4660</v>
      </c>
      <c r="K2115" s="735">
        <v>76180</v>
      </c>
      <c r="L2115" s="735">
        <v>357757186</v>
      </c>
      <c r="M2115" s="735">
        <v>213357214390</v>
      </c>
      <c r="N2115" s="735">
        <v>45540494</v>
      </c>
    </row>
    <row r="2116" spans="1:14">
      <c r="A2116" s="734" t="s">
        <v>4915</v>
      </c>
      <c r="B2116" s="734" t="s">
        <v>4916</v>
      </c>
      <c r="C2116" s="734" t="s">
        <v>1600</v>
      </c>
      <c r="D2116" s="734" t="s">
        <v>1611</v>
      </c>
      <c r="E2116" s="735">
        <v>4160</v>
      </c>
      <c r="F2116" s="735">
        <v>-20</v>
      </c>
      <c r="G2116" s="736">
        <v>-0.48</v>
      </c>
      <c r="H2116" s="735">
        <v>4250</v>
      </c>
      <c r="I2116" s="735">
        <v>4250</v>
      </c>
      <c r="J2116" s="735">
        <v>4080</v>
      </c>
      <c r="K2116" s="735">
        <v>14262</v>
      </c>
      <c r="L2116" s="735">
        <v>59455400</v>
      </c>
      <c r="M2116" s="735">
        <v>60543991040</v>
      </c>
      <c r="N2116" s="735">
        <v>14553844</v>
      </c>
    </row>
    <row r="2117" spans="1:14">
      <c r="A2117" s="734" t="s">
        <v>4917</v>
      </c>
      <c r="B2117" s="734" t="s">
        <v>4918</v>
      </c>
      <c r="C2117" s="734" t="s">
        <v>1600</v>
      </c>
      <c r="D2117" s="734" t="s">
        <v>1614</v>
      </c>
      <c r="E2117" s="735">
        <v>17880</v>
      </c>
      <c r="F2117" s="735">
        <v>230</v>
      </c>
      <c r="G2117" s="736">
        <v>1.3</v>
      </c>
      <c r="H2117" s="735">
        <v>17620</v>
      </c>
      <c r="I2117" s="735">
        <v>17990</v>
      </c>
      <c r="J2117" s="735">
        <v>17100</v>
      </c>
      <c r="K2117" s="735">
        <v>65264</v>
      </c>
      <c r="L2117" s="735">
        <v>1134697720</v>
      </c>
      <c r="M2117" s="735">
        <v>157358107320</v>
      </c>
      <c r="N2117" s="735">
        <v>8800789</v>
      </c>
    </row>
    <row r="2118" spans="1:14">
      <c r="A2118" s="734" t="s">
        <v>4919</v>
      </c>
      <c r="B2118" s="734" t="s">
        <v>4920</v>
      </c>
      <c r="C2118" s="734" t="s">
        <v>1695</v>
      </c>
      <c r="D2118" s="734" t="s">
        <v>1696</v>
      </c>
      <c r="E2118" s="735">
        <v>1089</v>
      </c>
      <c r="F2118" s="735">
        <v>-7</v>
      </c>
      <c r="G2118" s="736">
        <v>-0.64</v>
      </c>
      <c r="H2118" s="735">
        <v>0</v>
      </c>
      <c r="I2118" s="735">
        <v>0</v>
      </c>
      <c r="J2118" s="735">
        <v>0</v>
      </c>
      <c r="K2118" s="735">
        <v>0</v>
      </c>
      <c r="L2118" s="735">
        <v>0</v>
      </c>
      <c r="M2118" s="735">
        <v>6171559020</v>
      </c>
      <c r="N2118" s="735">
        <v>5667180</v>
      </c>
    </row>
    <row r="2119" spans="1:14">
      <c r="A2119" s="734" t="s">
        <v>4922</v>
      </c>
      <c r="B2119" s="734" t="s">
        <v>4923</v>
      </c>
      <c r="C2119" s="734" t="s">
        <v>1600</v>
      </c>
      <c r="D2119" s="734" t="s">
        <v>1614</v>
      </c>
      <c r="E2119" s="735">
        <v>1899</v>
      </c>
      <c r="F2119" s="735">
        <v>-31</v>
      </c>
      <c r="G2119" s="736">
        <v>-1.61</v>
      </c>
      <c r="H2119" s="735">
        <v>1968</v>
      </c>
      <c r="I2119" s="735">
        <v>1977</v>
      </c>
      <c r="J2119" s="735">
        <v>1897</v>
      </c>
      <c r="K2119" s="735">
        <v>51307</v>
      </c>
      <c r="L2119" s="735">
        <v>98421648</v>
      </c>
      <c r="M2119" s="735">
        <v>36441849879</v>
      </c>
      <c r="N2119" s="735">
        <v>19190021</v>
      </c>
    </row>
    <row r="2120" spans="1:14">
      <c r="A2120" s="734" t="s">
        <v>4924</v>
      </c>
      <c r="B2120" s="734" t="s">
        <v>4925</v>
      </c>
      <c r="C2120" s="734" t="s">
        <v>1600</v>
      </c>
      <c r="D2120" s="734" t="s">
        <v>1614</v>
      </c>
      <c r="E2120" s="735">
        <v>16520</v>
      </c>
      <c r="F2120" s="735">
        <v>-10</v>
      </c>
      <c r="G2120" s="736">
        <v>-0.06</v>
      </c>
      <c r="H2120" s="735">
        <v>16690</v>
      </c>
      <c r="I2120" s="735">
        <v>16800</v>
      </c>
      <c r="J2120" s="735">
        <v>16450</v>
      </c>
      <c r="K2120" s="735">
        <v>30353</v>
      </c>
      <c r="L2120" s="735">
        <v>502373195</v>
      </c>
      <c r="M2120" s="735">
        <v>131642593600</v>
      </c>
      <c r="N2120" s="735">
        <v>7968680</v>
      </c>
    </row>
    <row r="2121" spans="1:14">
      <c r="A2121" s="734" t="s">
        <v>10253</v>
      </c>
      <c r="B2121" s="734" t="s">
        <v>10254</v>
      </c>
      <c r="C2121" s="734" t="s">
        <v>1600</v>
      </c>
      <c r="D2121" s="734" t="s">
        <v>1601</v>
      </c>
      <c r="E2121" s="735">
        <v>12580</v>
      </c>
      <c r="F2121" s="735">
        <v>-500</v>
      </c>
      <c r="G2121" s="736">
        <v>-3.82</v>
      </c>
      <c r="H2121" s="735">
        <v>13080</v>
      </c>
      <c r="I2121" s="735">
        <v>13270</v>
      </c>
      <c r="J2121" s="735">
        <v>12500</v>
      </c>
      <c r="K2121" s="735">
        <v>223314</v>
      </c>
      <c r="L2121" s="735">
        <v>2830561905</v>
      </c>
      <c r="M2121" s="735">
        <v>165023433600</v>
      </c>
      <c r="N2121" s="735">
        <v>13117920</v>
      </c>
    </row>
    <row r="2122" spans="1:14">
      <c r="A2122" s="734" t="s">
        <v>4926</v>
      </c>
      <c r="B2122" s="734" t="s">
        <v>4927</v>
      </c>
      <c r="C2122" s="734" t="s">
        <v>1600</v>
      </c>
      <c r="D2122" s="734" t="s">
        <v>1601</v>
      </c>
      <c r="E2122" s="735">
        <v>3975</v>
      </c>
      <c r="F2122" s="735">
        <v>10</v>
      </c>
      <c r="G2122" s="736">
        <v>0.25</v>
      </c>
      <c r="H2122" s="735">
        <v>3975</v>
      </c>
      <c r="I2122" s="735">
        <v>4050</v>
      </c>
      <c r="J2122" s="735">
        <v>3960</v>
      </c>
      <c r="K2122" s="735">
        <v>38715</v>
      </c>
      <c r="L2122" s="735">
        <v>154233755</v>
      </c>
      <c r="M2122" s="735">
        <v>79629728100</v>
      </c>
      <c r="N2122" s="735">
        <v>20032636</v>
      </c>
    </row>
    <row r="2123" spans="1:14">
      <c r="A2123" s="734" t="s">
        <v>4928</v>
      </c>
      <c r="B2123" s="734" t="s">
        <v>4929</v>
      </c>
      <c r="C2123" s="734" t="s">
        <v>1600</v>
      </c>
      <c r="D2123" s="734" t="s">
        <v>1614</v>
      </c>
      <c r="E2123" s="735">
        <v>6160</v>
      </c>
      <c r="F2123" s="735">
        <v>-10</v>
      </c>
      <c r="G2123" s="736">
        <v>-0.16</v>
      </c>
      <c r="H2123" s="735">
        <v>6130</v>
      </c>
      <c r="I2123" s="735">
        <v>6160</v>
      </c>
      <c r="J2123" s="735">
        <v>6060</v>
      </c>
      <c r="K2123" s="735">
        <v>55062</v>
      </c>
      <c r="L2123" s="735">
        <v>335685010</v>
      </c>
      <c r="M2123" s="735">
        <v>123200000000</v>
      </c>
      <c r="N2123" s="735">
        <v>20000000</v>
      </c>
    </row>
    <row r="2124" spans="1:14">
      <c r="A2124" s="734" t="s">
        <v>4930</v>
      </c>
      <c r="B2124" s="734" t="s">
        <v>4931</v>
      </c>
      <c r="C2124" s="734" t="s">
        <v>1600</v>
      </c>
      <c r="D2124" s="734" t="s">
        <v>1611</v>
      </c>
      <c r="E2124" s="735">
        <v>35100</v>
      </c>
      <c r="F2124" s="735">
        <v>-1050</v>
      </c>
      <c r="G2124" s="736">
        <v>-2.9</v>
      </c>
      <c r="H2124" s="735">
        <v>36150</v>
      </c>
      <c r="I2124" s="735">
        <v>36300</v>
      </c>
      <c r="J2124" s="735">
        <v>35000</v>
      </c>
      <c r="K2124" s="735">
        <v>91630</v>
      </c>
      <c r="L2124" s="735">
        <v>3238225275</v>
      </c>
      <c r="M2124" s="735">
        <v>563790555900</v>
      </c>
      <c r="N2124" s="735">
        <v>16062409</v>
      </c>
    </row>
    <row r="2125" spans="1:14">
      <c r="A2125" s="734" t="s">
        <v>4932</v>
      </c>
      <c r="B2125" s="734" t="s">
        <v>4933</v>
      </c>
      <c r="C2125" s="734" t="s">
        <v>1600</v>
      </c>
      <c r="D2125" s="734" t="s">
        <v>1611</v>
      </c>
      <c r="E2125" s="735">
        <v>14760</v>
      </c>
      <c r="F2125" s="735">
        <v>460</v>
      </c>
      <c r="G2125" s="736">
        <v>3.22</v>
      </c>
      <c r="H2125" s="735">
        <v>14350</v>
      </c>
      <c r="I2125" s="735">
        <v>14970</v>
      </c>
      <c r="J2125" s="735">
        <v>14250</v>
      </c>
      <c r="K2125" s="735">
        <v>320092</v>
      </c>
      <c r="L2125" s="735">
        <v>4716629180</v>
      </c>
      <c r="M2125" s="735">
        <v>457810772400</v>
      </c>
      <c r="N2125" s="735">
        <v>31016990</v>
      </c>
    </row>
    <row r="2126" spans="1:14">
      <c r="A2126" s="734" t="s">
        <v>4934</v>
      </c>
      <c r="B2126" s="734" t="s">
        <v>4935</v>
      </c>
      <c r="C2126" s="734" t="s">
        <v>1600</v>
      </c>
      <c r="D2126" s="734" t="s">
        <v>1611</v>
      </c>
      <c r="E2126" s="735">
        <v>25850</v>
      </c>
      <c r="F2126" s="735">
        <v>300</v>
      </c>
      <c r="G2126" s="736">
        <v>1.17</v>
      </c>
      <c r="H2126" s="735">
        <v>25700</v>
      </c>
      <c r="I2126" s="735">
        <v>25850</v>
      </c>
      <c r="J2126" s="735">
        <v>25400</v>
      </c>
      <c r="K2126" s="735">
        <v>31048</v>
      </c>
      <c r="L2126" s="735">
        <v>794272975</v>
      </c>
      <c r="M2126" s="735">
        <v>312523708200</v>
      </c>
      <c r="N2126" s="735">
        <v>12089892</v>
      </c>
    </row>
    <row r="2127" spans="1:14">
      <c r="A2127" s="734" t="s">
        <v>4936</v>
      </c>
      <c r="B2127" s="734" t="s">
        <v>4937</v>
      </c>
      <c r="C2127" s="734" t="s">
        <v>1600</v>
      </c>
      <c r="D2127" s="734" t="s">
        <v>1601</v>
      </c>
      <c r="E2127" s="735">
        <v>684</v>
      </c>
      <c r="F2127" s="735">
        <v>-57</v>
      </c>
      <c r="G2127" s="736">
        <v>-7.69</v>
      </c>
      <c r="H2127" s="735">
        <v>739</v>
      </c>
      <c r="I2127" s="735">
        <v>739</v>
      </c>
      <c r="J2127" s="735">
        <v>675</v>
      </c>
      <c r="K2127" s="735">
        <v>872392</v>
      </c>
      <c r="L2127" s="735">
        <v>607248440</v>
      </c>
      <c r="M2127" s="735">
        <v>60613374096</v>
      </c>
      <c r="N2127" s="735">
        <v>88616044</v>
      </c>
    </row>
    <row r="2128" spans="1:14">
      <c r="A2128" s="734" t="s">
        <v>4938</v>
      </c>
      <c r="B2128" s="734" t="s">
        <v>4939</v>
      </c>
      <c r="C2128" s="734" t="s">
        <v>1600</v>
      </c>
      <c r="D2128" s="734" t="s">
        <v>1611</v>
      </c>
      <c r="E2128" s="735">
        <v>4970</v>
      </c>
      <c r="F2128" s="735">
        <v>370</v>
      </c>
      <c r="G2128" s="736">
        <v>8.0399999999999991</v>
      </c>
      <c r="H2128" s="735">
        <v>4565</v>
      </c>
      <c r="I2128" s="735">
        <v>5030</v>
      </c>
      <c r="J2128" s="735">
        <v>4505</v>
      </c>
      <c r="K2128" s="735">
        <v>172229</v>
      </c>
      <c r="L2128" s="735">
        <v>837205340</v>
      </c>
      <c r="M2128" s="735">
        <v>86858672180</v>
      </c>
      <c r="N2128" s="735">
        <v>17476594</v>
      </c>
    </row>
    <row r="2129" spans="1:14">
      <c r="A2129" s="734" t="s">
        <v>4940</v>
      </c>
      <c r="B2129" s="734" t="s">
        <v>4941</v>
      </c>
      <c r="C2129" s="734" t="s">
        <v>1600</v>
      </c>
      <c r="D2129" s="734" t="s">
        <v>1611</v>
      </c>
      <c r="E2129" s="735">
        <v>3200</v>
      </c>
      <c r="F2129" s="735">
        <v>-35</v>
      </c>
      <c r="G2129" s="736">
        <v>-1.08</v>
      </c>
      <c r="H2129" s="735">
        <v>3235</v>
      </c>
      <c r="I2129" s="735">
        <v>3245</v>
      </c>
      <c r="J2129" s="735">
        <v>3165</v>
      </c>
      <c r="K2129" s="735">
        <v>34182</v>
      </c>
      <c r="L2129" s="735">
        <v>109200885</v>
      </c>
      <c r="M2129" s="735">
        <v>71257004800</v>
      </c>
      <c r="N2129" s="735">
        <v>22267814</v>
      </c>
    </row>
    <row r="2130" spans="1:14">
      <c r="A2130" s="734" t="s">
        <v>4942</v>
      </c>
      <c r="B2130" s="734" t="s">
        <v>4943</v>
      </c>
      <c r="C2130" s="734" t="s">
        <v>1600</v>
      </c>
      <c r="D2130" s="734" t="s">
        <v>1614</v>
      </c>
      <c r="E2130" s="735">
        <v>4150</v>
      </c>
      <c r="F2130" s="735">
        <v>-10</v>
      </c>
      <c r="G2130" s="736">
        <v>-0.24</v>
      </c>
      <c r="H2130" s="735">
        <v>4120</v>
      </c>
      <c r="I2130" s="735">
        <v>4165</v>
      </c>
      <c r="J2130" s="735">
        <v>4100</v>
      </c>
      <c r="K2130" s="735">
        <v>34552</v>
      </c>
      <c r="L2130" s="735">
        <v>143218355</v>
      </c>
      <c r="M2130" s="735">
        <v>79324892800</v>
      </c>
      <c r="N2130" s="735">
        <v>19114432</v>
      </c>
    </row>
    <row r="2131" spans="1:14">
      <c r="A2131" s="734" t="s">
        <v>4944</v>
      </c>
      <c r="B2131" s="734" t="s">
        <v>4945</v>
      </c>
      <c r="C2131" s="734" t="s">
        <v>1600</v>
      </c>
      <c r="D2131" s="734" t="s">
        <v>1611</v>
      </c>
      <c r="E2131" s="735">
        <v>3150</v>
      </c>
      <c r="F2131" s="735">
        <v>20</v>
      </c>
      <c r="G2131" s="736">
        <v>0.64</v>
      </c>
      <c r="H2131" s="735">
        <v>3180</v>
      </c>
      <c r="I2131" s="735">
        <v>3180</v>
      </c>
      <c r="J2131" s="735">
        <v>3120</v>
      </c>
      <c r="K2131" s="735">
        <v>1308609</v>
      </c>
      <c r="L2131" s="735">
        <v>4292254900</v>
      </c>
      <c r="M2131" s="735">
        <v>103271943600</v>
      </c>
      <c r="N2131" s="735">
        <v>32784744</v>
      </c>
    </row>
    <row r="2132" spans="1:14">
      <c r="A2132" s="734" t="s">
        <v>4946</v>
      </c>
      <c r="B2132" s="734" t="s">
        <v>4947</v>
      </c>
      <c r="C2132" s="734" t="s">
        <v>1604</v>
      </c>
      <c r="D2132" s="734" t="s">
        <v>1605</v>
      </c>
      <c r="E2132" s="735">
        <v>2800</v>
      </c>
      <c r="F2132" s="735">
        <v>10</v>
      </c>
      <c r="G2132" s="736">
        <v>0.36</v>
      </c>
      <c r="H2132" s="735">
        <v>2775</v>
      </c>
      <c r="I2132" s="735">
        <v>2800</v>
      </c>
      <c r="J2132" s="735">
        <v>2775</v>
      </c>
      <c r="K2132" s="735">
        <v>240080</v>
      </c>
      <c r="L2132" s="735">
        <v>670963897</v>
      </c>
      <c r="M2132" s="735">
        <v>552652800000</v>
      </c>
      <c r="N2132" s="735">
        <v>197376000</v>
      </c>
    </row>
    <row r="2133" spans="1:14">
      <c r="A2133" s="734" t="s">
        <v>4948</v>
      </c>
      <c r="B2133" s="734" t="s">
        <v>4949</v>
      </c>
      <c r="C2133" s="734" t="s">
        <v>1600</v>
      </c>
      <c r="D2133" s="734" t="s">
        <v>1601</v>
      </c>
      <c r="E2133" s="735">
        <v>19820</v>
      </c>
      <c r="F2133" s="735">
        <v>-180</v>
      </c>
      <c r="G2133" s="736">
        <v>-0.9</v>
      </c>
      <c r="H2133" s="735">
        <v>19810</v>
      </c>
      <c r="I2133" s="735">
        <v>20050</v>
      </c>
      <c r="J2133" s="735">
        <v>19650</v>
      </c>
      <c r="K2133" s="735">
        <v>106809</v>
      </c>
      <c r="L2133" s="735">
        <v>2115884415</v>
      </c>
      <c r="M2133" s="735">
        <v>1146556596120</v>
      </c>
      <c r="N2133" s="735">
        <v>57848466</v>
      </c>
    </row>
    <row r="2134" spans="1:14">
      <c r="A2134" s="734" t="s">
        <v>2752</v>
      </c>
      <c r="B2134" s="734" t="s">
        <v>10255</v>
      </c>
      <c r="C2134" s="734" t="s">
        <v>1600</v>
      </c>
      <c r="D2134" s="734" t="s">
        <v>1614</v>
      </c>
      <c r="E2134" s="735">
        <v>17850</v>
      </c>
      <c r="F2134" s="735">
        <v>-1680</v>
      </c>
      <c r="G2134" s="736">
        <v>-8.6</v>
      </c>
      <c r="H2134" s="735">
        <v>19300</v>
      </c>
      <c r="I2134" s="735">
        <v>19300</v>
      </c>
      <c r="J2134" s="735">
        <v>13860</v>
      </c>
      <c r="K2134" s="735">
        <v>2332313</v>
      </c>
      <c r="L2134" s="735">
        <v>38389108445</v>
      </c>
      <c r="M2134" s="735">
        <v>569107944300</v>
      </c>
      <c r="N2134" s="735">
        <v>31882798</v>
      </c>
    </row>
    <row r="2135" spans="1:14">
      <c r="A2135" s="734" t="s">
        <v>4950</v>
      </c>
      <c r="B2135" s="734" t="s">
        <v>4951</v>
      </c>
      <c r="C2135" s="734" t="s">
        <v>1604</v>
      </c>
      <c r="D2135" s="734" t="s">
        <v>1605</v>
      </c>
      <c r="E2135" s="735">
        <v>12820</v>
      </c>
      <c r="F2135" s="735">
        <v>-260</v>
      </c>
      <c r="G2135" s="736">
        <v>-1.99</v>
      </c>
      <c r="H2135" s="735">
        <v>12950</v>
      </c>
      <c r="I2135" s="735">
        <v>13200</v>
      </c>
      <c r="J2135" s="735">
        <v>12770</v>
      </c>
      <c r="K2135" s="735">
        <v>97541</v>
      </c>
      <c r="L2135" s="735">
        <v>1260744680</v>
      </c>
      <c r="M2135" s="735">
        <v>371994837560</v>
      </c>
      <c r="N2135" s="735">
        <v>29016758</v>
      </c>
    </row>
    <row r="2136" spans="1:14">
      <c r="A2136" s="734" t="s">
        <v>4952</v>
      </c>
      <c r="B2136" s="734" t="s">
        <v>4953</v>
      </c>
      <c r="C2136" s="734" t="s">
        <v>1600</v>
      </c>
      <c r="D2136" s="734" t="s">
        <v>1601</v>
      </c>
      <c r="E2136" s="735">
        <v>3140</v>
      </c>
      <c r="F2136" s="735">
        <v>10</v>
      </c>
      <c r="G2136" s="736">
        <v>0.32</v>
      </c>
      <c r="H2136" s="735">
        <v>3080</v>
      </c>
      <c r="I2136" s="735">
        <v>3215</v>
      </c>
      <c r="J2136" s="735">
        <v>3080</v>
      </c>
      <c r="K2136" s="735">
        <v>39721</v>
      </c>
      <c r="L2136" s="735">
        <v>124600315</v>
      </c>
      <c r="M2136" s="735">
        <v>51821900600</v>
      </c>
      <c r="N2136" s="735">
        <v>16503790</v>
      </c>
    </row>
    <row r="2137" spans="1:14">
      <c r="A2137" s="734" t="s">
        <v>7872</v>
      </c>
      <c r="B2137" s="734" t="s">
        <v>7873</v>
      </c>
      <c r="C2137" s="734" t="s">
        <v>1600</v>
      </c>
      <c r="D2137" s="734" t="s">
        <v>1601</v>
      </c>
      <c r="E2137" s="735">
        <v>7070</v>
      </c>
      <c r="F2137" s="735">
        <v>1630</v>
      </c>
      <c r="G2137" s="736">
        <v>29.96</v>
      </c>
      <c r="H2137" s="735">
        <v>5440</v>
      </c>
      <c r="I2137" s="735">
        <v>7070</v>
      </c>
      <c r="J2137" s="735">
        <v>5410</v>
      </c>
      <c r="K2137" s="735">
        <v>1073674</v>
      </c>
      <c r="L2137" s="735">
        <v>7238540820</v>
      </c>
      <c r="M2137" s="735">
        <v>67995915890</v>
      </c>
      <c r="N2137" s="735">
        <v>9617527</v>
      </c>
    </row>
    <row r="2138" spans="1:14">
      <c r="A2138" s="734" t="s">
        <v>4954</v>
      </c>
      <c r="B2138" s="734" t="s">
        <v>10256</v>
      </c>
      <c r="C2138" s="734" t="s">
        <v>1600</v>
      </c>
      <c r="D2138" s="734" t="s">
        <v>1611</v>
      </c>
      <c r="E2138" s="735">
        <v>3830</v>
      </c>
      <c r="F2138" s="735">
        <v>-75</v>
      </c>
      <c r="G2138" s="736">
        <v>-1.92</v>
      </c>
      <c r="H2138" s="735">
        <v>3875</v>
      </c>
      <c r="I2138" s="735">
        <v>3930</v>
      </c>
      <c r="J2138" s="735">
        <v>3805</v>
      </c>
      <c r="K2138" s="735">
        <v>39769</v>
      </c>
      <c r="L2138" s="735">
        <v>153249435</v>
      </c>
      <c r="M2138" s="735">
        <v>88874778490</v>
      </c>
      <c r="N2138" s="735">
        <v>23204903</v>
      </c>
    </row>
    <row r="2139" spans="1:14">
      <c r="A2139" s="734" t="s">
        <v>4955</v>
      </c>
      <c r="B2139" s="734" t="s">
        <v>4956</v>
      </c>
      <c r="C2139" s="734" t="s">
        <v>1600</v>
      </c>
      <c r="D2139" s="734" t="s">
        <v>1632</v>
      </c>
      <c r="E2139" s="735">
        <v>5560</v>
      </c>
      <c r="F2139" s="735">
        <v>-190</v>
      </c>
      <c r="G2139" s="736">
        <v>-3.3</v>
      </c>
      <c r="H2139" s="735">
        <v>5880</v>
      </c>
      <c r="I2139" s="735">
        <v>5880</v>
      </c>
      <c r="J2139" s="735">
        <v>5530</v>
      </c>
      <c r="K2139" s="735">
        <v>166317</v>
      </c>
      <c r="L2139" s="735">
        <v>933853985</v>
      </c>
      <c r="M2139" s="735">
        <v>141940639520</v>
      </c>
      <c r="N2139" s="735">
        <v>25528892</v>
      </c>
    </row>
    <row r="2140" spans="1:14">
      <c r="A2140" s="734" t="s">
        <v>4957</v>
      </c>
      <c r="B2140" s="734" t="s">
        <v>4958</v>
      </c>
      <c r="C2140" s="734" t="s">
        <v>1695</v>
      </c>
      <c r="D2140" s="734" t="s">
        <v>1696</v>
      </c>
      <c r="E2140" s="735">
        <v>3050</v>
      </c>
      <c r="F2140" s="735">
        <v>0</v>
      </c>
      <c r="G2140" s="736">
        <v>0</v>
      </c>
      <c r="H2140" s="735">
        <v>3100</v>
      </c>
      <c r="I2140" s="735">
        <v>3100</v>
      </c>
      <c r="J2140" s="735">
        <v>3050</v>
      </c>
      <c r="K2140" s="735">
        <v>1195</v>
      </c>
      <c r="L2140" s="735">
        <v>3662100</v>
      </c>
      <c r="M2140" s="735">
        <v>15738000000</v>
      </c>
      <c r="N2140" s="735">
        <v>5160000</v>
      </c>
    </row>
    <row r="2141" spans="1:14">
      <c r="A2141" s="734" t="s">
        <v>4959</v>
      </c>
      <c r="B2141" s="734" t="s">
        <v>4960</v>
      </c>
      <c r="C2141" s="734" t="s">
        <v>1600</v>
      </c>
      <c r="D2141" s="734" t="s">
        <v>1614</v>
      </c>
      <c r="E2141" s="735">
        <v>821</v>
      </c>
      <c r="F2141" s="735">
        <v>1</v>
      </c>
      <c r="G2141" s="736">
        <v>0.12</v>
      </c>
      <c r="H2141" s="735">
        <v>820</v>
      </c>
      <c r="I2141" s="735">
        <v>825</v>
      </c>
      <c r="J2141" s="735">
        <v>816</v>
      </c>
      <c r="K2141" s="735">
        <v>30240</v>
      </c>
      <c r="L2141" s="735">
        <v>24815487</v>
      </c>
      <c r="M2141" s="735">
        <v>26747639782</v>
      </c>
      <c r="N2141" s="735">
        <v>32579342</v>
      </c>
    </row>
    <row r="2142" spans="1:14">
      <c r="A2142" s="734" t="s">
        <v>4961</v>
      </c>
      <c r="B2142" s="734" t="s">
        <v>4962</v>
      </c>
      <c r="C2142" s="734" t="s">
        <v>1600</v>
      </c>
      <c r="D2142" s="734" t="s">
        <v>1614</v>
      </c>
      <c r="E2142" s="735">
        <v>2690</v>
      </c>
      <c r="F2142" s="735">
        <v>0</v>
      </c>
      <c r="G2142" s="736">
        <v>0</v>
      </c>
      <c r="H2142" s="735">
        <v>2680</v>
      </c>
      <c r="I2142" s="735">
        <v>2705</v>
      </c>
      <c r="J2142" s="735">
        <v>2665</v>
      </c>
      <c r="K2142" s="735">
        <v>102184</v>
      </c>
      <c r="L2142" s="735">
        <v>274495710</v>
      </c>
      <c r="M2142" s="735">
        <v>45052765600</v>
      </c>
      <c r="N2142" s="735">
        <v>16748240</v>
      </c>
    </row>
    <row r="2143" spans="1:14">
      <c r="A2143" s="734" t="s">
        <v>7874</v>
      </c>
      <c r="B2143" s="734" t="s">
        <v>7875</v>
      </c>
      <c r="C2143" s="734" t="s">
        <v>1600</v>
      </c>
      <c r="D2143" s="734" t="s">
        <v>1632</v>
      </c>
      <c r="E2143" s="735">
        <v>7010</v>
      </c>
      <c r="F2143" s="735">
        <v>-10</v>
      </c>
      <c r="G2143" s="736">
        <v>-0.14000000000000001</v>
      </c>
      <c r="H2143" s="735">
        <v>6940</v>
      </c>
      <c r="I2143" s="735">
        <v>7060</v>
      </c>
      <c r="J2143" s="735">
        <v>6940</v>
      </c>
      <c r="K2143" s="735">
        <v>40870</v>
      </c>
      <c r="L2143" s="735">
        <v>285565235</v>
      </c>
      <c r="M2143" s="735">
        <v>224443887730</v>
      </c>
      <c r="N2143" s="735">
        <v>32017673</v>
      </c>
    </row>
    <row r="2144" spans="1:14">
      <c r="A2144" s="734" t="s">
        <v>3571</v>
      </c>
      <c r="B2144" s="734" t="s">
        <v>10257</v>
      </c>
      <c r="C2144" s="734" t="s">
        <v>1600</v>
      </c>
      <c r="D2144" s="734" t="s">
        <v>1601</v>
      </c>
      <c r="E2144" s="735">
        <v>2880</v>
      </c>
      <c r="F2144" s="735">
        <v>-115</v>
      </c>
      <c r="G2144" s="736">
        <v>-3.84</v>
      </c>
      <c r="H2144" s="735">
        <v>3150</v>
      </c>
      <c r="I2144" s="735">
        <v>3150</v>
      </c>
      <c r="J2144" s="735">
        <v>2805</v>
      </c>
      <c r="K2144" s="735">
        <v>51724</v>
      </c>
      <c r="L2144" s="735">
        <v>150943063</v>
      </c>
      <c r="M2144" s="735">
        <v>22804663680</v>
      </c>
      <c r="N2144" s="735">
        <v>7918286</v>
      </c>
    </row>
    <row r="2145" spans="1:14">
      <c r="A2145" s="734" t="s">
        <v>10258</v>
      </c>
      <c r="B2145" s="734" t="s">
        <v>10259</v>
      </c>
      <c r="C2145" s="734" t="s">
        <v>1600</v>
      </c>
      <c r="D2145" s="734" t="s">
        <v>1614</v>
      </c>
      <c r="E2145" s="735">
        <v>8600</v>
      </c>
      <c r="F2145" s="735">
        <v>-40</v>
      </c>
      <c r="G2145" s="736">
        <v>-0.46</v>
      </c>
      <c r="H2145" s="735">
        <v>8700</v>
      </c>
      <c r="I2145" s="735">
        <v>8850</v>
      </c>
      <c r="J2145" s="735">
        <v>8530</v>
      </c>
      <c r="K2145" s="735">
        <v>24458</v>
      </c>
      <c r="L2145" s="735">
        <v>210470400</v>
      </c>
      <c r="M2145" s="735">
        <v>50288353800</v>
      </c>
      <c r="N2145" s="735">
        <v>5847483</v>
      </c>
    </row>
    <row r="2146" spans="1:14">
      <c r="A2146" s="734" t="s">
        <v>4964</v>
      </c>
      <c r="B2146" s="734" t="s">
        <v>4965</v>
      </c>
      <c r="C2146" s="734" t="s">
        <v>1600</v>
      </c>
      <c r="D2146" s="734" t="s">
        <v>1614</v>
      </c>
      <c r="E2146" s="735">
        <v>4525</v>
      </c>
      <c r="F2146" s="735">
        <v>70</v>
      </c>
      <c r="G2146" s="736">
        <v>1.57</v>
      </c>
      <c r="H2146" s="735">
        <v>4420</v>
      </c>
      <c r="I2146" s="735">
        <v>4570</v>
      </c>
      <c r="J2146" s="735">
        <v>4420</v>
      </c>
      <c r="K2146" s="735">
        <v>41576</v>
      </c>
      <c r="L2146" s="735">
        <v>188021115</v>
      </c>
      <c r="M2146" s="735">
        <v>46677696325</v>
      </c>
      <c r="N2146" s="735">
        <v>10315513</v>
      </c>
    </row>
    <row r="2147" spans="1:14">
      <c r="A2147" s="734" t="s">
        <v>10260</v>
      </c>
      <c r="B2147" s="734" t="s">
        <v>10261</v>
      </c>
      <c r="C2147" s="734" t="s">
        <v>1600</v>
      </c>
      <c r="D2147" s="734" t="s">
        <v>1614</v>
      </c>
      <c r="E2147" s="735">
        <v>14300</v>
      </c>
      <c r="F2147" s="735">
        <v>-280</v>
      </c>
      <c r="G2147" s="736">
        <v>-1.92</v>
      </c>
      <c r="H2147" s="735">
        <v>14430</v>
      </c>
      <c r="I2147" s="735">
        <v>14650</v>
      </c>
      <c r="J2147" s="735">
        <v>14160</v>
      </c>
      <c r="K2147" s="735">
        <v>18774</v>
      </c>
      <c r="L2147" s="735">
        <v>269141330</v>
      </c>
      <c r="M2147" s="735">
        <v>73007220000</v>
      </c>
      <c r="N2147" s="735">
        <v>5105400</v>
      </c>
    </row>
    <row r="2148" spans="1:14">
      <c r="A2148" s="734" t="s">
        <v>4966</v>
      </c>
      <c r="B2148" s="734" t="s">
        <v>1381</v>
      </c>
      <c r="C2148" s="734" t="s">
        <v>1604</v>
      </c>
      <c r="D2148" s="734" t="s">
        <v>1605</v>
      </c>
      <c r="E2148" s="735">
        <v>21000</v>
      </c>
      <c r="F2148" s="735">
        <v>-100</v>
      </c>
      <c r="G2148" s="736">
        <v>-0.47</v>
      </c>
      <c r="H2148" s="735">
        <v>21100</v>
      </c>
      <c r="I2148" s="735">
        <v>21150</v>
      </c>
      <c r="J2148" s="735">
        <v>20500</v>
      </c>
      <c r="K2148" s="735">
        <v>700687</v>
      </c>
      <c r="L2148" s="735">
        <v>14641280025</v>
      </c>
      <c r="M2148" s="735">
        <v>2415865725000</v>
      </c>
      <c r="N2148" s="735">
        <v>115041225</v>
      </c>
    </row>
    <row r="2149" spans="1:14">
      <c r="A2149" s="734" t="s">
        <v>4967</v>
      </c>
      <c r="B2149" s="734" t="s">
        <v>4968</v>
      </c>
      <c r="C2149" s="734" t="s">
        <v>1600</v>
      </c>
      <c r="D2149" s="734" t="s">
        <v>1651</v>
      </c>
      <c r="E2149" s="735">
        <v>2080</v>
      </c>
      <c r="F2149" s="735">
        <v>0</v>
      </c>
      <c r="G2149" s="736">
        <v>0</v>
      </c>
      <c r="H2149" s="735">
        <v>0</v>
      </c>
      <c r="I2149" s="735">
        <v>0</v>
      </c>
      <c r="J2149" s="735">
        <v>0</v>
      </c>
      <c r="K2149" s="735">
        <v>0</v>
      </c>
      <c r="L2149" s="735">
        <v>0</v>
      </c>
      <c r="M2149" s="735">
        <v>60588453120</v>
      </c>
      <c r="N2149" s="735">
        <v>29129064</v>
      </c>
    </row>
    <row r="2150" spans="1:14">
      <c r="A2150" s="734" t="s">
        <v>4969</v>
      </c>
      <c r="B2150" s="734" t="s">
        <v>4970</v>
      </c>
      <c r="C2150" s="734" t="s">
        <v>1604</v>
      </c>
      <c r="D2150" s="734" t="s">
        <v>1605</v>
      </c>
      <c r="E2150" s="735">
        <v>15150</v>
      </c>
      <c r="F2150" s="735">
        <v>-450</v>
      </c>
      <c r="G2150" s="736">
        <v>-2.88</v>
      </c>
      <c r="H2150" s="735">
        <v>15620</v>
      </c>
      <c r="I2150" s="735">
        <v>15660</v>
      </c>
      <c r="J2150" s="735">
        <v>15150</v>
      </c>
      <c r="K2150" s="735">
        <v>14759</v>
      </c>
      <c r="L2150" s="735">
        <v>226742720</v>
      </c>
      <c r="M2150" s="735">
        <v>222778810800</v>
      </c>
      <c r="N2150" s="735">
        <v>14704872</v>
      </c>
    </row>
    <row r="2151" spans="1:14">
      <c r="A2151" s="734" t="s">
        <v>10262</v>
      </c>
      <c r="B2151" s="734" t="s">
        <v>10263</v>
      </c>
      <c r="C2151" s="734" t="s">
        <v>1600</v>
      </c>
      <c r="D2151" s="734" t="s">
        <v>1651</v>
      </c>
      <c r="E2151" s="735">
        <v>3935</v>
      </c>
      <c r="F2151" s="735">
        <v>0</v>
      </c>
      <c r="G2151" s="736">
        <v>0</v>
      </c>
      <c r="H2151" s="735">
        <v>0</v>
      </c>
      <c r="I2151" s="735">
        <v>0</v>
      </c>
      <c r="J2151" s="735">
        <v>0</v>
      </c>
      <c r="K2151" s="735">
        <v>0</v>
      </c>
      <c r="L2151" s="735">
        <v>0</v>
      </c>
      <c r="M2151" s="735">
        <v>81063616775</v>
      </c>
      <c r="N2151" s="735">
        <v>20600665</v>
      </c>
    </row>
    <row r="2152" spans="1:14">
      <c r="A2152" s="734" t="s">
        <v>4971</v>
      </c>
      <c r="B2152" s="734" t="s">
        <v>4972</v>
      </c>
      <c r="C2152" s="734" t="s">
        <v>1604</v>
      </c>
      <c r="D2152" s="734" t="s">
        <v>1605</v>
      </c>
      <c r="E2152" s="735">
        <v>9980</v>
      </c>
      <c r="F2152" s="735">
        <v>280</v>
      </c>
      <c r="G2152" s="736">
        <v>2.89</v>
      </c>
      <c r="H2152" s="735">
        <v>9700</v>
      </c>
      <c r="I2152" s="735">
        <v>9980</v>
      </c>
      <c r="J2152" s="735">
        <v>9630</v>
      </c>
      <c r="K2152" s="735">
        <v>2181</v>
      </c>
      <c r="L2152" s="735">
        <v>21292370</v>
      </c>
      <c r="M2152" s="735">
        <v>97804000000</v>
      </c>
      <c r="N2152" s="735">
        <v>9800000</v>
      </c>
    </row>
    <row r="2153" spans="1:14">
      <c r="A2153" s="734" t="s">
        <v>4973</v>
      </c>
      <c r="B2153" s="734" t="s">
        <v>10264</v>
      </c>
      <c r="C2153" s="734" t="s">
        <v>1600</v>
      </c>
      <c r="D2153" s="734" t="s">
        <v>1611</v>
      </c>
      <c r="E2153" s="735">
        <v>9680</v>
      </c>
      <c r="F2153" s="735">
        <v>-70</v>
      </c>
      <c r="G2153" s="736">
        <v>-0.72</v>
      </c>
      <c r="H2153" s="735">
        <v>9750</v>
      </c>
      <c r="I2153" s="735">
        <v>10220</v>
      </c>
      <c r="J2153" s="735">
        <v>9550</v>
      </c>
      <c r="K2153" s="735">
        <v>1512882</v>
      </c>
      <c r="L2153" s="735">
        <v>14984919400</v>
      </c>
      <c r="M2153" s="735">
        <v>215089600000</v>
      </c>
      <c r="N2153" s="735">
        <v>22220000</v>
      </c>
    </row>
    <row r="2154" spans="1:14">
      <c r="A2154" s="734" t="s">
        <v>4974</v>
      </c>
      <c r="B2154" s="734" t="s">
        <v>4975</v>
      </c>
      <c r="C2154" s="734" t="s">
        <v>1600</v>
      </c>
      <c r="D2154" s="734" t="s">
        <v>1611</v>
      </c>
      <c r="E2154" s="735">
        <v>5840</v>
      </c>
      <c r="F2154" s="735">
        <v>-20</v>
      </c>
      <c r="G2154" s="736">
        <v>-0.34</v>
      </c>
      <c r="H2154" s="735">
        <v>5860</v>
      </c>
      <c r="I2154" s="735">
        <v>5860</v>
      </c>
      <c r="J2154" s="735">
        <v>5760</v>
      </c>
      <c r="K2154" s="735">
        <v>17786</v>
      </c>
      <c r="L2154" s="735">
        <v>103261600</v>
      </c>
      <c r="M2154" s="735">
        <v>52560000000</v>
      </c>
      <c r="N2154" s="735">
        <v>9000000</v>
      </c>
    </row>
    <row r="2155" spans="1:14">
      <c r="A2155" s="734" t="s">
        <v>4976</v>
      </c>
      <c r="B2155" s="734" t="s">
        <v>4977</v>
      </c>
      <c r="C2155" s="734" t="s">
        <v>1604</v>
      </c>
      <c r="D2155" s="734" t="s">
        <v>1605</v>
      </c>
      <c r="E2155" s="735">
        <v>8040</v>
      </c>
      <c r="F2155" s="735">
        <v>-70</v>
      </c>
      <c r="G2155" s="736">
        <v>-0.86</v>
      </c>
      <c r="H2155" s="735">
        <v>8170</v>
      </c>
      <c r="I2155" s="735">
        <v>8170</v>
      </c>
      <c r="J2155" s="735">
        <v>8010</v>
      </c>
      <c r="K2155" s="735">
        <v>2113</v>
      </c>
      <c r="L2155" s="735">
        <v>17017960</v>
      </c>
      <c r="M2155" s="735">
        <v>128425774200</v>
      </c>
      <c r="N2155" s="735">
        <v>15973355</v>
      </c>
    </row>
    <row r="2156" spans="1:14">
      <c r="A2156" s="734" t="s">
        <v>4979</v>
      </c>
      <c r="B2156" s="734" t="s">
        <v>4980</v>
      </c>
      <c r="C2156" s="734" t="s">
        <v>1600</v>
      </c>
      <c r="D2156" s="734" t="s">
        <v>1611</v>
      </c>
      <c r="E2156" s="735">
        <v>26350</v>
      </c>
      <c r="F2156" s="735">
        <v>4000</v>
      </c>
      <c r="G2156" s="736">
        <v>17.899999999999999</v>
      </c>
      <c r="H2156" s="735">
        <v>21900</v>
      </c>
      <c r="I2156" s="735">
        <v>27500</v>
      </c>
      <c r="J2156" s="735">
        <v>21900</v>
      </c>
      <c r="K2156" s="735">
        <v>22362142</v>
      </c>
      <c r="L2156" s="735">
        <v>575073630950</v>
      </c>
      <c r="M2156" s="735">
        <v>907568649550</v>
      </c>
      <c r="N2156" s="735">
        <v>34442833</v>
      </c>
    </row>
    <row r="2157" spans="1:14">
      <c r="A2157" s="734" t="s">
        <v>4981</v>
      </c>
      <c r="B2157" s="734" t="s">
        <v>1082</v>
      </c>
      <c r="C2157" s="734" t="s">
        <v>1604</v>
      </c>
      <c r="D2157" s="734" t="s">
        <v>1605</v>
      </c>
      <c r="E2157" s="735">
        <v>11250</v>
      </c>
      <c r="F2157" s="735">
        <v>-190</v>
      </c>
      <c r="G2157" s="736">
        <v>-1.66</v>
      </c>
      <c r="H2157" s="735">
        <v>11280</v>
      </c>
      <c r="I2157" s="735">
        <v>11440</v>
      </c>
      <c r="J2157" s="735">
        <v>11200</v>
      </c>
      <c r="K2157" s="735">
        <v>101466</v>
      </c>
      <c r="L2157" s="735">
        <v>1142963530</v>
      </c>
      <c r="M2157" s="735">
        <v>425233766250</v>
      </c>
      <c r="N2157" s="735">
        <v>37798557</v>
      </c>
    </row>
    <row r="2158" spans="1:14">
      <c r="A2158" s="734" t="s">
        <v>4982</v>
      </c>
      <c r="B2158" s="734" t="s">
        <v>4983</v>
      </c>
      <c r="C2158" s="734" t="s">
        <v>1604</v>
      </c>
      <c r="D2158" s="734" t="s">
        <v>1605</v>
      </c>
      <c r="E2158" s="735">
        <v>5410</v>
      </c>
      <c r="F2158" s="735">
        <v>-90</v>
      </c>
      <c r="G2158" s="736">
        <v>-1.64</v>
      </c>
      <c r="H2158" s="735">
        <v>5460</v>
      </c>
      <c r="I2158" s="735">
        <v>5490</v>
      </c>
      <c r="J2158" s="735">
        <v>5410</v>
      </c>
      <c r="K2158" s="735">
        <v>69214</v>
      </c>
      <c r="L2158" s="735">
        <v>376058925</v>
      </c>
      <c r="M2158" s="735">
        <v>436267728850</v>
      </c>
      <c r="N2158" s="735">
        <v>80640985</v>
      </c>
    </row>
    <row r="2159" spans="1:14">
      <c r="A2159" s="734" t="s">
        <v>4984</v>
      </c>
      <c r="B2159" s="734" t="s">
        <v>4985</v>
      </c>
      <c r="C2159" s="734" t="s">
        <v>1600</v>
      </c>
      <c r="D2159" s="734" t="s">
        <v>1611</v>
      </c>
      <c r="E2159" s="735">
        <v>6120</v>
      </c>
      <c r="F2159" s="735">
        <v>-110</v>
      </c>
      <c r="G2159" s="736">
        <v>-1.77</v>
      </c>
      <c r="H2159" s="735">
        <v>6230</v>
      </c>
      <c r="I2159" s="735">
        <v>6280</v>
      </c>
      <c r="J2159" s="735">
        <v>6050</v>
      </c>
      <c r="K2159" s="735">
        <v>135361</v>
      </c>
      <c r="L2159" s="735">
        <v>832782590</v>
      </c>
      <c r="M2159" s="735">
        <v>220366010160</v>
      </c>
      <c r="N2159" s="735">
        <v>36007518</v>
      </c>
    </row>
    <row r="2160" spans="1:14">
      <c r="A2160" s="734" t="s">
        <v>3163</v>
      </c>
      <c r="B2160" s="734" t="s">
        <v>10265</v>
      </c>
      <c r="C2160" s="734" t="s">
        <v>1600</v>
      </c>
      <c r="D2160" s="734" t="s">
        <v>1611</v>
      </c>
      <c r="E2160" s="735">
        <v>5170</v>
      </c>
      <c r="F2160" s="735">
        <v>170</v>
      </c>
      <c r="G2160" s="736">
        <v>3.4</v>
      </c>
      <c r="H2160" s="735">
        <v>5120</v>
      </c>
      <c r="I2160" s="735">
        <v>5320</v>
      </c>
      <c r="J2160" s="735">
        <v>5060</v>
      </c>
      <c r="K2160" s="735">
        <v>515983</v>
      </c>
      <c r="L2160" s="735">
        <v>2674111380</v>
      </c>
      <c r="M2160" s="735">
        <v>153427375750</v>
      </c>
      <c r="N2160" s="735">
        <v>29676475</v>
      </c>
    </row>
    <row r="2161" spans="1:14">
      <c r="A2161" s="734" t="s">
        <v>4986</v>
      </c>
      <c r="B2161" s="734" t="s">
        <v>4987</v>
      </c>
      <c r="C2161" s="734" t="s">
        <v>1600</v>
      </c>
      <c r="D2161" s="734" t="s">
        <v>1632</v>
      </c>
      <c r="E2161" s="735">
        <v>1551</v>
      </c>
      <c r="F2161" s="735">
        <v>4</v>
      </c>
      <c r="G2161" s="736">
        <v>0.26</v>
      </c>
      <c r="H2161" s="735">
        <v>1547</v>
      </c>
      <c r="I2161" s="735">
        <v>1580</v>
      </c>
      <c r="J2161" s="735">
        <v>1526</v>
      </c>
      <c r="K2161" s="735">
        <v>64898</v>
      </c>
      <c r="L2161" s="735">
        <v>100186745</v>
      </c>
      <c r="M2161" s="735">
        <v>24998748126</v>
      </c>
      <c r="N2161" s="735">
        <v>16117826</v>
      </c>
    </row>
    <row r="2162" spans="1:14">
      <c r="A2162" s="734" t="s">
        <v>4988</v>
      </c>
      <c r="B2162" s="734" t="s">
        <v>4989</v>
      </c>
      <c r="C2162" s="734" t="s">
        <v>1600</v>
      </c>
      <c r="D2162" s="734" t="s">
        <v>1614</v>
      </c>
      <c r="E2162" s="735">
        <v>29000</v>
      </c>
      <c r="F2162" s="735">
        <v>50</v>
      </c>
      <c r="G2162" s="736">
        <v>0.17</v>
      </c>
      <c r="H2162" s="735">
        <v>29000</v>
      </c>
      <c r="I2162" s="735">
        <v>30350</v>
      </c>
      <c r="J2162" s="735">
        <v>28500</v>
      </c>
      <c r="K2162" s="735">
        <v>293751</v>
      </c>
      <c r="L2162" s="735">
        <v>8666765100</v>
      </c>
      <c r="M2162" s="735">
        <v>1237731281000</v>
      </c>
      <c r="N2162" s="735">
        <v>42680389</v>
      </c>
    </row>
    <row r="2163" spans="1:14">
      <c r="A2163" s="734" t="s">
        <v>4991</v>
      </c>
      <c r="B2163" s="734" t="s">
        <v>4992</v>
      </c>
      <c r="C2163" s="734" t="s">
        <v>1604</v>
      </c>
      <c r="D2163" s="734" t="s">
        <v>1605</v>
      </c>
      <c r="E2163" s="735">
        <v>5040</v>
      </c>
      <c r="F2163" s="735">
        <v>40</v>
      </c>
      <c r="G2163" s="736">
        <v>0.8</v>
      </c>
      <c r="H2163" s="735">
        <v>5010</v>
      </c>
      <c r="I2163" s="735">
        <v>5135</v>
      </c>
      <c r="J2163" s="735">
        <v>4945</v>
      </c>
      <c r="K2163" s="735">
        <v>37582</v>
      </c>
      <c r="L2163" s="735">
        <v>189532980</v>
      </c>
      <c r="M2163" s="735">
        <v>64512000000</v>
      </c>
      <c r="N2163" s="735">
        <v>12800000</v>
      </c>
    </row>
    <row r="2164" spans="1:14">
      <c r="A2164" s="734" t="s">
        <v>4993</v>
      </c>
      <c r="B2164" s="734" t="s">
        <v>4994</v>
      </c>
      <c r="C2164" s="734" t="s">
        <v>1604</v>
      </c>
      <c r="D2164" s="734" t="s">
        <v>1605</v>
      </c>
      <c r="E2164" s="735">
        <v>65500</v>
      </c>
      <c r="F2164" s="735">
        <v>500</v>
      </c>
      <c r="G2164" s="736">
        <v>0.77</v>
      </c>
      <c r="H2164" s="735">
        <v>65000</v>
      </c>
      <c r="I2164" s="735">
        <v>67900</v>
      </c>
      <c r="J2164" s="735">
        <v>64400</v>
      </c>
      <c r="K2164" s="735">
        <v>1625</v>
      </c>
      <c r="L2164" s="735">
        <v>105762900</v>
      </c>
      <c r="M2164" s="735">
        <v>435518539000</v>
      </c>
      <c r="N2164" s="735">
        <v>6649138</v>
      </c>
    </row>
    <row r="2165" spans="1:14">
      <c r="A2165" s="734" t="s">
        <v>4995</v>
      </c>
      <c r="B2165" s="734" t="s">
        <v>4996</v>
      </c>
      <c r="C2165" s="734" t="s">
        <v>1604</v>
      </c>
      <c r="D2165" s="734" t="s">
        <v>1605</v>
      </c>
      <c r="E2165" s="735">
        <v>11780</v>
      </c>
      <c r="F2165" s="735">
        <v>90</v>
      </c>
      <c r="G2165" s="736">
        <v>0.77</v>
      </c>
      <c r="H2165" s="735">
        <v>11790</v>
      </c>
      <c r="I2165" s="735">
        <v>11790</v>
      </c>
      <c r="J2165" s="735">
        <v>11580</v>
      </c>
      <c r="K2165" s="735">
        <v>10933</v>
      </c>
      <c r="L2165" s="735">
        <v>128240650</v>
      </c>
      <c r="M2165" s="735">
        <v>61164575420</v>
      </c>
      <c r="N2165" s="735">
        <v>5192239</v>
      </c>
    </row>
    <row r="2166" spans="1:14">
      <c r="A2166" s="734" t="s">
        <v>7876</v>
      </c>
      <c r="B2166" s="734" t="s">
        <v>4998</v>
      </c>
      <c r="C2166" s="734" t="s">
        <v>1604</v>
      </c>
      <c r="D2166" s="734" t="s">
        <v>1605</v>
      </c>
      <c r="E2166" s="735">
        <v>14100</v>
      </c>
      <c r="F2166" s="735">
        <v>-440</v>
      </c>
      <c r="G2166" s="736">
        <v>-3.03</v>
      </c>
      <c r="H2166" s="735">
        <v>14520</v>
      </c>
      <c r="I2166" s="735">
        <v>14520</v>
      </c>
      <c r="J2166" s="735">
        <v>14100</v>
      </c>
      <c r="K2166" s="735">
        <v>6469</v>
      </c>
      <c r="L2166" s="735">
        <v>92150455</v>
      </c>
      <c r="M2166" s="735">
        <v>167157868800</v>
      </c>
      <c r="N2166" s="735">
        <v>11855168</v>
      </c>
    </row>
    <row r="2167" spans="1:14">
      <c r="A2167" s="734" t="s">
        <v>4999</v>
      </c>
      <c r="B2167" s="734" t="s">
        <v>5000</v>
      </c>
      <c r="C2167" s="734" t="s">
        <v>1604</v>
      </c>
      <c r="D2167" s="734" t="s">
        <v>1605</v>
      </c>
      <c r="E2167" s="735">
        <v>96100</v>
      </c>
      <c r="F2167" s="735">
        <v>-200</v>
      </c>
      <c r="G2167" s="736">
        <v>-0.21</v>
      </c>
      <c r="H2167" s="735">
        <v>96000</v>
      </c>
      <c r="I2167" s="735">
        <v>96700</v>
      </c>
      <c r="J2167" s="735">
        <v>95700</v>
      </c>
      <c r="K2167" s="735">
        <v>910</v>
      </c>
      <c r="L2167" s="735">
        <v>87365300</v>
      </c>
      <c r="M2167" s="735">
        <v>120860261100</v>
      </c>
      <c r="N2167" s="735">
        <v>1257651</v>
      </c>
    </row>
    <row r="2168" spans="1:14">
      <c r="A2168" s="734" t="s">
        <v>5001</v>
      </c>
      <c r="B2168" s="734" t="s">
        <v>5002</v>
      </c>
      <c r="C2168" s="734" t="s">
        <v>1600</v>
      </c>
      <c r="D2168" s="734" t="s">
        <v>1601</v>
      </c>
      <c r="E2168" s="735">
        <v>1010</v>
      </c>
      <c r="F2168" s="735">
        <v>-11</v>
      </c>
      <c r="G2168" s="736">
        <v>-1.08</v>
      </c>
      <c r="H2168" s="735">
        <v>1021</v>
      </c>
      <c r="I2168" s="735">
        <v>1021</v>
      </c>
      <c r="J2168" s="735">
        <v>999</v>
      </c>
      <c r="K2168" s="735">
        <v>18964</v>
      </c>
      <c r="L2168" s="735">
        <v>19184401</v>
      </c>
      <c r="M2168" s="735">
        <v>31289625270</v>
      </c>
      <c r="N2168" s="735">
        <v>30979827</v>
      </c>
    </row>
    <row r="2169" spans="1:14">
      <c r="A2169" s="734" t="s">
        <v>5003</v>
      </c>
      <c r="B2169" s="734" t="s">
        <v>5004</v>
      </c>
      <c r="C2169" s="734" t="s">
        <v>1600</v>
      </c>
      <c r="D2169" s="734" t="s">
        <v>1601</v>
      </c>
      <c r="E2169" s="735">
        <v>2055</v>
      </c>
      <c r="F2169" s="735">
        <v>20</v>
      </c>
      <c r="G2169" s="736">
        <v>0.98</v>
      </c>
      <c r="H2169" s="735">
        <v>2055</v>
      </c>
      <c r="I2169" s="735">
        <v>2115</v>
      </c>
      <c r="J2169" s="735">
        <v>2005</v>
      </c>
      <c r="K2169" s="735">
        <v>352316</v>
      </c>
      <c r="L2169" s="735">
        <v>722822436</v>
      </c>
      <c r="M2169" s="735">
        <v>143651581530</v>
      </c>
      <c r="N2169" s="735">
        <v>69903446</v>
      </c>
    </row>
    <row r="2170" spans="1:14">
      <c r="A2170" s="734" t="s">
        <v>4371</v>
      </c>
      <c r="B2170" s="734" t="s">
        <v>10266</v>
      </c>
      <c r="C2170" s="734" t="s">
        <v>1600</v>
      </c>
      <c r="D2170" s="734" t="s">
        <v>1601</v>
      </c>
      <c r="E2170" s="735">
        <v>2050</v>
      </c>
      <c r="F2170" s="735">
        <v>0</v>
      </c>
      <c r="G2170" s="736">
        <v>0</v>
      </c>
      <c r="H2170" s="735">
        <v>2050</v>
      </c>
      <c r="I2170" s="735">
        <v>2205</v>
      </c>
      <c r="J2170" s="735">
        <v>1995</v>
      </c>
      <c r="K2170" s="735">
        <v>26981</v>
      </c>
      <c r="L2170" s="735">
        <v>55469573</v>
      </c>
      <c r="M2170" s="735">
        <v>50198448400</v>
      </c>
      <c r="N2170" s="735">
        <v>24487048</v>
      </c>
    </row>
    <row r="2171" spans="1:14">
      <c r="A2171" s="734" t="s">
        <v>5005</v>
      </c>
      <c r="B2171" s="734" t="s">
        <v>5006</v>
      </c>
      <c r="C2171" s="734" t="s">
        <v>1604</v>
      </c>
      <c r="D2171" s="734" t="s">
        <v>1605</v>
      </c>
      <c r="E2171" s="735">
        <v>1301</v>
      </c>
      <c r="F2171" s="735">
        <v>-69</v>
      </c>
      <c r="G2171" s="736">
        <v>-5.04</v>
      </c>
      <c r="H2171" s="735">
        <v>1369</v>
      </c>
      <c r="I2171" s="735">
        <v>1369</v>
      </c>
      <c r="J2171" s="735">
        <v>1292</v>
      </c>
      <c r="K2171" s="735">
        <v>2777754</v>
      </c>
      <c r="L2171" s="735">
        <v>3661550333</v>
      </c>
      <c r="M2171" s="735">
        <v>164747869021</v>
      </c>
      <c r="N2171" s="735">
        <v>126631721</v>
      </c>
    </row>
    <row r="2172" spans="1:14">
      <c r="A2172" s="734" t="s">
        <v>5007</v>
      </c>
      <c r="B2172" s="734" t="s">
        <v>5008</v>
      </c>
      <c r="C2172" s="734" t="s">
        <v>1604</v>
      </c>
      <c r="D2172" s="734" t="s">
        <v>1605</v>
      </c>
      <c r="E2172" s="735">
        <v>160000</v>
      </c>
      <c r="F2172" s="735">
        <v>1300</v>
      </c>
      <c r="G2172" s="736">
        <v>0.82</v>
      </c>
      <c r="H2172" s="735">
        <v>158600</v>
      </c>
      <c r="I2172" s="735">
        <v>160000</v>
      </c>
      <c r="J2172" s="735">
        <v>158600</v>
      </c>
      <c r="K2172" s="735">
        <v>909</v>
      </c>
      <c r="L2172" s="735">
        <v>144482100</v>
      </c>
      <c r="M2172" s="735">
        <v>96000000000</v>
      </c>
      <c r="N2172" s="735">
        <v>600000</v>
      </c>
    </row>
    <row r="2173" spans="1:14">
      <c r="A2173" s="734" t="s">
        <v>5009</v>
      </c>
      <c r="B2173" s="734" t="s">
        <v>1491</v>
      </c>
      <c r="C2173" s="734" t="s">
        <v>1604</v>
      </c>
      <c r="D2173" s="734" t="s">
        <v>1605</v>
      </c>
      <c r="E2173" s="735">
        <v>82900</v>
      </c>
      <c r="F2173" s="735">
        <v>-600</v>
      </c>
      <c r="G2173" s="736">
        <v>-0.72</v>
      </c>
      <c r="H2173" s="735">
        <v>83100</v>
      </c>
      <c r="I2173" s="735">
        <v>83500</v>
      </c>
      <c r="J2173" s="735">
        <v>82700</v>
      </c>
      <c r="K2173" s="735">
        <v>21318</v>
      </c>
      <c r="L2173" s="735">
        <v>1768570100</v>
      </c>
      <c r="M2173" s="735">
        <v>1144250462000</v>
      </c>
      <c r="N2173" s="735">
        <v>13802780</v>
      </c>
    </row>
    <row r="2174" spans="1:14">
      <c r="A2174" s="734" t="s">
        <v>5010</v>
      </c>
      <c r="B2174" s="734" t="s">
        <v>5011</v>
      </c>
      <c r="C2174" s="734" t="s">
        <v>1604</v>
      </c>
      <c r="D2174" s="734" t="s">
        <v>1605</v>
      </c>
      <c r="E2174" s="735">
        <v>20350</v>
      </c>
      <c r="F2174" s="735">
        <v>100</v>
      </c>
      <c r="G2174" s="736">
        <v>0.49</v>
      </c>
      <c r="H2174" s="735">
        <v>20300</v>
      </c>
      <c r="I2174" s="735">
        <v>20400</v>
      </c>
      <c r="J2174" s="735">
        <v>20100</v>
      </c>
      <c r="K2174" s="735">
        <v>6232</v>
      </c>
      <c r="L2174" s="735">
        <v>125882425</v>
      </c>
      <c r="M2174" s="735">
        <v>111639326700</v>
      </c>
      <c r="N2174" s="735">
        <v>5485962</v>
      </c>
    </row>
    <row r="2175" spans="1:14">
      <c r="A2175" s="734" t="s">
        <v>5012</v>
      </c>
      <c r="B2175" s="734" t="s">
        <v>5013</v>
      </c>
      <c r="C2175" s="734" t="s">
        <v>1604</v>
      </c>
      <c r="D2175" s="734" t="s">
        <v>1605</v>
      </c>
      <c r="E2175" s="735">
        <v>46250</v>
      </c>
      <c r="F2175" s="735">
        <v>-700</v>
      </c>
      <c r="G2175" s="736">
        <v>-1.49</v>
      </c>
      <c r="H2175" s="735">
        <v>46950</v>
      </c>
      <c r="I2175" s="735">
        <v>46950</v>
      </c>
      <c r="J2175" s="735">
        <v>46200</v>
      </c>
      <c r="K2175" s="735">
        <v>6761</v>
      </c>
      <c r="L2175" s="735">
        <v>314033450</v>
      </c>
      <c r="M2175" s="735">
        <v>231706071250</v>
      </c>
      <c r="N2175" s="735">
        <v>5009861</v>
      </c>
    </row>
    <row r="2176" spans="1:14">
      <c r="A2176" s="734" t="s">
        <v>5014</v>
      </c>
      <c r="B2176" s="734" t="s">
        <v>5015</v>
      </c>
      <c r="C2176" s="734" t="s">
        <v>1600</v>
      </c>
      <c r="D2176" s="734" t="s">
        <v>1601</v>
      </c>
      <c r="E2176" s="735">
        <v>1678</v>
      </c>
      <c r="F2176" s="735">
        <v>-2</v>
      </c>
      <c r="G2176" s="736">
        <v>-0.12</v>
      </c>
      <c r="H2176" s="735">
        <v>1677</v>
      </c>
      <c r="I2176" s="735">
        <v>1690</v>
      </c>
      <c r="J2176" s="735">
        <v>1650</v>
      </c>
      <c r="K2176" s="735">
        <v>529883</v>
      </c>
      <c r="L2176" s="735">
        <v>882876459</v>
      </c>
      <c r="M2176" s="735">
        <v>162683036324</v>
      </c>
      <c r="N2176" s="735">
        <v>96950558</v>
      </c>
    </row>
    <row r="2177" spans="1:14">
      <c r="A2177" s="734" t="s">
        <v>5016</v>
      </c>
      <c r="B2177" s="734" t="s">
        <v>5017</v>
      </c>
      <c r="C2177" s="734" t="s">
        <v>1629</v>
      </c>
      <c r="D2177" s="734" t="s">
        <v>1611</v>
      </c>
      <c r="E2177" s="735">
        <v>27700</v>
      </c>
      <c r="F2177" s="735">
        <v>-400</v>
      </c>
      <c r="G2177" s="736">
        <v>-1.42</v>
      </c>
      <c r="H2177" s="735">
        <v>27700</v>
      </c>
      <c r="I2177" s="735">
        <v>28350</v>
      </c>
      <c r="J2177" s="735">
        <v>27550</v>
      </c>
      <c r="K2177" s="735">
        <v>270140</v>
      </c>
      <c r="L2177" s="735">
        <v>7500027750</v>
      </c>
      <c r="M2177" s="735">
        <v>1309332491700</v>
      </c>
      <c r="N2177" s="735">
        <v>47268321</v>
      </c>
    </row>
    <row r="2178" spans="1:14">
      <c r="A2178" s="734" t="s">
        <v>5156</v>
      </c>
      <c r="B2178" s="734" t="s">
        <v>10267</v>
      </c>
      <c r="C2178" s="734" t="s">
        <v>1604</v>
      </c>
      <c r="D2178" s="734" t="s">
        <v>1605</v>
      </c>
      <c r="E2178" s="735">
        <v>792</v>
      </c>
      <c r="F2178" s="735">
        <v>-10</v>
      </c>
      <c r="G2178" s="736">
        <v>-1.25</v>
      </c>
      <c r="H2178" s="735">
        <v>802</v>
      </c>
      <c r="I2178" s="735">
        <v>811</v>
      </c>
      <c r="J2178" s="735">
        <v>783</v>
      </c>
      <c r="K2178" s="735">
        <v>96631</v>
      </c>
      <c r="L2178" s="735">
        <v>76528053</v>
      </c>
      <c r="M2178" s="735">
        <v>41825702160</v>
      </c>
      <c r="N2178" s="735">
        <v>52810230</v>
      </c>
    </row>
    <row r="2179" spans="1:14">
      <c r="A2179" s="734" t="s">
        <v>5018</v>
      </c>
      <c r="B2179" s="734" t="s">
        <v>5019</v>
      </c>
      <c r="C2179" s="734" t="s">
        <v>1604</v>
      </c>
      <c r="D2179" s="734" t="s">
        <v>1605</v>
      </c>
      <c r="E2179" s="735">
        <v>431</v>
      </c>
      <c r="F2179" s="735">
        <v>4</v>
      </c>
      <c r="G2179" s="736">
        <v>0.94</v>
      </c>
      <c r="H2179" s="735">
        <v>430</v>
      </c>
      <c r="I2179" s="735">
        <v>432</v>
      </c>
      <c r="J2179" s="735">
        <v>425</v>
      </c>
      <c r="K2179" s="735">
        <v>123859</v>
      </c>
      <c r="L2179" s="735">
        <v>53129538</v>
      </c>
      <c r="M2179" s="735">
        <v>27791561842</v>
      </c>
      <c r="N2179" s="735">
        <v>64481582</v>
      </c>
    </row>
    <row r="2180" spans="1:14">
      <c r="A2180" s="734" t="s">
        <v>5022</v>
      </c>
      <c r="B2180" s="734" t="s">
        <v>5023</v>
      </c>
      <c r="C2180" s="734" t="s">
        <v>1600</v>
      </c>
      <c r="D2180" s="734" t="s">
        <v>1614</v>
      </c>
      <c r="E2180" s="735">
        <v>9800</v>
      </c>
      <c r="F2180" s="735">
        <v>0</v>
      </c>
      <c r="G2180" s="736">
        <v>0</v>
      </c>
      <c r="H2180" s="735">
        <v>9830</v>
      </c>
      <c r="I2180" s="735">
        <v>9830</v>
      </c>
      <c r="J2180" s="735">
        <v>9670</v>
      </c>
      <c r="K2180" s="735">
        <v>15807</v>
      </c>
      <c r="L2180" s="735">
        <v>154130165</v>
      </c>
      <c r="M2180" s="735">
        <v>94655132600</v>
      </c>
      <c r="N2180" s="735">
        <v>9658687</v>
      </c>
    </row>
    <row r="2181" spans="1:14">
      <c r="A2181" s="734" t="s">
        <v>5024</v>
      </c>
      <c r="B2181" s="734" t="s">
        <v>5025</v>
      </c>
      <c r="C2181" s="734" t="s">
        <v>1600</v>
      </c>
      <c r="D2181" s="734" t="s">
        <v>1601</v>
      </c>
      <c r="E2181" s="735">
        <v>15670</v>
      </c>
      <c r="F2181" s="735">
        <v>160</v>
      </c>
      <c r="G2181" s="736">
        <v>1.03</v>
      </c>
      <c r="H2181" s="735">
        <v>15540</v>
      </c>
      <c r="I2181" s="735">
        <v>15690</v>
      </c>
      <c r="J2181" s="735">
        <v>15480</v>
      </c>
      <c r="K2181" s="735">
        <v>17502</v>
      </c>
      <c r="L2181" s="735">
        <v>272848730</v>
      </c>
      <c r="M2181" s="735">
        <v>97579127100</v>
      </c>
      <c r="N2181" s="735">
        <v>6227130</v>
      </c>
    </row>
    <row r="2182" spans="1:14">
      <c r="A2182" s="734" t="s">
        <v>5021</v>
      </c>
      <c r="B2182" s="734" t="s">
        <v>7877</v>
      </c>
      <c r="C2182" s="734" t="s">
        <v>1600</v>
      </c>
      <c r="D2182" s="734" t="s">
        <v>1601</v>
      </c>
      <c r="E2182" s="735">
        <v>2470</v>
      </c>
      <c r="F2182" s="735">
        <v>-115</v>
      </c>
      <c r="G2182" s="736">
        <v>-4.45</v>
      </c>
      <c r="H2182" s="735">
        <v>2565</v>
      </c>
      <c r="I2182" s="735">
        <v>2565</v>
      </c>
      <c r="J2182" s="735">
        <v>2470</v>
      </c>
      <c r="K2182" s="735">
        <v>1019396</v>
      </c>
      <c r="L2182" s="735">
        <v>2545681618</v>
      </c>
      <c r="M2182" s="735">
        <v>274396521230</v>
      </c>
      <c r="N2182" s="735">
        <v>111091709</v>
      </c>
    </row>
    <row r="2183" spans="1:14">
      <c r="A2183" s="734" t="s">
        <v>5026</v>
      </c>
      <c r="B2183" s="734" t="s">
        <v>5027</v>
      </c>
      <c r="C2183" s="734" t="s">
        <v>1600</v>
      </c>
      <c r="D2183" s="734" t="s">
        <v>1632</v>
      </c>
      <c r="E2183" s="735">
        <v>27450</v>
      </c>
      <c r="F2183" s="735">
        <v>150</v>
      </c>
      <c r="G2183" s="736">
        <v>0.55000000000000004</v>
      </c>
      <c r="H2183" s="735">
        <v>27350</v>
      </c>
      <c r="I2183" s="735">
        <v>28100</v>
      </c>
      <c r="J2183" s="735">
        <v>26700</v>
      </c>
      <c r="K2183" s="735">
        <v>114867</v>
      </c>
      <c r="L2183" s="735">
        <v>3148041375</v>
      </c>
      <c r="M2183" s="735">
        <v>669287848950</v>
      </c>
      <c r="N2183" s="735">
        <v>24382071</v>
      </c>
    </row>
    <row r="2184" spans="1:14">
      <c r="A2184" s="734" t="s">
        <v>5028</v>
      </c>
      <c r="B2184" s="734" t="s">
        <v>5029</v>
      </c>
      <c r="C2184" s="734" t="s">
        <v>1600</v>
      </c>
      <c r="D2184" s="734" t="s">
        <v>1632</v>
      </c>
      <c r="E2184" s="735">
        <v>6880</v>
      </c>
      <c r="F2184" s="735">
        <v>-120</v>
      </c>
      <c r="G2184" s="736">
        <v>-1.71</v>
      </c>
      <c r="H2184" s="735">
        <v>6840</v>
      </c>
      <c r="I2184" s="735">
        <v>7100</v>
      </c>
      <c r="J2184" s="735">
        <v>6790</v>
      </c>
      <c r="K2184" s="735">
        <v>578069</v>
      </c>
      <c r="L2184" s="735">
        <v>3993537740</v>
      </c>
      <c r="M2184" s="735">
        <v>238383654560</v>
      </c>
      <c r="N2184" s="735">
        <v>34648787</v>
      </c>
    </row>
    <row r="2185" spans="1:14">
      <c r="A2185" s="734" t="s">
        <v>5030</v>
      </c>
      <c r="B2185" s="734" t="s">
        <v>1347</v>
      </c>
      <c r="C2185" s="734" t="s">
        <v>1604</v>
      </c>
      <c r="D2185" s="734" t="s">
        <v>1605</v>
      </c>
      <c r="E2185" s="735">
        <v>13000</v>
      </c>
      <c r="F2185" s="735">
        <v>100</v>
      </c>
      <c r="G2185" s="736">
        <v>0.78</v>
      </c>
      <c r="H2185" s="735">
        <v>12900</v>
      </c>
      <c r="I2185" s="735">
        <v>13240</v>
      </c>
      <c r="J2185" s="735">
        <v>12690</v>
      </c>
      <c r="K2185" s="735">
        <v>46407</v>
      </c>
      <c r="L2185" s="735">
        <v>605250890</v>
      </c>
      <c r="M2185" s="735">
        <v>289309488000</v>
      </c>
      <c r="N2185" s="735">
        <v>22254576</v>
      </c>
    </row>
    <row r="2186" spans="1:14">
      <c r="A2186" s="734" t="s">
        <v>5031</v>
      </c>
      <c r="B2186" s="734" t="s">
        <v>5032</v>
      </c>
      <c r="C2186" s="734" t="s">
        <v>1600</v>
      </c>
      <c r="D2186" s="734" t="s">
        <v>1632</v>
      </c>
      <c r="E2186" s="735">
        <v>3500</v>
      </c>
      <c r="F2186" s="735">
        <v>320</v>
      </c>
      <c r="G2186" s="736">
        <v>10.06</v>
      </c>
      <c r="H2186" s="735">
        <v>3190</v>
      </c>
      <c r="I2186" s="735">
        <v>3640</v>
      </c>
      <c r="J2186" s="735">
        <v>3105</v>
      </c>
      <c r="K2186" s="735">
        <v>1695350</v>
      </c>
      <c r="L2186" s="735">
        <v>5827782038</v>
      </c>
      <c r="M2186" s="735">
        <v>116731457500</v>
      </c>
      <c r="N2186" s="735">
        <v>33351845</v>
      </c>
    </row>
    <row r="2187" spans="1:14">
      <c r="A2187" s="734" t="s">
        <v>5034</v>
      </c>
      <c r="B2187" s="734" t="s">
        <v>5035</v>
      </c>
      <c r="C2187" s="734" t="s">
        <v>1600</v>
      </c>
      <c r="D2187" s="734" t="s">
        <v>1614</v>
      </c>
      <c r="E2187" s="735">
        <v>18650</v>
      </c>
      <c r="F2187" s="735">
        <v>-320</v>
      </c>
      <c r="G2187" s="736">
        <v>-1.69</v>
      </c>
      <c r="H2187" s="735">
        <v>19180</v>
      </c>
      <c r="I2187" s="735">
        <v>19220</v>
      </c>
      <c r="J2187" s="735">
        <v>18610</v>
      </c>
      <c r="K2187" s="735">
        <v>10799</v>
      </c>
      <c r="L2187" s="735">
        <v>202406440</v>
      </c>
      <c r="M2187" s="735">
        <v>169334540000</v>
      </c>
      <c r="N2187" s="735">
        <v>9079600</v>
      </c>
    </row>
    <row r="2188" spans="1:14">
      <c r="A2188" s="734" t="s">
        <v>5036</v>
      </c>
      <c r="B2188" s="734" t="s">
        <v>5037</v>
      </c>
      <c r="C2188" s="734" t="s">
        <v>1600</v>
      </c>
      <c r="D2188" s="734" t="s">
        <v>1614</v>
      </c>
      <c r="E2188" s="735">
        <v>706</v>
      </c>
      <c r="F2188" s="735">
        <v>-4</v>
      </c>
      <c r="G2188" s="736">
        <v>-0.56000000000000005</v>
      </c>
      <c r="H2188" s="735">
        <v>717</v>
      </c>
      <c r="I2188" s="735">
        <v>717</v>
      </c>
      <c r="J2188" s="735">
        <v>699</v>
      </c>
      <c r="K2188" s="735">
        <v>16463</v>
      </c>
      <c r="L2188" s="735">
        <v>11600902</v>
      </c>
      <c r="M2188" s="735">
        <v>26174024434</v>
      </c>
      <c r="N2188" s="735">
        <v>37073689</v>
      </c>
    </row>
    <row r="2189" spans="1:14">
      <c r="A2189" s="734" t="s">
        <v>5038</v>
      </c>
      <c r="B2189" s="734" t="s">
        <v>5039</v>
      </c>
      <c r="C2189" s="734" t="s">
        <v>1600</v>
      </c>
      <c r="D2189" s="734" t="s">
        <v>2041</v>
      </c>
      <c r="E2189" s="735">
        <v>577</v>
      </c>
      <c r="F2189" s="735">
        <v>0</v>
      </c>
      <c r="G2189" s="736">
        <v>0</v>
      </c>
      <c r="H2189" s="735">
        <v>0</v>
      </c>
      <c r="I2189" s="735">
        <v>0</v>
      </c>
      <c r="J2189" s="735">
        <v>0</v>
      </c>
      <c r="K2189" s="735">
        <v>0</v>
      </c>
      <c r="L2189" s="735">
        <v>0</v>
      </c>
      <c r="M2189" s="735">
        <v>53929030348</v>
      </c>
      <c r="N2189" s="735">
        <v>93464524</v>
      </c>
    </row>
    <row r="2190" spans="1:14">
      <c r="A2190" s="734" t="s">
        <v>5040</v>
      </c>
      <c r="B2190" s="734" t="s">
        <v>5041</v>
      </c>
      <c r="C2190" s="734" t="s">
        <v>1600</v>
      </c>
      <c r="D2190" s="734" t="s">
        <v>1614</v>
      </c>
      <c r="E2190" s="735">
        <v>2950</v>
      </c>
      <c r="F2190" s="735">
        <v>65</v>
      </c>
      <c r="G2190" s="736">
        <v>2.25</v>
      </c>
      <c r="H2190" s="735">
        <v>2865</v>
      </c>
      <c r="I2190" s="735">
        <v>3025</v>
      </c>
      <c r="J2190" s="735">
        <v>2865</v>
      </c>
      <c r="K2190" s="735">
        <v>18005</v>
      </c>
      <c r="L2190" s="735">
        <v>53202990</v>
      </c>
      <c r="M2190" s="735">
        <v>25079631500</v>
      </c>
      <c r="N2190" s="735">
        <v>8501570</v>
      </c>
    </row>
    <row r="2191" spans="1:14">
      <c r="A2191" s="734" t="s">
        <v>7916</v>
      </c>
      <c r="B2191" s="734" t="s">
        <v>7878</v>
      </c>
      <c r="C2191" s="734" t="s">
        <v>1600</v>
      </c>
      <c r="D2191" s="734" t="s">
        <v>1632</v>
      </c>
      <c r="E2191" s="735">
        <v>1825</v>
      </c>
      <c r="F2191" s="735">
        <v>-52</v>
      </c>
      <c r="G2191" s="736">
        <v>-2.77</v>
      </c>
      <c r="H2191" s="735">
        <v>1877</v>
      </c>
      <c r="I2191" s="735">
        <v>1889</v>
      </c>
      <c r="J2191" s="735">
        <v>1815</v>
      </c>
      <c r="K2191" s="735">
        <v>98294</v>
      </c>
      <c r="L2191" s="735">
        <v>180476486</v>
      </c>
      <c r="M2191" s="735">
        <v>100052126475</v>
      </c>
      <c r="N2191" s="735">
        <v>54823083</v>
      </c>
    </row>
    <row r="2192" spans="1:14">
      <c r="A2192" s="734" t="s">
        <v>5042</v>
      </c>
      <c r="B2192" s="734" t="s">
        <v>5043</v>
      </c>
      <c r="C2192" s="734" t="s">
        <v>1600</v>
      </c>
      <c r="D2192" s="734" t="s">
        <v>1601</v>
      </c>
      <c r="E2192" s="735">
        <v>24850</v>
      </c>
      <c r="F2192" s="735">
        <v>-350</v>
      </c>
      <c r="G2192" s="736">
        <v>-1.39</v>
      </c>
      <c r="H2192" s="735">
        <v>25200</v>
      </c>
      <c r="I2192" s="735">
        <v>25250</v>
      </c>
      <c r="J2192" s="735">
        <v>24600</v>
      </c>
      <c r="K2192" s="735">
        <v>34894</v>
      </c>
      <c r="L2192" s="735">
        <v>867280075</v>
      </c>
      <c r="M2192" s="735">
        <v>392638548400</v>
      </c>
      <c r="N2192" s="735">
        <v>15800344</v>
      </c>
    </row>
    <row r="2193" spans="1:14">
      <c r="A2193" s="734" t="s">
        <v>10268</v>
      </c>
      <c r="B2193" s="734" t="s">
        <v>10269</v>
      </c>
      <c r="C2193" s="734" t="s">
        <v>1600</v>
      </c>
      <c r="D2193" s="734" t="s">
        <v>1632</v>
      </c>
      <c r="E2193" s="735">
        <v>6820</v>
      </c>
      <c r="F2193" s="735">
        <v>60</v>
      </c>
      <c r="G2193" s="736">
        <v>0.89</v>
      </c>
      <c r="H2193" s="735">
        <v>6680</v>
      </c>
      <c r="I2193" s="735">
        <v>6860</v>
      </c>
      <c r="J2193" s="735">
        <v>6590</v>
      </c>
      <c r="K2193" s="735">
        <v>130482</v>
      </c>
      <c r="L2193" s="735">
        <v>876131425</v>
      </c>
      <c r="M2193" s="735">
        <v>161298408260</v>
      </c>
      <c r="N2193" s="735">
        <v>23650793</v>
      </c>
    </row>
    <row r="2194" spans="1:14">
      <c r="A2194" s="734" t="s">
        <v>7879</v>
      </c>
      <c r="B2194" s="734" t="s">
        <v>7880</v>
      </c>
      <c r="C2194" s="734" t="s">
        <v>1600</v>
      </c>
      <c r="D2194" s="734" t="s">
        <v>1632</v>
      </c>
      <c r="E2194" s="735">
        <v>17640</v>
      </c>
      <c r="F2194" s="735">
        <v>-360</v>
      </c>
      <c r="G2194" s="736">
        <v>-2</v>
      </c>
      <c r="H2194" s="735">
        <v>18000</v>
      </c>
      <c r="I2194" s="735">
        <v>18170</v>
      </c>
      <c r="J2194" s="735">
        <v>17370</v>
      </c>
      <c r="K2194" s="735">
        <v>588867</v>
      </c>
      <c r="L2194" s="735">
        <v>10351262650</v>
      </c>
      <c r="M2194" s="735">
        <v>1126312641720</v>
      </c>
      <c r="N2194" s="735">
        <v>63849923</v>
      </c>
    </row>
    <row r="2195" spans="1:14">
      <c r="A2195" s="734" t="s">
        <v>5044</v>
      </c>
      <c r="B2195" s="734" t="s">
        <v>5045</v>
      </c>
      <c r="C2195" s="734" t="s">
        <v>1600</v>
      </c>
      <c r="D2195" s="734" t="s">
        <v>1614</v>
      </c>
      <c r="E2195" s="735">
        <v>1906</v>
      </c>
      <c r="F2195" s="735">
        <v>4</v>
      </c>
      <c r="G2195" s="736">
        <v>0.21</v>
      </c>
      <c r="H2195" s="735">
        <v>1918</v>
      </c>
      <c r="I2195" s="735">
        <v>1918</v>
      </c>
      <c r="J2195" s="735">
        <v>1890</v>
      </c>
      <c r="K2195" s="735">
        <v>42710</v>
      </c>
      <c r="L2195" s="735">
        <v>81202135</v>
      </c>
      <c r="M2195" s="735">
        <v>75014708840</v>
      </c>
      <c r="N2195" s="735">
        <v>39357140</v>
      </c>
    </row>
    <row r="2196" spans="1:14">
      <c r="A2196" s="734" t="s">
        <v>5046</v>
      </c>
      <c r="B2196" s="734" t="s">
        <v>7881</v>
      </c>
      <c r="C2196" s="734" t="s">
        <v>1600</v>
      </c>
      <c r="D2196" s="734" t="s">
        <v>1611</v>
      </c>
      <c r="E2196" s="735">
        <v>2830</v>
      </c>
      <c r="F2196" s="735">
        <v>-5</v>
      </c>
      <c r="G2196" s="736">
        <v>-0.18</v>
      </c>
      <c r="H2196" s="735">
        <v>2810</v>
      </c>
      <c r="I2196" s="735">
        <v>2835</v>
      </c>
      <c r="J2196" s="735">
        <v>2730</v>
      </c>
      <c r="K2196" s="735">
        <v>108226</v>
      </c>
      <c r="L2196" s="735">
        <v>300543525</v>
      </c>
      <c r="M2196" s="735">
        <v>90081846030</v>
      </c>
      <c r="N2196" s="735">
        <v>31831041</v>
      </c>
    </row>
    <row r="2197" spans="1:14">
      <c r="A2197" s="734" t="s">
        <v>5047</v>
      </c>
      <c r="B2197" s="734" t="s">
        <v>5048</v>
      </c>
      <c r="C2197" s="734" t="s">
        <v>1695</v>
      </c>
      <c r="D2197" s="734" t="s">
        <v>1696</v>
      </c>
      <c r="E2197" s="735">
        <v>500</v>
      </c>
      <c r="F2197" s="735">
        <v>-5</v>
      </c>
      <c r="G2197" s="736">
        <v>-0.99</v>
      </c>
      <c r="H2197" s="735">
        <v>431</v>
      </c>
      <c r="I2197" s="735">
        <v>500</v>
      </c>
      <c r="J2197" s="735">
        <v>430</v>
      </c>
      <c r="K2197" s="735">
        <v>597</v>
      </c>
      <c r="L2197" s="735">
        <v>257080</v>
      </c>
      <c r="M2197" s="735">
        <v>5550371500</v>
      </c>
      <c r="N2197" s="735">
        <v>11100743</v>
      </c>
    </row>
    <row r="2198" spans="1:14">
      <c r="A2198" s="734" t="s">
        <v>5049</v>
      </c>
      <c r="B2198" s="734" t="s">
        <v>5050</v>
      </c>
      <c r="C2198" s="734" t="s">
        <v>1600</v>
      </c>
      <c r="D2198" s="734" t="s">
        <v>1601</v>
      </c>
      <c r="E2198" s="735">
        <v>7890</v>
      </c>
      <c r="F2198" s="735">
        <v>-140</v>
      </c>
      <c r="G2198" s="736">
        <v>-1.74</v>
      </c>
      <c r="H2198" s="735">
        <v>8050</v>
      </c>
      <c r="I2198" s="735">
        <v>8090</v>
      </c>
      <c r="J2198" s="735">
        <v>7820</v>
      </c>
      <c r="K2198" s="735">
        <v>121216</v>
      </c>
      <c r="L2198" s="735">
        <v>957033290</v>
      </c>
      <c r="M2198" s="735">
        <v>122093252700</v>
      </c>
      <c r="N2198" s="735">
        <v>15474430</v>
      </c>
    </row>
    <row r="2199" spans="1:14">
      <c r="A2199" s="734" t="s">
        <v>5051</v>
      </c>
      <c r="B2199" s="734" t="s">
        <v>5052</v>
      </c>
      <c r="C2199" s="734" t="s">
        <v>1600</v>
      </c>
      <c r="D2199" s="734" t="s">
        <v>1611</v>
      </c>
      <c r="E2199" s="735">
        <v>2335</v>
      </c>
      <c r="F2199" s="735">
        <v>-5</v>
      </c>
      <c r="G2199" s="736">
        <v>-0.21</v>
      </c>
      <c r="H2199" s="735">
        <v>2330</v>
      </c>
      <c r="I2199" s="735">
        <v>2360</v>
      </c>
      <c r="J2199" s="735">
        <v>2325</v>
      </c>
      <c r="K2199" s="735">
        <v>38385</v>
      </c>
      <c r="L2199" s="735">
        <v>89916657</v>
      </c>
      <c r="M2199" s="735">
        <v>70021038995</v>
      </c>
      <c r="N2199" s="735">
        <v>29987597</v>
      </c>
    </row>
    <row r="2200" spans="1:14">
      <c r="A2200" s="734" t="s">
        <v>2125</v>
      </c>
      <c r="B2200" s="734" t="s">
        <v>10270</v>
      </c>
      <c r="C2200" s="734" t="s">
        <v>1695</v>
      </c>
      <c r="D2200" s="734" t="s">
        <v>1696</v>
      </c>
      <c r="E2200" s="735">
        <v>5000</v>
      </c>
      <c r="F2200" s="735">
        <v>0</v>
      </c>
      <c r="G2200" s="736">
        <v>0</v>
      </c>
      <c r="H2200" s="735">
        <v>0</v>
      </c>
      <c r="I2200" s="735">
        <v>0</v>
      </c>
      <c r="J2200" s="735">
        <v>0</v>
      </c>
      <c r="K2200" s="735">
        <v>0</v>
      </c>
      <c r="L2200" s="735">
        <v>0</v>
      </c>
      <c r="M2200" s="735">
        <v>24357300000</v>
      </c>
      <c r="N2200" s="735">
        <v>4871460</v>
      </c>
    </row>
    <row r="2201" spans="1:14">
      <c r="A2201" s="734" t="s">
        <v>5053</v>
      </c>
      <c r="B2201" s="734" t="s">
        <v>5054</v>
      </c>
      <c r="C2201" s="734" t="s">
        <v>1600</v>
      </c>
      <c r="D2201" s="734" t="s">
        <v>1632</v>
      </c>
      <c r="E2201" s="735">
        <v>14200</v>
      </c>
      <c r="F2201" s="735">
        <v>-230</v>
      </c>
      <c r="G2201" s="736">
        <v>-1.59</v>
      </c>
      <c r="H2201" s="735">
        <v>13620</v>
      </c>
      <c r="I2201" s="735">
        <v>14980</v>
      </c>
      <c r="J2201" s="735">
        <v>13010</v>
      </c>
      <c r="K2201" s="735">
        <v>70464</v>
      </c>
      <c r="L2201" s="735">
        <v>991341360</v>
      </c>
      <c r="M2201" s="735">
        <v>74596987800</v>
      </c>
      <c r="N2201" s="735">
        <v>5253309</v>
      </c>
    </row>
    <row r="2202" spans="1:14">
      <c r="A2202" s="734" t="s">
        <v>5055</v>
      </c>
      <c r="B2202" s="734" t="s">
        <v>5056</v>
      </c>
      <c r="C2202" s="734" t="s">
        <v>1600</v>
      </c>
      <c r="D2202" s="734" t="s">
        <v>1611</v>
      </c>
      <c r="E2202" s="735">
        <v>30900</v>
      </c>
      <c r="F2202" s="735">
        <v>-600</v>
      </c>
      <c r="G2202" s="736">
        <v>-1.9</v>
      </c>
      <c r="H2202" s="735">
        <v>31500</v>
      </c>
      <c r="I2202" s="735">
        <v>31600</v>
      </c>
      <c r="J2202" s="735">
        <v>30700</v>
      </c>
      <c r="K2202" s="735">
        <v>85419</v>
      </c>
      <c r="L2202" s="735">
        <v>2640049400</v>
      </c>
      <c r="M2202" s="735">
        <v>508271288100</v>
      </c>
      <c r="N2202" s="735">
        <v>16448909</v>
      </c>
    </row>
    <row r="2203" spans="1:14">
      <c r="A2203" s="734" t="s">
        <v>5058</v>
      </c>
      <c r="B2203" s="734" t="s">
        <v>5059</v>
      </c>
      <c r="C2203" s="734" t="s">
        <v>1600</v>
      </c>
      <c r="D2203" s="734" t="s">
        <v>1601</v>
      </c>
      <c r="E2203" s="735">
        <v>780</v>
      </c>
      <c r="F2203" s="735">
        <v>-3</v>
      </c>
      <c r="G2203" s="736">
        <v>-0.38</v>
      </c>
      <c r="H2203" s="735">
        <v>783</v>
      </c>
      <c r="I2203" s="735">
        <v>793</v>
      </c>
      <c r="J2203" s="735">
        <v>778</v>
      </c>
      <c r="K2203" s="735">
        <v>51200</v>
      </c>
      <c r="L2203" s="735">
        <v>40005760</v>
      </c>
      <c r="M2203" s="735">
        <v>18564627120</v>
      </c>
      <c r="N2203" s="735">
        <v>23800804</v>
      </c>
    </row>
    <row r="2204" spans="1:14">
      <c r="A2204" s="734" t="s">
        <v>5060</v>
      </c>
      <c r="B2204" s="734" t="s">
        <v>5061</v>
      </c>
      <c r="C2204" s="734" t="s">
        <v>1600</v>
      </c>
      <c r="D2204" s="734" t="s">
        <v>1632</v>
      </c>
      <c r="E2204" s="735">
        <v>1091</v>
      </c>
      <c r="F2204" s="735">
        <v>-31</v>
      </c>
      <c r="G2204" s="736">
        <v>-2.76</v>
      </c>
      <c r="H2204" s="735">
        <v>1122</v>
      </c>
      <c r="I2204" s="735">
        <v>1122</v>
      </c>
      <c r="J2204" s="735">
        <v>1056</v>
      </c>
      <c r="K2204" s="735">
        <v>308924</v>
      </c>
      <c r="L2204" s="735">
        <v>338351377</v>
      </c>
      <c r="M2204" s="735">
        <v>84605965546</v>
      </c>
      <c r="N2204" s="735">
        <v>77549006</v>
      </c>
    </row>
    <row r="2205" spans="1:14">
      <c r="A2205" s="734" t="s">
        <v>5062</v>
      </c>
      <c r="B2205" s="734" t="s">
        <v>5063</v>
      </c>
      <c r="C2205" s="734" t="s">
        <v>1604</v>
      </c>
      <c r="D2205" s="734" t="s">
        <v>1605</v>
      </c>
      <c r="E2205" s="735">
        <v>4000</v>
      </c>
      <c r="F2205" s="735">
        <v>30</v>
      </c>
      <c r="G2205" s="736">
        <v>0.76</v>
      </c>
      <c r="H2205" s="735">
        <v>3985</v>
      </c>
      <c r="I2205" s="735">
        <v>4075</v>
      </c>
      <c r="J2205" s="735">
        <v>3980</v>
      </c>
      <c r="K2205" s="735">
        <v>7682</v>
      </c>
      <c r="L2205" s="735">
        <v>30919554</v>
      </c>
      <c r="M2205" s="735">
        <v>76289120000</v>
      </c>
      <c r="N2205" s="735">
        <v>19072280</v>
      </c>
    </row>
    <row r="2206" spans="1:14">
      <c r="A2206" s="734" t="s">
        <v>5064</v>
      </c>
      <c r="B2206" s="734" t="s">
        <v>5065</v>
      </c>
      <c r="C2206" s="734" t="s">
        <v>1604</v>
      </c>
      <c r="D2206" s="734" t="s">
        <v>1605</v>
      </c>
      <c r="E2206" s="735">
        <v>96400</v>
      </c>
      <c r="F2206" s="735">
        <v>100</v>
      </c>
      <c r="G2206" s="736">
        <v>0.1</v>
      </c>
      <c r="H2206" s="735">
        <v>95600</v>
      </c>
      <c r="I2206" s="735">
        <v>99300</v>
      </c>
      <c r="J2206" s="735">
        <v>95500</v>
      </c>
      <c r="K2206" s="735">
        <v>14257</v>
      </c>
      <c r="L2206" s="735">
        <v>1380928250</v>
      </c>
      <c r="M2206" s="735">
        <v>1116190921600</v>
      </c>
      <c r="N2206" s="735">
        <v>11578744</v>
      </c>
    </row>
    <row r="2207" spans="1:14">
      <c r="A2207" s="734" t="s">
        <v>5066</v>
      </c>
      <c r="B2207" s="734" t="s">
        <v>5067</v>
      </c>
      <c r="C2207" s="734" t="s">
        <v>1600</v>
      </c>
      <c r="D2207" s="734" t="s">
        <v>1632</v>
      </c>
      <c r="E2207" s="735">
        <v>7080</v>
      </c>
      <c r="F2207" s="735">
        <v>70</v>
      </c>
      <c r="G2207" s="736">
        <v>1</v>
      </c>
      <c r="H2207" s="735">
        <v>7010</v>
      </c>
      <c r="I2207" s="735">
        <v>7180</v>
      </c>
      <c r="J2207" s="735">
        <v>6930</v>
      </c>
      <c r="K2207" s="735">
        <v>47355</v>
      </c>
      <c r="L2207" s="735">
        <v>332491680</v>
      </c>
      <c r="M2207" s="735">
        <v>89311084800</v>
      </c>
      <c r="N2207" s="735">
        <v>12614560</v>
      </c>
    </row>
    <row r="2208" spans="1:14">
      <c r="A2208" s="734" t="s">
        <v>10271</v>
      </c>
      <c r="B2208" s="734" t="s">
        <v>10272</v>
      </c>
      <c r="C2208" s="734" t="s">
        <v>1600</v>
      </c>
      <c r="D2208" s="734" t="s">
        <v>1632</v>
      </c>
      <c r="E2208" s="735">
        <v>67000</v>
      </c>
      <c r="F2208" s="735">
        <v>-2400</v>
      </c>
      <c r="G2208" s="736">
        <v>-3.46</v>
      </c>
      <c r="H2208" s="735">
        <v>69400</v>
      </c>
      <c r="I2208" s="735">
        <v>70100</v>
      </c>
      <c r="J2208" s="735">
        <v>66500</v>
      </c>
      <c r="K2208" s="735">
        <v>393292</v>
      </c>
      <c r="L2208" s="735">
        <v>26509436750</v>
      </c>
      <c r="M2208" s="735">
        <v>1100177520000</v>
      </c>
      <c r="N2208" s="735">
        <v>16420560</v>
      </c>
    </row>
    <row r="2209" spans="1:14">
      <c r="A2209" s="734" t="s">
        <v>5069</v>
      </c>
      <c r="B2209" s="734" t="s">
        <v>5070</v>
      </c>
      <c r="C2209" s="734" t="s">
        <v>1600</v>
      </c>
      <c r="D2209" s="734" t="s">
        <v>1614</v>
      </c>
      <c r="E2209" s="735">
        <v>7980</v>
      </c>
      <c r="F2209" s="735">
        <v>30</v>
      </c>
      <c r="G2209" s="736">
        <v>0.38</v>
      </c>
      <c r="H2209" s="735">
        <v>7950</v>
      </c>
      <c r="I2209" s="735">
        <v>9340</v>
      </c>
      <c r="J2209" s="735">
        <v>7800</v>
      </c>
      <c r="K2209" s="735">
        <v>2429215</v>
      </c>
      <c r="L2209" s="735">
        <v>20915927775</v>
      </c>
      <c r="M2209" s="735">
        <v>149301307260</v>
      </c>
      <c r="N2209" s="735">
        <v>18709437</v>
      </c>
    </row>
    <row r="2210" spans="1:14">
      <c r="A2210" s="734" t="s">
        <v>5072</v>
      </c>
      <c r="B2210" s="734" t="s">
        <v>5073</v>
      </c>
      <c r="C2210" s="734" t="s">
        <v>1604</v>
      </c>
      <c r="D2210" s="734" t="s">
        <v>1605</v>
      </c>
      <c r="E2210" s="735">
        <v>2000</v>
      </c>
      <c r="F2210" s="735">
        <v>-5</v>
      </c>
      <c r="G2210" s="736">
        <v>-0.25</v>
      </c>
      <c r="H2210" s="735">
        <v>2015</v>
      </c>
      <c r="I2210" s="735">
        <v>2015</v>
      </c>
      <c r="J2210" s="735">
        <v>1995</v>
      </c>
      <c r="K2210" s="735">
        <v>9880</v>
      </c>
      <c r="L2210" s="735">
        <v>19764413</v>
      </c>
      <c r="M2210" s="735">
        <v>24895488000</v>
      </c>
      <c r="N2210" s="735">
        <v>12447744</v>
      </c>
    </row>
    <row r="2211" spans="1:14">
      <c r="A2211" s="734" t="s">
        <v>5074</v>
      </c>
      <c r="B2211" s="734" t="s">
        <v>5075</v>
      </c>
      <c r="C2211" s="734" t="s">
        <v>1600</v>
      </c>
      <c r="D2211" s="734" t="s">
        <v>1611</v>
      </c>
      <c r="E2211" s="735">
        <v>18090</v>
      </c>
      <c r="F2211" s="735">
        <v>30</v>
      </c>
      <c r="G2211" s="736">
        <v>0.17</v>
      </c>
      <c r="H2211" s="735">
        <v>17990</v>
      </c>
      <c r="I2211" s="735">
        <v>18140</v>
      </c>
      <c r="J2211" s="735">
        <v>17970</v>
      </c>
      <c r="K2211" s="735">
        <v>6775</v>
      </c>
      <c r="L2211" s="735">
        <v>122461960</v>
      </c>
      <c r="M2211" s="735">
        <v>119776060800</v>
      </c>
      <c r="N2211" s="735">
        <v>6621120</v>
      </c>
    </row>
    <row r="2212" spans="1:14">
      <c r="A2212" s="734" t="s">
        <v>5076</v>
      </c>
      <c r="B2212" s="734" t="s">
        <v>5077</v>
      </c>
      <c r="C2212" s="734" t="s">
        <v>1600</v>
      </c>
      <c r="D2212" s="734" t="s">
        <v>1632</v>
      </c>
      <c r="E2212" s="735">
        <v>2455</v>
      </c>
      <c r="F2212" s="735">
        <v>10</v>
      </c>
      <c r="G2212" s="736">
        <v>0.41</v>
      </c>
      <c r="H2212" s="735">
        <v>2445</v>
      </c>
      <c r="I2212" s="735">
        <v>2475</v>
      </c>
      <c r="J2212" s="735">
        <v>2430</v>
      </c>
      <c r="K2212" s="735">
        <v>28842</v>
      </c>
      <c r="L2212" s="735">
        <v>70763320</v>
      </c>
      <c r="M2212" s="735">
        <v>50066386200</v>
      </c>
      <c r="N2212" s="735">
        <v>20393640</v>
      </c>
    </row>
    <row r="2213" spans="1:14">
      <c r="A2213" s="734" t="s">
        <v>5078</v>
      </c>
      <c r="B2213" s="734" t="s">
        <v>5079</v>
      </c>
      <c r="C2213" s="734" t="s">
        <v>1600</v>
      </c>
      <c r="D2213" s="734" t="s">
        <v>1601</v>
      </c>
      <c r="E2213" s="735">
        <v>4010</v>
      </c>
      <c r="F2213" s="735">
        <v>15</v>
      </c>
      <c r="G2213" s="736">
        <v>0.38</v>
      </c>
      <c r="H2213" s="735">
        <v>3985</v>
      </c>
      <c r="I2213" s="735">
        <v>4050</v>
      </c>
      <c r="J2213" s="735">
        <v>3985</v>
      </c>
      <c r="K2213" s="735">
        <v>14578</v>
      </c>
      <c r="L2213" s="735">
        <v>58471475</v>
      </c>
      <c r="M2213" s="735">
        <v>34528453870</v>
      </c>
      <c r="N2213" s="735">
        <v>8610587</v>
      </c>
    </row>
    <row r="2214" spans="1:14">
      <c r="A2214" s="734" t="s">
        <v>5080</v>
      </c>
      <c r="B2214" s="734" t="s">
        <v>5081</v>
      </c>
      <c r="C2214" s="734" t="s">
        <v>1600</v>
      </c>
      <c r="D2214" s="734" t="s">
        <v>1611</v>
      </c>
      <c r="E2214" s="735">
        <v>13510</v>
      </c>
      <c r="F2214" s="735">
        <v>-650</v>
      </c>
      <c r="G2214" s="736">
        <v>-4.59</v>
      </c>
      <c r="H2214" s="735">
        <v>13800</v>
      </c>
      <c r="I2214" s="735">
        <v>13900</v>
      </c>
      <c r="J2214" s="735">
        <v>13470</v>
      </c>
      <c r="K2214" s="735">
        <v>96678</v>
      </c>
      <c r="L2214" s="735">
        <v>1311804155</v>
      </c>
      <c r="M2214" s="735">
        <v>297660736730</v>
      </c>
      <c r="N2214" s="735">
        <v>22032623</v>
      </c>
    </row>
    <row r="2215" spans="1:14">
      <c r="A2215" s="734" t="s">
        <v>5082</v>
      </c>
      <c r="B2215" s="734" t="s">
        <v>5083</v>
      </c>
      <c r="C2215" s="734" t="s">
        <v>1600</v>
      </c>
      <c r="D2215" s="734" t="s">
        <v>1632</v>
      </c>
      <c r="E2215" s="735">
        <v>4100</v>
      </c>
      <c r="F2215" s="735">
        <v>20</v>
      </c>
      <c r="G2215" s="736">
        <v>0.49</v>
      </c>
      <c r="H2215" s="735">
        <v>4035</v>
      </c>
      <c r="I2215" s="735">
        <v>4140</v>
      </c>
      <c r="J2215" s="735">
        <v>4035</v>
      </c>
      <c r="K2215" s="735">
        <v>5921</v>
      </c>
      <c r="L2215" s="735">
        <v>24131918</v>
      </c>
      <c r="M2215" s="735">
        <v>28875471800</v>
      </c>
      <c r="N2215" s="735">
        <v>7042798</v>
      </c>
    </row>
    <row r="2216" spans="1:14">
      <c r="A2216" s="734" t="s">
        <v>5084</v>
      </c>
      <c r="B2216" s="734" t="s">
        <v>5085</v>
      </c>
      <c r="C2216" s="734" t="s">
        <v>1604</v>
      </c>
      <c r="D2216" s="734" t="s">
        <v>1605</v>
      </c>
      <c r="E2216" s="735">
        <v>6740</v>
      </c>
      <c r="F2216" s="735">
        <v>30</v>
      </c>
      <c r="G2216" s="736">
        <v>0.45</v>
      </c>
      <c r="H2216" s="735">
        <v>6660</v>
      </c>
      <c r="I2216" s="735">
        <v>6800</v>
      </c>
      <c r="J2216" s="735">
        <v>6660</v>
      </c>
      <c r="K2216" s="735">
        <v>51100</v>
      </c>
      <c r="L2216" s="735">
        <v>342555775</v>
      </c>
      <c r="M2216" s="735">
        <v>87620000000</v>
      </c>
      <c r="N2216" s="735">
        <v>13000000</v>
      </c>
    </row>
    <row r="2217" spans="1:14">
      <c r="A2217" s="734" t="s">
        <v>5086</v>
      </c>
      <c r="B2217" s="734" t="s">
        <v>5087</v>
      </c>
      <c r="C2217" s="734" t="s">
        <v>1600</v>
      </c>
      <c r="D2217" s="734" t="s">
        <v>1611</v>
      </c>
      <c r="E2217" s="735">
        <v>5030</v>
      </c>
      <c r="F2217" s="735">
        <v>-50</v>
      </c>
      <c r="G2217" s="736">
        <v>-0.98</v>
      </c>
      <c r="H2217" s="735">
        <v>5070</v>
      </c>
      <c r="I2217" s="735">
        <v>5110</v>
      </c>
      <c r="J2217" s="735">
        <v>5030</v>
      </c>
      <c r="K2217" s="735">
        <v>37373</v>
      </c>
      <c r="L2217" s="735">
        <v>188609945</v>
      </c>
      <c r="M2217" s="735">
        <v>71096972610</v>
      </c>
      <c r="N2217" s="735">
        <v>14134587</v>
      </c>
    </row>
    <row r="2218" spans="1:14">
      <c r="A2218" s="734" t="s">
        <v>5088</v>
      </c>
      <c r="B2218" s="734" t="s">
        <v>5089</v>
      </c>
      <c r="C2218" s="734" t="s">
        <v>1604</v>
      </c>
      <c r="D2218" s="734" t="s">
        <v>1605</v>
      </c>
      <c r="E2218" s="735">
        <v>3545</v>
      </c>
      <c r="F2218" s="735">
        <v>-15</v>
      </c>
      <c r="G2218" s="736">
        <v>-0.42</v>
      </c>
      <c r="H2218" s="735">
        <v>3595</v>
      </c>
      <c r="I2218" s="735">
        <v>3595</v>
      </c>
      <c r="J2218" s="735">
        <v>3495</v>
      </c>
      <c r="K2218" s="735">
        <v>49885</v>
      </c>
      <c r="L2218" s="735">
        <v>175937247</v>
      </c>
      <c r="M2218" s="735">
        <v>35450000000</v>
      </c>
      <c r="N2218" s="735">
        <v>10000000</v>
      </c>
    </row>
    <row r="2219" spans="1:14">
      <c r="A2219" s="734" t="s">
        <v>5090</v>
      </c>
      <c r="B2219" s="734" t="s">
        <v>5091</v>
      </c>
      <c r="C2219" s="734" t="s">
        <v>1604</v>
      </c>
      <c r="D2219" s="734" t="s">
        <v>1605</v>
      </c>
      <c r="E2219" s="735">
        <v>3180</v>
      </c>
      <c r="F2219" s="735">
        <v>0</v>
      </c>
      <c r="G2219" s="736">
        <v>0</v>
      </c>
      <c r="H2219" s="735">
        <v>3210</v>
      </c>
      <c r="I2219" s="735">
        <v>3210</v>
      </c>
      <c r="J2219" s="735">
        <v>3125</v>
      </c>
      <c r="K2219" s="735">
        <v>91484</v>
      </c>
      <c r="L2219" s="735">
        <v>288442548</v>
      </c>
      <c r="M2219" s="735">
        <v>177747028560</v>
      </c>
      <c r="N2219" s="735">
        <v>55895292</v>
      </c>
    </row>
    <row r="2220" spans="1:14">
      <c r="A2220" s="734" t="s">
        <v>5092</v>
      </c>
      <c r="B2220" s="734" t="s">
        <v>5093</v>
      </c>
      <c r="C2220" s="734" t="s">
        <v>1604</v>
      </c>
      <c r="D2220" s="734" t="s">
        <v>1605</v>
      </c>
      <c r="E2220" s="735">
        <v>2700</v>
      </c>
      <c r="F2220" s="735">
        <v>100</v>
      </c>
      <c r="G2220" s="736">
        <v>3.85</v>
      </c>
      <c r="H2220" s="735">
        <v>2575</v>
      </c>
      <c r="I2220" s="735">
        <v>2735</v>
      </c>
      <c r="J2220" s="735">
        <v>2570</v>
      </c>
      <c r="K2220" s="735">
        <v>105856</v>
      </c>
      <c r="L2220" s="735">
        <v>281572505</v>
      </c>
      <c r="M2220" s="735">
        <v>57240000000</v>
      </c>
      <c r="N2220" s="735">
        <v>21200000</v>
      </c>
    </row>
    <row r="2221" spans="1:14">
      <c r="A2221" s="734" t="s">
        <v>5094</v>
      </c>
      <c r="B2221" s="734" t="s">
        <v>5095</v>
      </c>
      <c r="C2221" s="734" t="s">
        <v>1604</v>
      </c>
      <c r="D2221" s="734" t="s">
        <v>1605</v>
      </c>
      <c r="E2221" s="735">
        <v>6930</v>
      </c>
      <c r="F2221" s="735">
        <v>-40</v>
      </c>
      <c r="G2221" s="736">
        <v>-0.56999999999999995</v>
      </c>
      <c r="H2221" s="735">
        <v>6940</v>
      </c>
      <c r="I2221" s="735">
        <v>7030</v>
      </c>
      <c r="J2221" s="735">
        <v>6930</v>
      </c>
      <c r="K2221" s="735">
        <v>34696</v>
      </c>
      <c r="L2221" s="735">
        <v>241892095</v>
      </c>
      <c r="M2221" s="735">
        <v>361746000000</v>
      </c>
      <c r="N2221" s="735">
        <v>52200000</v>
      </c>
    </row>
    <row r="2222" spans="1:14">
      <c r="A2222" s="734" t="s">
        <v>7882</v>
      </c>
      <c r="B2222" s="734" t="s">
        <v>7883</v>
      </c>
      <c r="C2222" s="734" t="s">
        <v>1600</v>
      </c>
      <c r="D2222" s="734" t="s">
        <v>1614</v>
      </c>
      <c r="E2222" s="735">
        <v>1616</v>
      </c>
      <c r="F2222" s="735">
        <v>-7</v>
      </c>
      <c r="G2222" s="736">
        <v>-0.43</v>
      </c>
      <c r="H2222" s="735">
        <v>1623</v>
      </c>
      <c r="I2222" s="735">
        <v>1623</v>
      </c>
      <c r="J2222" s="735">
        <v>1578</v>
      </c>
      <c r="K2222" s="735">
        <v>39178</v>
      </c>
      <c r="L2222" s="735">
        <v>62222528</v>
      </c>
      <c r="M2222" s="735">
        <v>28243268320</v>
      </c>
      <c r="N2222" s="735">
        <v>17477270</v>
      </c>
    </row>
    <row r="2223" spans="1:14">
      <c r="A2223" s="734" t="s">
        <v>5096</v>
      </c>
      <c r="B2223" s="734" t="s">
        <v>5097</v>
      </c>
      <c r="C2223" s="734" t="s">
        <v>1604</v>
      </c>
      <c r="D2223" s="734" t="s">
        <v>1605</v>
      </c>
      <c r="E2223" s="735">
        <v>1959</v>
      </c>
      <c r="F2223" s="735">
        <v>-14</v>
      </c>
      <c r="G2223" s="736">
        <v>-0.71</v>
      </c>
      <c r="H2223" s="735">
        <v>1960</v>
      </c>
      <c r="I2223" s="735">
        <v>1988</v>
      </c>
      <c r="J2223" s="735">
        <v>1956</v>
      </c>
      <c r="K2223" s="735">
        <v>147094</v>
      </c>
      <c r="L2223" s="735">
        <v>289708961</v>
      </c>
      <c r="M2223" s="735">
        <v>167318064624</v>
      </c>
      <c r="N2223" s="735">
        <v>85409936</v>
      </c>
    </row>
    <row r="2224" spans="1:14">
      <c r="A2224" s="734" t="s">
        <v>5098</v>
      </c>
      <c r="B2224" s="734" t="s">
        <v>5099</v>
      </c>
      <c r="C2224" s="734" t="s">
        <v>1695</v>
      </c>
      <c r="D2224" s="734" t="s">
        <v>1696</v>
      </c>
      <c r="E2224" s="735">
        <v>14500</v>
      </c>
      <c r="F2224" s="735">
        <v>150</v>
      </c>
      <c r="G2224" s="736">
        <v>1.05</v>
      </c>
      <c r="H2224" s="735">
        <v>15000</v>
      </c>
      <c r="I2224" s="735">
        <v>16500</v>
      </c>
      <c r="J2224" s="735">
        <v>14090</v>
      </c>
      <c r="K2224" s="735">
        <v>2550</v>
      </c>
      <c r="L2224" s="735">
        <v>36876930</v>
      </c>
      <c r="M2224" s="735">
        <v>37545386500</v>
      </c>
      <c r="N2224" s="735">
        <v>2589337</v>
      </c>
    </row>
    <row r="2225" spans="1:14">
      <c r="A2225" s="734" t="s">
        <v>5100</v>
      </c>
      <c r="B2225" s="734" t="s">
        <v>5101</v>
      </c>
      <c r="C2225" s="734" t="s">
        <v>1604</v>
      </c>
      <c r="D2225" s="734" t="s">
        <v>1605</v>
      </c>
      <c r="E2225" s="735">
        <v>744</v>
      </c>
      <c r="F2225" s="735">
        <v>8</v>
      </c>
      <c r="G2225" s="736">
        <v>1.0900000000000001</v>
      </c>
      <c r="H2225" s="735">
        <v>730</v>
      </c>
      <c r="I2225" s="735">
        <v>767</v>
      </c>
      <c r="J2225" s="735">
        <v>723</v>
      </c>
      <c r="K2225" s="735">
        <v>863478</v>
      </c>
      <c r="L2225" s="735">
        <v>646421948</v>
      </c>
      <c r="M2225" s="735">
        <v>108230978280</v>
      </c>
      <c r="N2225" s="735">
        <v>145471745</v>
      </c>
    </row>
    <row r="2226" spans="1:14">
      <c r="A2226" s="734" t="s">
        <v>5102</v>
      </c>
      <c r="B2226" s="734" t="s">
        <v>5103</v>
      </c>
      <c r="C2226" s="734" t="s">
        <v>1604</v>
      </c>
      <c r="D2226" s="734" t="s">
        <v>1605</v>
      </c>
      <c r="E2226" s="735">
        <v>8390</v>
      </c>
      <c r="F2226" s="735">
        <v>270</v>
      </c>
      <c r="G2226" s="736">
        <v>3.33</v>
      </c>
      <c r="H2226" s="735">
        <v>8440</v>
      </c>
      <c r="I2226" s="735">
        <v>8450</v>
      </c>
      <c r="J2226" s="735">
        <v>8290</v>
      </c>
      <c r="K2226" s="735">
        <v>248</v>
      </c>
      <c r="L2226" s="735">
        <v>2086330</v>
      </c>
      <c r="M2226" s="735">
        <v>2473439120</v>
      </c>
      <c r="N2226" s="735">
        <v>294808</v>
      </c>
    </row>
    <row r="2227" spans="1:14">
      <c r="A2227" s="734" t="s">
        <v>5104</v>
      </c>
      <c r="B2227" s="734" t="s">
        <v>5105</v>
      </c>
      <c r="C2227" s="734" t="s">
        <v>1604</v>
      </c>
      <c r="D2227" s="734" t="s">
        <v>1605</v>
      </c>
      <c r="E2227" s="735">
        <v>3690</v>
      </c>
      <c r="F2227" s="735">
        <v>-75</v>
      </c>
      <c r="G2227" s="736">
        <v>-1.99</v>
      </c>
      <c r="H2227" s="735">
        <v>3790</v>
      </c>
      <c r="I2227" s="735">
        <v>3795</v>
      </c>
      <c r="J2227" s="735">
        <v>3690</v>
      </c>
      <c r="K2227" s="735">
        <v>13255</v>
      </c>
      <c r="L2227" s="735">
        <v>49489935</v>
      </c>
      <c r="M2227" s="735">
        <v>3163134420</v>
      </c>
      <c r="N2227" s="735">
        <v>857218</v>
      </c>
    </row>
    <row r="2228" spans="1:14">
      <c r="A2228" s="734" t="s">
        <v>5106</v>
      </c>
      <c r="B2228" s="734" t="s">
        <v>5107</v>
      </c>
      <c r="C2228" s="734" t="s">
        <v>1695</v>
      </c>
      <c r="D2228" s="734" t="s">
        <v>1696</v>
      </c>
      <c r="E2228" s="735">
        <v>2095</v>
      </c>
      <c r="F2228" s="735">
        <v>-200</v>
      </c>
      <c r="G2228" s="736">
        <v>-8.7100000000000009</v>
      </c>
      <c r="H2228" s="735">
        <v>2630</v>
      </c>
      <c r="I2228" s="735">
        <v>2630</v>
      </c>
      <c r="J2228" s="735">
        <v>1961</v>
      </c>
      <c r="K2228" s="735">
        <v>136803</v>
      </c>
      <c r="L2228" s="735">
        <v>274429370</v>
      </c>
      <c r="M2228" s="735">
        <v>30932461310</v>
      </c>
      <c r="N2228" s="735">
        <v>14764898</v>
      </c>
    </row>
    <row r="2229" spans="1:14">
      <c r="A2229" s="734" t="s">
        <v>4963</v>
      </c>
      <c r="B2229" s="734" t="s">
        <v>10273</v>
      </c>
      <c r="C2229" s="734" t="s">
        <v>1604</v>
      </c>
      <c r="D2229" s="734" t="s">
        <v>1605</v>
      </c>
      <c r="E2229" s="735">
        <v>10660</v>
      </c>
      <c r="F2229" s="735">
        <v>-40</v>
      </c>
      <c r="G2229" s="736">
        <v>-0.37</v>
      </c>
      <c r="H2229" s="735">
        <v>10700</v>
      </c>
      <c r="I2229" s="735">
        <v>10890</v>
      </c>
      <c r="J2229" s="735">
        <v>10560</v>
      </c>
      <c r="K2229" s="735">
        <v>8860</v>
      </c>
      <c r="L2229" s="735">
        <v>94807100</v>
      </c>
      <c r="M2229" s="735">
        <v>194054352180</v>
      </c>
      <c r="N2229" s="735">
        <v>18203973</v>
      </c>
    </row>
    <row r="2230" spans="1:14">
      <c r="A2230" s="734" t="s">
        <v>5108</v>
      </c>
      <c r="B2230" s="734" t="s">
        <v>5109</v>
      </c>
      <c r="C2230" s="734" t="s">
        <v>1600</v>
      </c>
      <c r="D2230" s="734" t="s">
        <v>1601</v>
      </c>
      <c r="E2230" s="735">
        <v>14670</v>
      </c>
      <c r="F2230" s="735">
        <v>60</v>
      </c>
      <c r="G2230" s="736">
        <v>0.41</v>
      </c>
      <c r="H2230" s="735">
        <v>14620</v>
      </c>
      <c r="I2230" s="735">
        <v>14950</v>
      </c>
      <c r="J2230" s="735">
        <v>14600</v>
      </c>
      <c r="K2230" s="735">
        <v>208987</v>
      </c>
      <c r="L2230" s="735">
        <v>3077394520</v>
      </c>
      <c r="M2230" s="735">
        <v>1126323123030</v>
      </c>
      <c r="N2230" s="735">
        <v>76777309</v>
      </c>
    </row>
    <row r="2231" spans="1:14">
      <c r="A2231" s="734" t="s">
        <v>5110</v>
      </c>
      <c r="B2231" s="734" t="s">
        <v>5111</v>
      </c>
      <c r="C2231" s="734" t="s">
        <v>1600</v>
      </c>
      <c r="D2231" s="734" t="s">
        <v>1632</v>
      </c>
      <c r="E2231" s="735">
        <v>2825</v>
      </c>
      <c r="F2231" s="735">
        <v>-40</v>
      </c>
      <c r="G2231" s="736">
        <v>-1.4</v>
      </c>
      <c r="H2231" s="735">
        <v>2870</v>
      </c>
      <c r="I2231" s="735">
        <v>2900</v>
      </c>
      <c r="J2231" s="735">
        <v>2825</v>
      </c>
      <c r="K2231" s="735">
        <v>29985</v>
      </c>
      <c r="L2231" s="735">
        <v>85365850</v>
      </c>
      <c r="M2231" s="735">
        <v>75894319950</v>
      </c>
      <c r="N2231" s="735">
        <v>26865246</v>
      </c>
    </row>
    <row r="2232" spans="1:14">
      <c r="A2232" s="734" t="s">
        <v>10274</v>
      </c>
      <c r="B2232" s="734" t="s">
        <v>10275</v>
      </c>
      <c r="C2232" s="734" t="s">
        <v>1600</v>
      </c>
      <c r="D2232" s="734" t="s">
        <v>1601</v>
      </c>
      <c r="E2232" s="735">
        <v>5020</v>
      </c>
      <c r="F2232" s="735">
        <v>270</v>
      </c>
      <c r="G2232" s="736">
        <v>5.68</v>
      </c>
      <c r="H2232" s="735">
        <v>5200</v>
      </c>
      <c r="I2232" s="735">
        <v>5330</v>
      </c>
      <c r="J2232" s="735">
        <v>4965</v>
      </c>
      <c r="K2232" s="735">
        <v>68494</v>
      </c>
      <c r="L2232" s="735">
        <v>348432435</v>
      </c>
      <c r="M2232" s="735">
        <v>56026422840</v>
      </c>
      <c r="N2232" s="735">
        <v>11160642</v>
      </c>
    </row>
    <row r="2233" spans="1:14">
      <c r="A2233" s="734" t="s">
        <v>5112</v>
      </c>
      <c r="B2233" s="734" t="s">
        <v>5113</v>
      </c>
      <c r="C2233" s="734" t="s">
        <v>1604</v>
      </c>
      <c r="D2233" s="734" t="s">
        <v>1605</v>
      </c>
      <c r="E2233" s="735">
        <v>1106</v>
      </c>
      <c r="F2233" s="735">
        <v>-5</v>
      </c>
      <c r="G2233" s="736">
        <v>-0.45</v>
      </c>
      <c r="H2233" s="735">
        <v>1111</v>
      </c>
      <c r="I2233" s="735">
        <v>1117</v>
      </c>
      <c r="J2233" s="735">
        <v>1106</v>
      </c>
      <c r="K2233" s="735">
        <v>10438</v>
      </c>
      <c r="L2233" s="735">
        <v>11593958</v>
      </c>
      <c r="M2233" s="735">
        <v>18772672198</v>
      </c>
      <c r="N2233" s="735">
        <v>16973483</v>
      </c>
    </row>
    <row r="2234" spans="1:14">
      <c r="A2234" s="734" t="s">
        <v>5114</v>
      </c>
      <c r="B2234" s="734" t="s">
        <v>5115</v>
      </c>
      <c r="C2234" s="734" t="s">
        <v>1600</v>
      </c>
      <c r="D2234" s="734" t="s">
        <v>1614</v>
      </c>
      <c r="E2234" s="735">
        <v>5940</v>
      </c>
      <c r="F2234" s="735">
        <v>-20</v>
      </c>
      <c r="G2234" s="736">
        <v>-0.34</v>
      </c>
      <c r="H2234" s="735">
        <v>5900</v>
      </c>
      <c r="I2234" s="735">
        <v>5980</v>
      </c>
      <c r="J2234" s="735">
        <v>5630</v>
      </c>
      <c r="K2234" s="735">
        <v>60639</v>
      </c>
      <c r="L2234" s="735">
        <v>361679735</v>
      </c>
      <c r="M2234" s="735">
        <v>83160000000</v>
      </c>
      <c r="N2234" s="735">
        <v>14000000</v>
      </c>
    </row>
    <row r="2235" spans="1:14">
      <c r="A2235" s="734" t="s">
        <v>10276</v>
      </c>
      <c r="B2235" s="734" t="s">
        <v>10277</v>
      </c>
      <c r="C2235" s="734" t="s">
        <v>1695</v>
      </c>
      <c r="D2235" s="734" t="s">
        <v>1696</v>
      </c>
      <c r="E2235" s="735">
        <v>8580</v>
      </c>
      <c r="F2235" s="735">
        <v>0</v>
      </c>
      <c r="G2235" s="736">
        <v>0</v>
      </c>
      <c r="H2235" s="735">
        <v>0</v>
      </c>
      <c r="I2235" s="735">
        <v>0</v>
      </c>
      <c r="J2235" s="735">
        <v>0</v>
      </c>
      <c r="K2235" s="735">
        <v>0</v>
      </c>
      <c r="L2235" s="735">
        <v>0</v>
      </c>
      <c r="M2235" s="735">
        <v>15009054060</v>
      </c>
      <c r="N2235" s="735">
        <v>1749307</v>
      </c>
    </row>
    <row r="2236" spans="1:14">
      <c r="A2236" s="734" t="s">
        <v>5116</v>
      </c>
      <c r="B2236" s="734" t="s">
        <v>5117</v>
      </c>
      <c r="C2236" s="734" t="s">
        <v>1600</v>
      </c>
      <c r="D2236" s="734" t="s">
        <v>1601</v>
      </c>
      <c r="E2236" s="735">
        <v>9820</v>
      </c>
      <c r="F2236" s="735">
        <v>-30</v>
      </c>
      <c r="G2236" s="736">
        <v>-0.3</v>
      </c>
      <c r="H2236" s="735">
        <v>9850</v>
      </c>
      <c r="I2236" s="735">
        <v>9950</v>
      </c>
      <c r="J2236" s="735">
        <v>9770</v>
      </c>
      <c r="K2236" s="735">
        <v>36765</v>
      </c>
      <c r="L2236" s="735">
        <v>360974505</v>
      </c>
      <c r="M2236" s="735">
        <v>90254490700</v>
      </c>
      <c r="N2236" s="735">
        <v>9190885</v>
      </c>
    </row>
    <row r="2237" spans="1:14">
      <c r="A2237" s="734" t="s">
        <v>5118</v>
      </c>
      <c r="B2237" s="734" t="s">
        <v>5119</v>
      </c>
      <c r="C2237" s="734" t="s">
        <v>1600</v>
      </c>
      <c r="D2237" s="734" t="s">
        <v>1601</v>
      </c>
      <c r="E2237" s="735">
        <v>49150</v>
      </c>
      <c r="F2237" s="735">
        <v>-1750</v>
      </c>
      <c r="G2237" s="736">
        <v>-3.44</v>
      </c>
      <c r="H2237" s="735">
        <v>49950</v>
      </c>
      <c r="I2237" s="735">
        <v>50100</v>
      </c>
      <c r="J2237" s="735">
        <v>49000</v>
      </c>
      <c r="K2237" s="735">
        <v>45136</v>
      </c>
      <c r="L2237" s="735">
        <v>2228042025</v>
      </c>
      <c r="M2237" s="735">
        <v>572102903550</v>
      </c>
      <c r="N2237" s="735">
        <v>11639937</v>
      </c>
    </row>
    <row r="2238" spans="1:14">
      <c r="A2238" s="734" t="s">
        <v>5120</v>
      </c>
      <c r="B2238" s="734" t="s">
        <v>5121</v>
      </c>
      <c r="C2238" s="734" t="s">
        <v>1604</v>
      </c>
      <c r="D2238" s="734" t="s">
        <v>1605</v>
      </c>
      <c r="E2238" s="735">
        <v>352500</v>
      </c>
      <c r="F2238" s="735">
        <v>-1500</v>
      </c>
      <c r="G2238" s="736">
        <v>-0.42</v>
      </c>
      <c r="H2238" s="735">
        <v>365500</v>
      </c>
      <c r="I2238" s="735">
        <v>381000</v>
      </c>
      <c r="J2238" s="735">
        <v>350000</v>
      </c>
      <c r="K2238" s="735">
        <v>61441</v>
      </c>
      <c r="L2238" s="735">
        <v>22366247250</v>
      </c>
      <c r="M2238" s="735">
        <v>503800050000</v>
      </c>
      <c r="N2238" s="735">
        <v>1429220</v>
      </c>
    </row>
    <row r="2239" spans="1:14">
      <c r="A2239" s="734" t="s">
        <v>5122</v>
      </c>
      <c r="B2239" s="734" t="s">
        <v>5123</v>
      </c>
      <c r="C2239" s="734" t="s">
        <v>1600</v>
      </c>
      <c r="D2239" s="734" t="s">
        <v>1601</v>
      </c>
      <c r="E2239" s="735">
        <v>6060</v>
      </c>
      <c r="F2239" s="735">
        <v>10</v>
      </c>
      <c r="G2239" s="736">
        <v>0.17</v>
      </c>
      <c r="H2239" s="735">
        <v>6050</v>
      </c>
      <c r="I2239" s="735">
        <v>6100</v>
      </c>
      <c r="J2239" s="735">
        <v>5970</v>
      </c>
      <c r="K2239" s="735">
        <v>71889</v>
      </c>
      <c r="L2239" s="735">
        <v>443193360</v>
      </c>
      <c r="M2239" s="735">
        <v>127570817400</v>
      </c>
      <c r="N2239" s="735">
        <v>21051290</v>
      </c>
    </row>
    <row r="2240" spans="1:14">
      <c r="A2240" s="734" t="s">
        <v>5124</v>
      </c>
      <c r="B2240" s="734" t="s">
        <v>5125</v>
      </c>
      <c r="C2240" s="734" t="s">
        <v>1600</v>
      </c>
      <c r="D2240" s="734" t="s">
        <v>1611</v>
      </c>
      <c r="E2240" s="735">
        <v>752</v>
      </c>
      <c r="F2240" s="735">
        <v>-1</v>
      </c>
      <c r="G2240" s="736">
        <v>-0.13</v>
      </c>
      <c r="H2240" s="735">
        <v>753</v>
      </c>
      <c r="I2240" s="735">
        <v>753</v>
      </c>
      <c r="J2240" s="735">
        <v>740</v>
      </c>
      <c r="K2240" s="735">
        <v>68380</v>
      </c>
      <c r="L2240" s="735">
        <v>50959937</v>
      </c>
      <c r="M2240" s="735">
        <v>36059915280</v>
      </c>
      <c r="N2240" s="735">
        <v>47952015</v>
      </c>
    </row>
    <row r="2241" spans="1:14">
      <c r="A2241" s="734" t="s">
        <v>5126</v>
      </c>
      <c r="B2241" s="734" t="s">
        <v>5127</v>
      </c>
      <c r="C2241" s="734" t="s">
        <v>1604</v>
      </c>
      <c r="D2241" s="734" t="s">
        <v>1605</v>
      </c>
      <c r="E2241" s="735">
        <v>1007</v>
      </c>
      <c r="F2241" s="735">
        <v>-7</v>
      </c>
      <c r="G2241" s="736">
        <v>-0.69</v>
      </c>
      <c r="H2241" s="735">
        <v>1012</v>
      </c>
      <c r="I2241" s="735">
        <v>1014</v>
      </c>
      <c r="J2241" s="735">
        <v>1001</v>
      </c>
      <c r="K2241" s="735">
        <v>27404</v>
      </c>
      <c r="L2241" s="735">
        <v>27574959</v>
      </c>
      <c r="M2241" s="735">
        <v>32224000000</v>
      </c>
      <c r="N2241" s="735">
        <v>32000000</v>
      </c>
    </row>
    <row r="2242" spans="1:14">
      <c r="A2242" s="734" t="s">
        <v>5128</v>
      </c>
      <c r="B2242" s="734" t="s">
        <v>5129</v>
      </c>
      <c r="C2242" s="734" t="s">
        <v>1600</v>
      </c>
      <c r="D2242" s="734" t="s">
        <v>1601</v>
      </c>
      <c r="E2242" s="735">
        <v>4510</v>
      </c>
      <c r="F2242" s="735">
        <v>110</v>
      </c>
      <c r="G2242" s="736">
        <v>2.5</v>
      </c>
      <c r="H2242" s="735">
        <v>4330</v>
      </c>
      <c r="I2242" s="735">
        <v>4580</v>
      </c>
      <c r="J2242" s="735">
        <v>4330</v>
      </c>
      <c r="K2242" s="735">
        <v>65260</v>
      </c>
      <c r="L2242" s="735">
        <v>293984160</v>
      </c>
      <c r="M2242" s="735">
        <v>110287224300</v>
      </c>
      <c r="N2242" s="735">
        <v>24453930</v>
      </c>
    </row>
    <row r="2243" spans="1:14">
      <c r="A2243" s="734" t="s">
        <v>5133</v>
      </c>
      <c r="B2243" s="734" t="s">
        <v>5134</v>
      </c>
      <c r="C2243" s="734" t="s">
        <v>1600</v>
      </c>
      <c r="D2243" s="734" t="s">
        <v>1614</v>
      </c>
      <c r="E2243" s="735">
        <v>18050</v>
      </c>
      <c r="F2243" s="735">
        <v>-190</v>
      </c>
      <c r="G2243" s="736">
        <v>-1.04</v>
      </c>
      <c r="H2243" s="735">
        <v>18080</v>
      </c>
      <c r="I2243" s="735">
        <v>18370</v>
      </c>
      <c r="J2243" s="735">
        <v>18020</v>
      </c>
      <c r="K2243" s="735">
        <v>235863</v>
      </c>
      <c r="L2243" s="735">
        <v>4285239855</v>
      </c>
      <c r="M2243" s="735">
        <v>384090895700</v>
      </c>
      <c r="N2243" s="735">
        <v>21279274</v>
      </c>
    </row>
    <row r="2244" spans="1:14">
      <c r="A2244" s="734" t="s">
        <v>5136</v>
      </c>
      <c r="B2244" s="734" t="s">
        <v>5137</v>
      </c>
      <c r="C2244" s="734" t="s">
        <v>1600</v>
      </c>
      <c r="D2244" s="734" t="s">
        <v>1601</v>
      </c>
      <c r="E2244" s="735">
        <v>1078</v>
      </c>
      <c r="F2244" s="735">
        <v>8</v>
      </c>
      <c r="G2244" s="736">
        <v>0.75</v>
      </c>
      <c r="H2244" s="735">
        <v>1080</v>
      </c>
      <c r="I2244" s="735">
        <v>1080</v>
      </c>
      <c r="J2244" s="735">
        <v>1064</v>
      </c>
      <c r="K2244" s="735">
        <v>20053</v>
      </c>
      <c r="L2244" s="735">
        <v>21421174</v>
      </c>
      <c r="M2244" s="735">
        <v>28560033964</v>
      </c>
      <c r="N2244" s="735">
        <v>26493538</v>
      </c>
    </row>
    <row r="2245" spans="1:14">
      <c r="A2245" s="734" t="s">
        <v>5138</v>
      </c>
      <c r="B2245" s="734" t="s">
        <v>5139</v>
      </c>
      <c r="C2245" s="734" t="s">
        <v>1600</v>
      </c>
      <c r="D2245" s="734" t="s">
        <v>2041</v>
      </c>
      <c r="E2245" s="735">
        <v>1087</v>
      </c>
      <c r="F2245" s="735">
        <v>0</v>
      </c>
      <c r="G2245" s="736">
        <v>0</v>
      </c>
      <c r="H2245" s="735">
        <v>0</v>
      </c>
      <c r="I2245" s="735">
        <v>0</v>
      </c>
      <c r="J2245" s="735">
        <v>0</v>
      </c>
      <c r="K2245" s="735">
        <v>0</v>
      </c>
      <c r="L2245" s="735">
        <v>0</v>
      </c>
      <c r="M2245" s="735">
        <v>35965517911</v>
      </c>
      <c r="N2245" s="735">
        <v>33086953</v>
      </c>
    </row>
    <row r="2246" spans="1:14">
      <c r="A2246" s="734" t="s">
        <v>5140</v>
      </c>
      <c r="B2246" s="734" t="s">
        <v>1402</v>
      </c>
      <c r="C2246" s="734" t="s">
        <v>1604</v>
      </c>
      <c r="D2246" s="734" t="s">
        <v>1605</v>
      </c>
      <c r="E2246" s="735">
        <v>60100</v>
      </c>
      <c r="F2246" s="735">
        <v>-1100</v>
      </c>
      <c r="G2246" s="736">
        <v>-1.8</v>
      </c>
      <c r="H2246" s="735">
        <v>60900</v>
      </c>
      <c r="I2246" s="735">
        <v>61500</v>
      </c>
      <c r="J2246" s="735">
        <v>60000</v>
      </c>
      <c r="K2246" s="735">
        <v>1472867</v>
      </c>
      <c r="L2246" s="735">
        <v>88978289350</v>
      </c>
      <c r="M2246" s="735">
        <v>26589670319900</v>
      </c>
      <c r="N2246" s="735">
        <v>442423799</v>
      </c>
    </row>
    <row r="2247" spans="1:14">
      <c r="A2247" s="734" t="s">
        <v>5141</v>
      </c>
      <c r="B2247" s="734" t="s">
        <v>5142</v>
      </c>
      <c r="C2247" s="734" t="s">
        <v>1629</v>
      </c>
      <c r="D2247" s="734" t="s">
        <v>1601</v>
      </c>
      <c r="E2247" s="735">
        <v>14900</v>
      </c>
      <c r="F2247" s="735">
        <v>-200</v>
      </c>
      <c r="G2247" s="736">
        <v>-1.32</v>
      </c>
      <c r="H2247" s="735">
        <v>14960</v>
      </c>
      <c r="I2247" s="735">
        <v>15170</v>
      </c>
      <c r="J2247" s="735">
        <v>14900</v>
      </c>
      <c r="K2247" s="735">
        <v>146386</v>
      </c>
      <c r="L2247" s="735">
        <v>2192382375</v>
      </c>
      <c r="M2247" s="735">
        <v>1337824973900</v>
      </c>
      <c r="N2247" s="735">
        <v>89786911</v>
      </c>
    </row>
    <row r="2248" spans="1:14">
      <c r="A2248" s="734" t="s">
        <v>5143</v>
      </c>
      <c r="B2248" s="734" t="s">
        <v>1525</v>
      </c>
      <c r="C2248" s="734" t="s">
        <v>1604</v>
      </c>
      <c r="D2248" s="734" t="s">
        <v>1605</v>
      </c>
      <c r="E2248" s="735">
        <v>21600</v>
      </c>
      <c r="F2248" s="735">
        <v>-200</v>
      </c>
      <c r="G2248" s="736">
        <v>-0.92</v>
      </c>
      <c r="H2248" s="735">
        <v>21650</v>
      </c>
      <c r="I2248" s="735">
        <v>21800</v>
      </c>
      <c r="J2248" s="735">
        <v>21600</v>
      </c>
      <c r="K2248" s="735">
        <v>291376</v>
      </c>
      <c r="L2248" s="735">
        <v>6308163825</v>
      </c>
      <c r="M2248" s="735">
        <v>10303447039200</v>
      </c>
      <c r="N2248" s="735">
        <v>477011437</v>
      </c>
    </row>
    <row r="2249" spans="1:14">
      <c r="A2249" s="734" t="s">
        <v>5144</v>
      </c>
      <c r="B2249" s="734" t="s">
        <v>1537</v>
      </c>
      <c r="C2249" s="734" t="s">
        <v>1604</v>
      </c>
      <c r="D2249" s="734" t="s">
        <v>1605</v>
      </c>
      <c r="E2249" s="735">
        <v>49100</v>
      </c>
      <c r="F2249" s="735">
        <v>-850</v>
      </c>
      <c r="G2249" s="736">
        <v>-1.7</v>
      </c>
      <c r="H2249" s="735">
        <v>49850</v>
      </c>
      <c r="I2249" s="735">
        <v>50300</v>
      </c>
      <c r="J2249" s="735">
        <v>49000</v>
      </c>
      <c r="K2249" s="735">
        <v>160960</v>
      </c>
      <c r="L2249" s="735">
        <v>7937143025</v>
      </c>
      <c r="M2249" s="735">
        <v>6635626865000</v>
      </c>
      <c r="N2249" s="735">
        <v>135145150</v>
      </c>
    </row>
    <row r="2250" spans="1:14">
      <c r="A2250" s="734" t="s">
        <v>10278</v>
      </c>
      <c r="B2250" s="734" t="s">
        <v>10279</v>
      </c>
      <c r="C2250" s="734" t="s">
        <v>1600</v>
      </c>
      <c r="D2250" s="734" t="s">
        <v>1614</v>
      </c>
      <c r="E2250" s="735">
        <v>861</v>
      </c>
      <c r="F2250" s="735">
        <v>-13</v>
      </c>
      <c r="G2250" s="736">
        <v>-1.49</v>
      </c>
      <c r="H2250" s="735">
        <v>870</v>
      </c>
      <c r="I2250" s="735">
        <v>977</v>
      </c>
      <c r="J2250" s="735">
        <v>848</v>
      </c>
      <c r="K2250" s="735">
        <v>4401324</v>
      </c>
      <c r="L2250" s="735">
        <v>4015666948</v>
      </c>
      <c r="M2250" s="735">
        <v>46018331079</v>
      </c>
      <c r="N2250" s="735">
        <v>53447539</v>
      </c>
    </row>
    <row r="2251" spans="1:14">
      <c r="A2251" s="734" t="s">
        <v>5145</v>
      </c>
      <c r="B2251" s="734" t="s">
        <v>5146</v>
      </c>
      <c r="C2251" s="734" t="s">
        <v>1600</v>
      </c>
      <c r="D2251" s="734" t="s">
        <v>1632</v>
      </c>
      <c r="E2251" s="735">
        <v>30150</v>
      </c>
      <c r="F2251" s="735">
        <v>0</v>
      </c>
      <c r="G2251" s="736">
        <v>0</v>
      </c>
      <c r="H2251" s="735">
        <v>30150</v>
      </c>
      <c r="I2251" s="735">
        <v>30400</v>
      </c>
      <c r="J2251" s="735">
        <v>30000</v>
      </c>
      <c r="K2251" s="735">
        <v>54442</v>
      </c>
      <c r="L2251" s="735">
        <v>1644446450</v>
      </c>
      <c r="M2251" s="735">
        <v>731229578100</v>
      </c>
      <c r="N2251" s="735">
        <v>24253054</v>
      </c>
    </row>
    <row r="2252" spans="1:14">
      <c r="A2252" s="734" t="s">
        <v>5147</v>
      </c>
      <c r="B2252" s="734" t="s">
        <v>5148</v>
      </c>
      <c r="C2252" s="734" t="s">
        <v>1604</v>
      </c>
      <c r="D2252" s="734" t="s">
        <v>1605</v>
      </c>
      <c r="E2252" s="735">
        <v>3660</v>
      </c>
      <c r="F2252" s="735">
        <v>0</v>
      </c>
      <c r="G2252" s="736">
        <v>0</v>
      </c>
      <c r="H2252" s="735">
        <v>0</v>
      </c>
      <c r="I2252" s="735">
        <v>0</v>
      </c>
      <c r="J2252" s="735">
        <v>0</v>
      </c>
      <c r="K2252" s="735">
        <v>0</v>
      </c>
      <c r="L2252" s="735">
        <v>0</v>
      </c>
      <c r="M2252" s="735">
        <v>618539985360</v>
      </c>
      <c r="N2252" s="735">
        <v>168999996</v>
      </c>
    </row>
    <row r="2253" spans="1:14">
      <c r="A2253" s="734" t="s">
        <v>4546</v>
      </c>
      <c r="B2253" s="734" t="s">
        <v>10280</v>
      </c>
      <c r="C2253" s="734" t="s">
        <v>1600</v>
      </c>
      <c r="D2253" s="734" t="s">
        <v>2041</v>
      </c>
      <c r="E2253" s="735">
        <v>1374</v>
      </c>
      <c r="F2253" s="735">
        <v>14</v>
      </c>
      <c r="G2253" s="736">
        <v>1.03</v>
      </c>
      <c r="H2253" s="735">
        <v>1360</v>
      </c>
      <c r="I2253" s="735">
        <v>1472</v>
      </c>
      <c r="J2253" s="735">
        <v>1300</v>
      </c>
      <c r="K2253" s="735">
        <v>135374</v>
      </c>
      <c r="L2253" s="735">
        <v>189667830</v>
      </c>
      <c r="M2253" s="735">
        <v>15398673564</v>
      </c>
      <c r="N2253" s="735">
        <v>11207186</v>
      </c>
    </row>
    <row r="2254" spans="1:14">
      <c r="A2254" s="734" t="s">
        <v>5149</v>
      </c>
      <c r="B2254" s="734" t="s">
        <v>5150</v>
      </c>
      <c r="C2254" s="734" t="s">
        <v>1600</v>
      </c>
      <c r="D2254" s="734" t="s">
        <v>1632</v>
      </c>
      <c r="E2254" s="735">
        <v>4975</v>
      </c>
      <c r="F2254" s="735">
        <v>-55</v>
      </c>
      <c r="G2254" s="736">
        <v>-1.0900000000000001</v>
      </c>
      <c r="H2254" s="735">
        <v>5030</v>
      </c>
      <c r="I2254" s="735">
        <v>5170</v>
      </c>
      <c r="J2254" s="735">
        <v>4810</v>
      </c>
      <c r="K2254" s="735">
        <v>26434</v>
      </c>
      <c r="L2254" s="735">
        <v>132710470</v>
      </c>
      <c r="M2254" s="735">
        <v>49946283650</v>
      </c>
      <c r="N2254" s="735">
        <v>10039454</v>
      </c>
    </row>
    <row r="2255" spans="1:14">
      <c r="A2255" s="734" t="s">
        <v>5151</v>
      </c>
      <c r="B2255" s="734" t="s">
        <v>5152</v>
      </c>
      <c r="C2255" s="734" t="s">
        <v>1600</v>
      </c>
      <c r="D2255" s="734" t="s">
        <v>2041</v>
      </c>
      <c r="E2255" s="735">
        <v>1543</v>
      </c>
      <c r="F2255" s="735">
        <v>0</v>
      </c>
      <c r="G2255" s="736">
        <v>0</v>
      </c>
      <c r="H2255" s="735">
        <v>1543</v>
      </c>
      <c r="I2255" s="735">
        <v>1543</v>
      </c>
      <c r="J2255" s="735">
        <v>1490</v>
      </c>
      <c r="K2255" s="735">
        <v>11827</v>
      </c>
      <c r="L2255" s="735">
        <v>18019456</v>
      </c>
      <c r="M2255" s="735">
        <v>37434627334</v>
      </c>
      <c r="N2255" s="735">
        <v>24260938</v>
      </c>
    </row>
    <row r="2256" spans="1:14">
      <c r="A2256" s="734" t="s">
        <v>4239</v>
      </c>
      <c r="B2256" s="734" t="s">
        <v>10281</v>
      </c>
      <c r="C2256" s="734" t="s">
        <v>1600</v>
      </c>
      <c r="D2256" s="734" t="s">
        <v>1611</v>
      </c>
      <c r="E2256" s="735">
        <v>2170</v>
      </c>
      <c r="F2256" s="735">
        <v>-25</v>
      </c>
      <c r="G2256" s="736">
        <v>-1.1399999999999999</v>
      </c>
      <c r="H2256" s="735">
        <v>2170</v>
      </c>
      <c r="I2256" s="735">
        <v>2190</v>
      </c>
      <c r="J2256" s="735">
        <v>2160</v>
      </c>
      <c r="K2256" s="735">
        <v>51245</v>
      </c>
      <c r="L2256" s="735">
        <v>111235185</v>
      </c>
      <c r="M2256" s="735">
        <v>46731351450</v>
      </c>
      <c r="N2256" s="735">
        <v>21535185</v>
      </c>
    </row>
    <row r="2257" spans="1:14">
      <c r="A2257" s="734" t="s">
        <v>3231</v>
      </c>
      <c r="B2257" s="734" t="s">
        <v>10282</v>
      </c>
      <c r="C2257" s="734" t="s">
        <v>1600</v>
      </c>
      <c r="D2257" s="734" t="s">
        <v>1601</v>
      </c>
      <c r="E2257" s="735">
        <v>1154</v>
      </c>
      <c r="F2257" s="735">
        <v>-18</v>
      </c>
      <c r="G2257" s="736">
        <v>-1.54</v>
      </c>
      <c r="H2257" s="735">
        <v>1161</v>
      </c>
      <c r="I2257" s="735">
        <v>1250</v>
      </c>
      <c r="J2257" s="735">
        <v>1154</v>
      </c>
      <c r="K2257" s="735">
        <v>371470</v>
      </c>
      <c r="L2257" s="735">
        <v>444868931</v>
      </c>
      <c r="M2257" s="735">
        <v>27970049612</v>
      </c>
      <c r="N2257" s="735">
        <v>24237478</v>
      </c>
    </row>
    <row r="2258" spans="1:14">
      <c r="A2258" s="734" t="s">
        <v>5153</v>
      </c>
      <c r="B2258" s="734" t="s">
        <v>5154</v>
      </c>
      <c r="C2258" s="734" t="s">
        <v>1600</v>
      </c>
      <c r="D2258" s="734" t="s">
        <v>1601</v>
      </c>
      <c r="E2258" s="735">
        <v>465</v>
      </c>
      <c r="F2258" s="735">
        <v>-1</v>
      </c>
      <c r="G2258" s="736">
        <v>-0.21</v>
      </c>
      <c r="H2258" s="735">
        <v>466</v>
      </c>
      <c r="I2258" s="735">
        <v>469</v>
      </c>
      <c r="J2258" s="735">
        <v>455</v>
      </c>
      <c r="K2258" s="735">
        <v>247309</v>
      </c>
      <c r="L2258" s="735">
        <v>114513751</v>
      </c>
      <c r="M2258" s="735">
        <v>34328214870</v>
      </c>
      <c r="N2258" s="735">
        <v>73824118</v>
      </c>
    </row>
    <row r="2259" spans="1:14">
      <c r="A2259" s="734" t="s">
        <v>7884</v>
      </c>
      <c r="B2259" s="734" t="s">
        <v>7885</v>
      </c>
      <c r="C2259" s="734" t="s">
        <v>1600</v>
      </c>
      <c r="D2259" s="734" t="s">
        <v>1601</v>
      </c>
      <c r="E2259" s="735">
        <v>2765</v>
      </c>
      <c r="F2259" s="735">
        <v>-35</v>
      </c>
      <c r="G2259" s="736">
        <v>-1.25</v>
      </c>
      <c r="H2259" s="735">
        <v>2800</v>
      </c>
      <c r="I2259" s="735">
        <v>2800</v>
      </c>
      <c r="J2259" s="735">
        <v>2735</v>
      </c>
      <c r="K2259" s="735">
        <v>48863</v>
      </c>
      <c r="L2259" s="735">
        <v>134715473</v>
      </c>
      <c r="M2259" s="735">
        <v>39040431325</v>
      </c>
      <c r="N2259" s="735">
        <v>14119505</v>
      </c>
    </row>
    <row r="2260" spans="1:14">
      <c r="A2260" s="734" t="s">
        <v>7886</v>
      </c>
      <c r="B2260" s="734" t="s">
        <v>7887</v>
      </c>
      <c r="C2260" s="734" t="s">
        <v>1600</v>
      </c>
      <c r="D2260" s="734" t="s">
        <v>1632</v>
      </c>
      <c r="E2260" s="735">
        <v>11220</v>
      </c>
      <c r="F2260" s="735">
        <v>110</v>
      </c>
      <c r="G2260" s="736">
        <v>0.99</v>
      </c>
      <c r="H2260" s="735">
        <v>11200</v>
      </c>
      <c r="I2260" s="735">
        <v>11490</v>
      </c>
      <c r="J2260" s="735">
        <v>10820</v>
      </c>
      <c r="K2260" s="735">
        <v>195654</v>
      </c>
      <c r="L2260" s="735">
        <v>2167870200</v>
      </c>
      <c r="M2260" s="735">
        <v>171129639120</v>
      </c>
      <c r="N2260" s="735">
        <v>15252196</v>
      </c>
    </row>
    <row r="2261" spans="1:14">
      <c r="A2261" s="734" t="s">
        <v>5157</v>
      </c>
      <c r="B2261" s="734" t="s">
        <v>5158</v>
      </c>
      <c r="C2261" s="734" t="s">
        <v>1600</v>
      </c>
      <c r="D2261" s="734" t="s">
        <v>1712</v>
      </c>
      <c r="E2261" s="735">
        <v>572</v>
      </c>
      <c r="F2261" s="735">
        <v>4</v>
      </c>
      <c r="G2261" s="736">
        <v>0.7</v>
      </c>
      <c r="H2261" s="735">
        <v>570</v>
      </c>
      <c r="I2261" s="735">
        <v>578</v>
      </c>
      <c r="J2261" s="735">
        <v>561</v>
      </c>
      <c r="K2261" s="735">
        <v>123051</v>
      </c>
      <c r="L2261" s="735">
        <v>71147378</v>
      </c>
      <c r="M2261" s="735">
        <v>36631838100</v>
      </c>
      <c r="N2261" s="735">
        <v>64041675</v>
      </c>
    </row>
    <row r="2262" spans="1:14">
      <c r="A2262" s="734" t="s">
        <v>5159</v>
      </c>
      <c r="B2262" s="734" t="s">
        <v>5160</v>
      </c>
      <c r="C2262" s="734" t="s">
        <v>1629</v>
      </c>
      <c r="D2262" s="734" t="s">
        <v>1601</v>
      </c>
      <c r="E2262" s="735">
        <v>29050</v>
      </c>
      <c r="F2262" s="735">
        <v>0</v>
      </c>
      <c r="G2262" s="736">
        <v>0</v>
      </c>
      <c r="H2262" s="735">
        <v>28900</v>
      </c>
      <c r="I2262" s="735">
        <v>29250</v>
      </c>
      <c r="J2262" s="735">
        <v>28900</v>
      </c>
      <c r="K2262" s="735">
        <v>22236</v>
      </c>
      <c r="L2262" s="735">
        <v>647204400</v>
      </c>
      <c r="M2262" s="735">
        <v>370031782750</v>
      </c>
      <c r="N2262" s="735">
        <v>12737755</v>
      </c>
    </row>
    <row r="2263" spans="1:14">
      <c r="A2263" s="734" t="s">
        <v>5161</v>
      </c>
      <c r="B2263" s="734" t="s">
        <v>5162</v>
      </c>
      <c r="C2263" s="734" t="s">
        <v>1600</v>
      </c>
      <c r="D2263" s="734" t="s">
        <v>1601</v>
      </c>
      <c r="E2263" s="735">
        <v>15930</v>
      </c>
      <c r="F2263" s="735">
        <v>-210</v>
      </c>
      <c r="G2263" s="736">
        <v>-1.3</v>
      </c>
      <c r="H2263" s="735">
        <v>16140</v>
      </c>
      <c r="I2263" s="735">
        <v>16270</v>
      </c>
      <c r="J2263" s="735">
        <v>15890</v>
      </c>
      <c r="K2263" s="735">
        <v>9060</v>
      </c>
      <c r="L2263" s="735">
        <v>144736460</v>
      </c>
      <c r="M2263" s="735">
        <v>105061408560</v>
      </c>
      <c r="N2263" s="735">
        <v>6595192</v>
      </c>
    </row>
    <row r="2264" spans="1:14">
      <c r="A2264" s="734" t="s">
        <v>5163</v>
      </c>
      <c r="B2264" s="734" t="s">
        <v>5164</v>
      </c>
      <c r="C2264" s="734" t="s">
        <v>1600</v>
      </c>
      <c r="D2264" s="734" t="s">
        <v>1601</v>
      </c>
      <c r="E2264" s="735">
        <v>6390</v>
      </c>
      <c r="F2264" s="735">
        <v>60</v>
      </c>
      <c r="G2264" s="736">
        <v>0.95</v>
      </c>
      <c r="H2264" s="735">
        <v>6360</v>
      </c>
      <c r="I2264" s="735">
        <v>6530</v>
      </c>
      <c r="J2264" s="735">
        <v>6240</v>
      </c>
      <c r="K2264" s="735">
        <v>120363</v>
      </c>
      <c r="L2264" s="735">
        <v>768602895</v>
      </c>
      <c r="M2264" s="735">
        <v>99747900000</v>
      </c>
      <c r="N2264" s="735">
        <v>15610000</v>
      </c>
    </row>
    <row r="2265" spans="1:14">
      <c r="A2265" s="734" t="s">
        <v>5165</v>
      </c>
      <c r="B2265" s="734" t="s">
        <v>5166</v>
      </c>
      <c r="C2265" s="734" t="s">
        <v>1600</v>
      </c>
      <c r="D2265" s="734" t="s">
        <v>1614</v>
      </c>
      <c r="E2265" s="735">
        <v>457</v>
      </c>
      <c r="F2265" s="735">
        <v>20</v>
      </c>
      <c r="G2265" s="736">
        <v>4.58</v>
      </c>
      <c r="H2265" s="735">
        <v>438</v>
      </c>
      <c r="I2265" s="735">
        <v>477</v>
      </c>
      <c r="J2265" s="735">
        <v>438</v>
      </c>
      <c r="K2265" s="735">
        <v>137517</v>
      </c>
      <c r="L2265" s="735">
        <v>62117355</v>
      </c>
      <c r="M2265" s="735">
        <v>17528469898</v>
      </c>
      <c r="N2265" s="735">
        <v>38355514</v>
      </c>
    </row>
    <row r="2266" spans="1:14">
      <c r="A2266" s="734" t="s">
        <v>5167</v>
      </c>
      <c r="B2266" s="734" t="s">
        <v>5168</v>
      </c>
      <c r="C2266" s="734" t="s">
        <v>1600</v>
      </c>
      <c r="D2266" s="734" t="s">
        <v>1601</v>
      </c>
      <c r="E2266" s="735">
        <v>2940</v>
      </c>
      <c r="F2266" s="735">
        <v>90</v>
      </c>
      <c r="G2266" s="736">
        <v>3.16</v>
      </c>
      <c r="H2266" s="735">
        <v>2860</v>
      </c>
      <c r="I2266" s="735">
        <v>2940</v>
      </c>
      <c r="J2266" s="735">
        <v>2830</v>
      </c>
      <c r="K2266" s="735">
        <v>44522</v>
      </c>
      <c r="L2266" s="735">
        <v>128470025</v>
      </c>
      <c r="M2266" s="735">
        <v>57077748000</v>
      </c>
      <c r="N2266" s="735">
        <v>19414200</v>
      </c>
    </row>
    <row r="2267" spans="1:14">
      <c r="A2267" s="734" t="s">
        <v>5169</v>
      </c>
      <c r="B2267" s="734" t="s">
        <v>5170</v>
      </c>
      <c r="C2267" s="734" t="s">
        <v>1600</v>
      </c>
      <c r="D2267" s="734" t="s">
        <v>1614</v>
      </c>
      <c r="E2267" s="735">
        <v>71800</v>
      </c>
      <c r="F2267" s="735">
        <v>2300</v>
      </c>
      <c r="G2267" s="736">
        <v>3.31</v>
      </c>
      <c r="H2267" s="735">
        <v>68900</v>
      </c>
      <c r="I2267" s="735">
        <v>73100</v>
      </c>
      <c r="J2267" s="735">
        <v>66300</v>
      </c>
      <c r="K2267" s="735">
        <v>179113</v>
      </c>
      <c r="L2267" s="735">
        <v>12539534050</v>
      </c>
      <c r="M2267" s="735">
        <v>3856737000000</v>
      </c>
      <c r="N2267" s="735">
        <v>53715000</v>
      </c>
    </row>
    <row r="2268" spans="1:14">
      <c r="A2268" s="734" t="s">
        <v>5171</v>
      </c>
      <c r="B2268" s="734" t="s">
        <v>5172</v>
      </c>
      <c r="C2268" s="734" t="s">
        <v>1600</v>
      </c>
      <c r="D2268" s="734" t="s">
        <v>1611</v>
      </c>
      <c r="E2268" s="735">
        <v>10560</v>
      </c>
      <c r="F2268" s="735">
        <v>-50</v>
      </c>
      <c r="G2268" s="736">
        <v>-0.47</v>
      </c>
      <c r="H2268" s="735">
        <v>10610</v>
      </c>
      <c r="I2268" s="735">
        <v>10610</v>
      </c>
      <c r="J2268" s="735">
        <v>10530</v>
      </c>
      <c r="K2268" s="735">
        <v>654</v>
      </c>
      <c r="L2268" s="735">
        <v>6920500</v>
      </c>
      <c r="M2268" s="735">
        <v>42607488000</v>
      </c>
      <c r="N2268" s="735">
        <v>4034800</v>
      </c>
    </row>
    <row r="2269" spans="1:14">
      <c r="A2269" s="734" t="s">
        <v>2119</v>
      </c>
      <c r="B2269" s="734" t="s">
        <v>7888</v>
      </c>
      <c r="C2269" s="734" t="s">
        <v>1600</v>
      </c>
      <c r="D2269" s="734" t="s">
        <v>1601</v>
      </c>
      <c r="E2269" s="735">
        <v>241</v>
      </c>
      <c r="F2269" s="735">
        <v>-2</v>
      </c>
      <c r="G2269" s="736">
        <v>-0.82</v>
      </c>
      <c r="H2269" s="735">
        <v>244</v>
      </c>
      <c r="I2269" s="735">
        <v>245</v>
      </c>
      <c r="J2269" s="735">
        <v>240</v>
      </c>
      <c r="K2269" s="735">
        <v>187292</v>
      </c>
      <c r="L2269" s="735">
        <v>45154231</v>
      </c>
      <c r="M2269" s="735">
        <v>27887157627</v>
      </c>
      <c r="N2269" s="735">
        <v>115714347</v>
      </c>
    </row>
    <row r="2270" spans="1:14">
      <c r="A2270" s="734" t="s">
        <v>5173</v>
      </c>
      <c r="B2270" s="734" t="s">
        <v>5174</v>
      </c>
      <c r="C2270" s="734" t="s">
        <v>1604</v>
      </c>
      <c r="D2270" s="734" t="s">
        <v>1605</v>
      </c>
      <c r="E2270" s="735">
        <v>492</v>
      </c>
      <c r="F2270" s="735">
        <v>-1</v>
      </c>
      <c r="G2270" s="736">
        <v>-0.2</v>
      </c>
      <c r="H2270" s="735">
        <v>493</v>
      </c>
      <c r="I2270" s="735">
        <v>494</v>
      </c>
      <c r="J2270" s="735">
        <v>487</v>
      </c>
      <c r="K2270" s="735">
        <v>45764</v>
      </c>
      <c r="L2270" s="735">
        <v>22430993</v>
      </c>
      <c r="M2270" s="735">
        <v>54756171252</v>
      </c>
      <c r="N2270" s="735">
        <v>111293031</v>
      </c>
    </row>
    <row r="2271" spans="1:14">
      <c r="A2271" s="734" t="s">
        <v>5175</v>
      </c>
      <c r="B2271" s="734" t="s">
        <v>5176</v>
      </c>
      <c r="C2271" s="734" t="s">
        <v>1600</v>
      </c>
      <c r="D2271" s="734" t="s">
        <v>1614</v>
      </c>
      <c r="E2271" s="735">
        <v>9890</v>
      </c>
      <c r="F2271" s="735">
        <v>-100</v>
      </c>
      <c r="G2271" s="736">
        <v>-1</v>
      </c>
      <c r="H2271" s="735">
        <v>9890</v>
      </c>
      <c r="I2271" s="735">
        <v>10050</v>
      </c>
      <c r="J2271" s="735">
        <v>9890</v>
      </c>
      <c r="K2271" s="735">
        <v>8977</v>
      </c>
      <c r="L2271" s="735">
        <v>89168750</v>
      </c>
      <c r="M2271" s="735">
        <v>69893866250</v>
      </c>
      <c r="N2271" s="735">
        <v>7067125</v>
      </c>
    </row>
    <row r="2272" spans="1:14">
      <c r="A2272" s="734" t="s">
        <v>10283</v>
      </c>
      <c r="B2272" s="734" t="s">
        <v>10284</v>
      </c>
      <c r="C2272" s="734" t="s">
        <v>1600</v>
      </c>
      <c r="D2272" s="734" t="s">
        <v>1632</v>
      </c>
      <c r="E2272" s="735">
        <v>5030</v>
      </c>
      <c r="F2272" s="735">
        <v>30</v>
      </c>
      <c r="G2272" s="736">
        <v>0.6</v>
      </c>
      <c r="H2272" s="735">
        <v>4960</v>
      </c>
      <c r="I2272" s="735">
        <v>5030</v>
      </c>
      <c r="J2272" s="735">
        <v>4905</v>
      </c>
      <c r="K2272" s="735">
        <v>47290</v>
      </c>
      <c r="L2272" s="735">
        <v>234483470</v>
      </c>
      <c r="M2272" s="735">
        <v>37656803260</v>
      </c>
      <c r="N2272" s="735">
        <v>7486442</v>
      </c>
    </row>
    <row r="2273" spans="1:14">
      <c r="A2273" s="734" t="s">
        <v>5177</v>
      </c>
      <c r="B2273" s="734" t="s">
        <v>5178</v>
      </c>
      <c r="C2273" s="734" t="s">
        <v>1604</v>
      </c>
      <c r="D2273" s="734" t="s">
        <v>1605</v>
      </c>
      <c r="E2273" s="735">
        <v>25500</v>
      </c>
      <c r="F2273" s="735">
        <v>50</v>
      </c>
      <c r="G2273" s="736">
        <v>0.2</v>
      </c>
      <c r="H2273" s="735">
        <v>25550</v>
      </c>
      <c r="I2273" s="735">
        <v>25850</v>
      </c>
      <c r="J2273" s="735">
        <v>25200</v>
      </c>
      <c r="K2273" s="735">
        <v>37388</v>
      </c>
      <c r="L2273" s="735">
        <v>955956200</v>
      </c>
      <c r="M2273" s="735">
        <v>337397206500</v>
      </c>
      <c r="N2273" s="735">
        <v>13231263</v>
      </c>
    </row>
    <row r="2274" spans="1:14">
      <c r="A2274" s="734" t="s">
        <v>5179</v>
      </c>
      <c r="B2274" s="734" t="s">
        <v>5180</v>
      </c>
      <c r="C2274" s="734" t="s">
        <v>1600</v>
      </c>
      <c r="D2274" s="734" t="s">
        <v>1601</v>
      </c>
      <c r="E2274" s="735">
        <v>9770</v>
      </c>
      <c r="F2274" s="735">
        <v>20</v>
      </c>
      <c r="G2274" s="736">
        <v>0.21</v>
      </c>
      <c r="H2274" s="735">
        <v>9680</v>
      </c>
      <c r="I2274" s="735">
        <v>9790</v>
      </c>
      <c r="J2274" s="735">
        <v>9670</v>
      </c>
      <c r="K2274" s="735">
        <v>24398</v>
      </c>
      <c r="L2274" s="735">
        <v>237339175</v>
      </c>
      <c r="M2274" s="735">
        <v>117240000000</v>
      </c>
      <c r="N2274" s="735">
        <v>12000000</v>
      </c>
    </row>
    <row r="2275" spans="1:14">
      <c r="A2275" s="734" t="s">
        <v>5181</v>
      </c>
      <c r="B2275" s="734" t="s">
        <v>5182</v>
      </c>
      <c r="C2275" s="734" t="s">
        <v>1604</v>
      </c>
      <c r="D2275" s="734" t="s">
        <v>1605</v>
      </c>
      <c r="E2275" s="735">
        <v>39650</v>
      </c>
      <c r="F2275" s="735">
        <v>950</v>
      </c>
      <c r="G2275" s="736">
        <v>2.4500000000000002</v>
      </c>
      <c r="H2275" s="735">
        <v>39100</v>
      </c>
      <c r="I2275" s="735">
        <v>40050</v>
      </c>
      <c r="J2275" s="735">
        <v>38750</v>
      </c>
      <c r="K2275" s="735">
        <v>155758</v>
      </c>
      <c r="L2275" s="735">
        <v>6145431900</v>
      </c>
      <c r="M2275" s="735">
        <v>820371306950</v>
      </c>
      <c r="N2275" s="735">
        <v>20690323</v>
      </c>
    </row>
    <row r="2276" spans="1:14">
      <c r="A2276" s="734" t="s">
        <v>5183</v>
      </c>
      <c r="B2276" s="734" t="s">
        <v>5184</v>
      </c>
      <c r="C2276" s="734" t="s">
        <v>1600</v>
      </c>
      <c r="D2276" s="734" t="s">
        <v>1601</v>
      </c>
      <c r="E2276" s="735">
        <v>2795</v>
      </c>
      <c r="F2276" s="735">
        <v>-140</v>
      </c>
      <c r="G2276" s="736">
        <v>-4.7699999999999996</v>
      </c>
      <c r="H2276" s="735">
        <v>2925</v>
      </c>
      <c r="I2276" s="735">
        <v>2925</v>
      </c>
      <c r="J2276" s="735">
        <v>2785</v>
      </c>
      <c r="K2276" s="735">
        <v>100683</v>
      </c>
      <c r="L2276" s="735">
        <v>286450267</v>
      </c>
      <c r="M2276" s="735">
        <v>47934250000</v>
      </c>
      <c r="N2276" s="735">
        <v>17150000</v>
      </c>
    </row>
    <row r="2277" spans="1:14">
      <c r="A2277" s="734" t="s">
        <v>5185</v>
      </c>
      <c r="B2277" s="734" t="s">
        <v>5186</v>
      </c>
      <c r="C2277" s="734" t="s">
        <v>1600</v>
      </c>
      <c r="D2277" s="734" t="s">
        <v>1611</v>
      </c>
      <c r="E2277" s="735">
        <v>2690</v>
      </c>
      <c r="F2277" s="735">
        <v>-10</v>
      </c>
      <c r="G2277" s="736">
        <v>-0.37</v>
      </c>
      <c r="H2277" s="735">
        <v>2700</v>
      </c>
      <c r="I2277" s="735">
        <v>2715</v>
      </c>
      <c r="J2277" s="735">
        <v>2660</v>
      </c>
      <c r="K2277" s="735">
        <v>55169</v>
      </c>
      <c r="L2277" s="735">
        <v>148305937</v>
      </c>
      <c r="M2277" s="735">
        <v>44965658020</v>
      </c>
      <c r="N2277" s="735">
        <v>16715858</v>
      </c>
    </row>
    <row r="2278" spans="1:14">
      <c r="A2278" s="734" t="s">
        <v>5187</v>
      </c>
      <c r="B2278" s="734" t="s">
        <v>5188</v>
      </c>
      <c r="C2278" s="734" t="s">
        <v>1600</v>
      </c>
      <c r="D2278" s="734" t="s">
        <v>1611</v>
      </c>
      <c r="E2278" s="735">
        <v>121100</v>
      </c>
      <c r="F2278" s="735">
        <v>200</v>
      </c>
      <c r="G2278" s="736">
        <v>0.17</v>
      </c>
      <c r="H2278" s="735">
        <v>120900</v>
      </c>
      <c r="I2278" s="735">
        <v>121200</v>
      </c>
      <c r="J2278" s="735">
        <v>119300</v>
      </c>
      <c r="K2278" s="735">
        <v>5991</v>
      </c>
      <c r="L2278" s="735">
        <v>722766450</v>
      </c>
      <c r="M2278" s="735">
        <v>590968000000</v>
      </c>
      <c r="N2278" s="735">
        <v>4880000</v>
      </c>
    </row>
    <row r="2279" spans="1:14">
      <c r="A2279" s="734" t="s">
        <v>2380</v>
      </c>
      <c r="B2279" s="734" t="s">
        <v>7889</v>
      </c>
      <c r="C2279" s="734" t="s">
        <v>1600</v>
      </c>
      <c r="D2279" s="734" t="s">
        <v>2041</v>
      </c>
      <c r="E2279" s="735">
        <v>3810</v>
      </c>
      <c r="F2279" s="735">
        <v>25</v>
      </c>
      <c r="G2279" s="736">
        <v>0.66</v>
      </c>
      <c r="H2279" s="735">
        <v>3845</v>
      </c>
      <c r="I2279" s="735">
        <v>3880</v>
      </c>
      <c r="J2279" s="735">
        <v>3750</v>
      </c>
      <c r="K2279" s="735">
        <v>43241</v>
      </c>
      <c r="L2279" s="735">
        <v>164789815</v>
      </c>
      <c r="M2279" s="735">
        <v>124296872310</v>
      </c>
      <c r="N2279" s="735">
        <v>32623851</v>
      </c>
    </row>
    <row r="2280" spans="1:14">
      <c r="A2280" s="734" t="s">
        <v>5189</v>
      </c>
      <c r="B2280" s="734" t="s">
        <v>5190</v>
      </c>
      <c r="C2280" s="734" t="s">
        <v>1600</v>
      </c>
      <c r="D2280" s="734" t="s">
        <v>1611</v>
      </c>
      <c r="E2280" s="735">
        <v>4200</v>
      </c>
      <c r="F2280" s="735">
        <v>-90</v>
      </c>
      <c r="G2280" s="736">
        <v>-2.1</v>
      </c>
      <c r="H2280" s="735">
        <v>4290</v>
      </c>
      <c r="I2280" s="735">
        <v>4290</v>
      </c>
      <c r="J2280" s="735">
        <v>4175</v>
      </c>
      <c r="K2280" s="735">
        <v>178738</v>
      </c>
      <c r="L2280" s="735">
        <v>752631008</v>
      </c>
      <c r="M2280" s="735">
        <v>168803250000</v>
      </c>
      <c r="N2280" s="735">
        <v>40191250</v>
      </c>
    </row>
    <row r="2281" spans="1:14">
      <c r="A2281" s="734" t="s">
        <v>5191</v>
      </c>
      <c r="B2281" s="734" t="s">
        <v>5192</v>
      </c>
      <c r="C2281" s="734" t="s">
        <v>1600</v>
      </c>
      <c r="D2281" s="734" t="s">
        <v>1601</v>
      </c>
      <c r="E2281" s="735">
        <v>5830</v>
      </c>
      <c r="F2281" s="735">
        <v>210</v>
      </c>
      <c r="G2281" s="736">
        <v>3.74</v>
      </c>
      <c r="H2281" s="735">
        <v>5780</v>
      </c>
      <c r="I2281" s="735">
        <v>5860</v>
      </c>
      <c r="J2281" s="735">
        <v>5600</v>
      </c>
      <c r="K2281" s="735">
        <v>65694</v>
      </c>
      <c r="L2281" s="735">
        <v>380078740</v>
      </c>
      <c r="M2281" s="735">
        <v>93629963240</v>
      </c>
      <c r="N2281" s="735">
        <v>16060028</v>
      </c>
    </row>
    <row r="2282" spans="1:14">
      <c r="A2282" s="734" t="s">
        <v>4469</v>
      </c>
      <c r="B2282" s="734" t="s">
        <v>7890</v>
      </c>
      <c r="C2282" s="734" t="s">
        <v>1600</v>
      </c>
      <c r="D2282" s="734" t="s">
        <v>1611</v>
      </c>
      <c r="E2282" s="735">
        <v>11890</v>
      </c>
      <c r="F2282" s="735">
        <v>290</v>
      </c>
      <c r="G2282" s="736">
        <v>2.5</v>
      </c>
      <c r="H2282" s="735">
        <v>11620</v>
      </c>
      <c r="I2282" s="735">
        <v>11890</v>
      </c>
      <c r="J2282" s="735">
        <v>11530</v>
      </c>
      <c r="K2282" s="735">
        <v>70522</v>
      </c>
      <c r="L2282" s="735">
        <v>825798820</v>
      </c>
      <c r="M2282" s="735">
        <v>154567705230</v>
      </c>
      <c r="N2282" s="735">
        <v>12999807</v>
      </c>
    </row>
    <row r="2283" spans="1:14">
      <c r="A2283" s="734" t="s">
        <v>10285</v>
      </c>
      <c r="B2283" s="734" t="s">
        <v>10286</v>
      </c>
      <c r="C2283" s="734" t="s">
        <v>1600</v>
      </c>
      <c r="D2283" s="734" t="s">
        <v>1632</v>
      </c>
      <c r="E2283" s="735">
        <v>27100</v>
      </c>
      <c r="F2283" s="735">
        <v>-1750</v>
      </c>
      <c r="G2283" s="736">
        <v>-6.07</v>
      </c>
      <c r="H2283" s="735">
        <v>28950</v>
      </c>
      <c r="I2283" s="735">
        <v>29000</v>
      </c>
      <c r="J2283" s="735">
        <v>26500</v>
      </c>
      <c r="K2283" s="735">
        <v>429624</v>
      </c>
      <c r="L2283" s="735">
        <v>11718021550</v>
      </c>
      <c r="M2283" s="735">
        <v>295314472300</v>
      </c>
      <c r="N2283" s="735">
        <v>10897213</v>
      </c>
    </row>
    <row r="2284" spans="1:14">
      <c r="A2284" s="734" t="s">
        <v>7891</v>
      </c>
      <c r="B2284" s="734" t="s">
        <v>7892</v>
      </c>
      <c r="C2284" s="734" t="s">
        <v>1600</v>
      </c>
      <c r="D2284" s="734" t="s">
        <v>1614</v>
      </c>
      <c r="E2284" s="735">
        <v>9460</v>
      </c>
      <c r="F2284" s="735">
        <v>-120</v>
      </c>
      <c r="G2284" s="736">
        <v>-1.25</v>
      </c>
      <c r="H2284" s="735">
        <v>9500</v>
      </c>
      <c r="I2284" s="735">
        <v>9630</v>
      </c>
      <c r="J2284" s="735">
        <v>9460</v>
      </c>
      <c r="K2284" s="735">
        <v>7520</v>
      </c>
      <c r="L2284" s="735">
        <v>71366230</v>
      </c>
      <c r="M2284" s="735">
        <v>82978919760</v>
      </c>
      <c r="N2284" s="735">
        <v>8771556</v>
      </c>
    </row>
    <row r="2285" spans="1:14">
      <c r="A2285" s="734" t="s">
        <v>5193</v>
      </c>
      <c r="B2285" s="734" t="s">
        <v>5194</v>
      </c>
      <c r="C2285" s="734" t="s">
        <v>1600</v>
      </c>
      <c r="D2285" s="734" t="s">
        <v>1611</v>
      </c>
      <c r="E2285" s="735">
        <v>21600</v>
      </c>
      <c r="F2285" s="735">
        <v>-200</v>
      </c>
      <c r="G2285" s="736">
        <v>-0.92</v>
      </c>
      <c r="H2285" s="735">
        <v>21800</v>
      </c>
      <c r="I2285" s="735">
        <v>21850</v>
      </c>
      <c r="J2285" s="735">
        <v>21150</v>
      </c>
      <c r="K2285" s="735">
        <v>81832</v>
      </c>
      <c r="L2285" s="735">
        <v>1756939475</v>
      </c>
      <c r="M2285" s="735">
        <v>173348532000</v>
      </c>
      <c r="N2285" s="735">
        <v>8025395</v>
      </c>
    </row>
    <row r="2286" spans="1:14">
      <c r="A2286" s="734" t="s">
        <v>5195</v>
      </c>
      <c r="B2286" s="734" t="s">
        <v>5196</v>
      </c>
      <c r="C2286" s="734" t="s">
        <v>1600</v>
      </c>
      <c r="D2286" s="734" t="s">
        <v>1601</v>
      </c>
      <c r="E2286" s="735">
        <v>2875</v>
      </c>
      <c r="F2286" s="735">
        <v>-5</v>
      </c>
      <c r="G2286" s="736">
        <v>-0.17</v>
      </c>
      <c r="H2286" s="735">
        <v>2855</v>
      </c>
      <c r="I2286" s="735">
        <v>2925</v>
      </c>
      <c r="J2286" s="735">
        <v>2840</v>
      </c>
      <c r="K2286" s="735">
        <v>59265</v>
      </c>
      <c r="L2286" s="735">
        <v>169650920</v>
      </c>
      <c r="M2286" s="735">
        <v>69444848750</v>
      </c>
      <c r="N2286" s="735">
        <v>24154730</v>
      </c>
    </row>
    <row r="2287" spans="1:14">
      <c r="A2287" s="734" t="s">
        <v>5197</v>
      </c>
      <c r="B2287" s="734" t="s">
        <v>5198</v>
      </c>
      <c r="C2287" s="734" t="s">
        <v>1600</v>
      </c>
      <c r="D2287" s="734" t="s">
        <v>1601</v>
      </c>
      <c r="E2287" s="735">
        <v>3385</v>
      </c>
      <c r="F2287" s="735">
        <v>0</v>
      </c>
      <c r="G2287" s="736">
        <v>0</v>
      </c>
      <c r="H2287" s="735">
        <v>3385</v>
      </c>
      <c r="I2287" s="735">
        <v>3415</v>
      </c>
      <c r="J2287" s="735">
        <v>3295</v>
      </c>
      <c r="K2287" s="735">
        <v>130192</v>
      </c>
      <c r="L2287" s="735">
        <v>439833130</v>
      </c>
      <c r="M2287" s="735">
        <v>43838752495</v>
      </c>
      <c r="N2287" s="735">
        <v>12950887</v>
      </c>
    </row>
    <row r="2288" spans="1:14">
      <c r="A2288" s="734" t="s">
        <v>5199</v>
      </c>
      <c r="B2288" s="734" t="s">
        <v>5200</v>
      </c>
      <c r="C2288" s="734" t="s">
        <v>1600</v>
      </c>
      <c r="D2288" s="734" t="s">
        <v>1601</v>
      </c>
      <c r="E2288" s="735">
        <v>14400</v>
      </c>
      <c r="F2288" s="735">
        <v>-750</v>
      </c>
      <c r="G2288" s="736">
        <v>-4.95</v>
      </c>
      <c r="H2288" s="735">
        <v>15010</v>
      </c>
      <c r="I2288" s="735">
        <v>15130</v>
      </c>
      <c r="J2288" s="735">
        <v>14350</v>
      </c>
      <c r="K2288" s="735">
        <v>153202</v>
      </c>
      <c r="L2288" s="735">
        <v>2255126175</v>
      </c>
      <c r="M2288" s="735">
        <v>589393569600</v>
      </c>
      <c r="N2288" s="735">
        <v>40930109</v>
      </c>
    </row>
    <row r="2289" spans="1:14">
      <c r="A2289" s="734" t="s">
        <v>5201</v>
      </c>
      <c r="B2289" s="734" t="s">
        <v>5202</v>
      </c>
      <c r="C2289" s="734" t="s">
        <v>1600</v>
      </c>
      <c r="D2289" s="734" t="s">
        <v>1614</v>
      </c>
      <c r="E2289" s="735">
        <v>538</v>
      </c>
      <c r="F2289" s="735">
        <v>-9</v>
      </c>
      <c r="G2289" s="736">
        <v>-1.65</v>
      </c>
      <c r="H2289" s="735">
        <v>547</v>
      </c>
      <c r="I2289" s="735">
        <v>547</v>
      </c>
      <c r="J2289" s="735">
        <v>534</v>
      </c>
      <c r="K2289" s="735">
        <v>33067</v>
      </c>
      <c r="L2289" s="735">
        <v>17814524</v>
      </c>
      <c r="M2289" s="735">
        <v>15003232900</v>
      </c>
      <c r="N2289" s="735">
        <v>27887050</v>
      </c>
    </row>
    <row r="2290" spans="1:14">
      <c r="A2290" s="734" t="s">
        <v>5203</v>
      </c>
      <c r="B2290" s="734" t="s">
        <v>5204</v>
      </c>
      <c r="C2290" s="734" t="s">
        <v>1600</v>
      </c>
      <c r="D2290" s="734" t="s">
        <v>1632</v>
      </c>
      <c r="E2290" s="735">
        <v>3540</v>
      </c>
      <c r="F2290" s="735">
        <v>-55</v>
      </c>
      <c r="G2290" s="736">
        <v>-1.53</v>
      </c>
      <c r="H2290" s="735">
        <v>3535</v>
      </c>
      <c r="I2290" s="735">
        <v>3620</v>
      </c>
      <c r="J2290" s="735">
        <v>3510</v>
      </c>
      <c r="K2290" s="735">
        <v>19099</v>
      </c>
      <c r="L2290" s="735">
        <v>67784630</v>
      </c>
      <c r="M2290" s="735">
        <v>96391403400</v>
      </c>
      <c r="N2290" s="735">
        <v>27229210</v>
      </c>
    </row>
    <row r="2291" spans="1:14">
      <c r="A2291" s="734" t="s">
        <v>10287</v>
      </c>
      <c r="B2291" s="734" t="s">
        <v>10288</v>
      </c>
      <c r="C2291" s="734" t="s">
        <v>1600</v>
      </c>
      <c r="D2291" s="734" t="s">
        <v>1632</v>
      </c>
      <c r="E2291" s="735">
        <v>3050</v>
      </c>
      <c r="F2291" s="735">
        <v>-30</v>
      </c>
      <c r="G2291" s="736">
        <v>-0.97</v>
      </c>
      <c r="H2291" s="735">
        <v>3200</v>
      </c>
      <c r="I2291" s="735">
        <v>3200</v>
      </c>
      <c r="J2291" s="735">
        <v>3040</v>
      </c>
      <c r="K2291" s="735">
        <v>9513</v>
      </c>
      <c r="L2291" s="735">
        <v>29400720</v>
      </c>
      <c r="M2291" s="735">
        <v>30315822700</v>
      </c>
      <c r="N2291" s="735">
        <v>9939614</v>
      </c>
    </row>
    <row r="2292" spans="1:14">
      <c r="A2292" s="734" t="s">
        <v>5780</v>
      </c>
      <c r="B2292" s="734" t="s">
        <v>10289</v>
      </c>
      <c r="C2292" s="734" t="s">
        <v>1600</v>
      </c>
      <c r="D2292" s="734" t="s">
        <v>1601</v>
      </c>
      <c r="E2292" s="735">
        <v>889</v>
      </c>
      <c r="F2292" s="735">
        <v>-1</v>
      </c>
      <c r="G2292" s="736">
        <v>-0.11</v>
      </c>
      <c r="H2292" s="735">
        <v>890</v>
      </c>
      <c r="I2292" s="735">
        <v>924</v>
      </c>
      <c r="J2292" s="735">
        <v>880</v>
      </c>
      <c r="K2292" s="735">
        <v>173413</v>
      </c>
      <c r="L2292" s="735">
        <v>155877932</v>
      </c>
      <c r="M2292" s="735">
        <v>25611279232</v>
      </c>
      <c r="N2292" s="735">
        <v>28809088</v>
      </c>
    </row>
    <row r="2293" spans="1:14">
      <c r="A2293" s="734" t="s">
        <v>10290</v>
      </c>
      <c r="B2293" s="734" t="s">
        <v>10291</v>
      </c>
      <c r="C2293" s="734" t="s">
        <v>1600</v>
      </c>
      <c r="D2293" s="734" t="s">
        <v>1614</v>
      </c>
      <c r="E2293" s="735">
        <v>3180</v>
      </c>
      <c r="F2293" s="735">
        <v>-115</v>
      </c>
      <c r="G2293" s="736">
        <v>-3.49</v>
      </c>
      <c r="H2293" s="735">
        <v>3295</v>
      </c>
      <c r="I2293" s="735">
        <v>3325</v>
      </c>
      <c r="J2293" s="735">
        <v>3180</v>
      </c>
      <c r="K2293" s="735">
        <v>75990</v>
      </c>
      <c r="L2293" s="735">
        <v>245170957</v>
      </c>
      <c r="M2293" s="735">
        <v>42913762920</v>
      </c>
      <c r="N2293" s="735">
        <v>13494894</v>
      </c>
    </row>
    <row r="2294" spans="1:14">
      <c r="A2294" s="734" t="s">
        <v>5205</v>
      </c>
      <c r="B2294" s="734" t="s">
        <v>1558</v>
      </c>
      <c r="C2294" s="734" t="s">
        <v>1604</v>
      </c>
      <c r="D2294" s="734" t="s">
        <v>1605</v>
      </c>
      <c r="E2294" s="735">
        <v>16030</v>
      </c>
      <c r="F2294" s="735">
        <v>0</v>
      </c>
      <c r="G2294" s="736">
        <v>0</v>
      </c>
      <c r="H2294" s="735">
        <v>16030</v>
      </c>
      <c r="I2294" s="735">
        <v>16090</v>
      </c>
      <c r="J2294" s="735">
        <v>15840</v>
      </c>
      <c r="K2294" s="735">
        <v>47074</v>
      </c>
      <c r="L2294" s="735">
        <v>751901830</v>
      </c>
      <c r="M2294" s="735">
        <v>782598193440</v>
      </c>
      <c r="N2294" s="735">
        <v>48820848</v>
      </c>
    </row>
    <row r="2295" spans="1:14">
      <c r="A2295" s="734" t="s">
        <v>5206</v>
      </c>
      <c r="B2295" s="734" t="s">
        <v>5207</v>
      </c>
      <c r="C2295" s="734" t="s">
        <v>1604</v>
      </c>
      <c r="D2295" s="734" t="s">
        <v>1605</v>
      </c>
      <c r="E2295" s="735">
        <v>928</v>
      </c>
      <c r="F2295" s="735">
        <v>-7</v>
      </c>
      <c r="G2295" s="736">
        <v>-0.75</v>
      </c>
      <c r="H2295" s="735">
        <v>940</v>
      </c>
      <c r="I2295" s="735">
        <v>940</v>
      </c>
      <c r="J2295" s="735">
        <v>925</v>
      </c>
      <c r="K2295" s="735">
        <v>132019</v>
      </c>
      <c r="L2295" s="735">
        <v>122776592</v>
      </c>
      <c r="M2295" s="735">
        <v>44600398272</v>
      </c>
      <c r="N2295" s="735">
        <v>48060774</v>
      </c>
    </row>
    <row r="2296" spans="1:14">
      <c r="A2296" s="734" t="s">
        <v>5208</v>
      </c>
      <c r="B2296" s="734" t="s">
        <v>5209</v>
      </c>
      <c r="C2296" s="734" t="s">
        <v>1600</v>
      </c>
      <c r="D2296" s="734" t="s">
        <v>1611</v>
      </c>
      <c r="E2296" s="735">
        <v>5440</v>
      </c>
      <c r="F2296" s="735">
        <v>-110</v>
      </c>
      <c r="G2296" s="736">
        <v>-1.98</v>
      </c>
      <c r="H2296" s="735">
        <v>5540</v>
      </c>
      <c r="I2296" s="735">
        <v>5550</v>
      </c>
      <c r="J2296" s="735">
        <v>5390</v>
      </c>
      <c r="K2296" s="735">
        <v>43218</v>
      </c>
      <c r="L2296" s="735">
        <v>235028640</v>
      </c>
      <c r="M2296" s="735">
        <v>266664899520</v>
      </c>
      <c r="N2296" s="735">
        <v>49019283</v>
      </c>
    </row>
    <row r="2297" spans="1:14">
      <c r="A2297" s="734" t="s">
        <v>5210</v>
      </c>
      <c r="B2297" s="734" t="s">
        <v>5211</v>
      </c>
      <c r="C2297" s="734" t="s">
        <v>1600</v>
      </c>
      <c r="D2297" s="734" t="s">
        <v>1611</v>
      </c>
      <c r="E2297" s="735">
        <v>9950</v>
      </c>
      <c r="F2297" s="735">
        <v>-230</v>
      </c>
      <c r="G2297" s="736">
        <v>-2.2599999999999998</v>
      </c>
      <c r="H2297" s="735">
        <v>10170</v>
      </c>
      <c r="I2297" s="735">
        <v>10170</v>
      </c>
      <c r="J2297" s="735">
        <v>9900</v>
      </c>
      <c r="K2297" s="735">
        <v>175753</v>
      </c>
      <c r="L2297" s="735">
        <v>1757425390</v>
      </c>
      <c r="M2297" s="735">
        <v>307472193600</v>
      </c>
      <c r="N2297" s="735">
        <v>30901728</v>
      </c>
    </row>
    <row r="2298" spans="1:14">
      <c r="A2298" s="734" t="s">
        <v>5213</v>
      </c>
      <c r="B2298" s="734" t="s">
        <v>5214</v>
      </c>
      <c r="C2298" s="734" t="s">
        <v>1600</v>
      </c>
      <c r="D2298" s="734" t="s">
        <v>1611</v>
      </c>
      <c r="E2298" s="735">
        <v>5210</v>
      </c>
      <c r="F2298" s="735">
        <v>-60</v>
      </c>
      <c r="G2298" s="736">
        <v>-1.1399999999999999</v>
      </c>
      <c r="H2298" s="735">
        <v>5250</v>
      </c>
      <c r="I2298" s="735">
        <v>5280</v>
      </c>
      <c r="J2298" s="735">
        <v>5160</v>
      </c>
      <c r="K2298" s="735">
        <v>96187</v>
      </c>
      <c r="L2298" s="735">
        <v>501106480</v>
      </c>
      <c r="M2298" s="735">
        <v>104286444320</v>
      </c>
      <c r="N2298" s="735">
        <v>20016592</v>
      </c>
    </row>
    <row r="2299" spans="1:14">
      <c r="A2299" s="734" t="s">
        <v>5215</v>
      </c>
      <c r="B2299" s="734" t="s">
        <v>5216</v>
      </c>
      <c r="C2299" s="734" t="s">
        <v>1600</v>
      </c>
      <c r="D2299" s="734" t="s">
        <v>1601</v>
      </c>
      <c r="E2299" s="735">
        <v>214</v>
      </c>
      <c r="F2299" s="735">
        <v>0</v>
      </c>
      <c r="G2299" s="736">
        <v>0</v>
      </c>
      <c r="H2299" s="735">
        <v>216</v>
      </c>
      <c r="I2299" s="735">
        <v>218</v>
      </c>
      <c r="J2299" s="735">
        <v>214</v>
      </c>
      <c r="K2299" s="735">
        <v>224957</v>
      </c>
      <c r="L2299" s="735">
        <v>48597416</v>
      </c>
      <c r="M2299" s="735">
        <v>41761152836</v>
      </c>
      <c r="N2299" s="735">
        <v>195145574</v>
      </c>
    </row>
    <row r="2300" spans="1:14">
      <c r="A2300" s="734" t="s">
        <v>5217</v>
      </c>
      <c r="B2300" s="734" t="s">
        <v>5218</v>
      </c>
      <c r="C2300" s="734" t="s">
        <v>1600</v>
      </c>
      <c r="D2300" s="734" t="s">
        <v>1601</v>
      </c>
      <c r="E2300" s="735">
        <v>3705</v>
      </c>
      <c r="F2300" s="735">
        <v>5</v>
      </c>
      <c r="G2300" s="736">
        <v>0.14000000000000001</v>
      </c>
      <c r="H2300" s="735">
        <v>3700</v>
      </c>
      <c r="I2300" s="735">
        <v>3790</v>
      </c>
      <c r="J2300" s="735">
        <v>3685</v>
      </c>
      <c r="K2300" s="735">
        <v>23579</v>
      </c>
      <c r="L2300" s="735">
        <v>87363290</v>
      </c>
      <c r="M2300" s="735">
        <v>21216475020</v>
      </c>
      <c r="N2300" s="735">
        <v>5726444</v>
      </c>
    </row>
    <row r="2301" spans="1:14">
      <c r="A2301" s="734" t="s">
        <v>5219</v>
      </c>
      <c r="B2301" s="734" t="s">
        <v>5220</v>
      </c>
      <c r="C2301" s="734" t="s">
        <v>1600</v>
      </c>
      <c r="D2301" s="734" t="s">
        <v>1601</v>
      </c>
      <c r="E2301" s="735">
        <v>1376</v>
      </c>
      <c r="F2301" s="735">
        <v>-23</v>
      </c>
      <c r="G2301" s="736">
        <v>-1.64</v>
      </c>
      <c r="H2301" s="735">
        <v>1401</v>
      </c>
      <c r="I2301" s="735">
        <v>1401</v>
      </c>
      <c r="J2301" s="735">
        <v>1358</v>
      </c>
      <c r="K2301" s="735">
        <v>14811</v>
      </c>
      <c r="L2301" s="735">
        <v>20439714</v>
      </c>
      <c r="M2301" s="735">
        <v>50203446688</v>
      </c>
      <c r="N2301" s="735">
        <v>36485063</v>
      </c>
    </row>
    <row r="2302" spans="1:14">
      <c r="A2302" s="734" t="s">
        <v>5221</v>
      </c>
      <c r="B2302" s="734" t="s">
        <v>5222</v>
      </c>
      <c r="C2302" s="734" t="s">
        <v>1600</v>
      </c>
      <c r="D2302" s="734" t="s">
        <v>1632</v>
      </c>
      <c r="E2302" s="735">
        <v>17780</v>
      </c>
      <c r="F2302" s="735">
        <v>150</v>
      </c>
      <c r="G2302" s="736">
        <v>0.85</v>
      </c>
      <c r="H2302" s="735">
        <v>18000</v>
      </c>
      <c r="I2302" s="735">
        <v>18420</v>
      </c>
      <c r="J2302" s="735">
        <v>17150</v>
      </c>
      <c r="K2302" s="735">
        <v>1310355</v>
      </c>
      <c r="L2302" s="735">
        <v>23290217520</v>
      </c>
      <c r="M2302" s="735">
        <v>233002455000</v>
      </c>
      <c r="N2302" s="735">
        <v>13104750</v>
      </c>
    </row>
    <row r="2303" spans="1:14">
      <c r="A2303" s="734" t="s">
        <v>5223</v>
      </c>
      <c r="B2303" s="734" t="s">
        <v>5224</v>
      </c>
      <c r="C2303" s="734" t="s">
        <v>1695</v>
      </c>
      <c r="D2303" s="734" t="s">
        <v>1696</v>
      </c>
      <c r="E2303" s="735">
        <v>2200</v>
      </c>
      <c r="F2303" s="735">
        <v>0</v>
      </c>
      <c r="G2303" s="736">
        <v>0</v>
      </c>
      <c r="H2303" s="735">
        <v>2200</v>
      </c>
      <c r="I2303" s="735">
        <v>2200</v>
      </c>
      <c r="J2303" s="735">
        <v>2200</v>
      </c>
      <c r="K2303" s="735">
        <v>1</v>
      </c>
      <c r="L2303" s="735">
        <v>2200</v>
      </c>
      <c r="M2303" s="735">
        <v>5167278600</v>
      </c>
      <c r="N2303" s="735">
        <v>2348763</v>
      </c>
    </row>
    <row r="2304" spans="1:14">
      <c r="A2304" s="734" t="s">
        <v>5225</v>
      </c>
      <c r="B2304" s="734" t="s">
        <v>5226</v>
      </c>
      <c r="C2304" s="734" t="s">
        <v>1600</v>
      </c>
      <c r="D2304" s="734" t="s">
        <v>1611</v>
      </c>
      <c r="E2304" s="735">
        <v>30600</v>
      </c>
      <c r="F2304" s="735">
        <v>0</v>
      </c>
      <c r="G2304" s="736">
        <v>0</v>
      </c>
      <c r="H2304" s="735">
        <v>30750</v>
      </c>
      <c r="I2304" s="735">
        <v>31200</v>
      </c>
      <c r="J2304" s="735">
        <v>30450</v>
      </c>
      <c r="K2304" s="735">
        <v>339526</v>
      </c>
      <c r="L2304" s="735">
        <v>10428679125</v>
      </c>
      <c r="M2304" s="735">
        <v>499983283800</v>
      </c>
      <c r="N2304" s="735">
        <v>16339323</v>
      </c>
    </row>
    <row r="2305" spans="1:14">
      <c r="A2305" s="734" t="s">
        <v>5227</v>
      </c>
      <c r="B2305" s="734" t="s">
        <v>5228</v>
      </c>
      <c r="C2305" s="734" t="s">
        <v>1600</v>
      </c>
      <c r="D2305" s="734" t="s">
        <v>1611</v>
      </c>
      <c r="E2305" s="735">
        <v>7450</v>
      </c>
      <c r="F2305" s="735">
        <v>620</v>
      </c>
      <c r="G2305" s="736">
        <v>9.08</v>
      </c>
      <c r="H2305" s="735">
        <v>6990</v>
      </c>
      <c r="I2305" s="735">
        <v>7670</v>
      </c>
      <c r="J2305" s="735">
        <v>6900</v>
      </c>
      <c r="K2305" s="735">
        <v>5850495</v>
      </c>
      <c r="L2305" s="735">
        <v>43211377540</v>
      </c>
      <c r="M2305" s="735">
        <v>197859387150</v>
      </c>
      <c r="N2305" s="735">
        <v>26558307</v>
      </c>
    </row>
    <row r="2306" spans="1:14">
      <c r="A2306" s="734" t="s">
        <v>5229</v>
      </c>
      <c r="B2306" s="734" t="s">
        <v>5230</v>
      </c>
      <c r="C2306" s="734" t="s">
        <v>1695</v>
      </c>
      <c r="D2306" s="734" t="s">
        <v>1696</v>
      </c>
      <c r="E2306" s="735">
        <v>3995</v>
      </c>
      <c r="F2306" s="735">
        <v>245</v>
      </c>
      <c r="G2306" s="736">
        <v>6.53</v>
      </c>
      <c r="H2306" s="735">
        <v>3800</v>
      </c>
      <c r="I2306" s="735">
        <v>4000</v>
      </c>
      <c r="J2306" s="735">
        <v>3700</v>
      </c>
      <c r="K2306" s="735">
        <v>758</v>
      </c>
      <c r="L2306" s="735">
        <v>2936515</v>
      </c>
      <c r="M2306" s="735">
        <v>23316350085</v>
      </c>
      <c r="N2306" s="735">
        <v>5836383</v>
      </c>
    </row>
    <row r="2307" spans="1:14">
      <c r="A2307" s="734" t="s">
        <v>5231</v>
      </c>
      <c r="B2307" s="734" t="s">
        <v>5232</v>
      </c>
      <c r="C2307" s="734" t="s">
        <v>1600</v>
      </c>
      <c r="D2307" s="734" t="s">
        <v>1611</v>
      </c>
      <c r="E2307" s="735">
        <v>45400</v>
      </c>
      <c r="F2307" s="735">
        <v>-350</v>
      </c>
      <c r="G2307" s="736">
        <v>-0.77</v>
      </c>
      <c r="H2307" s="735">
        <v>45600</v>
      </c>
      <c r="I2307" s="735">
        <v>45900</v>
      </c>
      <c r="J2307" s="735">
        <v>45000</v>
      </c>
      <c r="K2307" s="735">
        <v>68309</v>
      </c>
      <c r="L2307" s="735">
        <v>3096069800</v>
      </c>
      <c r="M2307" s="735">
        <v>661173411400</v>
      </c>
      <c r="N2307" s="735">
        <v>14563291</v>
      </c>
    </row>
    <row r="2308" spans="1:14">
      <c r="A2308" s="734" t="s">
        <v>5233</v>
      </c>
      <c r="B2308" s="734" t="s">
        <v>5234</v>
      </c>
      <c r="C2308" s="734" t="s">
        <v>1600</v>
      </c>
      <c r="D2308" s="734" t="s">
        <v>1632</v>
      </c>
      <c r="E2308" s="735">
        <v>19710</v>
      </c>
      <c r="F2308" s="735">
        <v>-490</v>
      </c>
      <c r="G2308" s="736">
        <v>-2.4300000000000002</v>
      </c>
      <c r="H2308" s="735">
        <v>20150</v>
      </c>
      <c r="I2308" s="735">
        <v>20400</v>
      </c>
      <c r="J2308" s="735">
        <v>19690</v>
      </c>
      <c r="K2308" s="735">
        <v>25424</v>
      </c>
      <c r="L2308" s="735">
        <v>505369110</v>
      </c>
      <c r="M2308" s="735">
        <v>246719688480</v>
      </c>
      <c r="N2308" s="735">
        <v>12517488</v>
      </c>
    </row>
    <row r="2309" spans="1:14">
      <c r="A2309" s="734" t="s">
        <v>5235</v>
      </c>
      <c r="B2309" s="734" t="s">
        <v>5236</v>
      </c>
      <c r="C2309" s="734" t="s">
        <v>1600</v>
      </c>
      <c r="D2309" s="734" t="s">
        <v>1614</v>
      </c>
      <c r="E2309" s="735">
        <v>2290</v>
      </c>
      <c r="F2309" s="735">
        <v>-200</v>
      </c>
      <c r="G2309" s="736">
        <v>-8.0299999999999994</v>
      </c>
      <c r="H2309" s="735">
        <v>2490</v>
      </c>
      <c r="I2309" s="735">
        <v>2490</v>
      </c>
      <c r="J2309" s="735">
        <v>2265</v>
      </c>
      <c r="K2309" s="735">
        <v>518868</v>
      </c>
      <c r="L2309" s="735">
        <v>1210849421</v>
      </c>
      <c r="M2309" s="735">
        <v>97600876300</v>
      </c>
      <c r="N2309" s="735">
        <v>42620470</v>
      </c>
    </row>
    <row r="2310" spans="1:14">
      <c r="A2310" s="734" t="s">
        <v>5237</v>
      </c>
      <c r="B2310" s="734" t="s">
        <v>5238</v>
      </c>
      <c r="C2310" s="734" t="s">
        <v>1600</v>
      </c>
      <c r="D2310" s="734" t="s">
        <v>1651</v>
      </c>
      <c r="E2310" s="735">
        <v>10280</v>
      </c>
      <c r="F2310" s="735">
        <v>0</v>
      </c>
      <c r="G2310" s="736">
        <v>0</v>
      </c>
      <c r="H2310" s="735">
        <v>0</v>
      </c>
      <c r="I2310" s="735">
        <v>0</v>
      </c>
      <c r="J2310" s="735">
        <v>0</v>
      </c>
      <c r="K2310" s="735">
        <v>0</v>
      </c>
      <c r="L2310" s="735">
        <v>0</v>
      </c>
      <c r="M2310" s="735">
        <v>159196994920</v>
      </c>
      <c r="N2310" s="735">
        <v>15486089</v>
      </c>
    </row>
    <row r="2311" spans="1:14">
      <c r="A2311" s="734" t="s">
        <v>5239</v>
      </c>
      <c r="B2311" s="734" t="s">
        <v>5240</v>
      </c>
      <c r="C2311" s="734" t="s">
        <v>1600</v>
      </c>
      <c r="D2311" s="734" t="s">
        <v>1601</v>
      </c>
      <c r="E2311" s="735">
        <v>2835</v>
      </c>
      <c r="F2311" s="735">
        <v>20</v>
      </c>
      <c r="G2311" s="736">
        <v>0.71</v>
      </c>
      <c r="H2311" s="735">
        <v>2765</v>
      </c>
      <c r="I2311" s="735">
        <v>2860</v>
      </c>
      <c r="J2311" s="735">
        <v>2765</v>
      </c>
      <c r="K2311" s="735">
        <v>499227</v>
      </c>
      <c r="L2311" s="735">
        <v>1406487328</v>
      </c>
      <c r="M2311" s="735">
        <v>107283776670</v>
      </c>
      <c r="N2311" s="735">
        <v>37842602</v>
      </c>
    </row>
    <row r="2312" spans="1:14">
      <c r="A2312" s="734" t="s">
        <v>5241</v>
      </c>
      <c r="B2312" s="734" t="s">
        <v>5242</v>
      </c>
      <c r="C2312" s="734" t="s">
        <v>1600</v>
      </c>
      <c r="D2312" s="734" t="s">
        <v>1601</v>
      </c>
      <c r="E2312" s="735">
        <v>1033</v>
      </c>
      <c r="F2312" s="735">
        <v>11</v>
      </c>
      <c r="G2312" s="736">
        <v>1.08</v>
      </c>
      <c r="H2312" s="735">
        <v>1022</v>
      </c>
      <c r="I2312" s="735">
        <v>1043</v>
      </c>
      <c r="J2312" s="735">
        <v>1014</v>
      </c>
      <c r="K2312" s="735">
        <v>9362</v>
      </c>
      <c r="L2312" s="735">
        <v>9562561</v>
      </c>
      <c r="M2312" s="735">
        <v>57342733875</v>
      </c>
      <c r="N2312" s="735">
        <v>55510875</v>
      </c>
    </row>
    <row r="2313" spans="1:14">
      <c r="A2313" s="734" t="s">
        <v>5243</v>
      </c>
      <c r="B2313" s="734" t="s">
        <v>5244</v>
      </c>
      <c r="C2313" s="734" t="s">
        <v>1604</v>
      </c>
      <c r="D2313" s="734" t="s">
        <v>1605</v>
      </c>
      <c r="E2313" s="735">
        <v>8690</v>
      </c>
      <c r="F2313" s="735">
        <v>-70</v>
      </c>
      <c r="G2313" s="736">
        <v>-0.8</v>
      </c>
      <c r="H2313" s="735">
        <v>8730</v>
      </c>
      <c r="I2313" s="735">
        <v>8780</v>
      </c>
      <c r="J2313" s="735">
        <v>8630</v>
      </c>
      <c r="K2313" s="735">
        <v>105438</v>
      </c>
      <c r="L2313" s="735">
        <v>915541745</v>
      </c>
      <c r="M2313" s="735">
        <v>351076000000</v>
      </c>
      <c r="N2313" s="735">
        <v>40400000</v>
      </c>
    </row>
    <row r="2314" spans="1:14">
      <c r="A2314" s="734" t="s">
        <v>5245</v>
      </c>
      <c r="B2314" s="734" t="s">
        <v>7893</v>
      </c>
      <c r="C2314" s="734" t="s">
        <v>1604</v>
      </c>
      <c r="D2314" s="734" t="s">
        <v>1605</v>
      </c>
      <c r="E2314" s="735">
        <v>4410</v>
      </c>
      <c r="F2314" s="735">
        <v>10</v>
      </c>
      <c r="G2314" s="736">
        <v>0.23</v>
      </c>
      <c r="H2314" s="735">
        <v>4355</v>
      </c>
      <c r="I2314" s="735">
        <v>4410</v>
      </c>
      <c r="J2314" s="735">
        <v>4355</v>
      </c>
      <c r="K2314" s="735">
        <v>45860</v>
      </c>
      <c r="L2314" s="735">
        <v>201197656</v>
      </c>
      <c r="M2314" s="735">
        <v>429248911140</v>
      </c>
      <c r="N2314" s="735">
        <v>97335354</v>
      </c>
    </row>
    <row r="2315" spans="1:14">
      <c r="A2315" s="734" t="s">
        <v>5246</v>
      </c>
      <c r="B2315" s="734" t="s">
        <v>5247</v>
      </c>
      <c r="C2315" s="734" t="s">
        <v>1600</v>
      </c>
      <c r="D2315" s="734" t="s">
        <v>1632</v>
      </c>
      <c r="E2315" s="735">
        <v>6700</v>
      </c>
      <c r="F2315" s="735">
        <v>160</v>
      </c>
      <c r="G2315" s="736">
        <v>2.4500000000000002</v>
      </c>
      <c r="H2315" s="735">
        <v>6500</v>
      </c>
      <c r="I2315" s="735">
        <v>6950</v>
      </c>
      <c r="J2315" s="735">
        <v>6500</v>
      </c>
      <c r="K2315" s="735">
        <v>130527</v>
      </c>
      <c r="L2315" s="735">
        <v>878587330</v>
      </c>
      <c r="M2315" s="735">
        <v>85664458000</v>
      </c>
      <c r="N2315" s="735">
        <v>12785740</v>
      </c>
    </row>
    <row r="2316" spans="1:14">
      <c r="A2316" s="734" t="s">
        <v>5248</v>
      </c>
      <c r="B2316" s="734" t="s">
        <v>5249</v>
      </c>
      <c r="C2316" s="734" t="s">
        <v>1600</v>
      </c>
      <c r="D2316" s="734" t="s">
        <v>1601</v>
      </c>
      <c r="E2316" s="735">
        <v>2310</v>
      </c>
      <c r="F2316" s="735">
        <v>30</v>
      </c>
      <c r="G2316" s="736">
        <v>1.32</v>
      </c>
      <c r="H2316" s="735">
        <v>2265</v>
      </c>
      <c r="I2316" s="735">
        <v>2315</v>
      </c>
      <c r="J2316" s="735">
        <v>2265</v>
      </c>
      <c r="K2316" s="735">
        <v>234024</v>
      </c>
      <c r="L2316" s="735">
        <v>557933520</v>
      </c>
      <c r="M2316" s="735">
        <v>92400000000</v>
      </c>
      <c r="N2316" s="735">
        <v>40000000</v>
      </c>
    </row>
    <row r="2317" spans="1:14">
      <c r="A2317" s="734" t="s">
        <v>5250</v>
      </c>
      <c r="B2317" s="734" t="s">
        <v>5251</v>
      </c>
      <c r="C2317" s="734" t="s">
        <v>1604</v>
      </c>
      <c r="D2317" s="734" t="s">
        <v>1605</v>
      </c>
      <c r="E2317" s="735">
        <v>14000</v>
      </c>
      <c r="F2317" s="735">
        <v>1100</v>
      </c>
      <c r="G2317" s="736">
        <v>8.5299999999999994</v>
      </c>
      <c r="H2317" s="735">
        <v>12950</v>
      </c>
      <c r="I2317" s="735">
        <v>14800</v>
      </c>
      <c r="J2317" s="735">
        <v>12520</v>
      </c>
      <c r="K2317" s="735">
        <v>99548</v>
      </c>
      <c r="L2317" s="735">
        <v>1380562285</v>
      </c>
      <c r="M2317" s="735">
        <v>41505660000</v>
      </c>
      <c r="N2317" s="735">
        <v>2964690</v>
      </c>
    </row>
    <row r="2318" spans="1:14">
      <c r="A2318" s="734" t="s">
        <v>5252</v>
      </c>
      <c r="B2318" s="734" t="s">
        <v>5253</v>
      </c>
      <c r="C2318" s="734" t="s">
        <v>1604</v>
      </c>
      <c r="D2318" s="734" t="s">
        <v>1605</v>
      </c>
      <c r="E2318" s="735">
        <v>48300</v>
      </c>
      <c r="F2318" s="735">
        <v>4650</v>
      </c>
      <c r="G2318" s="736">
        <v>10.65</v>
      </c>
      <c r="H2318" s="735">
        <v>43700</v>
      </c>
      <c r="I2318" s="735">
        <v>49400</v>
      </c>
      <c r="J2318" s="735">
        <v>43200</v>
      </c>
      <c r="K2318" s="735">
        <v>1369835</v>
      </c>
      <c r="L2318" s="735">
        <v>64979675950</v>
      </c>
      <c r="M2318" s="735">
        <v>1140882273300</v>
      </c>
      <c r="N2318" s="735">
        <v>23620751</v>
      </c>
    </row>
    <row r="2319" spans="1:14">
      <c r="A2319" s="734" t="s">
        <v>5254</v>
      </c>
      <c r="B2319" s="734" t="s">
        <v>5255</v>
      </c>
      <c r="C2319" s="734" t="s">
        <v>1604</v>
      </c>
      <c r="D2319" s="734" t="s">
        <v>1605</v>
      </c>
      <c r="E2319" s="735">
        <v>10500</v>
      </c>
      <c r="F2319" s="735">
        <v>490</v>
      </c>
      <c r="G2319" s="736">
        <v>4.9000000000000004</v>
      </c>
      <c r="H2319" s="735">
        <v>10020</v>
      </c>
      <c r="I2319" s="735">
        <v>10660</v>
      </c>
      <c r="J2319" s="735">
        <v>10010</v>
      </c>
      <c r="K2319" s="735">
        <v>12266</v>
      </c>
      <c r="L2319" s="735">
        <v>128535270</v>
      </c>
      <c r="M2319" s="735">
        <v>8228839500</v>
      </c>
      <c r="N2319" s="735">
        <v>783699</v>
      </c>
    </row>
    <row r="2320" spans="1:14">
      <c r="A2320" s="734" t="s">
        <v>5256</v>
      </c>
      <c r="B2320" s="734" t="s">
        <v>5257</v>
      </c>
      <c r="C2320" s="734" t="s">
        <v>1600</v>
      </c>
      <c r="D2320" s="734" t="s">
        <v>1611</v>
      </c>
      <c r="E2320" s="735">
        <v>7150</v>
      </c>
      <c r="F2320" s="735">
        <v>0</v>
      </c>
      <c r="G2320" s="736">
        <v>0</v>
      </c>
      <c r="H2320" s="735">
        <v>7170</v>
      </c>
      <c r="I2320" s="735">
        <v>7200</v>
      </c>
      <c r="J2320" s="735">
        <v>7070</v>
      </c>
      <c r="K2320" s="735">
        <v>5436</v>
      </c>
      <c r="L2320" s="735">
        <v>38801645</v>
      </c>
      <c r="M2320" s="735">
        <v>45674200000</v>
      </c>
      <c r="N2320" s="735">
        <v>6388000</v>
      </c>
    </row>
    <row r="2321" spans="1:14">
      <c r="A2321" s="734" t="s">
        <v>5258</v>
      </c>
      <c r="B2321" s="734" t="s">
        <v>5259</v>
      </c>
      <c r="C2321" s="734" t="s">
        <v>1600</v>
      </c>
      <c r="D2321" s="734" t="s">
        <v>1611</v>
      </c>
      <c r="E2321" s="735">
        <v>8230</v>
      </c>
      <c r="F2321" s="735">
        <v>30</v>
      </c>
      <c r="G2321" s="736">
        <v>0.37</v>
      </c>
      <c r="H2321" s="735">
        <v>8270</v>
      </c>
      <c r="I2321" s="735">
        <v>8350</v>
      </c>
      <c r="J2321" s="735">
        <v>8100</v>
      </c>
      <c r="K2321" s="735">
        <v>197463</v>
      </c>
      <c r="L2321" s="735">
        <v>1622825625</v>
      </c>
      <c r="M2321" s="735">
        <v>229131956720</v>
      </c>
      <c r="N2321" s="735">
        <v>27841064</v>
      </c>
    </row>
    <row r="2322" spans="1:14">
      <c r="A2322" s="734" t="s">
        <v>5260</v>
      </c>
      <c r="B2322" s="734" t="s">
        <v>5261</v>
      </c>
      <c r="C2322" s="734" t="s">
        <v>1604</v>
      </c>
      <c r="D2322" s="734" t="s">
        <v>1605</v>
      </c>
      <c r="E2322" s="735">
        <v>11540</v>
      </c>
      <c r="F2322" s="735">
        <v>100</v>
      </c>
      <c r="G2322" s="736">
        <v>0.87</v>
      </c>
      <c r="H2322" s="735">
        <v>11450</v>
      </c>
      <c r="I2322" s="735">
        <v>11540</v>
      </c>
      <c r="J2322" s="735">
        <v>11410</v>
      </c>
      <c r="K2322" s="735">
        <v>101463</v>
      </c>
      <c r="L2322" s="735">
        <v>1167674145</v>
      </c>
      <c r="M2322" s="735">
        <v>2248234697740</v>
      </c>
      <c r="N2322" s="735">
        <v>194821031</v>
      </c>
    </row>
    <row r="2323" spans="1:14">
      <c r="A2323" s="734" t="s">
        <v>5262</v>
      </c>
      <c r="B2323" s="734" t="s">
        <v>5263</v>
      </c>
      <c r="C2323" s="734" t="s">
        <v>1600</v>
      </c>
      <c r="D2323" s="734" t="s">
        <v>1651</v>
      </c>
      <c r="E2323" s="735">
        <v>2885</v>
      </c>
      <c r="F2323" s="735">
        <v>0</v>
      </c>
      <c r="G2323" s="736">
        <v>0</v>
      </c>
      <c r="H2323" s="735">
        <v>0</v>
      </c>
      <c r="I2323" s="735">
        <v>0</v>
      </c>
      <c r="J2323" s="735">
        <v>0</v>
      </c>
      <c r="K2323" s="735">
        <v>0</v>
      </c>
      <c r="L2323" s="735">
        <v>0</v>
      </c>
      <c r="M2323" s="735">
        <v>45885746130</v>
      </c>
      <c r="N2323" s="735">
        <v>15904938</v>
      </c>
    </row>
    <row r="2324" spans="1:14">
      <c r="A2324" s="734" t="s">
        <v>5264</v>
      </c>
      <c r="B2324" s="734" t="s">
        <v>5265</v>
      </c>
      <c r="C2324" s="734" t="s">
        <v>1600</v>
      </c>
      <c r="D2324" s="734" t="s">
        <v>1611</v>
      </c>
      <c r="E2324" s="735">
        <v>13940</v>
      </c>
      <c r="F2324" s="735">
        <v>-460</v>
      </c>
      <c r="G2324" s="736">
        <v>-3.19</v>
      </c>
      <c r="H2324" s="735">
        <v>14400</v>
      </c>
      <c r="I2324" s="735">
        <v>14570</v>
      </c>
      <c r="J2324" s="735">
        <v>13700</v>
      </c>
      <c r="K2324" s="735">
        <v>63318</v>
      </c>
      <c r="L2324" s="735">
        <v>882265910</v>
      </c>
      <c r="M2324" s="735">
        <v>126129120000</v>
      </c>
      <c r="N2324" s="735">
        <v>9048000</v>
      </c>
    </row>
    <row r="2325" spans="1:14">
      <c r="A2325" s="734" t="s">
        <v>5266</v>
      </c>
      <c r="B2325" s="734" t="s">
        <v>5267</v>
      </c>
      <c r="C2325" s="734" t="s">
        <v>1629</v>
      </c>
      <c r="D2325" s="734" t="s">
        <v>1611</v>
      </c>
      <c r="E2325" s="735">
        <v>88400</v>
      </c>
      <c r="F2325" s="735">
        <v>1100</v>
      </c>
      <c r="G2325" s="736">
        <v>1.26</v>
      </c>
      <c r="H2325" s="735">
        <v>86500</v>
      </c>
      <c r="I2325" s="735">
        <v>89800</v>
      </c>
      <c r="J2325" s="735">
        <v>86100</v>
      </c>
      <c r="K2325" s="735">
        <v>81535</v>
      </c>
      <c r="L2325" s="735">
        <v>7196092500</v>
      </c>
      <c r="M2325" s="735">
        <v>924724465600</v>
      </c>
      <c r="N2325" s="735">
        <v>10460684</v>
      </c>
    </row>
    <row r="2326" spans="1:14">
      <c r="A2326" s="734" t="s">
        <v>5268</v>
      </c>
      <c r="B2326" s="734" t="s">
        <v>5269</v>
      </c>
      <c r="C2326" s="734" t="s">
        <v>1600</v>
      </c>
      <c r="D2326" s="734" t="s">
        <v>1614</v>
      </c>
      <c r="E2326" s="735">
        <v>7020</v>
      </c>
      <c r="F2326" s="735">
        <v>250</v>
      </c>
      <c r="G2326" s="736">
        <v>3.69</v>
      </c>
      <c r="H2326" s="735">
        <v>6830</v>
      </c>
      <c r="I2326" s="735">
        <v>7150</v>
      </c>
      <c r="J2326" s="735">
        <v>6780</v>
      </c>
      <c r="K2326" s="735">
        <v>195567</v>
      </c>
      <c r="L2326" s="735">
        <v>1371917750</v>
      </c>
      <c r="M2326" s="735">
        <v>517786024860</v>
      </c>
      <c r="N2326" s="735">
        <v>73758693</v>
      </c>
    </row>
    <row r="2327" spans="1:14">
      <c r="A2327" s="734" t="s">
        <v>5270</v>
      </c>
      <c r="B2327" s="734" t="s">
        <v>5271</v>
      </c>
      <c r="C2327" s="734" t="s">
        <v>1600</v>
      </c>
      <c r="D2327" s="734" t="s">
        <v>1611</v>
      </c>
      <c r="E2327" s="735">
        <v>21750</v>
      </c>
      <c r="F2327" s="735">
        <v>-500</v>
      </c>
      <c r="G2327" s="736">
        <v>-2.25</v>
      </c>
      <c r="H2327" s="735">
        <v>22000</v>
      </c>
      <c r="I2327" s="735">
        <v>22250</v>
      </c>
      <c r="J2327" s="735">
        <v>21250</v>
      </c>
      <c r="K2327" s="735">
        <v>189916</v>
      </c>
      <c r="L2327" s="735">
        <v>4107696775</v>
      </c>
      <c r="M2327" s="735">
        <v>360722923500</v>
      </c>
      <c r="N2327" s="735">
        <v>16584962</v>
      </c>
    </row>
    <row r="2328" spans="1:14">
      <c r="A2328" s="734" t="s">
        <v>10292</v>
      </c>
      <c r="B2328" s="734" t="s">
        <v>10293</v>
      </c>
      <c r="C2328" s="734" t="s">
        <v>1600</v>
      </c>
      <c r="D2328" s="734" t="s">
        <v>1632</v>
      </c>
      <c r="E2328" s="735">
        <v>6850</v>
      </c>
      <c r="F2328" s="735">
        <v>-130</v>
      </c>
      <c r="G2328" s="736">
        <v>-1.86</v>
      </c>
      <c r="H2328" s="735">
        <v>6930</v>
      </c>
      <c r="I2328" s="735">
        <v>6950</v>
      </c>
      <c r="J2328" s="735">
        <v>6820</v>
      </c>
      <c r="K2328" s="735">
        <v>4735</v>
      </c>
      <c r="L2328" s="735">
        <v>32520270</v>
      </c>
      <c r="M2328" s="735">
        <v>39236594500</v>
      </c>
      <c r="N2328" s="735">
        <v>5727970</v>
      </c>
    </row>
    <row r="2329" spans="1:14">
      <c r="A2329" s="734" t="s">
        <v>5273</v>
      </c>
      <c r="B2329" s="734" t="s">
        <v>5274</v>
      </c>
      <c r="C2329" s="734" t="s">
        <v>1695</v>
      </c>
      <c r="D2329" s="734" t="s">
        <v>1696</v>
      </c>
      <c r="E2329" s="735">
        <v>1634</v>
      </c>
      <c r="F2329" s="735">
        <v>197</v>
      </c>
      <c r="G2329" s="736">
        <v>13.71</v>
      </c>
      <c r="H2329" s="735">
        <v>1638</v>
      </c>
      <c r="I2329" s="735">
        <v>1638</v>
      </c>
      <c r="J2329" s="735">
        <v>1222</v>
      </c>
      <c r="K2329" s="735">
        <v>303</v>
      </c>
      <c r="L2329" s="735">
        <v>371507</v>
      </c>
      <c r="M2329" s="735">
        <v>7843200000</v>
      </c>
      <c r="N2329" s="735">
        <v>4800000</v>
      </c>
    </row>
    <row r="2330" spans="1:14">
      <c r="A2330" s="734" t="s">
        <v>5275</v>
      </c>
      <c r="B2330" s="734" t="s">
        <v>5276</v>
      </c>
      <c r="C2330" s="734" t="s">
        <v>1600</v>
      </c>
      <c r="D2330" s="734" t="s">
        <v>1651</v>
      </c>
      <c r="E2330" s="735">
        <v>480</v>
      </c>
      <c r="F2330" s="735">
        <v>0</v>
      </c>
      <c r="G2330" s="736">
        <v>0</v>
      </c>
      <c r="H2330" s="735">
        <v>0</v>
      </c>
      <c r="I2330" s="735">
        <v>0</v>
      </c>
      <c r="J2330" s="735">
        <v>0</v>
      </c>
      <c r="K2330" s="735">
        <v>0</v>
      </c>
      <c r="L2330" s="735">
        <v>0</v>
      </c>
      <c r="M2330" s="735">
        <v>47827617120</v>
      </c>
      <c r="N2330" s="735">
        <v>99640869</v>
      </c>
    </row>
    <row r="2331" spans="1:14">
      <c r="A2331" s="734" t="s">
        <v>5277</v>
      </c>
      <c r="B2331" s="734" t="s">
        <v>1495</v>
      </c>
      <c r="C2331" s="734" t="s">
        <v>1604</v>
      </c>
      <c r="D2331" s="734" t="s">
        <v>1605</v>
      </c>
      <c r="E2331" s="735">
        <v>163000</v>
      </c>
      <c r="F2331" s="735">
        <v>-2700</v>
      </c>
      <c r="G2331" s="736">
        <v>-1.63</v>
      </c>
      <c r="H2331" s="735">
        <v>167000</v>
      </c>
      <c r="I2331" s="735">
        <v>168600</v>
      </c>
      <c r="J2331" s="735">
        <v>162100</v>
      </c>
      <c r="K2331" s="735">
        <v>62886</v>
      </c>
      <c r="L2331" s="735">
        <v>10299412950</v>
      </c>
      <c r="M2331" s="735">
        <v>1849969967000</v>
      </c>
      <c r="N2331" s="735">
        <v>11349509</v>
      </c>
    </row>
    <row r="2332" spans="1:14">
      <c r="A2332" s="734" t="s">
        <v>5278</v>
      </c>
      <c r="B2332" s="734" t="s">
        <v>5279</v>
      </c>
      <c r="C2332" s="734" t="s">
        <v>1604</v>
      </c>
      <c r="D2332" s="734" t="s">
        <v>1605</v>
      </c>
      <c r="E2332" s="735">
        <v>13570</v>
      </c>
      <c r="F2332" s="735">
        <v>-90</v>
      </c>
      <c r="G2332" s="736">
        <v>-0.66</v>
      </c>
      <c r="H2332" s="735">
        <v>13660</v>
      </c>
      <c r="I2332" s="735">
        <v>13660</v>
      </c>
      <c r="J2332" s="735">
        <v>13150</v>
      </c>
      <c r="K2332" s="735">
        <v>19604</v>
      </c>
      <c r="L2332" s="735">
        <v>260314020</v>
      </c>
      <c r="M2332" s="735">
        <v>130325207970</v>
      </c>
      <c r="N2332" s="735">
        <v>9603921</v>
      </c>
    </row>
    <row r="2333" spans="1:14">
      <c r="A2333" s="734" t="s">
        <v>5280</v>
      </c>
      <c r="B2333" s="734" t="s">
        <v>5281</v>
      </c>
      <c r="C2333" s="734" t="s">
        <v>1600</v>
      </c>
      <c r="D2333" s="734" t="s">
        <v>1601</v>
      </c>
      <c r="E2333" s="735">
        <v>3500</v>
      </c>
      <c r="F2333" s="735">
        <v>-50</v>
      </c>
      <c r="G2333" s="736">
        <v>-1.41</v>
      </c>
      <c r="H2333" s="735">
        <v>3550</v>
      </c>
      <c r="I2333" s="735">
        <v>3550</v>
      </c>
      <c r="J2333" s="735">
        <v>3470</v>
      </c>
      <c r="K2333" s="735">
        <v>28169</v>
      </c>
      <c r="L2333" s="735">
        <v>98331315</v>
      </c>
      <c r="M2333" s="735">
        <v>72198000000</v>
      </c>
      <c r="N2333" s="735">
        <v>20628000</v>
      </c>
    </row>
    <row r="2334" spans="1:14">
      <c r="A2334" s="734" t="s">
        <v>5282</v>
      </c>
      <c r="B2334" s="734" t="s">
        <v>5283</v>
      </c>
      <c r="C2334" s="734" t="s">
        <v>1600</v>
      </c>
      <c r="D2334" s="734" t="s">
        <v>1611</v>
      </c>
      <c r="E2334" s="735">
        <v>66600</v>
      </c>
      <c r="F2334" s="735">
        <v>-1000</v>
      </c>
      <c r="G2334" s="736">
        <v>-1.48</v>
      </c>
      <c r="H2334" s="735">
        <v>67400</v>
      </c>
      <c r="I2334" s="735">
        <v>68900</v>
      </c>
      <c r="J2334" s="735">
        <v>66600</v>
      </c>
      <c r="K2334" s="735">
        <v>26946</v>
      </c>
      <c r="L2334" s="735">
        <v>1812393000</v>
      </c>
      <c r="M2334" s="735">
        <v>711288000000</v>
      </c>
      <c r="N2334" s="735">
        <v>10680000</v>
      </c>
    </row>
    <row r="2335" spans="1:14">
      <c r="A2335" s="734" t="s">
        <v>5284</v>
      </c>
      <c r="B2335" s="734" t="s">
        <v>5285</v>
      </c>
      <c r="C2335" s="734" t="s">
        <v>1604</v>
      </c>
      <c r="D2335" s="734" t="s">
        <v>1605</v>
      </c>
      <c r="E2335" s="735">
        <v>43300</v>
      </c>
      <c r="F2335" s="735">
        <v>-2450</v>
      </c>
      <c r="G2335" s="736">
        <v>-5.36</v>
      </c>
      <c r="H2335" s="735">
        <v>45150</v>
      </c>
      <c r="I2335" s="735">
        <v>45200</v>
      </c>
      <c r="J2335" s="735">
        <v>43050</v>
      </c>
      <c r="K2335" s="735">
        <v>346884</v>
      </c>
      <c r="L2335" s="735">
        <v>15166823300</v>
      </c>
      <c r="M2335" s="735">
        <v>1407715734800</v>
      </c>
      <c r="N2335" s="735">
        <v>32510756</v>
      </c>
    </row>
    <row r="2336" spans="1:14">
      <c r="A2336" s="734" t="s">
        <v>5286</v>
      </c>
      <c r="B2336" s="734" t="s">
        <v>5287</v>
      </c>
      <c r="C2336" s="734" t="s">
        <v>1604</v>
      </c>
      <c r="D2336" s="734" t="s">
        <v>1605</v>
      </c>
      <c r="E2336" s="735">
        <v>14350</v>
      </c>
      <c r="F2336" s="735">
        <v>-720</v>
      </c>
      <c r="G2336" s="736">
        <v>-4.78</v>
      </c>
      <c r="H2336" s="735">
        <v>14940</v>
      </c>
      <c r="I2336" s="735">
        <v>14940</v>
      </c>
      <c r="J2336" s="735">
        <v>14310</v>
      </c>
      <c r="K2336" s="735">
        <v>257363</v>
      </c>
      <c r="L2336" s="735">
        <v>3721843860</v>
      </c>
      <c r="M2336" s="735">
        <v>551158071800</v>
      </c>
      <c r="N2336" s="735">
        <v>38408228</v>
      </c>
    </row>
    <row r="2337" spans="1:14">
      <c r="A2337" s="734" t="s">
        <v>2138</v>
      </c>
      <c r="B2337" s="734" t="s">
        <v>7894</v>
      </c>
      <c r="C2337" s="734" t="s">
        <v>1600</v>
      </c>
      <c r="D2337" s="734" t="s">
        <v>1614</v>
      </c>
      <c r="E2337" s="735">
        <v>13500</v>
      </c>
      <c r="F2337" s="735">
        <v>200</v>
      </c>
      <c r="G2337" s="736">
        <v>1.5</v>
      </c>
      <c r="H2337" s="735">
        <v>13300</v>
      </c>
      <c r="I2337" s="735">
        <v>14400</v>
      </c>
      <c r="J2337" s="735">
        <v>13100</v>
      </c>
      <c r="K2337" s="735">
        <v>221059</v>
      </c>
      <c r="L2337" s="735">
        <v>3065565680</v>
      </c>
      <c r="M2337" s="735">
        <v>105264225000</v>
      </c>
      <c r="N2337" s="735">
        <v>7797350</v>
      </c>
    </row>
    <row r="2338" spans="1:14">
      <c r="A2338" s="734" t="s">
        <v>5288</v>
      </c>
      <c r="B2338" s="734" t="s">
        <v>5289</v>
      </c>
      <c r="C2338" s="734" t="s">
        <v>1695</v>
      </c>
      <c r="D2338" s="734" t="s">
        <v>1696</v>
      </c>
      <c r="E2338" s="735">
        <v>5930</v>
      </c>
      <c r="F2338" s="735">
        <v>230</v>
      </c>
      <c r="G2338" s="736">
        <v>4.04</v>
      </c>
      <c r="H2338" s="735">
        <v>6000</v>
      </c>
      <c r="I2338" s="735">
        <v>6000</v>
      </c>
      <c r="J2338" s="735">
        <v>5800</v>
      </c>
      <c r="K2338" s="735">
        <v>296</v>
      </c>
      <c r="L2338" s="735">
        <v>1764790</v>
      </c>
      <c r="M2338" s="735">
        <v>17009617930</v>
      </c>
      <c r="N2338" s="735">
        <v>2868401</v>
      </c>
    </row>
    <row r="2339" spans="1:14">
      <c r="A2339" s="734" t="s">
        <v>5290</v>
      </c>
      <c r="B2339" s="734" t="s">
        <v>5291</v>
      </c>
      <c r="C2339" s="734" t="s">
        <v>1604</v>
      </c>
      <c r="D2339" s="734" t="s">
        <v>1605</v>
      </c>
      <c r="E2339" s="735">
        <v>3570</v>
      </c>
      <c r="F2339" s="735">
        <v>10</v>
      </c>
      <c r="G2339" s="736">
        <v>0.28000000000000003</v>
      </c>
      <c r="H2339" s="735">
        <v>3685</v>
      </c>
      <c r="I2339" s="735">
        <v>3685</v>
      </c>
      <c r="J2339" s="735">
        <v>3510</v>
      </c>
      <c r="K2339" s="735">
        <v>27251</v>
      </c>
      <c r="L2339" s="735">
        <v>97326180</v>
      </c>
      <c r="M2339" s="735">
        <v>40944072960</v>
      </c>
      <c r="N2339" s="735">
        <v>11468928</v>
      </c>
    </row>
    <row r="2340" spans="1:14">
      <c r="A2340" s="734" t="s">
        <v>5292</v>
      </c>
      <c r="B2340" s="734" t="s">
        <v>5293</v>
      </c>
      <c r="C2340" s="734" t="s">
        <v>1600</v>
      </c>
      <c r="D2340" s="734" t="s">
        <v>1614</v>
      </c>
      <c r="E2340" s="735">
        <v>1848</v>
      </c>
      <c r="F2340" s="735">
        <v>119</v>
      </c>
      <c r="G2340" s="736">
        <v>6.88</v>
      </c>
      <c r="H2340" s="735">
        <v>1705</v>
      </c>
      <c r="I2340" s="735">
        <v>1864</v>
      </c>
      <c r="J2340" s="735">
        <v>1685</v>
      </c>
      <c r="K2340" s="735">
        <v>736340</v>
      </c>
      <c r="L2340" s="735">
        <v>1300812033</v>
      </c>
      <c r="M2340" s="735">
        <v>97704454848</v>
      </c>
      <c r="N2340" s="735">
        <v>52870376</v>
      </c>
    </row>
    <row r="2341" spans="1:14">
      <c r="A2341" s="734" t="s">
        <v>5294</v>
      </c>
      <c r="B2341" s="734" t="s">
        <v>5295</v>
      </c>
      <c r="C2341" s="734" t="s">
        <v>1600</v>
      </c>
      <c r="D2341" s="734" t="s">
        <v>1601</v>
      </c>
      <c r="E2341" s="735">
        <v>5800</v>
      </c>
      <c r="F2341" s="735">
        <v>-120</v>
      </c>
      <c r="G2341" s="736">
        <v>-2.0299999999999998</v>
      </c>
      <c r="H2341" s="735">
        <v>6410</v>
      </c>
      <c r="I2341" s="735">
        <v>6690</v>
      </c>
      <c r="J2341" s="735">
        <v>5640</v>
      </c>
      <c r="K2341" s="735">
        <v>1486390</v>
      </c>
      <c r="L2341" s="735">
        <v>9211344115</v>
      </c>
      <c r="M2341" s="735">
        <v>152626280800</v>
      </c>
      <c r="N2341" s="735">
        <v>26314876</v>
      </c>
    </row>
    <row r="2342" spans="1:14">
      <c r="A2342" s="734" t="s">
        <v>5296</v>
      </c>
      <c r="B2342" s="734" t="s">
        <v>7895</v>
      </c>
      <c r="C2342" s="734" t="s">
        <v>1600</v>
      </c>
      <c r="D2342" s="734" t="s">
        <v>1601</v>
      </c>
      <c r="E2342" s="735">
        <v>763</v>
      </c>
      <c r="F2342" s="735">
        <v>-30</v>
      </c>
      <c r="G2342" s="736">
        <v>-3.78</v>
      </c>
      <c r="H2342" s="735">
        <v>793</v>
      </c>
      <c r="I2342" s="735">
        <v>800</v>
      </c>
      <c r="J2342" s="735">
        <v>763</v>
      </c>
      <c r="K2342" s="735">
        <v>57408</v>
      </c>
      <c r="L2342" s="735">
        <v>44887267</v>
      </c>
      <c r="M2342" s="735">
        <v>34578841066</v>
      </c>
      <c r="N2342" s="735">
        <v>45319582</v>
      </c>
    </row>
    <row r="2343" spans="1:14">
      <c r="A2343" s="734" t="s">
        <v>7896</v>
      </c>
      <c r="B2343" s="734" t="s">
        <v>7897</v>
      </c>
      <c r="C2343" s="734" t="s">
        <v>1600</v>
      </c>
      <c r="D2343" s="734" t="s">
        <v>1632</v>
      </c>
      <c r="E2343" s="735">
        <v>4080</v>
      </c>
      <c r="F2343" s="735">
        <v>80</v>
      </c>
      <c r="G2343" s="736">
        <v>2</v>
      </c>
      <c r="H2343" s="735">
        <v>4000</v>
      </c>
      <c r="I2343" s="735">
        <v>4220</v>
      </c>
      <c r="J2343" s="735">
        <v>3960</v>
      </c>
      <c r="K2343" s="735">
        <v>106601</v>
      </c>
      <c r="L2343" s="735">
        <v>434448805</v>
      </c>
      <c r="M2343" s="735">
        <v>73222503360</v>
      </c>
      <c r="N2343" s="735">
        <v>17946692</v>
      </c>
    </row>
    <row r="2344" spans="1:14">
      <c r="A2344" s="734" t="s">
        <v>5297</v>
      </c>
      <c r="B2344" s="734" t="s">
        <v>5298</v>
      </c>
      <c r="C2344" s="734" t="s">
        <v>1604</v>
      </c>
      <c r="D2344" s="734" t="s">
        <v>1605</v>
      </c>
      <c r="E2344" s="735">
        <v>50000</v>
      </c>
      <c r="F2344" s="735">
        <v>-500</v>
      </c>
      <c r="G2344" s="736">
        <v>-0.99</v>
      </c>
      <c r="H2344" s="735">
        <v>50500</v>
      </c>
      <c r="I2344" s="735">
        <v>51000</v>
      </c>
      <c r="J2344" s="735">
        <v>49400</v>
      </c>
      <c r="K2344" s="735">
        <v>69930</v>
      </c>
      <c r="L2344" s="735">
        <v>3483959100</v>
      </c>
      <c r="M2344" s="735">
        <v>631321300000</v>
      </c>
      <c r="N2344" s="735">
        <v>12626426</v>
      </c>
    </row>
    <row r="2345" spans="1:14">
      <c r="A2345" s="734" t="s">
        <v>5312</v>
      </c>
      <c r="B2345" s="734" t="s">
        <v>10294</v>
      </c>
      <c r="C2345" s="734" t="s">
        <v>1604</v>
      </c>
      <c r="D2345" s="734" t="s">
        <v>1605</v>
      </c>
      <c r="E2345" s="735">
        <v>8400</v>
      </c>
      <c r="F2345" s="735">
        <v>150</v>
      </c>
      <c r="G2345" s="736">
        <v>1.82</v>
      </c>
      <c r="H2345" s="735">
        <v>8340</v>
      </c>
      <c r="I2345" s="735">
        <v>8440</v>
      </c>
      <c r="J2345" s="735">
        <v>8170</v>
      </c>
      <c r="K2345" s="735">
        <v>34921</v>
      </c>
      <c r="L2345" s="735">
        <v>287984865</v>
      </c>
      <c r="M2345" s="735">
        <v>319200000000</v>
      </c>
      <c r="N2345" s="735">
        <v>38000000</v>
      </c>
    </row>
    <row r="2346" spans="1:14">
      <c r="A2346" s="734" t="s">
        <v>5299</v>
      </c>
      <c r="B2346" s="734" t="s">
        <v>5300</v>
      </c>
      <c r="C2346" s="734" t="s">
        <v>1604</v>
      </c>
      <c r="D2346" s="734" t="s">
        <v>1605</v>
      </c>
      <c r="E2346" s="735">
        <v>9080</v>
      </c>
      <c r="F2346" s="735">
        <v>-20</v>
      </c>
      <c r="G2346" s="736">
        <v>-0.22</v>
      </c>
      <c r="H2346" s="735">
        <v>9080</v>
      </c>
      <c r="I2346" s="735">
        <v>9250</v>
      </c>
      <c r="J2346" s="735">
        <v>9030</v>
      </c>
      <c r="K2346" s="735">
        <v>8967</v>
      </c>
      <c r="L2346" s="735">
        <v>81403810</v>
      </c>
      <c r="M2346" s="735">
        <v>230849547720</v>
      </c>
      <c r="N2346" s="735">
        <v>25423959</v>
      </c>
    </row>
    <row r="2347" spans="1:14">
      <c r="A2347" s="734" t="s">
        <v>5301</v>
      </c>
      <c r="B2347" s="734" t="s">
        <v>5302</v>
      </c>
      <c r="C2347" s="734" t="s">
        <v>1604</v>
      </c>
      <c r="D2347" s="734" t="s">
        <v>1605</v>
      </c>
      <c r="E2347" s="735">
        <v>15320</v>
      </c>
      <c r="F2347" s="735">
        <v>-110</v>
      </c>
      <c r="G2347" s="736">
        <v>-0.71</v>
      </c>
      <c r="H2347" s="735">
        <v>15430</v>
      </c>
      <c r="I2347" s="735">
        <v>15710</v>
      </c>
      <c r="J2347" s="735">
        <v>15300</v>
      </c>
      <c r="K2347" s="735">
        <v>2163</v>
      </c>
      <c r="L2347" s="735">
        <v>33361180</v>
      </c>
      <c r="M2347" s="735">
        <v>11348090840</v>
      </c>
      <c r="N2347" s="735">
        <v>740737</v>
      </c>
    </row>
    <row r="2348" spans="1:14">
      <c r="A2348" s="734" t="s">
        <v>7898</v>
      </c>
      <c r="B2348" s="734" t="s">
        <v>7899</v>
      </c>
      <c r="C2348" s="734" t="s">
        <v>1604</v>
      </c>
      <c r="D2348" s="734" t="s">
        <v>1605</v>
      </c>
      <c r="E2348" s="735">
        <v>7290</v>
      </c>
      <c r="F2348" s="735">
        <v>0</v>
      </c>
      <c r="G2348" s="736">
        <v>0</v>
      </c>
      <c r="H2348" s="735">
        <v>0</v>
      </c>
      <c r="I2348" s="735">
        <v>0</v>
      </c>
      <c r="J2348" s="735">
        <v>0</v>
      </c>
      <c r="K2348" s="735">
        <v>0</v>
      </c>
      <c r="L2348" s="735">
        <v>0</v>
      </c>
      <c r="M2348" s="735">
        <v>457646152500</v>
      </c>
      <c r="N2348" s="735">
        <v>62777250</v>
      </c>
    </row>
    <row r="2349" spans="1:14">
      <c r="A2349" s="734" t="s">
        <v>7900</v>
      </c>
      <c r="B2349" s="734" t="s">
        <v>7901</v>
      </c>
      <c r="C2349" s="734" t="s">
        <v>1604</v>
      </c>
      <c r="D2349" s="734" t="s">
        <v>1605</v>
      </c>
      <c r="E2349" s="735">
        <v>12200</v>
      </c>
      <c r="F2349" s="735">
        <v>0</v>
      </c>
      <c r="G2349" s="736">
        <v>0</v>
      </c>
      <c r="H2349" s="735">
        <v>0</v>
      </c>
      <c r="I2349" s="735">
        <v>0</v>
      </c>
      <c r="J2349" s="735">
        <v>0</v>
      </c>
      <c r="K2349" s="735">
        <v>0</v>
      </c>
      <c r="L2349" s="735">
        <v>0</v>
      </c>
      <c r="M2349" s="735">
        <v>29964664000</v>
      </c>
      <c r="N2349" s="735">
        <v>2456120</v>
      </c>
    </row>
    <row r="2350" spans="1:14">
      <c r="A2350" s="734" t="s">
        <v>5303</v>
      </c>
      <c r="B2350" s="734" t="s">
        <v>5304</v>
      </c>
      <c r="C2350" s="734" t="s">
        <v>1600</v>
      </c>
      <c r="D2350" s="734" t="s">
        <v>1601</v>
      </c>
      <c r="E2350" s="735">
        <v>51700</v>
      </c>
      <c r="F2350" s="735">
        <v>-200</v>
      </c>
      <c r="G2350" s="736">
        <v>-0.39</v>
      </c>
      <c r="H2350" s="735">
        <v>51900</v>
      </c>
      <c r="I2350" s="735">
        <v>52200</v>
      </c>
      <c r="J2350" s="735">
        <v>51200</v>
      </c>
      <c r="K2350" s="735">
        <v>83750</v>
      </c>
      <c r="L2350" s="735">
        <v>4334448150</v>
      </c>
      <c r="M2350" s="735">
        <v>667298052300</v>
      </c>
      <c r="N2350" s="735">
        <v>12907119</v>
      </c>
    </row>
    <row r="2351" spans="1:14">
      <c r="A2351" s="734" t="s">
        <v>5305</v>
      </c>
      <c r="B2351" s="734" t="s">
        <v>5306</v>
      </c>
      <c r="C2351" s="734" t="s">
        <v>1604</v>
      </c>
      <c r="D2351" s="734" t="s">
        <v>1605</v>
      </c>
      <c r="E2351" s="735">
        <v>26700</v>
      </c>
      <c r="F2351" s="735">
        <v>0</v>
      </c>
      <c r="G2351" s="736">
        <v>0</v>
      </c>
      <c r="H2351" s="735">
        <v>26200</v>
      </c>
      <c r="I2351" s="735">
        <v>27000</v>
      </c>
      <c r="J2351" s="735">
        <v>25750</v>
      </c>
      <c r="K2351" s="735">
        <v>2808</v>
      </c>
      <c r="L2351" s="735">
        <v>73648100</v>
      </c>
      <c r="M2351" s="735">
        <v>28739613000</v>
      </c>
      <c r="N2351" s="735">
        <v>1076390</v>
      </c>
    </row>
    <row r="2352" spans="1:14">
      <c r="A2352" s="734" t="s">
        <v>5307</v>
      </c>
      <c r="B2352" s="734" t="s">
        <v>1474</v>
      </c>
      <c r="C2352" s="734" t="s">
        <v>1604</v>
      </c>
      <c r="D2352" s="734" t="s">
        <v>1605</v>
      </c>
      <c r="E2352" s="735">
        <v>44850</v>
      </c>
      <c r="F2352" s="735">
        <v>50</v>
      </c>
      <c r="G2352" s="736">
        <v>0.11</v>
      </c>
      <c r="H2352" s="735">
        <v>44550</v>
      </c>
      <c r="I2352" s="735">
        <v>45000</v>
      </c>
      <c r="J2352" s="735">
        <v>43750</v>
      </c>
      <c r="K2352" s="735">
        <v>127301</v>
      </c>
      <c r="L2352" s="735">
        <v>5661676175</v>
      </c>
      <c r="M2352" s="735">
        <v>1234231231350</v>
      </c>
      <c r="N2352" s="735">
        <v>27519091</v>
      </c>
    </row>
    <row r="2353" spans="1:14">
      <c r="A2353" s="734" t="s">
        <v>5308</v>
      </c>
      <c r="B2353" s="734" t="s">
        <v>5309</v>
      </c>
      <c r="C2353" s="734" t="s">
        <v>1604</v>
      </c>
      <c r="D2353" s="734" t="s">
        <v>1605</v>
      </c>
      <c r="E2353" s="735">
        <v>25400</v>
      </c>
      <c r="F2353" s="735">
        <v>0</v>
      </c>
      <c r="G2353" s="736">
        <v>0</v>
      </c>
      <c r="H2353" s="735">
        <v>25150</v>
      </c>
      <c r="I2353" s="735">
        <v>25550</v>
      </c>
      <c r="J2353" s="735">
        <v>25000</v>
      </c>
      <c r="K2353" s="735">
        <v>5953</v>
      </c>
      <c r="L2353" s="735">
        <v>149854500</v>
      </c>
      <c r="M2353" s="735">
        <v>70303644000</v>
      </c>
      <c r="N2353" s="735">
        <v>2767860</v>
      </c>
    </row>
    <row r="2354" spans="1:14">
      <c r="A2354" s="734" t="s">
        <v>5310</v>
      </c>
      <c r="B2354" s="734" t="s">
        <v>5311</v>
      </c>
      <c r="C2354" s="734" t="s">
        <v>1600</v>
      </c>
      <c r="D2354" s="734" t="s">
        <v>1712</v>
      </c>
      <c r="E2354" s="735">
        <v>79600</v>
      </c>
      <c r="F2354" s="735">
        <v>1100</v>
      </c>
      <c r="G2354" s="736">
        <v>1.4</v>
      </c>
      <c r="H2354" s="735">
        <v>78200</v>
      </c>
      <c r="I2354" s="735">
        <v>80600</v>
      </c>
      <c r="J2354" s="735">
        <v>77300</v>
      </c>
      <c r="K2354" s="735">
        <v>307795</v>
      </c>
      <c r="L2354" s="735">
        <v>24384156550</v>
      </c>
      <c r="M2354" s="735">
        <v>6624412694000</v>
      </c>
      <c r="N2354" s="735">
        <v>83221265</v>
      </c>
    </row>
    <row r="2355" spans="1:14">
      <c r="A2355" s="734" t="s">
        <v>5313</v>
      </c>
      <c r="B2355" s="734" t="s">
        <v>1366</v>
      </c>
      <c r="C2355" s="734" t="s">
        <v>1604</v>
      </c>
      <c r="D2355" s="734" t="s">
        <v>1605</v>
      </c>
      <c r="E2355" s="735">
        <v>86900</v>
      </c>
      <c r="F2355" s="735">
        <v>200</v>
      </c>
      <c r="G2355" s="736">
        <v>0.23</v>
      </c>
      <c r="H2355" s="735">
        <v>86000</v>
      </c>
      <c r="I2355" s="735">
        <v>87500</v>
      </c>
      <c r="J2355" s="735">
        <v>85700</v>
      </c>
      <c r="K2355" s="735">
        <v>135185</v>
      </c>
      <c r="L2355" s="735">
        <v>11741879700</v>
      </c>
      <c r="M2355" s="735">
        <v>6248903657700</v>
      </c>
      <c r="N2355" s="735">
        <v>71909133</v>
      </c>
    </row>
    <row r="2356" spans="1:14">
      <c r="A2356" s="734" t="s">
        <v>5315</v>
      </c>
      <c r="B2356" s="734" t="s">
        <v>5316</v>
      </c>
      <c r="C2356" s="734" t="s">
        <v>1600</v>
      </c>
      <c r="D2356" s="734" t="s">
        <v>1614</v>
      </c>
      <c r="E2356" s="735">
        <v>5180</v>
      </c>
      <c r="F2356" s="735">
        <v>-70</v>
      </c>
      <c r="G2356" s="736">
        <v>-1.33</v>
      </c>
      <c r="H2356" s="735">
        <v>5250</v>
      </c>
      <c r="I2356" s="735">
        <v>5360</v>
      </c>
      <c r="J2356" s="735">
        <v>5150</v>
      </c>
      <c r="K2356" s="735">
        <v>28370</v>
      </c>
      <c r="L2356" s="735">
        <v>147350490</v>
      </c>
      <c r="M2356" s="735">
        <v>50747424000</v>
      </c>
      <c r="N2356" s="735">
        <v>9796800</v>
      </c>
    </row>
    <row r="2357" spans="1:14">
      <c r="A2357" s="734" t="s">
        <v>5317</v>
      </c>
      <c r="B2357" s="734" t="s">
        <v>5318</v>
      </c>
      <c r="C2357" s="734" t="s">
        <v>1600</v>
      </c>
      <c r="D2357" s="734" t="s">
        <v>1611</v>
      </c>
      <c r="E2357" s="735">
        <v>16030</v>
      </c>
      <c r="F2357" s="735">
        <v>-730</v>
      </c>
      <c r="G2357" s="736">
        <v>-4.3600000000000003</v>
      </c>
      <c r="H2357" s="735">
        <v>16760</v>
      </c>
      <c r="I2357" s="735">
        <v>16760</v>
      </c>
      <c r="J2357" s="735">
        <v>16020</v>
      </c>
      <c r="K2357" s="735">
        <v>133593</v>
      </c>
      <c r="L2357" s="735">
        <v>2168191765</v>
      </c>
      <c r="M2357" s="735">
        <v>183854001100</v>
      </c>
      <c r="N2357" s="735">
        <v>11469370</v>
      </c>
    </row>
    <row r="2358" spans="1:14">
      <c r="A2358" s="734" t="s">
        <v>5319</v>
      </c>
      <c r="B2358" s="734" t="s">
        <v>5320</v>
      </c>
      <c r="C2358" s="734" t="s">
        <v>1600</v>
      </c>
      <c r="D2358" s="734" t="s">
        <v>1614</v>
      </c>
      <c r="E2358" s="735">
        <v>4250</v>
      </c>
      <c r="F2358" s="735">
        <v>-230</v>
      </c>
      <c r="G2358" s="736">
        <v>-5.13</v>
      </c>
      <c r="H2358" s="735">
        <v>4525</v>
      </c>
      <c r="I2358" s="735">
        <v>4610</v>
      </c>
      <c r="J2358" s="735">
        <v>4115</v>
      </c>
      <c r="K2358" s="735">
        <v>41509</v>
      </c>
      <c r="L2358" s="735">
        <v>176572450</v>
      </c>
      <c r="M2358" s="735">
        <v>13011022250</v>
      </c>
      <c r="N2358" s="735">
        <v>3061417</v>
      </c>
    </row>
    <row r="2359" spans="1:14">
      <c r="A2359" s="734" t="s">
        <v>7902</v>
      </c>
      <c r="B2359" s="734" t="s">
        <v>7903</v>
      </c>
      <c r="C2359" s="734" t="s">
        <v>1600</v>
      </c>
      <c r="D2359" s="734" t="s">
        <v>1614</v>
      </c>
      <c r="E2359" s="735">
        <v>16720</v>
      </c>
      <c r="F2359" s="735">
        <v>20</v>
      </c>
      <c r="G2359" s="736">
        <v>0.12</v>
      </c>
      <c r="H2359" s="735">
        <v>16700</v>
      </c>
      <c r="I2359" s="735">
        <v>16900</v>
      </c>
      <c r="J2359" s="735">
        <v>16500</v>
      </c>
      <c r="K2359" s="735">
        <v>27243</v>
      </c>
      <c r="L2359" s="735">
        <v>453953195</v>
      </c>
      <c r="M2359" s="735">
        <v>87957048080</v>
      </c>
      <c r="N2359" s="735">
        <v>5260589</v>
      </c>
    </row>
    <row r="2360" spans="1:14">
      <c r="A2360" s="734" t="s">
        <v>10295</v>
      </c>
      <c r="B2360" s="734" t="s">
        <v>10296</v>
      </c>
      <c r="C2360" s="734" t="s">
        <v>1600</v>
      </c>
      <c r="D2360" s="734" t="s">
        <v>1614</v>
      </c>
      <c r="E2360" s="735">
        <v>14630</v>
      </c>
      <c r="F2360" s="735">
        <v>-20</v>
      </c>
      <c r="G2360" s="736">
        <v>-0.14000000000000001</v>
      </c>
      <c r="H2360" s="735">
        <v>14560</v>
      </c>
      <c r="I2360" s="735">
        <v>14650</v>
      </c>
      <c r="J2360" s="735">
        <v>14390</v>
      </c>
      <c r="K2360" s="735">
        <v>34518</v>
      </c>
      <c r="L2360" s="735">
        <v>500881310</v>
      </c>
      <c r="M2360" s="735">
        <v>124405619800</v>
      </c>
      <c r="N2360" s="735">
        <v>8503460</v>
      </c>
    </row>
    <row r="2361" spans="1:14">
      <c r="A2361" s="734" t="s">
        <v>5321</v>
      </c>
      <c r="B2361" s="734" t="s">
        <v>5322</v>
      </c>
      <c r="C2361" s="734" t="s">
        <v>1600</v>
      </c>
      <c r="D2361" s="734" t="s">
        <v>1601</v>
      </c>
      <c r="E2361" s="735">
        <v>3480</v>
      </c>
      <c r="F2361" s="735">
        <v>-40</v>
      </c>
      <c r="G2361" s="736">
        <v>-1.1399999999999999</v>
      </c>
      <c r="H2361" s="735">
        <v>3505</v>
      </c>
      <c r="I2361" s="735">
        <v>3510</v>
      </c>
      <c r="J2361" s="735">
        <v>3450</v>
      </c>
      <c r="K2361" s="735">
        <v>32925</v>
      </c>
      <c r="L2361" s="735">
        <v>114337375</v>
      </c>
      <c r="M2361" s="735">
        <v>61006140000</v>
      </c>
      <c r="N2361" s="735">
        <v>17530500</v>
      </c>
    </row>
    <row r="2362" spans="1:14">
      <c r="A2362" s="734" t="s">
        <v>5323</v>
      </c>
      <c r="B2362" s="734" t="s">
        <v>5324</v>
      </c>
      <c r="C2362" s="734" t="s">
        <v>1600</v>
      </c>
      <c r="D2362" s="734" t="s">
        <v>1611</v>
      </c>
      <c r="E2362" s="735">
        <v>9020</v>
      </c>
      <c r="F2362" s="735">
        <v>30</v>
      </c>
      <c r="G2362" s="736">
        <v>0.33</v>
      </c>
      <c r="H2362" s="735">
        <v>9020</v>
      </c>
      <c r="I2362" s="735">
        <v>9030</v>
      </c>
      <c r="J2362" s="735">
        <v>8970</v>
      </c>
      <c r="K2362" s="735">
        <v>5511</v>
      </c>
      <c r="L2362" s="735">
        <v>49571510</v>
      </c>
      <c r="M2362" s="735">
        <v>160209532780</v>
      </c>
      <c r="N2362" s="735">
        <v>17761589</v>
      </c>
    </row>
    <row r="2363" spans="1:14">
      <c r="A2363" s="734" t="s">
        <v>5325</v>
      </c>
      <c r="B2363" s="734" t="s">
        <v>5326</v>
      </c>
      <c r="C2363" s="734" t="s">
        <v>1600</v>
      </c>
      <c r="D2363" s="734" t="s">
        <v>1601</v>
      </c>
      <c r="E2363" s="735">
        <v>879</v>
      </c>
      <c r="F2363" s="735">
        <v>-20</v>
      </c>
      <c r="G2363" s="736">
        <v>-2.2200000000000002</v>
      </c>
      <c r="H2363" s="735">
        <v>892</v>
      </c>
      <c r="I2363" s="735">
        <v>915</v>
      </c>
      <c r="J2363" s="735">
        <v>854</v>
      </c>
      <c r="K2363" s="735">
        <v>549902</v>
      </c>
      <c r="L2363" s="735">
        <v>481929686</v>
      </c>
      <c r="M2363" s="735">
        <v>37734273681</v>
      </c>
      <c r="N2363" s="735">
        <v>42928639</v>
      </c>
    </row>
    <row r="2364" spans="1:14">
      <c r="A2364" s="734" t="s">
        <v>5328</v>
      </c>
      <c r="B2364" s="734" t="s">
        <v>5329</v>
      </c>
      <c r="C2364" s="734" t="s">
        <v>1604</v>
      </c>
      <c r="D2364" s="734" t="s">
        <v>1605</v>
      </c>
      <c r="E2364" s="735">
        <v>9700</v>
      </c>
      <c r="F2364" s="735">
        <v>-120</v>
      </c>
      <c r="G2364" s="736">
        <v>-1.22</v>
      </c>
      <c r="H2364" s="735">
        <v>9690</v>
      </c>
      <c r="I2364" s="735">
        <v>9890</v>
      </c>
      <c r="J2364" s="735">
        <v>9520</v>
      </c>
      <c r="K2364" s="735">
        <v>21676</v>
      </c>
      <c r="L2364" s="735">
        <v>211818440</v>
      </c>
      <c r="M2364" s="735">
        <v>186844387600</v>
      </c>
      <c r="N2364" s="735">
        <v>19262308</v>
      </c>
    </row>
    <row r="2365" spans="1:14">
      <c r="A2365" s="734" t="s">
        <v>5330</v>
      </c>
      <c r="B2365" s="734" t="s">
        <v>5331</v>
      </c>
      <c r="C2365" s="734" t="s">
        <v>1629</v>
      </c>
      <c r="D2365" s="734" t="s">
        <v>1611</v>
      </c>
      <c r="E2365" s="735">
        <v>12800</v>
      </c>
      <c r="F2365" s="735">
        <v>-80</v>
      </c>
      <c r="G2365" s="736">
        <v>-0.62</v>
      </c>
      <c r="H2365" s="735">
        <v>12850</v>
      </c>
      <c r="I2365" s="735">
        <v>13020</v>
      </c>
      <c r="J2365" s="735">
        <v>12800</v>
      </c>
      <c r="K2365" s="735">
        <v>30348</v>
      </c>
      <c r="L2365" s="735">
        <v>390313250</v>
      </c>
      <c r="M2365" s="735">
        <v>376519142400</v>
      </c>
      <c r="N2365" s="735">
        <v>29415558</v>
      </c>
    </row>
    <row r="2366" spans="1:14">
      <c r="A2366" s="734" t="s">
        <v>5867</v>
      </c>
      <c r="B2366" s="734" t="s">
        <v>10297</v>
      </c>
      <c r="C2366" s="734" t="s">
        <v>1604</v>
      </c>
      <c r="D2366" s="734" t="s">
        <v>1605</v>
      </c>
      <c r="E2366" s="735">
        <v>9510</v>
      </c>
      <c r="F2366" s="735">
        <v>-130</v>
      </c>
      <c r="G2366" s="736">
        <v>-1.35</v>
      </c>
      <c r="H2366" s="735">
        <v>9640</v>
      </c>
      <c r="I2366" s="735">
        <v>9720</v>
      </c>
      <c r="J2366" s="735">
        <v>9510</v>
      </c>
      <c r="K2366" s="735">
        <v>85914</v>
      </c>
      <c r="L2366" s="735">
        <v>820834525</v>
      </c>
      <c r="M2366" s="735">
        <v>326157423090</v>
      </c>
      <c r="N2366" s="735">
        <v>34296259</v>
      </c>
    </row>
    <row r="2367" spans="1:14">
      <c r="A2367" s="734" t="s">
        <v>5333</v>
      </c>
      <c r="B2367" s="734" t="s">
        <v>5334</v>
      </c>
      <c r="C2367" s="734" t="s">
        <v>1600</v>
      </c>
      <c r="D2367" s="734" t="s">
        <v>1611</v>
      </c>
      <c r="E2367" s="735">
        <v>28400</v>
      </c>
      <c r="F2367" s="735">
        <v>50</v>
      </c>
      <c r="G2367" s="736">
        <v>0.18</v>
      </c>
      <c r="H2367" s="735">
        <v>27950</v>
      </c>
      <c r="I2367" s="735">
        <v>28450</v>
      </c>
      <c r="J2367" s="735">
        <v>27850</v>
      </c>
      <c r="K2367" s="735">
        <v>45537</v>
      </c>
      <c r="L2367" s="735">
        <v>1279988550</v>
      </c>
      <c r="M2367" s="735">
        <v>286605188800</v>
      </c>
      <c r="N2367" s="735">
        <v>10091732</v>
      </c>
    </row>
    <row r="2368" spans="1:14">
      <c r="A2368" s="734" t="s">
        <v>5335</v>
      </c>
      <c r="B2368" s="734" t="s">
        <v>5336</v>
      </c>
      <c r="C2368" s="734" t="s">
        <v>1604</v>
      </c>
      <c r="D2368" s="734" t="s">
        <v>1605</v>
      </c>
      <c r="E2368" s="735">
        <v>29000</v>
      </c>
      <c r="F2368" s="735">
        <v>100</v>
      </c>
      <c r="G2368" s="736">
        <v>0.35</v>
      </c>
      <c r="H2368" s="735">
        <v>28900</v>
      </c>
      <c r="I2368" s="735">
        <v>29100</v>
      </c>
      <c r="J2368" s="735">
        <v>28550</v>
      </c>
      <c r="K2368" s="735">
        <v>27801</v>
      </c>
      <c r="L2368" s="735">
        <v>802914150</v>
      </c>
      <c r="M2368" s="735">
        <v>1031303365000</v>
      </c>
      <c r="N2368" s="735">
        <v>35562185</v>
      </c>
    </row>
    <row r="2369" spans="1:14">
      <c r="A2369" s="734" t="s">
        <v>5337</v>
      </c>
      <c r="B2369" s="734" t="s">
        <v>1513</v>
      </c>
      <c r="C2369" s="734" t="s">
        <v>1604</v>
      </c>
      <c r="D2369" s="734" t="s">
        <v>1605</v>
      </c>
      <c r="E2369" s="735">
        <v>24050</v>
      </c>
      <c r="F2369" s="735">
        <v>0</v>
      </c>
      <c r="G2369" s="736">
        <v>0</v>
      </c>
      <c r="H2369" s="735">
        <v>24000</v>
      </c>
      <c r="I2369" s="735">
        <v>24300</v>
      </c>
      <c r="J2369" s="735">
        <v>23850</v>
      </c>
      <c r="K2369" s="735">
        <v>17655</v>
      </c>
      <c r="L2369" s="735">
        <v>425148925</v>
      </c>
      <c r="M2369" s="735">
        <v>539617786500</v>
      </c>
      <c r="N2369" s="735">
        <v>22437330</v>
      </c>
    </row>
    <row r="2370" spans="1:14">
      <c r="A2370" s="734" t="s">
        <v>10298</v>
      </c>
      <c r="B2370" s="734" t="s">
        <v>10299</v>
      </c>
      <c r="C2370" s="734" t="s">
        <v>1600</v>
      </c>
      <c r="D2370" s="734" t="s">
        <v>1632</v>
      </c>
      <c r="E2370" s="735">
        <v>15590</v>
      </c>
      <c r="F2370" s="735">
        <v>460</v>
      </c>
      <c r="G2370" s="736">
        <v>3.04</v>
      </c>
      <c r="H2370" s="735">
        <v>15260</v>
      </c>
      <c r="I2370" s="735">
        <v>17130</v>
      </c>
      <c r="J2370" s="735">
        <v>15160</v>
      </c>
      <c r="K2370" s="735">
        <v>2504068</v>
      </c>
      <c r="L2370" s="735">
        <v>39968357020</v>
      </c>
      <c r="M2370" s="735">
        <v>176813096370</v>
      </c>
      <c r="N2370" s="735">
        <v>11341443</v>
      </c>
    </row>
    <row r="2371" spans="1:14">
      <c r="A2371" s="734" t="s">
        <v>5338</v>
      </c>
      <c r="B2371" s="734" t="s">
        <v>5339</v>
      </c>
      <c r="C2371" s="734" t="s">
        <v>1600</v>
      </c>
      <c r="D2371" s="734" t="s">
        <v>1632</v>
      </c>
      <c r="E2371" s="735">
        <v>4790</v>
      </c>
      <c r="F2371" s="735">
        <v>-155</v>
      </c>
      <c r="G2371" s="736">
        <v>-3.13</v>
      </c>
      <c r="H2371" s="735">
        <v>5080</v>
      </c>
      <c r="I2371" s="735">
        <v>5470</v>
      </c>
      <c r="J2371" s="735">
        <v>4680</v>
      </c>
      <c r="K2371" s="735">
        <v>1021847</v>
      </c>
      <c r="L2371" s="735">
        <v>5215611451</v>
      </c>
      <c r="M2371" s="735">
        <v>93805568540</v>
      </c>
      <c r="N2371" s="735">
        <v>19583626</v>
      </c>
    </row>
    <row r="2372" spans="1:14">
      <c r="A2372" s="734" t="s">
        <v>7904</v>
      </c>
      <c r="B2372" s="734" t="s">
        <v>7905</v>
      </c>
      <c r="C2372" s="734" t="s">
        <v>1600</v>
      </c>
      <c r="D2372" s="734" t="s">
        <v>1632</v>
      </c>
      <c r="E2372" s="735">
        <v>15040</v>
      </c>
      <c r="F2372" s="735">
        <v>790</v>
      </c>
      <c r="G2372" s="736">
        <v>5.54</v>
      </c>
      <c r="H2372" s="735">
        <v>14060</v>
      </c>
      <c r="I2372" s="735">
        <v>16400</v>
      </c>
      <c r="J2372" s="735">
        <v>14050</v>
      </c>
      <c r="K2372" s="735">
        <v>1064365</v>
      </c>
      <c r="L2372" s="735">
        <v>16217620870</v>
      </c>
      <c r="M2372" s="735">
        <v>212710900480</v>
      </c>
      <c r="N2372" s="735">
        <v>14143012</v>
      </c>
    </row>
    <row r="2373" spans="1:14">
      <c r="A2373" s="734" t="s">
        <v>7906</v>
      </c>
      <c r="B2373" s="734" t="s">
        <v>7907</v>
      </c>
      <c r="C2373" s="734" t="s">
        <v>1695</v>
      </c>
      <c r="D2373" s="734" t="s">
        <v>1696</v>
      </c>
      <c r="E2373" s="735">
        <v>7200</v>
      </c>
      <c r="F2373" s="735">
        <v>200</v>
      </c>
      <c r="G2373" s="736">
        <v>2.86</v>
      </c>
      <c r="H2373" s="735">
        <v>7200</v>
      </c>
      <c r="I2373" s="735">
        <v>7200</v>
      </c>
      <c r="J2373" s="735">
        <v>7200</v>
      </c>
      <c r="K2373" s="735">
        <v>350</v>
      </c>
      <c r="L2373" s="735">
        <v>2520000</v>
      </c>
      <c r="M2373" s="735">
        <v>12630859200</v>
      </c>
      <c r="N2373" s="735">
        <v>1754286</v>
      </c>
    </row>
    <row r="2374" spans="1:14">
      <c r="A2374" s="734" t="s">
        <v>5340</v>
      </c>
      <c r="B2374" s="734" t="s">
        <v>5341</v>
      </c>
      <c r="C2374" s="734" t="s">
        <v>1600</v>
      </c>
      <c r="D2374" s="734" t="s">
        <v>1632</v>
      </c>
      <c r="E2374" s="735">
        <v>7130</v>
      </c>
      <c r="F2374" s="735">
        <v>-70</v>
      </c>
      <c r="G2374" s="736">
        <v>-0.97</v>
      </c>
      <c r="H2374" s="735">
        <v>7200</v>
      </c>
      <c r="I2374" s="735">
        <v>7300</v>
      </c>
      <c r="J2374" s="735">
        <v>7050</v>
      </c>
      <c r="K2374" s="735">
        <v>136405</v>
      </c>
      <c r="L2374" s="735">
        <v>971696690</v>
      </c>
      <c r="M2374" s="735">
        <v>149795275150</v>
      </c>
      <c r="N2374" s="735">
        <v>21009155</v>
      </c>
    </row>
    <row r="2375" spans="1:14">
      <c r="A2375" s="734" t="s">
        <v>7908</v>
      </c>
      <c r="B2375" s="734" t="s">
        <v>7909</v>
      </c>
      <c r="C2375" s="734" t="s">
        <v>1600</v>
      </c>
      <c r="D2375" s="734" t="s">
        <v>2041</v>
      </c>
      <c r="E2375" s="735">
        <v>1300</v>
      </c>
      <c r="F2375" s="735">
        <v>-20</v>
      </c>
      <c r="G2375" s="736">
        <v>-1.52</v>
      </c>
      <c r="H2375" s="735">
        <v>1320</v>
      </c>
      <c r="I2375" s="735">
        <v>1390</v>
      </c>
      <c r="J2375" s="735">
        <v>1262</v>
      </c>
      <c r="K2375" s="735">
        <v>283919</v>
      </c>
      <c r="L2375" s="735">
        <v>369124468</v>
      </c>
      <c r="M2375" s="735">
        <v>106322832200</v>
      </c>
      <c r="N2375" s="735">
        <v>81786794</v>
      </c>
    </row>
    <row r="2376" spans="1:14">
      <c r="A2376" s="734" t="s">
        <v>5342</v>
      </c>
      <c r="B2376" s="734" t="s">
        <v>5343</v>
      </c>
      <c r="C2376" s="734" t="s">
        <v>1600</v>
      </c>
      <c r="D2376" s="734" t="s">
        <v>1601</v>
      </c>
      <c r="E2376" s="735">
        <v>12960</v>
      </c>
      <c r="F2376" s="735">
        <v>-740</v>
      </c>
      <c r="G2376" s="736">
        <v>-5.4</v>
      </c>
      <c r="H2376" s="735">
        <v>13550</v>
      </c>
      <c r="I2376" s="735">
        <v>13630</v>
      </c>
      <c r="J2376" s="735">
        <v>12930</v>
      </c>
      <c r="K2376" s="735">
        <v>587434</v>
      </c>
      <c r="L2376" s="735">
        <v>7704243965</v>
      </c>
      <c r="M2376" s="735">
        <v>532526270400</v>
      </c>
      <c r="N2376" s="735">
        <v>41089990</v>
      </c>
    </row>
    <row r="2377" spans="1:14">
      <c r="A2377" s="734" t="s">
        <v>7910</v>
      </c>
      <c r="B2377" s="734" t="s">
        <v>7911</v>
      </c>
      <c r="C2377" s="734" t="s">
        <v>1600</v>
      </c>
      <c r="D2377" s="734" t="s">
        <v>1632</v>
      </c>
      <c r="E2377" s="735">
        <v>44950</v>
      </c>
      <c r="F2377" s="735">
        <v>1300</v>
      </c>
      <c r="G2377" s="736">
        <v>2.98</v>
      </c>
      <c r="H2377" s="735">
        <v>43600</v>
      </c>
      <c r="I2377" s="735">
        <v>45700</v>
      </c>
      <c r="J2377" s="735">
        <v>43100</v>
      </c>
      <c r="K2377" s="735">
        <v>159262</v>
      </c>
      <c r="L2377" s="735">
        <v>7163468550</v>
      </c>
      <c r="M2377" s="735">
        <v>648745999300</v>
      </c>
      <c r="N2377" s="735">
        <v>14432614</v>
      </c>
    </row>
    <row r="2378" spans="1:14">
      <c r="A2378" s="734" t="s">
        <v>5346</v>
      </c>
      <c r="B2378" s="734" t="s">
        <v>5347</v>
      </c>
      <c r="C2378" s="734" t="s">
        <v>1600</v>
      </c>
      <c r="D2378" s="734" t="s">
        <v>1601</v>
      </c>
      <c r="E2378" s="735">
        <v>1197</v>
      </c>
      <c r="F2378" s="735">
        <v>7</v>
      </c>
      <c r="G2378" s="736">
        <v>0.59</v>
      </c>
      <c r="H2378" s="735">
        <v>1192</v>
      </c>
      <c r="I2378" s="735">
        <v>1234</v>
      </c>
      <c r="J2378" s="735">
        <v>1175</v>
      </c>
      <c r="K2378" s="735">
        <v>221648</v>
      </c>
      <c r="L2378" s="735">
        <v>266847239</v>
      </c>
      <c r="M2378" s="735">
        <v>27820967265</v>
      </c>
      <c r="N2378" s="735">
        <v>23242245</v>
      </c>
    </row>
    <row r="2379" spans="1:14">
      <c r="A2379" s="734" t="s">
        <v>5348</v>
      </c>
      <c r="B2379" s="734" t="s">
        <v>5349</v>
      </c>
      <c r="C2379" s="734" t="s">
        <v>1600</v>
      </c>
      <c r="D2379" s="734" t="s">
        <v>1614</v>
      </c>
      <c r="E2379" s="735">
        <v>30250</v>
      </c>
      <c r="F2379" s="735">
        <v>-250</v>
      </c>
      <c r="G2379" s="736">
        <v>-0.82</v>
      </c>
      <c r="H2379" s="735">
        <v>30500</v>
      </c>
      <c r="I2379" s="735">
        <v>30600</v>
      </c>
      <c r="J2379" s="735">
        <v>28700</v>
      </c>
      <c r="K2379" s="735">
        <v>188086</v>
      </c>
      <c r="L2379" s="735">
        <v>5584970750</v>
      </c>
      <c r="M2379" s="735">
        <v>1089299535500</v>
      </c>
      <c r="N2379" s="735">
        <v>36009902</v>
      </c>
    </row>
    <row r="2380" spans="1:14">
      <c r="A2380" s="734" t="s">
        <v>10300</v>
      </c>
      <c r="B2380" s="734" t="s">
        <v>10301</v>
      </c>
      <c r="C2380" s="734" t="s">
        <v>1600</v>
      </c>
      <c r="D2380" s="734" t="s">
        <v>1632</v>
      </c>
      <c r="E2380" s="735">
        <v>49000</v>
      </c>
      <c r="F2380" s="735">
        <v>-3500</v>
      </c>
      <c r="G2380" s="736">
        <v>-6.67</v>
      </c>
      <c r="H2380" s="735">
        <v>52700</v>
      </c>
      <c r="I2380" s="735">
        <v>52900</v>
      </c>
      <c r="J2380" s="735">
        <v>48250</v>
      </c>
      <c r="K2380" s="735">
        <v>325639</v>
      </c>
      <c r="L2380" s="735">
        <v>16103422300</v>
      </c>
      <c r="M2380" s="735">
        <v>372698018000</v>
      </c>
      <c r="N2380" s="735">
        <v>7606082</v>
      </c>
    </row>
    <row r="2381" spans="1:14">
      <c r="A2381" s="734" t="s">
        <v>7912</v>
      </c>
      <c r="B2381" s="734" t="s">
        <v>7913</v>
      </c>
      <c r="C2381" s="734" t="s">
        <v>1600</v>
      </c>
      <c r="D2381" s="734" t="s">
        <v>1632</v>
      </c>
      <c r="E2381" s="735">
        <v>117000</v>
      </c>
      <c r="F2381" s="735">
        <v>6600</v>
      </c>
      <c r="G2381" s="736">
        <v>5.98</v>
      </c>
      <c r="H2381" s="735">
        <v>110600</v>
      </c>
      <c r="I2381" s="735">
        <v>117600</v>
      </c>
      <c r="J2381" s="735">
        <v>109900</v>
      </c>
      <c r="K2381" s="735">
        <v>180920</v>
      </c>
      <c r="L2381" s="735">
        <v>20466953950</v>
      </c>
      <c r="M2381" s="735">
        <v>2003020461000</v>
      </c>
      <c r="N2381" s="735">
        <v>17119833</v>
      </c>
    </row>
    <row r="2382" spans="1:14">
      <c r="A2382" s="734" t="s">
        <v>5350</v>
      </c>
      <c r="B2382" s="734" t="s">
        <v>5351</v>
      </c>
      <c r="C2382" s="734" t="s">
        <v>1600</v>
      </c>
      <c r="D2382" s="734" t="s">
        <v>1611</v>
      </c>
      <c r="E2382" s="735">
        <v>13750</v>
      </c>
      <c r="F2382" s="735">
        <v>170</v>
      </c>
      <c r="G2382" s="736">
        <v>1.25</v>
      </c>
      <c r="H2382" s="735">
        <v>13400</v>
      </c>
      <c r="I2382" s="735">
        <v>13860</v>
      </c>
      <c r="J2382" s="735">
        <v>13400</v>
      </c>
      <c r="K2382" s="735">
        <v>49987</v>
      </c>
      <c r="L2382" s="735">
        <v>689191705</v>
      </c>
      <c r="M2382" s="735">
        <v>213810423750</v>
      </c>
      <c r="N2382" s="735">
        <v>15549849</v>
      </c>
    </row>
    <row r="2383" spans="1:14">
      <c r="A2383" s="734" t="s">
        <v>5352</v>
      </c>
      <c r="B2383" s="734" t="s">
        <v>5353</v>
      </c>
      <c r="C2383" s="734" t="s">
        <v>1600</v>
      </c>
      <c r="D2383" s="734" t="s">
        <v>1611</v>
      </c>
      <c r="E2383" s="735">
        <v>15900</v>
      </c>
      <c r="F2383" s="735">
        <v>100</v>
      </c>
      <c r="G2383" s="736">
        <v>0.63</v>
      </c>
      <c r="H2383" s="735">
        <v>15700</v>
      </c>
      <c r="I2383" s="735">
        <v>16120</v>
      </c>
      <c r="J2383" s="735">
        <v>15500</v>
      </c>
      <c r="K2383" s="735">
        <v>50768</v>
      </c>
      <c r="L2383" s="735">
        <v>808889820</v>
      </c>
      <c r="M2383" s="735">
        <v>195399885900</v>
      </c>
      <c r="N2383" s="735">
        <v>12289301</v>
      </c>
    </row>
    <row r="2384" spans="1:14">
      <c r="A2384" s="734" t="s">
        <v>5354</v>
      </c>
      <c r="B2384" s="734" t="s">
        <v>5355</v>
      </c>
      <c r="C2384" s="734" t="s">
        <v>1600</v>
      </c>
      <c r="D2384" s="734" t="s">
        <v>1614</v>
      </c>
      <c r="E2384" s="735">
        <v>7420</v>
      </c>
      <c r="F2384" s="735">
        <v>40</v>
      </c>
      <c r="G2384" s="736">
        <v>0.54</v>
      </c>
      <c r="H2384" s="735">
        <v>7350</v>
      </c>
      <c r="I2384" s="735">
        <v>7480</v>
      </c>
      <c r="J2384" s="735">
        <v>7290</v>
      </c>
      <c r="K2384" s="735">
        <v>31978</v>
      </c>
      <c r="L2384" s="735">
        <v>235794565</v>
      </c>
      <c r="M2384" s="735">
        <v>68795427820</v>
      </c>
      <c r="N2384" s="735">
        <v>9271621</v>
      </c>
    </row>
    <row r="2385" spans="1:14">
      <c r="A2385" s="734" t="s">
        <v>5356</v>
      </c>
      <c r="B2385" s="734" t="s">
        <v>5357</v>
      </c>
      <c r="C2385" s="734" t="s">
        <v>1695</v>
      </c>
      <c r="D2385" s="734" t="s">
        <v>1696</v>
      </c>
      <c r="E2385" s="735">
        <v>1599</v>
      </c>
      <c r="F2385" s="735">
        <v>199</v>
      </c>
      <c r="G2385" s="736">
        <v>14.21</v>
      </c>
      <c r="H2385" s="735">
        <v>1400</v>
      </c>
      <c r="I2385" s="735">
        <v>1599</v>
      </c>
      <c r="J2385" s="735">
        <v>1300</v>
      </c>
      <c r="K2385" s="735">
        <v>71</v>
      </c>
      <c r="L2385" s="735">
        <v>100599</v>
      </c>
      <c r="M2385" s="735">
        <v>3775159050</v>
      </c>
      <c r="N2385" s="735">
        <v>2360950</v>
      </c>
    </row>
    <row r="2386" spans="1:14">
      <c r="A2386" s="734" t="s">
        <v>5358</v>
      </c>
      <c r="B2386" s="734" t="s">
        <v>5359</v>
      </c>
      <c r="C2386" s="734" t="s">
        <v>1600</v>
      </c>
      <c r="D2386" s="734" t="s">
        <v>1614</v>
      </c>
      <c r="E2386" s="735">
        <v>246</v>
      </c>
      <c r="F2386" s="735">
        <v>3</v>
      </c>
      <c r="G2386" s="736">
        <v>1.23</v>
      </c>
      <c r="H2386" s="735">
        <v>243</v>
      </c>
      <c r="I2386" s="735">
        <v>246</v>
      </c>
      <c r="J2386" s="735">
        <v>242</v>
      </c>
      <c r="K2386" s="735">
        <v>685383</v>
      </c>
      <c r="L2386" s="735">
        <v>166528054</v>
      </c>
      <c r="M2386" s="735">
        <v>43848789552</v>
      </c>
      <c r="N2386" s="735">
        <v>178247112</v>
      </c>
    </row>
    <row r="2387" spans="1:14">
      <c r="A2387" s="734" t="s">
        <v>7914</v>
      </c>
      <c r="B2387" s="734" t="s">
        <v>7915</v>
      </c>
      <c r="C2387" s="734" t="s">
        <v>1600</v>
      </c>
      <c r="D2387" s="734" t="s">
        <v>1632</v>
      </c>
      <c r="E2387" s="735">
        <v>3375</v>
      </c>
      <c r="F2387" s="735">
        <v>-135</v>
      </c>
      <c r="G2387" s="736">
        <v>-3.85</v>
      </c>
      <c r="H2387" s="735">
        <v>3500</v>
      </c>
      <c r="I2387" s="735">
        <v>3500</v>
      </c>
      <c r="J2387" s="735">
        <v>3360</v>
      </c>
      <c r="K2387" s="735">
        <v>67312</v>
      </c>
      <c r="L2387" s="735">
        <v>228845980</v>
      </c>
      <c r="M2387" s="735">
        <v>45910719000</v>
      </c>
      <c r="N2387" s="735">
        <v>13603176</v>
      </c>
    </row>
    <row r="2388" spans="1:14">
      <c r="A2388" s="734" t="s">
        <v>5360</v>
      </c>
      <c r="B2388" s="734" t="s">
        <v>5361</v>
      </c>
      <c r="C2388" s="734" t="s">
        <v>1604</v>
      </c>
      <c r="D2388" s="734" t="s">
        <v>1605</v>
      </c>
      <c r="E2388" s="735">
        <v>8790</v>
      </c>
      <c r="F2388" s="735">
        <v>0</v>
      </c>
      <c r="G2388" s="736">
        <v>0</v>
      </c>
      <c r="H2388" s="735">
        <v>8780</v>
      </c>
      <c r="I2388" s="735">
        <v>8830</v>
      </c>
      <c r="J2388" s="735">
        <v>8770</v>
      </c>
      <c r="K2388" s="735">
        <v>2240</v>
      </c>
      <c r="L2388" s="735">
        <v>19693235</v>
      </c>
      <c r="M2388" s="735">
        <v>110084641500</v>
      </c>
      <c r="N2388" s="735">
        <v>12523850</v>
      </c>
    </row>
    <row r="2389" spans="1:14">
      <c r="A2389" s="734" t="s">
        <v>5362</v>
      </c>
      <c r="B2389" s="734" t="s">
        <v>5363</v>
      </c>
      <c r="C2389" s="734" t="s">
        <v>1604</v>
      </c>
      <c r="D2389" s="734" t="s">
        <v>1605</v>
      </c>
      <c r="E2389" s="735">
        <v>9870</v>
      </c>
      <c r="F2389" s="735">
        <v>-80</v>
      </c>
      <c r="G2389" s="736">
        <v>-0.8</v>
      </c>
      <c r="H2389" s="735">
        <v>10010</v>
      </c>
      <c r="I2389" s="735">
        <v>10010</v>
      </c>
      <c r="J2389" s="735">
        <v>9850</v>
      </c>
      <c r="K2389" s="735">
        <v>458</v>
      </c>
      <c r="L2389" s="735">
        <v>4528240</v>
      </c>
      <c r="M2389" s="735">
        <v>7635037200</v>
      </c>
      <c r="N2389" s="735">
        <v>773560</v>
      </c>
    </row>
    <row r="2390" spans="1:14">
      <c r="A2390" s="734" t="s">
        <v>5364</v>
      </c>
      <c r="B2390" s="734" t="s">
        <v>5365</v>
      </c>
      <c r="C2390" s="734" t="s">
        <v>1604</v>
      </c>
      <c r="D2390" s="734" t="s">
        <v>1605</v>
      </c>
      <c r="E2390" s="735">
        <v>6800</v>
      </c>
      <c r="F2390" s="735">
        <v>-30</v>
      </c>
      <c r="G2390" s="736">
        <v>-0.44</v>
      </c>
      <c r="H2390" s="735">
        <v>6830</v>
      </c>
      <c r="I2390" s="735">
        <v>6870</v>
      </c>
      <c r="J2390" s="735">
        <v>6760</v>
      </c>
      <c r="K2390" s="735">
        <v>11024</v>
      </c>
      <c r="L2390" s="735">
        <v>74882190</v>
      </c>
      <c r="M2390" s="735">
        <v>100961959600</v>
      </c>
      <c r="N2390" s="735">
        <v>14847347</v>
      </c>
    </row>
    <row r="2391" spans="1:14">
      <c r="A2391" s="734" t="s">
        <v>5366</v>
      </c>
      <c r="B2391" s="734" t="s">
        <v>5367</v>
      </c>
      <c r="C2391" s="734" t="s">
        <v>1604</v>
      </c>
      <c r="D2391" s="734" t="s">
        <v>1605</v>
      </c>
      <c r="E2391" s="735">
        <v>8230</v>
      </c>
      <c r="F2391" s="735">
        <v>-190</v>
      </c>
      <c r="G2391" s="736">
        <v>-2.2599999999999998</v>
      </c>
      <c r="H2391" s="735">
        <v>8380</v>
      </c>
      <c r="I2391" s="735">
        <v>8380</v>
      </c>
      <c r="J2391" s="735">
        <v>8200</v>
      </c>
      <c r="K2391" s="735">
        <v>768</v>
      </c>
      <c r="L2391" s="735">
        <v>6342060</v>
      </c>
      <c r="M2391" s="735">
        <v>4943974980</v>
      </c>
      <c r="N2391" s="735">
        <v>600726</v>
      </c>
    </row>
    <row r="2392" spans="1:14">
      <c r="A2392" s="734" t="s">
        <v>5368</v>
      </c>
      <c r="B2392" s="734" t="s">
        <v>1505</v>
      </c>
      <c r="C2392" s="734" t="s">
        <v>1604</v>
      </c>
      <c r="D2392" s="734" t="s">
        <v>1605</v>
      </c>
      <c r="E2392" s="735">
        <v>246000</v>
      </c>
      <c r="F2392" s="735">
        <v>3500</v>
      </c>
      <c r="G2392" s="736">
        <v>1.44</v>
      </c>
      <c r="H2392" s="735">
        <v>241500</v>
      </c>
      <c r="I2392" s="735">
        <v>248000</v>
      </c>
      <c r="J2392" s="735">
        <v>241000</v>
      </c>
      <c r="K2392" s="735">
        <v>56464</v>
      </c>
      <c r="L2392" s="735">
        <v>13890252500</v>
      </c>
      <c r="M2392" s="735">
        <v>11661342426000</v>
      </c>
      <c r="N2392" s="735">
        <v>47403831</v>
      </c>
    </row>
    <row r="2393" spans="1:14">
      <c r="A2393" s="734" t="s">
        <v>5369</v>
      </c>
      <c r="B2393" s="734" t="s">
        <v>5370</v>
      </c>
      <c r="C2393" s="734" t="s">
        <v>1600</v>
      </c>
      <c r="D2393" s="734" t="s">
        <v>1611</v>
      </c>
      <c r="E2393" s="735">
        <v>12460</v>
      </c>
      <c r="F2393" s="735">
        <v>-70</v>
      </c>
      <c r="G2393" s="736">
        <v>-0.56000000000000005</v>
      </c>
      <c r="H2393" s="735">
        <v>12500</v>
      </c>
      <c r="I2393" s="735">
        <v>12530</v>
      </c>
      <c r="J2393" s="735">
        <v>12370</v>
      </c>
      <c r="K2393" s="735">
        <v>11520</v>
      </c>
      <c r="L2393" s="735">
        <v>143060325</v>
      </c>
      <c r="M2393" s="735">
        <v>138781722800</v>
      </c>
      <c r="N2393" s="735">
        <v>11138180</v>
      </c>
    </row>
    <row r="2394" spans="1:14">
      <c r="A2394" s="734" t="s">
        <v>5345</v>
      </c>
      <c r="B2394" s="734" t="s">
        <v>10302</v>
      </c>
      <c r="C2394" s="734" t="s">
        <v>1600</v>
      </c>
      <c r="D2394" s="734" t="s">
        <v>2041</v>
      </c>
      <c r="E2394" s="735">
        <v>979</v>
      </c>
      <c r="F2394" s="735">
        <v>0</v>
      </c>
      <c r="G2394" s="736">
        <v>0</v>
      </c>
      <c r="H2394" s="735">
        <v>952</v>
      </c>
      <c r="I2394" s="735">
        <v>1000</v>
      </c>
      <c r="J2394" s="735">
        <v>950</v>
      </c>
      <c r="K2394" s="735">
        <v>953233</v>
      </c>
      <c r="L2394" s="735">
        <v>924478861</v>
      </c>
      <c r="M2394" s="735">
        <v>95553005119</v>
      </c>
      <c r="N2394" s="735">
        <v>97602661</v>
      </c>
    </row>
    <row r="2395" spans="1:14">
      <c r="A2395" s="734" t="s">
        <v>5371</v>
      </c>
      <c r="B2395" s="734" t="s">
        <v>5372</v>
      </c>
      <c r="C2395" s="734" t="s">
        <v>1695</v>
      </c>
      <c r="D2395" s="734" t="s">
        <v>1696</v>
      </c>
      <c r="E2395" s="735">
        <v>900</v>
      </c>
      <c r="F2395" s="735">
        <v>1</v>
      </c>
      <c r="G2395" s="736">
        <v>0.11</v>
      </c>
      <c r="H2395" s="735">
        <v>900</v>
      </c>
      <c r="I2395" s="735">
        <v>920</v>
      </c>
      <c r="J2395" s="735">
        <v>900</v>
      </c>
      <c r="K2395" s="735">
        <v>335</v>
      </c>
      <c r="L2395" s="735">
        <v>301520</v>
      </c>
      <c r="M2395" s="735">
        <v>5103426600</v>
      </c>
      <c r="N2395" s="735">
        <v>5670474</v>
      </c>
    </row>
    <row r="2396" spans="1:14">
      <c r="A2396" s="734" t="s">
        <v>5374</v>
      </c>
      <c r="B2396" s="734" t="s">
        <v>5375</v>
      </c>
      <c r="C2396" s="734" t="s">
        <v>1600</v>
      </c>
      <c r="D2396" s="734" t="s">
        <v>1611</v>
      </c>
      <c r="E2396" s="735">
        <v>4050</v>
      </c>
      <c r="F2396" s="735">
        <v>-100</v>
      </c>
      <c r="G2396" s="736">
        <v>-2.41</v>
      </c>
      <c r="H2396" s="735">
        <v>4125</v>
      </c>
      <c r="I2396" s="735">
        <v>4125</v>
      </c>
      <c r="J2396" s="735">
        <v>4020</v>
      </c>
      <c r="K2396" s="735">
        <v>23289</v>
      </c>
      <c r="L2396" s="735">
        <v>94059181</v>
      </c>
      <c r="M2396" s="735">
        <v>94895388000</v>
      </c>
      <c r="N2396" s="735">
        <v>23430960</v>
      </c>
    </row>
    <row r="2397" spans="1:14">
      <c r="A2397" s="734" t="s">
        <v>5376</v>
      </c>
      <c r="B2397" s="734" t="s">
        <v>5377</v>
      </c>
      <c r="C2397" s="734" t="s">
        <v>1600</v>
      </c>
      <c r="D2397" s="734" t="s">
        <v>1712</v>
      </c>
      <c r="E2397" s="735">
        <v>705</v>
      </c>
      <c r="F2397" s="735">
        <v>-1</v>
      </c>
      <c r="G2397" s="736">
        <v>-0.14000000000000001</v>
      </c>
      <c r="H2397" s="735">
        <v>715</v>
      </c>
      <c r="I2397" s="735">
        <v>716</v>
      </c>
      <c r="J2397" s="735">
        <v>701</v>
      </c>
      <c r="K2397" s="735">
        <v>256856</v>
      </c>
      <c r="L2397" s="735">
        <v>181456814</v>
      </c>
      <c r="M2397" s="735">
        <v>92101202820</v>
      </c>
      <c r="N2397" s="735">
        <v>130640004</v>
      </c>
    </row>
    <row r="2398" spans="1:14">
      <c r="A2398" s="734" t="s">
        <v>5379</v>
      </c>
      <c r="B2398" s="734" t="s">
        <v>5380</v>
      </c>
      <c r="C2398" s="734" t="s">
        <v>1600</v>
      </c>
      <c r="D2398" s="734" t="s">
        <v>1601</v>
      </c>
      <c r="E2398" s="735">
        <v>3470</v>
      </c>
      <c r="F2398" s="735">
        <v>35</v>
      </c>
      <c r="G2398" s="736">
        <v>1.02</v>
      </c>
      <c r="H2398" s="735">
        <v>3415</v>
      </c>
      <c r="I2398" s="735">
        <v>3470</v>
      </c>
      <c r="J2398" s="735">
        <v>3400</v>
      </c>
      <c r="K2398" s="735">
        <v>9510</v>
      </c>
      <c r="L2398" s="735">
        <v>32612033</v>
      </c>
      <c r="M2398" s="735">
        <v>22555000000</v>
      </c>
      <c r="N2398" s="735">
        <v>6500000</v>
      </c>
    </row>
    <row r="2399" spans="1:14">
      <c r="A2399" s="734" t="s">
        <v>5382</v>
      </c>
      <c r="B2399" s="734" t="s">
        <v>5383</v>
      </c>
      <c r="C2399" s="734" t="s">
        <v>1629</v>
      </c>
      <c r="D2399" s="734" t="s">
        <v>1611</v>
      </c>
      <c r="E2399" s="735">
        <v>54500</v>
      </c>
      <c r="F2399" s="735">
        <v>-100</v>
      </c>
      <c r="G2399" s="736">
        <v>-0.18</v>
      </c>
      <c r="H2399" s="735">
        <v>54100</v>
      </c>
      <c r="I2399" s="735">
        <v>55000</v>
      </c>
      <c r="J2399" s="735">
        <v>53000</v>
      </c>
      <c r="K2399" s="735">
        <v>69646</v>
      </c>
      <c r="L2399" s="735">
        <v>3783222900</v>
      </c>
      <c r="M2399" s="735">
        <v>3570058415500</v>
      </c>
      <c r="N2399" s="735">
        <v>65505659</v>
      </c>
    </row>
    <row r="2400" spans="1:14">
      <c r="A2400" s="734" t="s">
        <v>10303</v>
      </c>
      <c r="B2400" s="734" t="s">
        <v>10304</v>
      </c>
      <c r="C2400" s="734" t="s">
        <v>1600</v>
      </c>
      <c r="D2400" s="734" t="s">
        <v>1632</v>
      </c>
      <c r="E2400" s="735">
        <v>63000</v>
      </c>
      <c r="F2400" s="735">
        <v>-1400</v>
      </c>
      <c r="G2400" s="736">
        <v>-2.17</v>
      </c>
      <c r="H2400" s="735">
        <v>65000</v>
      </c>
      <c r="I2400" s="735">
        <v>65700</v>
      </c>
      <c r="J2400" s="735">
        <v>60900</v>
      </c>
      <c r="K2400" s="735">
        <v>1563350</v>
      </c>
      <c r="L2400" s="735">
        <v>97832305600</v>
      </c>
      <c r="M2400" s="735">
        <v>1574504757000</v>
      </c>
      <c r="N2400" s="735">
        <v>24992139</v>
      </c>
    </row>
    <row r="2401" spans="1:14">
      <c r="A2401" s="734" t="s">
        <v>5385</v>
      </c>
      <c r="B2401" s="734" t="s">
        <v>5386</v>
      </c>
      <c r="C2401" s="734" t="s">
        <v>1600</v>
      </c>
      <c r="D2401" s="734" t="s">
        <v>1611</v>
      </c>
      <c r="E2401" s="735">
        <v>13030</v>
      </c>
      <c r="F2401" s="735">
        <v>-60</v>
      </c>
      <c r="G2401" s="736">
        <v>-0.46</v>
      </c>
      <c r="H2401" s="735">
        <v>13140</v>
      </c>
      <c r="I2401" s="735">
        <v>13280</v>
      </c>
      <c r="J2401" s="735">
        <v>13030</v>
      </c>
      <c r="K2401" s="735">
        <v>24542</v>
      </c>
      <c r="L2401" s="735">
        <v>321632520</v>
      </c>
      <c r="M2401" s="735">
        <v>235469729590</v>
      </c>
      <c r="N2401" s="735">
        <v>18071353</v>
      </c>
    </row>
    <row r="2402" spans="1:14">
      <c r="A2402" s="734" t="s">
        <v>5387</v>
      </c>
      <c r="B2402" s="734" t="s">
        <v>5388</v>
      </c>
      <c r="C2402" s="734" t="s">
        <v>1600</v>
      </c>
      <c r="D2402" s="734" t="s">
        <v>1601</v>
      </c>
      <c r="E2402" s="735">
        <v>2600</v>
      </c>
      <c r="F2402" s="735">
        <v>600</v>
      </c>
      <c r="G2402" s="736">
        <v>30</v>
      </c>
      <c r="H2402" s="735">
        <v>2065</v>
      </c>
      <c r="I2402" s="735">
        <v>2600</v>
      </c>
      <c r="J2402" s="735">
        <v>2025</v>
      </c>
      <c r="K2402" s="735">
        <v>1104352</v>
      </c>
      <c r="L2402" s="735">
        <v>2714522889</v>
      </c>
      <c r="M2402" s="735">
        <v>36708906000</v>
      </c>
      <c r="N2402" s="735">
        <v>14118810</v>
      </c>
    </row>
    <row r="2403" spans="1:14">
      <c r="A2403" s="734" t="s">
        <v>5389</v>
      </c>
      <c r="B2403" s="734" t="s">
        <v>5390</v>
      </c>
      <c r="C2403" s="734" t="s">
        <v>1604</v>
      </c>
      <c r="D2403" s="734" t="s">
        <v>1605</v>
      </c>
      <c r="E2403" s="735">
        <v>3395</v>
      </c>
      <c r="F2403" s="735">
        <v>25</v>
      </c>
      <c r="G2403" s="736">
        <v>0.74</v>
      </c>
      <c r="H2403" s="735">
        <v>3345</v>
      </c>
      <c r="I2403" s="735">
        <v>3420</v>
      </c>
      <c r="J2403" s="735">
        <v>3335</v>
      </c>
      <c r="K2403" s="735">
        <v>37763</v>
      </c>
      <c r="L2403" s="735">
        <v>127497745</v>
      </c>
      <c r="M2403" s="735">
        <v>125831485570</v>
      </c>
      <c r="N2403" s="735">
        <v>37063766</v>
      </c>
    </row>
    <row r="2404" spans="1:14">
      <c r="A2404" s="734" t="s">
        <v>10305</v>
      </c>
      <c r="B2404" s="734" t="s">
        <v>10306</v>
      </c>
      <c r="C2404" s="734" t="s">
        <v>1600</v>
      </c>
      <c r="D2404" s="734" t="s">
        <v>1601</v>
      </c>
      <c r="E2404" s="735">
        <v>4835</v>
      </c>
      <c r="F2404" s="735">
        <v>-140</v>
      </c>
      <c r="G2404" s="736">
        <v>-2.81</v>
      </c>
      <c r="H2404" s="735">
        <v>4915</v>
      </c>
      <c r="I2404" s="735">
        <v>4935</v>
      </c>
      <c r="J2404" s="735">
        <v>4805</v>
      </c>
      <c r="K2404" s="735">
        <v>84874</v>
      </c>
      <c r="L2404" s="735">
        <v>412883865</v>
      </c>
      <c r="M2404" s="735">
        <v>86295611850</v>
      </c>
      <c r="N2404" s="735">
        <v>17848110</v>
      </c>
    </row>
    <row r="2405" spans="1:14">
      <c r="A2405" s="734" t="s">
        <v>10307</v>
      </c>
      <c r="B2405" s="734" t="s">
        <v>10308</v>
      </c>
      <c r="C2405" s="734" t="s">
        <v>1600</v>
      </c>
      <c r="D2405" s="734" t="s">
        <v>1660</v>
      </c>
      <c r="E2405" s="735">
        <v>2090</v>
      </c>
      <c r="F2405" s="735">
        <v>0</v>
      </c>
      <c r="G2405" s="736">
        <v>0</v>
      </c>
      <c r="H2405" s="735">
        <v>2080</v>
      </c>
      <c r="I2405" s="735">
        <v>2090</v>
      </c>
      <c r="J2405" s="735">
        <v>2080</v>
      </c>
      <c r="K2405" s="735">
        <v>9006</v>
      </c>
      <c r="L2405" s="735">
        <v>18732490</v>
      </c>
      <c r="M2405" s="735">
        <v>8840700000</v>
      </c>
      <c r="N2405" s="735">
        <v>4230000</v>
      </c>
    </row>
    <row r="2406" spans="1:14">
      <c r="A2406" s="734" t="s">
        <v>10309</v>
      </c>
      <c r="B2406" s="734" t="s">
        <v>10310</v>
      </c>
      <c r="C2406" s="734" t="s">
        <v>1600</v>
      </c>
      <c r="D2406" s="734" t="s">
        <v>1660</v>
      </c>
      <c r="E2406" s="735">
        <v>2050</v>
      </c>
      <c r="F2406" s="735">
        <v>10</v>
      </c>
      <c r="G2406" s="736">
        <v>0.49</v>
      </c>
      <c r="H2406" s="735">
        <v>2040</v>
      </c>
      <c r="I2406" s="735">
        <v>2055</v>
      </c>
      <c r="J2406" s="735">
        <v>2040</v>
      </c>
      <c r="K2406" s="735">
        <v>16932</v>
      </c>
      <c r="L2406" s="735">
        <v>34702370</v>
      </c>
      <c r="M2406" s="735">
        <v>13530000000</v>
      </c>
      <c r="N2406" s="735">
        <v>6600000</v>
      </c>
    </row>
    <row r="2407" spans="1:14">
      <c r="A2407" s="734" t="s">
        <v>5391</v>
      </c>
      <c r="B2407" s="734" t="s">
        <v>1124</v>
      </c>
      <c r="C2407" s="734" t="s">
        <v>1604</v>
      </c>
      <c r="D2407" s="734" t="s">
        <v>1605</v>
      </c>
      <c r="E2407" s="735">
        <v>289500</v>
      </c>
      <c r="F2407" s="735">
        <v>-7000</v>
      </c>
      <c r="G2407" s="736">
        <v>-2.36</v>
      </c>
      <c r="H2407" s="735">
        <v>293000</v>
      </c>
      <c r="I2407" s="735">
        <v>295000</v>
      </c>
      <c r="J2407" s="735">
        <v>287500</v>
      </c>
      <c r="K2407" s="735">
        <v>48674</v>
      </c>
      <c r="L2407" s="735">
        <v>14097812500</v>
      </c>
      <c r="M2407" s="735">
        <v>7736703378000</v>
      </c>
      <c r="N2407" s="735">
        <v>26724364</v>
      </c>
    </row>
    <row r="2408" spans="1:14">
      <c r="A2408" s="734" t="s">
        <v>10311</v>
      </c>
      <c r="B2408" s="734" t="s">
        <v>10312</v>
      </c>
      <c r="C2408" s="734" t="s">
        <v>1600</v>
      </c>
      <c r="D2408" s="734" t="s">
        <v>1660</v>
      </c>
      <c r="E2408" s="735">
        <v>1995</v>
      </c>
      <c r="F2408" s="735">
        <v>-2</v>
      </c>
      <c r="G2408" s="736">
        <v>-0.1</v>
      </c>
      <c r="H2408" s="735">
        <v>1996</v>
      </c>
      <c r="I2408" s="735">
        <v>1997</v>
      </c>
      <c r="J2408" s="735">
        <v>1992</v>
      </c>
      <c r="K2408" s="735">
        <v>47172</v>
      </c>
      <c r="L2408" s="735">
        <v>94027263</v>
      </c>
      <c r="M2408" s="735">
        <v>10164525000</v>
      </c>
      <c r="N2408" s="735">
        <v>5095000</v>
      </c>
    </row>
    <row r="2409" spans="1:14">
      <c r="A2409" s="734" t="s">
        <v>5392</v>
      </c>
      <c r="B2409" s="734" t="s">
        <v>5393</v>
      </c>
      <c r="C2409" s="734" t="s">
        <v>1600</v>
      </c>
      <c r="D2409" s="734" t="s">
        <v>1601</v>
      </c>
      <c r="E2409" s="735">
        <v>3215</v>
      </c>
      <c r="F2409" s="735">
        <v>20</v>
      </c>
      <c r="G2409" s="736">
        <v>0.63</v>
      </c>
      <c r="H2409" s="735">
        <v>3150</v>
      </c>
      <c r="I2409" s="735">
        <v>3330</v>
      </c>
      <c r="J2409" s="735">
        <v>3150</v>
      </c>
      <c r="K2409" s="735">
        <v>132050</v>
      </c>
      <c r="L2409" s="735">
        <v>426494290</v>
      </c>
      <c r="M2409" s="735">
        <v>63199804495</v>
      </c>
      <c r="N2409" s="735">
        <v>19657793</v>
      </c>
    </row>
    <row r="2410" spans="1:14">
      <c r="A2410" s="734" t="s">
        <v>5212</v>
      </c>
      <c r="B2410" s="734" t="s">
        <v>10313</v>
      </c>
      <c r="C2410" s="734" t="s">
        <v>1600</v>
      </c>
      <c r="D2410" s="734" t="s">
        <v>1614</v>
      </c>
      <c r="E2410" s="735">
        <v>10400</v>
      </c>
      <c r="F2410" s="735">
        <v>-90</v>
      </c>
      <c r="G2410" s="736">
        <v>-0.86</v>
      </c>
      <c r="H2410" s="735">
        <v>10730</v>
      </c>
      <c r="I2410" s="735">
        <v>10730</v>
      </c>
      <c r="J2410" s="735">
        <v>10270</v>
      </c>
      <c r="K2410" s="735">
        <v>57406</v>
      </c>
      <c r="L2410" s="735">
        <v>598751020</v>
      </c>
      <c r="M2410" s="735">
        <v>208812728800</v>
      </c>
      <c r="N2410" s="735">
        <v>20078147</v>
      </c>
    </row>
    <row r="2411" spans="1:14">
      <c r="A2411" s="734" t="s">
        <v>5394</v>
      </c>
      <c r="B2411" s="734" t="s">
        <v>5395</v>
      </c>
      <c r="C2411" s="734" t="s">
        <v>1695</v>
      </c>
      <c r="D2411" s="734" t="s">
        <v>1696</v>
      </c>
      <c r="E2411" s="735">
        <v>2995</v>
      </c>
      <c r="F2411" s="735">
        <v>0</v>
      </c>
      <c r="G2411" s="736">
        <v>0</v>
      </c>
      <c r="H2411" s="735">
        <v>3000</v>
      </c>
      <c r="I2411" s="735">
        <v>3000</v>
      </c>
      <c r="J2411" s="735">
        <v>2995</v>
      </c>
      <c r="K2411" s="735">
        <v>10</v>
      </c>
      <c r="L2411" s="735">
        <v>29955</v>
      </c>
      <c r="M2411" s="735">
        <v>17109865950</v>
      </c>
      <c r="N2411" s="735">
        <v>5712810</v>
      </c>
    </row>
    <row r="2412" spans="1:14">
      <c r="A2412" s="734" t="s">
        <v>5396</v>
      </c>
      <c r="B2412" s="734" t="s">
        <v>5397</v>
      </c>
      <c r="C2412" s="734" t="s">
        <v>1600</v>
      </c>
      <c r="D2412" s="734" t="s">
        <v>1601</v>
      </c>
      <c r="E2412" s="735">
        <v>22200</v>
      </c>
      <c r="F2412" s="735">
        <v>-200</v>
      </c>
      <c r="G2412" s="736">
        <v>-0.89</v>
      </c>
      <c r="H2412" s="735">
        <v>22400</v>
      </c>
      <c r="I2412" s="735">
        <v>23000</v>
      </c>
      <c r="J2412" s="735">
        <v>22000</v>
      </c>
      <c r="K2412" s="735">
        <v>58461</v>
      </c>
      <c r="L2412" s="735">
        <v>1324010900</v>
      </c>
      <c r="M2412" s="735">
        <v>140177238000</v>
      </c>
      <c r="N2412" s="735">
        <v>6314290</v>
      </c>
    </row>
    <row r="2413" spans="1:14">
      <c r="A2413" s="734" t="s">
        <v>5398</v>
      </c>
      <c r="B2413" s="734" t="s">
        <v>5399</v>
      </c>
      <c r="C2413" s="734" t="s">
        <v>1695</v>
      </c>
      <c r="D2413" s="734" t="s">
        <v>1696</v>
      </c>
      <c r="E2413" s="735">
        <v>502</v>
      </c>
      <c r="F2413" s="735">
        <v>0</v>
      </c>
      <c r="G2413" s="736">
        <v>0</v>
      </c>
      <c r="H2413" s="735">
        <v>0</v>
      </c>
      <c r="I2413" s="735">
        <v>0</v>
      </c>
      <c r="J2413" s="735">
        <v>0</v>
      </c>
      <c r="K2413" s="735">
        <v>0</v>
      </c>
      <c r="L2413" s="735">
        <v>0</v>
      </c>
      <c r="M2413" s="735">
        <v>2439751124</v>
      </c>
      <c r="N2413" s="735">
        <v>4860062</v>
      </c>
    </row>
    <row r="2414" spans="1:14">
      <c r="A2414" s="734" t="s">
        <v>5400</v>
      </c>
      <c r="B2414" s="734" t="s">
        <v>5401</v>
      </c>
      <c r="C2414" s="734" t="s">
        <v>1695</v>
      </c>
      <c r="D2414" s="734" t="s">
        <v>1696</v>
      </c>
      <c r="E2414" s="735">
        <v>5460</v>
      </c>
      <c r="F2414" s="735">
        <v>-30</v>
      </c>
      <c r="G2414" s="736">
        <v>-0.55000000000000004</v>
      </c>
      <c r="H2414" s="735">
        <v>5700</v>
      </c>
      <c r="I2414" s="735">
        <v>5700</v>
      </c>
      <c r="J2414" s="735">
        <v>5200</v>
      </c>
      <c r="K2414" s="735">
        <v>2341</v>
      </c>
      <c r="L2414" s="735">
        <v>12624020</v>
      </c>
      <c r="M2414" s="735">
        <v>11750471460</v>
      </c>
      <c r="N2414" s="735">
        <v>2152101</v>
      </c>
    </row>
    <row r="2415" spans="1:14">
      <c r="A2415" s="734" t="s">
        <v>10314</v>
      </c>
      <c r="B2415" s="734" t="s">
        <v>10315</v>
      </c>
      <c r="C2415" s="734" t="s">
        <v>1695</v>
      </c>
      <c r="D2415" s="734" t="s">
        <v>1696</v>
      </c>
      <c r="E2415" s="735">
        <v>16450</v>
      </c>
      <c r="F2415" s="735">
        <v>0</v>
      </c>
      <c r="G2415" s="736">
        <v>0</v>
      </c>
      <c r="H2415" s="735">
        <v>0</v>
      </c>
      <c r="I2415" s="735">
        <v>0</v>
      </c>
      <c r="J2415" s="735">
        <v>0</v>
      </c>
      <c r="K2415" s="735">
        <v>0</v>
      </c>
      <c r="L2415" s="735">
        <v>0</v>
      </c>
      <c r="M2415" s="735">
        <v>16450000000</v>
      </c>
      <c r="N2415" s="735">
        <v>1000000</v>
      </c>
    </row>
    <row r="2416" spans="1:14">
      <c r="A2416" s="734" t="s">
        <v>5402</v>
      </c>
      <c r="B2416" s="734" t="s">
        <v>5403</v>
      </c>
      <c r="C2416" s="734" t="s">
        <v>1695</v>
      </c>
      <c r="D2416" s="734" t="s">
        <v>1696</v>
      </c>
      <c r="E2416" s="735">
        <v>4000</v>
      </c>
      <c r="F2416" s="735">
        <v>-200</v>
      </c>
      <c r="G2416" s="736">
        <v>-4.76</v>
      </c>
      <c r="H2416" s="735">
        <v>4190</v>
      </c>
      <c r="I2416" s="735">
        <v>4190</v>
      </c>
      <c r="J2416" s="735">
        <v>3705</v>
      </c>
      <c r="K2416" s="735">
        <v>1227</v>
      </c>
      <c r="L2416" s="735">
        <v>4620035</v>
      </c>
      <c r="M2416" s="735">
        <v>29477736000</v>
      </c>
      <c r="N2416" s="735">
        <v>7369434</v>
      </c>
    </row>
    <row r="2417" spans="1:14">
      <c r="A2417" s="734" t="s">
        <v>10316</v>
      </c>
      <c r="B2417" s="734" t="s">
        <v>10317</v>
      </c>
      <c r="C2417" s="734" t="s">
        <v>1600</v>
      </c>
      <c r="D2417" s="734" t="s">
        <v>1601</v>
      </c>
      <c r="E2417" s="735">
        <v>4045</v>
      </c>
      <c r="F2417" s="735">
        <v>-25</v>
      </c>
      <c r="G2417" s="736">
        <v>-0.61</v>
      </c>
      <c r="H2417" s="735">
        <v>4090</v>
      </c>
      <c r="I2417" s="735">
        <v>4090</v>
      </c>
      <c r="J2417" s="735">
        <v>4005</v>
      </c>
      <c r="K2417" s="735">
        <v>26771</v>
      </c>
      <c r="L2417" s="735">
        <v>108153810</v>
      </c>
      <c r="M2417" s="735">
        <v>158343782110</v>
      </c>
      <c r="N2417" s="735">
        <v>39145558</v>
      </c>
    </row>
    <row r="2418" spans="1:14">
      <c r="A2418" s="734" t="s">
        <v>5404</v>
      </c>
      <c r="B2418" s="734" t="s">
        <v>5405</v>
      </c>
      <c r="C2418" s="734" t="s">
        <v>1600</v>
      </c>
      <c r="D2418" s="734" t="s">
        <v>1611</v>
      </c>
      <c r="E2418" s="735">
        <v>20950</v>
      </c>
      <c r="F2418" s="735">
        <v>0</v>
      </c>
      <c r="G2418" s="736">
        <v>0</v>
      </c>
      <c r="H2418" s="735">
        <v>20900</v>
      </c>
      <c r="I2418" s="735">
        <v>20950</v>
      </c>
      <c r="J2418" s="735">
        <v>20550</v>
      </c>
      <c r="K2418" s="735">
        <v>28668</v>
      </c>
      <c r="L2418" s="735">
        <v>594902600</v>
      </c>
      <c r="M2418" s="735">
        <v>170638650850</v>
      </c>
      <c r="N2418" s="735">
        <v>8145043</v>
      </c>
    </row>
    <row r="2419" spans="1:14">
      <c r="A2419" s="734" t="s">
        <v>5406</v>
      </c>
      <c r="B2419" s="734" t="s">
        <v>5407</v>
      </c>
      <c r="C2419" s="734" t="s">
        <v>1695</v>
      </c>
      <c r="D2419" s="734" t="s">
        <v>1696</v>
      </c>
      <c r="E2419" s="735">
        <v>7190</v>
      </c>
      <c r="F2419" s="735">
        <v>30</v>
      </c>
      <c r="G2419" s="736">
        <v>0.42</v>
      </c>
      <c r="H2419" s="735">
        <v>7200</v>
      </c>
      <c r="I2419" s="735">
        <v>7200</v>
      </c>
      <c r="J2419" s="735">
        <v>7000</v>
      </c>
      <c r="K2419" s="735">
        <v>247</v>
      </c>
      <c r="L2419" s="735">
        <v>1757840</v>
      </c>
      <c r="M2419" s="735">
        <v>67209718540</v>
      </c>
      <c r="N2419" s="735">
        <v>9347666</v>
      </c>
    </row>
    <row r="2420" spans="1:14">
      <c r="A2420" s="734" t="s">
        <v>5408</v>
      </c>
      <c r="B2420" s="734" t="s">
        <v>5409</v>
      </c>
      <c r="C2420" s="734" t="s">
        <v>1600</v>
      </c>
      <c r="D2420" s="734" t="s">
        <v>1601</v>
      </c>
      <c r="E2420" s="735">
        <v>3265</v>
      </c>
      <c r="F2420" s="735">
        <v>-35</v>
      </c>
      <c r="G2420" s="736">
        <v>-1.06</v>
      </c>
      <c r="H2420" s="735">
        <v>3300</v>
      </c>
      <c r="I2420" s="735">
        <v>3300</v>
      </c>
      <c r="J2420" s="735">
        <v>3210</v>
      </c>
      <c r="K2420" s="735">
        <v>41019</v>
      </c>
      <c r="L2420" s="735">
        <v>132769110</v>
      </c>
      <c r="M2420" s="735">
        <v>52253060000</v>
      </c>
      <c r="N2420" s="735">
        <v>16004000</v>
      </c>
    </row>
    <row r="2421" spans="1:14">
      <c r="A2421" s="734" t="s">
        <v>5410</v>
      </c>
      <c r="B2421" s="734" t="s">
        <v>5411</v>
      </c>
      <c r="C2421" s="734" t="s">
        <v>1600</v>
      </c>
      <c r="D2421" s="734" t="s">
        <v>1601</v>
      </c>
      <c r="E2421" s="735">
        <v>1946</v>
      </c>
      <c r="F2421" s="735">
        <v>-9</v>
      </c>
      <c r="G2421" s="736">
        <v>-0.46</v>
      </c>
      <c r="H2421" s="735">
        <v>1939</v>
      </c>
      <c r="I2421" s="735">
        <v>1966</v>
      </c>
      <c r="J2421" s="735">
        <v>1925</v>
      </c>
      <c r="K2421" s="735">
        <v>24947</v>
      </c>
      <c r="L2421" s="735">
        <v>48456874</v>
      </c>
      <c r="M2421" s="735">
        <v>95926413954</v>
      </c>
      <c r="N2421" s="735">
        <v>49294149</v>
      </c>
    </row>
    <row r="2422" spans="1:14">
      <c r="A2422" s="734" t="s">
        <v>5412</v>
      </c>
      <c r="B2422" s="734" t="s">
        <v>5413</v>
      </c>
      <c r="C2422" s="734" t="s">
        <v>1604</v>
      </c>
      <c r="D2422" s="734" t="s">
        <v>1605</v>
      </c>
      <c r="E2422" s="735">
        <v>4600</v>
      </c>
      <c r="F2422" s="735">
        <v>-90</v>
      </c>
      <c r="G2422" s="736">
        <v>-1.92</v>
      </c>
      <c r="H2422" s="735">
        <v>4690</v>
      </c>
      <c r="I2422" s="735">
        <v>4730</v>
      </c>
      <c r="J2422" s="735">
        <v>4595</v>
      </c>
      <c r="K2422" s="735">
        <v>147308</v>
      </c>
      <c r="L2422" s="735">
        <v>683002498</v>
      </c>
      <c r="M2422" s="735">
        <v>126882260000</v>
      </c>
      <c r="N2422" s="735">
        <v>27583100</v>
      </c>
    </row>
    <row r="2423" spans="1:14">
      <c r="A2423" s="734" t="s">
        <v>5414</v>
      </c>
      <c r="B2423" s="734" t="s">
        <v>5415</v>
      </c>
      <c r="C2423" s="734" t="s">
        <v>1604</v>
      </c>
      <c r="D2423" s="734" t="s">
        <v>1605</v>
      </c>
      <c r="E2423" s="735">
        <v>4950</v>
      </c>
      <c r="F2423" s="735">
        <v>-20</v>
      </c>
      <c r="G2423" s="736">
        <v>-0.4</v>
      </c>
      <c r="H2423" s="735">
        <v>4970</v>
      </c>
      <c r="I2423" s="735">
        <v>5010</v>
      </c>
      <c r="J2423" s="735">
        <v>4945</v>
      </c>
      <c r="K2423" s="735">
        <v>62448</v>
      </c>
      <c r="L2423" s="735">
        <v>309777435</v>
      </c>
      <c r="M2423" s="735">
        <v>144682312500</v>
      </c>
      <c r="N2423" s="735">
        <v>29228750</v>
      </c>
    </row>
    <row r="2424" spans="1:14">
      <c r="A2424" s="734" t="s">
        <v>5416</v>
      </c>
      <c r="B2424" s="734" t="s">
        <v>5417</v>
      </c>
      <c r="C2424" s="734" t="s">
        <v>1604</v>
      </c>
      <c r="D2424" s="734" t="s">
        <v>1605</v>
      </c>
      <c r="E2424" s="735">
        <v>8140</v>
      </c>
      <c r="F2424" s="735">
        <v>-70</v>
      </c>
      <c r="G2424" s="736">
        <v>-0.85</v>
      </c>
      <c r="H2424" s="735">
        <v>8210</v>
      </c>
      <c r="I2424" s="735">
        <v>8210</v>
      </c>
      <c r="J2424" s="735">
        <v>7940</v>
      </c>
      <c r="K2424" s="735">
        <v>32239</v>
      </c>
      <c r="L2424" s="735">
        <v>259228925</v>
      </c>
      <c r="M2424" s="735">
        <v>94424000000</v>
      </c>
      <c r="N2424" s="735">
        <v>11600000</v>
      </c>
    </row>
    <row r="2425" spans="1:14">
      <c r="A2425" s="734" t="s">
        <v>5418</v>
      </c>
      <c r="B2425" s="734" t="s">
        <v>5419</v>
      </c>
      <c r="C2425" s="734" t="s">
        <v>1600</v>
      </c>
      <c r="D2425" s="734" t="s">
        <v>1611</v>
      </c>
      <c r="E2425" s="735">
        <v>21700</v>
      </c>
      <c r="F2425" s="735">
        <v>-150</v>
      </c>
      <c r="G2425" s="736">
        <v>-0.69</v>
      </c>
      <c r="H2425" s="735">
        <v>21850</v>
      </c>
      <c r="I2425" s="735">
        <v>21950</v>
      </c>
      <c r="J2425" s="735">
        <v>21500</v>
      </c>
      <c r="K2425" s="735">
        <v>66666</v>
      </c>
      <c r="L2425" s="735">
        <v>1443455525</v>
      </c>
      <c r="M2425" s="735">
        <v>575050000000</v>
      </c>
      <c r="N2425" s="735">
        <v>26500000</v>
      </c>
    </row>
    <row r="2426" spans="1:14">
      <c r="A2426" s="734" t="s">
        <v>5420</v>
      </c>
      <c r="B2426" s="734" t="s">
        <v>1255</v>
      </c>
      <c r="C2426" s="734" t="s">
        <v>1604</v>
      </c>
      <c r="D2426" s="734" t="s">
        <v>1605</v>
      </c>
      <c r="E2426" s="735">
        <v>762000</v>
      </c>
      <c r="F2426" s="735">
        <v>-3000</v>
      </c>
      <c r="G2426" s="736">
        <v>-0.39</v>
      </c>
      <c r="H2426" s="735">
        <v>765000</v>
      </c>
      <c r="I2426" s="735">
        <v>772000</v>
      </c>
      <c r="J2426" s="735">
        <v>761000</v>
      </c>
      <c r="K2426" s="735">
        <v>507</v>
      </c>
      <c r="L2426" s="735">
        <v>387977000</v>
      </c>
      <c r="M2426" s="735">
        <v>848410800000</v>
      </c>
      <c r="N2426" s="735">
        <v>1113400</v>
      </c>
    </row>
    <row r="2427" spans="1:14">
      <c r="A2427" s="734" t="s">
        <v>5421</v>
      </c>
      <c r="B2427" s="734" t="s">
        <v>5422</v>
      </c>
      <c r="C2427" s="734" t="s">
        <v>1604</v>
      </c>
      <c r="D2427" s="734" t="s">
        <v>1605</v>
      </c>
      <c r="E2427" s="735">
        <v>1950</v>
      </c>
      <c r="F2427" s="735">
        <v>-19</v>
      </c>
      <c r="G2427" s="736">
        <v>-0.96</v>
      </c>
      <c r="H2427" s="735">
        <v>1990</v>
      </c>
      <c r="I2427" s="735">
        <v>1990</v>
      </c>
      <c r="J2427" s="735">
        <v>1929</v>
      </c>
      <c r="K2427" s="735">
        <v>65493</v>
      </c>
      <c r="L2427" s="735">
        <v>127465305</v>
      </c>
      <c r="M2427" s="735">
        <v>138071583000</v>
      </c>
      <c r="N2427" s="735">
        <v>70805940</v>
      </c>
    </row>
    <row r="2428" spans="1:14">
      <c r="A2428" s="734" t="s">
        <v>5423</v>
      </c>
      <c r="B2428" s="734" t="s">
        <v>5424</v>
      </c>
      <c r="C2428" s="734" t="s">
        <v>1600</v>
      </c>
      <c r="D2428" s="734" t="s">
        <v>1601</v>
      </c>
      <c r="E2428" s="735">
        <v>44500</v>
      </c>
      <c r="F2428" s="735">
        <v>-2500</v>
      </c>
      <c r="G2428" s="736">
        <v>-5.32</v>
      </c>
      <c r="H2428" s="735">
        <v>45000</v>
      </c>
      <c r="I2428" s="735">
        <v>45450</v>
      </c>
      <c r="J2428" s="735">
        <v>42800</v>
      </c>
      <c r="K2428" s="735">
        <v>752029</v>
      </c>
      <c r="L2428" s="735">
        <v>33038638050</v>
      </c>
      <c r="M2428" s="735">
        <v>1357282485000</v>
      </c>
      <c r="N2428" s="735">
        <v>30500730</v>
      </c>
    </row>
    <row r="2429" spans="1:14">
      <c r="A2429" s="734" t="s">
        <v>5425</v>
      </c>
      <c r="B2429" s="734" t="s">
        <v>5426</v>
      </c>
      <c r="C2429" s="734" t="s">
        <v>1600</v>
      </c>
      <c r="D2429" s="734" t="s">
        <v>1611</v>
      </c>
      <c r="E2429" s="735">
        <v>6510</v>
      </c>
      <c r="F2429" s="735">
        <v>10</v>
      </c>
      <c r="G2429" s="736">
        <v>0.15</v>
      </c>
      <c r="H2429" s="735">
        <v>6500</v>
      </c>
      <c r="I2429" s="735">
        <v>6600</v>
      </c>
      <c r="J2429" s="735">
        <v>6500</v>
      </c>
      <c r="K2429" s="735">
        <v>14502</v>
      </c>
      <c r="L2429" s="735">
        <v>94293170</v>
      </c>
      <c r="M2429" s="735">
        <v>55986000000</v>
      </c>
      <c r="N2429" s="735">
        <v>8600000</v>
      </c>
    </row>
    <row r="2430" spans="1:14">
      <c r="A2430" s="734" t="s">
        <v>7917</v>
      </c>
      <c r="B2430" s="734" t="s">
        <v>7918</v>
      </c>
      <c r="C2430" s="734" t="s">
        <v>1695</v>
      </c>
      <c r="D2430" s="734" t="s">
        <v>1696</v>
      </c>
      <c r="E2430" s="735">
        <v>3615</v>
      </c>
      <c r="F2430" s="735">
        <v>0</v>
      </c>
      <c r="G2430" s="736">
        <v>0</v>
      </c>
      <c r="H2430" s="735">
        <v>0</v>
      </c>
      <c r="I2430" s="735">
        <v>0</v>
      </c>
      <c r="J2430" s="735">
        <v>0</v>
      </c>
      <c r="K2430" s="735">
        <v>0</v>
      </c>
      <c r="L2430" s="735">
        <v>0</v>
      </c>
      <c r="M2430" s="735">
        <v>17666786970</v>
      </c>
      <c r="N2430" s="735">
        <v>4887078</v>
      </c>
    </row>
    <row r="2431" spans="1:14">
      <c r="A2431" s="734" t="s">
        <v>5427</v>
      </c>
      <c r="B2431" s="734" t="s">
        <v>5428</v>
      </c>
      <c r="C2431" s="734" t="s">
        <v>1604</v>
      </c>
      <c r="D2431" s="734" t="s">
        <v>1605</v>
      </c>
      <c r="E2431" s="735">
        <v>2320</v>
      </c>
      <c r="F2431" s="735">
        <v>-50</v>
      </c>
      <c r="G2431" s="736">
        <v>-2.11</v>
      </c>
      <c r="H2431" s="735">
        <v>2370</v>
      </c>
      <c r="I2431" s="735">
        <v>2370</v>
      </c>
      <c r="J2431" s="735">
        <v>2300</v>
      </c>
      <c r="K2431" s="735">
        <v>139166</v>
      </c>
      <c r="L2431" s="735">
        <v>323640897</v>
      </c>
      <c r="M2431" s="735">
        <v>85144000000</v>
      </c>
      <c r="N2431" s="735">
        <v>36700000</v>
      </c>
    </row>
    <row r="2432" spans="1:14">
      <c r="A2432" s="734" t="s">
        <v>5429</v>
      </c>
      <c r="B2432" s="734" t="s">
        <v>5430</v>
      </c>
      <c r="C2432" s="734" t="s">
        <v>1604</v>
      </c>
      <c r="D2432" s="734" t="s">
        <v>1605</v>
      </c>
      <c r="E2432" s="735">
        <v>3410</v>
      </c>
      <c r="F2432" s="735">
        <v>10</v>
      </c>
      <c r="G2432" s="736">
        <v>0.28999999999999998</v>
      </c>
      <c r="H2432" s="735">
        <v>3410</v>
      </c>
      <c r="I2432" s="735">
        <v>3415</v>
      </c>
      <c r="J2432" s="735">
        <v>3280</v>
      </c>
      <c r="K2432" s="735">
        <v>17908</v>
      </c>
      <c r="L2432" s="735">
        <v>60064485</v>
      </c>
      <c r="M2432" s="735">
        <v>11253000000</v>
      </c>
      <c r="N2432" s="735">
        <v>3300000</v>
      </c>
    </row>
    <row r="2433" spans="1:14">
      <c r="A2433" s="734" t="s">
        <v>5431</v>
      </c>
      <c r="B2433" s="734" t="s">
        <v>5432</v>
      </c>
      <c r="C2433" s="734" t="s">
        <v>1695</v>
      </c>
      <c r="D2433" s="734" t="s">
        <v>1696</v>
      </c>
      <c r="E2433" s="735">
        <v>587</v>
      </c>
      <c r="F2433" s="735">
        <v>0</v>
      </c>
      <c r="G2433" s="736">
        <v>0</v>
      </c>
      <c r="H2433" s="735">
        <v>587</v>
      </c>
      <c r="I2433" s="735">
        <v>587</v>
      </c>
      <c r="J2433" s="735">
        <v>587</v>
      </c>
      <c r="K2433" s="735">
        <v>2</v>
      </c>
      <c r="L2433" s="735">
        <v>1174</v>
      </c>
      <c r="M2433" s="735">
        <v>4367271782</v>
      </c>
      <c r="N2433" s="735">
        <v>7439986</v>
      </c>
    </row>
    <row r="2434" spans="1:14">
      <c r="A2434" s="734" t="s">
        <v>5433</v>
      </c>
      <c r="B2434" s="734" t="s">
        <v>5434</v>
      </c>
      <c r="C2434" s="734" t="s">
        <v>1604</v>
      </c>
      <c r="D2434" s="734" t="s">
        <v>1605</v>
      </c>
      <c r="E2434" s="735">
        <v>1756</v>
      </c>
      <c r="F2434" s="735">
        <v>39</v>
      </c>
      <c r="G2434" s="736">
        <v>2.27</v>
      </c>
      <c r="H2434" s="735">
        <v>1720</v>
      </c>
      <c r="I2434" s="735">
        <v>1950</v>
      </c>
      <c r="J2434" s="735">
        <v>1700</v>
      </c>
      <c r="K2434" s="735">
        <v>2862132</v>
      </c>
      <c r="L2434" s="735">
        <v>5194380324</v>
      </c>
      <c r="M2434" s="735">
        <v>522568176968</v>
      </c>
      <c r="N2434" s="735">
        <v>297590078</v>
      </c>
    </row>
    <row r="2435" spans="1:14">
      <c r="A2435" s="734" t="s">
        <v>5435</v>
      </c>
      <c r="B2435" s="734" t="s">
        <v>5436</v>
      </c>
      <c r="C2435" s="734" t="s">
        <v>1604</v>
      </c>
      <c r="D2435" s="734" t="s">
        <v>1605</v>
      </c>
      <c r="E2435" s="735">
        <v>13500</v>
      </c>
      <c r="F2435" s="735">
        <v>1640</v>
      </c>
      <c r="G2435" s="736">
        <v>13.83</v>
      </c>
      <c r="H2435" s="735">
        <v>12840</v>
      </c>
      <c r="I2435" s="735">
        <v>15410</v>
      </c>
      <c r="J2435" s="735">
        <v>12840</v>
      </c>
      <c r="K2435" s="735">
        <v>834756</v>
      </c>
      <c r="L2435" s="735">
        <v>12084435560</v>
      </c>
      <c r="M2435" s="735">
        <v>8774649000</v>
      </c>
      <c r="N2435" s="735">
        <v>649974</v>
      </c>
    </row>
    <row r="2436" spans="1:14">
      <c r="A2436" s="734" t="s">
        <v>5437</v>
      </c>
      <c r="B2436" s="734" t="s">
        <v>5438</v>
      </c>
      <c r="C2436" s="734" t="s">
        <v>1600</v>
      </c>
      <c r="D2436" s="734" t="s">
        <v>1611</v>
      </c>
      <c r="E2436" s="735">
        <v>25750</v>
      </c>
      <c r="F2436" s="735">
        <v>-550</v>
      </c>
      <c r="G2436" s="736">
        <v>-2.09</v>
      </c>
      <c r="H2436" s="735">
        <v>26300</v>
      </c>
      <c r="I2436" s="735">
        <v>26350</v>
      </c>
      <c r="J2436" s="735">
        <v>25400</v>
      </c>
      <c r="K2436" s="735">
        <v>55232</v>
      </c>
      <c r="L2436" s="735">
        <v>1422664875</v>
      </c>
      <c r="M2436" s="735">
        <v>515190060750</v>
      </c>
      <c r="N2436" s="735">
        <v>20007381</v>
      </c>
    </row>
    <row r="2437" spans="1:14">
      <c r="A2437" s="734" t="s">
        <v>5439</v>
      </c>
      <c r="B2437" s="734" t="s">
        <v>5440</v>
      </c>
      <c r="C2437" s="734" t="s">
        <v>1600</v>
      </c>
      <c r="D2437" s="734" t="s">
        <v>1611</v>
      </c>
      <c r="E2437" s="735">
        <v>2660</v>
      </c>
      <c r="F2437" s="735">
        <v>65</v>
      </c>
      <c r="G2437" s="736">
        <v>2.5</v>
      </c>
      <c r="H2437" s="735">
        <v>2585</v>
      </c>
      <c r="I2437" s="735">
        <v>2665</v>
      </c>
      <c r="J2437" s="735">
        <v>2580</v>
      </c>
      <c r="K2437" s="735">
        <v>104986</v>
      </c>
      <c r="L2437" s="735">
        <v>276234878</v>
      </c>
      <c r="M2437" s="735">
        <v>102997357260</v>
      </c>
      <c r="N2437" s="735">
        <v>38720811</v>
      </c>
    </row>
    <row r="2438" spans="1:14">
      <c r="A2438" s="734" t="s">
        <v>5441</v>
      </c>
      <c r="B2438" s="734" t="s">
        <v>5442</v>
      </c>
      <c r="C2438" s="734" t="s">
        <v>1604</v>
      </c>
      <c r="D2438" s="734" t="s">
        <v>1605</v>
      </c>
      <c r="E2438" s="735">
        <v>3560</v>
      </c>
      <c r="F2438" s="735">
        <v>-50</v>
      </c>
      <c r="G2438" s="736">
        <v>-1.39</v>
      </c>
      <c r="H2438" s="735">
        <v>3610</v>
      </c>
      <c r="I2438" s="735">
        <v>3610</v>
      </c>
      <c r="J2438" s="735">
        <v>3500</v>
      </c>
      <c r="K2438" s="735">
        <v>3644</v>
      </c>
      <c r="L2438" s="735">
        <v>12938025</v>
      </c>
      <c r="M2438" s="735">
        <v>27056000000</v>
      </c>
      <c r="N2438" s="735">
        <v>7600000</v>
      </c>
    </row>
    <row r="2439" spans="1:14">
      <c r="A2439" s="734" t="s">
        <v>5444</v>
      </c>
      <c r="B2439" s="734" t="s">
        <v>5445</v>
      </c>
      <c r="C2439" s="734" t="s">
        <v>1600</v>
      </c>
      <c r="D2439" s="734" t="s">
        <v>1614</v>
      </c>
      <c r="E2439" s="735">
        <v>16300</v>
      </c>
      <c r="F2439" s="735">
        <v>-250</v>
      </c>
      <c r="G2439" s="736">
        <v>-1.51</v>
      </c>
      <c r="H2439" s="735">
        <v>16430</v>
      </c>
      <c r="I2439" s="735">
        <v>16700</v>
      </c>
      <c r="J2439" s="735">
        <v>16300</v>
      </c>
      <c r="K2439" s="735">
        <v>13213</v>
      </c>
      <c r="L2439" s="735">
        <v>217272870</v>
      </c>
      <c r="M2439" s="735">
        <v>132173994200</v>
      </c>
      <c r="N2439" s="735">
        <v>8108834</v>
      </c>
    </row>
    <row r="2440" spans="1:14">
      <c r="A2440" s="734" t="s">
        <v>10318</v>
      </c>
      <c r="B2440" s="734" t="s">
        <v>10319</v>
      </c>
      <c r="C2440" s="734" t="s">
        <v>1600</v>
      </c>
      <c r="D2440" s="734" t="s">
        <v>1632</v>
      </c>
      <c r="E2440" s="735">
        <v>7530</v>
      </c>
      <c r="F2440" s="735">
        <v>150</v>
      </c>
      <c r="G2440" s="736">
        <v>2.0299999999999998</v>
      </c>
      <c r="H2440" s="735">
        <v>7380</v>
      </c>
      <c r="I2440" s="735">
        <v>7850</v>
      </c>
      <c r="J2440" s="735">
        <v>7210</v>
      </c>
      <c r="K2440" s="735">
        <v>1783290</v>
      </c>
      <c r="L2440" s="735">
        <v>13514105535</v>
      </c>
      <c r="M2440" s="735">
        <v>267448514430</v>
      </c>
      <c r="N2440" s="735">
        <v>35517731</v>
      </c>
    </row>
    <row r="2441" spans="1:14">
      <c r="A2441" s="734" t="s">
        <v>5446</v>
      </c>
      <c r="B2441" s="734" t="s">
        <v>5447</v>
      </c>
      <c r="C2441" s="734" t="s">
        <v>1600</v>
      </c>
      <c r="D2441" s="734" t="s">
        <v>1651</v>
      </c>
      <c r="E2441" s="735">
        <v>654</v>
      </c>
      <c r="F2441" s="735">
        <v>0</v>
      </c>
      <c r="G2441" s="736">
        <v>0</v>
      </c>
      <c r="H2441" s="735">
        <v>0</v>
      </c>
      <c r="I2441" s="735">
        <v>0</v>
      </c>
      <c r="J2441" s="735">
        <v>0</v>
      </c>
      <c r="K2441" s="735">
        <v>0</v>
      </c>
      <c r="L2441" s="735">
        <v>0</v>
      </c>
      <c r="M2441" s="735">
        <v>69571715580</v>
      </c>
      <c r="N2441" s="735">
        <v>106378770</v>
      </c>
    </row>
    <row r="2442" spans="1:14">
      <c r="A2442" s="734" t="s">
        <v>5448</v>
      </c>
      <c r="B2442" s="734" t="s">
        <v>5449</v>
      </c>
      <c r="C2442" s="734" t="s">
        <v>1600</v>
      </c>
      <c r="D2442" s="734" t="s">
        <v>1614</v>
      </c>
      <c r="E2442" s="735">
        <v>3160</v>
      </c>
      <c r="F2442" s="735">
        <v>-15</v>
      </c>
      <c r="G2442" s="736">
        <v>-0.47</v>
      </c>
      <c r="H2442" s="735">
        <v>3150</v>
      </c>
      <c r="I2442" s="735">
        <v>3185</v>
      </c>
      <c r="J2442" s="735">
        <v>3140</v>
      </c>
      <c r="K2442" s="735">
        <v>81061</v>
      </c>
      <c r="L2442" s="735">
        <v>255889852</v>
      </c>
      <c r="M2442" s="735">
        <v>117401508160</v>
      </c>
      <c r="N2442" s="735">
        <v>37152376</v>
      </c>
    </row>
    <row r="2443" spans="1:14">
      <c r="A2443" s="734" t="s">
        <v>5450</v>
      </c>
      <c r="B2443" s="734" t="s">
        <v>5451</v>
      </c>
      <c r="C2443" s="734" t="s">
        <v>1600</v>
      </c>
      <c r="D2443" s="734" t="s">
        <v>1611</v>
      </c>
      <c r="E2443" s="735">
        <v>44550</v>
      </c>
      <c r="F2443" s="735">
        <v>250</v>
      </c>
      <c r="G2443" s="736">
        <v>0.56000000000000005</v>
      </c>
      <c r="H2443" s="735">
        <v>43900</v>
      </c>
      <c r="I2443" s="735">
        <v>45850</v>
      </c>
      <c r="J2443" s="735">
        <v>43800</v>
      </c>
      <c r="K2443" s="735">
        <v>204564</v>
      </c>
      <c r="L2443" s="735">
        <v>9187413900</v>
      </c>
      <c r="M2443" s="735">
        <v>880674468300</v>
      </c>
      <c r="N2443" s="735">
        <v>19768226</v>
      </c>
    </row>
    <row r="2444" spans="1:14">
      <c r="A2444" s="734" t="s">
        <v>5452</v>
      </c>
      <c r="B2444" s="734" t="s">
        <v>5453</v>
      </c>
      <c r="C2444" s="734" t="s">
        <v>1604</v>
      </c>
      <c r="D2444" s="734" t="s">
        <v>1605</v>
      </c>
      <c r="E2444" s="735">
        <v>13990</v>
      </c>
      <c r="F2444" s="735">
        <v>140</v>
      </c>
      <c r="G2444" s="736">
        <v>1.01</v>
      </c>
      <c r="H2444" s="735">
        <v>13700</v>
      </c>
      <c r="I2444" s="735">
        <v>13990</v>
      </c>
      <c r="J2444" s="735">
        <v>13630</v>
      </c>
      <c r="K2444" s="735">
        <v>24608</v>
      </c>
      <c r="L2444" s="735">
        <v>341880770</v>
      </c>
      <c r="M2444" s="735">
        <v>66727403500</v>
      </c>
      <c r="N2444" s="735">
        <v>4769650</v>
      </c>
    </row>
    <row r="2445" spans="1:14">
      <c r="A2445" s="734" t="s">
        <v>5454</v>
      </c>
      <c r="B2445" s="734" t="s">
        <v>5455</v>
      </c>
      <c r="C2445" s="734" t="s">
        <v>1695</v>
      </c>
      <c r="D2445" s="734" t="s">
        <v>1696</v>
      </c>
      <c r="E2445" s="735">
        <v>199</v>
      </c>
      <c r="F2445" s="735">
        <v>0</v>
      </c>
      <c r="G2445" s="736">
        <v>0</v>
      </c>
      <c r="H2445" s="735">
        <v>0</v>
      </c>
      <c r="I2445" s="735">
        <v>0</v>
      </c>
      <c r="J2445" s="735">
        <v>0</v>
      </c>
      <c r="K2445" s="735">
        <v>0</v>
      </c>
      <c r="L2445" s="735">
        <v>0</v>
      </c>
      <c r="M2445" s="735">
        <v>1472600000</v>
      </c>
      <c r="N2445" s="735">
        <v>7400000</v>
      </c>
    </row>
    <row r="2446" spans="1:14">
      <c r="A2446" s="734" t="s">
        <v>5456</v>
      </c>
      <c r="B2446" s="734" t="s">
        <v>5457</v>
      </c>
      <c r="C2446" s="734" t="s">
        <v>1600</v>
      </c>
      <c r="D2446" s="734" t="s">
        <v>1601</v>
      </c>
      <c r="E2446" s="735">
        <v>1724</v>
      </c>
      <c r="F2446" s="735">
        <v>44</v>
      </c>
      <c r="G2446" s="736">
        <v>2.62</v>
      </c>
      <c r="H2446" s="735">
        <v>1666</v>
      </c>
      <c r="I2446" s="735">
        <v>1745</v>
      </c>
      <c r="J2446" s="735">
        <v>1649</v>
      </c>
      <c r="K2446" s="735">
        <v>71793</v>
      </c>
      <c r="L2446" s="735">
        <v>122060342</v>
      </c>
      <c r="M2446" s="735">
        <v>38533230888</v>
      </c>
      <c r="N2446" s="735">
        <v>22351062</v>
      </c>
    </row>
    <row r="2447" spans="1:14">
      <c r="A2447" s="734" t="s">
        <v>5458</v>
      </c>
      <c r="B2447" s="734" t="s">
        <v>5459</v>
      </c>
      <c r="C2447" s="734" t="s">
        <v>1600</v>
      </c>
      <c r="D2447" s="734" t="s">
        <v>1601</v>
      </c>
      <c r="E2447" s="735">
        <v>45800</v>
      </c>
      <c r="F2447" s="735">
        <v>50</v>
      </c>
      <c r="G2447" s="736">
        <v>0.11</v>
      </c>
      <c r="H2447" s="735">
        <v>45400</v>
      </c>
      <c r="I2447" s="735">
        <v>46800</v>
      </c>
      <c r="J2447" s="735">
        <v>44650</v>
      </c>
      <c r="K2447" s="735">
        <v>549862</v>
      </c>
      <c r="L2447" s="735">
        <v>25227126425</v>
      </c>
      <c r="M2447" s="735">
        <v>1697056941000</v>
      </c>
      <c r="N2447" s="735">
        <v>37053645</v>
      </c>
    </row>
    <row r="2448" spans="1:14">
      <c r="A2448" s="734" t="s">
        <v>5460</v>
      </c>
      <c r="B2448" s="734" t="s">
        <v>5461</v>
      </c>
      <c r="C2448" s="734" t="s">
        <v>1695</v>
      </c>
      <c r="D2448" s="734" t="s">
        <v>1696</v>
      </c>
      <c r="E2448" s="735">
        <v>215</v>
      </c>
      <c r="F2448" s="735">
        <v>-35</v>
      </c>
      <c r="G2448" s="736">
        <v>-14</v>
      </c>
      <c r="H2448" s="735">
        <v>287</v>
      </c>
      <c r="I2448" s="735">
        <v>287</v>
      </c>
      <c r="J2448" s="735">
        <v>213</v>
      </c>
      <c r="K2448" s="735">
        <v>86522</v>
      </c>
      <c r="L2448" s="735">
        <v>19701483</v>
      </c>
      <c r="M2448" s="735">
        <v>2396379035</v>
      </c>
      <c r="N2448" s="735">
        <v>11145949</v>
      </c>
    </row>
    <row r="2449" spans="1:14">
      <c r="A2449" s="734" t="s">
        <v>5462</v>
      </c>
      <c r="B2449" s="734" t="s">
        <v>5463</v>
      </c>
      <c r="C2449" s="734" t="s">
        <v>1600</v>
      </c>
      <c r="D2449" s="734" t="s">
        <v>1611</v>
      </c>
      <c r="E2449" s="735">
        <v>15980</v>
      </c>
      <c r="F2449" s="735">
        <v>1130</v>
      </c>
      <c r="G2449" s="736">
        <v>7.61</v>
      </c>
      <c r="H2449" s="735">
        <v>14840</v>
      </c>
      <c r="I2449" s="735">
        <v>16470</v>
      </c>
      <c r="J2449" s="735">
        <v>14750</v>
      </c>
      <c r="K2449" s="735">
        <v>2405441</v>
      </c>
      <c r="L2449" s="735">
        <v>38097795380</v>
      </c>
      <c r="M2449" s="735">
        <v>242004843340</v>
      </c>
      <c r="N2449" s="735">
        <v>15144233</v>
      </c>
    </row>
    <row r="2450" spans="1:14">
      <c r="A2450" s="734" t="s">
        <v>5465</v>
      </c>
      <c r="B2450" s="734" t="s">
        <v>5466</v>
      </c>
      <c r="C2450" s="734" t="s">
        <v>1604</v>
      </c>
      <c r="D2450" s="734" t="s">
        <v>1605</v>
      </c>
      <c r="E2450" s="735">
        <v>15320</v>
      </c>
      <c r="F2450" s="735">
        <v>250</v>
      </c>
      <c r="G2450" s="736">
        <v>1.66</v>
      </c>
      <c r="H2450" s="735">
        <v>14930</v>
      </c>
      <c r="I2450" s="735">
        <v>15500</v>
      </c>
      <c r="J2450" s="735">
        <v>14930</v>
      </c>
      <c r="K2450" s="735">
        <v>6781</v>
      </c>
      <c r="L2450" s="735">
        <v>103235970</v>
      </c>
      <c r="M2450" s="735">
        <v>141557979640</v>
      </c>
      <c r="N2450" s="735">
        <v>9240077</v>
      </c>
    </row>
    <row r="2451" spans="1:14">
      <c r="A2451" s="734" t="s">
        <v>5467</v>
      </c>
      <c r="B2451" s="734" t="s">
        <v>5468</v>
      </c>
      <c r="C2451" s="734" t="s">
        <v>1600</v>
      </c>
      <c r="D2451" s="734" t="s">
        <v>1601</v>
      </c>
      <c r="E2451" s="735">
        <v>917</v>
      </c>
      <c r="F2451" s="735">
        <v>-4</v>
      </c>
      <c r="G2451" s="736">
        <v>-0.43</v>
      </c>
      <c r="H2451" s="735">
        <v>901</v>
      </c>
      <c r="I2451" s="735">
        <v>938</v>
      </c>
      <c r="J2451" s="735">
        <v>901</v>
      </c>
      <c r="K2451" s="735">
        <v>198376</v>
      </c>
      <c r="L2451" s="735">
        <v>182538637</v>
      </c>
      <c r="M2451" s="735">
        <v>62836079761</v>
      </c>
      <c r="N2451" s="735">
        <v>68523533</v>
      </c>
    </row>
    <row r="2452" spans="1:14">
      <c r="A2452" s="734" t="s">
        <v>5469</v>
      </c>
      <c r="B2452" s="734" t="s">
        <v>5470</v>
      </c>
      <c r="C2452" s="734" t="s">
        <v>1604</v>
      </c>
      <c r="D2452" s="734" t="s">
        <v>1605</v>
      </c>
      <c r="E2452" s="735">
        <v>8390</v>
      </c>
      <c r="F2452" s="735">
        <v>10</v>
      </c>
      <c r="G2452" s="736">
        <v>0.12</v>
      </c>
      <c r="H2452" s="735">
        <v>8380</v>
      </c>
      <c r="I2452" s="735">
        <v>8520</v>
      </c>
      <c r="J2452" s="735">
        <v>8270</v>
      </c>
      <c r="K2452" s="735">
        <v>105063</v>
      </c>
      <c r="L2452" s="735">
        <v>887561700</v>
      </c>
      <c r="M2452" s="735">
        <v>201819763610</v>
      </c>
      <c r="N2452" s="735">
        <v>24054799</v>
      </c>
    </row>
    <row r="2453" spans="1:14">
      <c r="A2453" s="734" t="s">
        <v>5471</v>
      </c>
      <c r="B2453" s="734" t="s">
        <v>5472</v>
      </c>
      <c r="C2453" s="734" t="s">
        <v>1600</v>
      </c>
      <c r="D2453" s="734" t="s">
        <v>1632</v>
      </c>
      <c r="E2453" s="735">
        <v>5140</v>
      </c>
      <c r="F2453" s="735">
        <v>-20</v>
      </c>
      <c r="G2453" s="736">
        <v>-0.39</v>
      </c>
      <c r="H2453" s="735">
        <v>5480</v>
      </c>
      <c r="I2453" s="735">
        <v>5840</v>
      </c>
      <c r="J2453" s="735">
        <v>5140</v>
      </c>
      <c r="K2453" s="735">
        <v>418944</v>
      </c>
      <c r="L2453" s="735">
        <v>2278156645</v>
      </c>
      <c r="M2453" s="735">
        <v>80258756160</v>
      </c>
      <c r="N2453" s="735">
        <v>15614544</v>
      </c>
    </row>
    <row r="2454" spans="1:14">
      <c r="A2454" s="734" t="s">
        <v>10320</v>
      </c>
      <c r="B2454" s="734" t="s">
        <v>10321</v>
      </c>
      <c r="C2454" s="734" t="s">
        <v>1600</v>
      </c>
      <c r="D2454" s="734" t="s">
        <v>1632</v>
      </c>
      <c r="E2454" s="735">
        <v>51000</v>
      </c>
      <c r="F2454" s="735">
        <v>-100</v>
      </c>
      <c r="G2454" s="736">
        <v>-0.2</v>
      </c>
      <c r="H2454" s="735">
        <v>51100</v>
      </c>
      <c r="I2454" s="735">
        <v>52000</v>
      </c>
      <c r="J2454" s="735">
        <v>50100</v>
      </c>
      <c r="K2454" s="735">
        <v>168035</v>
      </c>
      <c r="L2454" s="735">
        <v>8543764750</v>
      </c>
      <c r="M2454" s="735">
        <v>679410474000</v>
      </c>
      <c r="N2454" s="735">
        <v>13321774</v>
      </c>
    </row>
    <row r="2455" spans="1:14">
      <c r="A2455" s="734" t="s">
        <v>5473</v>
      </c>
      <c r="B2455" s="734" t="s">
        <v>5474</v>
      </c>
      <c r="C2455" s="734" t="s">
        <v>1600</v>
      </c>
      <c r="D2455" s="734" t="s">
        <v>1601</v>
      </c>
      <c r="E2455" s="735">
        <v>2000</v>
      </c>
      <c r="F2455" s="735">
        <v>-5</v>
      </c>
      <c r="G2455" s="736">
        <v>-0.25</v>
      </c>
      <c r="H2455" s="735">
        <v>2025</v>
      </c>
      <c r="I2455" s="735">
        <v>2025</v>
      </c>
      <c r="J2455" s="735">
        <v>1981</v>
      </c>
      <c r="K2455" s="735">
        <v>14010</v>
      </c>
      <c r="L2455" s="735">
        <v>27933228</v>
      </c>
      <c r="M2455" s="735">
        <v>18360000000</v>
      </c>
      <c r="N2455" s="735">
        <v>9180000</v>
      </c>
    </row>
    <row r="2456" spans="1:14">
      <c r="A2456" s="734" t="s">
        <v>5475</v>
      </c>
      <c r="B2456" s="734" t="s">
        <v>5476</v>
      </c>
      <c r="C2456" s="734" t="s">
        <v>1600</v>
      </c>
      <c r="D2456" s="734" t="s">
        <v>1611</v>
      </c>
      <c r="E2456" s="735">
        <v>15650</v>
      </c>
      <c r="F2456" s="735">
        <v>-60</v>
      </c>
      <c r="G2456" s="736">
        <v>-0.38</v>
      </c>
      <c r="H2456" s="735">
        <v>15700</v>
      </c>
      <c r="I2456" s="735">
        <v>15780</v>
      </c>
      <c r="J2456" s="735">
        <v>15510</v>
      </c>
      <c r="K2456" s="735">
        <v>26930</v>
      </c>
      <c r="L2456" s="735">
        <v>419334145</v>
      </c>
      <c r="M2456" s="735">
        <v>247693457700</v>
      </c>
      <c r="N2456" s="735">
        <v>15827058</v>
      </c>
    </row>
    <row r="2457" spans="1:14">
      <c r="A2457" s="734" t="s">
        <v>5477</v>
      </c>
      <c r="B2457" s="734" t="s">
        <v>5478</v>
      </c>
      <c r="C2457" s="734" t="s">
        <v>1600</v>
      </c>
      <c r="D2457" s="734" t="s">
        <v>1614</v>
      </c>
      <c r="E2457" s="735">
        <v>7110</v>
      </c>
      <c r="F2457" s="735">
        <v>-50</v>
      </c>
      <c r="G2457" s="736">
        <v>-0.7</v>
      </c>
      <c r="H2457" s="735">
        <v>7030</v>
      </c>
      <c r="I2457" s="735">
        <v>7240</v>
      </c>
      <c r="J2457" s="735">
        <v>6980</v>
      </c>
      <c r="K2457" s="735">
        <v>25558</v>
      </c>
      <c r="L2457" s="735">
        <v>182799380</v>
      </c>
      <c r="M2457" s="735">
        <v>60847664400</v>
      </c>
      <c r="N2457" s="735">
        <v>8558040</v>
      </c>
    </row>
    <row r="2458" spans="1:14">
      <c r="A2458" s="734" t="s">
        <v>5479</v>
      </c>
      <c r="B2458" s="734" t="s">
        <v>5480</v>
      </c>
      <c r="C2458" s="734" t="s">
        <v>1600</v>
      </c>
      <c r="D2458" s="734" t="s">
        <v>1611</v>
      </c>
      <c r="E2458" s="735">
        <v>4570</v>
      </c>
      <c r="F2458" s="735">
        <v>65</v>
      </c>
      <c r="G2458" s="736">
        <v>1.44</v>
      </c>
      <c r="H2458" s="735">
        <v>4595</v>
      </c>
      <c r="I2458" s="735">
        <v>4620</v>
      </c>
      <c r="J2458" s="735">
        <v>4485</v>
      </c>
      <c r="K2458" s="735">
        <v>50361</v>
      </c>
      <c r="L2458" s="735">
        <v>229843351</v>
      </c>
      <c r="M2458" s="735">
        <v>173766229650</v>
      </c>
      <c r="N2458" s="735">
        <v>38023245</v>
      </c>
    </row>
    <row r="2459" spans="1:14">
      <c r="A2459" s="734" t="s">
        <v>5481</v>
      </c>
      <c r="B2459" s="734" t="s">
        <v>5482</v>
      </c>
      <c r="C2459" s="734" t="s">
        <v>1600</v>
      </c>
      <c r="D2459" s="734" t="s">
        <v>1651</v>
      </c>
      <c r="E2459" s="735">
        <v>596</v>
      </c>
      <c r="F2459" s="735">
        <v>0</v>
      </c>
      <c r="G2459" s="736">
        <v>0</v>
      </c>
      <c r="H2459" s="735">
        <v>0</v>
      </c>
      <c r="I2459" s="735">
        <v>0</v>
      </c>
      <c r="J2459" s="735">
        <v>0</v>
      </c>
      <c r="K2459" s="735">
        <v>0</v>
      </c>
      <c r="L2459" s="735">
        <v>0</v>
      </c>
      <c r="M2459" s="735">
        <v>7646223464</v>
      </c>
      <c r="N2459" s="735">
        <v>12829234</v>
      </c>
    </row>
    <row r="2460" spans="1:14">
      <c r="A2460" s="734" t="s">
        <v>5483</v>
      </c>
      <c r="B2460" s="734" t="s">
        <v>5484</v>
      </c>
      <c r="C2460" s="734" t="s">
        <v>1600</v>
      </c>
      <c r="D2460" s="734" t="s">
        <v>1632</v>
      </c>
      <c r="E2460" s="735">
        <v>58600</v>
      </c>
      <c r="F2460" s="735">
        <v>-1400</v>
      </c>
      <c r="G2460" s="736">
        <v>-2.33</v>
      </c>
      <c r="H2460" s="735">
        <v>61300</v>
      </c>
      <c r="I2460" s="735">
        <v>61500</v>
      </c>
      <c r="J2460" s="735">
        <v>57000</v>
      </c>
      <c r="K2460" s="735">
        <v>57368</v>
      </c>
      <c r="L2460" s="735">
        <v>3384618850</v>
      </c>
      <c r="M2460" s="735">
        <v>525541501000</v>
      </c>
      <c r="N2460" s="735">
        <v>8968285</v>
      </c>
    </row>
    <row r="2461" spans="1:14">
      <c r="A2461" s="734" t="s">
        <v>7919</v>
      </c>
      <c r="B2461" s="734" t="s">
        <v>7920</v>
      </c>
      <c r="C2461" s="734" t="s">
        <v>1600</v>
      </c>
      <c r="D2461" s="734" t="s">
        <v>1614</v>
      </c>
      <c r="E2461" s="735">
        <v>8220</v>
      </c>
      <c r="F2461" s="735">
        <v>-130</v>
      </c>
      <c r="G2461" s="736">
        <v>-1.56</v>
      </c>
      <c r="H2461" s="735">
        <v>8330</v>
      </c>
      <c r="I2461" s="735">
        <v>8340</v>
      </c>
      <c r="J2461" s="735">
        <v>8150</v>
      </c>
      <c r="K2461" s="735">
        <v>18555</v>
      </c>
      <c r="L2461" s="735">
        <v>152543350</v>
      </c>
      <c r="M2461" s="735">
        <v>86050174020</v>
      </c>
      <c r="N2461" s="735">
        <v>10468391</v>
      </c>
    </row>
    <row r="2462" spans="1:14">
      <c r="A2462" s="734" t="s">
        <v>5486</v>
      </c>
      <c r="B2462" s="734" t="s">
        <v>5487</v>
      </c>
      <c r="C2462" s="734" t="s">
        <v>1600</v>
      </c>
      <c r="D2462" s="734" t="s">
        <v>1614</v>
      </c>
      <c r="E2462" s="735">
        <v>7480</v>
      </c>
      <c r="F2462" s="735">
        <v>60</v>
      </c>
      <c r="G2462" s="736">
        <v>0.81</v>
      </c>
      <c r="H2462" s="735">
        <v>7460</v>
      </c>
      <c r="I2462" s="735">
        <v>7710</v>
      </c>
      <c r="J2462" s="735">
        <v>7420</v>
      </c>
      <c r="K2462" s="735">
        <v>9201</v>
      </c>
      <c r="L2462" s="735">
        <v>69701160</v>
      </c>
      <c r="M2462" s="735">
        <v>55653204640</v>
      </c>
      <c r="N2462" s="735">
        <v>7440268</v>
      </c>
    </row>
    <row r="2463" spans="1:14">
      <c r="A2463" s="734" t="s">
        <v>5488</v>
      </c>
      <c r="B2463" s="734" t="s">
        <v>5489</v>
      </c>
      <c r="C2463" s="734" t="s">
        <v>1600</v>
      </c>
      <c r="D2463" s="734" t="s">
        <v>1601</v>
      </c>
      <c r="E2463" s="735">
        <v>6380</v>
      </c>
      <c r="F2463" s="735">
        <v>0</v>
      </c>
      <c r="G2463" s="736">
        <v>0</v>
      </c>
      <c r="H2463" s="735">
        <v>6330</v>
      </c>
      <c r="I2463" s="735">
        <v>6620</v>
      </c>
      <c r="J2463" s="735">
        <v>6300</v>
      </c>
      <c r="K2463" s="735">
        <v>165307</v>
      </c>
      <c r="L2463" s="735">
        <v>1065378465</v>
      </c>
      <c r="M2463" s="735">
        <v>111945591780</v>
      </c>
      <c r="N2463" s="735">
        <v>17546331</v>
      </c>
    </row>
    <row r="2464" spans="1:14">
      <c r="A2464" s="734" t="s">
        <v>10322</v>
      </c>
      <c r="B2464" s="734" t="s">
        <v>10323</v>
      </c>
      <c r="C2464" s="734" t="s">
        <v>1600</v>
      </c>
      <c r="D2464" s="734" t="s">
        <v>1601</v>
      </c>
      <c r="E2464" s="735">
        <v>9850</v>
      </c>
      <c r="F2464" s="735">
        <v>100</v>
      </c>
      <c r="G2464" s="736">
        <v>1.03</v>
      </c>
      <c r="H2464" s="735">
        <v>9760</v>
      </c>
      <c r="I2464" s="735">
        <v>9990</v>
      </c>
      <c r="J2464" s="735">
        <v>9750</v>
      </c>
      <c r="K2464" s="735">
        <v>16580</v>
      </c>
      <c r="L2464" s="735">
        <v>163644600</v>
      </c>
      <c r="M2464" s="735">
        <v>54470500000</v>
      </c>
      <c r="N2464" s="735">
        <v>5530000</v>
      </c>
    </row>
    <row r="2465" spans="1:14">
      <c r="A2465" s="734" t="s">
        <v>5491</v>
      </c>
      <c r="B2465" s="734" t="s">
        <v>5492</v>
      </c>
      <c r="C2465" s="734" t="s">
        <v>1600</v>
      </c>
      <c r="D2465" s="734" t="s">
        <v>1614</v>
      </c>
      <c r="E2465" s="735">
        <v>20250</v>
      </c>
      <c r="F2465" s="735">
        <v>-650</v>
      </c>
      <c r="G2465" s="736">
        <v>-3.11</v>
      </c>
      <c r="H2465" s="735">
        <v>21200</v>
      </c>
      <c r="I2465" s="735">
        <v>21400</v>
      </c>
      <c r="J2465" s="735">
        <v>19800</v>
      </c>
      <c r="K2465" s="735">
        <v>1117861</v>
      </c>
      <c r="L2465" s="735">
        <v>22703976755</v>
      </c>
      <c r="M2465" s="735">
        <v>441056117250</v>
      </c>
      <c r="N2465" s="735">
        <v>21780549</v>
      </c>
    </row>
    <row r="2466" spans="1:14">
      <c r="A2466" s="734" t="s">
        <v>5493</v>
      </c>
      <c r="B2466" s="734" t="s">
        <v>5494</v>
      </c>
      <c r="C2466" s="734" t="s">
        <v>1600</v>
      </c>
      <c r="D2466" s="734" t="s">
        <v>1601</v>
      </c>
      <c r="E2466" s="735">
        <v>611</v>
      </c>
      <c r="F2466" s="735">
        <v>-9</v>
      </c>
      <c r="G2466" s="736">
        <v>-1.45</v>
      </c>
      <c r="H2466" s="735">
        <v>623</v>
      </c>
      <c r="I2466" s="735">
        <v>623</v>
      </c>
      <c r="J2466" s="735">
        <v>609</v>
      </c>
      <c r="K2466" s="735">
        <v>82607</v>
      </c>
      <c r="L2466" s="735">
        <v>50774899</v>
      </c>
      <c r="M2466" s="735">
        <v>61100000000</v>
      </c>
      <c r="N2466" s="735">
        <v>100000000</v>
      </c>
    </row>
    <row r="2467" spans="1:14">
      <c r="A2467" s="734" t="s">
        <v>5495</v>
      </c>
      <c r="B2467" s="734" t="s">
        <v>5496</v>
      </c>
      <c r="C2467" s="734" t="s">
        <v>1600</v>
      </c>
      <c r="D2467" s="734" t="s">
        <v>1614</v>
      </c>
      <c r="E2467" s="735">
        <v>765</v>
      </c>
      <c r="F2467" s="735">
        <v>2</v>
      </c>
      <c r="G2467" s="736">
        <v>0.26</v>
      </c>
      <c r="H2467" s="735">
        <v>763</v>
      </c>
      <c r="I2467" s="735">
        <v>770</v>
      </c>
      <c r="J2467" s="735">
        <v>751</v>
      </c>
      <c r="K2467" s="735">
        <v>122759</v>
      </c>
      <c r="L2467" s="735">
        <v>92921456</v>
      </c>
      <c r="M2467" s="735">
        <v>54505103265</v>
      </c>
      <c r="N2467" s="735">
        <v>71248501</v>
      </c>
    </row>
    <row r="2468" spans="1:14">
      <c r="A2468" s="734" t="s">
        <v>5497</v>
      </c>
      <c r="B2468" s="734" t="s">
        <v>5498</v>
      </c>
      <c r="C2468" s="734" t="s">
        <v>1600</v>
      </c>
      <c r="D2468" s="734" t="s">
        <v>1614</v>
      </c>
      <c r="E2468" s="735">
        <v>1850</v>
      </c>
      <c r="F2468" s="735">
        <v>-2</v>
      </c>
      <c r="G2468" s="736">
        <v>-0.11</v>
      </c>
      <c r="H2468" s="735">
        <v>1853</v>
      </c>
      <c r="I2468" s="735">
        <v>1868</v>
      </c>
      <c r="J2468" s="735">
        <v>1818</v>
      </c>
      <c r="K2468" s="735">
        <v>192320</v>
      </c>
      <c r="L2468" s="735">
        <v>356370699</v>
      </c>
      <c r="M2468" s="735">
        <v>108579682000</v>
      </c>
      <c r="N2468" s="735">
        <v>58691720</v>
      </c>
    </row>
    <row r="2469" spans="1:14">
      <c r="A2469" s="734" t="s">
        <v>10324</v>
      </c>
      <c r="B2469" s="734" t="s">
        <v>10325</v>
      </c>
      <c r="C2469" s="734" t="s">
        <v>1600</v>
      </c>
      <c r="D2469" s="734" t="s">
        <v>1601</v>
      </c>
      <c r="E2469" s="735">
        <v>4060</v>
      </c>
      <c r="F2469" s="735">
        <v>-375</v>
      </c>
      <c r="G2469" s="736">
        <v>-8.4600000000000009</v>
      </c>
      <c r="H2469" s="735">
        <v>4350</v>
      </c>
      <c r="I2469" s="735">
        <v>4350</v>
      </c>
      <c r="J2469" s="735">
        <v>4020</v>
      </c>
      <c r="K2469" s="735">
        <v>1073193</v>
      </c>
      <c r="L2469" s="735">
        <v>4414404374</v>
      </c>
      <c r="M2469" s="735">
        <v>142256513000</v>
      </c>
      <c r="N2469" s="735">
        <v>35038550</v>
      </c>
    </row>
    <row r="2470" spans="1:14">
      <c r="A2470" s="734" t="s">
        <v>5499</v>
      </c>
      <c r="B2470" s="734" t="s">
        <v>5500</v>
      </c>
      <c r="C2470" s="734" t="s">
        <v>1629</v>
      </c>
      <c r="D2470" s="734" t="s">
        <v>1611</v>
      </c>
      <c r="E2470" s="735">
        <v>142200</v>
      </c>
      <c r="F2470" s="735">
        <v>300</v>
      </c>
      <c r="G2470" s="736">
        <v>0.21</v>
      </c>
      <c r="H2470" s="735">
        <v>140400</v>
      </c>
      <c r="I2470" s="735">
        <v>142500</v>
      </c>
      <c r="J2470" s="735">
        <v>139100</v>
      </c>
      <c r="K2470" s="735">
        <v>32054</v>
      </c>
      <c r="L2470" s="735">
        <v>4518360550</v>
      </c>
      <c r="M2470" s="735">
        <v>1660185000000</v>
      </c>
      <c r="N2470" s="735">
        <v>11675000</v>
      </c>
    </row>
    <row r="2471" spans="1:14">
      <c r="A2471" s="734" t="s">
        <v>5501</v>
      </c>
      <c r="B2471" s="734" t="s">
        <v>5502</v>
      </c>
      <c r="C2471" s="734" t="s">
        <v>1600</v>
      </c>
      <c r="D2471" s="734" t="s">
        <v>1632</v>
      </c>
      <c r="E2471" s="735">
        <v>3910</v>
      </c>
      <c r="F2471" s="735">
        <v>270</v>
      </c>
      <c r="G2471" s="736">
        <v>7.42</v>
      </c>
      <c r="H2471" s="735">
        <v>3690</v>
      </c>
      <c r="I2471" s="735">
        <v>3955</v>
      </c>
      <c r="J2471" s="735">
        <v>3550</v>
      </c>
      <c r="K2471" s="735">
        <v>1304457</v>
      </c>
      <c r="L2471" s="735">
        <v>4974299064</v>
      </c>
      <c r="M2471" s="735">
        <v>179276768760</v>
      </c>
      <c r="N2471" s="735">
        <v>45850836</v>
      </c>
    </row>
    <row r="2472" spans="1:14">
      <c r="A2472" s="734" t="s">
        <v>5503</v>
      </c>
      <c r="B2472" s="734" t="s">
        <v>5504</v>
      </c>
      <c r="C2472" s="734" t="s">
        <v>1600</v>
      </c>
      <c r="D2472" s="734" t="s">
        <v>1611</v>
      </c>
      <c r="E2472" s="735">
        <v>49050</v>
      </c>
      <c r="F2472" s="735">
        <v>-300</v>
      </c>
      <c r="G2472" s="736">
        <v>-0.61</v>
      </c>
      <c r="H2472" s="735">
        <v>49550</v>
      </c>
      <c r="I2472" s="735">
        <v>49550</v>
      </c>
      <c r="J2472" s="735">
        <v>48700</v>
      </c>
      <c r="K2472" s="735">
        <v>22214</v>
      </c>
      <c r="L2472" s="735">
        <v>1090915150</v>
      </c>
      <c r="M2472" s="735">
        <v>398678400000</v>
      </c>
      <c r="N2472" s="735">
        <v>8128000</v>
      </c>
    </row>
    <row r="2473" spans="1:14">
      <c r="A2473" s="734" t="s">
        <v>5505</v>
      </c>
      <c r="B2473" s="734" t="s">
        <v>5506</v>
      </c>
      <c r="C2473" s="734" t="s">
        <v>1600</v>
      </c>
      <c r="D2473" s="734" t="s">
        <v>1651</v>
      </c>
      <c r="E2473" s="735">
        <v>1710</v>
      </c>
      <c r="F2473" s="735">
        <v>0</v>
      </c>
      <c r="G2473" s="736">
        <v>0</v>
      </c>
      <c r="H2473" s="735">
        <v>0</v>
      </c>
      <c r="I2473" s="735">
        <v>0</v>
      </c>
      <c r="J2473" s="735">
        <v>0</v>
      </c>
      <c r="K2473" s="735">
        <v>0</v>
      </c>
      <c r="L2473" s="735">
        <v>0</v>
      </c>
      <c r="M2473" s="735">
        <v>27227331360</v>
      </c>
      <c r="N2473" s="735">
        <v>15922416</v>
      </c>
    </row>
    <row r="2474" spans="1:14">
      <c r="A2474" s="734" t="s">
        <v>5507</v>
      </c>
      <c r="B2474" s="734" t="s">
        <v>5508</v>
      </c>
      <c r="C2474" s="734" t="s">
        <v>1600</v>
      </c>
      <c r="D2474" s="734" t="s">
        <v>1611</v>
      </c>
      <c r="E2474" s="735">
        <v>4820</v>
      </c>
      <c r="F2474" s="735">
        <v>-115</v>
      </c>
      <c r="G2474" s="736">
        <v>-2.33</v>
      </c>
      <c r="H2474" s="735">
        <v>4935</v>
      </c>
      <c r="I2474" s="735">
        <v>4935</v>
      </c>
      <c r="J2474" s="735">
        <v>4805</v>
      </c>
      <c r="K2474" s="735">
        <v>81922</v>
      </c>
      <c r="L2474" s="735">
        <v>396006806</v>
      </c>
      <c r="M2474" s="735">
        <v>97394115360</v>
      </c>
      <c r="N2474" s="735">
        <v>20206248</v>
      </c>
    </row>
    <row r="2475" spans="1:14">
      <c r="A2475" s="734" t="s">
        <v>5509</v>
      </c>
      <c r="B2475" s="734" t="s">
        <v>5510</v>
      </c>
      <c r="C2475" s="734" t="s">
        <v>1600</v>
      </c>
      <c r="D2475" s="734" t="s">
        <v>1611</v>
      </c>
      <c r="E2475" s="735">
        <v>57600</v>
      </c>
      <c r="F2475" s="735">
        <v>-2300</v>
      </c>
      <c r="G2475" s="736">
        <v>-3.84</v>
      </c>
      <c r="H2475" s="735">
        <v>58800</v>
      </c>
      <c r="I2475" s="735">
        <v>59500</v>
      </c>
      <c r="J2475" s="735">
        <v>57500</v>
      </c>
      <c r="K2475" s="735">
        <v>51329</v>
      </c>
      <c r="L2475" s="735">
        <v>2982156400</v>
      </c>
      <c r="M2475" s="735">
        <v>637138310400</v>
      </c>
      <c r="N2475" s="735">
        <v>11061429</v>
      </c>
    </row>
    <row r="2476" spans="1:14">
      <c r="A2476" s="734" t="s">
        <v>5511</v>
      </c>
      <c r="B2476" s="734" t="s">
        <v>5512</v>
      </c>
      <c r="C2476" s="734" t="s">
        <v>1604</v>
      </c>
      <c r="D2476" s="734" t="s">
        <v>1605</v>
      </c>
      <c r="E2476" s="735">
        <v>7950</v>
      </c>
      <c r="F2476" s="735">
        <v>-210</v>
      </c>
      <c r="G2476" s="736">
        <v>-2.57</v>
      </c>
      <c r="H2476" s="735">
        <v>8150</v>
      </c>
      <c r="I2476" s="735">
        <v>8150</v>
      </c>
      <c r="J2476" s="735">
        <v>7770</v>
      </c>
      <c r="K2476" s="735">
        <v>251598</v>
      </c>
      <c r="L2476" s="735">
        <v>2006297485</v>
      </c>
      <c r="M2476" s="735">
        <v>143100000000</v>
      </c>
      <c r="N2476" s="735">
        <v>18000000</v>
      </c>
    </row>
    <row r="2477" spans="1:14">
      <c r="A2477" s="734" t="s">
        <v>5513</v>
      </c>
      <c r="B2477" s="734" t="s">
        <v>5514</v>
      </c>
      <c r="C2477" s="734" t="s">
        <v>1600</v>
      </c>
      <c r="D2477" s="734" t="s">
        <v>1611</v>
      </c>
      <c r="E2477" s="735">
        <v>36400</v>
      </c>
      <c r="F2477" s="735">
        <v>-300</v>
      </c>
      <c r="G2477" s="736">
        <v>-0.82</v>
      </c>
      <c r="H2477" s="735">
        <v>36350</v>
      </c>
      <c r="I2477" s="735">
        <v>37350</v>
      </c>
      <c r="J2477" s="735">
        <v>35550</v>
      </c>
      <c r="K2477" s="735">
        <v>124029</v>
      </c>
      <c r="L2477" s="735">
        <v>4535277950</v>
      </c>
      <c r="M2477" s="735">
        <v>435369844000</v>
      </c>
      <c r="N2477" s="735">
        <v>11960710</v>
      </c>
    </row>
    <row r="2478" spans="1:14">
      <c r="A2478" s="734" t="s">
        <v>10326</v>
      </c>
      <c r="B2478" s="734" t="s">
        <v>10327</v>
      </c>
      <c r="C2478" s="734" t="s">
        <v>1600</v>
      </c>
      <c r="D2478" s="734" t="s">
        <v>1601</v>
      </c>
      <c r="E2478" s="735">
        <v>15820</v>
      </c>
      <c r="F2478" s="735">
        <v>-120</v>
      </c>
      <c r="G2478" s="736">
        <v>-0.75</v>
      </c>
      <c r="H2478" s="735">
        <v>15940</v>
      </c>
      <c r="I2478" s="735">
        <v>16250</v>
      </c>
      <c r="J2478" s="735">
        <v>15620</v>
      </c>
      <c r="K2478" s="735">
        <v>146187</v>
      </c>
      <c r="L2478" s="735">
        <v>2313142785</v>
      </c>
      <c r="M2478" s="735">
        <v>244433475300</v>
      </c>
      <c r="N2478" s="735">
        <v>15450915</v>
      </c>
    </row>
    <row r="2479" spans="1:14">
      <c r="A2479" s="734" t="s">
        <v>5130</v>
      </c>
      <c r="B2479" s="734" t="s">
        <v>7921</v>
      </c>
      <c r="C2479" s="734" t="s">
        <v>1600</v>
      </c>
      <c r="D2479" s="734" t="s">
        <v>1601</v>
      </c>
      <c r="E2479" s="735">
        <v>1299</v>
      </c>
      <c r="F2479" s="735">
        <v>-1</v>
      </c>
      <c r="G2479" s="736">
        <v>-0.08</v>
      </c>
      <c r="H2479" s="735">
        <v>1321</v>
      </c>
      <c r="I2479" s="735">
        <v>1321</v>
      </c>
      <c r="J2479" s="735">
        <v>1299</v>
      </c>
      <c r="K2479" s="735">
        <v>4938</v>
      </c>
      <c r="L2479" s="735">
        <v>6436370</v>
      </c>
      <c r="M2479" s="735">
        <v>41888494476</v>
      </c>
      <c r="N2479" s="735">
        <v>32246724</v>
      </c>
    </row>
    <row r="2480" spans="1:14">
      <c r="A2480" s="734" t="s">
        <v>5515</v>
      </c>
      <c r="B2480" s="734" t="s">
        <v>5516</v>
      </c>
      <c r="C2480" s="734" t="s">
        <v>1600</v>
      </c>
      <c r="D2480" s="734" t="s">
        <v>1611</v>
      </c>
      <c r="E2480" s="735">
        <v>59800</v>
      </c>
      <c r="F2480" s="735">
        <v>-400</v>
      </c>
      <c r="G2480" s="736">
        <v>-0.66</v>
      </c>
      <c r="H2480" s="735">
        <v>59800</v>
      </c>
      <c r="I2480" s="735">
        <v>60650</v>
      </c>
      <c r="J2480" s="735">
        <v>59100</v>
      </c>
      <c r="K2480" s="735">
        <v>135252</v>
      </c>
      <c r="L2480" s="735">
        <v>8100672150</v>
      </c>
      <c r="M2480" s="735">
        <v>587991274000</v>
      </c>
      <c r="N2480" s="735">
        <v>9832630</v>
      </c>
    </row>
    <row r="2481" spans="1:14">
      <c r="A2481" s="734" t="s">
        <v>5517</v>
      </c>
      <c r="B2481" s="734" t="s">
        <v>5518</v>
      </c>
      <c r="C2481" s="734" t="s">
        <v>1695</v>
      </c>
      <c r="D2481" s="734" t="s">
        <v>1696</v>
      </c>
      <c r="E2481" s="735">
        <v>2500</v>
      </c>
      <c r="F2481" s="735">
        <v>250</v>
      </c>
      <c r="G2481" s="736">
        <v>11.11</v>
      </c>
      <c r="H2481" s="735">
        <v>2490</v>
      </c>
      <c r="I2481" s="735">
        <v>2500</v>
      </c>
      <c r="J2481" s="735">
        <v>2490</v>
      </c>
      <c r="K2481" s="735">
        <v>2</v>
      </c>
      <c r="L2481" s="735">
        <v>4990</v>
      </c>
      <c r="M2481" s="735">
        <v>3378787500</v>
      </c>
      <c r="N2481" s="735">
        <v>1351515</v>
      </c>
    </row>
    <row r="2482" spans="1:14">
      <c r="A2482" s="734" t="s">
        <v>10328</v>
      </c>
      <c r="B2482" s="734" t="s">
        <v>10329</v>
      </c>
      <c r="C2482" s="734" t="s">
        <v>1604</v>
      </c>
      <c r="D2482" s="734" t="s">
        <v>1605</v>
      </c>
      <c r="E2482" s="735">
        <v>15130</v>
      </c>
      <c r="F2482" s="735">
        <v>-3080</v>
      </c>
      <c r="G2482" s="736">
        <v>-16.91</v>
      </c>
      <c r="H2482" s="735">
        <v>16500</v>
      </c>
      <c r="I2482" s="735">
        <v>16800</v>
      </c>
      <c r="J2482" s="735">
        <v>15050</v>
      </c>
      <c r="K2482" s="735">
        <v>2668777</v>
      </c>
      <c r="L2482" s="735">
        <v>41936949235</v>
      </c>
      <c r="M2482" s="735">
        <v>364545624250</v>
      </c>
      <c r="N2482" s="735">
        <v>24094225</v>
      </c>
    </row>
    <row r="2483" spans="1:14">
      <c r="A2483" s="734" t="s">
        <v>5519</v>
      </c>
      <c r="B2483" s="734" t="s">
        <v>5520</v>
      </c>
      <c r="C2483" s="734" t="s">
        <v>1604</v>
      </c>
      <c r="D2483" s="734" t="s">
        <v>1605</v>
      </c>
      <c r="E2483" s="735">
        <v>2740</v>
      </c>
      <c r="F2483" s="735">
        <v>5</v>
      </c>
      <c r="G2483" s="736">
        <v>0.18</v>
      </c>
      <c r="H2483" s="735">
        <v>2710</v>
      </c>
      <c r="I2483" s="735">
        <v>2740</v>
      </c>
      <c r="J2483" s="735">
        <v>2665</v>
      </c>
      <c r="K2483" s="735">
        <v>52247</v>
      </c>
      <c r="L2483" s="735">
        <v>140886127</v>
      </c>
      <c r="M2483" s="735">
        <v>138176194320</v>
      </c>
      <c r="N2483" s="735">
        <v>50429268</v>
      </c>
    </row>
    <row r="2484" spans="1:14">
      <c r="A2484" s="734" t="s">
        <v>5521</v>
      </c>
      <c r="B2484" s="734" t="s">
        <v>5522</v>
      </c>
      <c r="C2484" s="734" t="s">
        <v>1604</v>
      </c>
      <c r="D2484" s="734" t="s">
        <v>1605</v>
      </c>
      <c r="E2484" s="735">
        <v>4400</v>
      </c>
      <c r="F2484" s="735">
        <v>-425</v>
      </c>
      <c r="G2484" s="736">
        <v>-8.81</v>
      </c>
      <c r="H2484" s="735">
        <v>3415</v>
      </c>
      <c r="I2484" s="735">
        <v>4560</v>
      </c>
      <c r="J2484" s="735">
        <v>3415</v>
      </c>
      <c r="K2484" s="735">
        <v>80991</v>
      </c>
      <c r="L2484" s="735">
        <v>318943380</v>
      </c>
      <c r="M2484" s="735">
        <v>5469261600</v>
      </c>
      <c r="N2484" s="735">
        <v>1243014</v>
      </c>
    </row>
    <row r="2485" spans="1:14">
      <c r="A2485" s="734" t="s">
        <v>5523</v>
      </c>
      <c r="B2485" s="734" t="s">
        <v>5524</v>
      </c>
      <c r="C2485" s="734" t="s">
        <v>1600</v>
      </c>
      <c r="D2485" s="734" t="s">
        <v>1632</v>
      </c>
      <c r="E2485" s="735">
        <v>5990</v>
      </c>
      <c r="F2485" s="735">
        <v>-50</v>
      </c>
      <c r="G2485" s="736">
        <v>-0.83</v>
      </c>
      <c r="H2485" s="735">
        <v>5980</v>
      </c>
      <c r="I2485" s="735">
        <v>6090</v>
      </c>
      <c r="J2485" s="735">
        <v>5870</v>
      </c>
      <c r="K2485" s="735">
        <v>86842</v>
      </c>
      <c r="L2485" s="735">
        <v>520051005</v>
      </c>
      <c r="M2485" s="735">
        <v>170584639630</v>
      </c>
      <c r="N2485" s="735">
        <v>28478237</v>
      </c>
    </row>
    <row r="2486" spans="1:14">
      <c r="A2486" s="734" t="s">
        <v>5525</v>
      </c>
      <c r="B2486" s="734" t="s">
        <v>5526</v>
      </c>
      <c r="C2486" s="734" t="s">
        <v>1604</v>
      </c>
      <c r="D2486" s="734" t="s">
        <v>1605</v>
      </c>
      <c r="E2486" s="735">
        <v>1450</v>
      </c>
      <c r="F2486" s="735">
        <v>0</v>
      </c>
      <c r="G2486" s="736">
        <v>0</v>
      </c>
      <c r="H2486" s="735">
        <v>1460</v>
      </c>
      <c r="I2486" s="735">
        <v>1464</v>
      </c>
      <c r="J2486" s="735">
        <v>1447</v>
      </c>
      <c r="K2486" s="735">
        <v>244707</v>
      </c>
      <c r="L2486" s="735">
        <v>355945185</v>
      </c>
      <c r="M2486" s="735">
        <v>394643346250</v>
      </c>
      <c r="N2486" s="735">
        <v>272167825</v>
      </c>
    </row>
    <row r="2487" spans="1:14">
      <c r="A2487" s="734" t="s">
        <v>5527</v>
      </c>
      <c r="B2487" s="734" t="s">
        <v>5528</v>
      </c>
      <c r="C2487" s="734" t="s">
        <v>1604</v>
      </c>
      <c r="D2487" s="734" t="s">
        <v>1605</v>
      </c>
      <c r="E2487" s="735">
        <v>479</v>
      </c>
      <c r="F2487" s="735">
        <v>-2</v>
      </c>
      <c r="G2487" s="736">
        <v>-0.42</v>
      </c>
      <c r="H2487" s="735">
        <v>498</v>
      </c>
      <c r="I2487" s="735">
        <v>498</v>
      </c>
      <c r="J2487" s="735">
        <v>478</v>
      </c>
      <c r="K2487" s="735">
        <v>272939</v>
      </c>
      <c r="L2487" s="735">
        <v>131349701</v>
      </c>
      <c r="M2487" s="735">
        <v>54205313626</v>
      </c>
      <c r="N2487" s="735">
        <v>113163494</v>
      </c>
    </row>
    <row r="2488" spans="1:14">
      <c r="A2488" s="734" t="s">
        <v>7922</v>
      </c>
      <c r="B2488" s="734" t="s">
        <v>7923</v>
      </c>
      <c r="C2488" s="734" t="s">
        <v>1600</v>
      </c>
      <c r="D2488" s="734" t="s">
        <v>1632</v>
      </c>
      <c r="E2488" s="735">
        <v>7650</v>
      </c>
      <c r="F2488" s="735">
        <v>60</v>
      </c>
      <c r="G2488" s="736">
        <v>0.79</v>
      </c>
      <c r="H2488" s="735">
        <v>7590</v>
      </c>
      <c r="I2488" s="735">
        <v>7680</v>
      </c>
      <c r="J2488" s="735">
        <v>7520</v>
      </c>
      <c r="K2488" s="735">
        <v>41023</v>
      </c>
      <c r="L2488" s="735">
        <v>312136815</v>
      </c>
      <c r="M2488" s="735">
        <v>163167477300</v>
      </c>
      <c r="N2488" s="735">
        <v>21329082</v>
      </c>
    </row>
    <row r="2489" spans="1:14">
      <c r="A2489" s="734" t="s">
        <v>4348</v>
      </c>
      <c r="B2489" s="734" t="s">
        <v>10330</v>
      </c>
      <c r="C2489" s="734" t="s">
        <v>1600</v>
      </c>
      <c r="D2489" s="734" t="s">
        <v>1611</v>
      </c>
      <c r="E2489" s="735">
        <v>6610</v>
      </c>
      <c r="F2489" s="735">
        <v>20</v>
      </c>
      <c r="G2489" s="736">
        <v>0.3</v>
      </c>
      <c r="H2489" s="735">
        <v>6750</v>
      </c>
      <c r="I2489" s="735">
        <v>6860</v>
      </c>
      <c r="J2489" s="735">
        <v>6400</v>
      </c>
      <c r="K2489" s="735">
        <v>46663</v>
      </c>
      <c r="L2489" s="735">
        <v>309318130</v>
      </c>
      <c r="M2489" s="735">
        <v>66117410740</v>
      </c>
      <c r="N2489" s="735">
        <v>10002634</v>
      </c>
    </row>
    <row r="2490" spans="1:14">
      <c r="A2490" s="734" t="s">
        <v>2031</v>
      </c>
      <c r="B2490" s="734" t="s">
        <v>10331</v>
      </c>
      <c r="C2490" s="734" t="s">
        <v>1600</v>
      </c>
      <c r="D2490" s="734" t="s">
        <v>1601</v>
      </c>
      <c r="E2490" s="735">
        <v>705</v>
      </c>
      <c r="F2490" s="735">
        <v>-7</v>
      </c>
      <c r="G2490" s="736">
        <v>-0.98</v>
      </c>
      <c r="H2490" s="735">
        <v>712</v>
      </c>
      <c r="I2490" s="735">
        <v>712</v>
      </c>
      <c r="J2490" s="735">
        <v>697</v>
      </c>
      <c r="K2490" s="735">
        <v>86566</v>
      </c>
      <c r="L2490" s="735">
        <v>60661614</v>
      </c>
      <c r="M2490" s="735">
        <v>36515178195</v>
      </c>
      <c r="N2490" s="735">
        <v>51794579</v>
      </c>
    </row>
    <row r="2491" spans="1:14">
      <c r="A2491" s="734" t="s">
        <v>5529</v>
      </c>
      <c r="B2491" s="734" t="s">
        <v>5530</v>
      </c>
      <c r="C2491" s="734" t="s">
        <v>1600</v>
      </c>
      <c r="D2491" s="734" t="s">
        <v>1611</v>
      </c>
      <c r="E2491" s="735">
        <v>1570</v>
      </c>
      <c r="F2491" s="735">
        <v>-12</v>
      </c>
      <c r="G2491" s="736">
        <v>-0.76</v>
      </c>
      <c r="H2491" s="735">
        <v>1597</v>
      </c>
      <c r="I2491" s="735">
        <v>1597</v>
      </c>
      <c r="J2491" s="735">
        <v>1554</v>
      </c>
      <c r="K2491" s="735">
        <v>121637</v>
      </c>
      <c r="L2491" s="735">
        <v>191048759</v>
      </c>
      <c r="M2491" s="735">
        <v>142705831380</v>
      </c>
      <c r="N2491" s="735">
        <v>90895434</v>
      </c>
    </row>
    <row r="2492" spans="1:14">
      <c r="A2492" s="734" t="s">
        <v>5531</v>
      </c>
      <c r="B2492" s="734" t="s">
        <v>5532</v>
      </c>
      <c r="C2492" s="734" t="s">
        <v>1600</v>
      </c>
      <c r="D2492" s="734" t="s">
        <v>1611</v>
      </c>
      <c r="E2492" s="735">
        <v>2845</v>
      </c>
      <c r="F2492" s="735">
        <v>10</v>
      </c>
      <c r="G2492" s="736">
        <v>0.35</v>
      </c>
      <c r="H2492" s="735">
        <v>2835</v>
      </c>
      <c r="I2492" s="735">
        <v>2880</v>
      </c>
      <c r="J2492" s="735">
        <v>2815</v>
      </c>
      <c r="K2492" s="735">
        <v>42189</v>
      </c>
      <c r="L2492" s="735">
        <v>119707725</v>
      </c>
      <c r="M2492" s="735">
        <v>69043603690</v>
      </c>
      <c r="N2492" s="735">
        <v>24268402</v>
      </c>
    </row>
    <row r="2493" spans="1:14">
      <c r="A2493" s="734" t="s">
        <v>5533</v>
      </c>
      <c r="B2493" s="734" t="s">
        <v>5534</v>
      </c>
      <c r="C2493" s="734" t="s">
        <v>1600</v>
      </c>
      <c r="D2493" s="734" t="s">
        <v>1601</v>
      </c>
      <c r="E2493" s="735">
        <v>1829</v>
      </c>
      <c r="F2493" s="735">
        <v>-53</v>
      </c>
      <c r="G2493" s="736">
        <v>-2.82</v>
      </c>
      <c r="H2493" s="735">
        <v>1876</v>
      </c>
      <c r="I2493" s="735">
        <v>1960</v>
      </c>
      <c r="J2493" s="735">
        <v>1772</v>
      </c>
      <c r="K2493" s="735">
        <v>148398</v>
      </c>
      <c r="L2493" s="735">
        <v>274558153</v>
      </c>
      <c r="M2493" s="735">
        <v>20625045891</v>
      </c>
      <c r="N2493" s="735">
        <v>11276679</v>
      </c>
    </row>
    <row r="2494" spans="1:14">
      <c r="A2494" s="734" t="s">
        <v>5535</v>
      </c>
      <c r="B2494" s="734" t="s">
        <v>5536</v>
      </c>
      <c r="C2494" s="734" t="s">
        <v>1695</v>
      </c>
      <c r="D2494" s="734" t="s">
        <v>1696</v>
      </c>
      <c r="E2494" s="735">
        <v>1933</v>
      </c>
      <c r="F2494" s="735">
        <v>-12</v>
      </c>
      <c r="G2494" s="736">
        <v>-0.62</v>
      </c>
      <c r="H2494" s="735">
        <v>1995</v>
      </c>
      <c r="I2494" s="735">
        <v>1995</v>
      </c>
      <c r="J2494" s="735">
        <v>1910</v>
      </c>
      <c r="K2494" s="735">
        <v>2278</v>
      </c>
      <c r="L2494" s="735">
        <v>4463008</v>
      </c>
      <c r="M2494" s="735">
        <v>20735851570</v>
      </c>
      <c r="N2494" s="735">
        <v>10727290</v>
      </c>
    </row>
    <row r="2495" spans="1:14">
      <c r="A2495" s="734" t="s">
        <v>5537</v>
      </c>
      <c r="B2495" s="734" t="s">
        <v>5538</v>
      </c>
      <c r="C2495" s="734" t="s">
        <v>1600</v>
      </c>
      <c r="D2495" s="734" t="s">
        <v>1611</v>
      </c>
      <c r="E2495" s="735">
        <v>7770</v>
      </c>
      <c r="F2495" s="735">
        <v>-240</v>
      </c>
      <c r="G2495" s="736">
        <v>-3</v>
      </c>
      <c r="H2495" s="735">
        <v>8090</v>
      </c>
      <c r="I2495" s="735">
        <v>8090</v>
      </c>
      <c r="J2495" s="735">
        <v>7720</v>
      </c>
      <c r="K2495" s="735">
        <v>28468</v>
      </c>
      <c r="L2495" s="735">
        <v>223328630</v>
      </c>
      <c r="M2495" s="735">
        <v>86320224480</v>
      </c>
      <c r="N2495" s="735">
        <v>11109424</v>
      </c>
    </row>
    <row r="2496" spans="1:14">
      <c r="A2496" s="734" t="s">
        <v>7924</v>
      </c>
      <c r="B2496" s="734" t="s">
        <v>7925</v>
      </c>
      <c r="C2496" s="734" t="s">
        <v>1600</v>
      </c>
      <c r="D2496" s="734" t="s">
        <v>1632</v>
      </c>
      <c r="E2496" s="735">
        <v>21250</v>
      </c>
      <c r="F2496" s="735">
        <v>0</v>
      </c>
      <c r="G2496" s="736">
        <v>0</v>
      </c>
      <c r="H2496" s="735">
        <v>0</v>
      </c>
      <c r="I2496" s="735">
        <v>0</v>
      </c>
      <c r="J2496" s="735">
        <v>0</v>
      </c>
      <c r="K2496" s="735">
        <v>0</v>
      </c>
      <c r="L2496" s="735">
        <v>0</v>
      </c>
      <c r="M2496" s="735">
        <v>1051732476250</v>
      </c>
      <c r="N2496" s="735">
        <v>49493293</v>
      </c>
    </row>
    <row r="2497" spans="1:14">
      <c r="A2497" s="734" t="s">
        <v>5540</v>
      </c>
      <c r="B2497" s="734" t="s">
        <v>5541</v>
      </c>
      <c r="C2497" s="734" t="s">
        <v>1604</v>
      </c>
      <c r="D2497" s="734" t="s">
        <v>1605</v>
      </c>
      <c r="E2497" s="735">
        <v>16550</v>
      </c>
      <c r="F2497" s="735">
        <v>190</v>
      </c>
      <c r="G2497" s="736">
        <v>1.1599999999999999</v>
      </c>
      <c r="H2497" s="735">
        <v>16310</v>
      </c>
      <c r="I2497" s="735">
        <v>16590</v>
      </c>
      <c r="J2497" s="735">
        <v>16150</v>
      </c>
      <c r="K2497" s="735">
        <v>515479</v>
      </c>
      <c r="L2497" s="735">
        <v>8436359620</v>
      </c>
      <c r="M2497" s="735">
        <v>1529312001450</v>
      </c>
      <c r="N2497" s="735">
        <v>92405559</v>
      </c>
    </row>
    <row r="2498" spans="1:14">
      <c r="A2498" s="734" t="s">
        <v>3168</v>
      </c>
      <c r="B2498" s="734" t="s">
        <v>10332</v>
      </c>
      <c r="C2498" s="734" t="s">
        <v>1600</v>
      </c>
      <c r="D2498" s="734" t="s">
        <v>1651</v>
      </c>
      <c r="E2498" s="735">
        <v>896</v>
      </c>
      <c r="F2498" s="735">
        <v>36</v>
      </c>
      <c r="G2498" s="736">
        <v>4.1900000000000004</v>
      </c>
      <c r="H2498" s="735">
        <v>860</v>
      </c>
      <c r="I2498" s="735">
        <v>995</v>
      </c>
      <c r="J2498" s="735">
        <v>856</v>
      </c>
      <c r="K2498" s="735">
        <v>1810123</v>
      </c>
      <c r="L2498" s="735">
        <v>1701026597</v>
      </c>
      <c r="M2498" s="735">
        <v>78494854144</v>
      </c>
      <c r="N2498" s="735">
        <v>87605864</v>
      </c>
    </row>
    <row r="2499" spans="1:14">
      <c r="A2499" s="734" t="s">
        <v>5542</v>
      </c>
      <c r="B2499" s="734" t="s">
        <v>5543</v>
      </c>
      <c r="C2499" s="734" t="s">
        <v>1600</v>
      </c>
      <c r="D2499" s="734" t="s">
        <v>1601</v>
      </c>
      <c r="E2499" s="735">
        <v>1107</v>
      </c>
      <c r="F2499" s="735">
        <v>-7</v>
      </c>
      <c r="G2499" s="736">
        <v>-0.63</v>
      </c>
      <c r="H2499" s="735">
        <v>1115</v>
      </c>
      <c r="I2499" s="735">
        <v>1124</v>
      </c>
      <c r="J2499" s="735">
        <v>1060</v>
      </c>
      <c r="K2499" s="735">
        <v>87707</v>
      </c>
      <c r="L2499" s="735">
        <v>97480606</v>
      </c>
      <c r="M2499" s="735">
        <v>41790426741</v>
      </c>
      <c r="N2499" s="735">
        <v>37751063</v>
      </c>
    </row>
    <row r="2500" spans="1:14">
      <c r="A2500" s="734" t="s">
        <v>7926</v>
      </c>
      <c r="B2500" s="734" t="s">
        <v>7927</v>
      </c>
      <c r="C2500" s="734" t="s">
        <v>1600</v>
      </c>
      <c r="D2500" s="734" t="s">
        <v>1632</v>
      </c>
      <c r="E2500" s="735">
        <v>9390</v>
      </c>
      <c r="F2500" s="735">
        <v>-70</v>
      </c>
      <c r="G2500" s="736">
        <v>-0.74</v>
      </c>
      <c r="H2500" s="735">
        <v>9460</v>
      </c>
      <c r="I2500" s="735">
        <v>9850</v>
      </c>
      <c r="J2500" s="735">
        <v>9170</v>
      </c>
      <c r="K2500" s="735">
        <v>202982</v>
      </c>
      <c r="L2500" s="735">
        <v>1922618790</v>
      </c>
      <c r="M2500" s="735">
        <v>121562301480</v>
      </c>
      <c r="N2500" s="735">
        <v>12945932</v>
      </c>
    </row>
    <row r="2501" spans="1:14">
      <c r="A2501" s="734" t="s">
        <v>5544</v>
      </c>
      <c r="B2501" s="734" t="s">
        <v>5545</v>
      </c>
      <c r="C2501" s="734" t="s">
        <v>1600</v>
      </c>
      <c r="D2501" s="734" t="s">
        <v>1614</v>
      </c>
      <c r="E2501" s="735">
        <v>775</v>
      </c>
      <c r="F2501" s="735">
        <v>2</v>
      </c>
      <c r="G2501" s="736">
        <v>0.26</v>
      </c>
      <c r="H2501" s="735">
        <v>773</v>
      </c>
      <c r="I2501" s="735">
        <v>780</v>
      </c>
      <c r="J2501" s="735">
        <v>769</v>
      </c>
      <c r="K2501" s="735">
        <v>97671</v>
      </c>
      <c r="L2501" s="735">
        <v>75514223</v>
      </c>
      <c r="M2501" s="735">
        <v>32398344125</v>
      </c>
      <c r="N2501" s="735">
        <v>41804315</v>
      </c>
    </row>
    <row r="2502" spans="1:14">
      <c r="A2502" s="734" t="s">
        <v>5546</v>
      </c>
      <c r="B2502" s="734" t="s">
        <v>5547</v>
      </c>
      <c r="C2502" s="734" t="s">
        <v>1629</v>
      </c>
      <c r="D2502" s="734" t="s">
        <v>1611</v>
      </c>
      <c r="E2502" s="735">
        <v>403000</v>
      </c>
      <c r="F2502" s="735">
        <v>2500</v>
      </c>
      <c r="G2502" s="736">
        <v>0.62</v>
      </c>
      <c r="H2502" s="735">
        <v>400000</v>
      </c>
      <c r="I2502" s="735">
        <v>409000</v>
      </c>
      <c r="J2502" s="735">
        <v>396000</v>
      </c>
      <c r="K2502" s="735">
        <v>73118</v>
      </c>
      <c r="L2502" s="735">
        <v>29371120250</v>
      </c>
      <c r="M2502" s="735">
        <v>4187028144000</v>
      </c>
      <c r="N2502" s="735">
        <v>10389648</v>
      </c>
    </row>
    <row r="2503" spans="1:14">
      <c r="A2503" s="734" t="s">
        <v>5548</v>
      </c>
      <c r="B2503" s="734" t="s">
        <v>5549</v>
      </c>
      <c r="C2503" s="734" t="s">
        <v>1695</v>
      </c>
      <c r="D2503" s="734" t="s">
        <v>1696</v>
      </c>
      <c r="E2503" s="735">
        <v>31600</v>
      </c>
      <c r="F2503" s="735">
        <v>1300</v>
      </c>
      <c r="G2503" s="736">
        <v>4.29</v>
      </c>
      <c r="H2503" s="735">
        <v>30300</v>
      </c>
      <c r="I2503" s="735">
        <v>31650</v>
      </c>
      <c r="J2503" s="735">
        <v>30050</v>
      </c>
      <c r="K2503" s="735">
        <v>1894</v>
      </c>
      <c r="L2503" s="735">
        <v>58333750</v>
      </c>
      <c r="M2503" s="735">
        <v>132190384000</v>
      </c>
      <c r="N2503" s="735">
        <v>4183240</v>
      </c>
    </row>
    <row r="2504" spans="1:14">
      <c r="A2504" s="734" t="s">
        <v>5550</v>
      </c>
      <c r="B2504" s="734" t="s">
        <v>5551</v>
      </c>
      <c r="C2504" s="734" t="s">
        <v>1600</v>
      </c>
      <c r="D2504" s="734" t="s">
        <v>1651</v>
      </c>
      <c r="E2504" s="735">
        <v>2915</v>
      </c>
      <c r="F2504" s="735">
        <v>0</v>
      </c>
      <c r="G2504" s="736">
        <v>0</v>
      </c>
      <c r="H2504" s="735">
        <v>0</v>
      </c>
      <c r="I2504" s="735">
        <v>0</v>
      </c>
      <c r="J2504" s="735">
        <v>0</v>
      </c>
      <c r="K2504" s="735">
        <v>0</v>
      </c>
      <c r="L2504" s="735">
        <v>0</v>
      </c>
      <c r="M2504" s="735">
        <v>233786229820</v>
      </c>
      <c r="N2504" s="735">
        <v>80201108</v>
      </c>
    </row>
    <row r="2505" spans="1:14">
      <c r="A2505" s="734" t="s">
        <v>5552</v>
      </c>
      <c r="B2505" s="734" t="s">
        <v>5553</v>
      </c>
      <c r="C2505" s="734" t="s">
        <v>1604</v>
      </c>
      <c r="D2505" s="734" t="s">
        <v>1605</v>
      </c>
      <c r="E2505" s="735">
        <v>14530</v>
      </c>
      <c r="F2505" s="735">
        <v>-250</v>
      </c>
      <c r="G2505" s="736">
        <v>-1.69</v>
      </c>
      <c r="H2505" s="735">
        <v>14790</v>
      </c>
      <c r="I2505" s="735">
        <v>14860</v>
      </c>
      <c r="J2505" s="735">
        <v>14390</v>
      </c>
      <c r="K2505" s="735">
        <v>627284</v>
      </c>
      <c r="L2505" s="735">
        <v>9136729370</v>
      </c>
      <c r="M2505" s="735">
        <v>872046486920</v>
      </c>
      <c r="N2505" s="735">
        <v>60016964</v>
      </c>
    </row>
    <row r="2506" spans="1:14">
      <c r="A2506" s="734" t="s">
        <v>5554</v>
      </c>
      <c r="B2506" s="734" t="s">
        <v>5555</v>
      </c>
      <c r="C2506" s="734" t="s">
        <v>1600</v>
      </c>
      <c r="D2506" s="734" t="s">
        <v>1611</v>
      </c>
      <c r="E2506" s="735">
        <v>2870</v>
      </c>
      <c r="F2506" s="735">
        <v>20</v>
      </c>
      <c r="G2506" s="736">
        <v>0.7</v>
      </c>
      <c r="H2506" s="735">
        <v>2850</v>
      </c>
      <c r="I2506" s="735">
        <v>2875</v>
      </c>
      <c r="J2506" s="735">
        <v>2845</v>
      </c>
      <c r="K2506" s="735">
        <v>23993</v>
      </c>
      <c r="L2506" s="735">
        <v>68677465</v>
      </c>
      <c r="M2506" s="735">
        <v>38727639370</v>
      </c>
      <c r="N2506" s="735">
        <v>13493951</v>
      </c>
    </row>
    <row r="2507" spans="1:14">
      <c r="A2507" s="734" t="s">
        <v>5556</v>
      </c>
      <c r="B2507" s="734" t="s">
        <v>5557</v>
      </c>
      <c r="C2507" s="734" t="s">
        <v>1600</v>
      </c>
      <c r="D2507" s="734" t="s">
        <v>1601</v>
      </c>
      <c r="E2507" s="735">
        <v>7930</v>
      </c>
      <c r="F2507" s="735">
        <v>30</v>
      </c>
      <c r="G2507" s="736">
        <v>0.38</v>
      </c>
      <c r="H2507" s="735">
        <v>7800</v>
      </c>
      <c r="I2507" s="735">
        <v>7940</v>
      </c>
      <c r="J2507" s="735">
        <v>7800</v>
      </c>
      <c r="K2507" s="735">
        <v>19714</v>
      </c>
      <c r="L2507" s="735">
        <v>154441980</v>
      </c>
      <c r="M2507" s="735">
        <v>158600000000</v>
      </c>
      <c r="N2507" s="735">
        <v>20000000</v>
      </c>
    </row>
    <row r="2508" spans="1:14">
      <c r="A2508" s="734" t="s">
        <v>5558</v>
      </c>
      <c r="B2508" s="734" t="s">
        <v>5559</v>
      </c>
      <c r="C2508" s="734" t="s">
        <v>1600</v>
      </c>
      <c r="D2508" s="734" t="s">
        <v>1614</v>
      </c>
      <c r="E2508" s="735">
        <v>4415</v>
      </c>
      <c r="F2508" s="735">
        <v>0</v>
      </c>
      <c r="G2508" s="736">
        <v>0</v>
      </c>
      <c r="H2508" s="735">
        <v>4395</v>
      </c>
      <c r="I2508" s="735">
        <v>4470</v>
      </c>
      <c r="J2508" s="735">
        <v>4340</v>
      </c>
      <c r="K2508" s="735">
        <v>28287</v>
      </c>
      <c r="L2508" s="735">
        <v>123758265</v>
      </c>
      <c r="M2508" s="735">
        <v>51672815630</v>
      </c>
      <c r="N2508" s="735">
        <v>11703922</v>
      </c>
    </row>
    <row r="2509" spans="1:14">
      <c r="A2509" s="734" t="s">
        <v>5560</v>
      </c>
      <c r="B2509" s="734" t="s">
        <v>5561</v>
      </c>
      <c r="C2509" s="734" t="s">
        <v>1600</v>
      </c>
      <c r="D2509" s="734" t="s">
        <v>1611</v>
      </c>
      <c r="E2509" s="735">
        <v>2685</v>
      </c>
      <c r="F2509" s="735">
        <v>-5</v>
      </c>
      <c r="G2509" s="736">
        <v>-0.19</v>
      </c>
      <c r="H2509" s="735">
        <v>2660</v>
      </c>
      <c r="I2509" s="735">
        <v>2695</v>
      </c>
      <c r="J2509" s="735">
        <v>2655</v>
      </c>
      <c r="K2509" s="735">
        <v>64500</v>
      </c>
      <c r="L2509" s="735">
        <v>172128950</v>
      </c>
      <c r="M2509" s="735">
        <v>67661779830</v>
      </c>
      <c r="N2509" s="735">
        <v>25199918</v>
      </c>
    </row>
    <row r="2510" spans="1:14">
      <c r="A2510" s="734" t="s">
        <v>5562</v>
      </c>
      <c r="B2510" s="734" t="s">
        <v>5563</v>
      </c>
      <c r="C2510" s="734" t="s">
        <v>1600</v>
      </c>
      <c r="D2510" s="734" t="s">
        <v>1601</v>
      </c>
      <c r="E2510" s="735">
        <v>4240</v>
      </c>
      <c r="F2510" s="735">
        <v>-60</v>
      </c>
      <c r="G2510" s="736">
        <v>-1.4</v>
      </c>
      <c r="H2510" s="735">
        <v>4300</v>
      </c>
      <c r="I2510" s="735">
        <v>4305</v>
      </c>
      <c r="J2510" s="735">
        <v>4240</v>
      </c>
      <c r="K2510" s="735">
        <v>68704</v>
      </c>
      <c r="L2510" s="735">
        <v>292812695</v>
      </c>
      <c r="M2510" s="735">
        <v>155229601200</v>
      </c>
      <c r="N2510" s="735">
        <v>36610755</v>
      </c>
    </row>
    <row r="2511" spans="1:14">
      <c r="A2511" s="734" t="s">
        <v>5564</v>
      </c>
      <c r="B2511" s="734" t="s">
        <v>5565</v>
      </c>
      <c r="C2511" s="734" t="s">
        <v>1600</v>
      </c>
      <c r="D2511" s="734" t="s">
        <v>1614</v>
      </c>
      <c r="E2511" s="735">
        <v>10800</v>
      </c>
      <c r="F2511" s="735">
        <v>-120</v>
      </c>
      <c r="G2511" s="736">
        <v>-1.1000000000000001</v>
      </c>
      <c r="H2511" s="735">
        <v>11120</v>
      </c>
      <c r="I2511" s="735">
        <v>11150</v>
      </c>
      <c r="J2511" s="735">
        <v>10130</v>
      </c>
      <c r="K2511" s="735">
        <v>556186</v>
      </c>
      <c r="L2511" s="735">
        <v>5863373595</v>
      </c>
      <c r="M2511" s="735">
        <v>354825630000</v>
      </c>
      <c r="N2511" s="735">
        <v>32854225</v>
      </c>
    </row>
    <row r="2512" spans="1:14">
      <c r="A2512" s="734" t="s">
        <v>5566</v>
      </c>
      <c r="B2512" s="734" t="s">
        <v>5567</v>
      </c>
      <c r="C2512" s="734" t="s">
        <v>1600</v>
      </c>
      <c r="D2512" s="734" t="s">
        <v>1611</v>
      </c>
      <c r="E2512" s="735">
        <v>8800</v>
      </c>
      <c r="F2512" s="735">
        <v>-80</v>
      </c>
      <c r="G2512" s="736">
        <v>-0.9</v>
      </c>
      <c r="H2512" s="735">
        <v>8880</v>
      </c>
      <c r="I2512" s="735">
        <v>8880</v>
      </c>
      <c r="J2512" s="735">
        <v>8660</v>
      </c>
      <c r="K2512" s="735">
        <v>15175</v>
      </c>
      <c r="L2512" s="735">
        <v>133008940</v>
      </c>
      <c r="M2512" s="735">
        <v>56296548000</v>
      </c>
      <c r="N2512" s="735">
        <v>6397335</v>
      </c>
    </row>
    <row r="2513" spans="1:14">
      <c r="A2513" s="734" t="s">
        <v>5568</v>
      </c>
      <c r="B2513" s="734" t="s">
        <v>5569</v>
      </c>
      <c r="C2513" s="734" t="s">
        <v>1600</v>
      </c>
      <c r="D2513" s="734" t="s">
        <v>1614</v>
      </c>
      <c r="E2513" s="735">
        <v>661</v>
      </c>
      <c r="F2513" s="735">
        <v>-12</v>
      </c>
      <c r="G2513" s="736">
        <v>-1.78</v>
      </c>
      <c r="H2513" s="735">
        <v>667</v>
      </c>
      <c r="I2513" s="735">
        <v>700</v>
      </c>
      <c r="J2513" s="735">
        <v>661</v>
      </c>
      <c r="K2513" s="735">
        <v>145458</v>
      </c>
      <c r="L2513" s="735">
        <v>99197866</v>
      </c>
      <c r="M2513" s="735">
        <v>35038498859</v>
      </c>
      <c r="N2513" s="735">
        <v>53008319</v>
      </c>
    </row>
    <row r="2514" spans="1:14">
      <c r="A2514" s="734" t="s">
        <v>5570</v>
      </c>
      <c r="B2514" s="734" t="s">
        <v>5571</v>
      </c>
      <c r="C2514" s="734" t="s">
        <v>1600</v>
      </c>
      <c r="D2514" s="734" t="s">
        <v>1601</v>
      </c>
      <c r="E2514" s="735">
        <v>3230</v>
      </c>
      <c r="F2514" s="735">
        <v>50</v>
      </c>
      <c r="G2514" s="736">
        <v>1.57</v>
      </c>
      <c r="H2514" s="735">
        <v>3180</v>
      </c>
      <c r="I2514" s="735">
        <v>3270</v>
      </c>
      <c r="J2514" s="735">
        <v>3135</v>
      </c>
      <c r="K2514" s="735">
        <v>11080</v>
      </c>
      <c r="L2514" s="735">
        <v>35466125</v>
      </c>
      <c r="M2514" s="735">
        <v>32980770950</v>
      </c>
      <c r="N2514" s="735">
        <v>10210765</v>
      </c>
    </row>
    <row r="2515" spans="1:14">
      <c r="A2515" s="734" t="s">
        <v>10333</v>
      </c>
      <c r="B2515" s="734" t="s">
        <v>10334</v>
      </c>
      <c r="C2515" s="734" t="s">
        <v>1600</v>
      </c>
      <c r="D2515" s="734" t="s">
        <v>1632</v>
      </c>
      <c r="E2515" s="735">
        <v>7500</v>
      </c>
      <c r="F2515" s="735">
        <v>-280</v>
      </c>
      <c r="G2515" s="736">
        <v>-3.6</v>
      </c>
      <c r="H2515" s="735">
        <v>7700</v>
      </c>
      <c r="I2515" s="735">
        <v>7770</v>
      </c>
      <c r="J2515" s="735">
        <v>7350</v>
      </c>
      <c r="K2515" s="735">
        <v>58401</v>
      </c>
      <c r="L2515" s="735">
        <v>437493870</v>
      </c>
      <c r="M2515" s="735">
        <v>42194250000</v>
      </c>
      <c r="N2515" s="735">
        <v>5625900</v>
      </c>
    </row>
    <row r="2516" spans="1:14">
      <c r="A2516" s="734" t="s">
        <v>5572</v>
      </c>
      <c r="B2516" s="734" t="s">
        <v>5573</v>
      </c>
      <c r="C2516" s="734" t="s">
        <v>1600</v>
      </c>
      <c r="D2516" s="734" t="s">
        <v>1601</v>
      </c>
      <c r="E2516" s="735">
        <v>9830</v>
      </c>
      <c r="F2516" s="735">
        <v>150</v>
      </c>
      <c r="G2516" s="736">
        <v>1.55</v>
      </c>
      <c r="H2516" s="735">
        <v>9680</v>
      </c>
      <c r="I2516" s="735">
        <v>10090</v>
      </c>
      <c r="J2516" s="735">
        <v>9370</v>
      </c>
      <c r="K2516" s="735">
        <v>706035</v>
      </c>
      <c r="L2516" s="735">
        <v>6941561455</v>
      </c>
      <c r="M2516" s="735">
        <v>387970734900</v>
      </c>
      <c r="N2516" s="735">
        <v>39468030</v>
      </c>
    </row>
    <row r="2517" spans="1:14">
      <c r="A2517" s="734" t="s">
        <v>5574</v>
      </c>
      <c r="B2517" s="734" t="s">
        <v>5575</v>
      </c>
      <c r="C2517" s="734" t="s">
        <v>1600</v>
      </c>
      <c r="D2517" s="734" t="s">
        <v>1611</v>
      </c>
      <c r="E2517" s="735">
        <v>1388</v>
      </c>
      <c r="F2517" s="735">
        <v>-32</v>
      </c>
      <c r="G2517" s="736">
        <v>-2.25</v>
      </c>
      <c r="H2517" s="735">
        <v>1416</v>
      </c>
      <c r="I2517" s="735">
        <v>1468</v>
      </c>
      <c r="J2517" s="735">
        <v>1363</v>
      </c>
      <c r="K2517" s="735">
        <v>150382</v>
      </c>
      <c r="L2517" s="735">
        <v>211223209</v>
      </c>
      <c r="M2517" s="735">
        <v>23595083920</v>
      </c>
      <c r="N2517" s="735">
        <v>16999340</v>
      </c>
    </row>
    <row r="2518" spans="1:14">
      <c r="A2518" s="734" t="s">
        <v>5576</v>
      </c>
      <c r="B2518" s="734" t="s">
        <v>5577</v>
      </c>
      <c r="C2518" s="734" t="s">
        <v>1600</v>
      </c>
      <c r="D2518" s="734" t="s">
        <v>1614</v>
      </c>
      <c r="E2518" s="735">
        <v>766</v>
      </c>
      <c r="F2518" s="735">
        <v>-4</v>
      </c>
      <c r="G2518" s="736">
        <v>-0.52</v>
      </c>
      <c r="H2518" s="735">
        <v>774</v>
      </c>
      <c r="I2518" s="735">
        <v>774</v>
      </c>
      <c r="J2518" s="735">
        <v>760</v>
      </c>
      <c r="K2518" s="735">
        <v>78697</v>
      </c>
      <c r="L2518" s="735">
        <v>60104438</v>
      </c>
      <c r="M2518" s="735">
        <v>33268592578</v>
      </c>
      <c r="N2518" s="735">
        <v>43431583</v>
      </c>
    </row>
    <row r="2519" spans="1:14">
      <c r="A2519" s="734" t="s">
        <v>5578</v>
      </c>
      <c r="B2519" s="734" t="s">
        <v>5579</v>
      </c>
      <c r="C2519" s="734" t="s">
        <v>1600</v>
      </c>
      <c r="D2519" s="734" t="s">
        <v>2041</v>
      </c>
      <c r="E2519" s="735">
        <v>1206</v>
      </c>
      <c r="F2519" s="735">
        <v>-2</v>
      </c>
      <c r="G2519" s="736">
        <v>-0.17</v>
      </c>
      <c r="H2519" s="735">
        <v>1196</v>
      </c>
      <c r="I2519" s="735">
        <v>1275</v>
      </c>
      <c r="J2519" s="735">
        <v>1196</v>
      </c>
      <c r="K2519" s="735">
        <v>135142</v>
      </c>
      <c r="L2519" s="735">
        <v>164975438</v>
      </c>
      <c r="M2519" s="735">
        <v>16943493186</v>
      </c>
      <c r="N2519" s="735">
        <v>14049331</v>
      </c>
    </row>
    <row r="2520" spans="1:14">
      <c r="A2520" s="734" t="s">
        <v>5580</v>
      </c>
      <c r="B2520" s="734" t="s">
        <v>5581</v>
      </c>
      <c r="C2520" s="734" t="s">
        <v>1629</v>
      </c>
      <c r="D2520" s="734" t="s">
        <v>1611</v>
      </c>
      <c r="E2520" s="735">
        <v>209000</v>
      </c>
      <c r="F2520" s="735">
        <v>1000</v>
      </c>
      <c r="G2520" s="736">
        <v>0.48</v>
      </c>
      <c r="H2520" s="735">
        <v>208000</v>
      </c>
      <c r="I2520" s="735">
        <v>212000</v>
      </c>
      <c r="J2520" s="735">
        <v>205000</v>
      </c>
      <c r="K2520" s="735">
        <v>25698</v>
      </c>
      <c r="L2520" s="735">
        <v>5335924000</v>
      </c>
      <c r="M2520" s="735">
        <v>1462263693000</v>
      </c>
      <c r="N2520" s="735">
        <v>6996477</v>
      </c>
    </row>
    <row r="2521" spans="1:14">
      <c r="A2521" s="734" t="s">
        <v>5582</v>
      </c>
      <c r="B2521" s="734" t="s">
        <v>5583</v>
      </c>
      <c r="C2521" s="734" t="s">
        <v>1629</v>
      </c>
      <c r="D2521" s="734" t="s">
        <v>1611</v>
      </c>
      <c r="E2521" s="735">
        <v>6970</v>
      </c>
      <c r="F2521" s="735">
        <v>20</v>
      </c>
      <c r="G2521" s="736">
        <v>0.28999999999999998</v>
      </c>
      <c r="H2521" s="735">
        <v>6960</v>
      </c>
      <c r="I2521" s="735">
        <v>6970</v>
      </c>
      <c r="J2521" s="735">
        <v>6860</v>
      </c>
      <c r="K2521" s="735">
        <v>79845</v>
      </c>
      <c r="L2521" s="735">
        <v>550997925</v>
      </c>
      <c r="M2521" s="735">
        <v>383350000000</v>
      </c>
      <c r="N2521" s="735">
        <v>55000000</v>
      </c>
    </row>
    <row r="2522" spans="1:14">
      <c r="A2522" s="734" t="s">
        <v>5584</v>
      </c>
      <c r="B2522" s="734" t="s">
        <v>5585</v>
      </c>
      <c r="C2522" s="734" t="s">
        <v>1695</v>
      </c>
      <c r="D2522" s="734" t="s">
        <v>1696</v>
      </c>
      <c r="E2522" s="735">
        <v>699</v>
      </c>
      <c r="F2522" s="735">
        <v>5</v>
      </c>
      <c r="G2522" s="736">
        <v>0.72</v>
      </c>
      <c r="H2522" s="735">
        <v>797</v>
      </c>
      <c r="I2522" s="735">
        <v>797</v>
      </c>
      <c r="J2522" s="735">
        <v>660</v>
      </c>
      <c r="K2522" s="735">
        <v>603</v>
      </c>
      <c r="L2522" s="735">
        <v>462240</v>
      </c>
      <c r="M2522" s="735">
        <v>8328991818</v>
      </c>
      <c r="N2522" s="735">
        <v>11915582</v>
      </c>
    </row>
    <row r="2523" spans="1:14">
      <c r="A2523" s="734" t="s">
        <v>5586</v>
      </c>
      <c r="B2523" s="734" t="s">
        <v>5587</v>
      </c>
      <c r="C2523" s="734" t="s">
        <v>1600</v>
      </c>
      <c r="D2523" s="734" t="s">
        <v>1601</v>
      </c>
      <c r="E2523" s="735">
        <v>482</v>
      </c>
      <c r="F2523" s="735">
        <v>-5</v>
      </c>
      <c r="G2523" s="736">
        <v>-1.03</v>
      </c>
      <c r="H2523" s="735">
        <v>487</v>
      </c>
      <c r="I2523" s="735">
        <v>491</v>
      </c>
      <c r="J2523" s="735">
        <v>479</v>
      </c>
      <c r="K2523" s="735">
        <v>94955</v>
      </c>
      <c r="L2523" s="735">
        <v>45822622</v>
      </c>
      <c r="M2523" s="735">
        <v>22151301956</v>
      </c>
      <c r="N2523" s="735">
        <v>45957058</v>
      </c>
    </row>
    <row r="2524" spans="1:14">
      <c r="A2524" s="734" t="s">
        <v>5588</v>
      </c>
      <c r="B2524" s="734" t="s">
        <v>5589</v>
      </c>
      <c r="C2524" s="734" t="s">
        <v>1600</v>
      </c>
      <c r="D2524" s="734" t="s">
        <v>1601</v>
      </c>
      <c r="E2524" s="735">
        <v>3435</v>
      </c>
      <c r="F2524" s="735">
        <v>-15</v>
      </c>
      <c r="G2524" s="736">
        <v>-0.43</v>
      </c>
      <c r="H2524" s="735">
        <v>3450</v>
      </c>
      <c r="I2524" s="735">
        <v>3500</v>
      </c>
      <c r="J2524" s="735">
        <v>3420</v>
      </c>
      <c r="K2524" s="735">
        <v>4618</v>
      </c>
      <c r="L2524" s="735">
        <v>15889670</v>
      </c>
      <c r="M2524" s="735">
        <v>27237276030</v>
      </c>
      <c r="N2524" s="735">
        <v>7929338</v>
      </c>
    </row>
    <row r="2525" spans="1:14">
      <c r="A2525" s="734" t="s">
        <v>5590</v>
      </c>
      <c r="B2525" s="734" t="s">
        <v>5591</v>
      </c>
      <c r="C2525" s="734" t="s">
        <v>1604</v>
      </c>
      <c r="D2525" s="734" t="s">
        <v>1605</v>
      </c>
      <c r="E2525" s="735">
        <v>2395</v>
      </c>
      <c r="F2525" s="735">
        <v>-10</v>
      </c>
      <c r="G2525" s="736">
        <v>-0.42</v>
      </c>
      <c r="H2525" s="735">
        <v>2410</v>
      </c>
      <c r="I2525" s="735">
        <v>2420</v>
      </c>
      <c r="J2525" s="735">
        <v>2385</v>
      </c>
      <c r="K2525" s="735">
        <v>15708</v>
      </c>
      <c r="L2525" s="735">
        <v>37709000</v>
      </c>
      <c r="M2525" s="735">
        <v>87963423485</v>
      </c>
      <c r="N2525" s="735">
        <v>36727943</v>
      </c>
    </row>
    <row r="2526" spans="1:14">
      <c r="A2526" s="734" t="s">
        <v>5592</v>
      </c>
      <c r="B2526" s="734" t="s">
        <v>5593</v>
      </c>
      <c r="C2526" s="734" t="s">
        <v>1600</v>
      </c>
      <c r="D2526" s="734" t="s">
        <v>1601</v>
      </c>
      <c r="E2526" s="735">
        <v>1146</v>
      </c>
      <c r="F2526" s="735">
        <v>-12</v>
      </c>
      <c r="G2526" s="736">
        <v>-1.04</v>
      </c>
      <c r="H2526" s="735">
        <v>1155</v>
      </c>
      <c r="I2526" s="735">
        <v>1158</v>
      </c>
      <c r="J2526" s="735">
        <v>1143</v>
      </c>
      <c r="K2526" s="735">
        <v>155800</v>
      </c>
      <c r="L2526" s="735">
        <v>178984488</v>
      </c>
      <c r="M2526" s="735">
        <v>127683423600</v>
      </c>
      <c r="N2526" s="735">
        <v>111416600</v>
      </c>
    </row>
    <row r="2527" spans="1:14">
      <c r="A2527" s="734" t="s">
        <v>5594</v>
      </c>
      <c r="B2527" s="734" t="s">
        <v>5595</v>
      </c>
      <c r="C2527" s="734" t="s">
        <v>1604</v>
      </c>
      <c r="D2527" s="734" t="s">
        <v>1605</v>
      </c>
      <c r="E2527" s="735">
        <v>4155</v>
      </c>
      <c r="F2527" s="735">
        <v>-5</v>
      </c>
      <c r="G2527" s="736">
        <v>-0.12</v>
      </c>
      <c r="H2527" s="735">
        <v>4115</v>
      </c>
      <c r="I2527" s="735">
        <v>4250</v>
      </c>
      <c r="J2527" s="735">
        <v>4115</v>
      </c>
      <c r="K2527" s="735">
        <v>56690</v>
      </c>
      <c r="L2527" s="735">
        <v>235640189</v>
      </c>
      <c r="M2527" s="735">
        <v>91220955810</v>
      </c>
      <c r="N2527" s="735">
        <v>21954502</v>
      </c>
    </row>
    <row r="2528" spans="1:14">
      <c r="A2528" s="734" t="s">
        <v>10335</v>
      </c>
      <c r="B2528" s="734" t="s">
        <v>10336</v>
      </c>
      <c r="C2528" s="734" t="s">
        <v>1695</v>
      </c>
      <c r="D2528" s="734" t="s">
        <v>1696</v>
      </c>
      <c r="E2528" s="735">
        <v>398</v>
      </c>
      <c r="F2528" s="735">
        <v>0</v>
      </c>
      <c r="G2528" s="736">
        <v>0</v>
      </c>
      <c r="H2528" s="735">
        <v>0</v>
      </c>
      <c r="I2528" s="735">
        <v>0</v>
      </c>
      <c r="J2528" s="735">
        <v>0</v>
      </c>
      <c r="K2528" s="735">
        <v>0</v>
      </c>
      <c r="L2528" s="735">
        <v>0</v>
      </c>
      <c r="M2528" s="735">
        <v>4923088860</v>
      </c>
      <c r="N2528" s="735">
        <v>12369570</v>
      </c>
    </row>
    <row r="2529" spans="1:14">
      <c r="A2529" s="734" t="s">
        <v>5596</v>
      </c>
      <c r="B2529" s="734" t="s">
        <v>5597</v>
      </c>
      <c r="C2529" s="734" t="s">
        <v>1600</v>
      </c>
      <c r="D2529" s="734" t="s">
        <v>1611</v>
      </c>
      <c r="E2529" s="735">
        <v>870</v>
      </c>
      <c r="F2529" s="735">
        <v>-2</v>
      </c>
      <c r="G2529" s="736">
        <v>-0.23</v>
      </c>
      <c r="H2529" s="735">
        <v>872</v>
      </c>
      <c r="I2529" s="735">
        <v>880</v>
      </c>
      <c r="J2529" s="735">
        <v>855</v>
      </c>
      <c r="K2529" s="735">
        <v>42913</v>
      </c>
      <c r="L2529" s="735">
        <v>37102257</v>
      </c>
      <c r="M2529" s="735">
        <v>23173940310</v>
      </c>
      <c r="N2529" s="735">
        <v>26636713</v>
      </c>
    </row>
    <row r="2530" spans="1:14">
      <c r="A2530" s="734" t="s">
        <v>5598</v>
      </c>
      <c r="B2530" s="734" t="s">
        <v>5599</v>
      </c>
      <c r="C2530" s="734" t="s">
        <v>1600</v>
      </c>
      <c r="D2530" s="734" t="s">
        <v>1614</v>
      </c>
      <c r="E2530" s="735">
        <v>660</v>
      </c>
      <c r="F2530" s="735">
        <v>6</v>
      </c>
      <c r="G2530" s="736">
        <v>0.92</v>
      </c>
      <c r="H2530" s="735">
        <v>645</v>
      </c>
      <c r="I2530" s="735">
        <v>668</v>
      </c>
      <c r="J2530" s="735">
        <v>641</v>
      </c>
      <c r="K2530" s="735">
        <v>288329</v>
      </c>
      <c r="L2530" s="735">
        <v>188229961</v>
      </c>
      <c r="M2530" s="735">
        <v>76389647400</v>
      </c>
      <c r="N2530" s="735">
        <v>115741890</v>
      </c>
    </row>
    <row r="2531" spans="1:14">
      <c r="A2531" s="734" t="s">
        <v>5600</v>
      </c>
      <c r="B2531" s="734" t="s">
        <v>5601</v>
      </c>
      <c r="C2531" s="734" t="s">
        <v>1600</v>
      </c>
      <c r="D2531" s="734" t="s">
        <v>1601</v>
      </c>
      <c r="E2531" s="735">
        <v>1879</v>
      </c>
      <c r="F2531" s="735">
        <v>0</v>
      </c>
      <c r="G2531" s="736">
        <v>0</v>
      </c>
      <c r="H2531" s="735">
        <v>1880</v>
      </c>
      <c r="I2531" s="735">
        <v>1885</v>
      </c>
      <c r="J2531" s="735">
        <v>1860</v>
      </c>
      <c r="K2531" s="735">
        <v>79404</v>
      </c>
      <c r="L2531" s="735">
        <v>148487995</v>
      </c>
      <c r="M2531" s="735">
        <v>52037168804</v>
      </c>
      <c r="N2531" s="735">
        <v>27694076</v>
      </c>
    </row>
    <row r="2532" spans="1:14">
      <c r="A2532" s="734" t="s">
        <v>5602</v>
      </c>
      <c r="B2532" s="734" t="s">
        <v>1377</v>
      </c>
      <c r="C2532" s="734" t="s">
        <v>1604</v>
      </c>
      <c r="D2532" s="734" t="s">
        <v>1605</v>
      </c>
      <c r="E2532" s="735">
        <v>3850</v>
      </c>
      <c r="F2532" s="735">
        <v>-15</v>
      </c>
      <c r="G2532" s="736">
        <v>-0.39</v>
      </c>
      <c r="H2532" s="735">
        <v>3855</v>
      </c>
      <c r="I2532" s="735">
        <v>3865</v>
      </c>
      <c r="J2532" s="735">
        <v>3825</v>
      </c>
      <c r="K2532" s="735">
        <v>980570</v>
      </c>
      <c r="L2532" s="735">
        <v>3766181313</v>
      </c>
      <c r="M2532" s="735">
        <v>2058092621200</v>
      </c>
      <c r="N2532" s="735">
        <v>534569512</v>
      </c>
    </row>
    <row r="2533" spans="1:14">
      <c r="A2533" s="734" t="s">
        <v>5603</v>
      </c>
      <c r="B2533" s="734" t="s">
        <v>5604</v>
      </c>
      <c r="C2533" s="734" t="s">
        <v>1600</v>
      </c>
      <c r="D2533" s="734" t="s">
        <v>1632</v>
      </c>
      <c r="E2533" s="735">
        <v>5600</v>
      </c>
      <c r="F2533" s="735">
        <v>-130</v>
      </c>
      <c r="G2533" s="736">
        <v>-2.27</v>
      </c>
      <c r="H2533" s="735">
        <v>5700</v>
      </c>
      <c r="I2533" s="735">
        <v>5790</v>
      </c>
      <c r="J2533" s="735">
        <v>5550</v>
      </c>
      <c r="K2533" s="735">
        <v>8001</v>
      </c>
      <c r="L2533" s="735">
        <v>44946630</v>
      </c>
      <c r="M2533" s="735">
        <v>75567503200</v>
      </c>
      <c r="N2533" s="735">
        <v>13494197</v>
      </c>
    </row>
    <row r="2534" spans="1:14">
      <c r="A2534" s="734" t="s">
        <v>7928</v>
      </c>
      <c r="B2534" s="734" t="s">
        <v>7929</v>
      </c>
      <c r="C2534" s="734" t="s">
        <v>1600</v>
      </c>
      <c r="D2534" s="734" t="s">
        <v>1614</v>
      </c>
      <c r="E2534" s="735">
        <v>1790</v>
      </c>
      <c r="F2534" s="735">
        <v>-35</v>
      </c>
      <c r="G2534" s="736">
        <v>-1.92</v>
      </c>
      <c r="H2534" s="735">
        <v>1824</v>
      </c>
      <c r="I2534" s="735">
        <v>1824</v>
      </c>
      <c r="J2534" s="735">
        <v>1768</v>
      </c>
      <c r="K2534" s="735">
        <v>206406</v>
      </c>
      <c r="L2534" s="735">
        <v>368405131</v>
      </c>
      <c r="M2534" s="735">
        <v>52787461580</v>
      </c>
      <c r="N2534" s="735">
        <v>29490202</v>
      </c>
    </row>
    <row r="2535" spans="1:14">
      <c r="A2535" s="734" t="s">
        <v>5605</v>
      </c>
      <c r="B2535" s="734" t="s">
        <v>5606</v>
      </c>
      <c r="C2535" s="734" t="s">
        <v>1604</v>
      </c>
      <c r="D2535" s="734" t="s">
        <v>1605</v>
      </c>
      <c r="E2535" s="735">
        <v>3880</v>
      </c>
      <c r="F2535" s="735">
        <v>-75</v>
      </c>
      <c r="G2535" s="736">
        <v>-1.9</v>
      </c>
      <c r="H2535" s="735">
        <v>3955</v>
      </c>
      <c r="I2535" s="735">
        <v>3955</v>
      </c>
      <c r="J2535" s="735">
        <v>3850</v>
      </c>
      <c r="K2535" s="735">
        <v>296363</v>
      </c>
      <c r="L2535" s="735">
        <v>1151371968</v>
      </c>
      <c r="M2535" s="735">
        <v>189235119440</v>
      </c>
      <c r="N2535" s="735">
        <v>48771938</v>
      </c>
    </row>
    <row r="2536" spans="1:14">
      <c r="A2536" s="734" t="s">
        <v>5607</v>
      </c>
      <c r="B2536" s="734" t="s">
        <v>5608</v>
      </c>
      <c r="C2536" s="734" t="s">
        <v>1604</v>
      </c>
      <c r="D2536" s="734" t="s">
        <v>1605</v>
      </c>
      <c r="E2536" s="735">
        <v>46550</v>
      </c>
      <c r="F2536" s="735">
        <v>-1000</v>
      </c>
      <c r="G2536" s="736">
        <v>-2.1</v>
      </c>
      <c r="H2536" s="735">
        <v>47550</v>
      </c>
      <c r="I2536" s="735">
        <v>47850</v>
      </c>
      <c r="J2536" s="735">
        <v>45150</v>
      </c>
      <c r="K2536" s="735">
        <v>1977</v>
      </c>
      <c r="L2536" s="735">
        <v>91277350</v>
      </c>
      <c r="M2536" s="735">
        <v>535325000000</v>
      </c>
      <c r="N2536" s="735">
        <v>11500000</v>
      </c>
    </row>
    <row r="2537" spans="1:14">
      <c r="A2537" s="734" t="s">
        <v>5609</v>
      </c>
      <c r="B2537" s="734" t="s">
        <v>5610</v>
      </c>
      <c r="C2537" s="734" t="s">
        <v>1629</v>
      </c>
      <c r="D2537" s="734" t="s">
        <v>1611</v>
      </c>
      <c r="E2537" s="735">
        <v>37400</v>
      </c>
      <c r="F2537" s="735">
        <v>200</v>
      </c>
      <c r="G2537" s="736">
        <v>0.54</v>
      </c>
      <c r="H2537" s="735">
        <v>36950</v>
      </c>
      <c r="I2537" s="735">
        <v>37800</v>
      </c>
      <c r="J2537" s="735">
        <v>36950</v>
      </c>
      <c r="K2537" s="735">
        <v>102811</v>
      </c>
      <c r="L2537" s="735">
        <v>3840029525</v>
      </c>
      <c r="M2537" s="735">
        <v>2402869777000</v>
      </c>
      <c r="N2537" s="735">
        <v>64247855</v>
      </c>
    </row>
    <row r="2538" spans="1:14">
      <c r="A2538" s="734" t="s">
        <v>5611</v>
      </c>
      <c r="B2538" s="734" t="s">
        <v>5612</v>
      </c>
      <c r="C2538" s="734" t="s">
        <v>1600</v>
      </c>
      <c r="D2538" s="734" t="s">
        <v>1611</v>
      </c>
      <c r="E2538" s="735">
        <v>52100</v>
      </c>
      <c r="F2538" s="735">
        <v>100</v>
      </c>
      <c r="G2538" s="736">
        <v>0.19</v>
      </c>
      <c r="H2538" s="735">
        <v>52300</v>
      </c>
      <c r="I2538" s="735">
        <v>53300</v>
      </c>
      <c r="J2538" s="735">
        <v>51100</v>
      </c>
      <c r="K2538" s="735">
        <v>42436</v>
      </c>
      <c r="L2538" s="735">
        <v>2195051700</v>
      </c>
      <c r="M2538" s="735">
        <v>646040000000</v>
      </c>
      <c r="N2538" s="735">
        <v>12400000</v>
      </c>
    </row>
    <row r="2539" spans="1:14">
      <c r="A2539" s="734" t="s">
        <v>10337</v>
      </c>
      <c r="B2539" s="734" t="s">
        <v>10338</v>
      </c>
      <c r="C2539" s="734" t="s">
        <v>1600</v>
      </c>
      <c r="D2539" s="734" t="s">
        <v>1632</v>
      </c>
      <c r="E2539" s="735">
        <v>15040</v>
      </c>
      <c r="F2539" s="735">
        <v>-580</v>
      </c>
      <c r="G2539" s="736">
        <v>-3.71</v>
      </c>
      <c r="H2539" s="735">
        <v>15700</v>
      </c>
      <c r="I2539" s="735">
        <v>16130</v>
      </c>
      <c r="J2539" s="735">
        <v>15000</v>
      </c>
      <c r="K2539" s="735">
        <v>455613</v>
      </c>
      <c r="L2539" s="735">
        <v>7045393710</v>
      </c>
      <c r="M2539" s="735">
        <v>145327459200</v>
      </c>
      <c r="N2539" s="735">
        <v>9662730</v>
      </c>
    </row>
    <row r="2540" spans="1:14">
      <c r="A2540" s="734" t="s">
        <v>5613</v>
      </c>
      <c r="B2540" s="734" t="s">
        <v>5614</v>
      </c>
      <c r="C2540" s="734" t="s">
        <v>1604</v>
      </c>
      <c r="D2540" s="734" t="s">
        <v>1605</v>
      </c>
      <c r="E2540" s="735">
        <v>620</v>
      </c>
      <c r="F2540" s="735">
        <v>-3</v>
      </c>
      <c r="G2540" s="736">
        <v>-0.48</v>
      </c>
      <c r="H2540" s="735">
        <v>622</v>
      </c>
      <c r="I2540" s="735">
        <v>622</v>
      </c>
      <c r="J2540" s="735">
        <v>598</v>
      </c>
      <c r="K2540" s="735">
        <v>66894</v>
      </c>
      <c r="L2540" s="735">
        <v>40309155</v>
      </c>
      <c r="M2540" s="735">
        <v>110349654060</v>
      </c>
      <c r="N2540" s="735">
        <v>177983313</v>
      </c>
    </row>
    <row r="2541" spans="1:14">
      <c r="A2541" s="734" t="s">
        <v>5615</v>
      </c>
      <c r="B2541" s="734" t="s">
        <v>5616</v>
      </c>
      <c r="C2541" s="734" t="s">
        <v>1695</v>
      </c>
      <c r="D2541" s="734" t="s">
        <v>1696</v>
      </c>
      <c r="E2541" s="735">
        <v>2870</v>
      </c>
      <c r="F2541" s="735">
        <v>30</v>
      </c>
      <c r="G2541" s="736">
        <v>1.06</v>
      </c>
      <c r="H2541" s="735">
        <v>2840</v>
      </c>
      <c r="I2541" s="735">
        <v>2870</v>
      </c>
      <c r="J2541" s="735">
        <v>2630</v>
      </c>
      <c r="K2541" s="735">
        <v>1220</v>
      </c>
      <c r="L2541" s="735">
        <v>3477580</v>
      </c>
      <c r="M2541" s="735">
        <v>24498566820</v>
      </c>
      <c r="N2541" s="735">
        <v>8536086</v>
      </c>
    </row>
    <row r="2542" spans="1:14">
      <c r="A2542" s="734" t="s">
        <v>5617</v>
      </c>
      <c r="B2542" s="734" t="s">
        <v>5618</v>
      </c>
      <c r="C2542" s="734" t="s">
        <v>1600</v>
      </c>
      <c r="D2542" s="734" t="s">
        <v>1611</v>
      </c>
      <c r="E2542" s="735">
        <v>15090</v>
      </c>
      <c r="F2542" s="735">
        <v>-250</v>
      </c>
      <c r="G2542" s="736">
        <v>-1.63</v>
      </c>
      <c r="H2542" s="735">
        <v>15400</v>
      </c>
      <c r="I2542" s="735">
        <v>15450</v>
      </c>
      <c r="J2542" s="735">
        <v>14860</v>
      </c>
      <c r="K2542" s="735">
        <v>211489</v>
      </c>
      <c r="L2542" s="735">
        <v>3183947820</v>
      </c>
      <c r="M2542" s="735">
        <v>321240205560</v>
      </c>
      <c r="N2542" s="735">
        <v>21288284</v>
      </c>
    </row>
    <row r="2543" spans="1:14">
      <c r="A2543" s="734" t="s">
        <v>5619</v>
      </c>
      <c r="B2543" s="734" t="s">
        <v>5620</v>
      </c>
      <c r="C2543" s="734" t="s">
        <v>1600</v>
      </c>
      <c r="D2543" s="734" t="s">
        <v>1632</v>
      </c>
      <c r="E2543" s="735">
        <v>254000</v>
      </c>
      <c r="F2543" s="735">
        <v>1000</v>
      </c>
      <c r="G2543" s="736">
        <v>0.4</v>
      </c>
      <c r="H2543" s="735">
        <v>254500</v>
      </c>
      <c r="I2543" s="735">
        <v>257000</v>
      </c>
      <c r="J2543" s="735">
        <v>248500</v>
      </c>
      <c r="K2543" s="735">
        <v>231111</v>
      </c>
      <c r="L2543" s="735">
        <v>58402977250</v>
      </c>
      <c r="M2543" s="735">
        <v>5922606900000</v>
      </c>
      <c r="N2543" s="735">
        <v>23317350</v>
      </c>
    </row>
    <row r="2544" spans="1:14">
      <c r="A2544" s="734" t="s">
        <v>5621</v>
      </c>
      <c r="B2544" s="734" t="s">
        <v>5622</v>
      </c>
      <c r="C2544" s="734" t="s">
        <v>1604</v>
      </c>
      <c r="D2544" s="734" t="s">
        <v>1605</v>
      </c>
      <c r="E2544" s="735">
        <v>941</v>
      </c>
      <c r="F2544" s="735">
        <v>5</v>
      </c>
      <c r="G2544" s="736">
        <v>0.53</v>
      </c>
      <c r="H2544" s="735">
        <v>930</v>
      </c>
      <c r="I2544" s="735">
        <v>945</v>
      </c>
      <c r="J2544" s="735">
        <v>930</v>
      </c>
      <c r="K2544" s="735">
        <v>78281</v>
      </c>
      <c r="L2544" s="735">
        <v>73232299</v>
      </c>
      <c r="M2544" s="735">
        <v>51663025719</v>
      </c>
      <c r="N2544" s="735">
        <v>54902259</v>
      </c>
    </row>
    <row r="2545" spans="1:14">
      <c r="A2545" s="734" t="s">
        <v>5623</v>
      </c>
      <c r="B2545" s="734" t="s">
        <v>5624</v>
      </c>
      <c r="C2545" s="734" t="s">
        <v>1604</v>
      </c>
      <c r="D2545" s="734" t="s">
        <v>1605</v>
      </c>
      <c r="E2545" s="735">
        <v>3790</v>
      </c>
      <c r="F2545" s="735">
        <v>-35</v>
      </c>
      <c r="G2545" s="736">
        <v>-0.92</v>
      </c>
      <c r="H2545" s="735">
        <v>3835</v>
      </c>
      <c r="I2545" s="735">
        <v>3835</v>
      </c>
      <c r="J2545" s="735">
        <v>3770</v>
      </c>
      <c r="K2545" s="735">
        <v>34014</v>
      </c>
      <c r="L2545" s="735">
        <v>128440500</v>
      </c>
      <c r="M2545" s="735">
        <v>55430516140</v>
      </c>
      <c r="N2545" s="735">
        <v>14625466</v>
      </c>
    </row>
    <row r="2546" spans="1:14">
      <c r="A2546" s="734" t="s">
        <v>4990</v>
      </c>
      <c r="B2546" s="734" t="s">
        <v>10339</v>
      </c>
      <c r="C2546" s="734" t="s">
        <v>1600</v>
      </c>
      <c r="D2546" s="734" t="s">
        <v>1601</v>
      </c>
      <c r="E2546" s="735">
        <v>835</v>
      </c>
      <c r="F2546" s="735">
        <v>16</v>
      </c>
      <c r="G2546" s="736">
        <v>1.95</v>
      </c>
      <c r="H2546" s="735">
        <v>814</v>
      </c>
      <c r="I2546" s="735">
        <v>835</v>
      </c>
      <c r="J2546" s="735">
        <v>804</v>
      </c>
      <c r="K2546" s="735">
        <v>102589</v>
      </c>
      <c r="L2546" s="735">
        <v>84673175</v>
      </c>
      <c r="M2546" s="735">
        <v>106719093830</v>
      </c>
      <c r="N2546" s="735">
        <v>127807298</v>
      </c>
    </row>
    <row r="2547" spans="1:14">
      <c r="A2547" s="734" t="s">
        <v>5625</v>
      </c>
      <c r="B2547" s="734" t="s">
        <v>5626</v>
      </c>
      <c r="C2547" s="734" t="s">
        <v>1600</v>
      </c>
      <c r="D2547" s="734" t="s">
        <v>1601</v>
      </c>
      <c r="E2547" s="735">
        <v>3460</v>
      </c>
      <c r="F2547" s="735">
        <v>-85</v>
      </c>
      <c r="G2547" s="736">
        <v>-2.4</v>
      </c>
      <c r="H2547" s="735">
        <v>3545</v>
      </c>
      <c r="I2547" s="735">
        <v>3705</v>
      </c>
      <c r="J2547" s="735">
        <v>3450</v>
      </c>
      <c r="K2547" s="735">
        <v>443621</v>
      </c>
      <c r="L2547" s="735">
        <v>1580926895</v>
      </c>
      <c r="M2547" s="735">
        <v>40991422720</v>
      </c>
      <c r="N2547" s="735">
        <v>11847232</v>
      </c>
    </row>
    <row r="2548" spans="1:14">
      <c r="A2548" s="734" t="s">
        <v>5627</v>
      </c>
      <c r="B2548" s="734" t="s">
        <v>5628</v>
      </c>
      <c r="C2548" s="734" t="s">
        <v>1600</v>
      </c>
      <c r="D2548" s="734" t="s">
        <v>1614</v>
      </c>
      <c r="E2548" s="735">
        <v>7470</v>
      </c>
      <c r="F2548" s="735">
        <v>-230</v>
      </c>
      <c r="G2548" s="736">
        <v>-2.99</v>
      </c>
      <c r="H2548" s="735">
        <v>7710</v>
      </c>
      <c r="I2548" s="735">
        <v>7720</v>
      </c>
      <c r="J2548" s="735">
        <v>7470</v>
      </c>
      <c r="K2548" s="735">
        <v>56871</v>
      </c>
      <c r="L2548" s="735">
        <v>429357420</v>
      </c>
      <c r="M2548" s="735">
        <v>83437920450</v>
      </c>
      <c r="N2548" s="735">
        <v>11169735</v>
      </c>
    </row>
    <row r="2549" spans="1:14">
      <c r="A2549" s="734" t="s">
        <v>10340</v>
      </c>
      <c r="B2549" s="734" t="s">
        <v>10341</v>
      </c>
      <c r="C2549" s="734" t="s">
        <v>1600</v>
      </c>
      <c r="D2549" s="734" t="s">
        <v>1614</v>
      </c>
      <c r="E2549" s="735">
        <v>5310</v>
      </c>
      <c r="F2549" s="735">
        <v>-10</v>
      </c>
      <c r="G2549" s="736">
        <v>-0.19</v>
      </c>
      <c r="H2549" s="735">
        <v>5320</v>
      </c>
      <c r="I2549" s="735">
        <v>5370</v>
      </c>
      <c r="J2549" s="735">
        <v>5200</v>
      </c>
      <c r="K2549" s="735">
        <v>44579</v>
      </c>
      <c r="L2549" s="735">
        <v>235235375</v>
      </c>
      <c r="M2549" s="735">
        <v>54015374970</v>
      </c>
      <c r="N2549" s="735">
        <v>10172387</v>
      </c>
    </row>
    <row r="2550" spans="1:14">
      <c r="A2550" s="734" t="s">
        <v>5629</v>
      </c>
      <c r="B2550" s="734" t="s">
        <v>7930</v>
      </c>
      <c r="C2550" s="734" t="s">
        <v>1604</v>
      </c>
      <c r="D2550" s="734" t="s">
        <v>1605</v>
      </c>
      <c r="E2550" s="735">
        <v>28750</v>
      </c>
      <c r="F2550" s="735">
        <v>-1150</v>
      </c>
      <c r="G2550" s="736">
        <v>-3.85</v>
      </c>
      <c r="H2550" s="735">
        <v>29900</v>
      </c>
      <c r="I2550" s="735">
        <v>29900</v>
      </c>
      <c r="J2550" s="735">
        <v>28450</v>
      </c>
      <c r="K2550" s="735">
        <v>1490196</v>
      </c>
      <c r="L2550" s="735">
        <v>43091400050</v>
      </c>
      <c r="M2550" s="735">
        <v>4370998458750</v>
      </c>
      <c r="N2550" s="735">
        <v>152034729</v>
      </c>
    </row>
    <row r="2551" spans="1:14">
      <c r="A2551" s="734" t="s">
        <v>5630</v>
      </c>
      <c r="B2551" s="734" t="s">
        <v>5631</v>
      </c>
      <c r="C2551" s="734" t="s">
        <v>1604</v>
      </c>
      <c r="D2551" s="734" t="s">
        <v>1605</v>
      </c>
      <c r="E2551" s="735">
        <v>39800</v>
      </c>
      <c r="F2551" s="735">
        <v>-200</v>
      </c>
      <c r="G2551" s="736">
        <v>-0.5</v>
      </c>
      <c r="H2551" s="735">
        <v>39950</v>
      </c>
      <c r="I2551" s="735">
        <v>40050</v>
      </c>
      <c r="J2551" s="735">
        <v>39450</v>
      </c>
      <c r="K2551" s="735">
        <v>7203</v>
      </c>
      <c r="L2551" s="735">
        <v>285571250</v>
      </c>
      <c r="M2551" s="735">
        <v>238800000000</v>
      </c>
      <c r="N2551" s="735">
        <v>6000000</v>
      </c>
    </row>
    <row r="2552" spans="1:14">
      <c r="A2552" s="734" t="s">
        <v>5632</v>
      </c>
      <c r="B2552" s="734" t="s">
        <v>5633</v>
      </c>
      <c r="C2552" s="734" t="s">
        <v>1629</v>
      </c>
      <c r="D2552" s="734" t="s">
        <v>1611</v>
      </c>
      <c r="E2552" s="735">
        <v>15790</v>
      </c>
      <c r="F2552" s="735">
        <v>-670</v>
      </c>
      <c r="G2552" s="736">
        <v>-4.07</v>
      </c>
      <c r="H2552" s="735">
        <v>16440</v>
      </c>
      <c r="I2552" s="735">
        <v>16450</v>
      </c>
      <c r="J2552" s="735">
        <v>15770</v>
      </c>
      <c r="K2552" s="735">
        <v>333444</v>
      </c>
      <c r="L2552" s="735">
        <v>5311227105</v>
      </c>
      <c r="M2552" s="735">
        <v>657538280370</v>
      </c>
      <c r="N2552" s="735">
        <v>41642703</v>
      </c>
    </row>
    <row r="2553" spans="1:14">
      <c r="A2553" s="734" t="s">
        <v>5634</v>
      </c>
      <c r="B2553" s="734" t="s">
        <v>1413</v>
      </c>
      <c r="C2553" s="734" t="s">
        <v>1604</v>
      </c>
      <c r="D2553" s="734" t="s">
        <v>1605</v>
      </c>
      <c r="E2553" s="735">
        <v>49600</v>
      </c>
      <c r="F2553" s="735">
        <v>-800</v>
      </c>
      <c r="G2553" s="736">
        <v>-1.59</v>
      </c>
      <c r="H2553" s="735">
        <v>50400</v>
      </c>
      <c r="I2553" s="735">
        <v>50400</v>
      </c>
      <c r="J2553" s="735">
        <v>49350</v>
      </c>
      <c r="K2553" s="735">
        <v>342126</v>
      </c>
      <c r="L2553" s="735">
        <v>16979152000</v>
      </c>
      <c r="M2553" s="735">
        <v>8725770284800</v>
      </c>
      <c r="N2553" s="735">
        <v>175922788</v>
      </c>
    </row>
    <row r="2554" spans="1:14">
      <c r="A2554" s="734" t="s">
        <v>5635</v>
      </c>
      <c r="B2554" s="734" t="s">
        <v>7610</v>
      </c>
      <c r="C2554" s="734" t="s">
        <v>1604</v>
      </c>
      <c r="D2554" s="734" t="s">
        <v>1605</v>
      </c>
      <c r="E2554" s="735">
        <v>187000</v>
      </c>
      <c r="F2554" s="735">
        <v>-9700</v>
      </c>
      <c r="G2554" s="736">
        <v>-4.93</v>
      </c>
      <c r="H2554" s="735">
        <v>193800</v>
      </c>
      <c r="I2554" s="735">
        <v>193900</v>
      </c>
      <c r="J2554" s="735">
        <v>184500</v>
      </c>
      <c r="K2554" s="735">
        <v>454037</v>
      </c>
      <c r="L2554" s="735">
        <v>85376236800</v>
      </c>
      <c r="M2554" s="735">
        <v>16632943140000</v>
      </c>
      <c r="N2554" s="735">
        <v>88946220</v>
      </c>
    </row>
    <row r="2555" spans="1:14">
      <c r="A2555" s="734" t="s">
        <v>5636</v>
      </c>
      <c r="B2555" s="734" t="s">
        <v>5637</v>
      </c>
      <c r="C2555" s="734" t="s">
        <v>1600</v>
      </c>
      <c r="D2555" s="734" t="s">
        <v>1614</v>
      </c>
      <c r="E2555" s="735">
        <v>2110</v>
      </c>
      <c r="F2555" s="735">
        <v>45</v>
      </c>
      <c r="G2555" s="736">
        <v>2.1800000000000002</v>
      </c>
      <c r="H2555" s="735">
        <v>2070</v>
      </c>
      <c r="I2555" s="735">
        <v>2110</v>
      </c>
      <c r="J2555" s="735">
        <v>2060</v>
      </c>
      <c r="K2555" s="735">
        <v>75295</v>
      </c>
      <c r="L2555" s="735">
        <v>157385140</v>
      </c>
      <c r="M2555" s="735">
        <v>57649354590</v>
      </c>
      <c r="N2555" s="735">
        <v>27321969</v>
      </c>
    </row>
    <row r="2556" spans="1:14">
      <c r="A2556" s="734" t="s">
        <v>5638</v>
      </c>
      <c r="B2556" s="734" t="s">
        <v>5639</v>
      </c>
      <c r="C2556" s="734" t="s">
        <v>1600</v>
      </c>
      <c r="D2556" s="734" t="s">
        <v>1614</v>
      </c>
      <c r="E2556" s="735">
        <v>3835</v>
      </c>
      <c r="F2556" s="735">
        <v>45</v>
      </c>
      <c r="G2556" s="736">
        <v>1.19</v>
      </c>
      <c r="H2556" s="735">
        <v>3790</v>
      </c>
      <c r="I2556" s="735">
        <v>3935</v>
      </c>
      <c r="J2556" s="735">
        <v>3735</v>
      </c>
      <c r="K2556" s="735">
        <v>19209</v>
      </c>
      <c r="L2556" s="735">
        <v>73200640</v>
      </c>
      <c r="M2556" s="735">
        <v>47175378120</v>
      </c>
      <c r="N2556" s="735">
        <v>12301272</v>
      </c>
    </row>
    <row r="2557" spans="1:14">
      <c r="A2557" s="734" t="s">
        <v>5640</v>
      </c>
      <c r="B2557" s="734" t="s">
        <v>5641</v>
      </c>
      <c r="C2557" s="734" t="s">
        <v>1600</v>
      </c>
      <c r="D2557" s="734" t="s">
        <v>1614</v>
      </c>
      <c r="E2557" s="735">
        <v>1060</v>
      </c>
      <c r="F2557" s="735">
        <v>0</v>
      </c>
      <c r="G2557" s="736">
        <v>0</v>
      </c>
      <c r="H2557" s="735">
        <v>1060</v>
      </c>
      <c r="I2557" s="735">
        <v>1066</v>
      </c>
      <c r="J2557" s="735">
        <v>1050</v>
      </c>
      <c r="K2557" s="735">
        <v>7589</v>
      </c>
      <c r="L2557" s="735">
        <v>8044218</v>
      </c>
      <c r="M2557" s="735">
        <v>61476896320</v>
      </c>
      <c r="N2557" s="735">
        <v>57997072</v>
      </c>
    </row>
    <row r="2558" spans="1:14">
      <c r="A2558" s="734" t="s">
        <v>5642</v>
      </c>
      <c r="B2558" s="734" t="s">
        <v>10342</v>
      </c>
      <c r="C2558" s="734" t="s">
        <v>1600</v>
      </c>
      <c r="D2558" s="734" t="s">
        <v>2041</v>
      </c>
      <c r="E2558" s="735">
        <v>2780</v>
      </c>
      <c r="F2558" s="735">
        <v>15</v>
      </c>
      <c r="G2558" s="736">
        <v>0.54</v>
      </c>
      <c r="H2558" s="735">
        <v>2765</v>
      </c>
      <c r="I2558" s="735">
        <v>2840</v>
      </c>
      <c r="J2558" s="735">
        <v>2675</v>
      </c>
      <c r="K2558" s="735">
        <v>116137</v>
      </c>
      <c r="L2558" s="735">
        <v>318642220</v>
      </c>
      <c r="M2558" s="735">
        <v>70193412620</v>
      </c>
      <c r="N2558" s="735">
        <v>25249429</v>
      </c>
    </row>
    <row r="2559" spans="1:14">
      <c r="A2559" s="734" t="s">
        <v>3079</v>
      </c>
      <c r="B2559" s="734" t="s">
        <v>10343</v>
      </c>
      <c r="C2559" s="734" t="s">
        <v>1600</v>
      </c>
      <c r="D2559" s="734" t="s">
        <v>1601</v>
      </c>
      <c r="E2559" s="735">
        <v>2150</v>
      </c>
      <c r="F2559" s="735">
        <v>70</v>
      </c>
      <c r="G2559" s="736">
        <v>3.37</v>
      </c>
      <c r="H2559" s="735">
        <v>2110</v>
      </c>
      <c r="I2559" s="735">
        <v>2215</v>
      </c>
      <c r="J2559" s="735">
        <v>2080</v>
      </c>
      <c r="K2559" s="735">
        <v>112977</v>
      </c>
      <c r="L2559" s="735">
        <v>243121115</v>
      </c>
      <c r="M2559" s="735">
        <v>28337283800</v>
      </c>
      <c r="N2559" s="735">
        <v>13180132</v>
      </c>
    </row>
    <row r="2560" spans="1:14">
      <c r="A2560" s="734" t="s">
        <v>10344</v>
      </c>
      <c r="B2560" s="734" t="s">
        <v>10345</v>
      </c>
      <c r="C2560" s="734" t="s">
        <v>1600</v>
      </c>
      <c r="D2560" s="734" t="s">
        <v>1601</v>
      </c>
      <c r="E2560" s="735">
        <v>10060</v>
      </c>
      <c r="F2560" s="735">
        <v>90</v>
      </c>
      <c r="G2560" s="736">
        <v>0.9</v>
      </c>
      <c r="H2560" s="735">
        <v>9920</v>
      </c>
      <c r="I2560" s="735">
        <v>10400</v>
      </c>
      <c r="J2560" s="735">
        <v>9900</v>
      </c>
      <c r="K2560" s="735">
        <v>102910</v>
      </c>
      <c r="L2560" s="735">
        <v>1037324355</v>
      </c>
      <c r="M2560" s="735">
        <v>325379965980</v>
      </c>
      <c r="N2560" s="735">
        <v>32343933</v>
      </c>
    </row>
    <row r="2561" spans="1:14">
      <c r="A2561" s="734" t="s">
        <v>2880</v>
      </c>
      <c r="B2561" s="734" t="s">
        <v>10346</v>
      </c>
      <c r="C2561" s="734" t="s">
        <v>1600</v>
      </c>
      <c r="D2561" s="734" t="s">
        <v>1601</v>
      </c>
      <c r="E2561" s="735">
        <v>1788</v>
      </c>
      <c r="F2561" s="735">
        <v>-16</v>
      </c>
      <c r="G2561" s="736">
        <v>-0.89</v>
      </c>
      <c r="H2561" s="735">
        <v>1784</v>
      </c>
      <c r="I2561" s="735">
        <v>1811</v>
      </c>
      <c r="J2561" s="735">
        <v>1770</v>
      </c>
      <c r="K2561" s="735">
        <v>413956</v>
      </c>
      <c r="L2561" s="735">
        <v>738428334</v>
      </c>
      <c r="M2561" s="735">
        <v>130128451488</v>
      </c>
      <c r="N2561" s="735">
        <v>72778776</v>
      </c>
    </row>
    <row r="2562" spans="1:14">
      <c r="A2562" s="734" t="s">
        <v>4071</v>
      </c>
      <c r="B2562" s="734" t="s">
        <v>10347</v>
      </c>
      <c r="C2562" s="734" t="s">
        <v>1600</v>
      </c>
      <c r="D2562" s="734" t="s">
        <v>1601</v>
      </c>
      <c r="E2562" s="735">
        <v>6230</v>
      </c>
      <c r="F2562" s="735">
        <v>10</v>
      </c>
      <c r="G2562" s="736">
        <v>0.16</v>
      </c>
      <c r="H2562" s="735">
        <v>6130</v>
      </c>
      <c r="I2562" s="735">
        <v>6260</v>
      </c>
      <c r="J2562" s="735">
        <v>6130</v>
      </c>
      <c r="K2562" s="735">
        <v>38641</v>
      </c>
      <c r="L2562" s="735">
        <v>239133810</v>
      </c>
      <c r="M2562" s="735">
        <v>84115011610</v>
      </c>
      <c r="N2562" s="735">
        <v>13501607</v>
      </c>
    </row>
    <row r="2563" spans="1:14">
      <c r="A2563" s="734" t="s">
        <v>5643</v>
      </c>
      <c r="B2563" s="734" t="s">
        <v>5644</v>
      </c>
      <c r="C2563" s="734" t="s">
        <v>1600</v>
      </c>
      <c r="D2563" s="734" t="s">
        <v>1611</v>
      </c>
      <c r="E2563" s="735">
        <v>1049</v>
      </c>
      <c r="F2563" s="735">
        <v>7</v>
      </c>
      <c r="G2563" s="736">
        <v>0.67</v>
      </c>
      <c r="H2563" s="735">
        <v>1042</v>
      </c>
      <c r="I2563" s="735">
        <v>1055</v>
      </c>
      <c r="J2563" s="735">
        <v>1037</v>
      </c>
      <c r="K2563" s="735">
        <v>112710</v>
      </c>
      <c r="L2563" s="735">
        <v>117474860</v>
      </c>
      <c r="M2563" s="735">
        <v>73638735265</v>
      </c>
      <c r="N2563" s="735">
        <v>70198985</v>
      </c>
    </row>
    <row r="2564" spans="1:14">
      <c r="A2564" s="734" t="s">
        <v>5645</v>
      </c>
      <c r="B2564" s="734" t="s">
        <v>5646</v>
      </c>
      <c r="C2564" s="734" t="s">
        <v>1600</v>
      </c>
      <c r="D2564" s="734" t="s">
        <v>1614</v>
      </c>
      <c r="E2564" s="735">
        <v>4490</v>
      </c>
      <c r="F2564" s="735">
        <v>10</v>
      </c>
      <c r="G2564" s="736">
        <v>0.22</v>
      </c>
      <c r="H2564" s="735">
        <v>4440</v>
      </c>
      <c r="I2564" s="735">
        <v>4530</v>
      </c>
      <c r="J2564" s="735">
        <v>4440</v>
      </c>
      <c r="K2564" s="735">
        <v>119330</v>
      </c>
      <c r="L2564" s="735">
        <v>533735145</v>
      </c>
      <c r="M2564" s="735">
        <v>223267486020</v>
      </c>
      <c r="N2564" s="735">
        <v>49725498</v>
      </c>
    </row>
    <row r="2565" spans="1:14">
      <c r="A2565" s="734" t="s">
        <v>5647</v>
      </c>
      <c r="B2565" s="734" t="s">
        <v>5648</v>
      </c>
      <c r="C2565" s="734" t="s">
        <v>1600</v>
      </c>
      <c r="D2565" s="734" t="s">
        <v>1611</v>
      </c>
      <c r="E2565" s="735">
        <v>501</v>
      </c>
      <c r="F2565" s="735">
        <v>-2</v>
      </c>
      <c r="G2565" s="736">
        <v>-0.4</v>
      </c>
      <c r="H2565" s="735">
        <v>503</v>
      </c>
      <c r="I2565" s="735">
        <v>507</v>
      </c>
      <c r="J2565" s="735">
        <v>495</v>
      </c>
      <c r="K2565" s="735">
        <v>349546</v>
      </c>
      <c r="L2565" s="735">
        <v>174910882</v>
      </c>
      <c r="M2565" s="735">
        <v>44061721548</v>
      </c>
      <c r="N2565" s="735">
        <v>87947548</v>
      </c>
    </row>
    <row r="2566" spans="1:14">
      <c r="A2566" s="734" t="s">
        <v>5649</v>
      </c>
      <c r="B2566" s="734" t="s">
        <v>5650</v>
      </c>
      <c r="C2566" s="734" t="s">
        <v>1600</v>
      </c>
      <c r="D2566" s="734" t="s">
        <v>2041</v>
      </c>
      <c r="E2566" s="735">
        <v>1994</v>
      </c>
      <c r="F2566" s="735">
        <v>-6</v>
      </c>
      <c r="G2566" s="736">
        <v>-0.3</v>
      </c>
      <c r="H2566" s="735">
        <v>2000</v>
      </c>
      <c r="I2566" s="735">
        <v>2200</v>
      </c>
      <c r="J2566" s="735">
        <v>1993</v>
      </c>
      <c r="K2566" s="735">
        <v>10535</v>
      </c>
      <c r="L2566" s="735">
        <v>21232718</v>
      </c>
      <c r="M2566" s="735">
        <v>68527508870</v>
      </c>
      <c r="N2566" s="735">
        <v>34366855</v>
      </c>
    </row>
    <row r="2567" spans="1:14">
      <c r="A2567" s="734" t="s">
        <v>5651</v>
      </c>
      <c r="B2567" s="734" t="s">
        <v>5652</v>
      </c>
      <c r="C2567" s="734" t="s">
        <v>1600</v>
      </c>
      <c r="D2567" s="734" t="s">
        <v>1611</v>
      </c>
      <c r="E2567" s="735">
        <v>6190</v>
      </c>
      <c r="F2567" s="735">
        <v>-20</v>
      </c>
      <c r="G2567" s="736">
        <v>-0.32</v>
      </c>
      <c r="H2567" s="735">
        <v>6180</v>
      </c>
      <c r="I2567" s="735">
        <v>6230</v>
      </c>
      <c r="J2567" s="735">
        <v>6150</v>
      </c>
      <c r="K2567" s="735">
        <v>19060</v>
      </c>
      <c r="L2567" s="735">
        <v>117905135</v>
      </c>
      <c r="M2567" s="735">
        <v>61900000000</v>
      </c>
      <c r="N2567" s="735">
        <v>10000000</v>
      </c>
    </row>
    <row r="2568" spans="1:14">
      <c r="A2568" s="734" t="s">
        <v>5653</v>
      </c>
      <c r="B2568" s="734" t="s">
        <v>5654</v>
      </c>
      <c r="C2568" s="734" t="s">
        <v>1600</v>
      </c>
      <c r="D2568" s="734" t="s">
        <v>1614</v>
      </c>
      <c r="E2568" s="735">
        <v>8380</v>
      </c>
      <c r="F2568" s="735">
        <v>-470</v>
      </c>
      <c r="G2568" s="736">
        <v>-5.31</v>
      </c>
      <c r="H2568" s="735">
        <v>8900</v>
      </c>
      <c r="I2568" s="735">
        <v>8900</v>
      </c>
      <c r="J2568" s="735">
        <v>8370</v>
      </c>
      <c r="K2568" s="735">
        <v>252879</v>
      </c>
      <c r="L2568" s="735">
        <v>2161257700</v>
      </c>
      <c r="M2568" s="735">
        <v>70068414680</v>
      </c>
      <c r="N2568" s="735">
        <v>8361386</v>
      </c>
    </row>
    <row r="2569" spans="1:14">
      <c r="A2569" s="734" t="s">
        <v>5725</v>
      </c>
      <c r="B2569" s="734" t="s">
        <v>10348</v>
      </c>
      <c r="C2569" s="734" t="s">
        <v>1600</v>
      </c>
      <c r="D2569" s="734" t="s">
        <v>1651</v>
      </c>
      <c r="E2569" s="735">
        <v>8790</v>
      </c>
      <c r="F2569" s="735">
        <v>0</v>
      </c>
      <c r="G2569" s="736">
        <v>0</v>
      </c>
      <c r="H2569" s="735">
        <v>0</v>
      </c>
      <c r="I2569" s="735">
        <v>0</v>
      </c>
      <c r="J2569" s="735">
        <v>0</v>
      </c>
      <c r="K2569" s="735">
        <v>0</v>
      </c>
      <c r="L2569" s="735">
        <v>0</v>
      </c>
      <c r="M2569" s="735">
        <v>216061434720</v>
      </c>
      <c r="N2569" s="735">
        <v>24580368</v>
      </c>
    </row>
    <row r="2570" spans="1:14">
      <c r="A2570" s="734" t="s">
        <v>5655</v>
      </c>
      <c r="B2570" s="734" t="s">
        <v>5656</v>
      </c>
      <c r="C2570" s="734" t="s">
        <v>1600</v>
      </c>
      <c r="D2570" s="734" t="s">
        <v>1611</v>
      </c>
      <c r="E2570" s="735">
        <v>10130</v>
      </c>
      <c r="F2570" s="735">
        <v>-200</v>
      </c>
      <c r="G2570" s="736">
        <v>-1.94</v>
      </c>
      <c r="H2570" s="735">
        <v>10330</v>
      </c>
      <c r="I2570" s="735">
        <v>10430</v>
      </c>
      <c r="J2570" s="735">
        <v>10110</v>
      </c>
      <c r="K2570" s="735">
        <v>24387</v>
      </c>
      <c r="L2570" s="735">
        <v>249217380</v>
      </c>
      <c r="M2570" s="735">
        <v>152788764000</v>
      </c>
      <c r="N2570" s="735">
        <v>15082800</v>
      </c>
    </row>
    <row r="2571" spans="1:14">
      <c r="A2571" s="734" t="s">
        <v>5657</v>
      </c>
      <c r="B2571" s="734" t="s">
        <v>5658</v>
      </c>
      <c r="C2571" s="734" t="s">
        <v>1604</v>
      </c>
      <c r="D2571" s="734" t="s">
        <v>1605</v>
      </c>
      <c r="E2571" s="735">
        <v>12940</v>
      </c>
      <c r="F2571" s="735">
        <v>-10</v>
      </c>
      <c r="G2571" s="736">
        <v>-0.08</v>
      </c>
      <c r="H2571" s="735">
        <v>12950</v>
      </c>
      <c r="I2571" s="735">
        <v>13040</v>
      </c>
      <c r="J2571" s="735">
        <v>12880</v>
      </c>
      <c r="K2571" s="735">
        <v>46624</v>
      </c>
      <c r="L2571" s="735">
        <v>602986165</v>
      </c>
      <c r="M2571" s="735">
        <v>493279813480</v>
      </c>
      <c r="N2571" s="735">
        <v>38120542</v>
      </c>
    </row>
    <row r="2572" spans="1:14">
      <c r="A2572" s="734" t="s">
        <v>5659</v>
      </c>
      <c r="B2572" s="734" t="s">
        <v>5660</v>
      </c>
      <c r="C2572" s="734" t="s">
        <v>1600</v>
      </c>
      <c r="D2572" s="734" t="s">
        <v>1601</v>
      </c>
      <c r="E2572" s="735">
        <v>2715</v>
      </c>
      <c r="F2572" s="735">
        <v>-10</v>
      </c>
      <c r="G2572" s="736">
        <v>-0.37</v>
      </c>
      <c r="H2572" s="735">
        <v>2700</v>
      </c>
      <c r="I2572" s="735">
        <v>2715</v>
      </c>
      <c r="J2572" s="735">
        <v>2685</v>
      </c>
      <c r="K2572" s="735">
        <v>7709</v>
      </c>
      <c r="L2572" s="735">
        <v>20857963</v>
      </c>
      <c r="M2572" s="735">
        <v>26822334795</v>
      </c>
      <c r="N2572" s="735">
        <v>9879313</v>
      </c>
    </row>
    <row r="2573" spans="1:14">
      <c r="A2573" s="734" t="s">
        <v>5661</v>
      </c>
      <c r="B2573" s="734" t="s">
        <v>5662</v>
      </c>
      <c r="C2573" s="734" t="s">
        <v>1600</v>
      </c>
      <c r="D2573" s="734" t="s">
        <v>1611</v>
      </c>
      <c r="E2573" s="735">
        <v>9230</v>
      </c>
      <c r="F2573" s="735">
        <v>10</v>
      </c>
      <c r="G2573" s="736">
        <v>0.11</v>
      </c>
      <c r="H2573" s="735">
        <v>9180</v>
      </c>
      <c r="I2573" s="735">
        <v>9270</v>
      </c>
      <c r="J2573" s="735">
        <v>9150</v>
      </c>
      <c r="K2573" s="735">
        <v>8398</v>
      </c>
      <c r="L2573" s="735">
        <v>76993635</v>
      </c>
      <c r="M2573" s="735">
        <v>116298000000</v>
      </c>
      <c r="N2573" s="735">
        <v>12600000</v>
      </c>
    </row>
    <row r="2574" spans="1:14">
      <c r="A2574" s="734" t="s">
        <v>5663</v>
      </c>
      <c r="B2574" s="734" t="s">
        <v>1463</v>
      </c>
      <c r="C2574" s="734" t="s">
        <v>1604</v>
      </c>
      <c r="D2574" s="734" t="s">
        <v>1605</v>
      </c>
      <c r="E2574" s="735">
        <v>106500</v>
      </c>
      <c r="F2574" s="735">
        <v>-5300</v>
      </c>
      <c r="G2574" s="736">
        <v>-4.74</v>
      </c>
      <c r="H2574" s="735">
        <v>108800</v>
      </c>
      <c r="I2574" s="735">
        <v>108800</v>
      </c>
      <c r="J2574" s="735">
        <v>103400</v>
      </c>
      <c r="K2574" s="735">
        <v>273087</v>
      </c>
      <c r="L2574" s="735">
        <v>28979010050</v>
      </c>
      <c r="M2574" s="735">
        <v>2984585607000</v>
      </c>
      <c r="N2574" s="735">
        <v>28024278</v>
      </c>
    </row>
    <row r="2575" spans="1:14">
      <c r="A2575" s="734" t="s">
        <v>5664</v>
      </c>
      <c r="B2575" s="734" t="s">
        <v>5665</v>
      </c>
      <c r="C2575" s="734" t="s">
        <v>1604</v>
      </c>
      <c r="D2575" s="734" t="s">
        <v>1605</v>
      </c>
      <c r="E2575" s="735">
        <v>37500</v>
      </c>
      <c r="F2575" s="735">
        <v>-750</v>
      </c>
      <c r="G2575" s="736">
        <v>-1.96</v>
      </c>
      <c r="H2575" s="735">
        <v>37900</v>
      </c>
      <c r="I2575" s="735">
        <v>38250</v>
      </c>
      <c r="J2575" s="735">
        <v>37350</v>
      </c>
      <c r="K2575" s="735">
        <v>11358</v>
      </c>
      <c r="L2575" s="735">
        <v>426442725</v>
      </c>
      <c r="M2575" s="735">
        <v>540648450000</v>
      </c>
      <c r="N2575" s="735">
        <v>14417292</v>
      </c>
    </row>
    <row r="2576" spans="1:14">
      <c r="A2576" s="734" t="s">
        <v>5666</v>
      </c>
      <c r="B2576" s="734" t="s">
        <v>5667</v>
      </c>
      <c r="C2576" s="734" t="s">
        <v>1600</v>
      </c>
      <c r="D2576" s="734" t="s">
        <v>1632</v>
      </c>
      <c r="E2576" s="735">
        <v>9110</v>
      </c>
      <c r="F2576" s="735">
        <v>-80</v>
      </c>
      <c r="G2576" s="736">
        <v>-0.87</v>
      </c>
      <c r="H2576" s="735">
        <v>9270</v>
      </c>
      <c r="I2576" s="735">
        <v>9280</v>
      </c>
      <c r="J2576" s="735">
        <v>9100</v>
      </c>
      <c r="K2576" s="735">
        <v>26600</v>
      </c>
      <c r="L2576" s="735">
        <v>243821925</v>
      </c>
      <c r="M2576" s="735">
        <v>206455812280</v>
      </c>
      <c r="N2576" s="735">
        <v>22662548</v>
      </c>
    </row>
    <row r="2577" spans="1:14">
      <c r="A2577" s="734" t="s">
        <v>5668</v>
      </c>
      <c r="B2577" s="734" t="s">
        <v>5669</v>
      </c>
      <c r="C2577" s="734" t="s">
        <v>1600</v>
      </c>
      <c r="D2577" s="734" t="s">
        <v>1632</v>
      </c>
      <c r="E2577" s="735">
        <v>16910</v>
      </c>
      <c r="F2577" s="735">
        <v>-800</v>
      </c>
      <c r="G2577" s="736">
        <v>-4.5199999999999996</v>
      </c>
      <c r="H2577" s="735">
        <v>17410</v>
      </c>
      <c r="I2577" s="735">
        <v>17440</v>
      </c>
      <c r="J2577" s="735">
        <v>16800</v>
      </c>
      <c r="K2577" s="735">
        <v>248105</v>
      </c>
      <c r="L2577" s="735">
        <v>4222320305</v>
      </c>
      <c r="M2577" s="735">
        <v>144695995300</v>
      </c>
      <c r="N2577" s="735">
        <v>8556830</v>
      </c>
    </row>
    <row r="2578" spans="1:14">
      <c r="A2578" s="734" t="s">
        <v>7931</v>
      </c>
      <c r="B2578" s="734" t="s">
        <v>7932</v>
      </c>
      <c r="C2578" s="734" t="s">
        <v>1600</v>
      </c>
      <c r="D2578" s="734" t="s">
        <v>1601</v>
      </c>
      <c r="E2578" s="735">
        <v>8790</v>
      </c>
      <c r="F2578" s="735">
        <v>-80</v>
      </c>
      <c r="G2578" s="736">
        <v>-0.9</v>
      </c>
      <c r="H2578" s="735">
        <v>8890</v>
      </c>
      <c r="I2578" s="735">
        <v>9000</v>
      </c>
      <c r="J2578" s="735">
        <v>8690</v>
      </c>
      <c r="K2578" s="735">
        <v>59934</v>
      </c>
      <c r="L2578" s="735">
        <v>529432880</v>
      </c>
      <c r="M2578" s="735">
        <v>151092962520</v>
      </c>
      <c r="N2578" s="735">
        <v>17189188</v>
      </c>
    </row>
    <row r="2579" spans="1:14">
      <c r="A2579" s="734" t="s">
        <v>5670</v>
      </c>
      <c r="B2579" s="734" t="s">
        <v>5671</v>
      </c>
      <c r="C2579" s="734" t="s">
        <v>1695</v>
      </c>
      <c r="D2579" s="734" t="s">
        <v>1696</v>
      </c>
      <c r="E2579" s="735">
        <v>3100</v>
      </c>
      <c r="F2579" s="735">
        <v>0</v>
      </c>
      <c r="G2579" s="736">
        <v>0</v>
      </c>
      <c r="H2579" s="735">
        <v>3100</v>
      </c>
      <c r="I2579" s="735">
        <v>3300</v>
      </c>
      <c r="J2579" s="735">
        <v>3095</v>
      </c>
      <c r="K2579" s="735">
        <v>18327</v>
      </c>
      <c r="L2579" s="735">
        <v>57988585</v>
      </c>
      <c r="M2579" s="735">
        <v>32652935500</v>
      </c>
      <c r="N2579" s="735">
        <v>10533205</v>
      </c>
    </row>
    <row r="2580" spans="1:14">
      <c r="A2580" s="734" t="s">
        <v>5672</v>
      </c>
      <c r="B2580" s="734" t="s">
        <v>5673</v>
      </c>
      <c r="C2580" s="734" t="s">
        <v>1600</v>
      </c>
      <c r="D2580" s="734" t="s">
        <v>1632</v>
      </c>
      <c r="E2580" s="735">
        <v>30850</v>
      </c>
      <c r="F2580" s="735">
        <v>-250</v>
      </c>
      <c r="G2580" s="736">
        <v>-0.8</v>
      </c>
      <c r="H2580" s="735">
        <v>31100</v>
      </c>
      <c r="I2580" s="735">
        <v>32400</v>
      </c>
      <c r="J2580" s="735">
        <v>30400</v>
      </c>
      <c r="K2580" s="735">
        <v>574410</v>
      </c>
      <c r="L2580" s="735">
        <v>17931714625</v>
      </c>
      <c r="M2580" s="735">
        <v>691769047200</v>
      </c>
      <c r="N2580" s="735">
        <v>22423632</v>
      </c>
    </row>
    <row r="2581" spans="1:14">
      <c r="A2581" s="734" t="s">
        <v>5674</v>
      </c>
      <c r="B2581" s="734" t="s">
        <v>5675</v>
      </c>
      <c r="C2581" s="734" t="s">
        <v>1600</v>
      </c>
      <c r="D2581" s="734" t="s">
        <v>1614</v>
      </c>
      <c r="E2581" s="735">
        <v>3720</v>
      </c>
      <c r="F2581" s="735">
        <v>-25</v>
      </c>
      <c r="G2581" s="736">
        <v>-0.67</v>
      </c>
      <c r="H2581" s="735">
        <v>3740</v>
      </c>
      <c r="I2581" s="735">
        <v>3740</v>
      </c>
      <c r="J2581" s="735">
        <v>3680</v>
      </c>
      <c r="K2581" s="735">
        <v>24626</v>
      </c>
      <c r="L2581" s="735">
        <v>91248700</v>
      </c>
      <c r="M2581" s="735">
        <v>36197794800</v>
      </c>
      <c r="N2581" s="735">
        <v>9730590</v>
      </c>
    </row>
    <row r="2582" spans="1:14">
      <c r="A2582" s="734" t="s">
        <v>5676</v>
      </c>
      <c r="B2582" s="734" t="s">
        <v>5677</v>
      </c>
      <c r="C2582" s="734" t="s">
        <v>1600</v>
      </c>
      <c r="D2582" s="734" t="s">
        <v>1632</v>
      </c>
      <c r="E2582" s="735">
        <v>3035</v>
      </c>
      <c r="F2582" s="735">
        <v>-10</v>
      </c>
      <c r="G2582" s="736">
        <v>-0.33</v>
      </c>
      <c r="H2582" s="735">
        <v>3050</v>
      </c>
      <c r="I2582" s="735">
        <v>3050</v>
      </c>
      <c r="J2582" s="735">
        <v>2990</v>
      </c>
      <c r="K2582" s="735">
        <v>59752</v>
      </c>
      <c r="L2582" s="735">
        <v>180323040</v>
      </c>
      <c r="M2582" s="735">
        <v>235979253295</v>
      </c>
      <c r="N2582" s="735">
        <v>77752637</v>
      </c>
    </row>
    <row r="2583" spans="1:14">
      <c r="A2583" s="734" t="s">
        <v>5678</v>
      </c>
      <c r="B2583" s="734" t="s">
        <v>5679</v>
      </c>
      <c r="C2583" s="734" t="s">
        <v>1604</v>
      </c>
      <c r="D2583" s="734" t="s">
        <v>1605</v>
      </c>
      <c r="E2583" s="735">
        <v>12850</v>
      </c>
      <c r="F2583" s="735">
        <v>-120</v>
      </c>
      <c r="G2583" s="736">
        <v>-0.93</v>
      </c>
      <c r="H2583" s="735">
        <v>13040</v>
      </c>
      <c r="I2583" s="735">
        <v>13150</v>
      </c>
      <c r="J2583" s="735">
        <v>12690</v>
      </c>
      <c r="K2583" s="735">
        <v>41642</v>
      </c>
      <c r="L2583" s="735">
        <v>534176910</v>
      </c>
      <c r="M2583" s="735">
        <v>772235591750</v>
      </c>
      <c r="N2583" s="735">
        <v>60096155</v>
      </c>
    </row>
    <row r="2584" spans="1:14">
      <c r="A2584" s="734" t="s">
        <v>4126</v>
      </c>
      <c r="B2584" s="734" t="s">
        <v>10349</v>
      </c>
      <c r="C2584" s="734" t="s">
        <v>1600</v>
      </c>
      <c r="D2584" s="734" t="s">
        <v>1651</v>
      </c>
      <c r="E2584" s="735">
        <v>612</v>
      </c>
      <c r="F2584" s="735">
        <v>0</v>
      </c>
      <c r="G2584" s="736">
        <v>0</v>
      </c>
      <c r="H2584" s="735">
        <v>0</v>
      </c>
      <c r="I2584" s="735">
        <v>0</v>
      </c>
      <c r="J2584" s="735">
        <v>0</v>
      </c>
      <c r="K2584" s="735">
        <v>0</v>
      </c>
      <c r="L2584" s="735">
        <v>0</v>
      </c>
      <c r="M2584" s="735">
        <v>14770119384</v>
      </c>
      <c r="N2584" s="735">
        <v>24134182</v>
      </c>
    </row>
    <row r="2585" spans="1:14">
      <c r="A2585" s="734" t="s">
        <v>5681</v>
      </c>
      <c r="B2585" s="734" t="s">
        <v>5682</v>
      </c>
      <c r="C2585" s="734" t="s">
        <v>1600</v>
      </c>
      <c r="D2585" s="734" t="s">
        <v>1614</v>
      </c>
      <c r="E2585" s="735">
        <v>1724</v>
      </c>
      <c r="F2585" s="735">
        <v>-11</v>
      </c>
      <c r="G2585" s="736">
        <v>-0.63</v>
      </c>
      <c r="H2585" s="735">
        <v>1735</v>
      </c>
      <c r="I2585" s="735">
        <v>1735</v>
      </c>
      <c r="J2585" s="735">
        <v>1710</v>
      </c>
      <c r="K2585" s="735">
        <v>22342</v>
      </c>
      <c r="L2585" s="735">
        <v>38397981</v>
      </c>
      <c r="M2585" s="735">
        <v>48603152816</v>
      </c>
      <c r="N2585" s="735">
        <v>28192084</v>
      </c>
    </row>
    <row r="2586" spans="1:14">
      <c r="A2586" s="734" t="s">
        <v>7933</v>
      </c>
      <c r="B2586" s="734" t="s">
        <v>7934</v>
      </c>
      <c r="C2586" s="734" t="s">
        <v>1695</v>
      </c>
      <c r="D2586" s="734" t="s">
        <v>1696</v>
      </c>
      <c r="E2586" s="735">
        <v>7540</v>
      </c>
      <c r="F2586" s="735">
        <v>100</v>
      </c>
      <c r="G2586" s="736">
        <v>1.34</v>
      </c>
      <c r="H2586" s="735">
        <v>7550</v>
      </c>
      <c r="I2586" s="735">
        <v>7550</v>
      </c>
      <c r="J2586" s="735">
        <v>7210</v>
      </c>
      <c r="K2586" s="735">
        <v>3729</v>
      </c>
      <c r="L2586" s="735">
        <v>27485910</v>
      </c>
      <c r="M2586" s="735">
        <v>115928095660</v>
      </c>
      <c r="N2586" s="735">
        <v>15375079</v>
      </c>
    </row>
    <row r="2587" spans="1:14">
      <c r="A2587" s="734" t="s">
        <v>5684</v>
      </c>
      <c r="B2587" s="734" t="s">
        <v>5685</v>
      </c>
      <c r="C2587" s="734" t="s">
        <v>1600</v>
      </c>
      <c r="D2587" s="734" t="s">
        <v>1611</v>
      </c>
      <c r="E2587" s="735">
        <v>34150</v>
      </c>
      <c r="F2587" s="735">
        <v>1050</v>
      </c>
      <c r="G2587" s="736">
        <v>3.17</v>
      </c>
      <c r="H2587" s="735">
        <v>32800</v>
      </c>
      <c r="I2587" s="735">
        <v>34250</v>
      </c>
      <c r="J2587" s="735">
        <v>32800</v>
      </c>
      <c r="K2587" s="735">
        <v>38600</v>
      </c>
      <c r="L2587" s="735">
        <v>1303651450</v>
      </c>
      <c r="M2587" s="735">
        <v>375650000000</v>
      </c>
      <c r="N2587" s="735">
        <v>11000000</v>
      </c>
    </row>
    <row r="2588" spans="1:14">
      <c r="A2588" s="734" t="s">
        <v>10350</v>
      </c>
      <c r="B2588" s="734" t="s">
        <v>10351</v>
      </c>
      <c r="C2588" s="734" t="s">
        <v>1600</v>
      </c>
      <c r="D2588" s="734" t="s">
        <v>1632</v>
      </c>
      <c r="E2588" s="735">
        <v>110600</v>
      </c>
      <c r="F2588" s="735">
        <v>-1200</v>
      </c>
      <c r="G2588" s="736">
        <v>-1.07</v>
      </c>
      <c r="H2588" s="735">
        <v>111800</v>
      </c>
      <c r="I2588" s="735">
        <v>113800</v>
      </c>
      <c r="J2588" s="735">
        <v>109000</v>
      </c>
      <c r="K2588" s="735">
        <v>328717</v>
      </c>
      <c r="L2588" s="735">
        <v>36515650800</v>
      </c>
      <c r="M2588" s="735">
        <v>1209906488000</v>
      </c>
      <c r="N2588" s="735">
        <v>10939480</v>
      </c>
    </row>
    <row r="2589" spans="1:14">
      <c r="A2589" s="734" t="s">
        <v>5683</v>
      </c>
      <c r="B2589" s="734" t="s">
        <v>7935</v>
      </c>
      <c r="C2589" s="734" t="s">
        <v>1600</v>
      </c>
      <c r="D2589" s="734" t="s">
        <v>1632</v>
      </c>
      <c r="E2589" s="735">
        <v>6240</v>
      </c>
      <c r="F2589" s="735">
        <v>80</v>
      </c>
      <c r="G2589" s="736">
        <v>1.3</v>
      </c>
      <c r="H2589" s="735">
        <v>6200</v>
      </c>
      <c r="I2589" s="735">
        <v>6260</v>
      </c>
      <c r="J2589" s="735">
        <v>6050</v>
      </c>
      <c r="K2589" s="735">
        <v>62010</v>
      </c>
      <c r="L2589" s="735">
        <v>379612225</v>
      </c>
      <c r="M2589" s="735">
        <v>80353821600</v>
      </c>
      <c r="N2589" s="735">
        <v>12877215</v>
      </c>
    </row>
    <row r="2590" spans="1:14">
      <c r="A2590" s="734" t="s">
        <v>5686</v>
      </c>
      <c r="B2590" s="734" t="s">
        <v>5687</v>
      </c>
      <c r="C2590" s="734" t="s">
        <v>1600</v>
      </c>
      <c r="D2590" s="734" t="s">
        <v>1632</v>
      </c>
      <c r="E2590" s="735">
        <v>1235</v>
      </c>
      <c r="F2590" s="735">
        <v>-14</v>
      </c>
      <c r="G2590" s="736">
        <v>-1.1200000000000001</v>
      </c>
      <c r="H2590" s="735">
        <v>1249</v>
      </c>
      <c r="I2590" s="735">
        <v>1258</v>
      </c>
      <c r="J2590" s="735">
        <v>1200</v>
      </c>
      <c r="K2590" s="735">
        <v>73054</v>
      </c>
      <c r="L2590" s="735">
        <v>90245259</v>
      </c>
      <c r="M2590" s="735">
        <v>34962850000</v>
      </c>
      <c r="N2590" s="735">
        <v>28310000</v>
      </c>
    </row>
    <row r="2591" spans="1:14">
      <c r="A2591" s="734" t="s">
        <v>5688</v>
      </c>
      <c r="B2591" s="734" t="s">
        <v>5689</v>
      </c>
      <c r="C2591" s="734" t="s">
        <v>1600</v>
      </c>
      <c r="D2591" s="734" t="s">
        <v>1632</v>
      </c>
      <c r="E2591" s="735">
        <v>2655</v>
      </c>
      <c r="F2591" s="735">
        <v>0</v>
      </c>
      <c r="G2591" s="736">
        <v>0</v>
      </c>
      <c r="H2591" s="735">
        <v>2765</v>
      </c>
      <c r="I2591" s="735">
        <v>2765</v>
      </c>
      <c r="J2591" s="735">
        <v>2620</v>
      </c>
      <c r="K2591" s="735">
        <v>9358</v>
      </c>
      <c r="L2591" s="735">
        <v>24956095</v>
      </c>
      <c r="M2591" s="735">
        <v>47677985550</v>
      </c>
      <c r="N2591" s="735">
        <v>17957810</v>
      </c>
    </row>
    <row r="2592" spans="1:14">
      <c r="A2592" s="734" t="s">
        <v>5690</v>
      </c>
      <c r="B2592" s="734" t="s">
        <v>5691</v>
      </c>
      <c r="C2592" s="734" t="s">
        <v>1600</v>
      </c>
      <c r="D2592" s="734" t="s">
        <v>1601</v>
      </c>
      <c r="E2592" s="735">
        <v>6790</v>
      </c>
      <c r="F2592" s="735">
        <v>-160</v>
      </c>
      <c r="G2592" s="736">
        <v>-2.2999999999999998</v>
      </c>
      <c r="H2592" s="735">
        <v>6950</v>
      </c>
      <c r="I2592" s="735">
        <v>6960</v>
      </c>
      <c r="J2592" s="735">
        <v>6760</v>
      </c>
      <c r="K2592" s="735">
        <v>4025</v>
      </c>
      <c r="L2592" s="735">
        <v>27466820</v>
      </c>
      <c r="M2592" s="735">
        <v>40740000000</v>
      </c>
      <c r="N2592" s="735">
        <v>6000000</v>
      </c>
    </row>
    <row r="2593" spans="1:14">
      <c r="A2593" s="734" t="s">
        <v>5692</v>
      </c>
      <c r="B2593" s="734" t="s">
        <v>5693</v>
      </c>
      <c r="C2593" s="734" t="s">
        <v>1600</v>
      </c>
      <c r="D2593" s="734" t="s">
        <v>1651</v>
      </c>
      <c r="E2593" s="735">
        <v>5800</v>
      </c>
      <c r="F2593" s="735">
        <v>-460</v>
      </c>
      <c r="G2593" s="736">
        <v>-7.35</v>
      </c>
      <c r="H2593" s="735">
        <v>6250</v>
      </c>
      <c r="I2593" s="735">
        <v>6340</v>
      </c>
      <c r="J2593" s="735">
        <v>5800</v>
      </c>
      <c r="K2593" s="735">
        <v>7025</v>
      </c>
      <c r="L2593" s="735">
        <v>42500200</v>
      </c>
      <c r="M2593" s="735">
        <v>22262975200</v>
      </c>
      <c r="N2593" s="735">
        <v>3838444</v>
      </c>
    </row>
    <row r="2594" spans="1:14">
      <c r="A2594" s="734" t="s">
        <v>5694</v>
      </c>
      <c r="B2594" s="734" t="s">
        <v>5695</v>
      </c>
      <c r="C2594" s="734" t="s">
        <v>1600</v>
      </c>
      <c r="D2594" s="734" t="s">
        <v>1651</v>
      </c>
      <c r="E2594" s="735">
        <v>2370</v>
      </c>
      <c r="F2594" s="735">
        <v>0</v>
      </c>
      <c r="G2594" s="736">
        <v>0</v>
      </c>
      <c r="H2594" s="735">
        <v>0</v>
      </c>
      <c r="I2594" s="735">
        <v>0</v>
      </c>
      <c r="J2594" s="735">
        <v>0</v>
      </c>
      <c r="K2594" s="735">
        <v>0</v>
      </c>
      <c r="L2594" s="735">
        <v>0</v>
      </c>
      <c r="M2594" s="735">
        <v>116064014460</v>
      </c>
      <c r="N2594" s="735">
        <v>48972158</v>
      </c>
    </row>
    <row r="2595" spans="1:14">
      <c r="A2595" s="734" t="s">
        <v>5696</v>
      </c>
      <c r="B2595" s="734" t="s">
        <v>5697</v>
      </c>
      <c r="C2595" s="734" t="s">
        <v>1600</v>
      </c>
      <c r="D2595" s="734" t="s">
        <v>1614</v>
      </c>
      <c r="E2595" s="735">
        <v>4190</v>
      </c>
      <c r="F2595" s="735">
        <v>35</v>
      </c>
      <c r="G2595" s="736">
        <v>0.84</v>
      </c>
      <c r="H2595" s="735">
        <v>4145</v>
      </c>
      <c r="I2595" s="735">
        <v>4220</v>
      </c>
      <c r="J2595" s="735">
        <v>4115</v>
      </c>
      <c r="K2595" s="735">
        <v>4908</v>
      </c>
      <c r="L2595" s="735">
        <v>20332190</v>
      </c>
      <c r="M2595" s="735">
        <v>35146587330</v>
      </c>
      <c r="N2595" s="735">
        <v>8388207</v>
      </c>
    </row>
    <row r="2596" spans="1:14">
      <c r="A2596" s="734" t="s">
        <v>5698</v>
      </c>
      <c r="B2596" s="734" t="s">
        <v>5699</v>
      </c>
      <c r="C2596" s="734" t="s">
        <v>1600</v>
      </c>
      <c r="D2596" s="734" t="s">
        <v>1614</v>
      </c>
      <c r="E2596" s="735">
        <v>2490</v>
      </c>
      <c r="F2596" s="735">
        <v>-10</v>
      </c>
      <c r="G2596" s="736">
        <v>-0.4</v>
      </c>
      <c r="H2596" s="735">
        <v>2500</v>
      </c>
      <c r="I2596" s="735">
        <v>2555</v>
      </c>
      <c r="J2596" s="735">
        <v>2460</v>
      </c>
      <c r="K2596" s="735">
        <v>29103</v>
      </c>
      <c r="L2596" s="735">
        <v>72263230</v>
      </c>
      <c r="M2596" s="735">
        <v>41389576800</v>
      </c>
      <c r="N2596" s="735">
        <v>16622320</v>
      </c>
    </row>
    <row r="2597" spans="1:14">
      <c r="A2597" s="734" t="s">
        <v>5700</v>
      </c>
      <c r="B2597" s="734" t="s">
        <v>5701</v>
      </c>
      <c r="C2597" s="734" t="s">
        <v>1695</v>
      </c>
      <c r="D2597" s="734" t="s">
        <v>1696</v>
      </c>
      <c r="E2597" s="735">
        <v>5100</v>
      </c>
      <c r="F2597" s="735">
        <v>-30</v>
      </c>
      <c r="G2597" s="736">
        <v>-0.57999999999999996</v>
      </c>
      <c r="H2597" s="735">
        <v>5170</v>
      </c>
      <c r="I2597" s="735">
        <v>5170</v>
      </c>
      <c r="J2597" s="735">
        <v>5100</v>
      </c>
      <c r="K2597" s="735">
        <v>103</v>
      </c>
      <c r="L2597" s="735">
        <v>527720</v>
      </c>
      <c r="M2597" s="735">
        <v>20567953200</v>
      </c>
      <c r="N2597" s="735">
        <v>4032932</v>
      </c>
    </row>
    <row r="2598" spans="1:14">
      <c r="A2598" s="734" t="s">
        <v>5702</v>
      </c>
      <c r="B2598" s="734" t="s">
        <v>5703</v>
      </c>
      <c r="C2598" s="734" t="s">
        <v>1604</v>
      </c>
      <c r="D2598" s="734" t="s">
        <v>1605</v>
      </c>
      <c r="E2598" s="735">
        <v>250</v>
      </c>
      <c r="F2598" s="735">
        <v>1</v>
      </c>
      <c r="G2598" s="736">
        <v>0.4</v>
      </c>
      <c r="H2598" s="735">
        <v>248</v>
      </c>
      <c r="I2598" s="735">
        <v>251</v>
      </c>
      <c r="J2598" s="735">
        <v>245</v>
      </c>
      <c r="K2598" s="735">
        <v>109952</v>
      </c>
      <c r="L2598" s="735">
        <v>27332853</v>
      </c>
      <c r="M2598" s="735">
        <v>37971875000</v>
      </c>
      <c r="N2598" s="735">
        <v>151887500</v>
      </c>
    </row>
    <row r="2599" spans="1:14">
      <c r="A2599" s="734" t="s">
        <v>5704</v>
      </c>
      <c r="B2599" s="734" t="s">
        <v>5705</v>
      </c>
      <c r="C2599" s="734" t="s">
        <v>1600</v>
      </c>
      <c r="D2599" s="734" t="s">
        <v>1601</v>
      </c>
      <c r="E2599" s="735">
        <v>4610</v>
      </c>
      <c r="F2599" s="735">
        <v>-70</v>
      </c>
      <c r="G2599" s="736">
        <v>-1.5</v>
      </c>
      <c r="H2599" s="735">
        <v>4680</v>
      </c>
      <c r="I2599" s="735">
        <v>4750</v>
      </c>
      <c r="J2599" s="735">
        <v>4595</v>
      </c>
      <c r="K2599" s="735">
        <v>17397</v>
      </c>
      <c r="L2599" s="735">
        <v>81188715</v>
      </c>
      <c r="M2599" s="735">
        <v>59133115400</v>
      </c>
      <c r="N2599" s="735">
        <v>12827140</v>
      </c>
    </row>
    <row r="2600" spans="1:14">
      <c r="A2600" s="734" t="s">
        <v>5706</v>
      </c>
      <c r="B2600" s="734" t="s">
        <v>5707</v>
      </c>
      <c r="C2600" s="734" t="s">
        <v>1600</v>
      </c>
      <c r="D2600" s="734" t="s">
        <v>1601</v>
      </c>
      <c r="E2600" s="735">
        <v>2995</v>
      </c>
      <c r="F2600" s="735">
        <v>30</v>
      </c>
      <c r="G2600" s="736">
        <v>1.01</v>
      </c>
      <c r="H2600" s="735">
        <v>3030</v>
      </c>
      <c r="I2600" s="735">
        <v>3030</v>
      </c>
      <c r="J2600" s="735">
        <v>2925</v>
      </c>
      <c r="K2600" s="735">
        <v>42682</v>
      </c>
      <c r="L2600" s="735">
        <v>126719994</v>
      </c>
      <c r="M2600" s="735">
        <v>26794752525</v>
      </c>
      <c r="N2600" s="735">
        <v>8946495</v>
      </c>
    </row>
    <row r="2601" spans="1:14">
      <c r="A2601" s="734" t="s">
        <v>2881</v>
      </c>
      <c r="B2601" s="734" t="s">
        <v>10352</v>
      </c>
      <c r="C2601" s="734" t="s">
        <v>1600</v>
      </c>
      <c r="D2601" s="734" t="s">
        <v>1601</v>
      </c>
      <c r="E2601" s="735">
        <v>270</v>
      </c>
      <c r="F2601" s="735">
        <v>-1</v>
      </c>
      <c r="G2601" s="736">
        <v>-0.37</v>
      </c>
      <c r="H2601" s="735">
        <v>271</v>
      </c>
      <c r="I2601" s="735">
        <v>275</v>
      </c>
      <c r="J2601" s="735">
        <v>270</v>
      </c>
      <c r="K2601" s="735">
        <v>138835</v>
      </c>
      <c r="L2601" s="735">
        <v>37682338</v>
      </c>
      <c r="M2601" s="735">
        <v>18119711340</v>
      </c>
      <c r="N2601" s="735">
        <v>67110042</v>
      </c>
    </row>
    <row r="2602" spans="1:14">
      <c r="A2602" s="734" t="s">
        <v>5708</v>
      </c>
      <c r="B2602" s="734" t="s">
        <v>5709</v>
      </c>
      <c r="C2602" s="734" t="s">
        <v>1600</v>
      </c>
      <c r="D2602" s="734" t="s">
        <v>1632</v>
      </c>
      <c r="E2602" s="735">
        <v>16740</v>
      </c>
      <c r="F2602" s="735">
        <v>-140</v>
      </c>
      <c r="G2602" s="736">
        <v>-0.83</v>
      </c>
      <c r="H2602" s="735">
        <v>16800</v>
      </c>
      <c r="I2602" s="735">
        <v>16890</v>
      </c>
      <c r="J2602" s="735">
        <v>16280</v>
      </c>
      <c r="K2602" s="735">
        <v>174515</v>
      </c>
      <c r="L2602" s="735">
        <v>2900773435</v>
      </c>
      <c r="M2602" s="735">
        <v>276301249740</v>
      </c>
      <c r="N2602" s="735">
        <v>16505451</v>
      </c>
    </row>
    <row r="2603" spans="1:14">
      <c r="A2603" s="734" t="s">
        <v>3628</v>
      </c>
      <c r="B2603" s="734" t="s">
        <v>10353</v>
      </c>
      <c r="C2603" s="734" t="s">
        <v>1600</v>
      </c>
      <c r="D2603" s="734" t="s">
        <v>1601</v>
      </c>
      <c r="E2603" s="735">
        <v>5500</v>
      </c>
      <c r="F2603" s="735">
        <v>-50</v>
      </c>
      <c r="G2603" s="736">
        <v>-0.9</v>
      </c>
      <c r="H2603" s="735">
        <v>5470</v>
      </c>
      <c r="I2603" s="735">
        <v>5500</v>
      </c>
      <c r="J2603" s="735">
        <v>5320</v>
      </c>
      <c r="K2603" s="735">
        <v>192715</v>
      </c>
      <c r="L2603" s="735">
        <v>1041037290</v>
      </c>
      <c r="M2603" s="735">
        <v>374205265500</v>
      </c>
      <c r="N2603" s="735">
        <v>68037321</v>
      </c>
    </row>
    <row r="2604" spans="1:14">
      <c r="A2604" s="734" t="s">
        <v>5710</v>
      </c>
      <c r="B2604" s="734" t="s">
        <v>5711</v>
      </c>
      <c r="C2604" s="734" t="s">
        <v>1600</v>
      </c>
      <c r="D2604" s="734" t="s">
        <v>1601</v>
      </c>
      <c r="E2604" s="735">
        <v>1104</v>
      </c>
      <c r="F2604" s="735">
        <v>49</v>
      </c>
      <c r="G2604" s="736">
        <v>4.6399999999999997</v>
      </c>
      <c r="H2604" s="735">
        <v>1049</v>
      </c>
      <c r="I2604" s="735">
        <v>1231</v>
      </c>
      <c r="J2604" s="735">
        <v>1044</v>
      </c>
      <c r="K2604" s="735">
        <v>2756079</v>
      </c>
      <c r="L2604" s="735">
        <v>3141314117</v>
      </c>
      <c r="M2604" s="735">
        <v>36577798656</v>
      </c>
      <c r="N2604" s="735">
        <v>33132064</v>
      </c>
    </row>
    <row r="2605" spans="1:14">
      <c r="A2605" s="734" t="s">
        <v>5712</v>
      </c>
      <c r="B2605" s="734" t="s">
        <v>5713</v>
      </c>
      <c r="C2605" s="734" t="s">
        <v>1600</v>
      </c>
      <c r="D2605" s="734" t="s">
        <v>1601</v>
      </c>
      <c r="E2605" s="735">
        <v>2025</v>
      </c>
      <c r="F2605" s="735">
        <v>-5</v>
      </c>
      <c r="G2605" s="736">
        <v>-0.25</v>
      </c>
      <c r="H2605" s="735">
        <v>2035</v>
      </c>
      <c r="I2605" s="735">
        <v>2050</v>
      </c>
      <c r="J2605" s="735">
        <v>2015</v>
      </c>
      <c r="K2605" s="735">
        <v>10990</v>
      </c>
      <c r="L2605" s="735">
        <v>22250910</v>
      </c>
      <c r="M2605" s="735">
        <v>31063645800</v>
      </c>
      <c r="N2605" s="735">
        <v>15340072</v>
      </c>
    </row>
    <row r="2606" spans="1:14">
      <c r="A2606" s="734" t="s">
        <v>5714</v>
      </c>
      <c r="B2606" s="734" t="s">
        <v>5715</v>
      </c>
      <c r="C2606" s="734" t="s">
        <v>1600</v>
      </c>
      <c r="D2606" s="734" t="s">
        <v>1651</v>
      </c>
      <c r="E2606" s="735">
        <v>6040</v>
      </c>
      <c r="F2606" s="735">
        <v>0</v>
      </c>
      <c r="G2606" s="736">
        <v>0</v>
      </c>
      <c r="H2606" s="735">
        <v>0</v>
      </c>
      <c r="I2606" s="735">
        <v>0</v>
      </c>
      <c r="J2606" s="735">
        <v>0</v>
      </c>
      <c r="K2606" s="735">
        <v>0</v>
      </c>
      <c r="L2606" s="735">
        <v>0</v>
      </c>
      <c r="M2606" s="735">
        <v>16803871920</v>
      </c>
      <c r="N2606" s="735">
        <v>2782098</v>
      </c>
    </row>
    <row r="2607" spans="1:14">
      <c r="A2607" s="734" t="s">
        <v>10354</v>
      </c>
      <c r="B2607" s="734" t="s">
        <v>10355</v>
      </c>
      <c r="C2607" s="734" t="s">
        <v>1600</v>
      </c>
      <c r="D2607" s="734" t="s">
        <v>1614</v>
      </c>
      <c r="E2607" s="735">
        <v>6890</v>
      </c>
      <c r="F2607" s="735">
        <v>10</v>
      </c>
      <c r="G2607" s="736">
        <v>0.15</v>
      </c>
      <c r="H2607" s="735">
        <v>6880</v>
      </c>
      <c r="I2607" s="735">
        <v>7030</v>
      </c>
      <c r="J2607" s="735">
        <v>6810</v>
      </c>
      <c r="K2607" s="735">
        <v>202622</v>
      </c>
      <c r="L2607" s="735">
        <v>1401840910</v>
      </c>
      <c r="M2607" s="735">
        <v>247202865000</v>
      </c>
      <c r="N2607" s="735">
        <v>35878500</v>
      </c>
    </row>
    <row r="2608" spans="1:14">
      <c r="A2608" s="734" t="s">
        <v>5716</v>
      </c>
      <c r="B2608" s="734" t="s">
        <v>5717</v>
      </c>
      <c r="C2608" s="734" t="s">
        <v>1600</v>
      </c>
      <c r="D2608" s="734" t="s">
        <v>1614</v>
      </c>
      <c r="E2608" s="735">
        <v>3855</v>
      </c>
      <c r="F2608" s="735">
        <v>65</v>
      </c>
      <c r="G2608" s="736">
        <v>1.72</v>
      </c>
      <c r="H2608" s="735">
        <v>3805</v>
      </c>
      <c r="I2608" s="735">
        <v>3855</v>
      </c>
      <c r="J2608" s="735">
        <v>3790</v>
      </c>
      <c r="K2608" s="735">
        <v>17139</v>
      </c>
      <c r="L2608" s="735">
        <v>65588677</v>
      </c>
      <c r="M2608" s="735">
        <v>25044393000</v>
      </c>
      <c r="N2608" s="735">
        <v>6496600</v>
      </c>
    </row>
    <row r="2609" spans="1:14">
      <c r="A2609" s="734" t="s">
        <v>10356</v>
      </c>
      <c r="B2609" s="734" t="s">
        <v>10357</v>
      </c>
      <c r="C2609" s="734" t="s">
        <v>1600</v>
      </c>
      <c r="D2609" s="734" t="s">
        <v>1632</v>
      </c>
      <c r="E2609" s="735">
        <v>12340</v>
      </c>
      <c r="F2609" s="735">
        <v>420</v>
      </c>
      <c r="G2609" s="736">
        <v>3.52</v>
      </c>
      <c r="H2609" s="735">
        <v>12200</v>
      </c>
      <c r="I2609" s="735">
        <v>13110</v>
      </c>
      <c r="J2609" s="735">
        <v>12150</v>
      </c>
      <c r="K2609" s="735">
        <v>1546872</v>
      </c>
      <c r="L2609" s="735">
        <v>19538055645</v>
      </c>
      <c r="M2609" s="735">
        <v>162042463200</v>
      </c>
      <c r="N2609" s="735">
        <v>13131480</v>
      </c>
    </row>
    <row r="2610" spans="1:14">
      <c r="A2610" s="734" t="s">
        <v>5719</v>
      </c>
      <c r="B2610" s="734" t="s">
        <v>5720</v>
      </c>
      <c r="C2610" s="734" t="s">
        <v>1629</v>
      </c>
      <c r="D2610" s="734" t="s">
        <v>1611</v>
      </c>
      <c r="E2610" s="735">
        <v>36900</v>
      </c>
      <c r="F2610" s="735">
        <v>700</v>
      </c>
      <c r="G2610" s="736">
        <v>1.93</v>
      </c>
      <c r="H2610" s="735">
        <v>35500</v>
      </c>
      <c r="I2610" s="735">
        <v>37350</v>
      </c>
      <c r="J2610" s="735">
        <v>35350</v>
      </c>
      <c r="K2610" s="735">
        <v>387570</v>
      </c>
      <c r="L2610" s="735">
        <v>14223547050</v>
      </c>
      <c r="M2610" s="735">
        <v>1068871746600</v>
      </c>
      <c r="N2610" s="735">
        <v>28966714</v>
      </c>
    </row>
    <row r="2611" spans="1:14">
      <c r="A2611" s="734" t="s">
        <v>5721</v>
      </c>
      <c r="B2611" s="734" t="s">
        <v>5722</v>
      </c>
      <c r="C2611" s="734" t="s">
        <v>1600</v>
      </c>
      <c r="D2611" s="734" t="s">
        <v>1611</v>
      </c>
      <c r="E2611" s="735">
        <v>46300</v>
      </c>
      <c r="F2611" s="735">
        <v>-650</v>
      </c>
      <c r="G2611" s="736">
        <v>-1.38</v>
      </c>
      <c r="H2611" s="735">
        <v>46350</v>
      </c>
      <c r="I2611" s="735">
        <v>47650</v>
      </c>
      <c r="J2611" s="735">
        <v>46250</v>
      </c>
      <c r="K2611" s="735">
        <v>131532</v>
      </c>
      <c r="L2611" s="735">
        <v>6156099875</v>
      </c>
      <c r="M2611" s="735">
        <v>998338888500</v>
      </c>
      <c r="N2611" s="735">
        <v>21562395</v>
      </c>
    </row>
    <row r="2612" spans="1:14">
      <c r="A2612" s="734" t="s">
        <v>5723</v>
      </c>
      <c r="B2612" s="734" t="s">
        <v>5724</v>
      </c>
      <c r="C2612" s="734" t="s">
        <v>1600</v>
      </c>
      <c r="D2612" s="734" t="s">
        <v>1601</v>
      </c>
      <c r="E2612" s="735">
        <v>9830</v>
      </c>
      <c r="F2612" s="735">
        <v>610</v>
      </c>
      <c r="G2612" s="736">
        <v>6.62</v>
      </c>
      <c r="H2612" s="735">
        <v>9220</v>
      </c>
      <c r="I2612" s="735">
        <v>9830</v>
      </c>
      <c r="J2612" s="735">
        <v>8670</v>
      </c>
      <c r="K2612" s="735">
        <v>888751</v>
      </c>
      <c r="L2612" s="735">
        <v>8294374130</v>
      </c>
      <c r="M2612" s="735">
        <v>189461650600</v>
      </c>
      <c r="N2612" s="735">
        <v>19273820</v>
      </c>
    </row>
    <row r="2613" spans="1:14">
      <c r="A2613" s="734" t="s">
        <v>5726</v>
      </c>
      <c r="B2613" s="734" t="s">
        <v>5727</v>
      </c>
      <c r="C2613" s="734" t="s">
        <v>1600</v>
      </c>
      <c r="D2613" s="734" t="s">
        <v>1611</v>
      </c>
      <c r="E2613" s="735">
        <v>11740</v>
      </c>
      <c r="F2613" s="735">
        <v>240</v>
      </c>
      <c r="G2613" s="736">
        <v>2.09</v>
      </c>
      <c r="H2613" s="735">
        <v>11450</v>
      </c>
      <c r="I2613" s="735">
        <v>11750</v>
      </c>
      <c r="J2613" s="735">
        <v>11450</v>
      </c>
      <c r="K2613" s="735">
        <v>13984</v>
      </c>
      <c r="L2613" s="735">
        <v>163013760</v>
      </c>
      <c r="M2613" s="735">
        <v>246540000000</v>
      </c>
      <c r="N2613" s="735">
        <v>21000000</v>
      </c>
    </row>
    <row r="2614" spans="1:14">
      <c r="A2614" s="734" t="s">
        <v>5728</v>
      </c>
      <c r="B2614" s="734" t="s">
        <v>5729</v>
      </c>
      <c r="C2614" s="734" t="s">
        <v>1600</v>
      </c>
      <c r="D2614" s="734" t="s">
        <v>1632</v>
      </c>
      <c r="E2614" s="735">
        <v>4805</v>
      </c>
      <c r="F2614" s="735">
        <v>0</v>
      </c>
      <c r="G2614" s="736">
        <v>0</v>
      </c>
      <c r="H2614" s="735">
        <v>4755</v>
      </c>
      <c r="I2614" s="735">
        <v>4805</v>
      </c>
      <c r="J2614" s="735">
        <v>4700</v>
      </c>
      <c r="K2614" s="735">
        <v>20039</v>
      </c>
      <c r="L2614" s="735">
        <v>95056115</v>
      </c>
      <c r="M2614" s="735">
        <v>47741302775</v>
      </c>
      <c r="N2614" s="735">
        <v>9935755</v>
      </c>
    </row>
    <row r="2615" spans="1:14">
      <c r="A2615" s="734" t="s">
        <v>5730</v>
      </c>
      <c r="B2615" s="734" t="s">
        <v>5731</v>
      </c>
      <c r="C2615" s="734" t="s">
        <v>1600</v>
      </c>
      <c r="D2615" s="734" t="s">
        <v>1614</v>
      </c>
      <c r="E2615" s="735">
        <v>2560</v>
      </c>
      <c r="F2615" s="735">
        <v>90</v>
      </c>
      <c r="G2615" s="736">
        <v>3.64</v>
      </c>
      <c r="H2615" s="735">
        <v>2470</v>
      </c>
      <c r="I2615" s="735">
        <v>2590</v>
      </c>
      <c r="J2615" s="735">
        <v>2470</v>
      </c>
      <c r="K2615" s="735">
        <v>61668</v>
      </c>
      <c r="L2615" s="735">
        <v>157379085</v>
      </c>
      <c r="M2615" s="735">
        <v>76827074560</v>
      </c>
      <c r="N2615" s="735">
        <v>30010576</v>
      </c>
    </row>
    <row r="2616" spans="1:14">
      <c r="A2616" s="734" t="s">
        <v>5732</v>
      </c>
      <c r="B2616" s="734" t="s">
        <v>5733</v>
      </c>
      <c r="C2616" s="734" t="s">
        <v>1629</v>
      </c>
      <c r="D2616" s="734" t="s">
        <v>1611</v>
      </c>
      <c r="E2616" s="735">
        <v>37600</v>
      </c>
      <c r="F2616" s="735">
        <v>-1400</v>
      </c>
      <c r="G2616" s="736">
        <v>-3.59</v>
      </c>
      <c r="H2616" s="735">
        <v>38450</v>
      </c>
      <c r="I2616" s="735">
        <v>38800</v>
      </c>
      <c r="J2616" s="735">
        <v>37450</v>
      </c>
      <c r="K2616" s="735">
        <v>133641</v>
      </c>
      <c r="L2616" s="735">
        <v>5050174175</v>
      </c>
      <c r="M2616" s="735">
        <v>892740033600</v>
      </c>
      <c r="N2616" s="735">
        <v>23743086</v>
      </c>
    </row>
    <row r="2617" spans="1:14">
      <c r="A2617" s="734" t="s">
        <v>2968</v>
      </c>
      <c r="B2617" s="734" t="s">
        <v>7936</v>
      </c>
      <c r="C2617" s="734" t="s">
        <v>1600</v>
      </c>
      <c r="D2617" s="734" t="s">
        <v>1614</v>
      </c>
      <c r="E2617" s="735">
        <v>2845</v>
      </c>
      <c r="F2617" s="735">
        <v>45</v>
      </c>
      <c r="G2617" s="736">
        <v>1.61</v>
      </c>
      <c r="H2617" s="735">
        <v>2800</v>
      </c>
      <c r="I2617" s="735">
        <v>2990</v>
      </c>
      <c r="J2617" s="735">
        <v>2730</v>
      </c>
      <c r="K2617" s="735">
        <v>47003</v>
      </c>
      <c r="L2617" s="735">
        <v>131957655</v>
      </c>
      <c r="M2617" s="735">
        <v>35576329545</v>
      </c>
      <c r="N2617" s="735">
        <v>12504861</v>
      </c>
    </row>
    <row r="2618" spans="1:14">
      <c r="A2618" s="734" t="s">
        <v>2908</v>
      </c>
      <c r="B2618" s="734" t="s">
        <v>7937</v>
      </c>
      <c r="C2618" s="734" t="s">
        <v>1600</v>
      </c>
      <c r="D2618" s="734" t="s">
        <v>1614</v>
      </c>
      <c r="E2618" s="735">
        <v>2800</v>
      </c>
      <c r="F2618" s="735">
        <v>-35</v>
      </c>
      <c r="G2618" s="736">
        <v>-1.23</v>
      </c>
      <c r="H2618" s="735">
        <v>2835</v>
      </c>
      <c r="I2618" s="735">
        <v>2855</v>
      </c>
      <c r="J2618" s="735">
        <v>2755</v>
      </c>
      <c r="K2618" s="735">
        <v>46491</v>
      </c>
      <c r="L2618" s="735">
        <v>129563655</v>
      </c>
      <c r="M2618" s="735">
        <v>30295624800</v>
      </c>
      <c r="N2618" s="735">
        <v>10819866</v>
      </c>
    </row>
    <row r="2619" spans="1:14">
      <c r="A2619" s="734" t="s">
        <v>5734</v>
      </c>
      <c r="B2619" s="734" t="s">
        <v>5735</v>
      </c>
      <c r="C2619" s="734" t="s">
        <v>1600</v>
      </c>
      <c r="D2619" s="734" t="s">
        <v>1601</v>
      </c>
      <c r="E2619" s="735">
        <v>2790</v>
      </c>
      <c r="F2619" s="735">
        <v>-45</v>
      </c>
      <c r="G2619" s="736">
        <v>-1.59</v>
      </c>
      <c r="H2619" s="735">
        <v>2835</v>
      </c>
      <c r="I2619" s="735">
        <v>2840</v>
      </c>
      <c r="J2619" s="735">
        <v>2775</v>
      </c>
      <c r="K2619" s="735">
        <v>60929</v>
      </c>
      <c r="L2619" s="735">
        <v>170622860</v>
      </c>
      <c r="M2619" s="735">
        <v>69201399510</v>
      </c>
      <c r="N2619" s="735">
        <v>24803369</v>
      </c>
    </row>
    <row r="2620" spans="1:14">
      <c r="A2620" s="734" t="s">
        <v>5736</v>
      </c>
      <c r="B2620" s="734" t="s">
        <v>5737</v>
      </c>
      <c r="C2620" s="734" t="s">
        <v>1600</v>
      </c>
      <c r="D2620" s="734" t="s">
        <v>1611</v>
      </c>
      <c r="E2620" s="735">
        <v>5690</v>
      </c>
      <c r="F2620" s="735">
        <v>100</v>
      </c>
      <c r="G2620" s="736">
        <v>1.79</v>
      </c>
      <c r="H2620" s="735">
        <v>5630</v>
      </c>
      <c r="I2620" s="735">
        <v>5740</v>
      </c>
      <c r="J2620" s="735">
        <v>5590</v>
      </c>
      <c r="K2620" s="735">
        <v>49758</v>
      </c>
      <c r="L2620" s="735">
        <v>282370100</v>
      </c>
      <c r="M2620" s="735">
        <v>85350000000</v>
      </c>
      <c r="N2620" s="735">
        <v>15000000</v>
      </c>
    </row>
    <row r="2621" spans="1:14">
      <c r="A2621" s="734" t="s">
        <v>5738</v>
      </c>
      <c r="B2621" s="734" t="s">
        <v>5739</v>
      </c>
      <c r="C2621" s="734" t="s">
        <v>1600</v>
      </c>
      <c r="D2621" s="734" t="s">
        <v>1614</v>
      </c>
      <c r="E2621" s="735">
        <v>2310</v>
      </c>
      <c r="F2621" s="735">
        <v>-25</v>
      </c>
      <c r="G2621" s="736">
        <v>-1.07</v>
      </c>
      <c r="H2621" s="735">
        <v>2330</v>
      </c>
      <c r="I2621" s="735">
        <v>2360</v>
      </c>
      <c r="J2621" s="735">
        <v>2300</v>
      </c>
      <c r="K2621" s="735">
        <v>30329</v>
      </c>
      <c r="L2621" s="735">
        <v>70248582</v>
      </c>
      <c r="M2621" s="735">
        <v>42875997780</v>
      </c>
      <c r="N2621" s="735">
        <v>18561038</v>
      </c>
    </row>
    <row r="2622" spans="1:14">
      <c r="A2622" s="734" t="s">
        <v>5740</v>
      </c>
      <c r="B2622" s="734" t="s">
        <v>5741</v>
      </c>
      <c r="C2622" s="734" t="s">
        <v>1600</v>
      </c>
      <c r="D2622" s="734" t="s">
        <v>2041</v>
      </c>
      <c r="E2622" s="735">
        <v>1069</v>
      </c>
      <c r="F2622" s="735">
        <v>20</v>
      </c>
      <c r="G2622" s="736">
        <v>1.91</v>
      </c>
      <c r="H2622" s="735">
        <v>1072</v>
      </c>
      <c r="I2622" s="735">
        <v>1148</v>
      </c>
      <c r="J2622" s="735">
        <v>1021</v>
      </c>
      <c r="K2622" s="735">
        <v>653177</v>
      </c>
      <c r="L2622" s="735">
        <v>706617617</v>
      </c>
      <c r="M2622" s="735">
        <v>22693064459</v>
      </c>
      <c r="N2622" s="735">
        <v>21228311</v>
      </c>
    </row>
    <row r="2623" spans="1:14">
      <c r="A2623" s="734" t="s">
        <v>5743</v>
      </c>
      <c r="B2623" s="734" t="s">
        <v>5744</v>
      </c>
      <c r="C2623" s="734" t="s">
        <v>1600</v>
      </c>
      <c r="D2623" s="734" t="s">
        <v>1614</v>
      </c>
      <c r="E2623" s="735">
        <v>6320</v>
      </c>
      <c r="F2623" s="735">
        <v>350</v>
      </c>
      <c r="G2623" s="736">
        <v>5.86</v>
      </c>
      <c r="H2623" s="735">
        <v>5990</v>
      </c>
      <c r="I2623" s="735">
        <v>6340</v>
      </c>
      <c r="J2623" s="735">
        <v>5860</v>
      </c>
      <c r="K2623" s="735">
        <v>55078</v>
      </c>
      <c r="L2623" s="735">
        <v>340697580</v>
      </c>
      <c r="M2623" s="735">
        <v>51612646560</v>
      </c>
      <c r="N2623" s="735">
        <v>8166558</v>
      </c>
    </row>
    <row r="2624" spans="1:14">
      <c r="A2624" s="734" t="s">
        <v>5745</v>
      </c>
      <c r="B2624" s="734" t="s">
        <v>5746</v>
      </c>
      <c r="C2624" s="734" t="s">
        <v>1600</v>
      </c>
      <c r="D2624" s="734" t="s">
        <v>1632</v>
      </c>
      <c r="E2624" s="735">
        <v>2300</v>
      </c>
      <c r="F2624" s="735">
        <v>-115</v>
      </c>
      <c r="G2624" s="736">
        <v>-4.76</v>
      </c>
      <c r="H2624" s="735">
        <v>2500</v>
      </c>
      <c r="I2624" s="735">
        <v>2500</v>
      </c>
      <c r="J2624" s="735">
        <v>2270</v>
      </c>
      <c r="K2624" s="735">
        <v>54985</v>
      </c>
      <c r="L2624" s="735">
        <v>126709156</v>
      </c>
      <c r="M2624" s="735">
        <v>26148037600</v>
      </c>
      <c r="N2624" s="735">
        <v>11368712</v>
      </c>
    </row>
    <row r="2625" spans="1:14">
      <c r="A2625" s="734" t="s">
        <v>7938</v>
      </c>
      <c r="B2625" s="734" t="s">
        <v>7939</v>
      </c>
      <c r="C2625" s="734" t="s">
        <v>1600</v>
      </c>
      <c r="D2625" s="734" t="s">
        <v>1614</v>
      </c>
      <c r="E2625" s="735">
        <v>12250</v>
      </c>
      <c r="F2625" s="735">
        <v>-140</v>
      </c>
      <c r="G2625" s="736">
        <v>-1.1299999999999999</v>
      </c>
      <c r="H2625" s="735">
        <v>12340</v>
      </c>
      <c r="I2625" s="735">
        <v>12440</v>
      </c>
      <c r="J2625" s="735">
        <v>12200</v>
      </c>
      <c r="K2625" s="735">
        <v>40661</v>
      </c>
      <c r="L2625" s="735">
        <v>497426330</v>
      </c>
      <c r="M2625" s="735">
        <v>262920304500</v>
      </c>
      <c r="N2625" s="735">
        <v>21462882</v>
      </c>
    </row>
    <row r="2626" spans="1:14">
      <c r="A2626" s="734" t="s">
        <v>5747</v>
      </c>
      <c r="B2626" s="734" t="s">
        <v>5748</v>
      </c>
      <c r="C2626" s="734" t="s">
        <v>1600</v>
      </c>
      <c r="D2626" s="734" t="s">
        <v>1601</v>
      </c>
      <c r="E2626" s="735">
        <v>43850</v>
      </c>
      <c r="F2626" s="735">
        <v>-1150</v>
      </c>
      <c r="G2626" s="736">
        <v>-2.56</v>
      </c>
      <c r="H2626" s="735">
        <v>44400</v>
      </c>
      <c r="I2626" s="735">
        <v>44600</v>
      </c>
      <c r="J2626" s="735">
        <v>43600</v>
      </c>
      <c r="K2626" s="735">
        <v>218654</v>
      </c>
      <c r="L2626" s="735">
        <v>9606877700</v>
      </c>
      <c r="M2626" s="735">
        <v>1026210455950</v>
      </c>
      <c r="N2626" s="735">
        <v>23402747</v>
      </c>
    </row>
    <row r="2627" spans="1:14">
      <c r="A2627" s="734" t="s">
        <v>5749</v>
      </c>
      <c r="B2627" s="734" t="s">
        <v>5750</v>
      </c>
      <c r="C2627" s="734" t="s">
        <v>1600</v>
      </c>
      <c r="D2627" s="734" t="s">
        <v>1601</v>
      </c>
      <c r="E2627" s="735">
        <v>1128</v>
      </c>
      <c r="F2627" s="735">
        <v>-21</v>
      </c>
      <c r="G2627" s="736">
        <v>-1.83</v>
      </c>
      <c r="H2627" s="735">
        <v>1150</v>
      </c>
      <c r="I2627" s="735">
        <v>1157</v>
      </c>
      <c r="J2627" s="735">
        <v>1120</v>
      </c>
      <c r="K2627" s="735">
        <v>23870</v>
      </c>
      <c r="L2627" s="735">
        <v>26929945</v>
      </c>
      <c r="M2627" s="735">
        <v>25782743376</v>
      </c>
      <c r="N2627" s="735">
        <v>22857042</v>
      </c>
    </row>
    <row r="2628" spans="1:14">
      <c r="A2628" s="734" t="s">
        <v>5751</v>
      </c>
      <c r="B2628" s="734" t="s">
        <v>5752</v>
      </c>
      <c r="C2628" s="734" t="s">
        <v>1600</v>
      </c>
      <c r="D2628" s="734" t="s">
        <v>1614</v>
      </c>
      <c r="E2628" s="735">
        <v>10010</v>
      </c>
      <c r="F2628" s="735">
        <v>-280</v>
      </c>
      <c r="G2628" s="736">
        <v>-2.72</v>
      </c>
      <c r="H2628" s="735">
        <v>10400</v>
      </c>
      <c r="I2628" s="735">
        <v>10400</v>
      </c>
      <c r="J2628" s="735">
        <v>10000</v>
      </c>
      <c r="K2628" s="735">
        <v>70846</v>
      </c>
      <c r="L2628" s="735">
        <v>718020230</v>
      </c>
      <c r="M2628" s="735">
        <v>94159745680</v>
      </c>
      <c r="N2628" s="735">
        <v>9406568</v>
      </c>
    </row>
    <row r="2629" spans="1:14">
      <c r="A2629" s="734" t="s">
        <v>5753</v>
      </c>
      <c r="B2629" s="734" t="s">
        <v>5754</v>
      </c>
      <c r="C2629" s="734" t="s">
        <v>1600</v>
      </c>
      <c r="D2629" s="734" t="s">
        <v>1601</v>
      </c>
      <c r="E2629" s="735">
        <v>1752</v>
      </c>
      <c r="F2629" s="735">
        <v>-11</v>
      </c>
      <c r="G2629" s="736">
        <v>-0.62</v>
      </c>
      <c r="H2629" s="735">
        <v>1763</v>
      </c>
      <c r="I2629" s="735">
        <v>1779</v>
      </c>
      <c r="J2629" s="735">
        <v>1728</v>
      </c>
      <c r="K2629" s="735">
        <v>136446</v>
      </c>
      <c r="L2629" s="735">
        <v>239400509</v>
      </c>
      <c r="M2629" s="735">
        <v>30745187496</v>
      </c>
      <c r="N2629" s="735">
        <v>17548623</v>
      </c>
    </row>
    <row r="2630" spans="1:14">
      <c r="A2630" s="734" t="s">
        <v>7940</v>
      </c>
      <c r="B2630" s="734" t="s">
        <v>7941</v>
      </c>
      <c r="C2630" s="734" t="s">
        <v>1600</v>
      </c>
      <c r="D2630" s="734" t="s">
        <v>1651</v>
      </c>
      <c r="E2630" s="735">
        <v>2090</v>
      </c>
      <c r="F2630" s="735">
        <v>-5</v>
      </c>
      <c r="G2630" s="736">
        <v>-0.24</v>
      </c>
      <c r="H2630" s="735">
        <v>2095</v>
      </c>
      <c r="I2630" s="735">
        <v>2095</v>
      </c>
      <c r="J2630" s="735">
        <v>2090</v>
      </c>
      <c r="K2630" s="735">
        <v>31138</v>
      </c>
      <c r="L2630" s="735">
        <v>65103460</v>
      </c>
      <c r="M2630" s="735">
        <v>11288090000</v>
      </c>
      <c r="N2630" s="735">
        <v>5401000</v>
      </c>
    </row>
    <row r="2631" spans="1:14">
      <c r="A2631" s="734" t="s">
        <v>7942</v>
      </c>
      <c r="B2631" s="734" t="s">
        <v>7943</v>
      </c>
      <c r="C2631" s="734" t="s">
        <v>1600</v>
      </c>
      <c r="D2631" s="734" t="s">
        <v>1660</v>
      </c>
      <c r="E2631" s="735">
        <v>2070</v>
      </c>
      <c r="F2631" s="735">
        <v>0</v>
      </c>
      <c r="G2631" s="736">
        <v>0</v>
      </c>
      <c r="H2631" s="735">
        <v>2070</v>
      </c>
      <c r="I2631" s="735">
        <v>2070</v>
      </c>
      <c r="J2631" s="735">
        <v>2060</v>
      </c>
      <c r="K2631" s="735">
        <v>17494</v>
      </c>
      <c r="L2631" s="735">
        <v>36120246</v>
      </c>
      <c r="M2631" s="735">
        <v>15121350000</v>
      </c>
      <c r="N2631" s="735">
        <v>7305000</v>
      </c>
    </row>
    <row r="2632" spans="1:14">
      <c r="A2632" s="734" t="s">
        <v>10358</v>
      </c>
      <c r="B2632" s="734" t="s">
        <v>10359</v>
      </c>
      <c r="C2632" s="734" t="s">
        <v>1600</v>
      </c>
      <c r="D2632" s="734" t="s">
        <v>1660</v>
      </c>
      <c r="E2632" s="735">
        <v>2060</v>
      </c>
      <c r="F2632" s="735">
        <v>0</v>
      </c>
      <c r="G2632" s="736">
        <v>0</v>
      </c>
      <c r="H2632" s="735">
        <v>2060</v>
      </c>
      <c r="I2632" s="735">
        <v>2065</v>
      </c>
      <c r="J2632" s="735">
        <v>2060</v>
      </c>
      <c r="K2632" s="735">
        <v>12298</v>
      </c>
      <c r="L2632" s="735">
        <v>25392150</v>
      </c>
      <c r="M2632" s="735">
        <v>11546300000</v>
      </c>
      <c r="N2632" s="735">
        <v>5605000</v>
      </c>
    </row>
    <row r="2633" spans="1:14">
      <c r="A2633" s="734" t="s">
        <v>10360</v>
      </c>
      <c r="B2633" s="734" t="s">
        <v>10361</v>
      </c>
      <c r="C2633" s="734" t="s">
        <v>1600</v>
      </c>
      <c r="D2633" s="734" t="s">
        <v>1660</v>
      </c>
      <c r="E2633" s="735">
        <v>2120</v>
      </c>
      <c r="F2633" s="735">
        <v>0</v>
      </c>
      <c r="G2633" s="736">
        <v>0</v>
      </c>
      <c r="H2633" s="735">
        <v>2120</v>
      </c>
      <c r="I2633" s="735">
        <v>2120</v>
      </c>
      <c r="J2633" s="735">
        <v>2120</v>
      </c>
      <c r="K2633" s="735">
        <v>327</v>
      </c>
      <c r="L2633" s="735">
        <v>693240</v>
      </c>
      <c r="M2633" s="735">
        <v>6784000000</v>
      </c>
      <c r="N2633" s="735">
        <v>3200000</v>
      </c>
    </row>
    <row r="2634" spans="1:14">
      <c r="A2634" s="734" t="s">
        <v>10362</v>
      </c>
      <c r="B2634" s="734" t="s">
        <v>10363</v>
      </c>
      <c r="C2634" s="734" t="s">
        <v>1600</v>
      </c>
      <c r="D2634" s="734" t="s">
        <v>1660</v>
      </c>
      <c r="E2634" s="735">
        <v>2100</v>
      </c>
      <c r="F2634" s="735">
        <v>-5</v>
      </c>
      <c r="G2634" s="736">
        <v>-0.24</v>
      </c>
      <c r="H2634" s="735">
        <v>2100</v>
      </c>
      <c r="I2634" s="735">
        <v>2100</v>
      </c>
      <c r="J2634" s="735">
        <v>2090</v>
      </c>
      <c r="K2634" s="735">
        <v>3823</v>
      </c>
      <c r="L2634" s="735">
        <v>8009640</v>
      </c>
      <c r="M2634" s="735">
        <v>7770000000</v>
      </c>
      <c r="N2634" s="735">
        <v>3700000</v>
      </c>
    </row>
    <row r="2635" spans="1:14">
      <c r="A2635" s="734" t="s">
        <v>10364</v>
      </c>
      <c r="B2635" s="734" t="s">
        <v>10365</v>
      </c>
      <c r="C2635" s="734" t="s">
        <v>1600</v>
      </c>
      <c r="D2635" s="734" t="s">
        <v>1660</v>
      </c>
      <c r="E2635" s="735">
        <v>2045</v>
      </c>
      <c r="F2635" s="735">
        <v>0</v>
      </c>
      <c r="G2635" s="736">
        <v>0</v>
      </c>
      <c r="H2635" s="735">
        <v>2045</v>
      </c>
      <c r="I2635" s="735">
        <v>2045</v>
      </c>
      <c r="J2635" s="735">
        <v>2045</v>
      </c>
      <c r="K2635" s="735">
        <v>601</v>
      </c>
      <c r="L2635" s="735">
        <v>1229045</v>
      </c>
      <c r="M2635" s="735">
        <v>9243400000</v>
      </c>
      <c r="N2635" s="735">
        <v>4520000</v>
      </c>
    </row>
    <row r="2636" spans="1:14">
      <c r="A2636" s="734" t="s">
        <v>10366</v>
      </c>
      <c r="B2636" s="734" t="s">
        <v>10367</v>
      </c>
      <c r="C2636" s="734" t="s">
        <v>1600</v>
      </c>
      <c r="D2636" s="734" t="s">
        <v>1660</v>
      </c>
      <c r="E2636" s="735">
        <v>2005</v>
      </c>
      <c r="F2636" s="735">
        <v>0</v>
      </c>
      <c r="G2636" s="736">
        <v>0</v>
      </c>
      <c r="H2636" s="735">
        <v>2005</v>
      </c>
      <c r="I2636" s="735">
        <v>2005</v>
      </c>
      <c r="J2636" s="735">
        <v>2000</v>
      </c>
      <c r="K2636" s="735">
        <v>4343</v>
      </c>
      <c r="L2636" s="735">
        <v>8690027</v>
      </c>
      <c r="M2636" s="735">
        <v>12090150000</v>
      </c>
      <c r="N2636" s="735">
        <v>6030000</v>
      </c>
    </row>
    <row r="2637" spans="1:14">
      <c r="A2637" s="734" t="s">
        <v>10368</v>
      </c>
      <c r="B2637" s="734" t="s">
        <v>10369</v>
      </c>
      <c r="C2637" s="734" t="s">
        <v>1600</v>
      </c>
      <c r="D2637" s="734" t="s">
        <v>1660</v>
      </c>
      <c r="E2637" s="735">
        <v>1981</v>
      </c>
      <c r="F2637" s="735">
        <v>0</v>
      </c>
      <c r="G2637" s="736">
        <v>0</v>
      </c>
      <c r="H2637" s="735">
        <v>1981</v>
      </c>
      <c r="I2637" s="735">
        <v>1987</v>
      </c>
      <c r="J2637" s="735">
        <v>1978</v>
      </c>
      <c r="K2637" s="735">
        <v>89040</v>
      </c>
      <c r="L2637" s="735">
        <v>176401340</v>
      </c>
      <c r="M2637" s="735">
        <v>15332940000</v>
      </c>
      <c r="N2637" s="735">
        <v>7740000</v>
      </c>
    </row>
    <row r="2638" spans="1:14">
      <c r="A2638" s="734" t="s">
        <v>5755</v>
      </c>
      <c r="B2638" s="734" t="s">
        <v>1450</v>
      </c>
      <c r="C2638" s="734" t="s">
        <v>1604</v>
      </c>
      <c r="D2638" s="734" t="s">
        <v>1605</v>
      </c>
      <c r="E2638" s="735">
        <v>94100</v>
      </c>
      <c r="F2638" s="735">
        <v>-800</v>
      </c>
      <c r="G2638" s="736">
        <v>-0.84</v>
      </c>
      <c r="H2638" s="735">
        <v>94000</v>
      </c>
      <c r="I2638" s="735">
        <v>94700</v>
      </c>
      <c r="J2638" s="735">
        <v>93600</v>
      </c>
      <c r="K2638" s="735">
        <v>330309</v>
      </c>
      <c r="L2638" s="735">
        <v>31099456850</v>
      </c>
      <c r="M2638" s="735">
        <v>26190459097400</v>
      </c>
      <c r="N2638" s="735">
        <v>278325814</v>
      </c>
    </row>
    <row r="2639" spans="1:14">
      <c r="A2639" s="734" t="s">
        <v>5756</v>
      </c>
      <c r="B2639" s="734" t="s">
        <v>5757</v>
      </c>
      <c r="C2639" s="734" t="s">
        <v>1600</v>
      </c>
      <c r="D2639" s="734" t="s">
        <v>1614</v>
      </c>
      <c r="E2639" s="735">
        <v>26800</v>
      </c>
      <c r="F2639" s="735">
        <v>-850</v>
      </c>
      <c r="G2639" s="736">
        <v>-3.07</v>
      </c>
      <c r="H2639" s="735">
        <v>27500</v>
      </c>
      <c r="I2639" s="735">
        <v>27550</v>
      </c>
      <c r="J2639" s="735">
        <v>26400</v>
      </c>
      <c r="K2639" s="735">
        <v>95792</v>
      </c>
      <c r="L2639" s="735">
        <v>2564813650</v>
      </c>
      <c r="M2639" s="735">
        <v>214263588000</v>
      </c>
      <c r="N2639" s="735">
        <v>7994910</v>
      </c>
    </row>
    <row r="2640" spans="1:14">
      <c r="A2640" s="734" t="s">
        <v>5758</v>
      </c>
      <c r="B2640" s="734" t="s">
        <v>5759</v>
      </c>
      <c r="C2640" s="734" t="s">
        <v>1600</v>
      </c>
      <c r="D2640" s="734" t="s">
        <v>1601</v>
      </c>
      <c r="E2640" s="735">
        <v>25750</v>
      </c>
      <c r="F2640" s="735">
        <v>550</v>
      </c>
      <c r="G2640" s="736">
        <v>2.1800000000000002</v>
      </c>
      <c r="H2640" s="735">
        <v>25000</v>
      </c>
      <c r="I2640" s="735">
        <v>27250</v>
      </c>
      <c r="J2640" s="735">
        <v>24750</v>
      </c>
      <c r="K2640" s="735">
        <v>3760979</v>
      </c>
      <c r="L2640" s="735">
        <v>98794768375</v>
      </c>
      <c r="M2640" s="735">
        <v>1709237388250</v>
      </c>
      <c r="N2640" s="735">
        <v>66378151</v>
      </c>
    </row>
    <row r="2641" spans="1:14">
      <c r="A2641" s="734" t="s">
        <v>5760</v>
      </c>
      <c r="B2641" s="734" t="s">
        <v>5761</v>
      </c>
      <c r="C2641" s="734" t="s">
        <v>1629</v>
      </c>
      <c r="D2641" s="734" t="s">
        <v>1611</v>
      </c>
      <c r="E2641" s="735">
        <v>43100</v>
      </c>
      <c r="F2641" s="735">
        <v>-150</v>
      </c>
      <c r="G2641" s="736">
        <v>-0.35</v>
      </c>
      <c r="H2641" s="735">
        <v>42900</v>
      </c>
      <c r="I2641" s="735">
        <v>44800</v>
      </c>
      <c r="J2641" s="735">
        <v>42650</v>
      </c>
      <c r="K2641" s="735">
        <v>131241</v>
      </c>
      <c r="L2641" s="735">
        <v>5713557175</v>
      </c>
      <c r="M2641" s="735">
        <v>852417749400</v>
      </c>
      <c r="N2641" s="735">
        <v>19777674</v>
      </c>
    </row>
    <row r="2642" spans="1:14">
      <c r="A2642" s="734" t="s">
        <v>5762</v>
      </c>
      <c r="B2642" s="734" t="s">
        <v>5763</v>
      </c>
      <c r="C2642" s="734" t="s">
        <v>1604</v>
      </c>
      <c r="D2642" s="734" t="s">
        <v>1605</v>
      </c>
      <c r="E2642" s="735">
        <v>11220</v>
      </c>
      <c r="F2642" s="735">
        <v>-50</v>
      </c>
      <c r="G2642" s="736">
        <v>-0.44</v>
      </c>
      <c r="H2642" s="735">
        <v>11370</v>
      </c>
      <c r="I2642" s="735">
        <v>11370</v>
      </c>
      <c r="J2642" s="735">
        <v>11190</v>
      </c>
      <c r="K2642" s="735">
        <v>31967</v>
      </c>
      <c r="L2642" s="735">
        <v>358827970</v>
      </c>
      <c r="M2642" s="735">
        <v>199412454120</v>
      </c>
      <c r="N2642" s="735">
        <v>17772946</v>
      </c>
    </row>
    <row r="2643" spans="1:14">
      <c r="A2643" s="734" t="s">
        <v>5764</v>
      </c>
      <c r="B2643" s="734" t="s">
        <v>1555</v>
      </c>
      <c r="C2643" s="734" t="s">
        <v>1604</v>
      </c>
      <c r="D2643" s="734" t="s">
        <v>1605</v>
      </c>
      <c r="E2643" s="735">
        <v>48750</v>
      </c>
      <c r="F2643" s="735">
        <v>-250</v>
      </c>
      <c r="G2643" s="736">
        <v>-0.51</v>
      </c>
      <c r="H2643" s="735">
        <v>48950</v>
      </c>
      <c r="I2643" s="735">
        <v>49100</v>
      </c>
      <c r="J2643" s="735">
        <v>48500</v>
      </c>
      <c r="K2643" s="735">
        <v>37945</v>
      </c>
      <c r="L2643" s="735">
        <v>1847524625</v>
      </c>
      <c r="M2643" s="735">
        <v>755134185000</v>
      </c>
      <c r="N2643" s="735">
        <v>15489932</v>
      </c>
    </row>
    <row r="2644" spans="1:14">
      <c r="A2644" s="734" t="s">
        <v>5765</v>
      </c>
      <c r="B2644" s="734" t="s">
        <v>5766</v>
      </c>
      <c r="C2644" s="734" t="s">
        <v>1600</v>
      </c>
      <c r="D2644" s="734" t="s">
        <v>1601</v>
      </c>
      <c r="E2644" s="735">
        <v>3015</v>
      </c>
      <c r="F2644" s="735">
        <v>5</v>
      </c>
      <c r="G2644" s="736">
        <v>0.17</v>
      </c>
      <c r="H2644" s="735">
        <v>3010</v>
      </c>
      <c r="I2644" s="735">
        <v>3035</v>
      </c>
      <c r="J2644" s="735">
        <v>2995</v>
      </c>
      <c r="K2644" s="735">
        <v>354361</v>
      </c>
      <c r="L2644" s="735">
        <v>1067455213</v>
      </c>
      <c r="M2644" s="735">
        <v>320222251530</v>
      </c>
      <c r="N2644" s="735">
        <v>106209702</v>
      </c>
    </row>
    <row r="2645" spans="1:14">
      <c r="A2645" s="734" t="s">
        <v>5767</v>
      </c>
      <c r="B2645" s="734" t="s">
        <v>5768</v>
      </c>
      <c r="C2645" s="734" t="s">
        <v>1629</v>
      </c>
      <c r="D2645" s="734" t="s">
        <v>1611</v>
      </c>
      <c r="E2645" s="735">
        <v>10630</v>
      </c>
      <c r="F2645" s="735">
        <v>320</v>
      </c>
      <c r="G2645" s="736">
        <v>3.1</v>
      </c>
      <c r="H2645" s="735">
        <v>10420</v>
      </c>
      <c r="I2645" s="735">
        <v>10900</v>
      </c>
      <c r="J2645" s="735">
        <v>10280</v>
      </c>
      <c r="K2645" s="735">
        <v>1078187</v>
      </c>
      <c r="L2645" s="735">
        <v>11474298275</v>
      </c>
      <c r="M2645" s="735">
        <v>1190619751230</v>
      </c>
      <c r="N2645" s="735">
        <v>112005621</v>
      </c>
    </row>
    <row r="2646" spans="1:14">
      <c r="A2646" s="734" t="s">
        <v>10370</v>
      </c>
      <c r="B2646" s="734" t="s">
        <v>10371</v>
      </c>
      <c r="C2646" s="734" t="s">
        <v>1600</v>
      </c>
      <c r="D2646" s="734" t="s">
        <v>1632</v>
      </c>
      <c r="E2646" s="735">
        <v>6270</v>
      </c>
      <c r="F2646" s="735">
        <v>20</v>
      </c>
      <c r="G2646" s="736">
        <v>0.32</v>
      </c>
      <c r="H2646" s="735">
        <v>6200</v>
      </c>
      <c r="I2646" s="735">
        <v>6380</v>
      </c>
      <c r="J2646" s="735">
        <v>6150</v>
      </c>
      <c r="K2646" s="735">
        <v>12351</v>
      </c>
      <c r="L2646" s="735">
        <v>77783895</v>
      </c>
      <c r="M2646" s="735">
        <v>51331505610</v>
      </c>
      <c r="N2646" s="735">
        <v>8186843</v>
      </c>
    </row>
    <row r="2647" spans="1:14">
      <c r="A2647" s="734" t="s">
        <v>5769</v>
      </c>
      <c r="B2647" s="734" t="s">
        <v>5770</v>
      </c>
      <c r="C2647" s="734" t="s">
        <v>1600</v>
      </c>
      <c r="D2647" s="734" t="s">
        <v>1601</v>
      </c>
      <c r="E2647" s="735">
        <v>1909</v>
      </c>
      <c r="F2647" s="735">
        <v>-51</v>
      </c>
      <c r="G2647" s="736">
        <v>-2.6</v>
      </c>
      <c r="H2647" s="735">
        <v>1901</v>
      </c>
      <c r="I2647" s="735">
        <v>1953</v>
      </c>
      <c r="J2647" s="735">
        <v>1882</v>
      </c>
      <c r="K2647" s="735">
        <v>398382</v>
      </c>
      <c r="L2647" s="735">
        <v>759301736</v>
      </c>
      <c r="M2647" s="735">
        <v>103410472730</v>
      </c>
      <c r="N2647" s="735">
        <v>54169970</v>
      </c>
    </row>
    <row r="2648" spans="1:14">
      <c r="A2648" s="734" t="s">
        <v>5771</v>
      </c>
      <c r="B2648" s="734" t="s">
        <v>5772</v>
      </c>
      <c r="C2648" s="734" t="s">
        <v>1600</v>
      </c>
      <c r="D2648" s="734" t="s">
        <v>1632</v>
      </c>
      <c r="E2648" s="735">
        <v>563</v>
      </c>
      <c r="F2648" s="735">
        <v>0</v>
      </c>
      <c r="G2648" s="736">
        <v>0</v>
      </c>
      <c r="H2648" s="735">
        <v>0</v>
      </c>
      <c r="I2648" s="735">
        <v>0</v>
      </c>
      <c r="J2648" s="735">
        <v>0</v>
      </c>
      <c r="K2648" s="735">
        <v>0</v>
      </c>
      <c r="L2648" s="735">
        <v>0</v>
      </c>
      <c r="M2648" s="735">
        <v>87142893182</v>
      </c>
      <c r="N2648" s="735">
        <v>154783114</v>
      </c>
    </row>
    <row r="2649" spans="1:14">
      <c r="A2649" s="734" t="s">
        <v>5773</v>
      </c>
      <c r="B2649" s="734" t="s">
        <v>5774</v>
      </c>
      <c r="C2649" s="734" t="s">
        <v>1600</v>
      </c>
      <c r="D2649" s="734" t="s">
        <v>1651</v>
      </c>
      <c r="E2649" s="735">
        <v>5090</v>
      </c>
      <c r="F2649" s="735">
        <v>0</v>
      </c>
      <c r="G2649" s="736">
        <v>0</v>
      </c>
      <c r="H2649" s="735">
        <v>0</v>
      </c>
      <c r="I2649" s="735">
        <v>0</v>
      </c>
      <c r="J2649" s="735">
        <v>0</v>
      </c>
      <c r="K2649" s="735">
        <v>0</v>
      </c>
      <c r="L2649" s="735">
        <v>0</v>
      </c>
      <c r="M2649" s="735">
        <v>94645307670</v>
      </c>
      <c r="N2649" s="735">
        <v>18594363</v>
      </c>
    </row>
    <row r="2650" spans="1:14">
      <c r="A2650" s="734" t="s">
        <v>5775</v>
      </c>
      <c r="B2650" s="734" t="s">
        <v>5776</v>
      </c>
      <c r="C2650" s="734" t="s">
        <v>1600</v>
      </c>
      <c r="D2650" s="734" t="s">
        <v>1611</v>
      </c>
      <c r="E2650" s="735">
        <v>30750</v>
      </c>
      <c r="F2650" s="735">
        <v>-50</v>
      </c>
      <c r="G2650" s="736">
        <v>-0.16</v>
      </c>
      <c r="H2650" s="735">
        <v>30800</v>
      </c>
      <c r="I2650" s="735">
        <v>30850</v>
      </c>
      <c r="J2650" s="735">
        <v>30400</v>
      </c>
      <c r="K2650" s="735">
        <v>40469</v>
      </c>
      <c r="L2650" s="735">
        <v>1238205900</v>
      </c>
      <c r="M2650" s="735">
        <v>361870428000</v>
      </c>
      <c r="N2650" s="735">
        <v>11768144</v>
      </c>
    </row>
    <row r="2651" spans="1:14">
      <c r="A2651" s="734" t="s">
        <v>5777</v>
      </c>
      <c r="B2651" s="734" t="s">
        <v>1531</v>
      </c>
      <c r="C2651" s="734" t="s">
        <v>1604</v>
      </c>
      <c r="D2651" s="734" t="s">
        <v>1605</v>
      </c>
      <c r="E2651" s="735">
        <v>330000</v>
      </c>
      <c r="F2651" s="735">
        <v>10000</v>
      </c>
      <c r="G2651" s="736">
        <v>3.13</v>
      </c>
      <c r="H2651" s="735">
        <v>321000</v>
      </c>
      <c r="I2651" s="735">
        <v>332500</v>
      </c>
      <c r="J2651" s="735">
        <v>316500</v>
      </c>
      <c r="K2651" s="735">
        <v>318124</v>
      </c>
      <c r="L2651" s="735">
        <v>104117352500</v>
      </c>
      <c r="M2651" s="735">
        <v>14047562430000</v>
      </c>
      <c r="N2651" s="735">
        <v>42568371</v>
      </c>
    </row>
    <row r="2652" spans="1:14">
      <c r="A2652" s="734" t="s">
        <v>5778</v>
      </c>
      <c r="B2652" s="734" t="s">
        <v>5779</v>
      </c>
      <c r="C2652" s="734" t="s">
        <v>1600</v>
      </c>
      <c r="D2652" s="734" t="s">
        <v>1611</v>
      </c>
      <c r="E2652" s="735">
        <v>15930</v>
      </c>
      <c r="F2652" s="735">
        <v>-110</v>
      </c>
      <c r="G2652" s="736">
        <v>-0.69</v>
      </c>
      <c r="H2652" s="735">
        <v>16100</v>
      </c>
      <c r="I2652" s="735">
        <v>16290</v>
      </c>
      <c r="J2652" s="735">
        <v>15890</v>
      </c>
      <c r="K2652" s="735">
        <v>58379</v>
      </c>
      <c r="L2652" s="735">
        <v>940353540</v>
      </c>
      <c r="M2652" s="735">
        <v>238027844160</v>
      </c>
      <c r="N2652" s="735">
        <v>14942112</v>
      </c>
    </row>
    <row r="2653" spans="1:14">
      <c r="A2653" s="734" t="s">
        <v>5781</v>
      </c>
      <c r="B2653" s="734" t="s">
        <v>5782</v>
      </c>
      <c r="C2653" s="734" t="s">
        <v>1604</v>
      </c>
      <c r="D2653" s="734" t="s">
        <v>1605</v>
      </c>
      <c r="E2653" s="735">
        <v>3465</v>
      </c>
      <c r="F2653" s="735">
        <v>-90</v>
      </c>
      <c r="G2653" s="736">
        <v>-2.5299999999999998</v>
      </c>
      <c r="H2653" s="735">
        <v>3510</v>
      </c>
      <c r="I2653" s="735">
        <v>3525</v>
      </c>
      <c r="J2653" s="735">
        <v>3440</v>
      </c>
      <c r="K2653" s="735">
        <v>70380</v>
      </c>
      <c r="L2653" s="735">
        <v>243820993</v>
      </c>
      <c r="M2653" s="735">
        <v>69963447015</v>
      </c>
      <c r="N2653" s="735">
        <v>20191471</v>
      </c>
    </row>
    <row r="2654" spans="1:14">
      <c r="A2654" s="734" t="s">
        <v>7944</v>
      </c>
      <c r="B2654" s="734" t="s">
        <v>7945</v>
      </c>
      <c r="C2654" s="734" t="s">
        <v>1600</v>
      </c>
      <c r="D2654" s="734" t="s">
        <v>1651</v>
      </c>
      <c r="E2654" s="735">
        <v>2100</v>
      </c>
      <c r="F2654" s="735">
        <v>-5</v>
      </c>
      <c r="G2654" s="736">
        <v>-0.24</v>
      </c>
      <c r="H2654" s="735">
        <v>2100</v>
      </c>
      <c r="I2654" s="735">
        <v>2100</v>
      </c>
      <c r="J2654" s="735">
        <v>2100</v>
      </c>
      <c r="K2654" s="735">
        <v>5379</v>
      </c>
      <c r="L2654" s="735">
        <v>11432100</v>
      </c>
      <c r="M2654" s="735">
        <v>10529400000</v>
      </c>
      <c r="N2654" s="735">
        <v>5014000</v>
      </c>
    </row>
    <row r="2655" spans="1:14">
      <c r="A2655" s="734" t="s">
        <v>10372</v>
      </c>
      <c r="B2655" s="734" t="s">
        <v>10373</v>
      </c>
      <c r="C2655" s="734" t="s">
        <v>1600</v>
      </c>
      <c r="D2655" s="734" t="s">
        <v>1601</v>
      </c>
      <c r="E2655" s="735">
        <v>59500</v>
      </c>
      <c r="F2655" s="735">
        <v>-3700</v>
      </c>
      <c r="G2655" s="736">
        <v>-5.85</v>
      </c>
      <c r="H2655" s="735">
        <v>62600</v>
      </c>
      <c r="I2655" s="735">
        <v>62600</v>
      </c>
      <c r="J2655" s="735">
        <v>59000</v>
      </c>
      <c r="K2655" s="735">
        <v>263711</v>
      </c>
      <c r="L2655" s="735">
        <v>15815112050</v>
      </c>
      <c r="M2655" s="735">
        <v>1837836000000</v>
      </c>
      <c r="N2655" s="735">
        <v>30888000</v>
      </c>
    </row>
    <row r="2656" spans="1:14">
      <c r="A2656" s="734" t="s">
        <v>5783</v>
      </c>
      <c r="B2656" s="734" t="s">
        <v>5784</v>
      </c>
      <c r="C2656" s="734" t="s">
        <v>1600</v>
      </c>
      <c r="D2656" s="734" t="s">
        <v>2041</v>
      </c>
      <c r="E2656" s="735">
        <v>2195</v>
      </c>
      <c r="F2656" s="735">
        <v>-10</v>
      </c>
      <c r="G2656" s="736">
        <v>-0.45</v>
      </c>
      <c r="H2656" s="735">
        <v>2200</v>
      </c>
      <c r="I2656" s="735">
        <v>2205</v>
      </c>
      <c r="J2656" s="735">
        <v>2160</v>
      </c>
      <c r="K2656" s="735">
        <v>19218</v>
      </c>
      <c r="L2656" s="735">
        <v>42042725</v>
      </c>
      <c r="M2656" s="735">
        <v>41047731395</v>
      </c>
      <c r="N2656" s="735">
        <v>18700561</v>
      </c>
    </row>
    <row r="2657" spans="1:14">
      <c r="A2657" s="734" t="s">
        <v>5785</v>
      </c>
      <c r="B2657" s="734" t="s">
        <v>5786</v>
      </c>
      <c r="C2657" s="734" t="s">
        <v>1600</v>
      </c>
      <c r="D2657" s="734" t="s">
        <v>1611</v>
      </c>
      <c r="E2657" s="735">
        <v>12020</v>
      </c>
      <c r="F2657" s="735">
        <v>60</v>
      </c>
      <c r="G2657" s="736">
        <v>0.5</v>
      </c>
      <c r="H2657" s="735">
        <v>11860</v>
      </c>
      <c r="I2657" s="735">
        <v>12050</v>
      </c>
      <c r="J2657" s="735">
        <v>11710</v>
      </c>
      <c r="K2657" s="735">
        <v>21067</v>
      </c>
      <c r="L2657" s="735">
        <v>251529710</v>
      </c>
      <c r="M2657" s="735">
        <v>127810739460</v>
      </c>
      <c r="N2657" s="735">
        <v>10633173</v>
      </c>
    </row>
    <row r="2658" spans="1:14">
      <c r="A2658" s="734" t="s">
        <v>5788</v>
      </c>
      <c r="B2658" s="734" t="s">
        <v>1214</v>
      </c>
      <c r="C2658" s="734" t="s">
        <v>1604</v>
      </c>
      <c r="D2658" s="734" t="s">
        <v>1605</v>
      </c>
      <c r="E2658" s="735">
        <v>18440</v>
      </c>
      <c r="F2658" s="735">
        <v>-50</v>
      </c>
      <c r="G2658" s="736">
        <v>-0.27</v>
      </c>
      <c r="H2658" s="735">
        <v>18500</v>
      </c>
      <c r="I2658" s="735">
        <v>18520</v>
      </c>
      <c r="J2658" s="735">
        <v>18340</v>
      </c>
      <c r="K2658" s="735">
        <v>128691</v>
      </c>
      <c r="L2658" s="735">
        <v>2368078450</v>
      </c>
      <c r="M2658" s="735">
        <v>1293263786840</v>
      </c>
      <c r="N2658" s="735">
        <v>70133611</v>
      </c>
    </row>
    <row r="2659" spans="1:14">
      <c r="A2659" s="734" t="s">
        <v>5789</v>
      </c>
      <c r="B2659" s="734" t="s">
        <v>5790</v>
      </c>
      <c r="C2659" s="734" t="s">
        <v>1604</v>
      </c>
      <c r="D2659" s="734" t="s">
        <v>1605</v>
      </c>
      <c r="E2659" s="735">
        <v>15120</v>
      </c>
      <c r="F2659" s="735">
        <v>-80</v>
      </c>
      <c r="G2659" s="736">
        <v>-0.53</v>
      </c>
      <c r="H2659" s="735">
        <v>15540</v>
      </c>
      <c r="I2659" s="735">
        <v>15540</v>
      </c>
      <c r="J2659" s="735">
        <v>15100</v>
      </c>
      <c r="K2659" s="735">
        <v>2161</v>
      </c>
      <c r="L2659" s="735">
        <v>32797375</v>
      </c>
      <c r="M2659" s="735">
        <v>17087686560</v>
      </c>
      <c r="N2659" s="735">
        <v>1130138</v>
      </c>
    </row>
    <row r="2660" spans="1:14">
      <c r="A2660" s="734" t="s">
        <v>5791</v>
      </c>
      <c r="B2660" s="734" t="s">
        <v>5792</v>
      </c>
      <c r="C2660" s="734" t="s">
        <v>1604</v>
      </c>
      <c r="D2660" s="734" t="s">
        <v>1605</v>
      </c>
      <c r="E2660" s="735">
        <v>9790</v>
      </c>
      <c r="F2660" s="735">
        <v>80</v>
      </c>
      <c r="G2660" s="736">
        <v>0.82</v>
      </c>
      <c r="H2660" s="735">
        <v>9710</v>
      </c>
      <c r="I2660" s="735">
        <v>9980</v>
      </c>
      <c r="J2660" s="735">
        <v>9660</v>
      </c>
      <c r="K2660" s="735">
        <v>32975</v>
      </c>
      <c r="L2660" s="735">
        <v>321794660</v>
      </c>
      <c r="M2660" s="735">
        <v>227194229350</v>
      </c>
      <c r="N2660" s="735">
        <v>23206765</v>
      </c>
    </row>
    <row r="2661" spans="1:14">
      <c r="A2661" s="734" t="s">
        <v>5793</v>
      </c>
      <c r="B2661" s="734" t="s">
        <v>5794</v>
      </c>
      <c r="C2661" s="734" t="s">
        <v>1604</v>
      </c>
      <c r="D2661" s="734" t="s">
        <v>1605</v>
      </c>
      <c r="E2661" s="735">
        <v>12900</v>
      </c>
      <c r="F2661" s="735">
        <v>-10</v>
      </c>
      <c r="G2661" s="736">
        <v>-0.08</v>
      </c>
      <c r="H2661" s="735">
        <v>12700</v>
      </c>
      <c r="I2661" s="735">
        <v>12900</v>
      </c>
      <c r="J2661" s="735">
        <v>12500</v>
      </c>
      <c r="K2661" s="735">
        <v>506</v>
      </c>
      <c r="L2661" s="735">
        <v>6440680</v>
      </c>
      <c r="M2661" s="735">
        <v>6073449000</v>
      </c>
      <c r="N2661" s="735">
        <v>470810</v>
      </c>
    </row>
    <row r="2662" spans="1:14">
      <c r="A2662" s="734" t="s">
        <v>2952</v>
      </c>
      <c r="B2662" s="734" t="s">
        <v>10374</v>
      </c>
      <c r="C2662" s="734" t="s">
        <v>1600</v>
      </c>
      <c r="D2662" s="734" t="s">
        <v>1651</v>
      </c>
      <c r="E2662" s="735">
        <v>2005</v>
      </c>
      <c r="F2662" s="735">
        <v>-75</v>
      </c>
      <c r="G2662" s="736">
        <v>-3.61</v>
      </c>
      <c r="H2662" s="735">
        <v>2080</v>
      </c>
      <c r="I2662" s="735">
        <v>2105</v>
      </c>
      <c r="J2662" s="735">
        <v>1956</v>
      </c>
      <c r="K2662" s="735">
        <v>62535</v>
      </c>
      <c r="L2662" s="735">
        <v>126179599</v>
      </c>
      <c r="M2662" s="735">
        <v>26737108080</v>
      </c>
      <c r="N2662" s="735">
        <v>13335216</v>
      </c>
    </row>
    <row r="2663" spans="1:14">
      <c r="A2663" s="734" t="s">
        <v>5796</v>
      </c>
      <c r="B2663" s="734" t="s">
        <v>5797</v>
      </c>
      <c r="C2663" s="734" t="s">
        <v>1600</v>
      </c>
      <c r="D2663" s="734" t="s">
        <v>1611</v>
      </c>
      <c r="E2663" s="735">
        <v>4490</v>
      </c>
      <c r="F2663" s="735">
        <v>105</v>
      </c>
      <c r="G2663" s="736">
        <v>2.39</v>
      </c>
      <c r="H2663" s="735">
        <v>4480</v>
      </c>
      <c r="I2663" s="735">
        <v>4490</v>
      </c>
      <c r="J2663" s="735">
        <v>4380</v>
      </c>
      <c r="K2663" s="735">
        <v>14170</v>
      </c>
      <c r="L2663" s="735">
        <v>63111800</v>
      </c>
      <c r="M2663" s="735">
        <v>57472000000</v>
      </c>
      <c r="N2663" s="735">
        <v>12800000</v>
      </c>
    </row>
    <row r="2664" spans="1:14">
      <c r="A2664" s="734" t="s">
        <v>5798</v>
      </c>
      <c r="B2664" s="734" t="s">
        <v>5799</v>
      </c>
      <c r="C2664" s="734" t="s">
        <v>1604</v>
      </c>
      <c r="D2664" s="734" t="s">
        <v>1605</v>
      </c>
      <c r="E2664" s="735">
        <v>208</v>
      </c>
      <c r="F2664" s="735">
        <v>1</v>
      </c>
      <c r="G2664" s="736">
        <v>0.48</v>
      </c>
      <c r="H2664" s="735">
        <v>209</v>
      </c>
      <c r="I2664" s="735">
        <v>209</v>
      </c>
      <c r="J2664" s="735">
        <v>206</v>
      </c>
      <c r="K2664" s="735">
        <v>485616</v>
      </c>
      <c r="L2664" s="735">
        <v>100381136</v>
      </c>
      <c r="M2664" s="735">
        <v>14564160000</v>
      </c>
      <c r="N2664" s="735">
        <v>70020000</v>
      </c>
    </row>
    <row r="2665" spans="1:14">
      <c r="A2665" s="734" t="s">
        <v>5800</v>
      </c>
      <c r="B2665" s="734" t="s">
        <v>5801</v>
      </c>
      <c r="C2665" s="734" t="s">
        <v>1600</v>
      </c>
      <c r="D2665" s="734" t="s">
        <v>1601</v>
      </c>
      <c r="E2665" s="735">
        <v>4800</v>
      </c>
      <c r="F2665" s="735">
        <v>10</v>
      </c>
      <c r="G2665" s="736">
        <v>0.21</v>
      </c>
      <c r="H2665" s="735">
        <v>4845</v>
      </c>
      <c r="I2665" s="735">
        <v>4890</v>
      </c>
      <c r="J2665" s="735">
        <v>4780</v>
      </c>
      <c r="K2665" s="735">
        <v>13832</v>
      </c>
      <c r="L2665" s="735">
        <v>66313925</v>
      </c>
      <c r="M2665" s="735">
        <v>72000000000</v>
      </c>
      <c r="N2665" s="735">
        <v>15000000</v>
      </c>
    </row>
    <row r="2666" spans="1:14">
      <c r="A2666" s="734" t="s">
        <v>5802</v>
      </c>
      <c r="B2666" s="734" t="s">
        <v>1404</v>
      </c>
      <c r="C2666" s="734" t="s">
        <v>1604</v>
      </c>
      <c r="D2666" s="734" t="s">
        <v>1605</v>
      </c>
      <c r="E2666" s="735">
        <v>39300</v>
      </c>
      <c r="F2666" s="735">
        <v>-100</v>
      </c>
      <c r="G2666" s="736">
        <v>-0.25</v>
      </c>
      <c r="H2666" s="735">
        <v>39550</v>
      </c>
      <c r="I2666" s="735">
        <v>39550</v>
      </c>
      <c r="J2666" s="735">
        <v>39100</v>
      </c>
      <c r="K2666" s="735">
        <v>304280</v>
      </c>
      <c r="L2666" s="735">
        <v>11954352575</v>
      </c>
      <c r="M2666" s="735">
        <v>3627900900000</v>
      </c>
      <c r="N2666" s="735">
        <v>92313000</v>
      </c>
    </row>
    <row r="2667" spans="1:14">
      <c r="A2667" s="734" t="s">
        <v>5803</v>
      </c>
      <c r="B2667" s="734" t="s">
        <v>5804</v>
      </c>
      <c r="C2667" s="734" t="s">
        <v>1600</v>
      </c>
      <c r="D2667" s="734" t="s">
        <v>1611</v>
      </c>
      <c r="E2667" s="735">
        <v>5560</v>
      </c>
      <c r="F2667" s="735">
        <v>0</v>
      </c>
      <c r="G2667" s="736">
        <v>0</v>
      </c>
      <c r="H2667" s="735">
        <v>5500</v>
      </c>
      <c r="I2667" s="735">
        <v>5560</v>
      </c>
      <c r="J2667" s="735">
        <v>5460</v>
      </c>
      <c r="K2667" s="735">
        <v>4231</v>
      </c>
      <c r="L2667" s="735">
        <v>23350800</v>
      </c>
      <c r="M2667" s="735">
        <v>125100000000</v>
      </c>
      <c r="N2667" s="735">
        <v>22500000</v>
      </c>
    </row>
    <row r="2668" spans="1:14">
      <c r="A2668" s="734" t="s">
        <v>5805</v>
      </c>
      <c r="B2668" s="734" t="s">
        <v>5806</v>
      </c>
      <c r="C2668" s="734" t="s">
        <v>1604</v>
      </c>
      <c r="D2668" s="734" t="s">
        <v>1605</v>
      </c>
      <c r="E2668" s="735">
        <v>65000</v>
      </c>
      <c r="F2668" s="735">
        <v>800</v>
      </c>
      <c r="G2668" s="736">
        <v>1.25</v>
      </c>
      <c r="H2668" s="735">
        <v>64200</v>
      </c>
      <c r="I2668" s="735">
        <v>65800</v>
      </c>
      <c r="J2668" s="735">
        <v>62700</v>
      </c>
      <c r="K2668" s="735">
        <v>7738</v>
      </c>
      <c r="L2668" s="735">
        <v>504067200</v>
      </c>
      <c r="M2668" s="735">
        <v>205813075000</v>
      </c>
      <c r="N2668" s="735">
        <v>3166355</v>
      </c>
    </row>
    <row r="2669" spans="1:14">
      <c r="A2669" s="734" t="s">
        <v>5807</v>
      </c>
      <c r="B2669" s="734" t="s">
        <v>1439</v>
      </c>
      <c r="C2669" s="734" t="s">
        <v>1604</v>
      </c>
      <c r="D2669" s="734" t="s">
        <v>1605</v>
      </c>
      <c r="E2669" s="735">
        <v>161700</v>
      </c>
      <c r="F2669" s="735">
        <v>-6200</v>
      </c>
      <c r="G2669" s="736">
        <v>-3.69</v>
      </c>
      <c r="H2669" s="735">
        <v>165900</v>
      </c>
      <c r="I2669" s="735">
        <v>165900</v>
      </c>
      <c r="J2669" s="735">
        <v>161300</v>
      </c>
      <c r="K2669" s="735">
        <v>146891</v>
      </c>
      <c r="L2669" s="735">
        <v>23878567650</v>
      </c>
      <c r="M2669" s="735">
        <v>9010892906400</v>
      </c>
      <c r="N2669" s="735">
        <v>55725992</v>
      </c>
    </row>
    <row r="2670" spans="1:14">
      <c r="A2670" s="734" t="s">
        <v>5808</v>
      </c>
      <c r="B2670" s="734" t="s">
        <v>5809</v>
      </c>
      <c r="C2670" s="734" t="s">
        <v>1604</v>
      </c>
      <c r="D2670" s="734" t="s">
        <v>1605</v>
      </c>
      <c r="E2670" s="735">
        <v>125600</v>
      </c>
      <c r="F2670" s="735">
        <v>-2900</v>
      </c>
      <c r="G2670" s="736">
        <v>-2.2599999999999998</v>
      </c>
      <c r="H2670" s="735">
        <v>125000</v>
      </c>
      <c r="I2670" s="735">
        <v>127800</v>
      </c>
      <c r="J2670" s="735">
        <v>124500</v>
      </c>
      <c r="K2670" s="735">
        <v>14139</v>
      </c>
      <c r="L2670" s="735">
        <v>1775375800</v>
      </c>
      <c r="M2670" s="735">
        <v>735796325600</v>
      </c>
      <c r="N2670" s="735">
        <v>5858251</v>
      </c>
    </row>
    <row r="2671" spans="1:14">
      <c r="A2671" s="734" t="s">
        <v>5810</v>
      </c>
      <c r="B2671" s="734" t="s">
        <v>5811</v>
      </c>
      <c r="C2671" s="734" t="s">
        <v>1600</v>
      </c>
      <c r="D2671" s="734" t="s">
        <v>1611</v>
      </c>
      <c r="E2671" s="735">
        <v>99300</v>
      </c>
      <c r="F2671" s="735">
        <v>300</v>
      </c>
      <c r="G2671" s="736">
        <v>0.3</v>
      </c>
      <c r="H2671" s="735">
        <v>98500</v>
      </c>
      <c r="I2671" s="735">
        <v>100000</v>
      </c>
      <c r="J2671" s="735">
        <v>98500</v>
      </c>
      <c r="K2671" s="735">
        <v>1063</v>
      </c>
      <c r="L2671" s="735">
        <v>105634100</v>
      </c>
      <c r="M2671" s="735">
        <v>450873040200</v>
      </c>
      <c r="N2671" s="735">
        <v>4540514</v>
      </c>
    </row>
    <row r="2672" spans="1:14">
      <c r="A2672" s="734" t="s">
        <v>5812</v>
      </c>
      <c r="B2672" s="734" t="s">
        <v>5813</v>
      </c>
      <c r="C2672" s="734" t="s">
        <v>1604</v>
      </c>
      <c r="D2672" s="734" t="s">
        <v>1605</v>
      </c>
      <c r="E2672" s="735">
        <v>2095</v>
      </c>
      <c r="F2672" s="735">
        <v>10</v>
      </c>
      <c r="G2672" s="736">
        <v>0.48</v>
      </c>
      <c r="H2672" s="735">
        <v>2085</v>
      </c>
      <c r="I2672" s="735">
        <v>2100</v>
      </c>
      <c r="J2672" s="735">
        <v>2065</v>
      </c>
      <c r="K2672" s="735">
        <v>12380</v>
      </c>
      <c r="L2672" s="735">
        <v>25817195</v>
      </c>
      <c r="M2672" s="735">
        <v>86035494890</v>
      </c>
      <c r="N2672" s="735">
        <v>41067062</v>
      </c>
    </row>
    <row r="2673" spans="1:14">
      <c r="A2673" s="734" t="s">
        <v>5814</v>
      </c>
      <c r="B2673" s="734" t="s">
        <v>5815</v>
      </c>
      <c r="C2673" s="734" t="s">
        <v>1604</v>
      </c>
      <c r="D2673" s="734" t="s">
        <v>1605</v>
      </c>
      <c r="E2673" s="735">
        <v>67300</v>
      </c>
      <c r="F2673" s="735">
        <v>200</v>
      </c>
      <c r="G2673" s="736">
        <v>0.3</v>
      </c>
      <c r="H2673" s="735">
        <v>67000</v>
      </c>
      <c r="I2673" s="735">
        <v>67300</v>
      </c>
      <c r="J2673" s="735">
        <v>66100</v>
      </c>
      <c r="K2673" s="735">
        <v>23889</v>
      </c>
      <c r="L2673" s="735">
        <v>1595766000</v>
      </c>
      <c r="M2673" s="735">
        <v>680739500000</v>
      </c>
      <c r="N2673" s="735">
        <v>10115000</v>
      </c>
    </row>
    <row r="2674" spans="1:14">
      <c r="A2674" s="734" t="s">
        <v>5816</v>
      </c>
      <c r="B2674" s="734" t="s">
        <v>5817</v>
      </c>
      <c r="C2674" s="734" t="s">
        <v>1600</v>
      </c>
      <c r="D2674" s="734" t="s">
        <v>1614</v>
      </c>
      <c r="E2674" s="735">
        <v>3235</v>
      </c>
      <c r="F2674" s="735">
        <v>35</v>
      </c>
      <c r="G2674" s="736">
        <v>1.0900000000000001</v>
      </c>
      <c r="H2674" s="735">
        <v>3245</v>
      </c>
      <c r="I2674" s="735">
        <v>3245</v>
      </c>
      <c r="J2674" s="735">
        <v>3190</v>
      </c>
      <c r="K2674" s="735">
        <v>6256</v>
      </c>
      <c r="L2674" s="735">
        <v>20080160</v>
      </c>
      <c r="M2674" s="735">
        <v>35686847505</v>
      </c>
      <c r="N2674" s="735">
        <v>11031483</v>
      </c>
    </row>
    <row r="2675" spans="1:14">
      <c r="A2675" s="734" t="s">
        <v>5879</v>
      </c>
      <c r="B2675" s="734" t="s">
        <v>7946</v>
      </c>
      <c r="C2675" s="734" t="s">
        <v>1604</v>
      </c>
      <c r="D2675" s="734" t="s">
        <v>1605</v>
      </c>
      <c r="E2675" s="735">
        <v>4645</v>
      </c>
      <c r="F2675" s="735">
        <v>-85</v>
      </c>
      <c r="G2675" s="736">
        <v>-1.8</v>
      </c>
      <c r="H2675" s="735">
        <v>4735</v>
      </c>
      <c r="I2675" s="735">
        <v>4940</v>
      </c>
      <c r="J2675" s="735">
        <v>4610</v>
      </c>
      <c r="K2675" s="735">
        <v>902545</v>
      </c>
      <c r="L2675" s="735">
        <v>4288117839</v>
      </c>
      <c r="M2675" s="735">
        <v>141442200900</v>
      </c>
      <c r="N2675" s="735">
        <v>30450420</v>
      </c>
    </row>
    <row r="2676" spans="1:14">
      <c r="A2676" s="734" t="s">
        <v>5818</v>
      </c>
      <c r="B2676" s="734" t="s">
        <v>5819</v>
      </c>
      <c r="C2676" s="734" t="s">
        <v>1695</v>
      </c>
      <c r="D2676" s="734" t="s">
        <v>1696</v>
      </c>
      <c r="E2676" s="735">
        <v>17100</v>
      </c>
      <c r="F2676" s="735">
        <v>450</v>
      </c>
      <c r="G2676" s="736">
        <v>2.7</v>
      </c>
      <c r="H2676" s="735">
        <v>16170</v>
      </c>
      <c r="I2676" s="735">
        <v>17100</v>
      </c>
      <c r="J2676" s="735">
        <v>16170</v>
      </c>
      <c r="K2676" s="735">
        <v>56</v>
      </c>
      <c r="L2676" s="735">
        <v>907380</v>
      </c>
      <c r="M2676" s="735">
        <v>18810000000</v>
      </c>
      <c r="N2676" s="735">
        <v>1100000</v>
      </c>
    </row>
    <row r="2677" spans="1:14">
      <c r="A2677" s="734" t="s">
        <v>5820</v>
      </c>
      <c r="B2677" s="734" t="s">
        <v>5821</v>
      </c>
      <c r="C2677" s="734" t="s">
        <v>1600</v>
      </c>
      <c r="D2677" s="734" t="s">
        <v>1614</v>
      </c>
      <c r="E2677" s="735">
        <v>4480</v>
      </c>
      <c r="F2677" s="735">
        <v>-50</v>
      </c>
      <c r="G2677" s="736">
        <v>-1.1000000000000001</v>
      </c>
      <c r="H2677" s="735">
        <v>4525</v>
      </c>
      <c r="I2677" s="735">
        <v>4535</v>
      </c>
      <c r="J2677" s="735">
        <v>4445</v>
      </c>
      <c r="K2677" s="735">
        <v>597111</v>
      </c>
      <c r="L2677" s="735">
        <v>2672243091</v>
      </c>
      <c r="M2677" s="735">
        <v>306409089280</v>
      </c>
      <c r="N2677" s="735">
        <v>68394886</v>
      </c>
    </row>
    <row r="2678" spans="1:14">
      <c r="A2678" s="734" t="s">
        <v>5071</v>
      </c>
      <c r="B2678" s="734" t="s">
        <v>10375</v>
      </c>
      <c r="C2678" s="734" t="s">
        <v>1600</v>
      </c>
      <c r="D2678" s="734" t="s">
        <v>1601</v>
      </c>
      <c r="E2678" s="735">
        <v>863</v>
      </c>
      <c r="F2678" s="735">
        <v>9</v>
      </c>
      <c r="G2678" s="736">
        <v>1.05</v>
      </c>
      <c r="H2678" s="735">
        <v>849</v>
      </c>
      <c r="I2678" s="735">
        <v>867</v>
      </c>
      <c r="J2678" s="735">
        <v>844</v>
      </c>
      <c r="K2678" s="735">
        <v>36841</v>
      </c>
      <c r="L2678" s="735">
        <v>31575864</v>
      </c>
      <c r="M2678" s="735">
        <v>56463401755</v>
      </c>
      <c r="N2678" s="735">
        <v>65426885</v>
      </c>
    </row>
    <row r="2679" spans="1:14">
      <c r="A2679" s="734" t="s">
        <v>5822</v>
      </c>
      <c r="B2679" s="734" t="s">
        <v>5823</v>
      </c>
      <c r="C2679" s="734" t="s">
        <v>1604</v>
      </c>
      <c r="D2679" s="734" t="s">
        <v>1605</v>
      </c>
      <c r="E2679" s="735">
        <v>13940</v>
      </c>
      <c r="F2679" s="735">
        <v>50</v>
      </c>
      <c r="G2679" s="736">
        <v>0.36</v>
      </c>
      <c r="H2679" s="735">
        <v>13890</v>
      </c>
      <c r="I2679" s="735">
        <v>13960</v>
      </c>
      <c r="J2679" s="735">
        <v>13880</v>
      </c>
      <c r="K2679" s="735">
        <v>23732</v>
      </c>
      <c r="L2679" s="735">
        <v>330197555</v>
      </c>
      <c r="M2679" s="735">
        <v>176956032800</v>
      </c>
      <c r="N2679" s="735">
        <v>12694120</v>
      </c>
    </row>
    <row r="2680" spans="1:14">
      <c r="A2680" s="734" t="s">
        <v>5824</v>
      </c>
      <c r="B2680" s="734" t="s">
        <v>5825</v>
      </c>
      <c r="C2680" s="734" t="s">
        <v>1600</v>
      </c>
      <c r="D2680" s="734" t="s">
        <v>1611</v>
      </c>
      <c r="E2680" s="735">
        <v>3380</v>
      </c>
      <c r="F2680" s="735">
        <v>-70</v>
      </c>
      <c r="G2680" s="736">
        <v>-2.0299999999999998</v>
      </c>
      <c r="H2680" s="735">
        <v>3475</v>
      </c>
      <c r="I2680" s="735">
        <v>3475</v>
      </c>
      <c r="J2680" s="735">
        <v>3350</v>
      </c>
      <c r="K2680" s="735">
        <v>60148</v>
      </c>
      <c r="L2680" s="735">
        <v>203467237</v>
      </c>
      <c r="M2680" s="735">
        <v>86237333520</v>
      </c>
      <c r="N2680" s="735">
        <v>25514004</v>
      </c>
    </row>
    <row r="2681" spans="1:14">
      <c r="A2681" s="734" t="s">
        <v>5826</v>
      </c>
      <c r="B2681" s="734" t="s">
        <v>5827</v>
      </c>
      <c r="C2681" s="734" t="s">
        <v>1604</v>
      </c>
      <c r="D2681" s="734" t="s">
        <v>1605</v>
      </c>
      <c r="E2681" s="735">
        <v>3120</v>
      </c>
      <c r="F2681" s="735">
        <v>0</v>
      </c>
      <c r="G2681" s="736">
        <v>0</v>
      </c>
      <c r="H2681" s="735">
        <v>3115</v>
      </c>
      <c r="I2681" s="735">
        <v>3155</v>
      </c>
      <c r="J2681" s="735">
        <v>3115</v>
      </c>
      <c r="K2681" s="735">
        <v>32419</v>
      </c>
      <c r="L2681" s="735">
        <v>101399895</v>
      </c>
      <c r="M2681" s="735">
        <v>124800000000</v>
      </c>
      <c r="N2681" s="735">
        <v>40000000</v>
      </c>
    </row>
    <row r="2682" spans="1:14">
      <c r="A2682" s="734" t="s">
        <v>5828</v>
      </c>
      <c r="B2682" s="734" t="s">
        <v>5829</v>
      </c>
      <c r="C2682" s="734" t="s">
        <v>1604</v>
      </c>
      <c r="D2682" s="734" t="s">
        <v>1605</v>
      </c>
      <c r="E2682" s="735">
        <v>450500</v>
      </c>
      <c r="F2682" s="735">
        <v>0</v>
      </c>
      <c r="G2682" s="736">
        <v>0</v>
      </c>
      <c r="H2682" s="735">
        <v>452000</v>
      </c>
      <c r="I2682" s="735">
        <v>461000</v>
      </c>
      <c r="J2682" s="735">
        <v>450500</v>
      </c>
      <c r="K2682" s="735">
        <v>1862</v>
      </c>
      <c r="L2682" s="735">
        <v>845416000</v>
      </c>
      <c r="M2682" s="735">
        <v>585650000000</v>
      </c>
      <c r="N2682" s="735">
        <v>1300000</v>
      </c>
    </row>
    <row r="2683" spans="1:14">
      <c r="A2683" s="734" t="s">
        <v>5830</v>
      </c>
      <c r="B2683" s="734" t="s">
        <v>5831</v>
      </c>
      <c r="C2683" s="734" t="s">
        <v>1600</v>
      </c>
      <c r="D2683" s="734" t="s">
        <v>1611</v>
      </c>
      <c r="E2683" s="735">
        <v>10580</v>
      </c>
      <c r="F2683" s="735">
        <v>0</v>
      </c>
      <c r="G2683" s="736">
        <v>0</v>
      </c>
      <c r="H2683" s="735">
        <v>10520</v>
      </c>
      <c r="I2683" s="735">
        <v>10750</v>
      </c>
      <c r="J2683" s="735">
        <v>10520</v>
      </c>
      <c r="K2683" s="735">
        <v>36874</v>
      </c>
      <c r="L2683" s="735">
        <v>390703230</v>
      </c>
      <c r="M2683" s="735">
        <v>225073693480</v>
      </c>
      <c r="N2683" s="735">
        <v>21273506</v>
      </c>
    </row>
    <row r="2684" spans="1:14">
      <c r="A2684" s="734" t="s">
        <v>5832</v>
      </c>
      <c r="B2684" s="734" t="s">
        <v>1224</v>
      </c>
      <c r="C2684" s="734" t="s">
        <v>1604</v>
      </c>
      <c r="D2684" s="734" t="s">
        <v>1605</v>
      </c>
      <c r="E2684" s="735">
        <v>26150</v>
      </c>
      <c r="F2684" s="735">
        <v>800</v>
      </c>
      <c r="G2684" s="736">
        <v>3.16</v>
      </c>
      <c r="H2684" s="735">
        <v>25050</v>
      </c>
      <c r="I2684" s="735">
        <v>26450</v>
      </c>
      <c r="J2684" s="735">
        <v>25000</v>
      </c>
      <c r="K2684" s="735">
        <v>90008</v>
      </c>
      <c r="L2684" s="735">
        <v>2339191375</v>
      </c>
      <c r="M2684" s="735">
        <v>2482556526000</v>
      </c>
      <c r="N2684" s="735">
        <v>94935240</v>
      </c>
    </row>
    <row r="2685" spans="1:14">
      <c r="A2685" s="734" t="s">
        <v>5833</v>
      </c>
      <c r="B2685" s="734" t="s">
        <v>5834</v>
      </c>
      <c r="C2685" s="734" t="s">
        <v>1600</v>
      </c>
      <c r="D2685" s="734" t="s">
        <v>1651</v>
      </c>
      <c r="E2685" s="735">
        <v>2725</v>
      </c>
      <c r="F2685" s="735">
        <v>0</v>
      </c>
      <c r="G2685" s="736">
        <v>0</v>
      </c>
      <c r="H2685" s="735">
        <v>0</v>
      </c>
      <c r="I2685" s="735">
        <v>0</v>
      </c>
      <c r="J2685" s="735">
        <v>0</v>
      </c>
      <c r="K2685" s="735">
        <v>0</v>
      </c>
      <c r="L2685" s="735">
        <v>0</v>
      </c>
      <c r="M2685" s="735">
        <v>21562456300</v>
      </c>
      <c r="N2685" s="735">
        <v>7912828</v>
      </c>
    </row>
    <row r="2686" spans="1:14">
      <c r="A2686" s="734" t="s">
        <v>5835</v>
      </c>
      <c r="B2686" s="734" t="s">
        <v>5836</v>
      </c>
      <c r="C2686" s="734" t="s">
        <v>1604</v>
      </c>
      <c r="D2686" s="734" t="s">
        <v>1605</v>
      </c>
      <c r="E2686" s="735">
        <v>2430</v>
      </c>
      <c r="F2686" s="735">
        <v>-15</v>
      </c>
      <c r="G2686" s="736">
        <v>-0.61</v>
      </c>
      <c r="H2686" s="735">
        <v>2445</v>
      </c>
      <c r="I2686" s="735">
        <v>2455</v>
      </c>
      <c r="J2686" s="735">
        <v>2425</v>
      </c>
      <c r="K2686" s="735">
        <v>77733</v>
      </c>
      <c r="L2686" s="735">
        <v>189312498</v>
      </c>
      <c r="M2686" s="735">
        <v>297368640180</v>
      </c>
      <c r="N2686" s="735">
        <v>122373926</v>
      </c>
    </row>
    <row r="2687" spans="1:14">
      <c r="A2687" s="734" t="s">
        <v>5837</v>
      </c>
      <c r="B2687" s="734" t="s">
        <v>1353</v>
      </c>
      <c r="C2687" s="734" t="s">
        <v>1604</v>
      </c>
      <c r="D2687" s="734" t="s">
        <v>1605</v>
      </c>
      <c r="E2687" s="735">
        <v>47200</v>
      </c>
      <c r="F2687" s="735">
        <v>-50</v>
      </c>
      <c r="G2687" s="736">
        <v>-0.11</v>
      </c>
      <c r="H2687" s="735">
        <v>47500</v>
      </c>
      <c r="I2687" s="735">
        <v>48575</v>
      </c>
      <c r="J2687" s="735">
        <v>47000</v>
      </c>
      <c r="K2687" s="735">
        <v>2722449</v>
      </c>
      <c r="L2687" s="735">
        <v>129521453275</v>
      </c>
      <c r="M2687" s="735">
        <v>30300704434400</v>
      </c>
      <c r="N2687" s="735">
        <v>641964077</v>
      </c>
    </row>
    <row r="2688" spans="1:14">
      <c r="A2688" s="734" t="s">
        <v>5839</v>
      </c>
      <c r="B2688" s="734" t="s">
        <v>5840</v>
      </c>
      <c r="C2688" s="734" t="s">
        <v>1600</v>
      </c>
      <c r="D2688" s="734" t="s">
        <v>1601</v>
      </c>
      <c r="E2688" s="735">
        <v>3725</v>
      </c>
      <c r="F2688" s="735">
        <v>-80</v>
      </c>
      <c r="G2688" s="736">
        <v>-2.1</v>
      </c>
      <c r="H2688" s="735">
        <v>3805</v>
      </c>
      <c r="I2688" s="735">
        <v>3805</v>
      </c>
      <c r="J2688" s="735">
        <v>3675</v>
      </c>
      <c r="K2688" s="735">
        <v>48955</v>
      </c>
      <c r="L2688" s="735">
        <v>182013018</v>
      </c>
      <c r="M2688" s="735">
        <v>70775000000</v>
      </c>
      <c r="N2688" s="735">
        <v>19000000</v>
      </c>
    </row>
    <row r="2689" spans="1:14">
      <c r="A2689" s="734" t="s">
        <v>5841</v>
      </c>
      <c r="B2689" s="734" t="s">
        <v>5842</v>
      </c>
      <c r="C2689" s="734" t="s">
        <v>1604</v>
      </c>
      <c r="D2689" s="734" t="s">
        <v>1605</v>
      </c>
      <c r="E2689" s="735">
        <v>650</v>
      </c>
      <c r="F2689" s="735">
        <v>-1</v>
      </c>
      <c r="G2689" s="736">
        <v>-0.15</v>
      </c>
      <c r="H2689" s="735">
        <v>649</v>
      </c>
      <c r="I2689" s="735">
        <v>652</v>
      </c>
      <c r="J2689" s="735">
        <v>646</v>
      </c>
      <c r="K2689" s="735">
        <v>21083</v>
      </c>
      <c r="L2689" s="735">
        <v>13707692</v>
      </c>
      <c r="M2689" s="735">
        <v>30422038400</v>
      </c>
      <c r="N2689" s="735">
        <v>46803136</v>
      </c>
    </row>
    <row r="2690" spans="1:14">
      <c r="A2690" s="734" t="s">
        <v>5843</v>
      </c>
      <c r="B2690" s="734" t="s">
        <v>5844</v>
      </c>
      <c r="C2690" s="734" t="s">
        <v>1600</v>
      </c>
      <c r="D2690" s="734" t="s">
        <v>1601</v>
      </c>
      <c r="E2690" s="735">
        <v>2275</v>
      </c>
      <c r="F2690" s="735">
        <v>95</v>
      </c>
      <c r="G2690" s="736">
        <v>4.3600000000000003</v>
      </c>
      <c r="H2690" s="735">
        <v>2185</v>
      </c>
      <c r="I2690" s="735">
        <v>2355</v>
      </c>
      <c r="J2690" s="735">
        <v>2185</v>
      </c>
      <c r="K2690" s="735">
        <v>269448</v>
      </c>
      <c r="L2690" s="735">
        <v>612455566</v>
      </c>
      <c r="M2690" s="735">
        <v>19119100000</v>
      </c>
      <c r="N2690" s="735">
        <v>8404000</v>
      </c>
    </row>
    <row r="2691" spans="1:14">
      <c r="A2691" s="734" t="s">
        <v>5845</v>
      </c>
      <c r="B2691" s="734" t="s">
        <v>5846</v>
      </c>
      <c r="C2691" s="734" t="s">
        <v>1600</v>
      </c>
      <c r="D2691" s="734" t="s">
        <v>1614</v>
      </c>
      <c r="E2691" s="735">
        <v>3025</v>
      </c>
      <c r="F2691" s="735">
        <v>30</v>
      </c>
      <c r="G2691" s="736">
        <v>1</v>
      </c>
      <c r="H2691" s="735">
        <v>3000</v>
      </c>
      <c r="I2691" s="735">
        <v>3035</v>
      </c>
      <c r="J2691" s="735">
        <v>2985</v>
      </c>
      <c r="K2691" s="735">
        <v>15948</v>
      </c>
      <c r="L2691" s="735">
        <v>47964000</v>
      </c>
      <c r="M2691" s="735">
        <v>24255650925</v>
      </c>
      <c r="N2691" s="735">
        <v>8018397</v>
      </c>
    </row>
    <row r="2692" spans="1:14">
      <c r="A2692" s="734" t="s">
        <v>5847</v>
      </c>
      <c r="B2692" s="734" t="s">
        <v>5848</v>
      </c>
      <c r="C2692" s="734" t="s">
        <v>1600</v>
      </c>
      <c r="D2692" s="734" t="s">
        <v>1611</v>
      </c>
      <c r="E2692" s="735">
        <v>5930</v>
      </c>
      <c r="F2692" s="735">
        <v>-120</v>
      </c>
      <c r="G2692" s="736">
        <v>-1.98</v>
      </c>
      <c r="H2692" s="735">
        <v>6050</v>
      </c>
      <c r="I2692" s="735">
        <v>6050</v>
      </c>
      <c r="J2692" s="735">
        <v>5920</v>
      </c>
      <c r="K2692" s="735">
        <v>127924</v>
      </c>
      <c r="L2692" s="735">
        <v>762659170</v>
      </c>
      <c r="M2692" s="735">
        <v>251677270730</v>
      </c>
      <c r="N2692" s="735">
        <v>42441361</v>
      </c>
    </row>
    <row r="2693" spans="1:14">
      <c r="A2693" s="734" t="s">
        <v>5849</v>
      </c>
      <c r="B2693" s="734" t="s">
        <v>5850</v>
      </c>
      <c r="C2693" s="734" t="s">
        <v>1600</v>
      </c>
      <c r="D2693" s="734" t="s">
        <v>1611</v>
      </c>
      <c r="E2693" s="735">
        <v>7660</v>
      </c>
      <c r="F2693" s="735">
        <v>0</v>
      </c>
      <c r="G2693" s="736">
        <v>0</v>
      </c>
      <c r="H2693" s="735">
        <v>7580</v>
      </c>
      <c r="I2693" s="735">
        <v>7720</v>
      </c>
      <c r="J2693" s="735">
        <v>7580</v>
      </c>
      <c r="K2693" s="735">
        <v>14008</v>
      </c>
      <c r="L2693" s="735">
        <v>106617740</v>
      </c>
      <c r="M2693" s="735">
        <v>286823115860</v>
      </c>
      <c r="N2693" s="735">
        <v>37444271</v>
      </c>
    </row>
    <row r="2694" spans="1:14">
      <c r="A2694" s="734" t="s">
        <v>7947</v>
      </c>
      <c r="B2694" s="734" t="s">
        <v>7948</v>
      </c>
      <c r="C2694" s="734" t="s">
        <v>1600</v>
      </c>
      <c r="D2694" s="734" t="s">
        <v>1660</v>
      </c>
      <c r="E2694" s="735">
        <v>2090</v>
      </c>
      <c r="F2694" s="735">
        <v>0</v>
      </c>
      <c r="G2694" s="736">
        <v>0</v>
      </c>
      <c r="H2694" s="735">
        <v>2095</v>
      </c>
      <c r="I2694" s="735">
        <v>2095</v>
      </c>
      <c r="J2694" s="735">
        <v>2090</v>
      </c>
      <c r="K2694" s="735">
        <v>545</v>
      </c>
      <c r="L2694" s="735">
        <v>1139060</v>
      </c>
      <c r="M2694" s="735">
        <v>8840700000</v>
      </c>
      <c r="N2694" s="735">
        <v>4230000</v>
      </c>
    </row>
    <row r="2695" spans="1:14">
      <c r="A2695" s="734" t="s">
        <v>7949</v>
      </c>
      <c r="B2695" s="734" t="s">
        <v>7950</v>
      </c>
      <c r="C2695" s="734" t="s">
        <v>1600</v>
      </c>
      <c r="D2695" s="734" t="s">
        <v>1660</v>
      </c>
      <c r="E2695" s="735">
        <v>2105</v>
      </c>
      <c r="F2695" s="735">
        <v>5</v>
      </c>
      <c r="G2695" s="736">
        <v>0.24</v>
      </c>
      <c r="H2695" s="735">
        <v>2110</v>
      </c>
      <c r="I2695" s="735">
        <v>2110</v>
      </c>
      <c r="J2695" s="735">
        <v>2105</v>
      </c>
      <c r="K2695" s="735">
        <v>5020</v>
      </c>
      <c r="L2695" s="735">
        <v>10567125</v>
      </c>
      <c r="M2695" s="735">
        <v>9093600000</v>
      </c>
      <c r="N2695" s="735">
        <v>4320000</v>
      </c>
    </row>
    <row r="2696" spans="1:14">
      <c r="A2696" s="734" t="s">
        <v>10376</v>
      </c>
      <c r="B2696" s="734" t="s">
        <v>10377</v>
      </c>
      <c r="C2696" s="734" t="s">
        <v>1600</v>
      </c>
      <c r="D2696" s="734" t="s">
        <v>1660</v>
      </c>
      <c r="E2696" s="735">
        <v>2045</v>
      </c>
      <c r="F2696" s="735">
        <v>0</v>
      </c>
      <c r="G2696" s="736">
        <v>0</v>
      </c>
      <c r="H2696" s="735">
        <v>2050</v>
      </c>
      <c r="I2696" s="735">
        <v>2050</v>
      </c>
      <c r="J2696" s="735">
        <v>2040</v>
      </c>
      <c r="K2696" s="735">
        <v>7283</v>
      </c>
      <c r="L2696" s="735">
        <v>14894385</v>
      </c>
      <c r="M2696" s="735">
        <v>14049150000</v>
      </c>
      <c r="N2696" s="735">
        <v>6870000</v>
      </c>
    </row>
    <row r="2697" spans="1:14">
      <c r="A2697" s="734" t="s">
        <v>3550</v>
      </c>
      <c r="B2697" s="734" t="s">
        <v>7951</v>
      </c>
      <c r="C2697" s="734" t="s">
        <v>1604</v>
      </c>
      <c r="D2697" s="734" t="s">
        <v>1605</v>
      </c>
      <c r="E2697" s="735">
        <v>800</v>
      </c>
      <c r="F2697" s="735">
        <v>1</v>
      </c>
      <c r="G2697" s="736">
        <v>0.13</v>
      </c>
      <c r="H2697" s="735">
        <v>799</v>
      </c>
      <c r="I2697" s="735">
        <v>805</v>
      </c>
      <c r="J2697" s="735">
        <v>798</v>
      </c>
      <c r="K2697" s="735">
        <v>122426</v>
      </c>
      <c r="L2697" s="735">
        <v>97943445</v>
      </c>
      <c r="M2697" s="735">
        <v>152142589600</v>
      </c>
      <c r="N2697" s="735">
        <v>190178237</v>
      </c>
    </row>
    <row r="2698" spans="1:14">
      <c r="A2698" s="734" t="s">
        <v>5852</v>
      </c>
      <c r="B2698" s="734" t="s">
        <v>5853</v>
      </c>
      <c r="C2698" s="734" t="s">
        <v>1604</v>
      </c>
      <c r="D2698" s="734" t="s">
        <v>1605</v>
      </c>
      <c r="E2698" s="735">
        <v>4810</v>
      </c>
      <c r="F2698" s="735">
        <v>50</v>
      </c>
      <c r="G2698" s="736">
        <v>1.05</v>
      </c>
      <c r="H2698" s="735">
        <v>4710</v>
      </c>
      <c r="I2698" s="735">
        <v>4890</v>
      </c>
      <c r="J2698" s="735">
        <v>4710</v>
      </c>
      <c r="K2698" s="735">
        <v>24856</v>
      </c>
      <c r="L2698" s="735">
        <v>119342180</v>
      </c>
      <c r="M2698" s="735">
        <v>52669500000</v>
      </c>
      <c r="N2698" s="735">
        <v>10950000</v>
      </c>
    </row>
    <row r="2699" spans="1:14">
      <c r="A2699" s="734" t="s">
        <v>5854</v>
      </c>
      <c r="B2699" s="734" t="s">
        <v>5855</v>
      </c>
      <c r="C2699" s="734" t="s">
        <v>1604</v>
      </c>
      <c r="D2699" s="734" t="s">
        <v>1605</v>
      </c>
      <c r="E2699" s="735">
        <v>1805</v>
      </c>
      <c r="F2699" s="735">
        <v>-55</v>
      </c>
      <c r="G2699" s="736">
        <v>-2.96</v>
      </c>
      <c r="H2699" s="735">
        <v>1841</v>
      </c>
      <c r="I2699" s="735">
        <v>1842</v>
      </c>
      <c r="J2699" s="735">
        <v>1770</v>
      </c>
      <c r="K2699" s="735">
        <v>136681</v>
      </c>
      <c r="L2699" s="735">
        <v>245713398</v>
      </c>
      <c r="M2699" s="735">
        <v>20413212495</v>
      </c>
      <c r="N2699" s="735">
        <v>11309259</v>
      </c>
    </row>
    <row r="2700" spans="1:14">
      <c r="A2700" s="734" t="s">
        <v>5856</v>
      </c>
      <c r="B2700" s="734" t="s">
        <v>5857</v>
      </c>
      <c r="C2700" s="734" t="s">
        <v>1604</v>
      </c>
      <c r="D2700" s="734" t="s">
        <v>1605</v>
      </c>
      <c r="E2700" s="735">
        <v>7060</v>
      </c>
      <c r="F2700" s="735">
        <v>10</v>
      </c>
      <c r="G2700" s="736">
        <v>0.14000000000000001</v>
      </c>
      <c r="H2700" s="735">
        <v>7040</v>
      </c>
      <c r="I2700" s="735">
        <v>7110</v>
      </c>
      <c r="J2700" s="735">
        <v>7000</v>
      </c>
      <c r="K2700" s="735">
        <v>21662</v>
      </c>
      <c r="L2700" s="735">
        <v>153242140</v>
      </c>
      <c r="M2700" s="735">
        <v>160971530000</v>
      </c>
      <c r="N2700" s="735">
        <v>22800500</v>
      </c>
    </row>
    <row r="2701" spans="1:14">
      <c r="A2701" s="734" t="s">
        <v>5858</v>
      </c>
      <c r="B2701" s="734" t="s">
        <v>5859</v>
      </c>
      <c r="C2701" s="734" t="s">
        <v>1604</v>
      </c>
      <c r="D2701" s="734" t="s">
        <v>1605</v>
      </c>
      <c r="E2701" s="735">
        <v>9930</v>
      </c>
      <c r="F2701" s="735">
        <v>-60</v>
      </c>
      <c r="G2701" s="736">
        <v>-0.6</v>
      </c>
      <c r="H2701" s="735">
        <v>9900</v>
      </c>
      <c r="I2701" s="735">
        <v>9990</v>
      </c>
      <c r="J2701" s="735">
        <v>9690</v>
      </c>
      <c r="K2701" s="735">
        <v>51779</v>
      </c>
      <c r="L2701" s="735">
        <v>515126210</v>
      </c>
      <c r="M2701" s="735">
        <v>361948500000</v>
      </c>
      <c r="N2701" s="735">
        <v>36450000</v>
      </c>
    </row>
    <row r="2702" spans="1:14">
      <c r="A2702" s="734" t="s">
        <v>5742</v>
      </c>
      <c r="B2702" s="734" t="s">
        <v>10378</v>
      </c>
      <c r="C2702" s="734" t="s">
        <v>1600</v>
      </c>
      <c r="D2702" s="734" t="s">
        <v>1601</v>
      </c>
      <c r="E2702" s="735">
        <v>2555</v>
      </c>
      <c r="F2702" s="735">
        <v>-60</v>
      </c>
      <c r="G2702" s="736">
        <v>-2.29</v>
      </c>
      <c r="H2702" s="735">
        <v>2600</v>
      </c>
      <c r="I2702" s="735">
        <v>2610</v>
      </c>
      <c r="J2702" s="735">
        <v>2530</v>
      </c>
      <c r="K2702" s="735">
        <v>263423</v>
      </c>
      <c r="L2702" s="735">
        <v>671567974</v>
      </c>
      <c r="M2702" s="735">
        <v>58915939180</v>
      </c>
      <c r="N2702" s="735">
        <v>23059076</v>
      </c>
    </row>
    <row r="2703" spans="1:14">
      <c r="A2703" s="734" t="s">
        <v>5860</v>
      </c>
      <c r="B2703" s="734" t="s">
        <v>5861</v>
      </c>
      <c r="C2703" s="734" t="s">
        <v>1604</v>
      </c>
      <c r="D2703" s="734" t="s">
        <v>1605</v>
      </c>
      <c r="E2703" s="735">
        <v>29850</v>
      </c>
      <c r="F2703" s="735">
        <v>-600</v>
      </c>
      <c r="G2703" s="736">
        <v>-1.97</v>
      </c>
      <c r="H2703" s="735">
        <v>30200</v>
      </c>
      <c r="I2703" s="735">
        <v>30750</v>
      </c>
      <c r="J2703" s="735">
        <v>29750</v>
      </c>
      <c r="K2703" s="735">
        <v>358667</v>
      </c>
      <c r="L2703" s="735">
        <v>10740046075</v>
      </c>
      <c r="M2703" s="735">
        <v>1549467292200</v>
      </c>
      <c r="N2703" s="735">
        <v>51908452</v>
      </c>
    </row>
    <row r="2704" spans="1:14">
      <c r="A2704" s="734" t="s">
        <v>5862</v>
      </c>
      <c r="B2704" s="734" t="s">
        <v>5863</v>
      </c>
      <c r="C2704" s="734" t="s">
        <v>1600</v>
      </c>
      <c r="D2704" s="734" t="s">
        <v>1611</v>
      </c>
      <c r="E2704" s="735">
        <v>803</v>
      </c>
      <c r="F2704" s="735">
        <v>2</v>
      </c>
      <c r="G2704" s="736">
        <v>0.25</v>
      </c>
      <c r="H2704" s="735">
        <v>801</v>
      </c>
      <c r="I2704" s="735">
        <v>803</v>
      </c>
      <c r="J2704" s="735">
        <v>797</v>
      </c>
      <c r="K2704" s="735">
        <v>157931</v>
      </c>
      <c r="L2704" s="735">
        <v>126476303</v>
      </c>
      <c r="M2704" s="735">
        <v>253434489528</v>
      </c>
      <c r="N2704" s="735">
        <v>315609576</v>
      </c>
    </row>
    <row r="2705" spans="1:14">
      <c r="A2705" s="734" t="s">
        <v>5864</v>
      </c>
      <c r="B2705" s="734" t="s">
        <v>5865</v>
      </c>
      <c r="C2705" s="734" t="s">
        <v>1600</v>
      </c>
      <c r="D2705" s="734" t="s">
        <v>1611</v>
      </c>
      <c r="E2705" s="735">
        <v>5040</v>
      </c>
      <c r="F2705" s="735">
        <v>115</v>
      </c>
      <c r="G2705" s="736">
        <v>2.34</v>
      </c>
      <c r="H2705" s="735">
        <v>4930</v>
      </c>
      <c r="I2705" s="735">
        <v>5070</v>
      </c>
      <c r="J2705" s="735">
        <v>4880</v>
      </c>
      <c r="K2705" s="735">
        <v>60918</v>
      </c>
      <c r="L2705" s="735">
        <v>302040440</v>
      </c>
      <c r="M2705" s="735">
        <v>80999301600</v>
      </c>
      <c r="N2705" s="735">
        <v>16071290</v>
      </c>
    </row>
    <row r="2706" spans="1:14">
      <c r="A2706" s="734" t="s">
        <v>5866</v>
      </c>
      <c r="B2706" s="734" t="s">
        <v>1486</v>
      </c>
      <c r="C2706" s="734" t="s">
        <v>1604</v>
      </c>
      <c r="D2706" s="734" t="s">
        <v>1605</v>
      </c>
      <c r="E2706" s="735">
        <v>62100</v>
      </c>
      <c r="F2706" s="735">
        <v>0</v>
      </c>
      <c r="G2706" s="736">
        <v>0</v>
      </c>
      <c r="H2706" s="735">
        <v>61700</v>
      </c>
      <c r="I2706" s="735">
        <v>63000</v>
      </c>
      <c r="J2706" s="735">
        <v>61700</v>
      </c>
      <c r="K2706" s="735">
        <v>88928</v>
      </c>
      <c r="L2706" s="735">
        <v>5533099950</v>
      </c>
      <c r="M2706" s="735">
        <v>1465875281700</v>
      </c>
      <c r="N2706" s="735">
        <v>23605077</v>
      </c>
    </row>
    <row r="2707" spans="1:14">
      <c r="A2707" s="734" t="s">
        <v>5868</v>
      </c>
      <c r="B2707" s="734" t="s">
        <v>5869</v>
      </c>
      <c r="C2707" s="734" t="s">
        <v>1600</v>
      </c>
      <c r="D2707" s="734" t="s">
        <v>1601</v>
      </c>
      <c r="E2707" s="735">
        <v>2320</v>
      </c>
      <c r="F2707" s="735">
        <v>-5</v>
      </c>
      <c r="G2707" s="736">
        <v>-0.22</v>
      </c>
      <c r="H2707" s="735">
        <v>2320</v>
      </c>
      <c r="I2707" s="735">
        <v>2335</v>
      </c>
      <c r="J2707" s="735">
        <v>2300</v>
      </c>
      <c r="K2707" s="735">
        <v>12883</v>
      </c>
      <c r="L2707" s="735">
        <v>29891835</v>
      </c>
      <c r="M2707" s="735">
        <v>37933306160</v>
      </c>
      <c r="N2707" s="735">
        <v>16350563</v>
      </c>
    </row>
    <row r="2708" spans="1:14">
      <c r="A2708" s="734" t="s">
        <v>5870</v>
      </c>
      <c r="B2708" s="734" t="s">
        <v>1484</v>
      </c>
      <c r="C2708" s="734" t="s">
        <v>1604</v>
      </c>
      <c r="D2708" s="734" t="s">
        <v>1605</v>
      </c>
      <c r="E2708" s="735">
        <v>58300</v>
      </c>
      <c r="F2708" s="735">
        <v>-200</v>
      </c>
      <c r="G2708" s="736">
        <v>-0.34</v>
      </c>
      <c r="H2708" s="735">
        <v>57500</v>
      </c>
      <c r="I2708" s="735">
        <v>58800</v>
      </c>
      <c r="J2708" s="735">
        <v>57500</v>
      </c>
      <c r="K2708" s="735">
        <v>206677</v>
      </c>
      <c r="L2708" s="735">
        <v>12027482500</v>
      </c>
      <c r="M2708" s="735">
        <v>7221916522700</v>
      </c>
      <c r="N2708" s="735">
        <v>123875069</v>
      </c>
    </row>
    <row r="2709" spans="1:14">
      <c r="A2709" s="734" t="s">
        <v>5871</v>
      </c>
      <c r="B2709" s="734" t="s">
        <v>5872</v>
      </c>
      <c r="C2709" s="734" t="s">
        <v>1604</v>
      </c>
      <c r="D2709" s="734" t="s">
        <v>1605</v>
      </c>
      <c r="E2709" s="735">
        <v>1259</v>
      </c>
      <c r="F2709" s="735">
        <v>-13</v>
      </c>
      <c r="G2709" s="736">
        <v>-1.02</v>
      </c>
      <c r="H2709" s="735">
        <v>1260</v>
      </c>
      <c r="I2709" s="735">
        <v>1276</v>
      </c>
      <c r="J2709" s="735">
        <v>1257</v>
      </c>
      <c r="K2709" s="735">
        <v>392971</v>
      </c>
      <c r="L2709" s="735">
        <v>495250936</v>
      </c>
      <c r="M2709" s="735">
        <v>317883940570</v>
      </c>
      <c r="N2709" s="735">
        <v>252489230</v>
      </c>
    </row>
    <row r="2710" spans="1:14">
      <c r="A2710" s="734" t="s">
        <v>5873</v>
      </c>
      <c r="B2710" s="734" t="s">
        <v>5874</v>
      </c>
      <c r="C2710" s="734" t="s">
        <v>1604</v>
      </c>
      <c r="D2710" s="734" t="s">
        <v>1605</v>
      </c>
      <c r="E2710" s="735">
        <v>1475</v>
      </c>
      <c r="F2710" s="735">
        <v>-5</v>
      </c>
      <c r="G2710" s="736">
        <v>-0.34</v>
      </c>
      <c r="H2710" s="735">
        <v>1481</v>
      </c>
      <c r="I2710" s="735">
        <v>1485</v>
      </c>
      <c r="J2710" s="735">
        <v>1471</v>
      </c>
      <c r="K2710" s="735">
        <v>32411</v>
      </c>
      <c r="L2710" s="735">
        <v>47810801</v>
      </c>
      <c r="M2710" s="735">
        <v>89699633725</v>
      </c>
      <c r="N2710" s="735">
        <v>60813311</v>
      </c>
    </row>
    <row r="2711" spans="1:14">
      <c r="A2711" s="734" t="s">
        <v>5875</v>
      </c>
      <c r="B2711" s="734" t="s">
        <v>5876</v>
      </c>
      <c r="C2711" s="734" t="s">
        <v>1600</v>
      </c>
      <c r="D2711" s="734" t="s">
        <v>1601</v>
      </c>
      <c r="E2711" s="735">
        <v>13000</v>
      </c>
      <c r="F2711" s="735">
        <v>10</v>
      </c>
      <c r="G2711" s="736">
        <v>0.08</v>
      </c>
      <c r="H2711" s="735">
        <v>12910</v>
      </c>
      <c r="I2711" s="735">
        <v>13090</v>
      </c>
      <c r="J2711" s="735">
        <v>12910</v>
      </c>
      <c r="K2711" s="735">
        <v>4898</v>
      </c>
      <c r="L2711" s="735">
        <v>63689840</v>
      </c>
      <c r="M2711" s="735">
        <v>141787113000</v>
      </c>
      <c r="N2711" s="735">
        <v>10906701</v>
      </c>
    </row>
    <row r="2712" spans="1:14">
      <c r="A2712" s="734" t="s">
        <v>5877</v>
      </c>
      <c r="B2712" s="734" t="s">
        <v>5878</v>
      </c>
      <c r="C2712" s="734" t="s">
        <v>1600</v>
      </c>
      <c r="D2712" s="734" t="s">
        <v>1601</v>
      </c>
      <c r="E2712" s="735">
        <v>1955</v>
      </c>
      <c r="F2712" s="735">
        <v>22</v>
      </c>
      <c r="G2712" s="736">
        <v>1.1399999999999999</v>
      </c>
      <c r="H2712" s="735">
        <v>1942</v>
      </c>
      <c r="I2712" s="735">
        <v>1955</v>
      </c>
      <c r="J2712" s="735">
        <v>1917</v>
      </c>
      <c r="K2712" s="735">
        <v>23526</v>
      </c>
      <c r="L2712" s="735">
        <v>45620232</v>
      </c>
      <c r="M2712" s="735">
        <v>58259639285</v>
      </c>
      <c r="N2712" s="735">
        <v>29800327</v>
      </c>
    </row>
    <row r="2713" spans="1:14">
      <c r="A2713" s="734" t="s">
        <v>7952</v>
      </c>
      <c r="B2713" s="734" t="s">
        <v>7953</v>
      </c>
      <c r="C2713" s="734" t="s">
        <v>1600</v>
      </c>
      <c r="D2713" s="734" t="s">
        <v>1632</v>
      </c>
      <c r="E2713" s="735">
        <v>43800</v>
      </c>
      <c r="F2713" s="735">
        <v>-2600</v>
      </c>
      <c r="G2713" s="736">
        <v>-5.6</v>
      </c>
      <c r="H2713" s="735">
        <v>46550</v>
      </c>
      <c r="I2713" s="735">
        <v>46550</v>
      </c>
      <c r="J2713" s="735">
        <v>42850</v>
      </c>
      <c r="K2713" s="735">
        <v>360239</v>
      </c>
      <c r="L2713" s="735">
        <v>15790802100</v>
      </c>
      <c r="M2713" s="735">
        <v>262995216600</v>
      </c>
      <c r="N2713" s="735">
        <v>6004457</v>
      </c>
    </row>
    <row r="2714" spans="1:14">
      <c r="A2714" s="734" t="s">
        <v>5880</v>
      </c>
      <c r="B2714" s="734" t="s">
        <v>1415</v>
      </c>
      <c r="C2714" s="734" t="s">
        <v>1604</v>
      </c>
      <c r="D2714" s="734" t="s">
        <v>1605</v>
      </c>
      <c r="E2714" s="735">
        <v>114400</v>
      </c>
      <c r="F2714" s="735">
        <v>-3100</v>
      </c>
      <c r="G2714" s="736">
        <v>-2.64</v>
      </c>
      <c r="H2714" s="735">
        <v>115700</v>
      </c>
      <c r="I2714" s="735">
        <v>116300</v>
      </c>
      <c r="J2714" s="735">
        <v>112300</v>
      </c>
      <c r="K2714" s="735">
        <v>548778</v>
      </c>
      <c r="L2714" s="735">
        <v>62534077500</v>
      </c>
      <c r="M2714" s="735">
        <v>11151152240800</v>
      </c>
      <c r="N2714" s="735">
        <v>97475107</v>
      </c>
    </row>
    <row r="2715" spans="1:14">
      <c r="A2715" s="734" t="s">
        <v>5881</v>
      </c>
      <c r="B2715" s="734" t="s">
        <v>5882</v>
      </c>
      <c r="C2715" s="734" t="s">
        <v>1604</v>
      </c>
      <c r="D2715" s="734" t="s">
        <v>1605</v>
      </c>
      <c r="E2715" s="735">
        <v>10040</v>
      </c>
      <c r="F2715" s="735">
        <v>240</v>
      </c>
      <c r="G2715" s="736">
        <v>2.4500000000000002</v>
      </c>
      <c r="H2715" s="735">
        <v>9820</v>
      </c>
      <c r="I2715" s="735">
        <v>10110</v>
      </c>
      <c r="J2715" s="735">
        <v>9800</v>
      </c>
      <c r="K2715" s="735">
        <v>250063</v>
      </c>
      <c r="L2715" s="735">
        <v>2500900540</v>
      </c>
      <c r="M2715" s="735">
        <v>161322720000</v>
      </c>
      <c r="N2715" s="735">
        <v>16068000</v>
      </c>
    </row>
    <row r="2716" spans="1:14">
      <c r="A2716" s="734" t="s">
        <v>5883</v>
      </c>
      <c r="B2716" s="734" t="s">
        <v>5884</v>
      </c>
      <c r="C2716" s="734" t="s">
        <v>1604</v>
      </c>
      <c r="D2716" s="734" t="s">
        <v>1605</v>
      </c>
      <c r="E2716" s="735">
        <v>48900</v>
      </c>
      <c r="F2716" s="735">
        <v>-100</v>
      </c>
      <c r="G2716" s="736">
        <v>-0.2</v>
      </c>
      <c r="H2716" s="735">
        <v>48200</v>
      </c>
      <c r="I2716" s="735">
        <v>49400</v>
      </c>
      <c r="J2716" s="735">
        <v>48200</v>
      </c>
      <c r="K2716" s="735">
        <v>16144</v>
      </c>
      <c r="L2716" s="735">
        <v>789787925</v>
      </c>
      <c r="M2716" s="735">
        <v>221614800000</v>
      </c>
      <c r="N2716" s="735">
        <v>4532000</v>
      </c>
    </row>
    <row r="2717" spans="1:14">
      <c r="A2717" s="734" t="s">
        <v>5885</v>
      </c>
      <c r="B2717" s="734" t="s">
        <v>5886</v>
      </c>
      <c r="C2717" s="734" t="s">
        <v>1629</v>
      </c>
      <c r="D2717" s="734" t="s">
        <v>1611</v>
      </c>
      <c r="E2717" s="735">
        <v>22950</v>
      </c>
      <c r="F2717" s="735">
        <v>-50</v>
      </c>
      <c r="G2717" s="736">
        <v>-0.22</v>
      </c>
      <c r="H2717" s="735">
        <v>22850</v>
      </c>
      <c r="I2717" s="735">
        <v>23250</v>
      </c>
      <c r="J2717" s="735">
        <v>22850</v>
      </c>
      <c r="K2717" s="735">
        <v>60061</v>
      </c>
      <c r="L2717" s="735">
        <v>1380887900</v>
      </c>
      <c r="M2717" s="735">
        <v>554925124800</v>
      </c>
      <c r="N2717" s="735">
        <v>24179744</v>
      </c>
    </row>
    <row r="2718" spans="1:14">
      <c r="A2718" s="734" t="s">
        <v>5887</v>
      </c>
      <c r="B2718" s="734" t="s">
        <v>5888</v>
      </c>
      <c r="C2718" s="734" t="s">
        <v>1600</v>
      </c>
      <c r="D2718" s="734" t="s">
        <v>1601</v>
      </c>
      <c r="E2718" s="735">
        <v>3890</v>
      </c>
      <c r="F2718" s="735">
        <v>-15</v>
      </c>
      <c r="G2718" s="736">
        <v>-0.38</v>
      </c>
      <c r="H2718" s="735">
        <v>3900</v>
      </c>
      <c r="I2718" s="735">
        <v>3900</v>
      </c>
      <c r="J2718" s="735">
        <v>3850</v>
      </c>
      <c r="K2718" s="735">
        <v>24140</v>
      </c>
      <c r="L2718" s="735">
        <v>93488295</v>
      </c>
      <c r="M2718" s="735">
        <v>44982793000</v>
      </c>
      <c r="N2718" s="735">
        <v>11563700</v>
      </c>
    </row>
    <row r="2719" spans="1:14">
      <c r="A2719" s="734" t="s">
        <v>5889</v>
      </c>
      <c r="B2719" s="734" t="s">
        <v>5890</v>
      </c>
      <c r="C2719" s="734" t="s">
        <v>1604</v>
      </c>
      <c r="D2719" s="734" t="s">
        <v>1605</v>
      </c>
      <c r="E2719" s="735">
        <v>14800</v>
      </c>
      <c r="F2719" s="735">
        <v>-310</v>
      </c>
      <c r="G2719" s="736">
        <v>-2.0499999999999998</v>
      </c>
      <c r="H2719" s="735">
        <v>15030</v>
      </c>
      <c r="I2719" s="735">
        <v>15030</v>
      </c>
      <c r="J2719" s="735">
        <v>14750</v>
      </c>
      <c r="K2719" s="735">
        <v>48502</v>
      </c>
      <c r="L2719" s="735">
        <v>718523425</v>
      </c>
      <c r="M2719" s="735">
        <v>231428221600</v>
      </c>
      <c r="N2719" s="735">
        <v>15637042</v>
      </c>
    </row>
    <row r="2720" spans="1:14">
      <c r="A2720" s="734" t="s">
        <v>5891</v>
      </c>
      <c r="B2720" s="734" t="s">
        <v>5892</v>
      </c>
      <c r="C2720" s="734" t="s">
        <v>1604</v>
      </c>
      <c r="D2720" s="734" t="s">
        <v>1605</v>
      </c>
      <c r="E2720" s="735">
        <v>11200</v>
      </c>
      <c r="F2720" s="735">
        <v>0</v>
      </c>
      <c r="G2720" s="736">
        <v>0</v>
      </c>
      <c r="H2720" s="735">
        <v>11220</v>
      </c>
      <c r="I2720" s="735">
        <v>11290</v>
      </c>
      <c r="J2720" s="735">
        <v>11100</v>
      </c>
      <c r="K2720" s="735">
        <v>4337</v>
      </c>
      <c r="L2720" s="735">
        <v>48413320</v>
      </c>
      <c r="M2720" s="735">
        <v>154151569600</v>
      </c>
      <c r="N2720" s="735">
        <v>13763533</v>
      </c>
    </row>
    <row r="2721" spans="1:14">
      <c r="A2721" s="734" t="s">
        <v>5893</v>
      </c>
      <c r="B2721" s="734" t="s">
        <v>5894</v>
      </c>
      <c r="C2721" s="734" t="s">
        <v>1600</v>
      </c>
      <c r="D2721" s="734" t="s">
        <v>1614</v>
      </c>
      <c r="E2721" s="735">
        <v>5530</v>
      </c>
      <c r="F2721" s="735">
        <v>20</v>
      </c>
      <c r="G2721" s="736">
        <v>0.36</v>
      </c>
      <c r="H2721" s="735">
        <v>5510</v>
      </c>
      <c r="I2721" s="735">
        <v>5600</v>
      </c>
      <c r="J2721" s="735">
        <v>5480</v>
      </c>
      <c r="K2721" s="735">
        <v>2279</v>
      </c>
      <c r="L2721" s="735">
        <v>12591940</v>
      </c>
      <c r="M2721" s="735">
        <v>46424350000</v>
      </c>
      <c r="N2721" s="735">
        <v>8395000</v>
      </c>
    </row>
    <row r="2722" spans="1:14">
      <c r="A2722" s="734" t="s">
        <v>5895</v>
      </c>
      <c r="B2722" s="734" t="s">
        <v>5896</v>
      </c>
      <c r="C2722" s="734" t="s">
        <v>1600</v>
      </c>
      <c r="D2722" s="734" t="s">
        <v>1611</v>
      </c>
      <c r="E2722" s="735">
        <v>17000</v>
      </c>
      <c r="F2722" s="735">
        <v>-640</v>
      </c>
      <c r="G2722" s="736">
        <v>-3.63</v>
      </c>
      <c r="H2722" s="735">
        <v>17640</v>
      </c>
      <c r="I2722" s="735">
        <v>17650</v>
      </c>
      <c r="J2722" s="735">
        <v>16740</v>
      </c>
      <c r="K2722" s="735">
        <v>169243</v>
      </c>
      <c r="L2722" s="735">
        <v>2876380140</v>
      </c>
      <c r="M2722" s="735">
        <v>290864560000</v>
      </c>
      <c r="N2722" s="735">
        <v>17109680</v>
      </c>
    </row>
    <row r="2723" spans="1:14">
      <c r="A2723" s="734" t="s">
        <v>10379</v>
      </c>
      <c r="B2723" s="734" t="s">
        <v>10380</v>
      </c>
      <c r="C2723" s="734" t="s">
        <v>1600</v>
      </c>
      <c r="D2723" s="734" t="s">
        <v>1614</v>
      </c>
      <c r="E2723" s="735">
        <v>19350</v>
      </c>
      <c r="F2723" s="735">
        <v>-2000</v>
      </c>
      <c r="G2723" s="736">
        <v>-9.3699999999999992</v>
      </c>
      <c r="H2723" s="735">
        <v>21350</v>
      </c>
      <c r="I2723" s="735">
        <v>21400</v>
      </c>
      <c r="J2723" s="735">
        <v>19210</v>
      </c>
      <c r="K2723" s="735">
        <v>7190161</v>
      </c>
      <c r="L2723" s="735">
        <v>143155652750</v>
      </c>
      <c r="M2723" s="735">
        <v>706320511200</v>
      </c>
      <c r="N2723" s="735">
        <v>36502352</v>
      </c>
    </row>
    <row r="2724" spans="1:14">
      <c r="A2724" s="734" t="s">
        <v>5897</v>
      </c>
      <c r="B2724" s="734" t="s">
        <v>5898</v>
      </c>
      <c r="C2724" s="734" t="s">
        <v>1604</v>
      </c>
      <c r="D2724" s="734" t="s">
        <v>1605</v>
      </c>
      <c r="E2724" s="735">
        <v>17960</v>
      </c>
      <c r="F2724" s="735">
        <v>-10</v>
      </c>
      <c r="G2724" s="736">
        <v>-0.06</v>
      </c>
      <c r="H2724" s="735">
        <v>17810</v>
      </c>
      <c r="I2724" s="735">
        <v>18070</v>
      </c>
      <c r="J2724" s="735">
        <v>17800</v>
      </c>
      <c r="K2724" s="735">
        <v>29776</v>
      </c>
      <c r="L2724" s="735">
        <v>533572440</v>
      </c>
      <c r="M2724" s="735">
        <v>196797598000</v>
      </c>
      <c r="N2724" s="735">
        <v>10957550</v>
      </c>
    </row>
    <row r="2725" spans="1:14">
      <c r="A2725" s="734" t="s">
        <v>5899</v>
      </c>
      <c r="B2725" s="734" t="s">
        <v>5900</v>
      </c>
      <c r="C2725" s="734" t="s">
        <v>1604</v>
      </c>
      <c r="D2725" s="734" t="s">
        <v>1605</v>
      </c>
      <c r="E2725" s="735">
        <v>127400</v>
      </c>
      <c r="F2725" s="735">
        <v>-3000</v>
      </c>
      <c r="G2725" s="736">
        <v>-2.2999999999999998</v>
      </c>
      <c r="H2725" s="735">
        <v>130400</v>
      </c>
      <c r="I2725" s="735">
        <v>131800</v>
      </c>
      <c r="J2725" s="735">
        <v>126700</v>
      </c>
      <c r="K2725" s="735">
        <v>1589454</v>
      </c>
      <c r="L2725" s="735">
        <v>204655261050</v>
      </c>
      <c r="M2725" s="735">
        <v>12142774280000</v>
      </c>
      <c r="N2725" s="735">
        <v>95312200</v>
      </c>
    </row>
    <row r="2726" spans="1:14">
      <c r="A2726" s="734" t="s">
        <v>5901</v>
      </c>
      <c r="B2726" s="734" t="s">
        <v>1308</v>
      </c>
      <c r="C2726" s="734" t="s">
        <v>1604</v>
      </c>
      <c r="D2726" s="734" t="s">
        <v>1605</v>
      </c>
      <c r="E2726" s="735">
        <v>36250</v>
      </c>
      <c r="F2726" s="735">
        <v>-500</v>
      </c>
      <c r="G2726" s="736">
        <v>-1.36</v>
      </c>
      <c r="H2726" s="735">
        <v>36550</v>
      </c>
      <c r="I2726" s="735">
        <v>36950</v>
      </c>
      <c r="J2726" s="735">
        <v>35900</v>
      </c>
      <c r="K2726" s="735">
        <v>106629</v>
      </c>
      <c r="L2726" s="735">
        <v>3862226475</v>
      </c>
      <c r="M2726" s="735">
        <v>2479193687500</v>
      </c>
      <c r="N2726" s="735">
        <v>68391550</v>
      </c>
    </row>
    <row r="2727" spans="1:14">
      <c r="A2727" s="734" t="s">
        <v>5902</v>
      </c>
      <c r="B2727" s="734" t="s">
        <v>1476</v>
      </c>
      <c r="C2727" s="734" t="s">
        <v>1604</v>
      </c>
      <c r="D2727" s="734" t="s">
        <v>1605</v>
      </c>
      <c r="E2727" s="735">
        <v>452000</v>
      </c>
      <c r="F2727" s="735">
        <v>1000</v>
      </c>
      <c r="G2727" s="736">
        <v>0.22</v>
      </c>
      <c r="H2727" s="735">
        <v>453000</v>
      </c>
      <c r="I2727" s="735">
        <v>457500</v>
      </c>
      <c r="J2727" s="735">
        <v>445500</v>
      </c>
      <c r="K2727" s="735">
        <v>50426</v>
      </c>
      <c r="L2727" s="735">
        <v>22730634000</v>
      </c>
      <c r="M2727" s="735">
        <v>5790567932000</v>
      </c>
      <c r="N2727" s="735">
        <v>12810991</v>
      </c>
    </row>
    <row r="2728" spans="1:14">
      <c r="A2728" s="734" t="s">
        <v>10381</v>
      </c>
      <c r="B2728" s="734" t="s">
        <v>10382</v>
      </c>
      <c r="C2728" s="734" t="s">
        <v>1600</v>
      </c>
      <c r="D2728" s="734" t="s">
        <v>1614</v>
      </c>
      <c r="E2728" s="735">
        <v>4740</v>
      </c>
      <c r="F2728" s="735">
        <v>-90</v>
      </c>
      <c r="G2728" s="736">
        <v>-1.86</v>
      </c>
      <c r="H2728" s="735">
        <v>4770</v>
      </c>
      <c r="I2728" s="735">
        <v>4795</v>
      </c>
      <c r="J2728" s="735">
        <v>4710</v>
      </c>
      <c r="K2728" s="735">
        <v>119269</v>
      </c>
      <c r="L2728" s="735">
        <v>565147015</v>
      </c>
      <c r="M2728" s="735">
        <v>110757480180</v>
      </c>
      <c r="N2728" s="735">
        <v>23366557</v>
      </c>
    </row>
    <row r="2729" spans="1:14">
      <c r="A2729" s="734" t="s">
        <v>5903</v>
      </c>
      <c r="B2729" s="734" t="s">
        <v>5904</v>
      </c>
      <c r="C2729" s="734" t="s">
        <v>1600</v>
      </c>
      <c r="D2729" s="734" t="s">
        <v>1601</v>
      </c>
      <c r="E2729" s="735">
        <v>1188</v>
      </c>
      <c r="F2729" s="735">
        <v>-7</v>
      </c>
      <c r="G2729" s="736">
        <v>-0.59</v>
      </c>
      <c r="H2729" s="735">
        <v>1195</v>
      </c>
      <c r="I2729" s="735">
        <v>1195</v>
      </c>
      <c r="J2729" s="735">
        <v>1181</v>
      </c>
      <c r="K2729" s="735">
        <v>18428</v>
      </c>
      <c r="L2729" s="735">
        <v>21916209</v>
      </c>
      <c r="M2729" s="735">
        <v>29488966056</v>
      </c>
      <c r="N2729" s="735">
        <v>24822362</v>
      </c>
    </row>
    <row r="2730" spans="1:14">
      <c r="A2730" s="734" t="s">
        <v>5905</v>
      </c>
      <c r="B2730" s="734" t="s">
        <v>1312</v>
      </c>
      <c r="C2730" s="734" t="s">
        <v>1604</v>
      </c>
      <c r="D2730" s="734" t="s">
        <v>1605</v>
      </c>
      <c r="E2730" s="735">
        <v>46150</v>
      </c>
      <c r="F2730" s="735">
        <v>-1400</v>
      </c>
      <c r="G2730" s="736">
        <v>-2.94</v>
      </c>
      <c r="H2730" s="735">
        <v>47050</v>
      </c>
      <c r="I2730" s="735">
        <v>47250</v>
      </c>
      <c r="J2730" s="735">
        <v>45800</v>
      </c>
      <c r="K2730" s="735">
        <v>47925</v>
      </c>
      <c r="L2730" s="735">
        <v>2213565950</v>
      </c>
      <c r="M2730" s="735">
        <v>1086090777200</v>
      </c>
      <c r="N2730" s="735">
        <v>23533928</v>
      </c>
    </row>
    <row r="2731" spans="1:14">
      <c r="A2731" s="734" t="s">
        <v>7954</v>
      </c>
      <c r="B2731" s="734" t="s">
        <v>7955</v>
      </c>
      <c r="C2731" s="734" t="s">
        <v>1600</v>
      </c>
      <c r="D2731" s="734" t="s">
        <v>1601</v>
      </c>
      <c r="E2731" s="735">
        <v>8540</v>
      </c>
      <c r="F2731" s="735">
        <v>-170</v>
      </c>
      <c r="G2731" s="736">
        <v>-1.95</v>
      </c>
      <c r="H2731" s="735">
        <v>8570</v>
      </c>
      <c r="I2731" s="735">
        <v>8710</v>
      </c>
      <c r="J2731" s="735">
        <v>8430</v>
      </c>
      <c r="K2731" s="735">
        <v>48525</v>
      </c>
      <c r="L2731" s="735">
        <v>414084405</v>
      </c>
      <c r="M2731" s="735">
        <v>147521241000</v>
      </c>
      <c r="N2731" s="735">
        <v>17274150</v>
      </c>
    </row>
    <row r="2732" spans="1:14">
      <c r="A2732" s="734" t="s">
        <v>5906</v>
      </c>
      <c r="B2732" s="734" t="s">
        <v>1363</v>
      </c>
      <c r="C2732" s="734" t="s">
        <v>1604</v>
      </c>
      <c r="D2732" s="734" t="s">
        <v>1605</v>
      </c>
      <c r="E2732" s="735">
        <v>16000</v>
      </c>
      <c r="F2732" s="735">
        <v>-30</v>
      </c>
      <c r="G2732" s="736">
        <v>-0.19</v>
      </c>
      <c r="H2732" s="735">
        <v>16060</v>
      </c>
      <c r="I2732" s="735">
        <v>16100</v>
      </c>
      <c r="J2732" s="735">
        <v>15870</v>
      </c>
      <c r="K2732" s="735">
        <v>50355</v>
      </c>
      <c r="L2732" s="735">
        <v>803553415</v>
      </c>
      <c r="M2732" s="735">
        <v>359003952000</v>
      </c>
      <c r="N2732" s="735">
        <v>22437747</v>
      </c>
    </row>
    <row r="2733" spans="1:14">
      <c r="A2733" s="734" t="s">
        <v>5907</v>
      </c>
      <c r="B2733" s="734" t="s">
        <v>5908</v>
      </c>
      <c r="C2733" s="734" t="s">
        <v>1604</v>
      </c>
      <c r="D2733" s="734" t="s">
        <v>1605</v>
      </c>
      <c r="E2733" s="735">
        <v>5500</v>
      </c>
      <c r="F2733" s="735">
        <v>-180</v>
      </c>
      <c r="G2733" s="736">
        <v>-3.17</v>
      </c>
      <c r="H2733" s="735">
        <v>5680</v>
      </c>
      <c r="I2733" s="735">
        <v>5680</v>
      </c>
      <c r="J2733" s="735">
        <v>5490</v>
      </c>
      <c r="K2733" s="735">
        <v>63228</v>
      </c>
      <c r="L2733" s="735">
        <v>349138750</v>
      </c>
      <c r="M2733" s="735">
        <v>34152332500</v>
      </c>
      <c r="N2733" s="735">
        <v>6209515</v>
      </c>
    </row>
    <row r="2734" spans="1:14">
      <c r="A2734" s="734" t="s">
        <v>4732</v>
      </c>
      <c r="B2734" s="734" t="s">
        <v>7956</v>
      </c>
      <c r="C2734" s="734" t="s">
        <v>1600</v>
      </c>
      <c r="D2734" s="734" t="s">
        <v>1601</v>
      </c>
      <c r="E2734" s="735">
        <v>1223</v>
      </c>
      <c r="F2734" s="735">
        <v>3</v>
      </c>
      <c r="G2734" s="736">
        <v>0.25</v>
      </c>
      <c r="H2734" s="735">
        <v>1220</v>
      </c>
      <c r="I2734" s="735">
        <v>1241</v>
      </c>
      <c r="J2734" s="735">
        <v>1220</v>
      </c>
      <c r="K2734" s="735">
        <v>151436</v>
      </c>
      <c r="L2734" s="735">
        <v>186209861</v>
      </c>
      <c r="M2734" s="735">
        <v>63516657875</v>
      </c>
      <c r="N2734" s="735">
        <v>51935125</v>
      </c>
    </row>
    <row r="2735" spans="1:14">
      <c r="A2735" s="734" t="s">
        <v>5909</v>
      </c>
      <c r="B2735" s="734" t="s">
        <v>1466</v>
      </c>
      <c r="C2735" s="734" t="s">
        <v>1604</v>
      </c>
      <c r="D2735" s="734" t="s">
        <v>1605</v>
      </c>
      <c r="E2735" s="735">
        <v>13300</v>
      </c>
      <c r="F2735" s="735">
        <v>20</v>
      </c>
      <c r="G2735" s="736">
        <v>0.15</v>
      </c>
      <c r="H2735" s="735">
        <v>13280</v>
      </c>
      <c r="I2735" s="735">
        <v>13350</v>
      </c>
      <c r="J2735" s="735">
        <v>12510</v>
      </c>
      <c r="K2735" s="735">
        <v>132179</v>
      </c>
      <c r="L2735" s="735">
        <v>1736705325</v>
      </c>
      <c r="M2735" s="735">
        <v>532000000000</v>
      </c>
      <c r="N2735" s="735">
        <v>40000000</v>
      </c>
    </row>
    <row r="2736" spans="1:14">
      <c r="A2736" s="734" t="s">
        <v>5910</v>
      </c>
      <c r="B2736" s="734" t="s">
        <v>5911</v>
      </c>
      <c r="C2736" s="734" t="s">
        <v>1604</v>
      </c>
      <c r="D2736" s="734" t="s">
        <v>1605</v>
      </c>
      <c r="E2736" s="735">
        <v>623</v>
      </c>
      <c r="F2736" s="735">
        <v>-6</v>
      </c>
      <c r="G2736" s="736">
        <v>-0.95</v>
      </c>
      <c r="H2736" s="735">
        <v>627</v>
      </c>
      <c r="I2736" s="735">
        <v>631</v>
      </c>
      <c r="J2736" s="735">
        <v>619</v>
      </c>
      <c r="K2736" s="735">
        <v>13505</v>
      </c>
      <c r="L2736" s="735">
        <v>8455518</v>
      </c>
      <c r="M2736" s="735">
        <v>27914450746</v>
      </c>
      <c r="N2736" s="735">
        <v>44806502</v>
      </c>
    </row>
    <row r="2737" spans="1:14">
      <c r="A2737" s="734" t="s">
        <v>5912</v>
      </c>
      <c r="B2737" s="734" t="s">
        <v>5913</v>
      </c>
      <c r="C2737" s="734" t="s">
        <v>1604</v>
      </c>
      <c r="D2737" s="734" t="s">
        <v>1605</v>
      </c>
      <c r="E2737" s="735">
        <v>4160</v>
      </c>
      <c r="F2737" s="735">
        <v>-60</v>
      </c>
      <c r="G2737" s="736">
        <v>-1.42</v>
      </c>
      <c r="H2737" s="735">
        <v>4245</v>
      </c>
      <c r="I2737" s="735">
        <v>4245</v>
      </c>
      <c r="J2737" s="735">
        <v>4160</v>
      </c>
      <c r="K2737" s="735">
        <v>16903</v>
      </c>
      <c r="L2737" s="735">
        <v>70704660</v>
      </c>
      <c r="M2737" s="735">
        <v>166400000000</v>
      </c>
      <c r="N2737" s="735">
        <v>40000000</v>
      </c>
    </row>
    <row r="2738" spans="1:14">
      <c r="A2738" s="734" t="s">
        <v>5914</v>
      </c>
      <c r="B2738" s="734" t="s">
        <v>5915</v>
      </c>
      <c r="C2738" s="734" t="s">
        <v>1604</v>
      </c>
      <c r="D2738" s="734" t="s">
        <v>1605</v>
      </c>
      <c r="E2738" s="735">
        <v>2765</v>
      </c>
      <c r="F2738" s="735">
        <v>-60</v>
      </c>
      <c r="G2738" s="736">
        <v>-2.12</v>
      </c>
      <c r="H2738" s="735">
        <v>2820</v>
      </c>
      <c r="I2738" s="735">
        <v>2820</v>
      </c>
      <c r="J2738" s="735">
        <v>2730</v>
      </c>
      <c r="K2738" s="735">
        <v>153508</v>
      </c>
      <c r="L2738" s="735">
        <v>423777347</v>
      </c>
      <c r="M2738" s="735">
        <v>77850856125</v>
      </c>
      <c r="N2738" s="735">
        <v>28155825</v>
      </c>
    </row>
    <row r="2739" spans="1:14">
      <c r="A2739" s="734" t="s">
        <v>5916</v>
      </c>
      <c r="B2739" s="734" t="s">
        <v>5917</v>
      </c>
      <c r="C2739" s="734" t="s">
        <v>1600</v>
      </c>
      <c r="D2739" s="734" t="s">
        <v>1611</v>
      </c>
      <c r="E2739" s="735">
        <v>11970</v>
      </c>
      <c r="F2739" s="735">
        <v>290</v>
      </c>
      <c r="G2739" s="736">
        <v>2.48</v>
      </c>
      <c r="H2739" s="735">
        <v>11680</v>
      </c>
      <c r="I2739" s="735">
        <v>12700</v>
      </c>
      <c r="J2739" s="735">
        <v>11580</v>
      </c>
      <c r="K2739" s="735">
        <v>368699</v>
      </c>
      <c r="L2739" s="735">
        <v>4416594870</v>
      </c>
      <c r="M2739" s="735">
        <v>342260292780</v>
      </c>
      <c r="N2739" s="735">
        <v>28593174</v>
      </c>
    </row>
    <row r="2740" spans="1:14">
      <c r="A2740" s="734" t="s">
        <v>5918</v>
      </c>
      <c r="B2740" s="734" t="s">
        <v>5919</v>
      </c>
      <c r="C2740" s="734" t="s">
        <v>1600</v>
      </c>
      <c r="D2740" s="734" t="s">
        <v>1601</v>
      </c>
      <c r="E2740" s="735">
        <v>2155</v>
      </c>
      <c r="F2740" s="735">
        <v>45</v>
      </c>
      <c r="G2740" s="736">
        <v>2.13</v>
      </c>
      <c r="H2740" s="735">
        <v>2110</v>
      </c>
      <c r="I2740" s="735">
        <v>2200</v>
      </c>
      <c r="J2740" s="735">
        <v>2065</v>
      </c>
      <c r="K2740" s="735">
        <v>24267</v>
      </c>
      <c r="L2740" s="735">
        <v>51750505</v>
      </c>
      <c r="M2740" s="735">
        <v>29910367755</v>
      </c>
      <c r="N2740" s="735">
        <v>13879521</v>
      </c>
    </row>
    <row r="2741" spans="1:14">
      <c r="A2741" s="734" t="s">
        <v>5920</v>
      </c>
      <c r="B2741" s="734" t="s">
        <v>5921</v>
      </c>
      <c r="C2741" s="734" t="s">
        <v>1604</v>
      </c>
      <c r="D2741" s="734" t="s">
        <v>1605</v>
      </c>
      <c r="E2741" s="735">
        <v>8310</v>
      </c>
      <c r="F2741" s="735">
        <v>0</v>
      </c>
      <c r="G2741" s="736">
        <v>0</v>
      </c>
      <c r="H2741" s="735">
        <v>8310</v>
      </c>
      <c r="I2741" s="735">
        <v>8360</v>
      </c>
      <c r="J2741" s="735">
        <v>8290</v>
      </c>
      <c r="K2741" s="735">
        <v>15146</v>
      </c>
      <c r="L2741" s="735">
        <v>125962740</v>
      </c>
      <c r="M2741" s="735">
        <v>197782786560</v>
      </c>
      <c r="N2741" s="735">
        <v>23800576</v>
      </c>
    </row>
    <row r="2742" spans="1:14">
      <c r="A2742" s="734" t="s">
        <v>5922</v>
      </c>
      <c r="B2742" s="734" t="s">
        <v>1349</v>
      </c>
      <c r="C2742" s="734" t="s">
        <v>1604</v>
      </c>
      <c r="D2742" s="734" t="s">
        <v>1605</v>
      </c>
      <c r="E2742" s="735">
        <v>227500</v>
      </c>
      <c r="F2742" s="735">
        <v>4500</v>
      </c>
      <c r="G2742" s="736">
        <v>2.02</v>
      </c>
      <c r="H2742" s="735">
        <v>219500</v>
      </c>
      <c r="I2742" s="735">
        <v>227500</v>
      </c>
      <c r="J2742" s="735">
        <v>218500</v>
      </c>
      <c r="K2742" s="735">
        <v>53523</v>
      </c>
      <c r="L2742" s="735">
        <v>11990420000</v>
      </c>
      <c r="M2742" s="735">
        <v>2578756862500</v>
      </c>
      <c r="N2742" s="735">
        <v>11335195</v>
      </c>
    </row>
    <row r="2743" spans="1:14">
      <c r="A2743" s="734" t="s">
        <v>5923</v>
      </c>
      <c r="B2743" s="734" t="s">
        <v>5924</v>
      </c>
      <c r="C2743" s="734" t="s">
        <v>1604</v>
      </c>
      <c r="D2743" s="734" t="s">
        <v>1605</v>
      </c>
      <c r="E2743" s="735">
        <v>5880</v>
      </c>
      <c r="F2743" s="735">
        <v>10</v>
      </c>
      <c r="G2743" s="736">
        <v>0.17</v>
      </c>
      <c r="H2743" s="735">
        <v>5860</v>
      </c>
      <c r="I2743" s="735">
        <v>5890</v>
      </c>
      <c r="J2743" s="735">
        <v>5820</v>
      </c>
      <c r="K2743" s="735">
        <v>33408</v>
      </c>
      <c r="L2743" s="735">
        <v>195490890</v>
      </c>
      <c r="M2743" s="735">
        <v>188806082640</v>
      </c>
      <c r="N2743" s="735">
        <v>32109878</v>
      </c>
    </row>
    <row r="2744" spans="1:14">
      <c r="A2744" s="734" t="s">
        <v>5925</v>
      </c>
      <c r="B2744" s="734" t="s">
        <v>5926</v>
      </c>
      <c r="C2744" s="734" t="s">
        <v>1604</v>
      </c>
      <c r="D2744" s="734" t="s">
        <v>1605</v>
      </c>
      <c r="E2744" s="735">
        <v>3090</v>
      </c>
      <c r="F2744" s="735">
        <v>-15</v>
      </c>
      <c r="G2744" s="736">
        <v>-0.48</v>
      </c>
      <c r="H2744" s="735">
        <v>3105</v>
      </c>
      <c r="I2744" s="735">
        <v>3115</v>
      </c>
      <c r="J2744" s="735">
        <v>3070</v>
      </c>
      <c r="K2744" s="735">
        <v>36447</v>
      </c>
      <c r="L2744" s="735">
        <v>112333095</v>
      </c>
      <c r="M2744" s="735">
        <v>126772255800</v>
      </c>
      <c r="N2744" s="735">
        <v>41026620</v>
      </c>
    </row>
    <row r="2745" spans="1:14">
      <c r="A2745" s="734" t="s">
        <v>5927</v>
      </c>
      <c r="B2745" s="734" t="s">
        <v>5928</v>
      </c>
      <c r="C2745" s="734" t="s">
        <v>1604</v>
      </c>
      <c r="D2745" s="734" t="s">
        <v>1605</v>
      </c>
      <c r="E2745" s="735">
        <v>637</v>
      </c>
      <c r="F2745" s="735">
        <v>2</v>
      </c>
      <c r="G2745" s="736">
        <v>0.31</v>
      </c>
      <c r="H2745" s="735">
        <v>633</v>
      </c>
      <c r="I2745" s="735">
        <v>637</v>
      </c>
      <c r="J2745" s="735">
        <v>632</v>
      </c>
      <c r="K2745" s="735">
        <v>98642</v>
      </c>
      <c r="L2745" s="735">
        <v>62630832</v>
      </c>
      <c r="M2745" s="735">
        <v>51319999913</v>
      </c>
      <c r="N2745" s="735">
        <v>80565149</v>
      </c>
    </row>
    <row r="2746" spans="1:14">
      <c r="A2746" s="734" t="s">
        <v>5929</v>
      </c>
      <c r="B2746" s="734" t="s">
        <v>5930</v>
      </c>
      <c r="C2746" s="734" t="s">
        <v>1600</v>
      </c>
      <c r="D2746" s="734" t="s">
        <v>1614</v>
      </c>
      <c r="E2746" s="735">
        <v>27600</v>
      </c>
      <c r="F2746" s="735">
        <v>-2500</v>
      </c>
      <c r="G2746" s="736">
        <v>-8.31</v>
      </c>
      <c r="H2746" s="735">
        <v>30200</v>
      </c>
      <c r="I2746" s="735">
        <v>31125</v>
      </c>
      <c r="J2746" s="735">
        <v>26850</v>
      </c>
      <c r="K2746" s="735">
        <v>563025</v>
      </c>
      <c r="L2746" s="735">
        <v>15724967450</v>
      </c>
      <c r="M2746" s="735">
        <v>392647729200</v>
      </c>
      <c r="N2746" s="735">
        <v>14226367</v>
      </c>
    </row>
    <row r="2747" spans="1:14">
      <c r="A2747" s="734" t="s">
        <v>5931</v>
      </c>
      <c r="B2747" s="734" t="s">
        <v>5932</v>
      </c>
      <c r="C2747" s="734" t="s">
        <v>1604</v>
      </c>
      <c r="D2747" s="734" t="s">
        <v>1605</v>
      </c>
      <c r="E2747" s="735">
        <v>10300</v>
      </c>
      <c r="F2747" s="735">
        <v>310</v>
      </c>
      <c r="G2747" s="736">
        <v>3.1</v>
      </c>
      <c r="H2747" s="735">
        <v>10020</v>
      </c>
      <c r="I2747" s="735">
        <v>11330</v>
      </c>
      <c r="J2747" s="735">
        <v>9980</v>
      </c>
      <c r="K2747" s="735">
        <v>582820</v>
      </c>
      <c r="L2747" s="735">
        <v>6308723125</v>
      </c>
      <c r="M2747" s="735">
        <v>119178230600</v>
      </c>
      <c r="N2747" s="735">
        <v>11570702</v>
      </c>
    </row>
    <row r="2748" spans="1:14">
      <c r="A2748" s="734" t="s">
        <v>5933</v>
      </c>
      <c r="B2748" s="734" t="s">
        <v>5934</v>
      </c>
      <c r="C2748" s="734" t="s">
        <v>1604</v>
      </c>
      <c r="D2748" s="734" t="s">
        <v>1605</v>
      </c>
      <c r="E2748" s="735">
        <v>3055</v>
      </c>
      <c r="F2748" s="735">
        <v>-25</v>
      </c>
      <c r="G2748" s="736">
        <v>-0.81</v>
      </c>
      <c r="H2748" s="735">
        <v>3080</v>
      </c>
      <c r="I2748" s="735">
        <v>3105</v>
      </c>
      <c r="J2748" s="735">
        <v>3045</v>
      </c>
      <c r="K2748" s="735">
        <v>78463</v>
      </c>
      <c r="L2748" s="735">
        <v>241218308</v>
      </c>
      <c r="M2748" s="735">
        <v>99122991305</v>
      </c>
      <c r="N2748" s="735">
        <v>32446151</v>
      </c>
    </row>
    <row r="2749" spans="1:14">
      <c r="A2749" s="734" t="s">
        <v>7957</v>
      </c>
      <c r="B2749" s="734" t="s">
        <v>7958</v>
      </c>
      <c r="C2749" s="734" t="s">
        <v>1600</v>
      </c>
      <c r="D2749" s="734" t="s">
        <v>1614</v>
      </c>
      <c r="E2749" s="735">
        <v>4795</v>
      </c>
      <c r="F2749" s="735">
        <v>-55</v>
      </c>
      <c r="G2749" s="736">
        <v>-1.1299999999999999</v>
      </c>
      <c r="H2749" s="735">
        <v>4815</v>
      </c>
      <c r="I2749" s="735">
        <v>4895</v>
      </c>
      <c r="J2749" s="735">
        <v>4795</v>
      </c>
      <c r="K2749" s="735">
        <v>45614</v>
      </c>
      <c r="L2749" s="735">
        <v>219739959</v>
      </c>
      <c r="M2749" s="735">
        <v>52243092965</v>
      </c>
      <c r="N2749" s="735">
        <v>10895327</v>
      </c>
    </row>
    <row r="2750" spans="1:14">
      <c r="A2750" s="734" t="s">
        <v>5935</v>
      </c>
      <c r="B2750" s="734" t="s">
        <v>5936</v>
      </c>
      <c r="C2750" s="734" t="s">
        <v>1600</v>
      </c>
      <c r="D2750" s="734" t="s">
        <v>1611</v>
      </c>
      <c r="E2750" s="735">
        <v>21550</v>
      </c>
      <c r="F2750" s="735">
        <v>350</v>
      </c>
      <c r="G2750" s="736">
        <v>1.65</v>
      </c>
      <c r="H2750" s="735">
        <v>21400</v>
      </c>
      <c r="I2750" s="735">
        <v>21700</v>
      </c>
      <c r="J2750" s="735">
        <v>20700</v>
      </c>
      <c r="K2750" s="735">
        <v>173560</v>
      </c>
      <c r="L2750" s="735">
        <v>3691604375</v>
      </c>
      <c r="M2750" s="735">
        <v>328516432100</v>
      </c>
      <c r="N2750" s="735">
        <v>15244382</v>
      </c>
    </row>
    <row r="2751" spans="1:14">
      <c r="A2751" s="734" t="s">
        <v>5937</v>
      </c>
      <c r="B2751" s="734" t="s">
        <v>5938</v>
      </c>
      <c r="C2751" s="734" t="s">
        <v>1600</v>
      </c>
      <c r="D2751" s="734" t="s">
        <v>1611</v>
      </c>
      <c r="E2751" s="735">
        <v>21350</v>
      </c>
      <c r="F2751" s="735">
        <v>-150</v>
      </c>
      <c r="G2751" s="736">
        <v>-0.7</v>
      </c>
      <c r="H2751" s="735">
        <v>21500</v>
      </c>
      <c r="I2751" s="735">
        <v>21800</v>
      </c>
      <c r="J2751" s="735">
        <v>21250</v>
      </c>
      <c r="K2751" s="735">
        <v>42558</v>
      </c>
      <c r="L2751" s="735">
        <v>916358825</v>
      </c>
      <c r="M2751" s="735">
        <v>384300000000</v>
      </c>
      <c r="N2751" s="735">
        <v>18000000</v>
      </c>
    </row>
    <row r="2752" spans="1:14">
      <c r="A2752" s="734" t="s">
        <v>5939</v>
      </c>
      <c r="B2752" s="734" t="s">
        <v>5940</v>
      </c>
      <c r="C2752" s="734" t="s">
        <v>1604</v>
      </c>
      <c r="D2752" s="734" t="s">
        <v>1605</v>
      </c>
      <c r="E2752" s="735">
        <v>19080</v>
      </c>
      <c r="F2752" s="735">
        <v>-190</v>
      </c>
      <c r="G2752" s="736">
        <v>-0.99</v>
      </c>
      <c r="H2752" s="735">
        <v>19300</v>
      </c>
      <c r="I2752" s="735">
        <v>19300</v>
      </c>
      <c r="J2752" s="735">
        <v>19000</v>
      </c>
      <c r="K2752" s="735">
        <v>18389</v>
      </c>
      <c r="L2752" s="735">
        <v>350608250</v>
      </c>
      <c r="M2752" s="735">
        <v>242860428720</v>
      </c>
      <c r="N2752" s="735">
        <v>12728534</v>
      </c>
    </row>
    <row r="2753" spans="1:14">
      <c r="A2753" s="734" t="s">
        <v>5941</v>
      </c>
      <c r="B2753" s="734" t="s">
        <v>5942</v>
      </c>
      <c r="C2753" s="734" t="s">
        <v>1604</v>
      </c>
      <c r="D2753" s="734" t="s">
        <v>1605</v>
      </c>
      <c r="E2753" s="735">
        <v>18800</v>
      </c>
      <c r="F2753" s="735">
        <v>-120</v>
      </c>
      <c r="G2753" s="736">
        <v>-0.63</v>
      </c>
      <c r="H2753" s="735">
        <v>18740</v>
      </c>
      <c r="I2753" s="735">
        <v>18920</v>
      </c>
      <c r="J2753" s="735">
        <v>18400</v>
      </c>
      <c r="K2753" s="735">
        <v>422</v>
      </c>
      <c r="L2753" s="735">
        <v>7873780</v>
      </c>
      <c r="M2753" s="735">
        <v>9870000000</v>
      </c>
      <c r="N2753" s="735">
        <v>525000</v>
      </c>
    </row>
    <row r="2754" spans="1:14">
      <c r="A2754" s="734" t="s">
        <v>5943</v>
      </c>
      <c r="B2754" s="734" t="s">
        <v>1361</v>
      </c>
      <c r="C2754" s="734" t="s">
        <v>1604</v>
      </c>
      <c r="D2754" s="734" t="s">
        <v>1605</v>
      </c>
      <c r="E2754" s="735">
        <v>2965</v>
      </c>
      <c r="F2754" s="735">
        <v>-45</v>
      </c>
      <c r="G2754" s="736">
        <v>-1.5</v>
      </c>
      <c r="H2754" s="735">
        <v>3010</v>
      </c>
      <c r="I2754" s="735">
        <v>3010</v>
      </c>
      <c r="J2754" s="735">
        <v>2965</v>
      </c>
      <c r="K2754" s="735">
        <v>1668386</v>
      </c>
      <c r="L2754" s="735">
        <v>4974051564</v>
      </c>
      <c r="M2754" s="735">
        <v>2012530966680</v>
      </c>
      <c r="N2754" s="735">
        <v>678762552</v>
      </c>
    </row>
    <row r="2755" spans="1:14">
      <c r="A2755" s="734" t="s">
        <v>5944</v>
      </c>
      <c r="B2755" s="734" t="s">
        <v>1314</v>
      </c>
      <c r="C2755" s="734" t="s">
        <v>1604</v>
      </c>
      <c r="D2755" s="734" t="s">
        <v>1605</v>
      </c>
      <c r="E2755" s="735">
        <v>43750</v>
      </c>
      <c r="F2755" s="735">
        <v>-250</v>
      </c>
      <c r="G2755" s="736">
        <v>-0.56999999999999995</v>
      </c>
      <c r="H2755" s="735">
        <v>43750</v>
      </c>
      <c r="I2755" s="735">
        <v>43950</v>
      </c>
      <c r="J2755" s="735">
        <v>43100</v>
      </c>
      <c r="K2755" s="735">
        <v>244363</v>
      </c>
      <c r="L2755" s="735">
        <v>10618949725</v>
      </c>
      <c r="M2755" s="735">
        <v>2285527912500</v>
      </c>
      <c r="N2755" s="735">
        <v>52240638</v>
      </c>
    </row>
    <row r="2756" spans="1:14">
      <c r="A2756" s="734" t="s">
        <v>4541</v>
      </c>
      <c r="B2756" s="734" t="s">
        <v>10383</v>
      </c>
      <c r="C2756" s="734" t="s">
        <v>1600</v>
      </c>
      <c r="D2756" s="734" t="s">
        <v>1601</v>
      </c>
      <c r="E2756" s="735">
        <v>2120</v>
      </c>
      <c r="F2756" s="735">
        <v>-25</v>
      </c>
      <c r="G2756" s="736">
        <v>-1.17</v>
      </c>
      <c r="H2756" s="735">
        <v>2145</v>
      </c>
      <c r="I2756" s="735">
        <v>2170</v>
      </c>
      <c r="J2756" s="735">
        <v>2070</v>
      </c>
      <c r="K2756" s="735">
        <v>273664</v>
      </c>
      <c r="L2756" s="735">
        <v>577793140</v>
      </c>
      <c r="M2756" s="735">
        <v>69742114880</v>
      </c>
      <c r="N2756" s="735">
        <v>32897224</v>
      </c>
    </row>
    <row r="2757" spans="1:14">
      <c r="A2757" s="734" t="s">
        <v>5464</v>
      </c>
      <c r="B2757" s="734" t="s">
        <v>10384</v>
      </c>
      <c r="C2757" s="734" t="s">
        <v>1600</v>
      </c>
      <c r="D2757" s="734" t="s">
        <v>2041</v>
      </c>
      <c r="E2757" s="735">
        <v>2940</v>
      </c>
      <c r="F2757" s="735">
        <v>120</v>
      </c>
      <c r="G2757" s="736">
        <v>4.26</v>
      </c>
      <c r="H2757" s="735">
        <v>2875</v>
      </c>
      <c r="I2757" s="735">
        <v>3000</v>
      </c>
      <c r="J2757" s="735">
        <v>2750</v>
      </c>
      <c r="K2757" s="735">
        <v>77632</v>
      </c>
      <c r="L2757" s="735">
        <v>225774844</v>
      </c>
      <c r="M2757" s="735">
        <v>90679728300</v>
      </c>
      <c r="N2757" s="735">
        <v>30843445</v>
      </c>
    </row>
    <row r="2758" spans="1:14">
      <c r="A2758" s="734" t="s">
        <v>4978</v>
      </c>
      <c r="B2758" s="734" t="s">
        <v>10385</v>
      </c>
      <c r="C2758" s="734" t="s">
        <v>1600</v>
      </c>
      <c r="D2758" s="734" t="s">
        <v>1632</v>
      </c>
      <c r="E2758" s="735">
        <v>1323</v>
      </c>
      <c r="F2758" s="735">
        <v>-17</v>
      </c>
      <c r="G2758" s="736">
        <v>-1.27</v>
      </c>
      <c r="H2758" s="735">
        <v>1340</v>
      </c>
      <c r="I2758" s="735">
        <v>1340</v>
      </c>
      <c r="J2758" s="735">
        <v>1323</v>
      </c>
      <c r="K2758" s="735">
        <v>20795</v>
      </c>
      <c r="L2758" s="735">
        <v>27663228</v>
      </c>
      <c r="M2758" s="735">
        <v>29304247581</v>
      </c>
      <c r="N2758" s="735">
        <v>22149847</v>
      </c>
    </row>
    <row r="2759" spans="1:14">
      <c r="A2759" s="734" t="s">
        <v>5945</v>
      </c>
      <c r="B2759" s="734" t="s">
        <v>5946</v>
      </c>
      <c r="C2759" s="734" t="s">
        <v>1604</v>
      </c>
      <c r="D2759" s="734" t="s">
        <v>1605</v>
      </c>
      <c r="E2759" s="735">
        <v>3045</v>
      </c>
      <c r="F2759" s="735">
        <v>-30</v>
      </c>
      <c r="G2759" s="736">
        <v>-0.98</v>
      </c>
      <c r="H2759" s="735">
        <v>3050</v>
      </c>
      <c r="I2759" s="735">
        <v>3090</v>
      </c>
      <c r="J2759" s="735">
        <v>2955</v>
      </c>
      <c r="K2759" s="735">
        <v>49737</v>
      </c>
      <c r="L2759" s="735">
        <v>150062855</v>
      </c>
      <c r="M2759" s="735">
        <v>36540000000</v>
      </c>
      <c r="N2759" s="735">
        <v>12000000</v>
      </c>
    </row>
    <row r="2760" spans="1:14">
      <c r="A2760" s="734" t="s">
        <v>5947</v>
      </c>
      <c r="B2760" s="734" t="s">
        <v>5948</v>
      </c>
      <c r="C2760" s="734" t="s">
        <v>1600</v>
      </c>
      <c r="D2760" s="734" t="s">
        <v>1611</v>
      </c>
      <c r="E2760" s="735">
        <v>2150</v>
      </c>
      <c r="F2760" s="735">
        <v>-15</v>
      </c>
      <c r="G2760" s="736">
        <v>-0.69</v>
      </c>
      <c r="H2760" s="735">
        <v>2200</v>
      </c>
      <c r="I2760" s="735">
        <v>2200</v>
      </c>
      <c r="J2760" s="735">
        <v>2125</v>
      </c>
      <c r="K2760" s="735">
        <v>50907</v>
      </c>
      <c r="L2760" s="735">
        <v>109204644</v>
      </c>
      <c r="M2760" s="735">
        <v>70728655350</v>
      </c>
      <c r="N2760" s="735">
        <v>32897049</v>
      </c>
    </row>
    <row r="2761" spans="1:14">
      <c r="A2761" s="734" t="s">
        <v>5949</v>
      </c>
      <c r="B2761" s="734" t="s">
        <v>5950</v>
      </c>
      <c r="C2761" s="734" t="s">
        <v>1600</v>
      </c>
      <c r="D2761" s="734" t="s">
        <v>1611</v>
      </c>
      <c r="E2761" s="735">
        <v>3070</v>
      </c>
      <c r="F2761" s="735">
        <v>5</v>
      </c>
      <c r="G2761" s="736">
        <v>0.16</v>
      </c>
      <c r="H2761" s="735">
        <v>3065</v>
      </c>
      <c r="I2761" s="735">
        <v>3090</v>
      </c>
      <c r="J2761" s="735">
        <v>3065</v>
      </c>
      <c r="K2761" s="735">
        <v>62995</v>
      </c>
      <c r="L2761" s="735">
        <v>193531641</v>
      </c>
      <c r="M2761" s="735">
        <v>120969312950</v>
      </c>
      <c r="N2761" s="735">
        <v>39403685</v>
      </c>
    </row>
    <row r="2762" spans="1:14">
      <c r="A2762" s="734" t="s">
        <v>5951</v>
      </c>
      <c r="B2762" s="734" t="s">
        <v>1557</v>
      </c>
      <c r="C2762" s="734" t="s">
        <v>1604</v>
      </c>
      <c r="D2762" s="734" t="s">
        <v>1605</v>
      </c>
      <c r="E2762" s="735">
        <v>17970</v>
      </c>
      <c r="F2762" s="735">
        <v>-330</v>
      </c>
      <c r="G2762" s="736">
        <v>-1.8</v>
      </c>
      <c r="H2762" s="735">
        <v>18310</v>
      </c>
      <c r="I2762" s="735">
        <v>18450</v>
      </c>
      <c r="J2762" s="735">
        <v>17860</v>
      </c>
      <c r="K2762" s="735">
        <v>84040</v>
      </c>
      <c r="L2762" s="735">
        <v>1515788155</v>
      </c>
      <c r="M2762" s="735">
        <v>1321607405730</v>
      </c>
      <c r="N2762" s="735">
        <v>73545209</v>
      </c>
    </row>
    <row r="2763" spans="1:14">
      <c r="A2763" s="734" t="s">
        <v>5953</v>
      </c>
      <c r="B2763" s="734" t="s">
        <v>5954</v>
      </c>
      <c r="C2763" s="734" t="s">
        <v>1604</v>
      </c>
      <c r="D2763" s="734" t="s">
        <v>1605</v>
      </c>
      <c r="E2763" s="735">
        <v>5070</v>
      </c>
      <c r="F2763" s="735">
        <v>0</v>
      </c>
      <c r="G2763" s="736">
        <v>0</v>
      </c>
      <c r="H2763" s="735">
        <v>5040</v>
      </c>
      <c r="I2763" s="735">
        <v>5130</v>
      </c>
      <c r="J2763" s="735">
        <v>4870</v>
      </c>
      <c r="K2763" s="735">
        <v>83955</v>
      </c>
      <c r="L2763" s="735">
        <v>418990630</v>
      </c>
      <c r="M2763" s="735">
        <v>135356122200</v>
      </c>
      <c r="N2763" s="735">
        <v>26697460</v>
      </c>
    </row>
    <row r="2764" spans="1:14">
      <c r="A2764" s="734" t="s">
        <v>5955</v>
      </c>
      <c r="B2764" s="734" t="s">
        <v>5956</v>
      </c>
      <c r="C2764" s="734" t="s">
        <v>1604</v>
      </c>
      <c r="D2764" s="734" t="s">
        <v>1605</v>
      </c>
      <c r="E2764" s="735">
        <v>16380</v>
      </c>
      <c r="F2764" s="735">
        <v>-60</v>
      </c>
      <c r="G2764" s="736">
        <v>-0.36</v>
      </c>
      <c r="H2764" s="735">
        <v>16420</v>
      </c>
      <c r="I2764" s="735">
        <v>16680</v>
      </c>
      <c r="J2764" s="735">
        <v>16320</v>
      </c>
      <c r="K2764" s="735">
        <v>29013</v>
      </c>
      <c r="L2764" s="735">
        <v>477563210</v>
      </c>
      <c r="M2764" s="735">
        <v>505042639920</v>
      </c>
      <c r="N2764" s="735">
        <v>30832884</v>
      </c>
    </row>
    <row r="2765" spans="1:14">
      <c r="A2765" s="734" t="s">
        <v>5957</v>
      </c>
      <c r="B2765" s="734" t="s">
        <v>5958</v>
      </c>
      <c r="C2765" s="734" t="s">
        <v>1600</v>
      </c>
      <c r="D2765" s="734" t="s">
        <v>1601</v>
      </c>
      <c r="E2765" s="735">
        <v>7950</v>
      </c>
      <c r="F2765" s="735">
        <v>-30</v>
      </c>
      <c r="G2765" s="736">
        <v>-0.38</v>
      </c>
      <c r="H2765" s="735">
        <v>8050</v>
      </c>
      <c r="I2765" s="735">
        <v>8050</v>
      </c>
      <c r="J2765" s="735">
        <v>7910</v>
      </c>
      <c r="K2765" s="735">
        <v>3882</v>
      </c>
      <c r="L2765" s="735">
        <v>31044920</v>
      </c>
      <c r="M2765" s="735">
        <v>27904500000</v>
      </c>
      <c r="N2765" s="735">
        <v>3510000</v>
      </c>
    </row>
    <row r="2766" spans="1:14">
      <c r="A2766" s="734" t="s">
        <v>5959</v>
      </c>
      <c r="B2766" s="734" t="s">
        <v>1417</v>
      </c>
      <c r="C2766" s="734" t="s">
        <v>1604</v>
      </c>
      <c r="D2766" s="734" t="s">
        <v>1605</v>
      </c>
      <c r="E2766" s="735">
        <v>49450</v>
      </c>
      <c r="F2766" s="735">
        <v>-650</v>
      </c>
      <c r="G2766" s="736">
        <v>-1.3</v>
      </c>
      <c r="H2766" s="735">
        <v>49950</v>
      </c>
      <c r="I2766" s="735">
        <v>50300</v>
      </c>
      <c r="J2766" s="735">
        <v>49250</v>
      </c>
      <c r="K2766" s="735">
        <v>143990</v>
      </c>
      <c r="L2766" s="735">
        <v>7141913850</v>
      </c>
      <c r="M2766" s="735">
        <v>2225250000000</v>
      </c>
      <c r="N2766" s="735">
        <v>45000000</v>
      </c>
    </row>
    <row r="2767" spans="1:14">
      <c r="A2767" s="734" t="s">
        <v>5960</v>
      </c>
      <c r="B2767" s="734" t="s">
        <v>1423</v>
      </c>
      <c r="C2767" s="734" t="s">
        <v>1604</v>
      </c>
      <c r="D2767" s="734" t="s">
        <v>1605</v>
      </c>
      <c r="E2767" s="735">
        <v>90000</v>
      </c>
      <c r="F2767" s="735">
        <v>-300</v>
      </c>
      <c r="G2767" s="736">
        <v>-0.33</v>
      </c>
      <c r="H2767" s="735">
        <v>90000</v>
      </c>
      <c r="I2767" s="735">
        <v>91000</v>
      </c>
      <c r="J2767" s="735">
        <v>89700</v>
      </c>
      <c r="K2767" s="735">
        <v>136191</v>
      </c>
      <c r="L2767" s="735">
        <v>12284115100</v>
      </c>
      <c r="M2767" s="735">
        <v>3439800000000</v>
      </c>
      <c r="N2767" s="735">
        <v>38220000</v>
      </c>
    </row>
    <row r="2768" spans="1:14">
      <c r="A2768" s="734" t="s">
        <v>5961</v>
      </c>
      <c r="B2768" s="734" t="s">
        <v>5962</v>
      </c>
      <c r="C2768" s="734" t="s">
        <v>1604</v>
      </c>
      <c r="D2768" s="734" t="s">
        <v>1605</v>
      </c>
      <c r="E2768" s="735">
        <v>10420</v>
      </c>
      <c r="F2768" s="735">
        <v>-90</v>
      </c>
      <c r="G2768" s="736">
        <v>-0.86</v>
      </c>
      <c r="H2768" s="735">
        <v>10500</v>
      </c>
      <c r="I2768" s="735">
        <v>10560</v>
      </c>
      <c r="J2768" s="735">
        <v>10400</v>
      </c>
      <c r="K2768" s="735">
        <v>47754</v>
      </c>
      <c r="L2768" s="735">
        <v>498650325</v>
      </c>
      <c r="M2768" s="735">
        <v>339692000000</v>
      </c>
      <c r="N2768" s="735">
        <v>32600000</v>
      </c>
    </row>
    <row r="2769" spans="1:14">
      <c r="A2769" s="734" t="s">
        <v>7959</v>
      </c>
      <c r="B2769" s="734" t="s">
        <v>7960</v>
      </c>
      <c r="C2769" s="734" t="s">
        <v>1600</v>
      </c>
      <c r="D2769" s="734" t="s">
        <v>1601</v>
      </c>
      <c r="E2769" s="735">
        <v>643</v>
      </c>
      <c r="F2769" s="735">
        <v>-5</v>
      </c>
      <c r="G2769" s="736">
        <v>-0.77</v>
      </c>
      <c r="H2769" s="735">
        <v>648</v>
      </c>
      <c r="I2769" s="735">
        <v>648</v>
      </c>
      <c r="J2769" s="735">
        <v>630</v>
      </c>
      <c r="K2769" s="735">
        <v>35269</v>
      </c>
      <c r="L2769" s="735">
        <v>22589383</v>
      </c>
      <c r="M2769" s="735">
        <v>25027474854</v>
      </c>
      <c r="N2769" s="735">
        <v>38922978</v>
      </c>
    </row>
    <row r="2770" spans="1:14">
      <c r="A2770" s="734" t="s">
        <v>4856</v>
      </c>
      <c r="B2770" s="734" t="s">
        <v>10386</v>
      </c>
      <c r="C2770" s="734" t="s">
        <v>1600</v>
      </c>
      <c r="D2770" s="734" t="s">
        <v>2041</v>
      </c>
      <c r="E2770" s="735">
        <v>796</v>
      </c>
      <c r="F2770" s="735">
        <v>-39</v>
      </c>
      <c r="G2770" s="736">
        <v>-4.67</v>
      </c>
      <c r="H2770" s="735">
        <v>835</v>
      </c>
      <c r="I2770" s="735">
        <v>835</v>
      </c>
      <c r="J2770" s="735">
        <v>796</v>
      </c>
      <c r="K2770" s="735">
        <v>48171</v>
      </c>
      <c r="L2770" s="735">
        <v>39292226</v>
      </c>
      <c r="M2770" s="735">
        <v>11775722316</v>
      </c>
      <c r="N2770" s="735">
        <v>14793621</v>
      </c>
    </row>
    <row r="2771" spans="1:14">
      <c r="A2771" s="734" t="s">
        <v>5963</v>
      </c>
      <c r="B2771" s="734" t="s">
        <v>5964</v>
      </c>
      <c r="C2771" s="734" t="s">
        <v>1600</v>
      </c>
      <c r="D2771" s="734" t="s">
        <v>1632</v>
      </c>
      <c r="E2771" s="735">
        <v>46950</v>
      </c>
      <c r="F2771" s="735">
        <v>-1250</v>
      </c>
      <c r="G2771" s="736">
        <v>-2.59</v>
      </c>
      <c r="H2771" s="735">
        <v>47700</v>
      </c>
      <c r="I2771" s="735">
        <v>47700</v>
      </c>
      <c r="J2771" s="735">
        <v>46350</v>
      </c>
      <c r="K2771" s="735">
        <v>95758</v>
      </c>
      <c r="L2771" s="735">
        <v>4483992325</v>
      </c>
      <c r="M2771" s="735">
        <v>425599214700</v>
      </c>
      <c r="N2771" s="735">
        <v>9064946</v>
      </c>
    </row>
    <row r="2772" spans="1:14">
      <c r="A2772" s="734" t="s">
        <v>5965</v>
      </c>
      <c r="B2772" s="734" t="s">
        <v>5966</v>
      </c>
      <c r="C2772" s="734" t="s">
        <v>1604</v>
      </c>
      <c r="D2772" s="734" t="s">
        <v>1605</v>
      </c>
      <c r="E2772" s="735">
        <v>19710</v>
      </c>
      <c r="F2772" s="735">
        <v>-150</v>
      </c>
      <c r="G2772" s="736">
        <v>-0.76</v>
      </c>
      <c r="H2772" s="735">
        <v>19860</v>
      </c>
      <c r="I2772" s="735">
        <v>19980</v>
      </c>
      <c r="J2772" s="735">
        <v>19710</v>
      </c>
      <c r="K2772" s="735">
        <v>18495</v>
      </c>
      <c r="L2772" s="735">
        <v>365705550</v>
      </c>
      <c r="M2772" s="735">
        <v>300282047100</v>
      </c>
      <c r="N2772" s="735">
        <v>15235010</v>
      </c>
    </row>
    <row r="2773" spans="1:14">
      <c r="A2773" s="734" t="s">
        <v>5967</v>
      </c>
      <c r="B2773" s="734" t="s">
        <v>5968</v>
      </c>
      <c r="C2773" s="734" t="s">
        <v>1604</v>
      </c>
      <c r="D2773" s="734" t="s">
        <v>1605</v>
      </c>
      <c r="E2773" s="735">
        <v>4655</v>
      </c>
      <c r="F2773" s="735">
        <v>10</v>
      </c>
      <c r="G2773" s="736">
        <v>0.22</v>
      </c>
      <c r="H2773" s="735">
        <v>4655</v>
      </c>
      <c r="I2773" s="735">
        <v>4750</v>
      </c>
      <c r="J2773" s="735">
        <v>4635</v>
      </c>
      <c r="K2773" s="735">
        <v>65975</v>
      </c>
      <c r="L2773" s="735">
        <v>309094617</v>
      </c>
      <c r="M2773" s="735">
        <v>137461274860</v>
      </c>
      <c r="N2773" s="735">
        <v>29529812</v>
      </c>
    </row>
    <row r="2774" spans="1:14">
      <c r="A2774" s="734" t="s">
        <v>5969</v>
      </c>
      <c r="B2774" s="734" t="s">
        <v>1489</v>
      </c>
      <c r="C2774" s="734" t="s">
        <v>1604</v>
      </c>
      <c r="D2774" s="734" t="s">
        <v>1605</v>
      </c>
      <c r="E2774" s="735">
        <v>124000</v>
      </c>
      <c r="F2774" s="735">
        <v>3100</v>
      </c>
      <c r="G2774" s="736">
        <v>2.56</v>
      </c>
      <c r="H2774" s="735">
        <v>118500</v>
      </c>
      <c r="I2774" s="735">
        <v>128000</v>
      </c>
      <c r="J2774" s="735">
        <v>118300</v>
      </c>
      <c r="K2774" s="735">
        <v>126951</v>
      </c>
      <c r="L2774" s="735">
        <v>15693852300</v>
      </c>
      <c r="M2774" s="735">
        <v>8278522596000</v>
      </c>
      <c r="N2774" s="735">
        <v>66762279</v>
      </c>
    </row>
    <row r="2775" spans="1:14">
      <c r="A2775" s="734" t="s">
        <v>5970</v>
      </c>
      <c r="B2775" s="734" t="s">
        <v>5971</v>
      </c>
      <c r="C2775" s="734" t="s">
        <v>1604</v>
      </c>
      <c r="D2775" s="734" t="s">
        <v>1605</v>
      </c>
      <c r="E2775" s="735">
        <v>42100</v>
      </c>
      <c r="F2775" s="735">
        <v>3050</v>
      </c>
      <c r="G2775" s="736">
        <v>7.81</v>
      </c>
      <c r="H2775" s="735">
        <v>38800</v>
      </c>
      <c r="I2775" s="735">
        <v>46700</v>
      </c>
      <c r="J2775" s="735">
        <v>37500</v>
      </c>
      <c r="K2775" s="735">
        <v>138366</v>
      </c>
      <c r="L2775" s="735">
        <v>5755888775</v>
      </c>
      <c r="M2775" s="735">
        <v>22597848600</v>
      </c>
      <c r="N2775" s="735">
        <v>536766</v>
      </c>
    </row>
    <row r="2776" spans="1:14">
      <c r="A2776" s="734" t="s">
        <v>5972</v>
      </c>
      <c r="B2776" s="734" t="s">
        <v>5973</v>
      </c>
      <c r="C2776" s="734" t="s">
        <v>1604</v>
      </c>
      <c r="D2776" s="734" t="s">
        <v>1605</v>
      </c>
      <c r="E2776" s="735">
        <v>1254</v>
      </c>
      <c r="F2776" s="735">
        <v>0</v>
      </c>
      <c r="G2776" s="736">
        <v>0</v>
      </c>
      <c r="H2776" s="735">
        <v>0</v>
      </c>
      <c r="I2776" s="735">
        <v>0</v>
      </c>
      <c r="J2776" s="735">
        <v>0</v>
      </c>
      <c r="K2776" s="735">
        <v>0</v>
      </c>
      <c r="L2776" s="735">
        <v>0</v>
      </c>
      <c r="M2776" s="735">
        <v>26467434378</v>
      </c>
      <c r="N2776" s="735">
        <v>21106407</v>
      </c>
    </row>
    <row r="2777" spans="1:14">
      <c r="A2777" s="734" t="s">
        <v>5974</v>
      </c>
      <c r="B2777" s="734" t="s">
        <v>5975</v>
      </c>
      <c r="C2777" s="734" t="s">
        <v>1600</v>
      </c>
      <c r="D2777" s="734" t="s">
        <v>1601</v>
      </c>
      <c r="E2777" s="735">
        <v>6500</v>
      </c>
      <c r="F2777" s="735">
        <v>-130</v>
      </c>
      <c r="G2777" s="736">
        <v>-1.96</v>
      </c>
      <c r="H2777" s="735">
        <v>6580</v>
      </c>
      <c r="I2777" s="735">
        <v>6580</v>
      </c>
      <c r="J2777" s="735">
        <v>6450</v>
      </c>
      <c r="K2777" s="735">
        <v>16160</v>
      </c>
      <c r="L2777" s="735">
        <v>105065770</v>
      </c>
      <c r="M2777" s="735">
        <v>33800000000</v>
      </c>
      <c r="N2777" s="735">
        <v>5200000</v>
      </c>
    </row>
    <row r="2778" spans="1:14">
      <c r="A2778" s="734" t="s">
        <v>5976</v>
      </c>
      <c r="B2778" s="734" t="s">
        <v>5977</v>
      </c>
      <c r="C2778" s="734" t="s">
        <v>1604</v>
      </c>
      <c r="D2778" s="734" t="s">
        <v>1605</v>
      </c>
      <c r="E2778" s="735">
        <v>530</v>
      </c>
      <c r="F2778" s="735">
        <v>26</v>
      </c>
      <c r="G2778" s="736">
        <v>5.16</v>
      </c>
      <c r="H2778" s="735">
        <v>509</v>
      </c>
      <c r="I2778" s="735">
        <v>594</v>
      </c>
      <c r="J2778" s="735">
        <v>502</v>
      </c>
      <c r="K2778" s="735">
        <v>1165731</v>
      </c>
      <c r="L2778" s="735">
        <v>643301662</v>
      </c>
      <c r="M2778" s="735">
        <v>31623767580</v>
      </c>
      <c r="N2778" s="735">
        <v>59667486</v>
      </c>
    </row>
    <row r="2779" spans="1:14">
      <c r="A2779" s="734" t="s">
        <v>5978</v>
      </c>
      <c r="B2779" s="734" t="s">
        <v>5979</v>
      </c>
      <c r="C2779" s="734" t="s">
        <v>1604</v>
      </c>
      <c r="D2779" s="734" t="s">
        <v>1605</v>
      </c>
      <c r="E2779" s="735">
        <v>3015</v>
      </c>
      <c r="F2779" s="735">
        <v>-40</v>
      </c>
      <c r="G2779" s="736">
        <v>-1.31</v>
      </c>
      <c r="H2779" s="735">
        <v>3035</v>
      </c>
      <c r="I2779" s="735">
        <v>3075</v>
      </c>
      <c r="J2779" s="735">
        <v>3010</v>
      </c>
      <c r="K2779" s="735">
        <v>131824</v>
      </c>
      <c r="L2779" s="735">
        <v>398489840</v>
      </c>
      <c r="M2779" s="735">
        <v>83438334090</v>
      </c>
      <c r="N2779" s="735">
        <v>27674406</v>
      </c>
    </row>
    <row r="2780" spans="1:14">
      <c r="A2780" s="734" t="s">
        <v>5980</v>
      </c>
      <c r="B2780" s="734" t="s">
        <v>5981</v>
      </c>
      <c r="C2780" s="734" t="s">
        <v>1600</v>
      </c>
      <c r="D2780" s="734" t="s">
        <v>1601</v>
      </c>
      <c r="E2780" s="735">
        <v>4410</v>
      </c>
      <c r="F2780" s="735">
        <v>-240</v>
      </c>
      <c r="G2780" s="736">
        <v>-5.16</v>
      </c>
      <c r="H2780" s="735">
        <v>4630</v>
      </c>
      <c r="I2780" s="735">
        <v>4765</v>
      </c>
      <c r="J2780" s="735">
        <v>4410</v>
      </c>
      <c r="K2780" s="735">
        <v>996928</v>
      </c>
      <c r="L2780" s="735">
        <v>4537448561</v>
      </c>
      <c r="M2780" s="735">
        <v>124437327210</v>
      </c>
      <c r="N2780" s="735">
        <v>28217081</v>
      </c>
    </row>
    <row r="2781" spans="1:14">
      <c r="A2781" s="734" t="s">
        <v>10387</v>
      </c>
      <c r="B2781" s="734" t="s">
        <v>10388</v>
      </c>
      <c r="C2781" s="734" t="s">
        <v>1600</v>
      </c>
      <c r="D2781" s="734" t="s">
        <v>1601</v>
      </c>
      <c r="E2781" s="735">
        <v>7570</v>
      </c>
      <c r="F2781" s="735">
        <v>90</v>
      </c>
      <c r="G2781" s="736">
        <v>1.2</v>
      </c>
      <c r="H2781" s="735">
        <v>7500</v>
      </c>
      <c r="I2781" s="735">
        <v>7630</v>
      </c>
      <c r="J2781" s="735">
        <v>7410</v>
      </c>
      <c r="K2781" s="735">
        <v>37719</v>
      </c>
      <c r="L2781" s="735">
        <v>282452795</v>
      </c>
      <c r="M2781" s="735">
        <v>60765404380</v>
      </c>
      <c r="N2781" s="735">
        <v>8027134</v>
      </c>
    </row>
    <row r="2782" spans="1:14">
      <c r="A2782" s="734" t="s">
        <v>5982</v>
      </c>
      <c r="B2782" s="734" t="s">
        <v>5983</v>
      </c>
      <c r="C2782" s="734" t="s">
        <v>1600</v>
      </c>
      <c r="D2782" s="734" t="s">
        <v>1601</v>
      </c>
      <c r="E2782" s="735">
        <v>715</v>
      </c>
      <c r="F2782" s="735">
        <v>-1</v>
      </c>
      <c r="G2782" s="736">
        <v>-0.14000000000000001</v>
      </c>
      <c r="H2782" s="735">
        <v>707</v>
      </c>
      <c r="I2782" s="735">
        <v>720</v>
      </c>
      <c r="J2782" s="735">
        <v>707</v>
      </c>
      <c r="K2782" s="735">
        <v>33644</v>
      </c>
      <c r="L2782" s="735">
        <v>23955473</v>
      </c>
      <c r="M2782" s="735">
        <v>23106511285</v>
      </c>
      <c r="N2782" s="735">
        <v>32316799</v>
      </c>
    </row>
    <row r="2783" spans="1:14">
      <c r="A2783" s="734" t="s">
        <v>10389</v>
      </c>
      <c r="B2783" s="734" t="s">
        <v>10390</v>
      </c>
      <c r="C2783" s="734" t="s">
        <v>1600</v>
      </c>
      <c r="D2783" s="734" t="s">
        <v>1601</v>
      </c>
      <c r="E2783" s="735">
        <v>30850</v>
      </c>
      <c r="F2783" s="735">
        <v>-500</v>
      </c>
      <c r="G2783" s="736">
        <v>-1.59</v>
      </c>
      <c r="H2783" s="735">
        <v>31000</v>
      </c>
      <c r="I2783" s="735">
        <v>31300</v>
      </c>
      <c r="J2783" s="735">
        <v>30450</v>
      </c>
      <c r="K2783" s="735">
        <v>72374</v>
      </c>
      <c r="L2783" s="735">
        <v>2230211150</v>
      </c>
      <c r="M2783" s="735">
        <v>343087199850</v>
      </c>
      <c r="N2783" s="735">
        <v>11121141</v>
      </c>
    </row>
    <row r="2784" spans="1:14">
      <c r="A2784" s="734" t="s">
        <v>5984</v>
      </c>
      <c r="B2784" s="734" t="s">
        <v>1235</v>
      </c>
      <c r="C2784" s="734" t="s">
        <v>1604</v>
      </c>
      <c r="D2784" s="734" t="s">
        <v>1605</v>
      </c>
      <c r="E2784" s="735">
        <v>81600</v>
      </c>
      <c r="F2784" s="735">
        <v>0</v>
      </c>
      <c r="G2784" s="736">
        <v>0</v>
      </c>
      <c r="H2784" s="735">
        <v>82000</v>
      </c>
      <c r="I2784" s="735">
        <v>82400</v>
      </c>
      <c r="J2784" s="735">
        <v>80400</v>
      </c>
      <c r="K2784" s="735">
        <v>100693</v>
      </c>
      <c r="L2784" s="735">
        <v>8218857000</v>
      </c>
      <c r="M2784" s="735">
        <v>6116632776000</v>
      </c>
      <c r="N2784" s="735">
        <v>74958735</v>
      </c>
    </row>
    <row r="2785" spans="1:14">
      <c r="A2785" s="734" t="s">
        <v>5985</v>
      </c>
      <c r="B2785" s="734" t="s">
        <v>5986</v>
      </c>
      <c r="C2785" s="734" t="s">
        <v>1604</v>
      </c>
      <c r="D2785" s="734" t="s">
        <v>1605</v>
      </c>
      <c r="E2785" s="735">
        <v>36650</v>
      </c>
      <c r="F2785" s="735">
        <v>50</v>
      </c>
      <c r="G2785" s="736">
        <v>0.14000000000000001</v>
      </c>
      <c r="H2785" s="735">
        <v>36650</v>
      </c>
      <c r="I2785" s="735">
        <v>36800</v>
      </c>
      <c r="J2785" s="735">
        <v>36200</v>
      </c>
      <c r="K2785" s="735">
        <v>25948</v>
      </c>
      <c r="L2785" s="735">
        <v>944701550</v>
      </c>
      <c r="M2785" s="735">
        <v>711172762650</v>
      </c>
      <c r="N2785" s="735">
        <v>19404441</v>
      </c>
    </row>
    <row r="2786" spans="1:14">
      <c r="A2786" s="734" t="s">
        <v>7961</v>
      </c>
      <c r="B2786" s="734" t="s">
        <v>7962</v>
      </c>
      <c r="C2786" s="734" t="s">
        <v>1604</v>
      </c>
      <c r="D2786" s="734" t="s">
        <v>1605</v>
      </c>
      <c r="E2786" s="735">
        <v>1368</v>
      </c>
      <c r="F2786" s="735">
        <v>-45</v>
      </c>
      <c r="G2786" s="736">
        <v>-3.18</v>
      </c>
      <c r="H2786" s="735">
        <v>1403</v>
      </c>
      <c r="I2786" s="735">
        <v>1420</v>
      </c>
      <c r="J2786" s="735">
        <v>1366</v>
      </c>
      <c r="K2786" s="735">
        <v>5816758</v>
      </c>
      <c r="L2786" s="735">
        <v>8081524967</v>
      </c>
      <c r="M2786" s="735">
        <v>265199946480</v>
      </c>
      <c r="N2786" s="735">
        <v>193859610</v>
      </c>
    </row>
    <row r="2787" spans="1:14">
      <c r="A2787" s="734" t="s">
        <v>7963</v>
      </c>
      <c r="B2787" s="734" t="s">
        <v>7964</v>
      </c>
      <c r="C2787" s="734" t="s">
        <v>1604</v>
      </c>
      <c r="D2787" s="734" t="s">
        <v>1605</v>
      </c>
      <c r="E2787" s="735">
        <v>7770</v>
      </c>
      <c r="F2787" s="735">
        <v>-1650</v>
      </c>
      <c r="G2787" s="736">
        <v>-17.52</v>
      </c>
      <c r="H2787" s="735">
        <v>9170</v>
      </c>
      <c r="I2787" s="735">
        <v>9360</v>
      </c>
      <c r="J2787" s="735">
        <v>7570</v>
      </c>
      <c r="K2787" s="735">
        <v>2264515</v>
      </c>
      <c r="L2787" s="735">
        <v>19062414590</v>
      </c>
      <c r="M2787" s="735">
        <v>22567731900</v>
      </c>
      <c r="N2787" s="735">
        <v>2904470</v>
      </c>
    </row>
    <row r="2788" spans="1:14">
      <c r="A2788" s="734" t="s">
        <v>7965</v>
      </c>
      <c r="B2788" s="734" t="s">
        <v>7966</v>
      </c>
      <c r="C2788" s="734" t="s">
        <v>1604</v>
      </c>
      <c r="D2788" s="734" t="s">
        <v>1605</v>
      </c>
      <c r="E2788" s="735">
        <v>4145</v>
      </c>
      <c r="F2788" s="735">
        <v>25</v>
      </c>
      <c r="G2788" s="736">
        <v>0.61</v>
      </c>
      <c r="H2788" s="735">
        <v>4120</v>
      </c>
      <c r="I2788" s="735">
        <v>4145</v>
      </c>
      <c r="J2788" s="735">
        <v>4100</v>
      </c>
      <c r="K2788" s="735">
        <v>74351</v>
      </c>
      <c r="L2788" s="735">
        <v>306168742</v>
      </c>
      <c r="M2788" s="735">
        <v>744442000000</v>
      </c>
      <c r="N2788" s="735">
        <v>179600000</v>
      </c>
    </row>
    <row r="2789" spans="1:14">
      <c r="A2789" s="734" t="s">
        <v>10391</v>
      </c>
      <c r="B2789" s="734" t="s">
        <v>10392</v>
      </c>
      <c r="C2789" s="734" t="s">
        <v>1604</v>
      </c>
      <c r="D2789" s="734" t="s">
        <v>1605</v>
      </c>
      <c r="E2789" s="735">
        <v>44900</v>
      </c>
      <c r="F2789" s="735">
        <v>2200</v>
      </c>
      <c r="G2789" s="736">
        <v>5.15</v>
      </c>
      <c r="H2789" s="735">
        <v>42400</v>
      </c>
      <c r="I2789" s="735">
        <v>46300</v>
      </c>
      <c r="J2789" s="735">
        <v>42050</v>
      </c>
      <c r="K2789" s="735">
        <v>1289690</v>
      </c>
      <c r="L2789" s="735">
        <v>57912051950</v>
      </c>
      <c r="M2789" s="735">
        <v>2266928711000</v>
      </c>
      <c r="N2789" s="735">
        <v>50488390</v>
      </c>
    </row>
    <row r="2790" spans="1:14">
      <c r="A2790" s="734" t="s">
        <v>5987</v>
      </c>
      <c r="B2790" s="734" t="s">
        <v>1452</v>
      </c>
      <c r="C2790" s="734" t="s">
        <v>1604</v>
      </c>
      <c r="D2790" s="734" t="s">
        <v>1605</v>
      </c>
      <c r="E2790" s="735">
        <v>3255</v>
      </c>
      <c r="F2790" s="735">
        <v>25</v>
      </c>
      <c r="G2790" s="736">
        <v>0.77</v>
      </c>
      <c r="H2790" s="735">
        <v>3225</v>
      </c>
      <c r="I2790" s="735">
        <v>3270</v>
      </c>
      <c r="J2790" s="735">
        <v>3200</v>
      </c>
      <c r="K2790" s="735">
        <v>1050876</v>
      </c>
      <c r="L2790" s="735">
        <v>3402192732</v>
      </c>
      <c r="M2790" s="735">
        <v>2827065150000</v>
      </c>
      <c r="N2790" s="735">
        <v>868530000</v>
      </c>
    </row>
    <row r="2791" spans="1:14">
      <c r="A2791" s="734" t="s">
        <v>5988</v>
      </c>
      <c r="B2791" s="734" t="s">
        <v>5989</v>
      </c>
      <c r="C2791" s="734" t="s">
        <v>1604</v>
      </c>
      <c r="D2791" s="734" t="s">
        <v>1605</v>
      </c>
      <c r="E2791" s="735">
        <v>5560</v>
      </c>
      <c r="F2791" s="735">
        <v>120</v>
      </c>
      <c r="G2791" s="736">
        <v>2.21</v>
      </c>
      <c r="H2791" s="735">
        <v>5450</v>
      </c>
      <c r="I2791" s="735">
        <v>5590</v>
      </c>
      <c r="J2791" s="735">
        <v>5360</v>
      </c>
      <c r="K2791" s="735">
        <v>241097</v>
      </c>
      <c r="L2791" s="735">
        <v>1326640020</v>
      </c>
      <c r="M2791" s="735">
        <v>649068367400</v>
      </c>
      <c r="N2791" s="735">
        <v>116738915</v>
      </c>
    </row>
    <row r="2792" spans="1:14">
      <c r="A2792" s="734" t="s">
        <v>5990</v>
      </c>
      <c r="B2792" s="734" t="s">
        <v>1317</v>
      </c>
      <c r="C2792" s="734" t="s">
        <v>1604</v>
      </c>
      <c r="D2792" s="734" t="s">
        <v>1605</v>
      </c>
      <c r="E2792" s="735">
        <v>26800</v>
      </c>
      <c r="F2792" s="735">
        <v>0</v>
      </c>
      <c r="G2792" s="736">
        <v>0</v>
      </c>
      <c r="H2792" s="735">
        <v>26750</v>
      </c>
      <c r="I2792" s="735">
        <v>26850</v>
      </c>
      <c r="J2792" s="735">
        <v>26600</v>
      </c>
      <c r="K2792" s="735">
        <v>328652</v>
      </c>
      <c r="L2792" s="735">
        <v>8787982350</v>
      </c>
      <c r="M2792" s="735">
        <v>4606719964800</v>
      </c>
      <c r="N2792" s="735">
        <v>171892536</v>
      </c>
    </row>
    <row r="2793" spans="1:14">
      <c r="A2793" s="734" t="s">
        <v>5991</v>
      </c>
      <c r="B2793" s="734" t="s">
        <v>5992</v>
      </c>
      <c r="C2793" s="734" t="s">
        <v>1604</v>
      </c>
      <c r="D2793" s="734" t="s">
        <v>1605</v>
      </c>
      <c r="E2793" s="735">
        <v>21250</v>
      </c>
      <c r="F2793" s="735">
        <v>150</v>
      </c>
      <c r="G2793" s="736">
        <v>0.71</v>
      </c>
      <c r="H2793" s="735">
        <v>21700</v>
      </c>
      <c r="I2793" s="735">
        <v>21700</v>
      </c>
      <c r="J2793" s="735">
        <v>21000</v>
      </c>
      <c r="K2793" s="735">
        <v>6111</v>
      </c>
      <c r="L2793" s="735">
        <v>129536700</v>
      </c>
      <c r="M2793" s="735">
        <v>54726166250</v>
      </c>
      <c r="N2793" s="735">
        <v>2575349</v>
      </c>
    </row>
    <row r="2794" spans="1:14">
      <c r="A2794" s="734" t="s">
        <v>5993</v>
      </c>
      <c r="B2794" s="734" t="s">
        <v>1510</v>
      </c>
      <c r="C2794" s="734" t="s">
        <v>1604</v>
      </c>
      <c r="D2794" s="734" t="s">
        <v>1605</v>
      </c>
      <c r="E2794" s="735">
        <v>54400</v>
      </c>
      <c r="F2794" s="735">
        <v>-1000</v>
      </c>
      <c r="G2794" s="736">
        <v>-1.81</v>
      </c>
      <c r="H2794" s="735">
        <v>55200</v>
      </c>
      <c r="I2794" s="735">
        <v>55800</v>
      </c>
      <c r="J2794" s="735">
        <v>54200</v>
      </c>
      <c r="K2794" s="735">
        <v>782435</v>
      </c>
      <c r="L2794" s="735">
        <v>42860501200</v>
      </c>
      <c r="M2794" s="735">
        <v>10277214761600</v>
      </c>
      <c r="N2794" s="735">
        <v>188919389</v>
      </c>
    </row>
    <row r="2795" spans="1:14">
      <c r="A2795" s="734" t="s">
        <v>5994</v>
      </c>
      <c r="B2795" s="734" t="s">
        <v>1344</v>
      </c>
      <c r="C2795" s="734" t="s">
        <v>1604</v>
      </c>
      <c r="D2795" s="734" t="s">
        <v>1605</v>
      </c>
      <c r="E2795" s="735">
        <v>941000</v>
      </c>
      <c r="F2795" s="735">
        <v>-8000</v>
      </c>
      <c r="G2795" s="736">
        <v>-0.84</v>
      </c>
      <c r="H2795" s="735">
        <v>963000</v>
      </c>
      <c r="I2795" s="735">
        <v>964000</v>
      </c>
      <c r="J2795" s="735">
        <v>918000</v>
      </c>
      <c r="K2795" s="735">
        <v>187387</v>
      </c>
      <c r="L2795" s="735">
        <v>176948204500</v>
      </c>
      <c r="M2795" s="735">
        <v>48521160341000</v>
      </c>
      <c r="N2795" s="735">
        <v>51563401</v>
      </c>
    </row>
    <row r="2796" spans="1:14">
      <c r="A2796" s="734" t="s">
        <v>1760</v>
      </c>
      <c r="B2796" s="734" t="s">
        <v>9043</v>
      </c>
      <c r="C2796" s="734" t="s">
        <v>1604</v>
      </c>
      <c r="D2796" s="734" t="s">
        <v>1605</v>
      </c>
      <c r="E2796" s="735">
        <v>42950</v>
      </c>
      <c r="F2796" s="735">
        <v>400</v>
      </c>
      <c r="G2796" s="736">
        <v>0.94</v>
      </c>
      <c r="H2796" s="735">
        <v>42550</v>
      </c>
      <c r="I2796" s="735">
        <v>43400</v>
      </c>
      <c r="J2796" s="735">
        <v>42050</v>
      </c>
      <c r="K2796" s="735">
        <v>605390</v>
      </c>
      <c r="L2796" s="735">
        <v>25933606925</v>
      </c>
      <c r="M2796" s="735">
        <v>3584054748900</v>
      </c>
      <c r="N2796" s="735">
        <v>83447142</v>
      </c>
    </row>
    <row r="2797" spans="1:14">
      <c r="A2797" s="734" t="s">
        <v>2479</v>
      </c>
      <c r="B2797" s="734" t="s">
        <v>7606</v>
      </c>
      <c r="C2797" s="734" t="s">
        <v>1604</v>
      </c>
      <c r="D2797" s="734" t="s">
        <v>1605</v>
      </c>
      <c r="E2797" s="735">
        <v>113600</v>
      </c>
      <c r="F2797" s="735">
        <v>-2000</v>
      </c>
      <c r="G2797" s="736">
        <v>-1.73</v>
      </c>
      <c r="H2797" s="735">
        <v>114600</v>
      </c>
      <c r="I2797" s="735">
        <v>115000</v>
      </c>
      <c r="J2797" s="735">
        <v>113200</v>
      </c>
      <c r="K2797" s="735">
        <v>1082149</v>
      </c>
      <c r="L2797" s="735">
        <v>123095463000</v>
      </c>
      <c r="M2797" s="735">
        <v>34808561558400</v>
      </c>
      <c r="N2797" s="735">
        <v>306413394</v>
      </c>
    </row>
    <row r="2798" spans="1:14">
      <c r="A2798" s="734" t="s">
        <v>5995</v>
      </c>
      <c r="B2798" s="734" t="s">
        <v>1064</v>
      </c>
      <c r="C2798" s="734" t="s">
        <v>1604</v>
      </c>
      <c r="D2798" s="734" t="s">
        <v>1605</v>
      </c>
      <c r="E2798" s="735">
        <v>4695</v>
      </c>
      <c r="F2798" s="735">
        <v>-55</v>
      </c>
      <c r="G2798" s="736">
        <v>-1.1599999999999999</v>
      </c>
      <c r="H2798" s="735">
        <v>4745</v>
      </c>
      <c r="I2798" s="735">
        <v>4810</v>
      </c>
      <c r="J2798" s="735">
        <v>4670</v>
      </c>
      <c r="K2798" s="735">
        <v>1025091</v>
      </c>
      <c r="L2798" s="735">
        <v>4828199809</v>
      </c>
      <c r="M2798" s="735">
        <v>1007301803625</v>
      </c>
      <c r="N2798" s="735">
        <v>214547775</v>
      </c>
    </row>
    <row r="2799" spans="1:14">
      <c r="A2799" s="734" t="s">
        <v>5996</v>
      </c>
      <c r="B2799" s="734" t="s">
        <v>5997</v>
      </c>
      <c r="C2799" s="734" t="s">
        <v>1604</v>
      </c>
      <c r="D2799" s="734" t="s">
        <v>1605</v>
      </c>
      <c r="E2799" s="735">
        <v>7980</v>
      </c>
      <c r="F2799" s="735">
        <v>60</v>
      </c>
      <c r="G2799" s="736">
        <v>0.76</v>
      </c>
      <c r="H2799" s="735">
        <v>7900</v>
      </c>
      <c r="I2799" s="735">
        <v>8070</v>
      </c>
      <c r="J2799" s="735">
        <v>7880</v>
      </c>
      <c r="K2799" s="735">
        <v>5724</v>
      </c>
      <c r="L2799" s="735">
        <v>45440670</v>
      </c>
      <c r="M2799" s="735">
        <v>38304000000</v>
      </c>
      <c r="N2799" s="735">
        <v>4800000</v>
      </c>
    </row>
    <row r="2800" spans="1:14">
      <c r="A2800" s="734" t="s">
        <v>7967</v>
      </c>
      <c r="B2800" s="734" t="s">
        <v>7968</v>
      </c>
      <c r="C2800" s="734" t="s">
        <v>1600</v>
      </c>
      <c r="D2800" s="734" t="s">
        <v>1660</v>
      </c>
      <c r="E2800" s="735">
        <v>2085</v>
      </c>
      <c r="F2800" s="735">
        <v>5</v>
      </c>
      <c r="G2800" s="736">
        <v>0.24</v>
      </c>
      <c r="H2800" s="735">
        <v>2080</v>
      </c>
      <c r="I2800" s="735">
        <v>2085</v>
      </c>
      <c r="J2800" s="735">
        <v>2075</v>
      </c>
      <c r="K2800" s="735">
        <v>2147</v>
      </c>
      <c r="L2800" s="735">
        <v>4456325</v>
      </c>
      <c r="M2800" s="735">
        <v>10550100000</v>
      </c>
      <c r="N2800" s="735">
        <v>5060000</v>
      </c>
    </row>
    <row r="2801" spans="1:14">
      <c r="A2801" s="734" t="s">
        <v>10393</v>
      </c>
      <c r="B2801" s="734" t="s">
        <v>10394</v>
      </c>
      <c r="C2801" s="734" t="s">
        <v>1600</v>
      </c>
      <c r="D2801" s="734" t="s">
        <v>1660</v>
      </c>
      <c r="E2801" s="735">
        <v>2010</v>
      </c>
      <c r="F2801" s="735">
        <v>5</v>
      </c>
      <c r="G2801" s="736">
        <v>0.25</v>
      </c>
      <c r="H2801" s="735">
        <v>2005</v>
      </c>
      <c r="I2801" s="735">
        <v>2010</v>
      </c>
      <c r="J2801" s="735">
        <v>2005</v>
      </c>
      <c r="K2801" s="735">
        <v>9974</v>
      </c>
      <c r="L2801" s="735">
        <v>19998190</v>
      </c>
      <c r="M2801" s="735">
        <v>9969600000</v>
      </c>
      <c r="N2801" s="735">
        <v>4960000</v>
      </c>
    </row>
    <row r="2802" spans="1:14">
      <c r="A2802" s="734" t="s">
        <v>5998</v>
      </c>
      <c r="B2802" s="734" t="s">
        <v>5999</v>
      </c>
      <c r="C2802" s="734" t="s">
        <v>1604</v>
      </c>
      <c r="D2802" s="734" t="s">
        <v>1605</v>
      </c>
      <c r="E2802" s="735">
        <v>55700</v>
      </c>
      <c r="F2802" s="735">
        <v>400</v>
      </c>
      <c r="G2802" s="736">
        <v>0.72</v>
      </c>
      <c r="H2802" s="735">
        <v>54800</v>
      </c>
      <c r="I2802" s="735">
        <v>58200</v>
      </c>
      <c r="J2802" s="735">
        <v>54600</v>
      </c>
      <c r="K2802" s="735">
        <v>258407</v>
      </c>
      <c r="L2802" s="735">
        <v>14475120250</v>
      </c>
      <c r="M2802" s="735">
        <v>946900000000</v>
      </c>
      <c r="N2802" s="735">
        <v>17000000</v>
      </c>
    </row>
    <row r="2803" spans="1:14">
      <c r="A2803" s="734" t="s">
        <v>6000</v>
      </c>
      <c r="B2803" s="734" t="s">
        <v>6001</v>
      </c>
      <c r="C2803" s="734" t="s">
        <v>1600</v>
      </c>
      <c r="D2803" s="734" t="s">
        <v>1601</v>
      </c>
      <c r="E2803" s="735">
        <v>8390</v>
      </c>
      <c r="F2803" s="735">
        <v>-260</v>
      </c>
      <c r="G2803" s="736">
        <v>-3.01</v>
      </c>
      <c r="H2803" s="735">
        <v>8660</v>
      </c>
      <c r="I2803" s="735">
        <v>8730</v>
      </c>
      <c r="J2803" s="735">
        <v>8360</v>
      </c>
      <c r="K2803" s="735">
        <v>63150</v>
      </c>
      <c r="L2803" s="735">
        <v>533914770</v>
      </c>
      <c r="M2803" s="735">
        <v>273152030230</v>
      </c>
      <c r="N2803" s="735">
        <v>32556857</v>
      </c>
    </row>
    <row r="2804" spans="1:14">
      <c r="A2804" s="734" t="s">
        <v>6002</v>
      </c>
      <c r="B2804" s="734" t="s">
        <v>6003</v>
      </c>
      <c r="C2804" s="734" t="s">
        <v>1600</v>
      </c>
      <c r="D2804" s="734" t="s">
        <v>1601</v>
      </c>
      <c r="E2804" s="735">
        <v>9980</v>
      </c>
      <c r="F2804" s="735">
        <v>-860</v>
      </c>
      <c r="G2804" s="736">
        <v>-7.93</v>
      </c>
      <c r="H2804" s="735">
        <v>11200</v>
      </c>
      <c r="I2804" s="735">
        <v>11510</v>
      </c>
      <c r="J2804" s="735">
        <v>9900</v>
      </c>
      <c r="K2804" s="735">
        <v>151891</v>
      </c>
      <c r="L2804" s="735">
        <v>1583207525</v>
      </c>
      <c r="M2804" s="735">
        <v>13861441560</v>
      </c>
      <c r="N2804" s="735">
        <v>1388922</v>
      </c>
    </row>
    <row r="2805" spans="1:14">
      <c r="A2805" s="734" t="s">
        <v>6006</v>
      </c>
      <c r="B2805" s="734" t="s">
        <v>10395</v>
      </c>
      <c r="C2805" s="734" t="s">
        <v>1600</v>
      </c>
      <c r="D2805" s="734" t="s">
        <v>1632</v>
      </c>
      <c r="E2805" s="735">
        <v>9520</v>
      </c>
      <c r="F2805" s="735">
        <v>-450</v>
      </c>
      <c r="G2805" s="736">
        <v>-4.51</v>
      </c>
      <c r="H2805" s="735">
        <v>10070</v>
      </c>
      <c r="I2805" s="735">
        <v>10200</v>
      </c>
      <c r="J2805" s="735">
        <v>9330</v>
      </c>
      <c r="K2805" s="735">
        <v>719478</v>
      </c>
      <c r="L2805" s="735">
        <v>6975243640</v>
      </c>
      <c r="M2805" s="735">
        <v>106293646480</v>
      </c>
      <c r="N2805" s="735">
        <v>11165299</v>
      </c>
    </row>
    <row r="2806" spans="1:14">
      <c r="A2806" s="734" t="s">
        <v>6004</v>
      </c>
      <c r="B2806" s="734" t="s">
        <v>6005</v>
      </c>
      <c r="C2806" s="734" t="s">
        <v>1600</v>
      </c>
      <c r="D2806" s="734" t="s">
        <v>1614</v>
      </c>
      <c r="E2806" s="735">
        <v>641</v>
      </c>
      <c r="F2806" s="735">
        <v>41</v>
      </c>
      <c r="G2806" s="736">
        <v>6.83</v>
      </c>
      <c r="H2806" s="735">
        <v>601</v>
      </c>
      <c r="I2806" s="735">
        <v>650</v>
      </c>
      <c r="J2806" s="735">
        <v>600</v>
      </c>
      <c r="K2806" s="735">
        <v>661421</v>
      </c>
      <c r="L2806" s="735">
        <v>412384879</v>
      </c>
      <c r="M2806" s="735">
        <v>31003726468</v>
      </c>
      <c r="N2806" s="735">
        <v>48367748</v>
      </c>
    </row>
    <row r="2807" spans="1:14">
      <c r="A2807" s="734" t="s">
        <v>6007</v>
      </c>
      <c r="B2807" s="734" t="s">
        <v>6008</v>
      </c>
      <c r="C2807" s="734" t="s">
        <v>1604</v>
      </c>
      <c r="D2807" s="734" t="s">
        <v>1605</v>
      </c>
      <c r="E2807" s="735">
        <v>6700</v>
      </c>
      <c r="F2807" s="735">
        <v>-90</v>
      </c>
      <c r="G2807" s="736">
        <v>-1.33</v>
      </c>
      <c r="H2807" s="735">
        <v>6790</v>
      </c>
      <c r="I2807" s="735">
        <v>6840</v>
      </c>
      <c r="J2807" s="735">
        <v>6700</v>
      </c>
      <c r="K2807" s="735">
        <v>25740</v>
      </c>
      <c r="L2807" s="735">
        <v>174030870</v>
      </c>
      <c r="M2807" s="735">
        <v>195082707400</v>
      </c>
      <c r="N2807" s="735">
        <v>29116822</v>
      </c>
    </row>
    <row r="2808" spans="1:14">
      <c r="A2808" s="734" t="s">
        <v>6009</v>
      </c>
      <c r="B2808" s="734" t="s">
        <v>6010</v>
      </c>
      <c r="C2808" s="734" t="s">
        <v>1600</v>
      </c>
      <c r="D2808" s="734" t="s">
        <v>1614</v>
      </c>
      <c r="E2808" s="735">
        <v>2005</v>
      </c>
      <c r="F2808" s="735">
        <v>-60</v>
      </c>
      <c r="G2808" s="736">
        <v>-2.91</v>
      </c>
      <c r="H2808" s="735">
        <v>2065</v>
      </c>
      <c r="I2808" s="735">
        <v>2105</v>
      </c>
      <c r="J2808" s="735">
        <v>2000</v>
      </c>
      <c r="K2808" s="735">
        <v>9840</v>
      </c>
      <c r="L2808" s="735">
        <v>19963830</v>
      </c>
      <c r="M2808" s="735">
        <v>47981338210</v>
      </c>
      <c r="N2808" s="735">
        <v>23930842</v>
      </c>
    </row>
    <row r="2809" spans="1:14">
      <c r="A2809" s="734" t="s">
        <v>6011</v>
      </c>
      <c r="B2809" s="734" t="s">
        <v>6012</v>
      </c>
      <c r="C2809" s="734" t="s">
        <v>1604</v>
      </c>
      <c r="D2809" s="734" t="s">
        <v>1605</v>
      </c>
      <c r="E2809" s="735">
        <v>1344</v>
      </c>
      <c r="F2809" s="735">
        <v>-5</v>
      </c>
      <c r="G2809" s="736">
        <v>-0.37</v>
      </c>
      <c r="H2809" s="735">
        <v>1356</v>
      </c>
      <c r="I2809" s="735">
        <v>1363</v>
      </c>
      <c r="J2809" s="735">
        <v>1336</v>
      </c>
      <c r="K2809" s="735">
        <v>11612</v>
      </c>
      <c r="L2809" s="735">
        <v>15585855</v>
      </c>
      <c r="M2809" s="735">
        <v>29401003968</v>
      </c>
      <c r="N2809" s="735">
        <v>21875747</v>
      </c>
    </row>
    <row r="2810" spans="1:14">
      <c r="A2810" s="734" t="s">
        <v>6013</v>
      </c>
      <c r="B2810" s="734" t="s">
        <v>6014</v>
      </c>
      <c r="C2810" s="734" t="s">
        <v>1600</v>
      </c>
      <c r="D2810" s="734" t="s">
        <v>1712</v>
      </c>
      <c r="E2810" s="735">
        <v>198</v>
      </c>
      <c r="F2810" s="735">
        <v>-1</v>
      </c>
      <c r="G2810" s="736">
        <v>-0.5</v>
      </c>
      <c r="H2810" s="735">
        <v>199</v>
      </c>
      <c r="I2810" s="735">
        <v>199</v>
      </c>
      <c r="J2810" s="735">
        <v>196</v>
      </c>
      <c r="K2810" s="735">
        <v>1303422</v>
      </c>
      <c r="L2810" s="735">
        <v>260319720</v>
      </c>
      <c r="M2810" s="735">
        <v>37233313920</v>
      </c>
      <c r="N2810" s="735">
        <v>188047040</v>
      </c>
    </row>
    <row r="2811" spans="1:14">
      <c r="A2811" s="734" t="s">
        <v>6015</v>
      </c>
      <c r="B2811" s="734" t="s">
        <v>6016</v>
      </c>
      <c r="C2811" s="734" t="s">
        <v>1600</v>
      </c>
      <c r="D2811" s="734" t="s">
        <v>1611</v>
      </c>
      <c r="E2811" s="735">
        <v>16120</v>
      </c>
      <c r="F2811" s="735">
        <v>-180</v>
      </c>
      <c r="G2811" s="736">
        <v>-1.1000000000000001</v>
      </c>
      <c r="H2811" s="735">
        <v>16320</v>
      </c>
      <c r="I2811" s="735">
        <v>16320</v>
      </c>
      <c r="J2811" s="735">
        <v>16010</v>
      </c>
      <c r="K2811" s="735">
        <v>26726</v>
      </c>
      <c r="L2811" s="735">
        <v>430328655</v>
      </c>
      <c r="M2811" s="735">
        <v>209453076040</v>
      </c>
      <c r="N2811" s="735">
        <v>12993367</v>
      </c>
    </row>
    <row r="2812" spans="1:14">
      <c r="A2812" s="734" t="s">
        <v>6017</v>
      </c>
      <c r="B2812" s="734" t="s">
        <v>6018</v>
      </c>
      <c r="C2812" s="734" t="s">
        <v>1600</v>
      </c>
      <c r="D2812" s="734" t="s">
        <v>1611</v>
      </c>
      <c r="E2812" s="735">
        <v>15410</v>
      </c>
      <c r="F2812" s="735">
        <v>-630</v>
      </c>
      <c r="G2812" s="736">
        <v>-3.93</v>
      </c>
      <c r="H2812" s="735">
        <v>15760</v>
      </c>
      <c r="I2812" s="735">
        <v>16040</v>
      </c>
      <c r="J2812" s="735">
        <v>15400</v>
      </c>
      <c r="K2812" s="735">
        <v>109343</v>
      </c>
      <c r="L2812" s="735">
        <v>1704627945</v>
      </c>
      <c r="M2812" s="735">
        <v>215287808960</v>
      </c>
      <c r="N2812" s="735">
        <v>13970656</v>
      </c>
    </row>
    <row r="2813" spans="1:14">
      <c r="A2813" s="734" t="s">
        <v>6019</v>
      </c>
      <c r="B2813" s="734" t="s">
        <v>6020</v>
      </c>
      <c r="C2813" s="734" t="s">
        <v>1600</v>
      </c>
      <c r="D2813" s="734" t="s">
        <v>1632</v>
      </c>
      <c r="E2813" s="735">
        <v>6220</v>
      </c>
      <c r="F2813" s="735">
        <v>100</v>
      </c>
      <c r="G2813" s="736">
        <v>1.63</v>
      </c>
      <c r="H2813" s="735">
        <v>6100</v>
      </c>
      <c r="I2813" s="735">
        <v>6260</v>
      </c>
      <c r="J2813" s="735">
        <v>6050</v>
      </c>
      <c r="K2813" s="735">
        <v>219367</v>
      </c>
      <c r="L2813" s="735">
        <v>1348677130</v>
      </c>
      <c r="M2813" s="735">
        <v>286697197340</v>
      </c>
      <c r="N2813" s="735">
        <v>46092797</v>
      </c>
    </row>
    <row r="2814" spans="1:14">
      <c r="A2814" s="734" t="s">
        <v>4096</v>
      </c>
      <c r="B2814" s="734" t="s">
        <v>10396</v>
      </c>
      <c r="C2814" s="734" t="s">
        <v>1600</v>
      </c>
      <c r="D2814" s="734" t="s">
        <v>1601</v>
      </c>
      <c r="E2814" s="735">
        <v>2380</v>
      </c>
      <c r="F2814" s="735">
        <v>-75</v>
      </c>
      <c r="G2814" s="736">
        <v>-3.05</v>
      </c>
      <c r="H2814" s="735">
        <v>2460</v>
      </c>
      <c r="I2814" s="735">
        <v>2460</v>
      </c>
      <c r="J2814" s="735">
        <v>2360</v>
      </c>
      <c r="K2814" s="735">
        <v>633266</v>
      </c>
      <c r="L2814" s="735">
        <v>1511558321</v>
      </c>
      <c r="M2814" s="735">
        <v>132009682140</v>
      </c>
      <c r="N2814" s="735">
        <v>55466253</v>
      </c>
    </row>
    <row r="2815" spans="1:14">
      <c r="A2815" s="734" t="s">
        <v>6021</v>
      </c>
      <c r="B2815" s="734" t="s">
        <v>1231</v>
      </c>
      <c r="C2815" s="734" t="s">
        <v>1604</v>
      </c>
      <c r="D2815" s="734" t="s">
        <v>1605</v>
      </c>
      <c r="E2815" s="735">
        <v>70100</v>
      </c>
      <c r="F2815" s="735">
        <v>100</v>
      </c>
      <c r="G2815" s="736">
        <v>0.14000000000000001</v>
      </c>
      <c r="H2815" s="735">
        <v>70000</v>
      </c>
      <c r="I2815" s="735">
        <v>71100</v>
      </c>
      <c r="J2815" s="735">
        <v>68800</v>
      </c>
      <c r="K2815" s="735">
        <v>1169220</v>
      </c>
      <c r="L2815" s="735">
        <v>81472803200</v>
      </c>
      <c r="M2815" s="735">
        <v>7806039126500</v>
      </c>
      <c r="N2815" s="735">
        <v>111355765</v>
      </c>
    </row>
    <row r="2816" spans="1:14">
      <c r="A2816" s="734" t="s">
        <v>6023</v>
      </c>
      <c r="B2816" s="734" t="s">
        <v>6024</v>
      </c>
      <c r="C2816" s="734" t="s">
        <v>1604</v>
      </c>
      <c r="D2816" s="734" t="s">
        <v>1605</v>
      </c>
      <c r="E2816" s="735">
        <v>55300</v>
      </c>
      <c r="F2816" s="735">
        <v>-500</v>
      </c>
      <c r="G2816" s="736">
        <v>-0.9</v>
      </c>
      <c r="H2816" s="735">
        <v>55700</v>
      </c>
      <c r="I2816" s="735">
        <v>56700</v>
      </c>
      <c r="J2816" s="735">
        <v>55050</v>
      </c>
      <c r="K2816" s="735">
        <v>2174</v>
      </c>
      <c r="L2816" s="735">
        <v>120804800</v>
      </c>
      <c r="M2816" s="735">
        <v>58324522900</v>
      </c>
      <c r="N2816" s="735">
        <v>1054693</v>
      </c>
    </row>
    <row r="2817" spans="1:14">
      <c r="A2817" s="734" t="s">
        <v>6025</v>
      </c>
      <c r="B2817" s="734" t="s">
        <v>6026</v>
      </c>
      <c r="C2817" s="734" t="s">
        <v>1600</v>
      </c>
      <c r="D2817" s="734" t="s">
        <v>1611</v>
      </c>
      <c r="E2817" s="735">
        <v>6140</v>
      </c>
      <c r="F2817" s="735">
        <v>30</v>
      </c>
      <c r="G2817" s="736">
        <v>0.49</v>
      </c>
      <c r="H2817" s="735">
        <v>6110</v>
      </c>
      <c r="I2817" s="735">
        <v>6160</v>
      </c>
      <c r="J2817" s="735">
        <v>6070</v>
      </c>
      <c r="K2817" s="735">
        <v>30149</v>
      </c>
      <c r="L2817" s="735">
        <v>184541940</v>
      </c>
      <c r="M2817" s="735">
        <v>94187600000</v>
      </c>
      <c r="N2817" s="735">
        <v>15340000</v>
      </c>
    </row>
    <row r="2818" spans="1:14">
      <c r="A2818" s="734" t="s">
        <v>7969</v>
      </c>
      <c r="B2818" s="734" t="s">
        <v>1280</v>
      </c>
      <c r="C2818" s="734" t="s">
        <v>1604</v>
      </c>
      <c r="D2818" s="734" t="s">
        <v>1605</v>
      </c>
      <c r="E2818" s="735">
        <v>15610</v>
      </c>
      <c r="F2818" s="735">
        <v>-50</v>
      </c>
      <c r="G2818" s="736">
        <v>-0.32</v>
      </c>
      <c r="H2818" s="735">
        <v>15700</v>
      </c>
      <c r="I2818" s="735">
        <v>15770</v>
      </c>
      <c r="J2818" s="735">
        <v>15580</v>
      </c>
      <c r="K2818" s="735">
        <v>20661</v>
      </c>
      <c r="L2818" s="735">
        <v>323886860</v>
      </c>
      <c r="M2818" s="735">
        <v>512309991060</v>
      </c>
      <c r="N2818" s="735">
        <v>32819346</v>
      </c>
    </row>
    <row r="2819" spans="1:14">
      <c r="A2819" s="734" t="s">
        <v>6028</v>
      </c>
      <c r="B2819" s="734" t="s">
        <v>1448</v>
      </c>
      <c r="C2819" s="734" t="s">
        <v>1604</v>
      </c>
      <c r="D2819" s="734" t="s">
        <v>1605</v>
      </c>
      <c r="E2819" s="735">
        <v>180600</v>
      </c>
      <c r="F2819" s="735">
        <v>-1700</v>
      </c>
      <c r="G2819" s="736">
        <v>-0.93</v>
      </c>
      <c r="H2819" s="735">
        <v>181500</v>
      </c>
      <c r="I2819" s="735">
        <v>181500</v>
      </c>
      <c r="J2819" s="735">
        <v>179000</v>
      </c>
      <c r="K2819" s="735">
        <v>102651</v>
      </c>
      <c r="L2819" s="735">
        <v>18467523550</v>
      </c>
      <c r="M2819" s="735">
        <v>13545000000000</v>
      </c>
      <c r="N2819" s="735">
        <v>75000000</v>
      </c>
    </row>
    <row r="2820" spans="1:14">
      <c r="A2820" s="734" t="s">
        <v>6030</v>
      </c>
      <c r="B2820" s="734" t="s">
        <v>1428</v>
      </c>
      <c r="C2820" s="734" t="s">
        <v>1604</v>
      </c>
      <c r="D2820" s="734" t="s">
        <v>1605</v>
      </c>
      <c r="E2820" s="735">
        <v>187900</v>
      </c>
      <c r="F2820" s="735">
        <v>-1700</v>
      </c>
      <c r="G2820" s="736">
        <v>-0.9</v>
      </c>
      <c r="H2820" s="735">
        <v>187000</v>
      </c>
      <c r="I2820" s="735">
        <v>191800</v>
      </c>
      <c r="J2820" s="735">
        <v>186600</v>
      </c>
      <c r="K2820" s="735">
        <v>440136</v>
      </c>
      <c r="L2820" s="735">
        <v>83229063950</v>
      </c>
      <c r="M2820" s="735">
        <v>20507836854700</v>
      </c>
      <c r="N2820" s="735">
        <v>109142293</v>
      </c>
    </row>
    <row r="2821" spans="1:14">
      <c r="A2821" s="734" t="s">
        <v>6031</v>
      </c>
      <c r="B2821" s="734" t="s">
        <v>6032</v>
      </c>
      <c r="C2821" s="734" t="s">
        <v>1604</v>
      </c>
      <c r="D2821" s="734" t="s">
        <v>1605</v>
      </c>
      <c r="E2821" s="735">
        <v>6890</v>
      </c>
      <c r="F2821" s="735">
        <v>460</v>
      </c>
      <c r="G2821" s="736">
        <v>7.15</v>
      </c>
      <c r="H2821" s="735">
        <v>6470</v>
      </c>
      <c r="I2821" s="735">
        <v>6950</v>
      </c>
      <c r="J2821" s="735">
        <v>6420</v>
      </c>
      <c r="K2821" s="735">
        <v>266837</v>
      </c>
      <c r="L2821" s="735">
        <v>1810328855</v>
      </c>
      <c r="M2821" s="735">
        <v>141488092980</v>
      </c>
      <c r="N2821" s="735">
        <v>20535282</v>
      </c>
    </row>
    <row r="2822" spans="1:14">
      <c r="A2822" s="734" t="s">
        <v>6033</v>
      </c>
      <c r="B2822" s="734" t="s">
        <v>1342</v>
      </c>
      <c r="C2822" s="734" t="s">
        <v>1604</v>
      </c>
      <c r="D2822" s="734" t="s">
        <v>1605</v>
      </c>
      <c r="E2822" s="735">
        <v>373000</v>
      </c>
      <c r="F2822" s="735">
        <v>6500</v>
      </c>
      <c r="G2822" s="736">
        <v>1.77</v>
      </c>
      <c r="H2822" s="735">
        <v>363500</v>
      </c>
      <c r="I2822" s="735">
        <v>375000</v>
      </c>
      <c r="J2822" s="735">
        <v>363500</v>
      </c>
      <c r="K2822" s="735">
        <v>200312</v>
      </c>
      <c r="L2822" s="735">
        <v>74382132750</v>
      </c>
      <c r="M2822" s="735">
        <v>33843253459000</v>
      </c>
      <c r="N2822" s="735">
        <v>90732583</v>
      </c>
    </row>
    <row r="2823" spans="1:14">
      <c r="A2823" s="734" t="s">
        <v>6034</v>
      </c>
      <c r="B2823" s="734" t="s">
        <v>6035</v>
      </c>
      <c r="C2823" s="734" t="s">
        <v>1600</v>
      </c>
      <c r="D2823" s="734" t="s">
        <v>1611</v>
      </c>
      <c r="E2823" s="735">
        <v>18790</v>
      </c>
      <c r="F2823" s="735">
        <v>-1560</v>
      </c>
      <c r="G2823" s="736">
        <v>-7.67</v>
      </c>
      <c r="H2823" s="735">
        <v>20350</v>
      </c>
      <c r="I2823" s="735">
        <v>20350</v>
      </c>
      <c r="J2823" s="735">
        <v>18320</v>
      </c>
      <c r="K2823" s="735">
        <v>10263090</v>
      </c>
      <c r="L2823" s="735">
        <v>194890923965</v>
      </c>
      <c r="M2823" s="735">
        <v>2092755772810</v>
      </c>
      <c r="N2823" s="735">
        <v>111376039</v>
      </c>
    </row>
    <row r="2824" spans="1:14">
      <c r="A2824" s="734" t="s">
        <v>6036</v>
      </c>
      <c r="B2824" s="734" t="s">
        <v>6037</v>
      </c>
      <c r="C2824" s="734" t="s">
        <v>1600</v>
      </c>
      <c r="D2824" s="734" t="s">
        <v>1601</v>
      </c>
      <c r="E2824" s="735">
        <v>4965</v>
      </c>
      <c r="F2824" s="735">
        <v>-105</v>
      </c>
      <c r="G2824" s="736">
        <v>-2.0699999999999998</v>
      </c>
      <c r="H2824" s="735">
        <v>5050</v>
      </c>
      <c r="I2824" s="735">
        <v>5120</v>
      </c>
      <c r="J2824" s="735">
        <v>4960</v>
      </c>
      <c r="K2824" s="735">
        <v>413248</v>
      </c>
      <c r="L2824" s="735">
        <v>2063586812</v>
      </c>
      <c r="M2824" s="735">
        <v>476843366400</v>
      </c>
      <c r="N2824" s="735">
        <v>96040960</v>
      </c>
    </row>
    <row r="2825" spans="1:14">
      <c r="A2825" s="734" t="s">
        <v>6038</v>
      </c>
      <c r="B2825" s="734" t="s">
        <v>6039</v>
      </c>
      <c r="C2825" s="734" t="s">
        <v>1600</v>
      </c>
      <c r="D2825" s="734" t="s">
        <v>1611</v>
      </c>
      <c r="E2825" s="735">
        <v>4295</v>
      </c>
      <c r="F2825" s="735">
        <v>0</v>
      </c>
      <c r="G2825" s="736">
        <v>0</v>
      </c>
      <c r="H2825" s="735">
        <v>4270</v>
      </c>
      <c r="I2825" s="735">
        <v>4315</v>
      </c>
      <c r="J2825" s="735">
        <v>4270</v>
      </c>
      <c r="K2825" s="735">
        <v>30611</v>
      </c>
      <c r="L2825" s="735">
        <v>131483395</v>
      </c>
      <c r="M2825" s="735">
        <v>128850000000</v>
      </c>
      <c r="N2825" s="735">
        <v>30000000</v>
      </c>
    </row>
    <row r="2826" spans="1:14">
      <c r="A2826" s="734" t="s">
        <v>6040</v>
      </c>
      <c r="B2826" s="734" t="s">
        <v>1437</v>
      </c>
      <c r="C2826" s="734" t="s">
        <v>1604</v>
      </c>
      <c r="D2826" s="734" t="s">
        <v>1605</v>
      </c>
      <c r="E2826" s="735">
        <v>88600</v>
      </c>
      <c r="F2826" s="735">
        <v>-800</v>
      </c>
      <c r="G2826" s="736">
        <v>-0.89</v>
      </c>
      <c r="H2826" s="735">
        <v>88500</v>
      </c>
      <c r="I2826" s="735">
        <v>89900</v>
      </c>
      <c r="J2826" s="735">
        <v>88300</v>
      </c>
      <c r="K2826" s="735">
        <v>32638</v>
      </c>
      <c r="L2826" s="735">
        <v>2895953900</v>
      </c>
      <c r="M2826" s="735">
        <v>2004912831800</v>
      </c>
      <c r="N2826" s="735">
        <v>22628813</v>
      </c>
    </row>
    <row r="2827" spans="1:14">
      <c r="A2827" s="734" t="s">
        <v>6041</v>
      </c>
      <c r="B2827" s="734" t="s">
        <v>6042</v>
      </c>
      <c r="C2827" s="734" t="s">
        <v>1604</v>
      </c>
      <c r="D2827" s="734" t="s">
        <v>1605</v>
      </c>
      <c r="E2827" s="735">
        <v>10940</v>
      </c>
      <c r="F2827" s="735">
        <v>-40</v>
      </c>
      <c r="G2827" s="736">
        <v>-0.36</v>
      </c>
      <c r="H2827" s="735">
        <v>11020</v>
      </c>
      <c r="I2827" s="735">
        <v>11020</v>
      </c>
      <c r="J2827" s="735">
        <v>10820</v>
      </c>
      <c r="K2827" s="735">
        <v>16708</v>
      </c>
      <c r="L2827" s="735">
        <v>182299740</v>
      </c>
      <c r="M2827" s="735">
        <v>164962192340</v>
      </c>
      <c r="N2827" s="735">
        <v>15078811</v>
      </c>
    </row>
    <row r="2828" spans="1:14">
      <c r="A2828" s="734" t="s">
        <v>5135</v>
      </c>
      <c r="B2828" s="734" t="s">
        <v>10397</v>
      </c>
      <c r="C2828" s="734" t="s">
        <v>1600</v>
      </c>
      <c r="D2828" s="734" t="s">
        <v>1651</v>
      </c>
      <c r="E2828" s="735">
        <v>994</v>
      </c>
      <c r="F2828" s="735">
        <v>0</v>
      </c>
      <c r="G2828" s="736">
        <v>0</v>
      </c>
      <c r="H2828" s="735">
        <v>0</v>
      </c>
      <c r="I2828" s="735">
        <v>0</v>
      </c>
      <c r="J2828" s="735">
        <v>0</v>
      </c>
      <c r="K2828" s="735">
        <v>0</v>
      </c>
      <c r="L2828" s="735">
        <v>0</v>
      </c>
      <c r="M2828" s="735">
        <v>187340898626</v>
      </c>
      <c r="N2828" s="735">
        <v>188471729</v>
      </c>
    </row>
    <row r="2829" spans="1:14">
      <c r="A2829" s="734" t="s">
        <v>6043</v>
      </c>
      <c r="B2829" s="734" t="s">
        <v>6044</v>
      </c>
      <c r="C2829" s="734" t="s">
        <v>1604</v>
      </c>
      <c r="D2829" s="734" t="s">
        <v>1605</v>
      </c>
      <c r="E2829" s="735">
        <v>8520</v>
      </c>
      <c r="F2829" s="735">
        <v>-340</v>
      </c>
      <c r="G2829" s="736">
        <v>-3.84</v>
      </c>
      <c r="H2829" s="735">
        <v>8890</v>
      </c>
      <c r="I2829" s="735">
        <v>9200</v>
      </c>
      <c r="J2829" s="735">
        <v>8120</v>
      </c>
      <c r="K2829" s="735">
        <v>2973863</v>
      </c>
      <c r="L2829" s="735">
        <v>25800974765</v>
      </c>
      <c r="M2829" s="735">
        <v>272640000000</v>
      </c>
      <c r="N2829" s="735">
        <v>32000000</v>
      </c>
    </row>
    <row r="2830" spans="1:14">
      <c r="A2830" s="734" t="s">
        <v>6046</v>
      </c>
      <c r="B2830" s="734" t="s">
        <v>6047</v>
      </c>
      <c r="C2830" s="734" t="s">
        <v>1600</v>
      </c>
      <c r="D2830" s="734" t="s">
        <v>1611</v>
      </c>
      <c r="E2830" s="735">
        <v>8220</v>
      </c>
      <c r="F2830" s="735">
        <v>-270</v>
      </c>
      <c r="G2830" s="736">
        <v>-3.18</v>
      </c>
      <c r="H2830" s="735">
        <v>8290</v>
      </c>
      <c r="I2830" s="735">
        <v>8290</v>
      </c>
      <c r="J2830" s="735">
        <v>8160</v>
      </c>
      <c r="K2830" s="735">
        <v>74018</v>
      </c>
      <c r="L2830" s="735">
        <v>608543635</v>
      </c>
      <c r="M2830" s="735">
        <v>147269059680</v>
      </c>
      <c r="N2830" s="735">
        <v>17915944</v>
      </c>
    </row>
    <row r="2831" spans="1:14">
      <c r="A2831" s="734" t="s">
        <v>6048</v>
      </c>
      <c r="B2831" s="734" t="s">
        <v>6049</v>
      </c>
      <c r="C2831" s="734" t="s">
        <v>1600</v>
      </c>
      <c r="D2831" s="734" t="s">
        <v>1611</v>
      </c>
      <c r="E2831" s="735">
        <v>9180</v>
      </c>
      <c r="F2831" s="735">
        <v>-90</v>
      </c>
      <c r="G2831" s="736">
        <v>-0.97</v>
      </c>
      <c r="H2831" s="735">
        <v>9270</v>
      </c>
      <c r="I2831" s="735">
        <v>9400</v>
      </c>
      <c r="J2831" s="735">
        <v>8960</v>
      </c>
      <c r="K2831" s="735">
        <v>38241</v>
      </c>
      <c r="L2831" s="735">
        <v>349348580</v>
      </c>
      <c r="M2831" s="735">
        <v>79177500000</v>
      </c>
      <c r="N2831" s="735">
        <v>8625000</v>
      </c>
    </row>
    <row r="2832" spans="1:14">
      <c r="A2832" s="734" t="s">
        <v>6050</v>
      </c>
      <c r="B2832" s="734" t="s">
        <v>9015</v>
      </c>
      <c r="C2832" s="734" t="s">
        <v>1604</v>
      </c>
      <c r="D2832" s="734" t="s">
        <v>1605</v>
      </c>
      <c r="E2832" s="735">
        <v>88300</v>
      </c>
      <c r="F2832" s="735">
        <v>-1200</v>
      </c>
      <c r="G2832" s="736">
        <v>-1.34</v>
      </c>
      <c r="H2832" s="735">
        <v>89200</v>
      </c>
      <c r="I2832" s="735">
        <v>90200</v>
      </c>
      <c r="J2832" s="735">
        <v>87900</v>
      </c>
      <c r="K2832" s="735">
        <v>270183</v>
      </c>
      <c r="L2832" s="735">
        <v>23978146650</v>
      </c>
      <c r="M2832" s="735">
        <v>3451857595500</v>
      </c>
      <c r="N2832" s="735">
        <v>39092385</v>
      </c>
    </row>
    <row r="2833" spans="1:14">
      <c r="A2833" s="734" t="s">
        <v>6051</v>
      </c>
      <c r="B2833" s="734" t="s">
        <v>6052</v>
      </c>
      <c r="C2833" s="734" t="s">
        <v>1604</v>
      </c>
      <c r="D2833" s="734" t="s">
        <v>1605</v>
      </c>
      <c r="E2833" s="735">
        <v>332000</v>
      </c>
      <c r="F2833" s="735">
        <v>20000</v>
      </c>
      <c r="G2833" s="736">
        <v>6.41</v>
      </c>
      <c r="H2833" s="735">
        <v>317500</v>
      </c>
      <c r="I2833" s="735">
        <v>337000</v>
      </c>
      <c r="J2833" s="735">
        <v>302000</v>
      </c>
      <c r="K2833" s="735">
        <v>640032</v>
      </c>
      <c r="L2833" s="735">
        <v>205017887000</v>
      </c>
      <c r="M2833" s="735">
        <v>9104762024000</v>
      </c>
      <c r="N2833" s="735">
        <v>27423982</v>
      </c>
    </row>
    <row r="2834" spans="1:14">
      <c r="A2834" s="734" t="s">
        <v>6053</v>
      </c>
      <c r="B2834" s="734" t="s">
        <v>1337</v>
      </c>
      <c r="C2834" s="734" t="s">
        <v>1604</v>
      </c>
      <c r="D2834" s="734" t="s">
        <v>1605</v>
      </c>
      <c r="E2834" s="735">
        <v>75700</v>
      </c>
      <c r="F2834" s="735">
        <v>1000</v>
      </c>
      <c r="G2834" s="736">
        <v>1.34</v>
      </c>
      <c r="H2834" s="735">
        <v>75800</v>
      </c>
      <c r="I2834" s="735">
        <v>76300</v>
      </c>
      <c r="J2834" s="735">
        <v>74300</v>
      </c>
      <c r="K2834" s="735">
        <v>184249</v>
      </c>
      <c r="L2834" s="735">
        <v>13938487700</v>
      </c>
      <c r="M2834" s="735">
        <v>2058667783100</v>
      </c>
      <c r="N2834" s="735">
        <v>27195083</v>
      </c>
    </row>
    <row r="2835" spans="1:14">
      <c r="A2835" s="734" t="s">
        <v>6054</v>
      </c>
      <c r="B2835" s="734" t="s">
        <v>6055</v>
      </c>
      <c r="C2835" s="734" t="s">
        <v>1600</v>
      </c>
      <c r="D2835" s="734" t="s">
        <v>1611</v>
      </c>
      <c r="E2835" s="735">
        <v>5140</v>
      </c>
      <c r="F2835" s="735">
        <v>20</v>
      </c>
      <c r="G2835" s="736">
        <v>0.39</v>
      </c>
      <c r="H2835" s="735">
        <v>5130</v>
      </c>
      <c r="I2835" s="735">
        <v>5170</v>
      </c>
      <c r="J2835" s="735">
        <v>5060</v>
      </c>
      <c r="K2835" s="735">
        <v>23804</v>
      </c>
      <c r="L2835" s="735">
        <v>121659240</v>
      </c>
      <c r="M2835" s="735">
        <v>122056295540</v>
      </c>
      <c r="N2835" s="735">
        <v>23746361</v>
      </c>
    </row>
    <row r="2836" spans="1:14">
      <c r="A2836" s="734" t="s">
        <v>6057</v>
      </c>
      <c r="B2836" s="734" t="s">
        <v>1264</v>
      </c>
      <c r="C2836" s="734" t="s">
        <v>1604</v>
      </c>
      <c r="D2836" s="734" t="s">
        <v>1605</v>
      </c>
      <c r="E2836" s="735">
        <v>31050</v>
      </c>
      <c r="F2836" s="735">
        <v>-200</v>
      </c>
      <c r="G2836" s="736">
        <v>-0.64</v>
      </c>
      <c r="H2836" s="735">
        <v>31000</v>
      </c>
      <c r="I2836" s="735">
        <v>31150</v>
      </c>
      <c r="J2836" s="735">
        <v>30600</v>
      </c>
      <c r="K2836" s="735">
        <v>243451</v>
      </c>
      <c r="L2836" s="735">
        <v>7515898100</v>
      </c>
      <c r="M2836" s="735">
        <v>4143491624250</v>
      </c>
      <c r="N2836" s="735">
        <v>133445785</v>
      </c>
    </row>
    <row r="2837" spans="1:14">
      <c r="A2837" s="734" t="s">
        <v>6027</v>
      </c>
      <c r="B2837" s="734" t="s">
        <v>7970</v>
      </c>
      <c r="C2837" s="734" t="s">
        <v>1604</v>
      </c>
      <c r="D2837" s="734" t="s">
        <v>1605</v>
      </c>
      <c r="E2837" s="735">
        <v>8320</v>
      </c>
      <c r="F2837" s="735">
        <v>40</v>
      </c>
      <c r="G2837" s="736">
        <v>0.48</v>
      </c>
      <c r="H2837" s="735">
        <v>8300</v>
      </c>
      <c r="I2837" s="735">
        <v>8340</v>
      </c>
      <c r="J2837" s="735">
        <v>8170</v>
      </c>
      <c r="K2837" s="735">
        <v>104556</v>
      </c>
      <c r="L2837" s="735">
        <v>865191395</v>
      </c>
      <c r="M2837" s="735">
        <v>1297123784320</v>
      </c>
      <c r="N2837" s="735">
        <v>155904301</v>
      </c>
    </row>
    <row r="2838" spans="1:14">
      <c r="A2838" s="734" t="s">
        <v>6059</v>
      </c>
      <c r="B2838" s="734" t="s">
        <v>1279</v>
      </c>
      <c r="C2838" s="734" t="s">
        <v>1604</v>
      </c>
      <c r="D2838" s="734" t="s">
        <v>1605</v>
      </c>
      <c r="E2838" s="735">
        <v>296500</v>
      </c>
      <c r="F2838" s="735">
        <v>3000</v>
      </c>
      <c r="G2838" s="736">
        <v>1.02</v>
      </c>
      <c r="H2838" s="735">
        <v>291000</v>
      </c>
      <c r="I2838" s="735">
        <v>297500</v>
      </c>
      <c r="J2838" s="735">
        <v>289500</v>
      </c>
      <c r="K2838" s="735">
        <v>628188</v>
      </c>
      <c r="L2838" s="735">
        <v>184961535500</v>
      </c>
      <c r="M2838" s="735">
        <v>60710677619000</v>
      </c>
      <c r="N2838" s="735">
        <v>204757766</v>
      </c>
    </row>
    <row r="2839" spans="1:14">
      <c r="A2839" s="734" t="s">
        <v>6060</v>
      </c>
      <c r="B2839" s="734" t="s">
        <v>6061</v>
      </c>
      <c r="C2839" s="734" t="s">
        <v>1604</v>
      </c>
      <c r="D2839" s="734" t="s">
        <v>1605</v>
      </c>
      <c r="E2839" s="735">
        <v>212500</v>
      </c>
      <c r="F2839" s="735">
        <v>1500</v>
      </c>
      <c r="G2839" s="736">
        <v>0.71</v>
      </c>
      <c r="H2839" s="735">
        <v>211000</v>
      </c>
      <c r="I2839" s="735">
        <v>214500</v>
      </c>
      <c r="J2839" s="735">
        <v>209500</v>
      </c>
      <c r="K2839" s="735">
        <v>66940</v>
      </c>
      <c r="L2839" s="735">
        <v>14204432750</v>
      </c>
      <c r="M2839" s="735">
        <v>7429835125000</v>
      </c>
      <c r="N2839" s="735">
        <v>34963930</v>
      </c>
    </row>
    <row r="2840" spans="1:14">
      <c r="A2840" s="734" t="s">
        <v>6062</v>
      </c>
      <c r="B2840" s="734" t="s">
        <v>6063</v>
      </c>
      <c r="C2840" s="734" t="s">
        <v>1604</v>
      </c>
      <c r="D2840" s="734" t="s">
        <v>1605</v>
      </c>
      <c r="E2840" s="735">
        <v>205000</v>
      </c>
      <c r="F2840" s="735">
        <v>1500</v>
      </c>
      <c r="G2840" s="736">
        <v>0.74</v>
      </c>
      <c r="H2840" s="735">
        <v>203500</v>
      </c>
      <c r="I2840" s="735">
        <v>205500</v>
      </c>
      <c r="J2840" s="735">
        <v>202000</v>
      </c>
      <c r="K2840" s="735">
        <v>9199</v>
      </c>
      <c r="L2840" s="735">
        <v>1877552250</v>
      </c>
      <c r="M2840" s="735">
        <v>477127660000</v>
      </c>
      <c r="N2840" s="735">
        <v>2327452</v>
      </c>
    </row>
    <row r="2841" spans="1:14">
      <c r="A2841" s="734" t="s">
        <v>6064</v>
      </c>
      <c r="B2841" s="734" t="s">
        <v>6065</v>
      </c>
      <c r="C2841" s="734" t="s">
        <v>1604</v>
      </c>
      <c r="D2841" s="734" t="s">
        <v>1605</v>
      </c>
      <c r="E2841" s="735">
        <v>206000</v>
      </c>
      <c r="F2841" s="735">
        <v>1000</v>
      </c>
      <c r="G2841" s="736">
        <v>0.49</v>
      </c>
      <c r="H2841" s="735">
        <v>204500</v>
      </c>
      <c r="I2841" s="735">
        <v>207000</v>
      </c>
      <c r="J2841" s="735">
        <v>203000</v>
      </c>
      <c r="K2841" s="735">
        <v>70391</v>
      </c>
      <c r="L2841" s="735">
        <v>14476204750</v>
      </c>
      <c r="M2841" s="735">
        <v>4808237760000</v>
      </c>
      <c r="N2841" s="735">
        <v>23340960</v>
      </c>
    </row>
    <row r="2842" spans="1:14">
      <c r="A2842" s="734" t="s">
        <v>6066</v>
      </c>
      <c r="B2842" s="734" t="s">
        <v>6067</v>
      </c>
      <c r="C2842" s="734" t="s">
        <v>1604</v>
      </c>
      <c r="D2842" s="734" t="s">
        <v>1605</v>
      </c>
      <c r="E2842" s="735">
        <v>7920</v>
      </c>
      <c r="F2842" s="735">
        <v>-20</v>
      </c>
      <c r="G2842" s="736">
        <v>-0.25</v>
      </c>
      <c r="H2842" s="735">
        <v>7950</v>
      </c>
      <c r="I2842" s="735">
        <v>7970</v>
      </c>
      <c r="J2842" s="735">
        <v>7880</v>
      </c>
      <c r="K2842" s="735">
        <v>83673</v>
      </c>
      <c r="L2842" s="735">
        <v>661430550</v>
      </c>
      <c r="M2842" s="735">
        <v>489717708480</v>
      </c>
      <c r="N2842" s="735">
        <v>61833044</v>
      </c>
    </row>
    <row r="2843" spans="1:14">
      <c r="A2843" s="734" t="s">
        <v>6068</v>
      </c>
      <c r="B2843" s="734" t="s">
        <v>6069</v>
      </c>
      <c r="C2843" s="734" t="s">
        <v>1604</v>
      </c>
      <c r="D2843" s="734" t="s">
        <v>1605</v>
      </c>
      <c r="E2843" s="735">
        <v>21550</v>
      </c>
      <c r="F2843" s="735">
        <v>-150</v>
      </c>
      <c r="G2843" s="736">
        <v>-0.69</v>
      </c>
      <c r="H2843" s="735">
        <v>21550</v>
      </c>
      <c r="I2843" s="735">
        <v>21700</v>
      </c>
      <c r="J2843" s="735">
        <v>21300</v>
      </c>
      <c r="K2843" s="735">
        <v>38062</v>
      </c>
      <c r="L2843" s="735">
        <v>816106600</v>
      </c>
      <c r="M2843" s="735">
        <v>285084217300</v>
      </c>
      <c r="N2843" s="735">
        <v>13228966</v>
      </c>
    </row>
    <row r="2844" spans="1:14">
      <c r="A2844" s="734" t="s">
        <v>6070</v>
      </c>
      <c r="B2844" s="734" t="s">
        <v>6071</v>
      </c>
      <c r="C2844" s="734" t="s">
        <v>1604</v>
      </c>
      <c r="D2844" s="734" t="s">
        <v>1605</v>
      </c>
      <c r="E2844" s="735">
        <v>12180</v>
      </c>
      <c r="F2844" s="735">
        <v>-40</v>
      </c>
      <c r="G2844" s="736">
        <v>-0.33</v>
      </c>
      <c r="H2844" s="735">
        <v>12390</v>
      </c>
      <c r="I2844" s="735">
        <v>12390</v>
      </c>
      <c r="J2844" s="735">
        <v>12080</v>
      </c>
      <c r="K2844" s="735">
        <v>25306</v>
      </c>
      <c r="L2844" s="735">
        <v>307303410</v>
      </c>
      <c r="M2844" s="735">
        <v>110848182480</v>
      </c>
      <c r="N2844" s="735">
        <v>9100836</v>
      </c>
    </row>
    <row r="2845" spans="1:14">
      <c r="A2845" s="734" t="s">
        <v>6072</v>
      </c>
      <c r="B2845" s="734" t="s">
        <v>6073</v>
      </c>
      <c r="C2845" s="734" t="s">
        <v>1604</v>
      </c>
      <c r="D2845" s="734" t="s">
        <v>1605</v>
      </c>
      <c r="E2845" s="735">
        <v>3070</v>
      </c>
      <c r="F2845" s="735">
        <v>-5</v>
      </c>
      <c r="G2845" s="736">
        <v>-0.16</v>
      </c>
      <c r="H2845" s="735">
        <v>3075</v>
      </c>
      <c r="I2845" s="735">
        <v>3100</v>
      </c>
      <c r="J2845" s="735">
        <v>3060</v>
      </c>
      <c r="K2845" s="735">
        <v>109943</v>
      </c>
      <c r="L2845" s="735">
        <v>337550125</v>
      </c>
      <c r="M2845" s="735">
        <v>338323041150</v>
      </c>
      <c r="N2845" s="735">
        <v>110202945</v>
      </c>
    </row>
    <row r="2846" spans="1:14">
      <c r="A2846" s="734" t="s">
        <v>6074</v>
      </c>
      <c r="B2846" s="734" t="s">
        <v>1244</v>
      </c>
      <c r="C2846" s="734" t="s">
        <v>1604</v>
      </c>
      <c r="D2846" s="734" t="s">
        <v>1605</v>
      </c>
      <c r="E2846" s="735">
        <v>30800</v>
      </c>
      <c r="F2846" s="735">
        <v>100</v>
      </c>
      <c r="G2846" s="736">
        <v>0.33</v>
      </c>
      <c r="H2846" s="735">
        <v>31000</v>
      </c>
      <c r="I2846" s="735">
        <v>31000</v>
      </c>
      <c r="J2846" s="735">
        <v>30400</v>
      </c>
      <c r="K2846" s="735">
        <v>131860</v>
      </c>
      <c r="L2846" s="735">
        <v>4052003725</v>
      </c>
      <c r="M2846" s="735">
        <v>2753520000000</v>
      </c>
      <c r="N2846" s="735">
        <v>89400000</v>
      </c>
    </row>
    <row r="2847" spans="1:14">
      <c r="A2847" s="734" t="s">
        <v>6075</v>
      </c>
      <c r="B2847" s="734" t="s">
        <v>1426</v>
      </c>
      <c r="C2847" s="734" t="s">
        <v>1604</v>
      </c>
      <c r="D2847" s="734" t="s">
        <v>1605</v>
      </c>
      <c r="E2847" s="735">
        <v>55000</v>
      </c>
      <c r="F2847" s="735">
        <v>-100</v>
      </c>
      <c r="G2847" s="736">
        <v>-0.18</v>
      </c>
      <c r="H2847" s="735">
        <v>55000</v>
      </c>
      <c r="I2847" s="735">
        <v>55600</v>
      </c>
      <c r="J2847" s="735">
        <v>54800</v>
      </c>
      <c r="K2847" s="735">
        <v>5035</v>
      </c>
      <c r="L2847" s="735">
        <v>277066200</v>
      </c>
      <c r="M2847" s="735">
        <v>660000000000</v>
      </c>
      <c r="N2847" s="735">
        <v>12000000</v>
      </c>
    </row>
    <row r="2848" spans="1:14">
      <c r="A2848" s="734" t="s">
        <v>10398</v>
      </c>
      <c r="B2848" s="734" t="s">
        <v>10399</v>
      </c>
      <c r="C2848" s="734" t="s">
        <v>1600</v>
      </c>
      <c r="D2848" s="734" t="s">
        <v>1601</v>
      </c>
      <c r="E2848" s="735">
        <v>17690</v>
      </c>
      <c r="F2848" s="735">
        <v>-260</v>
      </c>
      <c r="G2848" s="736">
        <v>-1.45</v>
      </c>
      <c r="H2848" s="735">
        <v>18000</v>
      </c>
      <c r="I2848" s="735">
        <v>18000</v>
      </c>
      <c r="J2848" s="735">
        <v>17560</v>
      </c>
      <c r="K2848" s="735">
        <v>134491</v>
      </c>
      <c r="L2848" s="735">
        <v>2376861505</v>
      </c>
      <c r="M2848" s="735">
        <v>628183769990</v>
      </c>
      <c r="N2848" s="735">
        <v>35510671</v>
      </c>
    </row>
    <row r="2849" spans="1:14">
      <c r="A2849" s="734" t="s">
        <v>6076</v>
      </c>
      <c r="B2849" s="734" t="s">
        <v>6077</v>
      </c>
      <c r="C2849" s="734" t="s">
        <v>1600</v>
      </c>
      <c r="D2849" s="734" t="s">
        <v>1611</v>
      </c>
      <c r="E2849" s="735">
        <v>3200</v>
      </c>
      <c r="F2849" s="735">
        <v>10</v>
      </c>
      <c r="G2849" s="736">
        <v>0.31</v>
      </c>
      <c r="H2849" s="735">
        <v>3190</v>
      </c>
      <c r="I2849" s="735">
        <v>3230</v>
      </c>
      <c r="J2849" s="735">
        <v>3150</v>
      </c>
      <c r="K2849" s="735">
        <v>57936</v>
      </c>
      <c r="L2849" s="735">
        <v>185392405</v>
      </c>
      <c r="M2849" s="735">
        <v>60758665600</v>
      </c>
      <c r="N2849" s="735">
        <v>18987083</v>
      </c>
    </row>
    <row r="2850" spans="1:14">
      <c r="A2850" s="734" t="s">
        <v>6078</v>
      </c>
      <c r="B2850" s="734" t="s">
        <v>6079</v>
      </c>
      <c r="C2850" s="734" t="s">
        <v>1600</v>
      </c>
      <c r="D2850" s="734" t="s">
        <v>1601</v>
      </c>
      <c r="E2850" s="735">
        <v>1005</v>
      </c>
      <c r="F2850" s="735">
        <v>-31</v>
      </c>
      <c r="G2850" s="736">
        <v>-2.99</v>
      </c>
      <c r="H2850" s="735">
        <v>1028</v>
      </c>
      <c r="I2850" s="735">
        <v>1035</v>
      </c>
      <c r="J2850" s="735">
        <v>971</v>
      </c>
      <c r="K2850" s="735">
        <v>361571</v>
      </c>
      <c r="L2850" s="735">
        <v>359138121</v>
      </c>
      <c r="M2850" s="735">
        <v>57005059260</v>
      </c>
      <c r="N2850" s="735">
        <v>56721452</v>
      </c>
    </row>
    <row r="2851" spans="1:14">
      <c r="A2851" s="734" t="s">
        <v>6080</v>
      </c>
      <c r="B2851" s="734" t="s">
        <v>6081</v>
      </c>
      <c r="C2851" s="734" t="s">
        <v>1600</v>
      </c>
      <c r="D2851" s="734" t="s">
        <v>1601</v>
      </c>
      <c r="E2851" s="735">
        <v>722</v>
      </c>
      <c r="F2851" s="735">
        <v>-3</v>
      </c>
      <c r="G2851" s="736">
        <v>-0.41</v>
      </c>
      <c r="H2851" s="735">
        <v>742</v>
      </c>
      <c r="I2851" s="735">
        <v>793</v>
      </c>
      <c r="J2851" s="735">
        <v>705</v>
      </c>
      <c r="K2851" s="735">
        <v>7537855</v>
      </c>
      <c r="L2851" s="735">
        <v>5564020856</v>
      </c>
      <c r="M2851" s="735">
        <v>31019013084</v>
      </c>
      <c r="N2851" s="735">
        <v>42962622</v>
      </c>
    </row>
    <row r="2852" spans="1:14">
      <c r="A2852" s="734" t="s">
        <v>2213</v>
      </c>
      <c r="B2852" s="734" t="s">
        <v>10400</v>
      </c>
      <c r="C2852" s="734" t="s">
        <v>1600</v>
      </c>
      <c r="D2852" s="734" t="s">
        <v>1601</v>
      </c>
      <c r="E2852" s="735">
        <v>1328</v>
      </c>
      <c r="F2852" s="735">
        <v>-42</v>
      </c>
      <c r="G2852" s="736">
        <v>-3.07</v>
      </c>
      <c r="H2852" s="735">
        <v>1442</v>
      </c>
      <c r="I2852" s="735">
        <v>1510</v>
      </c>
      <c r="J2852" s="735">
        <v>1298</v>
      </c>
      <c r="K2852" s="735">
        <v>9813497</v>
      </c>
      <c r="L2852" s="735">
        <v>13769542111</v>
      </c>
      <c r="M2852" s="735">
        <v>31902554624</v>
      </c>
      <c r="N2852" s="735">
        <v>24023008</v>
      </c>
    </row>
    <row r="2853" spans="1:14">
      <c r="A2853" s="734" t="s">
        <v>6082</v>
      </c>
      <c r="B2853" s="734" t="s">
        <v>6083</v>
      </c>
      <c r="C2853" s="734" t="s">
        <v>1604</v>
      </c>
      <c r="D2853" s="734" t="s">
        <v>1605</v>
      </c>
      <c r="E2853" s="735">
        <v>1698</v>
      </c>
      <c r="F2853" s="735">
        <v>201</v>
      </c>
      <c r="G2853" s="736">
        <v>13.43</v>
      </c>
      <c r="H2853" s="735">
        <v>1700</v>
      </c>
      <c r="I2853" s="735">
        <v>1921</v>
      </c>
      <c r="J2853" s="735">
        <v>1474</v>
      </c>
      <c r="K2853" s="735">
        <v>112379459</v>
      </c>
      <c r="L2853" s="735">
        <v>194557856532</v>
      </c>
      <c r="M2853" s="735">
        <v>65186659782</v>
      </c>
      <c r="N2853" s="735">
        <v>38390259</v>
      </c>
    </row>
    <row r="2854" spans="1:14">
      <c r="A2854" s="734" t="s">
        <v>6084</v>
      </c>
      <c r="B2854" s="734" t="s">
        <v>6085</v>
      </c>
      <c r="C2854" s="734" t="s">
        <v>1604</v>
      </c>
      <c r="D2854" s="734" t="s">
        <v>1605</v>
      </c>
      <c r="E2854" s="735">
        <v>5310</v>
      </c>
      <c r="F2854" s="735">
        <v>-80</v>
      </c>
      <c r="G2854" s="736">
        <v>-1.48</v>
      </c>
      <c r="H2854" s="735">
        <v>5350</v>
      </c>
      <c r="I2854" s="735">
        <v>5390</v>
      </c>
      <c r="J2854" s="735">
        <v>5290</v>
      </c>
      <c r="K2854" s="735">
        <v>27704</v>
      </c>
      <c r="L2854" s="735">
        <v>147423485</v>
      </c>
      <c r="M2854" s="735">
        <v>67504686570</v>
      </c>
      <c r="N2854" s="735">
        <v>12712747</v>
      </c>
    </row>
    <row r="2855" spans="1:14">
      <c r="A2855" s="734" t="s">
        <v>6086</v>
      </c>
      <c r="B2855" s="734" t="s">
        <v>6087</v>
      </c>
      <c r="C2855" s="734" t="s">
        <v>1604</v>
      </c>
      <c r="D2855" s="734" t="s">
        <v>1605</v>
      </c>
      <c r="E2855" s="735">
        <v>7720</v>
      </c>
      <c r="F2855" s="735">
        <v>-60</v>
      </c>
      <c r="G2855" s="736">
        <v>-0.77</v>
      </c>
      <c r="H2855" s="735">
        <v>7810</v>
      </c>
      <c r="I2855" s="735">
        <v>7840</v>
      </c>
      <c r="J2855" s="735">
        <v>7700</v>
      </c>
      <c r="K2855" s="735">
        <v>18465</v>
      </c>
      <c r="L2855" s="735">
        <v>142946930</v>
      </c>
      <c r="M2855" s="735">
        <v>72382720000</v>
      </c>
      <c r="N2855" s="735">
        <v>9376000</v>
      </c>
    </row>
    <row r="2856" spans="1:14">
      <c r="A2856" s="734" t="s">
        <v>6088</v>
      </c>
      <c r="B2856" s="734" t="s">
        <v>1306</v>
      </c>
      <c r="C2856" s="734" t="s">
        <v>1604</v>
      </c>
      <c r="D2856" s="734" t="s">
        <v>1605</v>
      </c>
      <c r="E2856" s="735">
        <v>44600</v>
      </c>
      <c r="F2856" s="735">
        <v>-300</v>
      </c>
      <c r="G2856" s="736">
        <v>-0.67</v>
      </c>
      <c r="H2856" s="735">
        <v>44700</v>
      </c>
      <c r="I2856" s="735">
        <v>44950</v>
      </c>
      <c r="J2856" s="735">
        <v>44350</v>
      </c>
      <c r="K2856" s="735">
        <v>94698</v>
      </c>
      <c r="L2856" s="735">
        <v>4220613600</v>
      </c>
      <c r="M2856" s="735">
        <v>1750466196600</v>
      </c>
      <c r="N2856" s="735">
        <v>39248121</v>
      </c>
    </row>
    <row r="2857" spans="1:14">
      <c r="A2857" s="734" t="s">
        <v>6089</v>
      </c>
      <c r="B2857" s="734" t="s">
        <v>6090</v>
      </c>
      <c r="C2857" s="734" t="s">
        <v>1604</v>
      </c>
      <c r="D2857" s="734" t="s">
        <v>1605</v>
      </c>
      <c r="E2857" s="735">
        <v>36950</v>
      </c>
      <c r="F2857" s="735">
        <v>-250</v>
      </c>
      <c r="G2857" s="736">
        <v>-0.67</v>
      </c>
      <c r="H2857" s="735">
        <v>37200</v>
      </c>
      <c r="I2857" s="735">
        <v>37200</v>
      </c>
      <c r="J2857" s="735">
        <v>36800</v>
      </c>
      <c r="K2857" s="735">
        <v>823</v>
      </c>
      <c r="L2857" s="735">
        <v>30392500</v>
      </c>
      <c r="M2857" s="735">
        <v>27781929050</v>
      </c>
      <c r="N2857" s="735">
        <v>751879</v>
      </c>
    </row>
    <row r="2858" spans="1:14">
      <c r="A2858" s="734" t="s">
        <v>6092</v>
      </c>
      <c r="B2858" s="734" t="s">
        <v>6093</v>
      </c>
      <c r="C2858" s="734" t="s">
        <v>1600</v>
      </c>
      <c r="D2858" s="734" t="s">
        <v>1601</v>
      </c>
      <c r="E2858" s="735">
        <v>1851</v>
      </c>
      <c r="F2858" s="735">
        <v>-224</v>
      </c>
      <c r="G2858" s="736">
        <v>-10.8</v>
      </c>
      <c r="H2858" s="735">
        <v>1955</v>
      </c>
      <c r="I2858" s="735">
        <v>1970</v>
      </c>
      <c r="J2858" s="735">
        <v>1800</v>
      </c>
      <c r="K2858" s="735">
        <v>159711</v>
      </c>
      <c r="L2858" s="735">
        <v>301457872</v>
      </c>
      <c r="M2858" s="735">
        <v>64855360212</v>
      </c>
      <c r="N2858" s="735">
        <v>35038012</v>
      </c>
    </row>
    <row r="2859" spans="1:14">
      <c r="A2859" s="734" t="s">
        <v>6094</v>
      </c>
      <c r="B2859" s="734" t="s">
        <v>6095</v>
      </c>
      <c r="C2859" s="734" t="s">
        <v>1600</v>
      </c>
      <c r="D2859" s="734" t="s">
        <v>1611</v>
      </c>
      <c r="E2859" s="735">
        <v>8120</v>
      </c>
      <c r="F2859" s="735">
        <v>-50</v>
      </c>
      <c r="G2859" s="736">
        <v>-0.61</v>
      </c>
      <c r="H2859" s="735">
        <v>8170</v>
      </c>
      <c r="I2859" s="735">
        <v>8190</v>
      </c>
      <c r="J2859" s="735">
        <v>8020</v>
      </c>
      <c r="K2859" s="735">
        <v>87514</v>
      </c>
      <c r="L2859" s="735">
        <v>708097795</v>
      </c>
      <c r="M2859" s="735">
        <v>84532448000</v>
      </c>
      <c r="N2859" s="735">
        <v>10410400</v>
      </c>
    </row>
    <row r="2860" spans="1:14">
      <c r="A2860" s="734" t="s">
        <v>6097</v>
      </c>
      <c r="B2860" s="734" t="s">
        <v>6098</v>
      </c>
      <c r="C2860" s="734" t="s">
        <v>1604</v>
      </c>
      <c r="D2860" s="734" t="s">
        <v>1605</v>
      </c>
      <c r="E2860" s="735">
        <v>3270</v>
      </c>
      <c r="F2860" s="735">
        <v>-5</v>
      </c>
      <c r="G2860" s="736">
        <v>-0.15</v>
      </c>
      <c r="H2860" s="735">
        <v>3250</v>
      </c>
      <c r="I2860" s="735">
        <v>3310</v>
      </c>
      <c r="J2860" s="735">
        <v>3250</v>
      </c>
      <c r="K2860" s="735">
        <v>23630</v>
      </c>
      <c r="L2860" s="735">
        <v>77171682</v>
      </c>
      <c r="M2860" s="735">
        <v>62109147210</v>
      </c>
      <c r="N2860" s="735">
        <v>18993623</v>
      </c>
    </row>
    <row r="2861" spans="1:14">
      <c r="A2861" s="734" t="s">
        <v>6099</v>
      </c>
      <c r="B2861" s="734" t="s">
        <v>1501</v>
      </c>
      <c r="C2861" s="734" t="s">
        <v>1604</v>
      </c>
      <c r="D2861" s="734" t="s">
        <v>1605</v>
      </c>
      <c r="E2861" s="735">
        <v>4920</v>
      </c>
      <c r="F2861" s="735">
        <v>-35</v>
      </c>
      <c r="G2861" s="736">
        <v>-0.71</v>
      </c>
      <c r="H2861" s="735">
        <v>4950</v>
      </c>
      <c r="I2861" s="735">
        <v>4980</v>
      </c>
      <c r="J2861" s="735">
        <v>4910</v>
      </c>
      <c r="K2861" s="735">
        <v>100987</v>
      </c>
      <c r="L2861" s="735">
        <v>498667784</v>
      </c>
      <c r="M2861" s="735">
        <v>298099237920</v>
      </c>
      <c r="N2861" s="735">
        <v>60589276</v>
      </c>
    </row>
    <row r="2862" spans="1:14">
      <c r="A2862" s="734" t="s">
        <v>6100</v>
      </c>
      <c r="B2862" s="734" t="s">
        <v>6101</v>
      </c>
      <c r="C2862" s="734" t="s">
        <v>1604</v>
      </c>
      <c r="D2862" s="734" t="s">
        <v>1605</v>
      </c>
      <c r="E2862" s="735">
        <v>3620</v>
      </c>
      <c r="F2862" s="735">
        <v>-50</v>
      </c>
      <c r="G2862" s="736">
        <v>-1.36</v>
      </c>
      <c r="H2862" s="735">
        <v>3670</v>
      </c>
      <c r="I2862" s="735">
        <v>3670</v>
      </c>
      <c r="J2862" s="735">
        <v>3615</v>
      </c>
      <c r="K2862" s="735">
        <v>81277</v>
      </c>
      <c r="L2862" s="735">
        <v>295219185</v>
      </c>
      <c r="M2862" s="735">
        <v>200258400000</v>
      </c>
      <c r="N2862" s="735">
        <v>55320000</v>
      </c>
    </row>
    <row r="2863" spans="1:14">
      <c r="A2863" s="734" t="s">
        <v>6102</v>
      </c>
      <c r="B2863" s="734" t="s">
        <v>6103</v>
      </c>
      <c r="C2863" s="734" t="s">
        <v>1604</v>
      </c>
      <c r="D2863" s="734" t="s">
        <v>1605</v>
      </c>
      <c r="E2863" s="735">
        <v>2165</v>
      </c>
      <c r="F2863" s="735">
        <v>-10</v>
      </c>
      <c r="G2863" s="736">
        <v>-0.46</v>
      </c>
      <c r="H2863" s="735">
        <v>2195</v>
      </c>
      <c r="I2863" s="735">
        <v>2195</v>
      </c>
      <c r="J2863" s="735">
        <v>2145</v>
      </c>
      <c r="K2863" s="735">
        <v>35979</v>
      </c>
      <c r="L2863" s="735">
        <v>77648590</v>
      </c>
      <c r="M2863" s="735">
        <v>108360960580</v>
      </c>
      <c r="N2863" s="735">
        <v>50051252</v>
      </c>
    </row>
    <row r="2864" spans="1:14">
      <c r="A2864" s="734" t="s">
        <v>6104</v>
      </c>
      <c r="B2864" s="734" t="s">
        <v>6105</v>
      </c>
      <c r="C2864" s="734" t="s">
        <v>1604</v>
      </c>
      <c r="D2864" s="734" t="s">
        <v>1605</v>
      </c>
      <c r="E2864" s="735">
        <v>8300</v>
      </c>
      <c r="F2864" s="735">
        <v>40</v>
      </c>
      <c r="G2864" s="736">
        <v>0.48</v>
      </c>
      <c r="H2864" s="735">
        <v>8130</v>
      </c>
      <c r="I2864" s="735">
        <v>8330</v>
      </c>
      <c r="J2864" s="735">
        <v>8130</v>
      </c>
      <c r="K2864" s="735">
        <v>110757</v>
      </c>
      <c r="L2864" s="735">
        <v>908166135</v>
      </c>
      <c r="M2864" s="735">
        <v>289839403000</v>
      </c>
      <c r="N2864" s="735">
        <v>34920410</v>
      </c>
    </row>
    <row r="2865" spans="1:14">
      <c r="A2865" s="734" t="s">
        <v>6106</v>
      </c>
      <c r="B2865" s="734" t="s">
        <v>6107</v>
      </c>
      <c r="C2865" s="734" t="s">
        <v>1600</v>
      </c>
      <c r="D2865" s="734" t="s">
        <v>1611</v>
      </c>
      <c r="E2865" s="735">
        <v>1288</v>
      </c>
      <c r="F2865" s="735">
        <v>0</v>
      </c>
      <c r="G2865" s="736">
        <v>0</v>
      </c>
      <c r="H2865" s="735">
        <v>1285</v>
      </c>
      <c r="I2865" s="735">
        <v>1292</v>
      </c>
      <c r="J2865" s="735">
        <v>1274</v>
      </c>
      <c r="K2865" s="735">
        <v>104746</v>
      </c>
      <c r="L2865" s="735">
        <v>134447254</v>
      </c>
      <c r="M2865" s="735">
        <v>45152012080</v>
      </c>
      <c r="N2865" s="735">
        <v>35055910</v>
      </c>
    </row>
    <row r="2866" spans="1:14">
      <c r="A2866" s="734" t="s">
        <v>6108</v>
      </c>
      <c r="B2866" s="734" t="s">
        <v>6109</v>
      </c>
      <c r="C2866" s="734" t="s">
        <v>1604</v>
      </c>
      <c r="D2866" s="734" t="s">
        <v>1605</v>
      </c>
      <c r="E2866" s="735">
        <v>1643</v>
      </c>
      <c r="F2866" s="735">
        <v>-42</v>
      </c>
      <c r="G2866" s="736">
        <v>-2.4900000000000002</v>
      </c>
      <c r="H2866" s="735">
        <v>1675</v>
      </c>
      <c r="I2866" s="735">
        <v>1721</v>
      </c>
      <c r="J2866" s="735">
        <v>1633</v>
      </c>
      <c r="K2866" s="735">
        <v>112345</v>
      </c>
      <c r="L2866" s="735">
        <v>185720562</v>
      </c>
      <c r="M2866" s="735">
        <v>60979126786</v>
      </c>
      <c r="N2866" s="735">
        <v>37114502</v>
      </c>
    </row>
    <row r="2867" spans="1:14">
      <c r="A2867" s="734" t="s">
        <v>7971</v>
      </c>
      <c r="B2867" s="734" t="s">
        <v>7972</v>
      </c>
      <c r="C2867" s="734" t="s">
        <v>1600</v>
      </c>
      <c r="D2867" s="734" t="s">
        <v>1601</v>
      </c>
      <c r="E2867" s="735">
        <v>6000</v>
      </c>
      <c r="F2867" s="735">
        <v>0</v>
      </c>
      <c r="G2867" s="736">
        <v>0</v>
      </c>
      <c r="H2867" s="735">
        <v>6000</v>
      </c>
      <c r="I2867" s="735">
        <v>6090</v>
      </c>
      <c r="J2867" s="735">
        <v>5950</v>
      </c>
      <c r="K2867" s="735">
        <v>3890</v>
      </c>
      <c r="L2867" s="735">
        <v>23258310</v>
      </c>
      <c r="M2867" s="735">
        <v>71044104000</v>
      </c>
      <c r="N2867" s="735">
        <v>11840684</v>
      </c>
    </row>
    <row r="2868" spans="1:14">
      <c r="A2868" s="734" t="s">
        <v>6110</v>
      </c>
      <c r="B2868" s="734" t="s">
        <v>6111</v>
      </c>
      <c r="C2868" s="734" t="s">
        <v>1600</v>
      </c>
      <c r="D2868" s="734" t="s">
        <v>1601</v>
      </c>
      <c r="E2868" s="735">
        <v>1143</v>
      </c>
      <c r="F2868" s="735">
        <v>-15</v>
      </c>
      <c r="G2868" s="736">
        <v>-1.3</v>
      </c>
      <c r="H2868" s="735">
        <v>1158</v>
      </c>
      <c r="I2868" s="735">
        <v>1159</v>
      </c>
      <c r="J2868" s="735">
        <v>1143</v>
      </c>
      <c r="K2868" s="735">
        <v>181797</v>
      </c>
      <c r="L2868" s="735">
        <v>208594426</v>
      </c>
      <c r="M2868" s="735">
        <v>98887613121</v>
      </c>
      <c r="N2868" s="735">
        <v>86515847</v>
      </c>
    </row>
    <row r="2869" spans="1:14">
      <c r="A2869" s="734" t="s">
        <v>6112</v>
      </c>
      <c r="B2869" s="734" t="s">
        <v>6113</v>
      </c>
      <c r="C2869" s="734" t="s">
        <v>1604</v>
      </c>
      <c r="D2869" s="734" t="s">
        <v>1605</v>
      </c>
      <c r="E2869" s="735">
        <v>5030</v>
      </c>
      <c r="F2869" s="735">
        <v>10</v>
      </c>
      <c r="G2869" s="736">
        <v>0.2</v>
      </c>
      <c r="H2869" s="735">
        <v>5070</v>
      </c>
      <c r="I2869" s="735">
        <v>5100</v>
      </c>
      <c r="J2869" s="735">
        <v>4985</v>
      </c>
      <c r="K2869" s="735">
        <v>111264</v>
      </c>
      <c r="L2869" s="735">
        <v>558180215</v>
      </c>
      <c r="M2869" s="735">
        <v>110660000000</v>
      </c>
      <c r="N2869" s="735">
        <v>22000000</v>
      </c>
    </row>
    <row r="2870" spans="1:14">
      <c r="A2870" s="734" t="s">
        <v>6114</v>
      </c>
      <c r="B2870" s="734" t="s">
        <v>6115</v>
      </c>
      <c r="C2870" s="734" t="s">
        <v>1604</v>
      </c>
      <c r="D2870" s="734" t="s">
        <v>1605</v>
      </c>
      <c r="E2870" s="735">
        <v>36350</v>
      </c>
      <c r="F2870" s="735">
        <v>-400</v>
      </c>
      <c r="G2870" s="736">
        <v>-1.0900000000000001</v>
      </c>
      <c r="H2870" s="735">
        <v>36750</v>
      </c>
      <c r="I2870" s="735">
        <v>36800</v>
      </c>
      <c r="J2870" s="735">
        <v>36000</v>
      </c>
      <c r="K2870" s="735">
        <v>11904</v>
      </c>
      <c r="L2870" s="735">
        <v>431117825</v>
      </c>
      <c r="M2870" s="735">
        <v>79970000000</v>
      </c>
      <c r="N2870" s="735">
        <v>2200000</v>
      </c>
    </row>
    <row r="2871" spans="1:14">
      <c r="A2871" s="734" t="s">
        <v>6116</v>
      </c>
      <c r="B2871" s="734" t="s">
        <v>6117</v>
      </c>
      <c r="C2871" s="734" t="s">
        <v>1604</v>
      </c>
      <c r="D2871" s="734" t="s">
        <v>1605</v>
      </c>
      <c r="E2871" s="735">
        <v>11320</v>
      </c>
      <c r="F2871" s="735">
        <v>20</v>
      </c>
      <c r="G2871" s="736">
        <v>0.18</v>
      </c>
      <c r="H2871" s="735">
        <v>11480</v>
      </c>
      <c r="I2871" s="735">
        <v>11480</v>
      </c>
      <c r="J2871" s="735">
        <v>11210</v>
      </c>
      <c r="K2871" s="735">
        <v>21252</v>
      </c>
      <c r="L2871" s="735">
        <v>239560875</v>
      </c>
      <c r="M2871" s="735">
        <v>210552792400</v>
      </c>
      <c r="N2871" s="735">
        <v>18600070</v>
      </c>
    </row>
    <row r="2872" spans="1:14">
      <c r="A2872" s="734" t="s">
        <v>6118</v>
      </c>
      <c r="B2872" s="734" t="s">
        <v>6119</v>
      </c>
      <c r="C2872" s="734" t="s">
        <v>1604</v>
      </c>
      <c r="D2872" s="734" t="s">
        <v>1605</v>
      </c>
      <c r="E2872" s="735">
        <v>5960</v>
      </c>
      <c r="F2872" s="735">
        <v>-20</v>
      </c>
      <c r="G2872" s="736">
        <v>-0.33</v>
      </c>
      <c r="H2872" s="735">
        <v>6000</v>
      </c>
      <c r="I2872" s="735">
        <v>6000</v>
      </c>
      <c r="J2872" s="735">
        <v>5930</v>
      </c>
      <c r="K2872" s="735">
        <v>16282</v>
      </c>
      <c r="L2872" s="735">
        <v>96908970</v>
      </c>
      <c r="M2872" s="735">
        <v>101320000000</v>
      </c>
      <c r="N2872" s="735">
        <v>17000000</v>
      </c>
    </row>
    <row r="2873" spans="1:14">
      <c r="A2873" s="734" t="s">
        <v>6120</v>
      </c>
      <c r="B2873" s="734" t="s">
        <v>1271</v>
      </c>
      <c r="C2873" s="734" t="s">
        <v>1604</v>
      </c>
      <c r="D2873" s="734" t="s">
        <v>1605</v>
      </c>
      <c r="E2873" s="735">
        <v>114700</v>
      </c>
      <c r="F2873" s="735">
        <v>-2300</v>
      </c>
      <c r="G2873" s="736">
        <v>-1.97</v>
      </c>
      <c r="H2873" s="735">
        <v>116000</v>
      </c>
      <c r="I2873" s="735">
        <v>116400</v>
      </c>
      <c r="J2873" s="735">
        <v>114200</v>
      </c>
      <c r="K2873" s="735">
        <v>35479</v>
      </c>
      <c r="L2873" s="735">
        <v>4081709650</v>
      </c>
      <c r="M2873" s="735">
        <v>1920124682900</v>
      </c>
      <c r="N2873" s="735">
        <v>16740407</v>
      </c>
    </row>
    <row r="2874" spans="1:14">
      <c r="A2874" s="734" t="s">
        <v>6121</v>
      </c>
      <c r="B2874" s="734" t="s">
        <v>6122</v>
      </c>
      <c r="C2874" s="734" t="s">
        <v>1604</v>
      </c>
      <c r="D2874" s="734" t="s">
        <v>1605</v>
      </c>
      <c r="E2874" s="735">
        <v>12800</v>
      </c>
      <c r="F2874" s="735">
        <v>-50</v>
      </c>
      <c r="G2874" s="736">
        <v>-0.39</v>
      </c>
      <c r="H2874" s="735">
        <v>12860</v>
      </c>
      <c r="I2874" s="735">
        <v>12900</v>
      </c>
      <c r="J2874" s="735">
        <v>12790</v>
      </c>
      <c r="K2874" s="735">
        <v>5924</v>
      </c>
      <c r="L2874" s="735">
        <v>75977510</v>
      </c>
      <c r="M2874" s="735">
        <v>147944960000</v>
      </c>
      <c r="N2874" s="735">
        <v>11558200</v>
      </c>
    </row>
    <row r="2875" spans="1:14">
      <c r="A2875" s="734" t="s">
        <v>6123</v>
      </c>
      <c r="B2875" s="734" t="s">
        <v>6124</v>
      </c>
      <c r="C2875" s="734" t="s">
        <v>1600</v>
      </c>
      <c r="D2875" s="734" t="s">
        <v>1601</v>
      </c>
      <c r="E2875" s="735">
        <v>6000</v>
      </c>
      <c r="F2875" s="735">
        <v>70</v>
      </c>
      <c r="G2875" s="736">
        <v>1.18</v>
      </c>
      <c r="H2875" s="735">
        <v>5880</v>
      </c>
      <c r="I2875" s="735">
        <v>6070</v>
      </c>
      <c r="J2875" s="735">
        <v>5830</v>
      </c>
      <c r="K2875" s="735">
        <v>14917</v>
      </c>
      <c r="L2875" s="735">
        <v>88302250</v>
      </c>
      <c r="M2875" s="735">
        <v>50940000000</v>
      </c>
      <c r="N2875" s="735">
        <v>8490000</v>
      </c>
    </row>
    <row r="2876" spans="1:14">
      <c r="A2876" s="734" t="s">
        <v>6125</v>
      </c>
      <c r="B2876" s="734" t="s">
        <v>6126</v>
      </c>
      <c r="C2876" s="734" t="s">
        <v>1604</v>
      </c>
      <c r="D2876" s="734" t="s">
        <v>1605</v>
      </c>
      <c r="E2876" s="735">
        <v>1781000</v>
      </c>
      <c r="F2876" s="735">
        <v>-59000</v>
      </c>
      <c r="G2876" s="736">
        <v>-3.21</v>
      </c>
      <c r="H2876" s="735">
        <v>1829000</v>
      </c>
      <c r="I2876" s="735">
        <v>1830000</v>
      </c>
      <c r="J2876" s="735">
        <v>1780000</v>
      </c>
      <c r="K2876" s="735">
        <v>32658</v>
      </c>
      <c r="L2876" s="735">
        <v>58515243500</v>
      </c>
      <c r="M2876" s="735">
        <v>16607019988000</v>
      </c>
      <c r="N2876" s="735">
        <v>9324548</v>
      </c>
    </row>
    <row r="2877" spans="1:14">
      <c r="A2877" s="734" t="s">
        <v>6128</v>
      </c>
      <c r="B2877" s="734" t="s">
        <v>1518</v>
      </c>
      <c r="C2877" s="734" t="s">
        <v>1604</v>
      </c>
      <c r="D2877" s="734" t="s">
        <v>1605</v>
      </c>
      <c r="E2877" s="735">
        <v>222500</v>
      </c>
      <c r="F2877" s="735">
        <v>-500</v>
      </c>
      <c r="G2877" s="736">
        <v>-0.22</v>
      </c>
      <c r="H2877" s="735">
        <v>222000</v>
      </c>
      <c r="I2877" s="735">
        <v>225000</v>
      </c>
      <c r="J2877" s="735">
        <v>221000</v>
      </c>
      <c r="K2877" s="735">
        <v>12987</v>
      </c>
      <c r="L2877" s="735">
        <v>2894224000</v>
      </c>
      <c r="M2877" s="735">
        <v>962909245000</v>
      </c>
      <c r="N2877" s="735">
        <v>4327682</v>
      </c>
    </row>
    <row r="2878" spans="1:14">
      <c r="A2878" s="734" t="s">
        <v>6129</v>
      </c>
      <c r="B2878" s="734" t="s">
        <v>6130</v>
      </c>
      <c r="C2878" s="734" t="s">
        <v>1604</v>
      </c>
      <c r="D2878" s="734" t="s">
        <v>1605</v>
      </c>
      <c r="E2878" s="735">
        <v>38900</v>
      </c>
      <c r="F2878" s="735">
        <v>0</v>
      </c>
      <c r="G2878" s="736">
        <v>0</v>
      </c>
      <c r="H2878" s="735">
        <v>0</v>
      </c>
      <c r="I2878" s="735">
        <v>0</v>
      </c>
      <c r="J2878" s="735">
        <v>0</v>
      </c>
      <c r="K2878" s="735">
        <v>0</v>
      </c>
      <c r="L2878" s="735">
        <v>0</v>
      </c>
      <c r="M2878" s="735">
        <v>147501447900</v>
      </c>
      <c r="N2878" s="735">
        <v>3791811</v>
      </c>
    </row>
    <row r="2879" spans="1:14">
      <c r="A2879" s="734" t="s">
        <v>6131</v>
      </c>
      <c r="B2879" s="734" t="s">
        <v>1456</v>
      </c>
      <c r="C2879" s="734" t="s">
        <v>1604</v>
      </c>
      <c r="D2879" s="734" t="s">
        <v>1605</v>
      </c>
      <c r="E2879" s="735">
        <v>7530</v>
      </c>
      <c r="F2879" s="735">
        <v>-180</v>
      </c>
      <c r="G2879" s="736">
        <v>-2.33</v>
      </c>
      <c r="H2879" s="735">
        <v>7700</v>
      </c>
      <c r="I2879" s="735">
        <v>7700</v>
      </c>
      <c r="J2879" s="735">
        <v>7450</v>
      </c>
      <c r="K2879" s="735">
        <v>572203</v>
      </c>
      <c r="L2879" s="735">
        <v>4291840445</v>
      </c>
      <c r="M2879" s="735">
        <v>807632634900</v>
      </c>
      <c r="N2879" s="735">
        <v>107255330</v>
      </c>
    </row>
    <row r="2880" spans="1:14">
      <c r="A2880" s="734" t="s">
        <v>6133</v>
      </c>
      <c r="B2880" s="734" t="s">
        <v>6134</v>
      </c>
      <c r="C2880" s="734" t="s">
        <v>1600</v>
      </c>
      <c r="D2880" s="734" t="s">
        <v>1614</v>
      </c>
      <c r="E2880" s="735">
        <v>3755</v>
      </c>
      <c r="F2880" s="735">
        <v>0</v>
      </c>
      <c r="G2880" s="736">
        <v>0</v>
      </c>
      <c r="H2880" s="735">
        <v>3735</v>
      </c>
      <c r="I2880" s="735">
        <v>3755</v>
      </c>
      <c r="J2880" s="735">
        <v>3700</v>
      </c>
      <c r="K2880" s="735">
        <v>15370</v>
      </c>
      <c r="L2880" s="735">
        <v>57236030</v>
      </c>
      <c r="M2880" s="735">
        <v>36076808360</v>
      </c>
      <c r="N2880" s="735">
        <v>9607672</v>
      </c>
    </row>
    <row r="2881" spans="1:14">
      <c r="A2881" s="734" t="s">
        <v>6135</v>
      </c>
      <c r="B2881" s="734" t="s">
        <v>6136</v>
      </c>
      <c r="C2881" s="734" t="s">
        <v>1604</v>
      </c>
      <c r="D2881" s="734" t="s">
        <v>1605</v>
      </c>
      <c r="E2881" s="735">
        <v>7640</v>
      </c>
      <c r="F2881" s="735">
        <v>140</v>
      </c>
      <c r="G2881" s="736">
        <v>1.87</v>
      </c>
      <c r="H2881" s="735">
        <v>7500</v>
      </c>
      <c r="I2881" s="735">
        <v>7640</v>
      </c>
      <c r="J2881" s="735">
        <v>7200</v>
      </c>
      <c r="K2881" s="735">
        <v>27818</v>
      </c>
      <c r="L2881" s="735">
        <v>208721035</v>
      </c>
      <c r="M2881" s="735">
        <v>107846354600</v>
      </c>
      <c r="N2881" s="735">
        <v>14116015</v>
      </c>
    </row>
    <row r="2882" spans="1:14">
      <c r="A2882" s="734" t="s">
        <v>6137</v>
      </c>
      <c r="B2882" s="734" t="s">
        <v>6138</v>
      </c>
      <c r="C2882" s="734" t="s">
        <v>1600</v>
      </c>
      <c r="D2882" s="734" t="s">
        <v>1601</v>
      </c>
      <c r="E2882" s="735">
        <v>684</v>
      </c>
      <c r="F2882" s="735">
        <v>-19</v>
      </c>
      <c r="G2882" s="736">
        <v>-2.7</v>
      </c>
      <c r="H2882" s="735">
        <v>700</v>
      </c>
      <c r="I2882" s="735">
        <v>710</v>
      </c>
      <c r="J2882" s="735">
        <v>684</v>
      </c>
      <c r="K2882" s="735">
        <v>67159</v>
      </c>
      <c r="L2882" s="735">
        <v>46728994</v>
      </c>
      <c r="M2882" s="735">
        <v>26934839280</v>
      </c>
      <c r="N2882" s="735">
        <v>39378420</v>
      </c>
    </row>
    <row r="2883" spans="1:14">
      <c r="A2883" s="734" t="s">
        <v>6140</v>
      </c>
      <c r="B2883" s="734" t="s">
        <v>6141</v>
      </c>
      <c r="C2883" s="734" t="s">
        <v>1600</v>
      </c>
      <c r="D2883" s="734" t="s">
        <v>1601</v>
      </c>
      <c r="E2883" s="735">
        <v>7450</v>
      </c>
      <c r="F2883" s="735">
        <v>-530</v>
      </c>
      <c r="G2883" s="736">
        <v>-6.64</v>
      </c>
      <c r="H2883" s="735">
        <v>7990</v>
      </c>
      <c r="I2883" s="735">
        <v>8000</v>
      </c>
      <c r="J2883" s="735">
        <v>7210</v>
      </c>
      <c r="K2883" s="735">
        <v>25825523</v>
      </c>
      <c r="L2883" s="735">
        <v>193066520670</v>
      </c>
      <c r="M2883" s="735">
        <v>889956117650</v>
      </c>
      <c r="N2883" s="735">
        <v>119457197</v>
      </c>
    </row>
    <row r="2884" spans="1:14">
      <c r="A2884" s="734" t="s">
        <v>2734</v>
      </c>
      <c r="B2884" s="734" t="s">
        <v>7973</v>
      </c>
      <c r="C2884" s="734" t="s">
        <v>1600</v>
      </c>
      <c r="D2884" s="734" t="s">
        <v>1614</v>
      </c>
      <c r="E2884" s="735">
        <v>793</v>
      </c>
      <c r="F2884" s="735">
        <v>-50</v>
      </c>
      <c r="G2884" s="736">
        <v>-5.93</v>
      </c>
      <c r="H2884" s="735">
        <v>850</v>
      </c>
      <c r="I2884" s="735">
        <v>855</v>
      </c>
      <c r="J2884" s="735">
        <v>793</v>
      </c>
      <c r="K2884" s="735">
        <v>2651750</v>
      </c>
      <c r="L2884" s="735">
        <v>2193398818</v>
      </c>
      <c r="M2884" s="735">
        <v>52504798034</v>
      </c>
      <c r="N2884" s="735">
        <v>66210338</v>
      </c>
    </row>
    <row r="2885" spans="1:14">
      <c r="A2885" s="734" t="s">
        <v>6142</v>
      </c>
      <c r="B2885" s="734" t="s">
        <v>6143</v>
      </c>
      <c r="C2885" s="734" t="s">
        <v>1600</v>
      </c>
      <c r="D2885" s="734" t="s">
        <v>1611</v>
      </c>
      <c r="E2885" s="735">
        <v>1014</v>
      </c>
      <c r="F2885" s="735">
        <v>-19</v>
      </c>
      <c r="G2885" s="736">
        <v>-1.84</v>
      </c>
      <c r="H2885" s="735">
        <v>1033</v>
      </c>
      <c r="I2885" s="735">
        <v>1033</v>
      </c>
      <c r="J2885" s="735">
        <v>1007</v>
      </c>
      <c r="K2885" s="735">
        <v>336419</v>
      </c>
      <c r="L2885" s="735">
        <v>342148943</v>
      </c>
      <c r="M2885" s="735">
        <v>131186259126</v>
      </c>
      <c r="N2885" s="735">
        <v>129375009</v>
      </c>
    </row>
    <row r="2886" spans="1:14">
      <c r="A2886" s="734" t="s">
        <v>6144</v>
      </c>
      <c r="B2886" s="734" t="s">
        <v>6145</v>
      </c>
      <c r="C2886" s="734" t="s">
        <v>1600</v>
      </c>
      <c r="D2886" s="734" t="s">
        <v>1601</v>
      </c>
      <c r="E2886" s="735">
        <v>791</v>
      </c>
      <c r="F2886" s="735">
        <v>-29</v>
      </c>
      <c r="G2886" s="736">
        <v>-3.54</v>
      </c>
      <c r="H2886" s="735">
        <v>812</v>
      </c>
      <c r="I2886" s="735">
        <v>820</v>
      </c>
      <c r="J2886" s="735">
        <v>788</v>
      </c>
      <c r="K2886" s="735">
        <v>386055</v>
      </c>
      <c r="L2886" s="735">
        <v>307063057</v>
      </c>
      <c r="M2886" s="735">
        <v>34780368084</v>
      </c>
      <c r="N2886" s="735">
        <v>43970124</v>
      </c>
    </row>
    <row r="2887" spans="1:14">
      <c r="A2887" s="734" t="s">
        <v>6146</v>
      </c>
      <c r="B2887" s="734" t="s">
        <v>6147</v>
      </c>
      <c r="C2887" s="734" t="s">
        <v>1600</v>
      </c>
      <c r="D2887" s="734" t="s">
        <v>1601</v>
      </c>
      <c r="E2887" s="735">
        <v>1653</v>
      </c>
      <c r="F2887" s="735">
        <v>37</v>
      </c>
      <c r="G2887" s="736">
        <v>2.29</v>
      </c>
      <c r="H2887" s="735">
        <v>1603</v>
      </c>
      <c r="I2887" s="735">
        <v>1666</v>
      </c>
      <c r="J2887" s="735">
        <v>1600</v>
      </c>
      <c r="K2887" s="735">
        <v>32798</v>
      </c>
      <c r="L2887" s="735">
        <v>53411874</v>
      </c>
      <c r="M2887" s="735">
        <v>20790617418</v>
      </c>
      <c r="N2887" s="735">
        <v>12577506</v>
      </c>
    </row>
    <row r="2888" spans="1:14">
      <c r="A2888" s="734" t="s">
        <v>4832</v>
      </c>
      <c r="B2888" s="734" t="s">
        <v>10401</v>
      </c>
      <c r="C2888" s="734" t="s">
        <v>1600</v>
      </c>
      <c r="D2888" s="734" t="s">
        <v>2041</v>
      </c>
      <c r="E2888" s="735">
        <v>4115</v>
      </c>
      <c r="F2888" s="735">
        <v>-80</v>
      </c>
      <c r="G2888" s="736">
        <v>-1.91</v>
      </c>
      <c r="H2888" s="735">
        <v>4280</v>
      </c>
      <c r="I2888" s="735">
        <v>4280</v>
      </c>
      <c r="J2888" s="735">
        <v>4050</v>
      </c>
      <c r="K2888" s="735">
        <v>31346</v>
      </c>
      <c r="L2888" s="735">
        <v>128845215</v>
      </c>
      <c r="M2888" s="735">
        <v>102043819380</v>
      </c>
      <c r="N2888" s="735">
        <v>24798012</v>
      </c>
    </row>
    <row r="2889" spans="1:14">
      <c r="A2889" s="734" t="s">
        <v>6149</v>
      </c>
      <c r="B2889" s="734" t="s">
        <v>6150</v>
      </c>
      <c r="C2889" s="734" t="s">
        <v>1600</v>
      </c>
      <c r="D2889" s="734" t="s">
        <v>1611</v>
      </c>
      <c r="E2889" s="735">
        <v>40350</v>
      </c>
      <c r="F2889" s="735">
        <v>-750</v>
      </c>
      <c r="G2889" s="736">
        <v>-1.82</v>
      </c>
      <c r="H2889" s="735">
        <v>40900</v>
      </c>
      <c r="I2889" s="735">
        <v>41300</v>
      </c>
      <c r="J2889" s="735">
        <v>40250</v>
      </c>
      <c r="K2889" s="735">
        <v>68023</v>
      </c>
      <c r="L2889" s="735">
        <v>2755525600</v>
      </c>
      <c r="M2889" s="735">
        <v>453127675500</v>
      </c>
      <c r="N2889" s="735">
        <v>11229930</v>
      </c>
    </row>
    <row r="2890" spans="1:14">
      <c r="A2890" s="734" t="s">
        <v>6152</v>
      </c>
      <c r="B2890" s="734" t="s">
        <v>6153</v>
      </c>
      <c r="C2890" s="734" t="s">
        <v>1604</v>
      </c>
      <c r="D2890" s="734" t="s">
        <v>1605</v>
      </c>
      <c r="E2890" s="735">
        <v>2670</v>
      </c>
      <c r="F2890" s="735">
        <v>-5</v>
      </c>
      <c r="G2890" s="736">
        <v>-0.19</v>
      </c>
      <c r="H2890" s="735">
        <v>2715</v>
      </c>
      <c r="I2890" s="735">
        <v>2715</v>
      </c>
      <c r="J2890" s="735">
        <v>2660</v>
      </c>
      <c r="K2890" s="735">
        <v>101949</v>
      </c>
      <c r="L2890" s="735">
        <v>272326955</v>
      </c>
      <c r="M2890" s="735">
        <v>92115000000</v>
      </c>
      <c r="N2890" s="735">
        <v>34500000</v>
      </c>
    </row>
    <row r="2891" spans="1:14">
      <c r="A2891" s="734" t="s">
        <v>6154</v>
      </c>
      <c r="B2891" s="734" t="s">
        <v>6155</v>
      </c>
      <c r="C2891" s="734" t="s">
        <v>1600</v>
      </c>
      <c r="D2891" s="734" t="s">
        <v>1611</v>
      </c>
      <c r="E2891" s="735">
        <v>9160</v>
      </c>
      <c r="F2891" s="735">
        <v>40</v>
      </c>
      <c r="G2891" s="736">
        <v>0.44</v>
      </c>
      <c r="H2891" s="735">
        <v>9070</v>
      </c>
      <c r="I2891" s="735">
        <v>9280</v>
      </c>
      <c r="J2891" s="735">
        <v>9000</v>
      </c>
      <c r="K2891" s="735">
        <v>94953</v>
      </c>
      <c r="L2891" s="735">
        <v>869378220</v>
      </c>
      <c r="M2891" s="735">
        <v>105210505080</v>
      </c>
      <c r="N2891" s="735">
        <v>11485863</v>
      </c>
    </row>
    <row r="2892" spans="1:14">
      <c r="A2892" s="734" t="s">
        <v>6157</v>
      </c>
      <c r="B2892" s="734" t="s">
        <v>6158</v>
      </c>
      <c r="C2892" s="734" t="s">
        <v>1604</v>
      </c>
      <c r="D2892" s="734" t="s">
        <v>1605</v>
      </c>
      <c r="E2892" s="735">
        <v>4005</v>
      </c>
      <c r="F2892" s="735">
        <v>-45</v>
      </c>
      <c r="G2892" s="736">
        <v>-1.1100000000000001</v>
      </c>
      <c r="H2892" s="735">
        <v>4020</v>
      </c>
      <c r="I2892" s="735">
        <v>4050</v>
      </c>
      <c r="J2892" s="735">
        <v>3990</v>
      </c>
      <c r="K2892" s="735">
        <v>146229</v>
      </c>
      <c r="L2892" s="735">
        <v>585944145</v>
      </c>
      <c r="M2892" s="735">
        <v>225033240375</v>
      </c>
      <c r="N2892" s="735">
        <v>56188075</v>
      </c>
    </row>
    <row r="2893" spans="1:14">
      <c r="A2893" s="734" t="s">
        <v>6159</v>
      </c>
      <c r="B2893" s="734" t="s">
        <v>6160</v>
      </c>
      <c r="C2893" s="734" t="s">
        <v>1600</v>
      </c>
      <c r="D2893" s="734" t="s">
        <v>1614</v>
      </c>
      <c r="E2893" s="735">
        <v>3860</v>
      </c>
      <c r="F2893" s="735">
        <v>-75</v>
      </c>
      <c r="G2893" s="736">
        <v>-1.91</v>
      </c>
      <c r="H2893" s="735">
        <v>3930</v>
      </c>
      <c r="I2893" s="735">
        <v>3930</v>
      </c>
      <c r="J2893" s="735">
        <v>3855</v>
      </c>
      <c r="K2893" s="735">
        <v>4787</v>
      </c>
      <c r="L2893" s="735">
        <v>18652735</v>
      </c>
      <c r="M2893" s="735">
        <v>37862840360</v>
      </c>
      <c r="N2893" s="735">
        <v>9809026</v>
      </c>
    </row>
    <row r="2894" spans="1:14">
      <c r="A2894" s="734" t="s">
        <v>6161</v>
      </c>
      <c r="B2894" s="734" t="s">
        <v>6162</v>
      </c>
      <c r="C2894" s="734" t="s">
        <v>1600</v>
      </c>
      <c r="D2894" s="734" t="s">
        <v>1611</v>
      </c>
      <c r="E2894" s="735">
        <v>27400</v>
      </c>
      <c r="F2894" s="735">
        <v>150</v>
      </c>
      <c r="G2894" s="736">
        <v>0.55000000000000004</v>
      </c>
      <c r="H2894" s="735">
        <v>27350</v>
      </c>
      <c r="I2894" s="735">
        <v>27400</v>
      </c>
      <c r="J2894" s="735">
        <v>27050</v>
      </c>
      <c r="K2894" s="735">
        <v>11293</v>
      </c>
      <c r="L2894" s="735">
        <v>307439850</v>
      </c>
      <c r="M2894" s="735">
        <v>328242821000</v>
      </c>
      <c r="N2894" s="735">
        <v>11979665</v>
      </c>
    </row>
    <row r="2895" spans="1:14">
      <c r="A2895" s="734" t="s">
        <v>6163</v>
      </c>
      <c r="B2895" s="734" t="s">
        <v>6164</v>
      </c>
      <c r="C2895" s="734" t="s">
        <v>1600</v>
      </c>
      <c r="D2895" s="734" t="s">
        <v>1601</v>
      </c>
      <c r="E2895" s="735">
        <v>51200</v>
      </c>
      <c r="F2895" s="735">
        <v>2150</v>
      </c>
      <c r="G2895" s="736">
        <v>4.38</v>
      </c>
      <c r="H2895" s="735">
        <v>48900</v>
      </c>
      <c r="I2895" s="735">
        <v>53000</v>
      </c>
      <c r="J2895" s="735">
        <v>48900</v>
      </c>
      <c r="K2895" s="735">
        <v>77020</v>
      </c>
      <c r="L2895" s="735">
        <v>3946006050</v>
      </c>
      <c r="M2895" s="735">
        <v>648182374400</v>
      </c>
      <c r="N2895" s="735">
        <v>12659812</v>
      </c>
    </row>
    <row r="2896" spans="1:14">
      <c r="A2896" s="734" t="s">
        <v>6165</v>
      </c>
      <c r="B2896" s="734" t="s">
        <v>6166</v>
      </c>
      <c r="C2896" s="734" t="s">
        <v>1629</v>
      </c>
      <c r="D2896" s="734" t="s">
        <v>1611</v>
      </c>
      <c r="E2896" s="735">
        <v>230500</v>
      </c>
      <c r="F2896" s="735">
        <v>4500</v>
      </c>
      <c r="G2896" s="736">
        <v>1.99</v>
      </c>
      <c r="H2896" s="735">
        <v>225500</v>
      </c>
      <c r="I2896" s="735">
        <v>232000</v>
      </c>
      <c r="J2896" s="735">
        <v>224500</v>
      </c>
      <c r="K2896" s="735">
        <v>26492</v>
      </c>
      <c r="L2896" s="735">
        <v>6079842500</v>
      </c>
      <c r="M2896" s="735">
        <v>2836079606500</v>
      </c>
      <c r="N2896" s="735">
        <v>12304033</v>
      </c>
    </row>
    <row r="2897" spans="1:14">
      <c r="A2897" s="734" t="s">
        <v>6167</v>
      </c>
      <c r="B2897" s="734" t="s">
        <v>6168</v>
      </c>
      <c r="C2897" s="734" t="s">
        <v>1600</v>
      </c>
      <c r="D2897" s="734" t="s">
        <v>1601</v>
      </c>
      <c r="E2897" s="735">
        <v>11860</v>
      </c>
      <c r="F2897" s="735">
        <v>200</v>
      </c>
      <c r="G2897" s="736">
        <v>1.72</v>
      </c>
      <c r="H2897" s="735">
        <v>11730</v>
      </c>
      <c r="I2897" s="735">
        <v>11870</v>
      </c>
      <c r="J2897" s="735">
        <v>11700</v>
      </c>
      <c r="K2897" s="735">
        <v>79067</v>
      </c>
      <c r="L2897" s="735">
        <v>930445060</v>
      </c>
      <c r="M2897" s="735">
        <v>177900000000</v>
      </c>
      <c r="N2897" s="735">
        <v>15000000</v>
      </c>
    </row>
    <row r="2898" spans="1:14">
      <c r="A2898" s="734" t="s">
        <v>6169</v>
      </c>
      <c r="B2898" s="734" t="s">
        <v>6170</v>
      </c>
      <c r="C2898" s="734" t="s">
        <v>1600</v>
      </c>
      <c r="D2898" s="734" t="s">
        <v>1611</v>
      </c>
      <c r="E2898" s="735">
        <v>5200</v>
      </c>
      <c r="F2898" s="735">
        <v>-10</v>
      </c>
      <c r="G2898" s="736">
        <v>-0.19</v>
      </c>
      <c r="H2898" s="735">
        <v>5210</v>
      </c>
      <c r="I2898" s="735">
        <v>5220</v>
      </c>
      <c r="J2898" s="735">
        <v>5140</v>
      </c>
      <c r="K2898" s="735">
        <v>8667</v>
      </c>
      <c r="L2898" s="735">
        <v>44771600</v>
      </c>
      <c r="M2898" s="735">
        <v>64078019200</v>
      </c>
      <c r="N2898" s="735">
        <v>12322696</v>
      </c>
    </row>
    <row r="2899" spans="1:14">
      <c r="A2899" s="734" t="s">
        <v>6171</v>
      </c>
      <c r="B2899" s="734" t="s">
        <v>6172</v>
      </c>
      <c r="C2899" s="734" t="s">
        <v>1600</v>
      </c>
      <c r="D2899" s="734" t="s">
        <v>1611</v>
      </c>
      <c r="E2899" s="735">
        <v>1610</v>
      </c>
      <c r="F2899" s="735">
        <v>-46</v>
      </c>
      <c r="G2899" s="736">
        <v>-2.78</v>
      </c>
      <c r="H2899" s="735">
        <v>1660</v>
      </c>
      <c r="I2899" s="735">
        <v>1660</v>
      </c>
      <c r="J2899" s="735">
        <v>1600</v>
      </c>
      <c r="K2899" s="735">
        <v>86315</v>
      </c>
      <c r="L2899" s="735">
        <v>140393952</v>
      </c>
      <c r="M2899" s="735">
        <v>64621901470</v>
      </c>
      <c r="N2899" s="735">
        <v>40137827</v>
      </c>
    </row>
    <row r="2900" spans="1:14">
      <c r="A2900" s="734" t="s">
        <v>6173</v>
      </c>
      <c r="B2900" s="734" t="s">
        <v>6174</v>
      </c>
      <c r="C2900" s="734" t="s">
        <v>1604</v>
      </c>
      <c r="D2900" s="734" t="s">
        <v>1605</v>
      </c>
      <c r="E2900" s="735">
        <v>3590</v>
      </c>
      <c r="F2900" s="735">
        <v>5</v>
      </c>
      <c r="G2900" s="736">
        <v>0.14000000000000001</v>
      </c>
      <c r="H2900" s="735">
        <v>3595</v>
      </c>
      <c r="I2900" s="735">
        <v>3610</v>
      </c>
      <c r="J2900" s="735">
        <v>3555</v>
      </c>
      <c r="K2900" s="735">
        <v>35270</v>
      </c>
      <c r="L2900" s="735">
        <v>126363905</v>
      </c>
      <c r="M2900" s="735">
        <v>230631095550</v>
      </c>
      <c r="N2900" s="735">
        <v>64242645</v>
      </c>
    </row>
    <row r="2901" spans="1:14">
      <c r="A2901" s="734" t="s">
        <v>6175</v>
      </c>
      <c r="B2901" s="734" t="s">
        <v>6176</v>
      </c>
      <c r="C2901" s="734" t="s">
        <v>1604</v>
      </c>
      <c r="D2901" s="734" t="s">
        <v>1605</v>
      </c>
      <c r="E2901" s="735">
        <v>7410</v>
      </c>
      <c r="F2901" s="735">
        <v>20</v>
      </c>
      <c r="G2901" s="736">
        <v>0.27</v>
      </c>
      <c r="H2901" s="735">
        <v>7490</v>
      </c>
      <c r="I2901" s="735">
        <v>7490</v>
      </c>
      <c r="J2901" s="735">
        <v>7400</v>
      </c>
      <c r="K2901" s="735">
        <v>1595</v>
      </c>
      <c r="L2901" s="735">
        <v>11878070</v>
      </c>
      <c r="M2901" s="735">
        <v>5690880000</v>
      </c>
      <c r="N2901" s="735">
        <v>768000</v>
      </c>
    </row>
    <row r="2902" spans="1:14">
      <c r="A2902" s="734" t="s">
        <v>6177</v>
      </c>
      <c r="B2902" s="734" t="s">
        <v>6178</v>
      </c>
      <c r="C2902" s="734" t="s">
        <v>1604</v>
      </c>
      <c r="D2902" s="734" t="s">
        <v>1605</v>
      </c>
      <c r="E2902" s="735">
        <v>1584</v>
      </c>
      <c r="F2902" s="735">
        <v>16</v>
      </c>
      <c r="G2902" s="736">
        <v>1.02</v>
      </c>
      <c r="H2902" s="735">
        <v>1568</v>
      </c>
      <c r="I2902" s="735">
        <v>1587</v>
      </c>
      <c r="J2902" s="735">
        <v>1568</v>
      </c>
      <c r="K2902" s="735">
        <v>476703</v>
      </c>
      <c r="L2902" s="735">
        <v>752628022</v>
      </c>
      <c r="M2902" s="735">
        <v>380833040016</v>
      </c>
      <c r="N2902" s="735">
        <v>240424899</v>
      </c>
    </row>
    <row r="2903" spans="1:14">
      <c r="A2903" s="734" t="s">
        <v>6179</v>
      </c>
      <c r="B2903" s="734" t="s">
        <v>6180</v>
      </c>
      <c r="C2903" s="734" t="s">
        <v>1600</v>
      </c>
      <c r="D2903" s="734" t="s">
        <v>1611</v>
      </c>
      <c r="E2903" s="735">
        <v>4615</v>
      </c>
      <c r="F2903" s="735">
        <v>-5</v>
      </c>
      <c r="G2903" s="736">
        <v>-0.11</v>
      </c>
      <c r="H2903" s="735">
        <v>4670</v>
      </c>
      <c r="I2903" s="735">
        <v>4675</v>
      </c>
      <c r="J2903" s="735">
        <v>4530</v>
      </c>
      <c r="K2903" s="735">
        <v>58724</v>
      </c>
      <c r="L2903" s="735">
        <v>270819436</v>
      </c>
      <c r="M2903" s="735">
        <v>64252222125</v>
      </c>
      <c r="N2903" s="735">
        <v>13922475</v>
      </c>
    </row>
    <row r="2904" spans="1:14">
      <c r="A2904" s="734" t="s">
        <v>6181</v>
      </c>
      <c r="B2904" s="734" t="s">
        <v>6182</v>
      </c>
      <c r="C2904" s="734" t="s">
        <v>1600</v>
      </c>
      <c r="D2904" s="734" t="s">
        <v>1614</v>
      </c>
      <c r="E2904" s="735">
        <v>3515</v>
      </c>
      <c r="F2904" s="735">
        <v>-30</v>
      </c>
      <c r="G2904" s="736">
        <v>-0.85</v>
      </c>
      <c r="H2904" s="735">
        <v>3545</v>
      </c>
      <c r="I2904" s="735">
        <v>3555</v>
      </c>
      <c r="J2904" s="735">
        <v>3470</v>
      </c>
      <c r="K2904" s="735">
        <v>8628</v>
      </c>
      <c r="L2904" s="735">
        <v>30334524</v>
      </c>
      <c r="M2904" s="735">
        <v>39762509540</v>
      </c>
      <c r="N2904" s="735">
        <v>11312236</v>
      </c>
    </row>
  </sheetData>
  <autoFilter ref="A1:N2691" xr:uid="{53529A0B-B025-4B22-9BE8-5A12CC1C9CA0}">
    <filterColumn colId="1">
      <filters>
        <filter val="KBG"/>
        <filter val="KBI메탈"/>
        <filter val="KB금융"/>
        <filter val="KB스타리츠"/>
        <filter val="KB오토시스"/>
      </filters>
    </filterColumn>
  </autoFilter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91D8-448E-4D0D-BB9B-2CE1E87042B4}">
  <sheetPr>
    <tabColor rgb="FF002060"/>
  </sheetPr>
  <dimension ref="A1:N14"/>
  <sheetViews>
    <sheetView workbookViewId="0">
      <pane xSplit="3" ySplit="2" topLeftCell="D3" activePane="bottomRight" state="frozen"/>
      <selection activeCell="P3" sqref="P3:P9"/>
      <selection pane="topRight" activeCell="P3" sqref="P3:P9"/>
      <selection pane="bottomLeft" activeCell="P3" sqref="P3:P9"/>
      <selection pane="bottomRight" activeCell="K14" sqref="K14"/>
    </sheetView>
  </sheetViews>
  <sheetFormatPr defaultRowHeight="12.75"/>
  <cols>
    <col min="1" max="1" width="14.28515625" bestFit="1" customWidth="1"/>
    <col min="2" max="2" width="23.28515625" bestFit="1" customWidth="1"/>
    <col min="3" max="3" width="14.5703125" bestFit="1" customWidth="1"/>
    <col min="4" max="4" width="12.28515625" bestFit="1" customWidth="1"/>
    <col min="5" max="5" width="23.85546875" bestFit="1" customWidth="1"/>
    <col min="6" max="6" width="12.7109375" bestFit="1" customWidth="1"/>
    <col min="7" max="10" width="13.85546875" bestFit="1" customWidth="1"/>
    <col min="11" max="11" width="17.28515625" bestFit="1" customWidth="1"/>
    <col min="12" max="13" width="16.42578125" style="469" bestFit="1" customWidth="1"/>
    <col min="14" max="14" width="15.140625" bestFit="1" customWidth="1"/>
  </cols>
  <sheetData>
    <row r="1" spans="1:14" ht="14.25" thickBot="1">
      <c r="A1" s="428"/>
      <c r="B1" s="429" t="s">
        <v>6190</v>
      </c>
      <c r="C1" s="428"/>
      <c r="D1" s="428"/>
      <c r="E1" s="428"/>
      <c r="F1" s="428"/>
      <c r="G1" s="545"/>
      <c r="H1" s="428"/>
      <c r="I1" s="428"/>
      <c r="J1" s="428"/>
      <c r="K1" s="428"/>
      <c r="L1" s="428"/>
    </row>
    <row r="2" spans="1:14" ht="13.5">
      <c r="A2" s="428"/>
      <c r="B2" s="430">
        <f>'C1_정산표'!B2</f>
        <v>45657</v>
      </c>
      <c r="C2" s="428"/>
      <c r="D2" s="428"/>
      <c r="E2" s="428"/>
      <c r="F2" s="428"/>
      <c r="G2" s="546" t="s">
        <v>1036</v>
      </c>
      <c r="H2" s="432" t="str">
        <f>'C1_정산표'!H2</f>
        <v>SJ</v>
      </c>
      <c r="I2" s="428"/>
      <c r="J2" s="428"/>
      <c r="K2" s="428"/>
      <c r="L2" s="428"/>
    </row>
    <row r="3" spans="1:14" ht="14.25" thickBot="1">
      <c r="A3" s="428"/>
      <c r="B3" s="429" t="s">
        <v>6183</v>
      </c>
      <c r="C3" s="428"/>
      <c r="D3" s="428"/>
      <c r="E3" s="428"/>
      <c r="F3" s="428"/>
      <c r="G3" s="547" t="s">
        <v>1037</v>
      </c>
      <c r="H3" s="434" t="s">
        <v>1097</v>
      </c>
      <c r="I3" s="428"/>
      <c r="J3" s="428"/>
      <c r="K3" s="428"/>
      <c r="L3" s="428"/>
      <c r="M3"/>
      <c r="N3" s="469"/>
    </row>
    <row r="4" spans="1:14" ht="17.25">
      <c r="A4" s="428"/>
      <c r="B4" s="435"/>
      <c r="C4" s="428"/>
      <c r="D4" s="428"/>
      <c r="E4" s="428"/>
      <c r="F4" s="428"/>
      <c r="G4" s="545"/>
      <c r="H4" s="428"/>
      <c r="I4" s="428"/>
      <c r="J4" s="428"/>
      <c r="K4" s="428"/>
      <c r="L4" s="428"/>
      <c r="N4" s="469"/>
    </row>
    <row r="5" spans="1:14" ht="14.25" thickBot="1">
      <c r="A5" t="s">
        <v>326</v>
      </c>
      <c r="B5" t="s">
        <v>327</v>
      </c>
      <c r="C5" t="s">
        <v>328</v>
      </c>
      <c r="D5" t="s">
        <v>329</v>
      </c>
      <c r="E5" t="s">
        <v>330</v>
      </c>
      <c r="F5" t="s">
        <v>331</v>
      </c>
      <c r="G5" t="s">
        <v>332</v>
      </c>
      <c r="H5" t="s">
        <v>333</v>
      </c>
      <c r="I5" s="563"/>
      <c r="J5" s="564"/>
      <c r="K5" s="565"/>
    </row>
    <row r="6" spans="1:14" ht="14.25" thickBot="1">
      <c r="A6" t="s">
        <v>741</v>
      </c>
      <c r="B6" t="s">
        <v>742</v>
      </c>
      <c r="C6" t="s">
        <v>743</v>
      </c>
      <c r="D6" t="s">
        <v>747</v>
      </c>
      <c r="E6" t="s">
        <v>751</v>
      </c>
      <c r="F6" t="s">
        <v>749</v>
      </c>
      <c r="G6" t="s">
        <v>750</v>
      </c>
      <c r="H6" t="s">
        <v>752</v>
      </c>
      <c r="I6" s="552" t="s">
        <v>6187</v>
      </c>
      <c r="J6" s="553" t="s">
        <v>7478</v>
      </c>
      <c r="K6" s="558" t="s">
        <v>7479</v>
      </c>
    </row>
    <row r="7" spans="1:14">
      <c r="A7" t="str">
        <f>수익증권명세!A3</f>
        <v>KR7102110004</v>
      </c>
      <c r="B7" t="str">
        <f>수익증권명세!B3</f>
        <v>KR7102110004</v>
      </c>
      <c r="C7" t="str">
        <f>수익증권명세!C3</f>
        <v>종목ETF001</v>
      </c>
      <c r="D7">
        <f>수익증권명세!G3</f>
        <v>401506</v>
      </c>
      <c r="E7">
        <f>수익증권명세!K3</f>
        <v>23417443577</v>
      </c>
      <c r="F7">
        <f>수익증권명세!I3</f>
        <v>60930</v>
      </c>
      <c r="G7">
        <f>수익증권명세!J3</f>
        <v>24463760580</v>
      </c>
      <c r="H7">
        <f>수익증권명세!L3</f>
        <v>1046317003</v>
      </c>
      <c r="I7" s="683" t="b">
        <f>D7*F7=G7</f>
        <v>1</v>
      </c>
      <c r="J7" s="566">
        <f>INDEX(KRX정보시스템_ETF!$A$1:$R$2000,MATCH('평가액검증(수익증권)'!C7,KRX정보시스템_ETF!$B:$B,0),MATCH(KRX정보시스템_ETF!$C$1,KRX정보시스템_ETF!$1:$1,0))</f>
        <v>60930</v>
      </c>
      <c r="K7" s="684" t="str">
        <f>IF(F7=0,"TRUE",IF(F7=J7,"TRUE","FALSE"))</f>
        <v>TRUE</v>
      </c>
      <c r="L7"/>
      <c r="M7"/>
    </row>
    <row r="8" spans="1:14">
      <c r="I8" s="559"/>
      <c r="J8" s="566"/>
      <c r="K8" s="560"/>
      <c r="M8"/>
    </row>
    <row r="9" spans="1:14">
      <c r="I9" s="559"/>
      <c r="J9" s="566"/>
      <c r="K9" s="560"/>
      <c r="M9"/>
    </row>
    <row r="10" spans="1:14">
      <c r="I10" s="559"/>
      <c r="J10" s="566"/>
      <c r="K10" s="560"/>
      <c r="M10"/>
    </row>
    <row r="11" spans="1:14">
      <c r="I11" s="559"/>
      <c r="J11" s="566"/>
      <c r="K11" s="560"/>
      <c r="L11"/>
    </row>
    <row r="12" spans="1:14">
      <c r="I12" s="559"/>
      <c r="J12" s="566"/>
      <c r="K12" s="560"/>
      <c r="L12"/>
    </row>
    <row r="13" spans="1:14">
      <c r="E13" s="1"/>
      <c r="I13" s="559"/>
      <c r="J13" s="566"/>
      <c r="K13" s="560"/>
      <c r="L13"/>
    </row>
    <row r="14" spans="1:14">
      <c r="L14"/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9BAD-8A62-4B46-818E-F6FC985D7A73}">
  <dimension ref="A1:R1059"/>
  <sheetViews>
    <sheetView topLeftCell="A1031" workbookViewId="0">
      <selection activeCell="C20" sqref="C20"/>
    </sheetView>
  </sheetViews>
  <sheetFormatPr defaultRowHeight="12.75"/>
  <cols>
    <col min="1" max="1" width="18.7109375" customWidth="1"/>
    <col min="2" max="2" width="55.85546875" customWidth="1"/>
    <col min="3" max="5" width="18.7109375" customWidth="1"/>
    <col min="6" max="6" width="29.7109375" customWidth="1"/>
    <col min="7" max="10" width="18.7109375" customWidth="1"/>
    <col min="11" max="11" width="22.28515625" customWidth="1"/>
    <col min="12" max="13" width="26.140625" customWidth="1"/>
    <col min="14" max="14" width="18.7109375" customWidth="1"/>
    <col min="15" max="15" width="149.140625" customWidth="1"/>
    <col min="16" max="17" width="20.5703125" customWidth="1"/>
    <col min="18" max="18" width="24.28515625" customWidth="1"/>
  </cols>
  <sheetData>
    <row r="1" spans="1:18" ht="19.899999999999999" customHeight="1">
      <c r="A1" s="733" t="s">
        <v>1544</v>
      </c>
      <c r="B1" s="733" t="s">
        <v>946</v>
      </c>
      <c r="C1" s="733" t="s">
        <v>1588</v>
      </c>
      <c r="D1" s="733" t="s">
        <v>1589</v>
      </c>
      <c r="E1" s="733" t="s">
        <v>1590</v>
      </c>
      <c r="F1" s="733" t="s">
        <v>6191</v>
      </c>
      <c r="G1" s="733" t="s">
        <v>1591</v>
      </c>
      <c r="H1" s="733" t="s">
        <v>1592</v>
      </c>
      <c r="I1" s="733" t="s">
        <v>1593</v>
      </c>
      <c r="J1" s="733" t="s">
        <v>1594</v>
      </c>
      <c r="K1" s="733" t="s">
        <v>1595</v>
      </c>
      <c r="L1" s="733" t="s">
        <v>1596</v>
      </c>
      <c r="M1" s="733" t="s">
        <v>526</v>
      </c>
      <c r="N1" s="733" t="s">
        <v>6192</v>
      </c>
      <c r="O1" s="733" t="s">
        <v>6193</v>
      </c>
      <c r="P1" s="733" t="s">
        <v>6194</v>
      </c>
      <c r="Q1" s="733" t="s">
        <v>6195</v>
      </c>
      <c r="R1" s="733" t="s">
        <v>6196</v>
      </c>
    </row>
    <row r="2" spans="1:18">
      <c r="A2" s="734" t="s">
        <v>8359</v>
      </c>
      <c r="B2" s="734" t="s">
        <v>8360</v>
      </c>
      <c r="C2" s="735">
        <v>102975</v>
      </c>
      <c r="D2" s="735">
        <v>35</v>
      </c>
      <c r="E2" s="736">
        <v>0.03</v>
      </c>
      <c r="F2" s="736">
        <v>102942.94</v>
      </c>
      <c r="G2" s="735">
        <v>102960</v>
      </c>
      <c r="H2" s="735">
        <v>102975</v>
      </c>
      <c r="I2" s="735">
        <v>102960</v>
      </c>
      <c r="J2" s="735">
        <v>4996</v>
      </c>
      <c r="K2" s="735">
        <v>514407646</v>
      </c>
      <c r="L2" s="735">
        <v>230252100000</v>
      </c>
      <c r="M2" s="735">
        <v>240165889323</v>
      </c>
      <c r="N2" s="735">
        <v>2236000</v>
      </c>
      <c r="O2" s="734" t="s">
        <v>8361</v>
      </c>
      <c r="P2" s="736">
        <v>11650.99</v>
      </c>
      <c r="Q2" s="736">
        <v>2.74</v>
      </c>
      <c r="R2" s="736">
        <v>0.02</v>
      </c>
    </row>
    <row r="3" spans="1:18">
      <c r="A3" s="734" t="s">
        <v>8171</v>
      </c>
      <c r="B3" s="734" t="s">
        <v>8362</v>
      </c>
      <c r="C3" s="735">
        <v>19795</v>
      </c>
      <c r="D3" s="735">
        <v>70</v>
      </c>
      <c r="E3" s="736">
        <v>0.35</v>
      </c>
      <c r="F3" s="736">
        <v>19827.18</v>
      </c>
      <c r="G3" s="735">
        <v>19705</v>
      </c>
      <c r="H3" s="735">
        <v>19855</v>
      </c>
      <c r="I3" s="735">
        <v>19675</v>
      </c>
      <c r="J3" s="735">
        <v>75541</v>
      </c>
      <c r="K3" s="735">
        <v>1494874190</v>
      </c>
      <c r="L3" s="735">
        <v>154401000000</v>
      </c>
      <c r="M3" s="735">
        <v>154652008289</v>
      </c>
      <c r="N3" s="735">
        <v>7800000</v>
      </c>
      <c r="O3" s="734" t="s">
        <v>6199</v>
      </c>
      <c r="P3" s="736">
        <v>605.98</v>
      </c>
      <c r="Q3" s="736">
        <v>0.28999999999999998</v>
      </c>
      <c r="R3" s="736">
        <v>0.05</v>
      </c>
    </row>
    <row r="4" spans="1:18">
      <c r="A4" s="734" t="s">
        <v>9049</v>
      </c>
      <c r="B4" s="734" t="s">
        <v>9050</v>
      </c>
      <c r="C4" s="735">
        <v>10005</v>
      </c>
      <c r="D4" s="735">
        <v>-10</v>
      </c>
      <c r="E4" s="736">
        <v>-0.1</v>
      </c>
      <c r="F4" s="736">
        <v>10012.11</v>
      </c>
      <c r="G4" s="735">
        <v>10015</v>
      </c>
      <c r="H4" s="735">
        <v>10035</v>
      </c>
      <c r="I4" s="735">
        <v>9915</v>
      </c>
      <c r="J4" s="735">
        <v>152734</v>
      </c>
      <c r="K4" s="735">
        <v>1522706804</v>
      </c>
      <c r="L4" s="735">
        <v>33516750000</v>
      </c>
      <c r="M4" s="735">
        <v>33540578646</v>
      </c>
      <c r="N4" s="735">
        <v>3350000</v>
      </c>
      <c r="O4" s="734" t="s">
        <v>9051</v>
      </c>
      <c r="P4" s="736">
        <v>1974.89</v>
      </c>
      <c r="Q4" s="736">
        <v>-6.34</v>
      </c>
      <c r="R4" s="736">
        <v>-0.32</v>
      </c>
    </row>
    <row r="5" spans="1:18">
      <c r="A5" s="734" t="s">
        <v>8172</v>
      </c>
      <c r="B5" s="734" t="s">
        <v>8363</v>
      </c>
      <c r="C5" s="735">
        <v>107215</v>
      </c>
      <c r="D5" s="735">
        <v>20</v>
      </c>
      <c r="E5" s="736">
        <v>0.02</v>
      </c>
      <c r="F5" s="736">
        <v>107216.56</v>
      </c>
      <c r="G5" s="735">
        <v>107265</v>
      </c>
      <c r="H5" s="735">
        <v>107265</v>
      </c>
      <c r="I5" s="735">
        <v>107205</v>
      </c>
      <c r="J5" s="735">
        <v>1963</v>
      </c>
      <c r="K5" s="735">
        <v>210470891</v>
      </c>
      <c r="L5" s="735">
        <v>167255400000</v>
      </c>
      <c r="M5" s="735">
        <v>167257833015</v>
      </c>
      <c r="N5" s="735">
        <v>1560000</v>
      </c>
      <c r="O5" s="734" t="s">
        <v>6999</v>
      </c>
      <c r="P5" s="736">
        <v>14481.79</v>
      </c>
      <c r="Q5" s="736">
        <v>3.19</v>
      </c>
      <c r="R5" s="736">
        <v>0.02</v>
      </c>
    </row>
    <row r="6" spans="1:18">
      <c r="A6" s="734" t="s">
        <v>9052</v>
      </c>
      <c r="B6" s="734" t="s">
        <v>9053</v>
      </c>
      <c r="C6" s="735">
        <v>100300</v>
      </c>
      <c r="D6" s="735">
        <v>35</v>
      </c>
      <c r="E6" s="736">
        <v>0.03</v>
      </c>
      <c r="F6" s="736">
        <v>100295.73</v>
      </c>
      <c r="G6" s="735">
        <v>100295</v>
      </c>
      <c r="H6" s="735">
        <v>100305</v>
      </c>
      <c r="I6" s="735">
        <v>100295</v>
      </c>
      <c r="J6" s="735">
        <v>173</v>
      </c>
      <c r="K6" s="735">
        <v>17352670</v>
      </c>
      <c r="L6" s="735">
        <v>105114400000</v>
      </c>
      <c r="M6" s="735">
        <v>120154278916</v>
      </c>
      <c r="N6" s="735">
        <v>1048000</v>
      </c>
      <c r="O6" s="734" t="s">
        <v>9054</v>
      </c>
      <c r="P6" s="736">
        <v>115.11</v>
      </c>
      <c r="Q6" s="736">
        <v>0.03</v>
      </c>
      <c r="R6" s="736">
        <v>0.03</v>
      </c>
    </row>
    <row r="7" spans="1:18">
      <c r="A7" s="734" t="s">
        <v>8364</v>
      </c>
      <c r="B7" s="734" t="s">
        <v>8365</v>
      </c>
      <c r="C7" s="735">
        <v>52620</v>
      </c>
      <c r="D7" s="735">
        <v>5</v>
      </c>
      <c r="E7" s="736">
        <v>0.01</v>
      </c>
      <c r="F7" s="736">
        <v>52621.36</v>
      </c>
      <c r="G7" s="735">
        <v>52620</v>
      </c>
      <c r="H7" s="735">
        <v>52625</v>
      </c>
      <c r="I7" s="735">
        <v>52620</v>
      </c>
      <c r="J7" s="735">
        <v>31758</v>
      </c>
      <c r="K7" s="735">
        <v>1671172152</v>
      </c>
      <c r="L7" s="735">
        <v>1007462520000</v>
      </c>
      <c r="M7" s="735">
        <v>1135989981848</v>
      </c>
      <c r="N7" s="735">
        <v>19146000</v>
      </c>
      <c r="O7" s="734" t="s">
        <v>8366</v>
      </c>
      <c r="P7" s="736">
        <v>118.46</v>
      </c>
      <c r="Q7" s="736">
        <v>0.03</v>
      </c>
      <c r="R7" s="736">
        <v>0.03</v>
      </c>
    </row>
    <row r="8" spans="1:18">
      <c r="A8" s="734" t="s">
        <v>9055</v>
      </c>
      <c r="B8" s="734" t="s">
        <v>9056</v>
      </c>
      <c r="C8" s="735">
        <v>12085</v>
      </c>
      <c r="D8" s="735">
        <v>35</v>
      </c>
      <c r="E8" s="736">
        <v>0.28999999999999998</v>
      </c>
      <c r="F8" s="736">
        <v>12071.67</v>
      </c>
      <c r="G8" s="735">
        <v>12020</v>
      </c>
      <c r="H8" s="735">
        <v>12085</v>
      </c>
      <c r="I8" s="735">
        <v>11990</v>
      </c>
      <c r="J8" s="735">
        <v>330564</v>
      </c>
      <c r="K8" s="735">
        <v>3976618895</v>
      </c>
      <c r="L8" s="735">
        <v>188526000000</v>
      </c>
      <c r="M8" s="735">
        <v>237811821334</v>
      </c>
      <c r="N8" s="735">
        <v>15600000</v>
      </c>
      <c r="O8" s="734" t="s">
        <v>6247</v>
      </c>
      <c r="P8" s="736">
        <v>6896.24</v>
      </c>
      <c r="Q8" s="736">
        <v>-9.5</v>
      </c>
      <c r="R8" s="736">
        <v>-0.14000000000000001</v>
      </c>
    </row>
    <row r="9" spans="1:18">
      <c r="A9" s="734" t="s">
        <v>9057</v>
      </c>
      <c r="B9" s="734" t="s">
        <v>9058</v>
      </c>
      <c r="C9" s="735">
        <v>11410</v>
      </c>
      <c r="D9" s="735">
        <v>35</v>
      </c>
      <c r="E9" s="736">
        <v>0.31</v>
      </c>
      <c r="F9" s="736">
        <v>11408.58</v>
      </c>
      <c r="G9" s="735">
        <v>11365</v>
      </c>
      <c r="H9" s="735">
        <v>11410</v>
      </c>
      <c r="I9" s="735">
        <v>11325</v>
      </c>
      <c r="J9" s="735">
        <v>353743</v>
      </c>
      <c r="K9" s="735">
        <v>4021983605</v>
      </c>
      <c r="L9" s="735">
        <v>185983000000</v>
      </c>
      <c r="M9" s="735">
        <v>192805003698</v>
      </c>
      <c r="N9" s="735">
        <v>16300000</v>
      </c>
      <c r="O9" s="734" t="s">
        <v>9059</v>
      </c>
      <c r="P9" s="736">
        <v>276.17</v>
      </c>
      <c r="Q9" s="736">
        <v>-0.17</v>
      </c>
      <c r="R9" s="736">
        <v>-0.06</v>
      </c>
    </row>
    <row r="10" spans="1:18">
      <c r="A10" s="734" t="s">
        <v>9060</v>
      </c>
      <c r="B10" s="734" t="s">
        <v>9061</v>
      </c>
      <c r="C10" s="735">
        <v>12195</v>
      </c>
      <c r="D10" s="735">
        <v>10</v>
      </c>
      <c r="E10" s="736">
        <v>0.08</v>
      </c>
      <c r="F10" s="736">
        <v>12201.31</v>
      </c>
      <c r="G10" s="735">
        <v>12120</v>
      </c>
      <c r="H10" s="735">
        <v>12195</v>
      </c>
      <c r="I10" s="735">
        <v>12115</v>
      </c>
      <c r="J10" s="735">
        <v>356651</v>
      </c>
      <c r="K10" s="735">
        <v>4333883340</v>
      </c>
      <c r="L10" s="735">
        <v>73170000000</v>
      </c>
      <c r="M10" s="735">
        <v>75648141659</v>
      </c>
      <c r="N10" s="735">
        <v>6000000</v>
      </c>
      <c r="O10" s="734" t="s">
        <v>6255</v>
      </c>
      <c r="P10" s="736">
        <v>25462.560000000001</v>
      </c>
      <c r="Q10" s="736">
        <v>-63</v>
      </c>
      <c r="R10" s="736">
        <v>-0.25</v>
      </c>
    </row>
    <row r="11" spans="1:18">
      <c r="A11" s="734" t="s">
        <v>9062</v>
      </c>
      <c r="B11" s="734" t="s">
        <v>9063</v>
      </c>
      <c r="C11" s="735">
        <v>10420</v>
      </c>
      <c r="D11" s="735">
        <v>30</v>
      </c>
      <c r="E11" s="736">
        <v>0.28999999999999998</v>
      </c>
      <c r="F11" s="736">
        <v>10405.200000000001</v>
      </c>
      <c r="G11" s="735">
        <v>10370</v>
      </c>
      <c r="H11" s="735">
        <v>10420</v>
      </c>
      <c r="I11" s="735">
        <v>10320</v>
      </c>
      <c r="J11" s="735">
        <v>283347</v>
      </c>
      <c r="K11" s="735">
        <v>2941610538</v>
      </c>
      <c r="L11" s="735">
        <v>141712000000</v>
      </c>
      <c r="M11" s="735">
        <v>145672864086</v>
      </c>
      <c r="N11" s="735">
        <v>13600000</v>
      </c>
      <c r="O11" s="734" t="s">
        <v>9064</v>
      </c>
      <c r="P11" s="736">
        <v>2875.8</v>
      </c>
      <c r="Q11" s="736">
        <v>-3.32</v>
      </c>
      <c r="R11" s="736">
        <v>-0.12</v>
      </c>
    </row>
    <row r="12" spans="1:18">
      <c r="A12" s="734" t="s">
        <v>9065</v>
      </c>
      <c r="B12" s="734" t="s">
        <v>9066</v>
      </c>
      <c r="C12" s="735">
        <v>11535</v>
      </c>
      <c r="D12" s="735">
        <v>-40</v>
      </c>
      <c r="E12" s="736">
        <v>-0.35</v>
      </c>
      <c r="F12" s="736">
        <v>11552.29</v>
      </c>
      <c r="G12" s="735">
        <v>11495</v>
      </c>
      <c r="H12" s="735">
        <v>11545</v>
      </c>
      <c r="I12" s="735">
        <v>11440</v>
      </c>
      <c r="J12" s="735">
        <v>110969</v>
      </c>
      <c r="K12" s="735">
        <v>1273753465</v>
      </c>
      <c r="L12" s="735">
        <v>49600500000</v>
      </c>
      <c r="M12" s="735">
        <v>49674838852</v>
      </c>
      <c r="N12" s="735">
        <v>4300000</v>
      </c>
      <c r="O12" s="734" t="s">
        <v>9067</v>
      </c>
      <c r="P12" s="736">
        <v>2070.33</v>
      </c>
      <c r="Q12" s="736">
        <v>-14.51</v>
      </c>
      <c r="R12" s="736">
        <v>-0.7</v>
      </c>
    </row>
    <row r="13" spans="1:18">
      <c r="A13" s="734" t="s">
        <v>9068</v>
      </c>
      <c r="B13" s="734" t="s">
        <v>9069</v>
      </c>
      <c r="C13" s="735">
        <v>8985</v>
      </c>
      <c r="D13" s="735">
        <v>5</v>
      </c>
      <c r="E13" s="736">
        <v>0.06</v>
      </c>
      <c r="F13" s="736">
        <v>8944.84</v>
      </c>
      <c r="G13" s="735">
        <v>8960</v>
      </c>
      <c r="H13" s="735">
        <v>8985</v>
      </c>
      <c r="I13" s="735">
        <v>8915</v>
      </c>
      <c r="J13" s="735">
        <v>17427</v>
      </c>
      <c r="K13" s="735">
        <v>155938778</v>
      </c>
      <c r="L13" s="735">
        <v>7188000000</v>
      </c>
      <c r="M13" s="735">
        <v>7155871987</v>
      </c>
      <c r="N13" s="735">
        <v>800000</v>
      </c>
      <c r="O13" s="734" t="s">
        <v>9070</v>
      </c>
      <c r="P13" s="736">
        <v>4050.72</v>
      </c>
      <c r="Q13" s="736">
        <v>-3.93</v>
      </c>
      <c r="R13" s="736">
        <v>-0.1</v>
      </c>
    </row>
    <row r="14" spans="1:18">
      <c r="A14" s="734" t="s">
        <v>9071</v>
      </c>
      <c r="B14" s="734" t="s">
        <v>9072</v>
      </c>
      <c r="C14" s="735">
        <v>12690</v>
      </c>
      <c r="D14" s="735">
        <v>-70</v>
      </c>
      <c r="E14" s="736">
        <v>-0.55000000000000004</v>
      </c>
      <c r="F14" s="736">
        <v>12518.38</v>
      </c>
      <c r="G14" s="735">
        <v>12555</v>
      </c>
      <c r="H14" s="735">
        <v>12690</v>
      </c>
      <c r="I14" s="735">
        <v>12510</v>
      </c>
      <c r="J14" s="735">
        <v>815908</v>
      </c>
      <c r="K14" s="735">
        <v>10274223546</v>
      </c>
      <c r="L14" s="735">
        <v>102789000000</v>
      </c>
      <c r="M14" s="735">
        <v>103276613308</v>
      </c>
      <c r="N14" s="735">
        <v>8100000</v>
      </c>
      <c r="O14" s="734" t="s">
        <v>9073</v>
      </c>
      <c r="P14" s="736">
        <v>4353.5</v>
      </c>
      <c r="Q14" s="736">
        <v>-3.78</v>
      </c>
      <c r="R14" s="736">
        <v>-0.09</v>
      </c>
    </row>
    <row r="15" spans="1:18">
      <c r="A15" s="734" t="s">
        <v>9074</v>
      </c>
      <c r="B15" s="734" t="s">
        <v>9075</v>
      </c>
      <c r="C15" s="735">
        <v>9710</v>
      </c>
      <c r="D15" s="735">
        <v>175</v>
      </c>
      <c r="E15" s="736">
        <v>1.84</v>
      </c>
      <c r="F15" s="736">
        <v>9548.24</v>
      </c>
      <c r="G15" s="735">
        <v>9535</v>
      </c>
      <c r="H15" s="735">
        <v>9710</v>
      </c>
      <c r="I15" s="735">
        <v>9475</v>
      </c>
      <c r="J15" s="735">
        <v>58633</v>
      </c>
      <c r="K15" s="735">
        <v>557549872</v>
      </c>
      <c r="L15" s="735">
        <v>20876500000</v>
      </c>
      <c r="M15" s="735">
        <v>20528712426</v>
      </c>
      <c r="N15" s="735">
        <v>2150000</v>
      </c>
      <c r="O15" s="734" t="s">
        <v>9076</v>
      </c>
      <c r="P15" s="736">
        <v>1869.85</v>
      </c>
      <c r="Q15" s="736">
        <v>27.93</v>
      </c>
      <c r="R15" s="736">
        <v>1.52</v>
      </c>
    </row>
    <row r="16" spans="1:18">
      <c r="A16" s="734" t="s">
        <v>9077</v>
      </c>
      <c r="B16" s="734" t="s">
        <v>9078</v>
      </c>
      <c r="C16" s="735">
        <v>98150</v>
      </c>
      <c r="D16" s="735">
        <v>-30</v>
      </c>
      <c r="E16" s="736">
        <v>-0.03</v>
      </c>
      <c r="F16" s="736">
        <v>98096.56</v>
      </c>
      <c r="G16" s="735">
        <v>98300</v>
      </c>
      <c r="H16" s="735">
        <v>98505</v>
      </c>
      <c r="I16" s="735">
        <v>98150</v>
      </c>
      <c r="J16" s="735">
        <v>170</v>
      </c>
      <c r="K16" s="735">
        <v>16709531</v>
      </c>
      <c r="L16" s="735">
        <v>65269750000</v>
      </c>
      <c r="M16" s="735">
        <v>65234209447</v>
      </c>
      <c r="N16" s="735">
        <v>665000</v>
      </c>
      <c r="O16" s="734" t="s">
        <v>9079</v>
      </c>
      <c r="P16" s="736">
        <v>124.44</v>
      </c>
      <c r="Q16" s="736">
        <v>-0.08</v>
      </c>
      <c r="R16" s="736">
        <v>-0.06</v>
      </c>
    </row>
    <row r="17" spans="1:18">
      <c r="A17" s="734" t="s">
        <v>9080</v>
      </c>
      <c r="B17" s="734" t="s">
        <v>9081</v>
      </c>
      <c r="C17" s="735">
        <v>50020</v>
      </c>
      <c r="D17" s="735">
        <v>5</v>
      </c>
      <c r="E17" s="736">
        <v>0.01</v>
      </c>
      <c r="F17" s="736">
        <v>50021.05</v>
      </c>
      <c r="G17" s="735">
        <v>50045</v>
      </c>
      <c r="H17" s="735">
        <v>50045</v>
      </c>
      <c r="I17" s="735">
        <v>50010</v>
      </c>
      <c r="J17" s="735">
        <v>40285</v>
      </c>
      <c r="K17" s="735">
        <v>2015280925</v>
      </c>
      <c r="L17" s="735">
        <v>166766680000</v>
      </c>
      <c r="M17" s="735">
        <v>171772276947</v>
      </c>
      <c r="N17" s="735">
        <v>3334000</v>
      </c>
      <c r="O17" s="734" t="s">
        <v>9082</v>
      </c>
      <c r="P17" s="736">
        <v>118.12</v>
      </c>
      <c r="Q17" s="736">
        <v>0</v>
      </c>
      <c r="R17" s="736">
        <v>0</v>
      </c>
    </row>
    <row r="18" spans="1:18">
      <c r="A18" s="734" t="s">
        <v>8173</v>
      </c>
      <c r="B18" s="734" t="s">
        <v>8367</v>
      </c>
      <c r="C18" s="735">
        <v>16245</v>
      </c>
      <c r="D18" s="735">
        <v>40</v>
      </c>
      <c r="E18" s="736">
        <v>0.25</v>
      </c>
      <c r="F18" s="736">
        <v>16137.21</v>
      </c>
      <c r="G18" s="735">
        <v>16010</v>
      </c>
      <c r="H18" s="735">
        <v>16245</v>
      </c>
      <c r="I18" s="735">
        <v>16010</v>
      </c>
      <c r="J18" s="735">
        <v>1431</v>
      </c>
      <c r="K18" s="735">
        <v>23103140</v>
      </c>
      <c r="L18" s="735">
        <v>6498000000</v>
      </c>
      <c r="M18" s="735">
        <v>6454883582</v>
      </c>
      <c r="N18" s="735">
        <v>400000</v>
      </c>
      <c r="O18" s="734" t="s">
        <v>6603</v>
      </c>
      <c r="P18" s="736">
        <v>8991.02</v>
      </c>
      <c r="Q18" s="736">
        <v>99.31</v>
      </c>
      <c r="R18" s="736">
        <v>1.1200000000000001</v>
      </c>
    </row>
    <row r="19" spans="1:18">
      <c r="A19" s="734" t="s">
        <v>8368</v>
      </c>
      <c r="B19" s="734" t="s">
        <v>8369</v>
      </c>
      <c r="C19" s="735">
        <v>17675</v>
      </c>
      <c r="D19" s="735">
        <v>170</v>
      </c>
      <c r="E19" s="736">
        <v>0.97</v>
      </c>
      <c r="F19" s="736">
        <v>17639.34</v>
      </c>
      <c r="G19" s="735">
        <v>17540</v>
      </c>
      <c r="H19" s="735">
        <v>17675</v>
      </c>
      <c r="I19" s="735">
        <v>17500</v>
      </c>
      <c r="J19" s="735">
        <v>37785</v>
      </c>
      <c r="K19" s="735">
        <v>665329722</v>
      </c>
      <c r="L19" s="735">
        <v>60095000000</v>
      </c>
      <c r="M19" s="735">
        <v>59973766051</v>
      </c>
      <c r="N19" s="735">
        <v>3400000</v>
      </c>
      <c r="O19" s="734" t="s">
        <v>8370</v>
      </c>
      <c r="P19" s="736">
        <v>1797.52</v>
      </c>
      <c r="Q19" s="736">
        <v>4.79</v>
      </c>
      <c r="R19" s="736">
        <v>0.27</v>
      </c>
    </row>
    <row r="20" spans="1:18">
      <c r="A20" s="734" t="s">
        <v>8371</v>
      </c>
      <c r="B20" s="734" t="s">
        <v>8372</v>
      </c>
      <c r="C20" s="735">
        <v>50990</v>
      </c>
      <c r="D20" s="735">
        <v>-35</v>
      </c>
      <c r="E20" s="736">
        <v>-7.0000000000000007E-2</v>
      </c>
      <c r="F20" s="736">
        <v>51003.55</v>
      </c>
      <c r="G20" s="735">
        <v>51035</v>
      </c>
      <c r="H20" s="735">
        <v>51045</v>
      </c>
      <c r="I20" s="735">
        <v>50990</v>
      </c>
      <c r="J20" s="735">
        <v>890</v>
      </c>
      <c r="K20" s="735">
        <v>45398010</v>
      </c>
      <c r="L20" s="735">
        <v>104733460000</v>
      </c>
      <c r="M20" s="735">
        <v>104761297621</v>
      </c>
      <c r="N20" s="735">
        <v>2054000</v>
      </c>
      <c r="O20" s="734" t="s">
        <v>8373</v>
      </c>
      <c r="P20" s="736">
        <v>11837.27</v>
      </c>
      <c r="Q20" s="736">
        <v>-0.39</v>
      </c>
      <c r="R20" s="736">
        <v>0</v>
      </c>
    </row>
    <row r="21" spans="1:18">
      <c r="A21" s="734" t="s">
        <v>7974</v>
      </c>
      <c r="B21" s="734" t="s">
        <v>7975</v>
      </c>
      <c r="C21" s="735">
        <v>10635</v>
      </c>
      <c r="D21" s="735">
        <v>5</v>
      </c>
      <c r="E21" s="736">
        <v>0.05</v>
      </c>
      <c r="F21" s="736">
        <v>10637.75</v>
      </c>
      <c r="G21" s="735">
        <v>10635</v>
      </c>
      <c r="H21" s="735">
        <v>10640</v>
      </c>
      <c r="I21" s="735">
        <v>10635</v>
      </c>
      <c r="J21" s="735">
        <v>3122</v>
      </c>
      <c r="K21" s="735">
        <v>33204302</v>
      </c>
      <c r="L21" s="735">
        <v>97522950000</v>
      </c>
      <c r="M21" s="735">
        <v>97548151381</v>
      </c>
      <c r="N21" s="735">
        <v>9170000</v>
      </c>
      <c r="O21" s="734" t="s">
        <v>7976</v>
      </c>
      <c r="P21" s="736">
        <v>121.55</v>
      </c>
      <c r="Q21" s="736">
        <v>0.01</v>
      </c>
      <c r="R21" s="736">
        <v>0.01</v>
      </c>
    </row>
    <row r="22" spans="1:18">
      <c r="A22" s="734" t="s">
        <v>6197</v>
      </c>
      <c r="B22" s="734" t="s">
        <v>6198</v>
      </c>
      <c r="C22" s="735">
        <v>61270</v>
      </c>
      <c r="D22" s="735">
        <v>235</v>
      </c>
      <c r="E22" s="736">
        <v>0.39</v>
      </c>
      <c r="F22" s="736">
        <v>61307.44</v>
      </c>
      <c r="G22" s="735">
        <v>60780</v>
      </c>
      <c r="H22" s="735">
        <v>61445</v>
      </c>
      <c r="I22" s="735">
        <v>60650</v>
      </c>
      <c r="J22" s="735">
        <v>287757</v>
      </c>
      <c r="K22" s="735">
        <v>17636175492</v>
      </c>
      <c r="L22" s="735">
        <v>707668500000</v>
      </c>
      <c r="M22" s="735">
        <v>708100964992</v>
      </c>
      <c r="N22" s="735">
        <v>11550000</v>
      </c>
      <c r="O22" s="734" t="s">
        <v>6199</v>
      </c>
      <c r="P22" s="736">
        <v>605.98</v>
      </c>
      <c r="Q22" s="736">
        <v>0.28999999999999998</v>
      </c>
      <c r="R22" s="736">
        <v>0.05</v>
      </c>
    </row>
    <row r="23" spans="1:18">
      <c r="A23" s="734" t="s">
        <v>6200</v>
      </c>
      <c r="B23" s="734" t="s">
        <v>6201</v>
      </c>
      <c r="C23" s="735">
        <v>40825</v>
      </c>
      <c r="D23" s="735">
        <v>220</v>
      </c>
      <c r="E23" s="736">
        <v>0.54</v>
      </c>
      <c r="F23" s="736">
        <v>40777.410000000003</v>
      </c>
      <c r="G23" s="735">
        <v>40555</v>
      </c>
      <c r="H23" s="735">
        <v>40865</v>
      </c>
      <c r="I23" s="735">
        <v>40535</v>
      </c>
      <c r="J23" s="735">
        <v>13633</v>
      </c>
      <c r="K23" s="735">
        <v>555364955</v>
      </c>
      <c r="L23" s="735">
        <v>85732500000</v>
      </c>
      <c r="M23" s="735">
        <v>85632559079</v>
      </c>
      <c r="N23" s="735">
        <v>2100000</v>
      </c>
      <c r="O23" s="734" t="s">
        <v>6202</v>
      </c>
      <c r="P23" s="736">
        <v>797.55</v>
      </c>
      <c r="Q23" s="736">
        <v>0.38</v>
      </c>
      <c r="R23" s="736">
        <v>0.05</v>
      </c>
    </row>
    <row r="24" spans="1:18">
      <c r="A24" s="734" t="s">
        <v>7977</v>
      </c>
      <c r="B24" s="734" t="s">
        <v>7978</v>
      </c>
      <c r="C24" s="735">
        <v>11075</v>
      </c>
      <c r="D24" s="735">
        <v>10</v>
      </c>
      <c r="E24" s="736">
        <v>0.09</v>
      </c>
      <c r="F24" s="736">
        <v>11068.24</v>
      </c>
      <c r="G24" s="735">
        <v>11065</v>
      </c>
      <c r="H24" s="735">
        <v>11075</v>
      </c>
      <c r="I24" s="735">
        <v>11065</v>
      </c>
      <c r="J24" s="735">
        <v>27637</v>
      </c>
      <c r="K24" s="735">
        <v>305881493</v>
      </c>
      <c r="L24" s="735">
        <v>171884000000</v>
      </c>
      <c r="M24" s="735">
        <v>171779067628</v>
      </c>
      <c r="N24" s="735">
        <v>15520000</v>
      </c>
      <c r="O24" s="734" t="s">
        <v>7979</v>
      </c>
      <c r="P24" s="736">
        <v>124</v>
      </c>
      <c r="Q24" s="736">
        <v>0.03</v>
      </c>
      <c r="R24" s="736">
        <v>0.02</v>
      </c>
    </row>
    <row r="25" spans="1:18">
      <c r="A25" s="734" t="s">
        <v>8374</v>
      </c>
      <c r="B25" s="734" t="s">
        <v>8375</v>
      </c>
      <c r="C25" s="735">
        <v>10555</v>
      </c>
      <c r="D25" s="735">
        <v>0</v>
      </c>
      <c r="E25" s="736">
        <v>0</v>
      </c>
      <c r="F25" s="736">
        <v>10551.56</v>
      </c>
      <c r="G25" s="735">
        <v>10550</v>
      </c>
      <c r="H25" s="735">
        <v>10555</v>
      </c>
      <c r="I25" s="735">
        <v>10550</v>
      </c>
      <c r="J25" s="735">
        <v>1200</v>
      </c>
      <c r="K25" s="735">
        <v>12663010</v>
      </c>
      <c r="L25" s="735">
        <v>48975200000</v>
      </c>
      <c r="M25" s="735">
        <v>48959230256</v>
      </c>
      <c r="N25" s="735">
        <v>4640000</v>
      </c>
      <c r="O25" s="734" t="s">
        <v>8376</v>
      </c>
      <c r="P25" s="736">
        <v>120.56</v>
      </c>
      <c r="Q25" s="736">
        <v>0.01</v>
      </c>
      <c r="R25" s="736">
        <v>0.01</v>
      </c>
    </row>
    <row r="26" spans="1:18">
      <c r="A26" s="734" t="s">
        <v>6312</v>
      </c>
      <c r="B26" s="734" t="s">
        <v>7980</v>
      </c>
      <c r="C26" s="735">
        <v>8020</v>
      </c>
      <c r="D26" s="735">
        <v>-60</v>
      </c>
      <c r="E26" s="736">
        <v>-0.74</v>
      </c>
      <c r="F26" s="736">
        <v>8029.12</v>
      </c>
      <c r="G26" s="735">
        <v>8105</v>
      </c>
      <c r="H26" s="735">
        <v>8105</v>
      </c>
      <c r="I26" s="735">
        <v>7980</v>
      </c>
      <c r="J26" s="735">
        <v>15341</v>
      </c>
      <c r="K26" s="735">
        <v>122739697</v>
      </c>
      <c r="L26" s="735">
        <v>17644000000</v>
      </c>
      <c r="M26" s="735">
        <v>17664058737</v>
      </c>
      <c r="N26" s="735">
        <v>2200000</v>
      </c>
      <c r="O26" s="734" t="s">
        <v>6313</v>
      </c>
      <c r="P26" s="736">
        <v>1435.88</v>
      </c>
      <c r="Q26" s="736">
        <v>-17.53</v>
      </c>
      <c r="R26" s="736">
        <v>-1.21</v>
      </c>
    </row>
    <row r="27" spans="1:18">
      <c r="A27" s="734" t="s">
        <v>8377</v>
      </c>
      <c r="B27" s="734" t="s">
        <v>8378</v>
      </c>
      <c r="C27" s="735">
        <v>10530</v>
      </c>
      <c r="D27" s="735">
        <v>5</v>
      </c>
      <c r="E27" s="736">
        <v>0.05</v>
      </c>
      <c r="F27" s="736">
        <v>10527.64</v>
      </c>
      <c r="G27" s="735">
        <v>10530</v>
      </c>
      <c r="H27" s="735">
        <v>10530</v>
      </c>
      <c r="I27" s="735">
        <v>10530</v>
      </c>
      <c r="J27" s="735">
        <v>7</v>
      </c>
      <c r="K27" s="735">
        <v>73710</v>
      </c>
      <c r="L27" s="735">
        <v>43278300000</v>
      </c>
      <c r="M27" s="735">
        <v>43268608407</v>
      </c>
      <c r="N27" s="735">
        <v>4110000</v>
      </c>
      <c r="O27" s="734" t="s">
        <v>8379</v>
      </c>
      <c r="P27" s="736">
        <v>119.13</v>
      </c>
      <c r="Q27" s="736">
        <v>0.02</v>
      </c>
      <c r="R27" s="736">
        <v>0.02</v>
      </c>
    </row>
    <row r="28" spans="1:18">
      <c r="A28" s="734" t="s">
        <v>8380</v>
      </c>
      <c r="B28" s="734" t="s">
        <v>8381</v>
      </c>
      <c r="C28" s="735">
        <v>10520</v>
      </c>
      <c r="D28" s="735">
        <v>5</v>
      </c>
      <c r="E28" s="736">
        <v>0.05</v>
      </c>
      <c r="F28" s="736">
        <v>10521.42</v>
      </c>
      <c r="G28" s="735">
        <v>10525</v>
      </c>
      <c r="H28" s="735">
        <v>10525</v>
      </c>
      <c r="I28" s="735">
        <v>10520</v>
      </c>
      <c r="J28" s="735">
        <v>163</v>
      </c>
      <c r="K28" s="735">
        <v>1715555</v>
      </c>
      <c r="L28" s="735">
        <v>79005200000</v>
      </c>
      <c r="M28" s="735">
        <v>79015839776</v>
      </c>
      <c r="N28" s="735">
        <v>7510000</v>
      </c>
      <c r="O28" s="734" t="s">
        <v>8382</v>
      </c>
      <c r="P28" s="736">
        <v>120.75</v>
      </c>
      <c r="Q28" s="736">
        <v>0.01</v>
      </c>
      <c r="R28" s="736">
        <v>0.01</v>
      </c>
    </row>
    <row r="29" spans="1:18">
      <c r="A29" s="734" t="s">
        <v>7981</v>
      </c>
      <c r="B29" s="734" t="s">
        <v>7982</v>
      </c>
      <c r="C29" s="735">
        <v>26990</v>
      </c>
      <c r="D29" s="735">
        <v>10</v>
      </c>
      <c r="E29" s="736">
        <v>0.04</v>
      </c>
      <c r="F29" s="736">
        <v>26991.81</v>
      </c>
      <c r="G29" s="735">
        <v>26865</v>
      </c>
      <c r="H29" s="735">
        <v>27245</v>
      </c>
      <c r="I29" s="735">
        <v>26710</v>
      </c>
      <c r="J29" s="735">
        <v>171665</v>
      </c>
      <c r="K29" s="735">
        <v>4649287283</v>
      </c>
      <c r="L29" s="735">
        <v>125503500000</v>
      </c>
      <c r="M29" s="735">
        <v>133609451160</v>
      </c>
      <c r="N29" s="735">
        <v>4650000</v>
      </c>
      <c r="O29" s="734" t="s">
        <v>7983</v>
      </c>
      <c r="P29" s="736">
        <v>3381.4</v>
      </c>
      <c r="Q29" s="736">
        <v>0.09</v>
      </c>
      <c r="R29" s="736">
        <v>0</v>
      </c>
    </row>
    <row r="30" spans="1:18">
      <c r="A30" s="734" t="s">
        <v>9083</v>
      </c>
      <c r="B30" s="734" t="s">
        <v>9084</v>
      </c>
      <c r="C30" s="735">
        <v>12530</v>
      </c>
      <c r="D30" s="735">
        <v>260</v>
      </c>
      <c r="E30" s="736">
        <v>2.12</v>
      </c>
      <c r="F30" s="736">
        <v>12285.21</v>
      </c>
      <c r="G30" s="735">
        <v>12270</v>
      </c>
      <c r="H30" s="735">
        <v>12530</v>
      </c>
      <c r="I30" s="735">
        <v>11750</v>
      </c>
      <c r="J30" s="735">
        <v>7575</v>
      </c>
      <c r="K30" s="735">
        <v>93190502</v>
      </c>
      <c r="L30" s="735">
        <v>7518000000</v>
      </c>
      <c r="M30" s="735">
        <v>7371127471</v>
      </c>
      <c r="N30" s="735">
        <v>600000</v>
      </c>
      <c r="O30" s="734" t="s">
        <v>9085</v>
      </c>
      <c r="P30" s="736">
        <v>2857.41</v>
      </c>
      <c r="Q30" s="736">
        <v>59.74</v>
      </c>
      <c r="R30" s="736">
        <v>2.14</v>
      </c>
    </row>
    <row r="31" spans="1:18">
      <c r="A31" s="734" t="s">
        <v>6203</v>
      </c>
      <c r="B31" s="734" t="s">
        <v>6204</v>
      </c>
      <c r="C31" s="735">
        <v>13400</v>
      </c>
      <c r="D31" s="735">
        <v>10</v>
      </c>
      <c r="E31" s="736">
        <v>7.0000000000000007E-2</v>
      </c>
      <c r="F31" s="736">
        <v>13441.64</v>
      </c>
      <c r="G31" s="735">
        <v>13375</v>
      </c>
      <c r="H31" s="735">
        <v>13460</v>
      </c>
      <c r="I31" s="735">
        <v>13370</v>
      </c>
      <c r="J31" s="735">
        <v>1203</v>
      </c>
      <c r="K31" s="735">
        <v>16121675</v>
      </c>
      <c r="L31" s="735">
        <v>29480000000</v>
      </c>
      <c r="M31" s="735">
        <v>29571598807</v>
      </c>
      <c r="N31" s="735">
        <v>2200000</v>
      </c>
      <c r="O31" s="734" t="s">
        <v>6205</v>
      </c>
      <c r="P31" s="736">
        <v>2594.2600000000002</v>
      </c>
      <c r="Q31" s="736">
        <v>-2.88</v>
      </c>
      <c r="R31" s="736">
        <v>-0.11</v>
      </c>
    </row>
    <row r="32" spans="1:18">
      <c r="A32" s="734" t="s">
        <v>9086</v>
      </c>
      <c r="B32" s="734" t="s">
        <v>9087</v>
      </c>
      <c r="C32" s="735">
        <v>95750</v>
      </c>
      <c r="D32" s="735">
        <v>70</v>
      </c>
      <c r="E32" s="736">
        <v>7.0000000000000007E-2</v>
      </c>
      <c r="F32" s="736">
        <v>95686.53</v>
      </c>
      <c r="G32" s="735">
        <v>96190</v>
      </c>
      <c r="H32" s="735">
        <v>96190</v>
      </c>
      <c r="I32" s="735">
        <v>95750</v>
      </c>
      <c r="J32" s="735">
        <v>414</v>
      </c>
      <c r="K32" s="735">
        <v>39731886</v>
      </c>
      <c r="L32" s="735">
        <v>19150000000</v>
      </c>
      <c r="M32" s="735">
        <v>19137306323</v>
      </c>
      <c r="N32" s="735">
        <v>200000</v>
      </c>
      <c r="O32" s="734" t="s">
        <v>9088</v>
      </c>
      <c r="P32" s="736">
        <v>203.37</v>
      </c>
      <c r="Q32" s="736">
        <v>0.45</v>
      </c>
      <c r="R32" s="736">
        <v>0.22</v>
      </c>
    </row>
    <row r="33" spans="1:18">
      <c r="A33" s="734" t="s">
        <v>6207</v>
      </c>
      <c r="B33" s="734" t="s">
        <v>6208</v>
      </c>
      <c r="C33" s="735">
        <v>6535</v>
      </c>
      <c r="D33" s="735">
        <v>50</v>
      </c>
      <c r="E33" s="736">
        <v>0.77</v>
      </c>
      <c r="F33" s="736">
        <v>6534.06</v>
      </c>
      <c r="G33" s="735">
        <v>6535</v>
      </c>
      <c r="H33" s="735">
        <v>6535</v>
      </c>
      <c r="I33" s="735">
        <v>6490</v>
      </c>
      <c r="J33" s="735">
        <v>122</v>
      </c>
      <c r="K33" s="735">
        <v>795855</v>
      </c>
      <c r="L33" s="735">
        <v>4574500000</v>
      </c>
      <c r="M33" s="735">
        <v>4573839189</v>
      </c>
      <c r="N33" s="735">
        <v>700000</v>
      </c>
      <c r="O33" s="734" t="s">
        <v>6209</v>
      </c>
      <c r="P33" s="736">
        <v>2164.88</v>
      </c>
      <c r="Q33" s="736">
        <v>8.69</v>
      </c>
      <c r="R33" s="736">
        <v>0.4</v>
      </c>
    </row>
    <row r="34" spans="1:18">
      <c r="A34" s="734" t="s">
        <v>8384</v>
      </c>
      <c r="B34" s="734" t="s">
        <v>8385</v>
      </c>
      <c r="C34" s="735">
        <v>12270</v>
      </c>
      <c r="D34" s="735">
        <v>525</v>
      </c>
      <c r="E34" s="736">
        <v>4.47</v>
      </c>
      <c r="F34" s="736">
        <v>12279.09</v>
      </c>
      <c r="G34" s="735">
        <v>11780</v>
      </c>
      <c r="H34" s="735">
        <v>12345</v>
      </c>
      <c r="I34" s="735">
        <v>11745</v>
      </c>
      <c r="J34" s="735">
        <v>1895589</v>
      </c>
      <c r="K34" s="735">
        <v>22939440666</v>
      </c>
      <c r="L34" s="735">
        <v>259510500000</v>
      </c>
      <c r="M34" s="735">
        <v>259702730434</v>
      </c>
      <c r="N34" s="735">
        <v>21150000</v>
      </c>
      <c r="O34" s="734" t="s">
        <v>8386</v>
      </c>
      <c r="P34" s="736">
        <v>3071.22</v>
      </c>
      <c r="Q34" s="736">
        <v>126.87</v>
      </c>
      <c r="R34" s="736">
        <v>4.3099999999999996</v>
      </c>
    </row>
    <row r="35" spans="1:18">
      <c r="A35" s="734" t="s">
        <v>6212</v>
      </c>
      <c r="B35" s="734" t="s">
        <v>6213</v>
      </c>
      <c r="C35" s="735">
        <v>29005</v>
      </c>
      <c r="D35" s="735">
        <v>-640</v>
      </c>
      <c r="E35" s="736">
        <v>-2.16</v>
      </c>
      <c r="F35" s="736">
        <v>28852.54</v>
      </c>
      <c r="G35" s="735">
        <v>28470</v>
      </c>
      <c r="H35" s="735">
        <v>29060</v>
      </c>
      <c r="I35" s="735">
        <v>28255</v>
      </c>
      <c r="J35" s="735">
        <v>5990054</v>
      </c>
      <c r="K35" s="735">
        <v>171899558777</v>
      </c>
      <c r="L35" s="735">
        <v>3680734500000</v>
      </c>
      <c r="M35" s="735">
        <v>3661386807658</v>
      </c>
      <c r="N35" s="735">
        <v>126900000</v>
      </c>
      <c r="O35" s="734" t="s">
        <v>6214</v>
      </c>
      <c r="P35" s="736">
        <v>4831.6499999999996</v>
      </c>
      <c r="Q35" s="736">
        <v>-63.75</v>
      </c>
      <c r="R35" s="736">
        <v>-1.3</v>
      </c>
    </row>
    <row r="36" spans="1:18">
      <c r="A36" s="734" t="s">
        <v>6241</v>
      </c>
      <c r="B36" s="734" t="s">
        <v>9089</v>
      </c>
      <c r="C36" s="735">
        <v>17880</v>
      </c>
      <c r="D36" s="735">
        <v>25</v>
      </c>
      <c r="E36" s="736">
        <v>0.14000000000000001</v>
      </c>
      <c r="F36" s="736">
        <v>17727.509999999998</v>
      </c>
      <c r="G36" s="735">
        <v>17830</v>
      </c>
      <c r="H36" s="735">
        <v>17885</v>
      </c>
      <c r="I36" s="735">
        <v>17765</v>
      </c>
      <c r="J36" s="735">
        <v>2374</v>
      </c>
      <c r="K36" s="735">
        <v>42407730</v>
      </c>
      <c r="L36" s="735">
        <v>16092000000</v>
      </c>
      <c r="M36" s="735">
        <v>15954759485</v>
      </c>
      <c r="N36" s="735">
        <v>900000</v>
      </c>
      <c r="O36" s="734" t="s">
        <v>6242</v>
      </c>
      <c r="P36" s="736">
        <v>12946.28</v>
      </c>
      <c r="Q36" s="736">
        <v>-181.23</v>
      </c>
      <c r="R36" s="736">
        <v>-1.38</v>
      </c>
    </row>
    <row r="37" spans="1:18">
      <c r="A37" s="734" t="s">
        <v>6281</v>
      </c>
      <c r="B37" s="734" t="s">
        <v>9090</v>
      </c>
      <c r="C37" s="735">
        <v>8570</v>
      </c>
      <c r="D37" s="735">
        <v>-120</v>
      </c>
      <c r="E37" s="736">
        <v>-1.38</v>
      </c>
      <c r="F37" s="736">
        <v>8641.89</v>
      </c>
      <c r="G37" s="735">
        <v>8695</v>
      </c>
      <c r="H37" s="735">
        <v>8695</v>
      </c>
      <c r="I37" s="735">
        <v>8500</v>
      </c>
      <c r="J37" s="735">
        <v>28976</v>
      </c>
      <c r="K37" s="735">
        <v>247456936</v>
      </c>
      <c r="L37" s="735">
        <v>37708000000</v>
      </c>
      <c r="M37" s="735">
        <v>38024328001</v>
      </c>
      <c r="N37" s="735">
        <v>4400000</v>
      </c>
      <c r="O37" s="734" t="s">
        <v>6282</v>
      </c>
      <c r="P37" s="736">
        <v>6386.04</v>
      </c>
      <c r="Q37" s="736">
        <v>-28.23</v>
      </c>
      <c r="R37" s="736">
        <v>-0.44</v>
      </c>
    </row>
    <row r="38" spans="1:18">
      <c r="A38" s="734" t="s">
        <v>6320</v>
      </c>
      <c r="B38" s="734" t="s">
        <v>9091</v>
      </c>
      <c r="C38" s="735">
        <v>13500</v>
      </c>
      <c r="D38" s="735">
        <v>250</v>
      </c>
      <c r="E38" s="736">
        <v>1.89</v>
      </c>
      <c r="F38" s="736">
        <v>13563.42</v>
      </c>
      <c r="G38" s="735">
        <v>13500</v>
      </c>
      <c r="H38" s="735">
        <v>13575</v>
      </c>
      <c r="I38" s="735">
        <v>13500</v>
      </c>
      <c r="J38" s="735">
        <v>87</v>
      </c>
      <c r="K38" s="735">
        <v>1175511</v>
      </c>
      <c r="L38" s="735">
        <v>5400000000</v>
      </c>
      <c r="M38" s="735">
        <v>5425369516</v>
      </c>
      <c r="N38" s="735">
        <v>400000</v>
      </c>
      <c r="O38" s="734" t="s">
        <v>6321</v>
      </c>
      <c r="P38" s="736">
        <v>1546.59</v>
      </c>
      <c r="Q38" s="736">
        <v>0</v>
      </c>
      <c r="R38" s="736">
        <v>0</v>
      </c>
    </row>
    <row r="39" spans="1:18">
      <c r="A39" s="734" t="s">
        <v>9092</v>
      </c>
      <c r="B39" s="734" t="s">
        <v>9093</v>
      </c>
      <c r="C39" s="735">
        <v>11025</v>
      </c>
      <c r="D39" s="735">
        <v>-35</v>
      </c>
      <c r="E39" s="736">
        <v>-0.32</v>
      </c>
      <c r="F39" s="736">
        <v>10997.61</v>
      </c>
      <c r="G39" s="735">
        <v>11025</v>
      </c>
      <c r="H39" s="735">
        <v>11050</v>
      </c>
      <c r="I39" s="735">
        <v>11025</v>
      </c>
      <c r="J39" s="735">
        <v>23871</v>
      </c>
      <c r="K39" s="735">
        <v>263438016</v>
      </c>
      <c r="L39" s="735">
        <v>14883750000</v>
      </c>
      <c r="M39" s="735">
        <v>14846779406</v>
      </c>
      <c r="N39" s="735">
        <v>1350000</v>
      </c>
      <c r="O39" s="734" t="s">
        <v>9094</v>
      </c>
      <c r="P39" s="736">
        <v>2734.68</v>
      </c>
      <c r="Q39" s="736">
        <v>4.55</v>
      </c>
      <c r="R39" s="736">
        <v>0.17</v>
      </c>
    </row>
    <row r="40" spans="1:18">
      <c r="A40" s="734" t="s">
        <v>9095</v>
      </c>
      <c r="B40" s="734" t="s">
        <v>9096</v>
      </c>
      <c r="C40" s="735">
        <v>11915</v>
      </c>
      <c r="D40" s="735">
        <v>-35</v>
      </c>
      <c r="E40" s="736">
        <v>-0.28999999999999998</v>
      </c>
      <c r="F40" s="736">
        <v>11814.8</v>
      </c>
      <c r="G40" s="735">
        <v>12295</v>
      </c>
      <c r="H40" s="735">
        <v>12295</v>
      </c>
      <c r="I40" s="735">
        <v>11800</v>
      </c>
      <c r="J40" s="735">
        <v>55686</v>
      </c>
      <c r="K40" s="735">
        <v>661871212</v>
      </c>
      <c r="L40" s="735">
        <v>38128000000</v>
      </c>
      <c r="M40" s="735">
        <v>37807373651</v>
      </c>
      <c r="N40" s="735">
        <v>3200000</v>
      </c>
      <c r="O40" s="734" t="s">
        <v>9097</v>
      </c>
      <c r="P40" s="736">
        <v>3356.65</v>
      </c>
      <c r="Q40" s="736">
        <v>10.61</v>
      </c>
      <c r="R40" s="736">
        <v>0.32</v>
      </c>
    </row>
    <row r="41" spans="1:18">
      <c r="A41" s="734" t="s">
        <v>9098</v>
      </c>
      <c r="B41" s="734" t="s">
        <v>9099</v>
      </c>
      <c r="C41" s="735">
        <v>11005</v>
      </c>
      <c r="D41" s="735">
        <v>-30</v>
      </c>
      <c r="E41" s="736">
        <v>-0.27</v>
      </c>
      <c r="F41" s="736">
        <v>10997.82</v>
      </c>
      <c r="G41" s="735">
        <v>11010</v>
      </c>
      <c r="H41" s="735">
        <v>11040</v>
      </c>
      <c r="I41" s="735">
        <v>10955</v>
      </c>
      <c r="J41" s="735">
        <v>428052</v>
      </c>
      <c r="K41" s="735">
        <v>4706783890</v>
      </c>
      <c r="L41" s="735">
        <v>23660750000</v>
      </c>
      <c r="M41" s="735">
        <v>23645312571</v>
      </c>
      <c r="N41" s="735">
        <v>2150000</v>
      </c>
      <c r="O41" s="734" t="s">
        <v>9100</v>
      </c>
      <c r="P41" s="736">
        <v>2731.08</v>
      </c>
      <c r="Q41" s="736">
        <v>-17.170000000000002</v>
      </c>
      <c r="R41" s="736">
        <v>-0.62</v>
      </c>
    </row>
    <row r="42" spans="1:18">
      <c r="A42" s="734" t="s">
        <v>6215</v>
      </c>
      <c r="B42" s="734" t="s">
        <v>6216</v>
      </c>
      <c r="C42" s="735">
        <v>55685</v>
      </c>
      <c r="D42" s="735">
        <v>-3345</v>
      </c>
      <c r="E42" s="736">
        <v>-5.67</v>
      </c>
      <c r="F42" s="736">
        <v>54660.47</v>
      </c>
      <c r="G42" s="735">
        <v>55005</v>
      </c>
      <c r="H42" s="735">
        <v>57200</v>
      </c>
      <c r="I42" s="735">
        <v>54000</v>
      </c>
      <c r="J42" s="735">
        <v>32569</v>
      </c>
      <c r="K42" s="735">
        <v>1798635144</v>
      </c>
      <c r="L42" s="735">
        <v>27842500000</v>
      </c>
      <c r="M42" s="735">
        <v>27330233673</v>
      </c>
      <c r="N42" s="735">
        <v>500000</v>
      </c>
      <c r="O42" s="734" t="s">
        <v>6217</v>
      </c>
      <c r="P42" s="736">
        <v>266.29000000000002</v>
      </c>
      <c r="Q42" s="736">
        <v>2.59</v>
      </c>
      <c r="R42" s="736">
        <v>0.98</v>
      </c>
    </row>
    <row r="43" spans="1:18">
      <c r="A43" s="734" t="s">
        <v>8387</v>
      </c>
      <c r="B43" s="734" t="s">
        <v>8388</v>
      </c>
      <c r="C43" s="735">
        <v>15310</v>
      </c>
      <c r="D43" s="735">
        <v>-140</v>
      </c>
      <c r="E43" s="736">
        <v>-0.91</v>
      </c>
      <c r="F43" s="736">
        <v>15127.15</v>
      </c>
      <c r="G43" s="735">
        <v>15440</v>
      </c>
      <c r="H43" s="735">
        <v>15445</v>
      </c>
      <c r="I43" s="735">
        <v>15250</v>
      </c>
      <c r="J43" s="735">
        <v>267512</v>
      </c>
      <c r="K43" s="735">
        <v>4099887516</v>
      </c>
      <c r="L43" s="735">
        <v>105639000000</v>
      </c>
      <c r="M43" s="735">
        <v>100595543740</v>
      </c>
      <c r="N43" s="735">
        <v>6900000</v>
      </c>
      <c r="O43" s="734" t="s">
        <v>8389</v>
      </c>
      <c r="P43" s="736">
        <v>6106.72</v>
      </c>
      <c r="Q43" s="736">
        <v>-3.5</v>
      </c>
      <c r="R43" s="736">
        <v>-0.06</v>
      </c>
    </row>
    <row r="44" spans="1:18">
      <c r="A44" s="734" t="s">
        <v>6218</v>
      </c>
      <c r="B44" s="734" t="s">
        <v>6219</v>
      </c>
      <c r="C44" s="735">
        <v>86385</v>
      </c>
      <c r="D44" s="735">
        <v>160</v>
      </c>
      <c r="E44" s="736">
        <v>0.19</v>
      </c>
      <c r="F44" s="736">
        <v>86155.95</v>
      </c>
      <c r="G44" s="735">
        <v>86370</v>
      </c>
      <c r="H44" s="735">
        <v>86800</v>
      </c>
      <c r="I44" s="735">
        <v>86350</v>
      </c>
      <c r="J44" s="735">
        <v>19402</v>
      </c>
      <c r="K44" s="735">
        <v>1677409114</v>
      </c>
      <c r="L44" s="735">
        <v>479523135000</v>
      </c>
      <c r="M44" s="735">
        <v>478251665060</v>
      </c>
      <c r="N44" s="735">
        <v>5551000</v>
      </c>
      <c r="O44" s="734" t="s">
        <v>6220</v>
      </c>
      <c r="P44" s="736">
        <v>16322.76</v>
      </c>
      <c r="Q44" s="736">
        <v>-17.62</v>
      </c>
      <c r="R44" s="736">
        <v>-0.11</v>
      </c>
    </row>
    <row r="45" spans="1:18">
      <c r="A45" s="734" t="s">
        <v>6221</v>
      </c>
      <c r="B45" s="734" t="s">
        <v>6222</v>
      </c>
      <c r="C45" s="735">
        <v>101945</v>
      </c>
      <c r="D45" s="735">
        <v>-70</v>
      </c>
      <c r="E45" s="736">
        <v>-7.0000000000000007E-2</v>
      </c>
      <c r="F45" s="736">
        <v>101990.47</v>
      </c>
      <c r="G45" s="735">
        <v>102090</v>
      </c>
      <c r="H45" s="735">
        <v>102135</v>
      </c>
      <c r="I45" s="735">
        <v>101945</v>
      </c>
      <c r="J45" s="735">
        <v>6915</v>
      </c>
      <c r="K45" s="735">
        <v>705749054</v>
      </c>
      <c r="L45" s="735">
        <v>18350100000</v>
      </c>
      <c r="M45" s="735">
        <v>18358283905</v>
      </c>
      <c r="N45" s="735">
        <v>180000</v>
      </c>
      <c r="O45" s="734" t="s">
        <v>6223</v>
      </c>
      <c r="P45" s="736">
        <v>10297.790000000001</v>
      </c>
      <c r="Q45" s="736">
        <v>-0.71</v>
      </c>
      <c r="R45" s="736">
        <v>-0.01</v>
      </c>
    </row>
    <row r="46" spans="1:18">
      <c r="A46" s="734" t="s">
        <v>8390</v>
      </c>
      <c r="B46" s="734" t="s">
        <v>8391</v>
      </c>
      <c r="C46" s="735">
        <v>12435</v>
      </c>
      <c r="D46" s="735">
        <v>40</v>
      </c>
      <c r="E46" s="736">
        <v>0.32</v>
      </c>
      <c r="F46" s="736">
        <v>12451.43</v>
      </c>
      <c r="G46" s="735">
        <v>12640</v>
      </c>
      <c r="H46" s="735">
        <v>12640</v>
      </c>
      <c r="I46" s="735">
        <v>12290</v>
      </c>
      <c r="J46" s="735">
        <v>6463</v>
      </c>
      <c r="K46" s="735">
        <v>80307590</v>
      </c>
      <c r="L46" s="735">
        <v>9948000000</v>
      </c>
      <c r="M46" s="735">
        <v>9961141218</v>
      </c>
      <c r="N46" s="735">
        <v>800000</v>
      </c>
      <c r="O46" s="734" t="s">
        <v>8392</v>
      </c>
      <c r="P46" s="736">
        <v>5867.89</v>
      </c>
      <c r="Q46" s="736">
        <v>-2.89</v>
      </c>
      <c r="R46" s="736">
        <v>-0.05</v>
      </c>
    </row>
    <row r="47" spans="1:18">
      <c r="A47" s="734" t="s">
        <v>6226</v>
      </c>
      <c r="B47" s="734" t="s">
        <v>9101</v>
      </c>
      <c r="C47" s="735">
        <v>46680</v>
      </c>
      <c r="D47" s="735">
        <v>95</v>
      </c>
      <c r="E47" s="736">
        <v>0.2</v>
      </c>
      <c r="F47" s="736">
        <v>46767.76</v>
      </c>
      <c r="G47" s="735">
        <v>46560</v>
      </c>
      <c r="H47" s="735">
        <v>46915</v>
      </c>
      <c r="I47" s="735">
        <v>46310</v>
      </c>
      <c r="J47" s="735">
        <v>265361</v>
      </c>
      <c r="K47" s="735">
        <v>12405222495</v>
      </c>
      <c r="L47" s="735">
        <v>739878000000</v>
      </c>
      <c r="M47" s="735">
        <v>738930602854</v>
      </c>
      <c r="N47" s="735">
        <v>15850000</v>
      </c>
      <c r="O47" s="734" t="s">
        <v>6227</v>
      </c>
      <c r="P47" s="736">
        <v>8414.4500000000007</v>
      </c>
      <c r="Q47" s="736">
        <v>19.88</v>
      </c>
      <c r="R47" s="736">
        <v>0.24</v>
      </c>
    </row>
    <row r="48" spans="1:18">
      <c r="A48" s="734" t="s">
        <v>6228</v>
      </c>
      <c r="B48" s="734" t="s">
        <v>9102</v>
      </c>
      <c r="C48" s="735">
        <v>19870</v>
      </c>
      <c r="D48" s="735">
        <v>-50</v>
      </c>
      <c r="E48" s="736">
        <v>-0.25</v>
      </c>
      <c r="F48" s="736">
        <v>19906.43</v>
      </c>
      <c r="G48" s="735">
        <v>19850</v>
      </c>
      <c r="H48" s="735">
        <v>19870</v>
      </c>
      <c r="I48" s="735">
        <v>19810</v>
      </c>
      <c r="J48" s="735">
        <v>1137</v>
      </c>
      <c r="K48" s="735">
        <v>22550335</v>
      </c>
      <c r="L48" s="735">
        <v>12915500000</v>
      </c>
      <c r="M48" s="735">
        <v>12939176718</v>
      </c>
      <c r="N48" s="735">
        <v>650000</v>
      </c>
      <c r="O48" s="734" t="s">
        <v>6229</v>
      </c>
      <c r="P48" s="736">
        <v>4939.0200000000004</v>
      </c>
      <c r="Q48" s="736">
        <v>-8.6</v>
      </c>
      <c r="R48" s="736">
        <v>-0.17</v>
      </c>
    </row>
    <row r="49" spans="1:18">
      <c r="A49" s="734" t="s">
        <v>8393</v>
      </c>
      <c r="B49" s="734" t="s">
        <v>8394</v>
      </c>
      <c r="C49" s="735">
        <v>12260</v>
      </c>
      <c r="D49" s="735">
        <v>15</v>
      </c>
      <c r="E49" s="736">
        <v>0.12</v>
      </c>
      <c r="F49" s="736">
        <v>12291.06</v>
      </c>
      <c r="G49" s="735">
        <v>12245</v>
      </c>
      <c r="H49" s="735">
        <v>12265</v>
      </c>
      <c r="I49" s="735">
        <v>12220</v>
      </c>
      <c r="J49" s="735">
        <v>1535</v>
      </c>
      <c r="K49" s="735">
        <v>18801885</v>
      </c>
      <c r="L49" s="735">
        <v>8582000000</v>
      </c>
      <c r="M49" s="735">
        <v>8603745334</v>
      </c>
      <c r="N49" s="735">
        <v>700000</v>
      </c>
      <c r="O49" s="734" t="s">
        <v>8395</v>
      </c>
      <c r="P49" s="736">
        <v>2072.19</v>
      </c>
      <c r="Q49" s="736">
        <v>-4.6100000000000003</v>
      </c>
      <c r="R49" s="736">
        <v>-0.22</v>
      </c>
    </row>
    <row r="50" spans="1:18">
      <c r="A50" s="734" t="s">
        <v>7984</v>
      </c>
      <c r="B50" s="734" t="s">
        <v>9103</v>
      </c>
      <c r="C50" s="735">
        <v>11590</v>
      </c>
      <c r="D50" s="735">
        <v>0</v>
      </c>
      <c r="E50" s="736">
        <v>0</v>
      </c>
      <c r="F50" s="736">
        <v>11558.5</v>
      </c>
      <c r="G50" s="735">
        <v>11790</v>
      </c>
      <c r="H50" s="735">
        <v>11790</v>
      </c>
      <c r="I50" s="735">
        <v>11505</v>
      </c>
      <c r="J50" s="735">
        <v>44834</v>
      </c>
      <c r="K50" s="735">
        <v>517061780</v>
      </c>
      <c r="L50" s="735">
        <v>76494000000</v>
      </c>
      <c r="M50" s="735">
        <v>76286072640</v>
      </c>
      <c r="N50" s="735">
        <v>6600000</v>
      </c>
      <c r="O50" s="734" t="s">
        <v>7985</v>
      </c>
      <c r="P50" s="736">
        <v>798.39</v>
      </c>
      <c r="Q50" s="736">
        <v>-0.36</v>
      </c>
      <c r="R50" s="736">
        <v>-0.05</v>
      </c>
    </row>
    <row r="51" spans="1:18">
      <c r="A51" s="734" t="s">
        <v>6210</v>
      </c>
      <c r="B51" s="734" t="s">
        <v>8396</v>
      </c>
      <c r="C51" s="735">
        <v>12855</v>
      </c>
      <c r="D51" s="735">
        <v>-40</v>
      </c>
      <c r="E51" s="736">
        <v>-0.31</v>
      </c>
      <c r="F51" s="736">
        <v>12858.42</v>
      </c>
      <c r="G51" s="735">
        <v>12840</v>
      </c>
      <c r="H51" s="735">
        <v>13095</v>
      </c>
      <c r="I51" s="735">
        <v>12690</v>
      </c>
      <c r="J51" s="735">
        <v>158807</v>
      </c>
      <c r="K51" s="735">
        <v>2037079301</v>
      </c>
      <c r="L51" s="735">
        <v>41778750000</v>
      </c>
      <c r="M51" s="735">
        <v>40504018866</v>
      </c>
      <c r="N51" s="735">
        <v>3250000</v>
      </c>
      <c r="O51" s="734" t="s">
        <v>6211</v>
      </c>
      <c r="P51" s="736">
        <v>330.18</v>
      </c>
      <c r="Q51" s="736">
        <v>2.0099999999999998</v>
      </c>
      <c r="R51" s="736">
        <v>0.61</v>
      </c>
    </row>
    <row r="52" spans="1:18">
      <c r="A52" s="734" t="s">
        <v>6230</v>
      </c>
      <c r="B52" s="734" t="s">
        <v>6231</v>
      </c>
      <c r="C52" s="735">
        <v>110395</v>
      </c>
      <c r="D52" s="735">
        <v>20</v>
      </c>
      <c r="E52" s="736">
        <v>0.02</v>
      </c>
      <c r="F52" s="736">
        <v>110394.67</v>
      </c>
      <c r="G52" s="735">
        <v>110375</v>
      </c>
      <c r="H52" s="735">
        <v>110405</v>
      </c>
      <c r="I52" s="735">
        <v>110375</v>
      </c>
      <c r="J52" s="735">
        <v>1190</v>
      </c>
      <c r="K52" s="735">
        <v>131377090</v>
      </c>
      <c r="L52" s="735">
        <v>66457790000</v>
      </c>
      <c r="M52" s="735">
        <v>66236802934</v>
      </c>
      <c r="N52" s="735">
        <v>602000</v>
      </c>
      <c r="O52" s="734" t="s">
        <v>6232</v>
      </c>
      <c r="P52" s="736">
        <v>121.73</v>
      </c>
      <c r="Q52" s="736">
        <v>0.02</v>
      </c>
      <c r="R52" s="736">
        <v>0.02</v>
      </c>
    </row>
    <row r="53" spans="1:18">
      <c r="A53" s="734" t="s">
        <v>6233</v>
      </c>
      <c r="B53" s="734" t="s">
        <v>6234</v>
      </c>
      <c r="C53" s="735">
        <v>100390</v>
      </c>
      <c r="D53" s="735">
        <v>30</v>
      </c>
      <c r="E53" s="736">
        <v>0.03</v>
      </c>
      <c r="F53" s="736">
        <v>100380.04</v>
      </c>
      <c r="G53" s="735">
        <v>100380</v>
      </c>
      <c r="H53" s="735">
        <v>100395</v>
      </c>
      <c r="I53" s="735">
        <v>100380</v>
      </c>
      <c r="J53" s="735">
        <v>4087</v>
      </c>
      <c r="K53" s="735">
        <v>410299246</v>
      </c>
      <c r="L53" s="735">
        <v>339017030000</v>
      </c>
      <c r="M53" s="735">
        <v>338983411033</v>
      </c>
      <c r="N53" s="735">
        <v>3377000</v>
      </c>
      <c r="O53" s="734" t="s">
        <v>6235</v>
      </c>
      <c r="P53" s="736">
        <v>12977.09</v>
      </c>
      <c r="Q53" s="736">
        <v>2.63</v>
      </c>
      <c r="R53" s="736">
        <v>0.02</v>
      </c>
    </row>
    <row r="54" spans="1:18">
      <c r="A54" s="734" t="s">
        <v>8397</v>
      </c>
      <c r="B54" s="734" t="s">
        <v>8398</v>
      </c>
      <c r="C54" s="735">
        <v>15855</v>
      </c>
      <c r="D54" s="735">
        <v>35</v>
      </c>
      <c r="E54" s="736">
        <v>0.22</v>
      </c>
      <c r="F54" s="736">
        <v>15815.53</v>
      </c>
      <c r="G54" s="735">
        <v>15740</v>
      </c>
      <c r="H54" s="735">
        <v>15855</v>
      </c>
      <c r="I54" s="735">
        <v>15720</v>
      </c>
      <c r="J54" s="735">
        <v>31380</v>
      </c>
      <c r="K54" s="735">
        <v>494664477</v>
      </c>
      <c r="L54" s="735">
        <v>54699750000</v>
      </c>
      <c r="M54" s="735">
        <v>54563592998</v>
      </c>
      <c r="N54" s="735">
        <v>3450000</v>
      </c>
      <c r="O54" s="734" t="s">
        <v>8399</v>
      </c>
      <c r="P54" s="736">
        <v>2316.09</v>
      </c>
      <c r="Q54" s="736">
        <v>-12.18</v>
      </c>
      <c r="R54" s="736">
        <v>-0.52</v>
      </c>
    </row>
    <row r="55" spans="1:18">
      <c r="A55" s="734" t="s">
        <v>6236</v>
      </c>
      <c r="B55" s="734" t="s">
        <v>6237</v>
      </c>
      <c r="C55" s="735">
        <v>8535</v>
      </c>
      <c r="D55" s="735">
        <v>0</v>
      </c>
      <c r="E55" s="736">
        <v>0</v>
      </c>
      <c r="F55" s="736">
        <v>47.98</v>
      </c>
      <c r="G55" s="735">
        <v>0</v>
      </c>
      <c r="H55" s="735">
        <v>0</v>
      </c>
      <c r="I55" s="735">
        <v>0</v>
      </c>
      <c r="J55" s="735">
        <v>0</v>
      </c>
      <c r="K55" s="735">
        <v>0</v>
      </c>
      <c r="L55" s="735">
        <v>15789750000</v>
      </c>
      <c r="M55" s="735">
        <v>88768672</v>
      </c>
      <c r="N55" s="735">
        <v>1850000</v>
      </c>
      <c r="O55" s="734" t="s">
        <v>6238</v>
      </c>
      <c r="P55" s="736" t="s">
        <v>7483</v>
      </c>
      <c r="Q55" s="736" t="s">
        <v>7483</v>
      </c>
      <c r="R55" s="736" t="s">
        <v>7483</v>
      </c>
    </row>
    <row r="56" spans="1:18">
      <c r="A56" s="734" t="s">
        <v>6239</v>
      </c>
      <c r="B56" s="734" t="s">
        <v>6240</v>
      </c>
      <c r="C56" s="735">
        <v>19385</v>
      </c>
      <c r="D56" s="735">
        <v>135</v>
      </c>
      <c r="E56" s="736">
        <v>0.7</v>
      </c>
      <c r="F56" s="736">
        <v>19394.599999999999</v>
      </c>
      <c r="G56" s="735">
        <v>19120</v>
      </c>
      <c r="H56" s="735">
        <v>19500</v>
      </c>
      <c r="I56" s="735">
        <v>19025</v>
      </c>
      <c r="J56" s="735">
        <v>27743</v>
      </c>
      <c r="K56" s="735">
        <v>536945495</v>
      </c>
      <c r="L56" s="735">
        <v>23262000000</v>
      </c>
      <c r="M56" s="735">
        <v>23273524582</v>
      </c>
      <c r="N56" s="735">
        <v>1200000</v>
      </c>
      <c r="O56" s="734" t="s">
        <v>6199</v>
      </c>
      <c r="P56" s="736">
        <v>605.98</v>
      </c>
      <c r="Q56" s="736">
        <v>0.28999999999999998</v>
      </c>
      <c r="R56" s="736">
        <v>0.05</v>
      </c>
    </row>
    <row r="57" spans="1:18">
      <c r="A57" s="734" t="s">
        <v>8400</v>
      </c>
      <c r="B57" s="734" t="s">
        <v>8401</v>
      </c>
      <c r="C57" s="735">
        <v>12655</v>
      </c>
      <c r="D57" s="735">
        <v>-65</v>
      </c>
      <c r="E57" s="736">
        <v>-0.51</v>
      </c>
      <c r="F57" s="736">
        <v>12618.62</v>
      </c>
      <c r="G57" s="735">
        <v>12720</v>
      </c>
      <c r="H57" s="735">
        <v>12720</v>
      </c>
      <c r="I57" s="735">
        <v>12645</v>
      </c>
      <c r="J57" s="735">
        <v>24060</v>
      </c>
      <c r="K57" s="735">
        <v>304411393</v>
      </c>
      <c r="L57" s="735">
        <v>16451500000</v>
      </c>
      <c r="M57" s="735">
        <v>15142349989</v>
      </c>
      <c r="N57" s="735">
        <v>1300000</v>
      </c>
      <c r="O57" s="734" t="s">
        <v>8402</v>
      </c>
      <c r="P57" s="736">
        <v>4314.01</v>
      </c>
      <c r="Q57" s="736">
        <v>-2.39</v>
      </c>
      <c r="R57" s="736">
        <v>-0.06</v>
      </c>
    </row>
    <row r="58" spans="1:18">
      <c r="A58" s="734" t="s">
        <v>8383</v>
      </c>
      <c r="B58" s="734" t="s">
        <v>9104</v>
      </c>
      <c r="C58" s="735">
        <v>103530</v>
      </c>
      <c r="D58" s="735">
        <v>35</v>
      </c>
      <c r="E58" s="736">
        <v>0.03</v>
      </c>
      <c r="F58" s="736">
        <v>103501.45</v>
      </c>
      <c r="G58" s="735">
        <v>103520</v>
      </c>
      <c r="H58" s="735">
        <v>103530</v>
      </c>
      <c r="I58" s="735">
        <v>103520</v>
      </c>
      <c r="J58" s="735">
        <v>16953</v>
      </c>
      <c r="K58" s="735">
        <v>1755099485</v>
      </c>
      <c r="L58" s="735">
        <v>465263820000</v>
      </c>
      <c r="M58" s="735">
        <v>465135507318</v>
      </c>
      <c r="N58" s="735">
        <v>4494000</v>
      </c>
      <c r="O58" s="734" t="s">
        <v>9105</v>
      </c>
      <c r="P58" s="736">
        <v>118.9</v>
      </c>
      <c r="Q58" s="736">
        <v>0.01</v>
      </c>
      <c r="R58" s="736">
        <v>0.01</v>
      </c>
    </row>
    <row r="59" spans="1:18">
      <c r="A59" s="734" t="s">
        <v>9106</v>
      </c>
      <c r="B59" s="734" t="s">
        <v>9107</v>
      </c>
      <c r="C59" s="735">
        <v>10605</v>
      </c>
      <c r="D59" s="735">
        <v>85</v>
      </c>
      <c r="E59" s="736">
        <v>0.81</v>
      </c>
      <c r="F59" s="736">
        <v>10598.59</v>
      </c>
      <c r="G59" s="735">
        <v>10565</v>
      </c>
      <c r="H59" s="735">
        <v>10605</v>
      </c>
      <c r="I59" s="735">
        <v>10540</v>
      </c>
      <c r="J59" s="735">
        <v>255265</v>
      </c>
      <c r="K59" s="735">
        <v>2698516017</v>
      </c>
      <c r="L59" s="735">
        <v>58327500000</v>
      </c>
      <c r="M59" s="735">
        <v>58292254281</v>
      </c>
      <c r="N59" s="735">
        <v>5500000</v>
      </c>
      <c r="O59" s="734" t="s">
        <v>9108</v>
      </c>
      <c r="P59" s="736">
        <v>114.94</v>
      </c>
      <c r="Q59" s="736">
        <v>-0.12</v>
      </c>
      <c r="R59" s="736">
        <v>-0.11</v>
      </c>
    </row>
    <row r="60" spans="1:18">
      <c r="A60" s="734" t="s">
        <v>9109</v>
      </c>
      <c r="B60" s="734" t="s">
        <v>9110</v>
      </c>
      <c r="C60" s="735">
        <v>10160</v>
      </c>
      <c r="D60" s="735">
        <v>15</v>
      </c>
      <c r="E60" s="736">
        <v>0.15</v>
      </c>
      <c r="F60" s="736">
        <v>10154.209999999999</v>
      </c>
      <c r="G60" s="735">
        <v>10085</v>
      </c>
      <c r="H60" s="735">
        <v>10165</v>
      </c>
      <c r="I60" s="735">
        <v>10080</v>
      </c>
      <c r="J60" s="735">
        <v>138845</v>
      </c>
      <c r="K60" s="735">
        <v>1410392600</v>
      </c>
      <c r="L60" s="735">
        <v>18288000000</v>
      </c>
      <c r="M60" s="735">
        <v>18277584916</v>
      </c>
      <c r="N60" s="735">
        <v>1800000</v>
      </c>
      <c r="O60" s="734" t="s">
        <v>9108</v>
      </c>
      <c r="P60" s="736">
        <v>114.94</v>
      </c>
      <c r="Q60" s="736">
        <v>-0.12</v>
      </c>
      <c r="R60" s="736">
        <v>-0.11</v>
      </c>
    </row>
    <row r="61" spans="1:18">
      <c r="A61" s="734" t="s">
        <v>7986</v>
      </c>
      <c r="B61" s="734" t="s">
        <v>7987</v>
      </c>
      <c r="C61" s="735">
        <v>5435</v>
      </c>
      <c r="D61" s="735">
        <v>25</v>
      </c>
      <c r="E61" s="736">
        <v>0.46</v>
      </c>
      <c r="F61" s="736">
        <v>5456.69</v>
      </c>
      <c r="G61" s="735">
        <v>5420</v>
      </c>
      <c r="H61" s="735">
        <v>5445</v>
      </c>
      <c r="I61" s="735">
        <v>5405</v>
      </c>
      <c r="J61" s="735">
        <v>49751</v>
      </c>
      <c r="K61" s="735">
        <v>269807200</v>
      </c>
      <c r="L61" s="735">
        <v>68752750000</v>
      </c>
      <c r="M61" s="735">
        <v>69027089004</v>
      </c>
      <c r="N61" s="735">
        <v>12650000</v>
      </c>
      <c r="O61" s="734" t="s">
        <v>6849</v>
      </c>
      <c r="P61" s="736">
        <v>110.81</v>
      </c>
      <c r="Q61" s="736">
        <v>-0.12</v>
      </c>
      <c r="R61" s="736">
        <v>-0.11</v>
      </c>
    </row>
    <row r="62" spans="1:18">
      <c r="A62" s="734" t="s">
        <v>8403</v>
      </c>
      <c r="B62" s="734" t="s">
        <v>8404</v>
      </c>
      <c r="C62" s="735">
        <v>9930</v>
      </c>
      <c r="D62" s="735">
        <v>70</v>
      </c>
      <c r="E62" s="736">
        <v>0.71</v>
      </c>
      <c r="F62" s="736">
        <v>9932.17</v>
      </c>
      <c r="G62" s="735">
        <v>9880</v>
      </c>
      <c r="H62" s="735">
        <v>9935</v>
      </c>
      <c r="I62" s="735">
        <v>9865</v>
      </c>
      <c r="J62" s="735">
        <v>353028</v>
      </c>
      <c r="K62" s="735">
        <v>3498598311</v>
      </c>
      <c r="L62" s="735">
        <v>340599000000</v>
      </c>
      <c r="M62" s="735">
        <v>340673523269</v>
      </c>
      <c r="N62" s="735">
        <v>34300000</v>
      </c>
      <c r="O62" s="734" t="s">
        <v>7990</v>
      </c>
      <c r="P62" s="736">
        <v>594.25</v>
      </c>
      <c r="Q62" s="736">
        <v>-1.02</v>
      </c>
      <c r="R62" s="736">
        <v>-0.17</v>
      </c>
    </row>
    <row r="63" spans="1:18">
      <c r="A63" s="734" t="s">
        <v>7988</v>
      </c>
      <c r="B63" s="734" t="s">
        <v>7989</v>
      </c>
      <c r="C63" s="735">
        <v>7680</v>
      </c>
      <c r="D63" s="735">
        <v>15</v>
      </c>
      <c r="E63" s="736">
        <v>0.2</v>
      </c>
      <c r="F63" s="736">
        <v>7689.16</v>
      </c>
      <c r="G63" s="735">
        <v>7690</v>
      </c>
      <c r="H63" s="735">
        <v>7695</v>
      </c>
      <c r="I63" s="735">
        <v>7670</v>
      </c>
      <c r="J63" s="735">
        <v>1677792</v>
      </c>
      <c r="K63" s="735">
        <v>12891109861</v>
      </c>
      <c r="L63" s="735">
        <v>2197248000000</v>
      </c>
      <c r="M63" s="735">
        <v>2199868775471</v>
      </c>
      <c r="N63" s="735">
        <v>286100000</v>
      </c>
      <c r="O63" s="734" t="s">
        <v>7990</v>
      </c>
      <c r="P63" s="736">
        <v>594.25</v>
      </c>
      <c r="Q63" s="736">
        <v>-1.02</v>
      </c>
      <c r="R63" s="736">
        <v>-0.17</v>
      </c>
    </row>
    <row r="64" spans="1:18">
      <c r="A64" s="734" t="s">
        <v>8405</v>
      </c>
      <c r="B64" s="734" t="s">
        <v>8406</v>
      </c>
      <c r="C64" s="735">
        <v>8615</v>
      </c>
      <c r="D64" s="735">
        <v>100</v>
      </c>
      <c r="E64" s="736">
        <v>1.17</v>
      </c>
      <c r="F64" s="736">
        <v>8590.67</v>
      </c>
      <c r="G64" s="735">
        <v>8560</v>
      </c>
      <c r="H64" s="735">
        <v>8615</v>
      </c>
      <c r="I64" s="735">
        <v>8550</v>
      </c>
      <c r="J64" s="735">
        <v>449792</v>
      </c>
      <c r="K64" s="735">
        <v>3855232194</v>
      </c>
      <c r="L64" s="735">
        <v>96488000000</v>
      </c>
      <c r="M64" s="735">
        <v>96215517192</v>
      </c>
      <c r="N64" s="735">
        <v>11200000</v>
      </c>
      <c r="O64" s="734" t="s">
        <v>8407</v>
      </c>
      <c r="P64" s="736">
        <v>111.82</v>
      </c>
      <c r="Q64" s="736">
        <v>0.38</v>
      </c>
      <c r="R64" s="736">
        <v>0.34</v>
      </c>
    </row>
    <row r="65" spans="1:18">
      <c r="A65" s="734" t="s">
        <v>8408</v>
      </c>
      <c r="B65" s="734" t="s">
        <v>8409</v>
      </c>
      <c r="C65" s="735">
        <v>10765</v>
      </c>
      <c r="D65" s="735">
        <v>30</v>
      </c>
      <c r="E65" s="736">
        <v>0.28000000000000003</v>
      </c>
      <c r="F65" s="736">
        <v>10760.8</v>
      </c>
      <c r="G65" s="735">
        <v>10725</v>
      </c>
      <c r="H65" s="735">
        <v>10765</v>
      </c>
      <c r="I65" s="735">
        <v>10665</v>
      </c>
      <c r="J65" s="735">
        <v>56584</v>
      </c>
      <c r="K65" s="735">
        <v>607138655</v>
      </c>
      <c r="L65" s="735">
        <v>152863000000</v>
      </c>
      <c r="M65" s="735">
        <v>152803290892</v>
      </c>
      <c r="N65" s="735">
        <v>14200000</v>
      </c>
      <c r="O65" s="734" t="s">
        <v>8410</v>
      </c>
      <c r="P65" s="736">
        <v>1120.92</v>
      </c>
      <c r="Q65" s="736">
        <v>-1.94</v>
      </c>
      <c r="R65" s="736">
        <v>-0.17</v>
      </c>
    </row>
    <row r="66" spans="1:18">
      <c r="A66" s="734" t="s">
        <v>9111</v>
      </c>
      <c r="B66" s="734" t="s">
        <v>9112</v>
      </c>
      <c r="C66" s="735">
        <v>8315</v>
      </c>
      <c r="D66" s="735">
        <v>-170</v>
      </c>
      <c r="E66" s="736">
        <v>-2</v>
      </c>
      <c r="F66" s="736">
        <v>8282.93</v>
      </c>
      <c r="G66" s="735">
        <v>8495</v>
      </c>
      <c r="H66" s="735">
        <v>8495</v>
      </c>
      <c r="I66" s="735">
        <v>8290</v>
      </c>
      <c r="J66" s="735">
        <v>164755</v>
      </c>
      <c r="K66" s="735">
        <v>1369459525</v>
      </c>
      <c r="L66" s="735">
        <v>145928250000</v>
      </c>
      <c r="M66" s="735">
        <v>129627890554</v>
      </c>
      <c r="N66" s="735">
        <v>17550000</v>
      </c>
      <c r="O66" s="734" t="s">
        <v>9113</v>
      </c>
      <c r="P66" s="736">
        <v>17238.23</v>
      </c>
      <c r="Q66" s="736">
        <v>-129.33000000000001</v>
      </c>
      <c r="R66" s="736">
        <v>-0.74</v>
      </c>
    </row>
    <row r="67" spans="1:18">
      <c r="A67" s="734" t="s">
        <v>6243</v>
      </c>
      <c r="B67" s="734" t="s">
        <v>9114</v>
      </c>
      <c r="C67" s="735">
        <v>20605</v>
      </c>
      <c r="D67" s="735">
        <v>50</v>
      </c>
      <c r="E67" s="736">
        <v>0.24</v>
      </c>
      <c r="F67" s="736">
        <v>20688.48</v>
      </c>
      <c r="G67" s="735">
        <v>20555</v>
      </c>
      <c r="H67" s="735">
        <v>20710</v>
      </c>
      <c r="I67" s="735">
        <v>20555</v>
      </c>
      <c r="J67" s="735">
        <v>1595</v>
      </c>
      <c r="K67" s="735">
        <v>32865975</v>
      </c>
      <c r="L67" s="735">
        <v>16484000000</v>
      </c>
      <c r="M67" s="735">
        <v>16550786858</v>
      </c>
      <c r="N67" s="735">
        <v>800000</v>
      </c>
      <c r="O67" s="734" t="s">
        <v>6244</v>
      </c>
      <c r="P67" s="736">
        <v>1242.6400000000001</v>
      </c>
      <c r="Q67" s="736">
        <v>-2.04</v>
      </c>
      <c r="R67" s="736">
        <v>-0.16</v>
      </c>
    </row>
    <row r="68" spans="1:18">
      <c r="A68" s="734" t="s">
        <v>6245</v>
      </c>
      <c r="B68" s="734" t="s">
        <v>6246</v>
      </c>
      <c r="C68" s="735">
        <v>25000</v>
      </c>
      <c r="D68" s="735">
        <v>100</v>
      </c>
      <c r="E68" s="736">
        <v>0.4</v>
      </c>
      <c r="F68" s="736">
        <v>24953.08</v>
      </c>
      <c r="G68" s="735">
        <v>24900</v>
      </c>
      <c r="H68" s="735">
        <v>25000</v>
      </c>
      <c r="I68" s="735">
        <v>24785</v>
      </c>
      <c r="J68" s="735">
        <v>867178</v>
      </c>
      <c r="K68" s="735">
        <v>21599191798</v>
      </c>
      <c r="L68" s="735">
        <v>3037500000000</v>
      </c>
      <c r="M68" s="735">
        <v>3044276106585</v>
      </c>
      <c r="N68" s="735">
        <v>121500000</v>
      </c>
      <c r="O68" s="734" t="s">
        <v>6247</v>
      </c>
      <c r="P68" s="736">
        <v>6896.24</v>
      </c>
      <c r="Q68" s="736">
        <v>-9.5</v>
      </c>
      <c r="R68" s="736">
        <v>-0.14000000000000001</v>
      </c>
    </row>
    <row r="69" spans="1:18">
      <c r="A69" s="734" t="s">
        <v>6248</v>
      </c>
      <c r="B69" s="734" t="s">
        <v>9115</v>
      </c>
      <c r="C69" s="735">
        <v>13795</v>
      </c>
      <c r="D69" s="735">
        <v>85</v>
      </c>
      <c r="E69" s="736">
        <v>0.62</v>
      </c>
      <c r="F69" s="736">
        <v>13731.48</v>
      </c>
      <c r="G69" s="735">
        <v>13715</v>
      </c>
      <c r="H69" s="735">
        <v>13795</v>
      </c>
      <c r="I69" s="735">
        <v>13620</v>
      </c>
      <c r="J69" s="735">
        <v>828656</v>
      </c>
      <c r="K69" s="735">
        <v>11366869892</v>
      </c>
      <c r="L69" s="735">
        <v>731135000000</v>
      </c>
      <c r="M69" s="735">
        <v>731888079326</v>
      </c>
      <c r="N69" s="735">
        <v>53000000</v>
      </c>
      <c r="O69" s="734" t="s">
        <v>9059</v>
      </c>
      <c r="P69" s="736">
        <v>276.17</v>
      </c>
      <c r="Q69" s="736">
        <v>-0.17</v>
      </c>
      <c r="R69" s="736">
        <v>-0.06</v>
      </c>
    </row>
    <row r="70" spans="1:18">
      <c r="A70" s="734" t="s">
        <v>6249</v>
      </c>
      <c r="B70" s="734" t="s">
        <v>8411</v>
      </c>
      <c r="C70" s="735">
        <v>30670</v>
      </c>
      <c r="D70" s="735">
        <v>85</v>
      </c>
      <c r="E70" s="736">
        <v>0.28000000000000003</v>
      </c>
      <c r="F70" s="736">
        <v>30640.02</v>
      </c>
      <c r="G70" s="735">
        <v>30855</v>
      </c>
      <c r="H70" s="735">
        <v>30855</v>
      </c>
      <c r="I70" s="735">
        <v>30460</v>
      </c>
      <c r="J70" s="735">
        <v>8958</v>
      </c>
      <c r="K70" s="735">
        <v>273820791</v>
      </c>
      <c r="L70" s="735">
        <v>138015000000</v>
      </c>
      <c r="M70" s="735">
        <v>137880068357</v>
      </c>
      <c r="N70" s="735">
        <v>4500000</v>
      </c>
      <c r="O70" s="734" t="s">
        <v>6250</v>
      </c>
      <c r="P70" s="736">
        <v>15990.85</v>
      </c>
      <c r="Q70" s="736">
        <v>-13.38</v>
      </c>
      <c r="R70" s="736">
        <v>-0.08</v>
      </c>
    </row>
    <row r="71" spans="1:18">
      <c r="A71" s="734" t="s">
        <v>6253</v>
      </c>
      <c r="B71" s="734" t="s">
        <v>6254</v>
      </c>
      <c r="C71" s="735">
        <v>28020</v>
      </c>
      <c r="D71" s="735">
        <v>60</v>
      </c>
      <c r="E71" s="736">
        <v>0.21</v>
      </c>
      <c r="F71" s="736">
        <v>28010.62</v>
      </c>
      <c r="G71" s="735">
        <v>27875</v>
      </c>
      <c r="H71" s="735">
        <v>28020</v>
      </c>
      <c r="I71" s="735">
        <v>27795</v>
      </c>
      <c r="J71" s="735">
        <v>707941</v>
      </c>
      <c r="K71" s="735">
        <v>19761517427</v>
      </c>
      <c r="L71" s="735">
        <v>2524602000000</v>
      </c>
      <c r="M71" s="735">
        <v>2529359339180</v>
      </c>
      <c r="N71" s="735">
        <v>90100000</v>
      </c>
      <c r="O71" s="734" t="s">
        <v>6255</v>
      </c>
      <c r="P71" s="736">
        <v>25462.560000000001</v>
      </c>
      <c r="Q71" s="736">
        <v>-63</v>
      </c>
      <c r="R71" s="736">
        <v>-0.25</v>
      </c>
    </row>
    <row r="72" spans="1:18">
      <c r="A72" s="734" t="s">
        <v>6256</v>
      </c>
      <c r="B72" s="734" t="s">
        <v>9116</v>
      </c>
      <c r="C72" s="735">
        <v>14610</v>
      </c>
      <c r="D72" s="735">
        <v>65</v>
      </c>
      <c r="E72" s="736">
        <v>0.45</v>
      </c>
      <c r="F72" s="736">
        <v>14567.95</v>
      </c>
      <c r="G72" s="735">
        <v>14450</v>
      </c>
      <c r="H72" s="735">
        <v>14610</v>
      </c>
      <c r="I72" s="735">
        <v>14450</v>
      </c>
      <c r="J72" s="735">
        <v>479828</v>
      </c>
      <c r="K72" s="735">
        <v>6975436561</v>
      </c>
      <c r="L72" s="735">
        <v>509889000000</v>
      </c>
      <c r="M72" s="735">
        <v>508421594460</v>
      </c>
      <c r="N72" s="735">
        <v>34900000</v>
      </c>
      <c r="O72" s="734" t="s">
        <v>9117</v>
      </c>
      <c r="P72" s="736">
        <v>1924.36</v>
      </c>
      <c r="Q72" s="736">
        <v>-2.2599999999999998</v>
      </c>
      <c r="R72" s="736">
        <v>-0.12</v>
      </c>
    </row>
    <row r="73" spans="1:18">
      <c r="A73" s="734" t="s">
        <v>7991</v>
      </c>
      <c r="B73" s="734" t="s">
        <v>7992</v>
      </c>
      <c r="C73" s="735">
        <v>12345</v>
      </c>
      <c r="D73" s="735">
        <v>65</v>
      </c>
      <c r="E73" s="736">
        <v>0.53</v>
      </c>
      <c r="F73" s="736">
        <v>12345.71</v>
      </c>
      <c r="G73" s="735">
        <v>12300</v>
      </c>
      <c r="H73" s="735">
        <v>12350</v>
      </c>
      <c r="I73" s="735">
        <v>12265</v>
      </c>
      <c r="J73" s="735">
        <v>77602</v>
      </c>
      <c r="K73" s="735">
        <v>955707635</v>
      </c>
      <c r="L73" s="735">
        <v>351091800000</v>
      </c>
      <c r="M73" s="735">
        <v>351111851340</v>
      </c>
      <c r="N73" s="735">
        <v>28440000</v>
      </c>
      <c r="O73" s="734" t="s">
        <v>7993</v>
      </c>
      <c r="P73" s="736">
        <v>1226.32</v>
      </c>
      <c r="Q73" s="736">
        <v>0.13</v>
      </c>
      <c r="R73" s="736">
        <v>0.01</v>
      </c>
    </row>
    <row r="74" spans="1:18">
      <c r="A74" s="734" t="s">
        <v>6259</v>
      </c>
      <c r="B74" s="734" t="s">
        <v>6260</v>
      </c>
      <c r="C74" s="735">
        <v>11860</v>
      </c>
      <c r="D74" s="735">
        <v>90</v>
      </c>
      <c r="E74" s="736">
        <v>0.76</v>
      </c>
      <c r="F74" s="736">
        <v>11841.39</v>
      </c>
      <c r="G74" s="735">
        <v>11795</v>
      </c>
      <c r="H74" s="735">
        <v>11860</v>
      </c>
      <c r="I74" s="735">
        <v>11770</v>
      </c>
      <c r="J74" s="735">
        <v>98810</v>
      </c>
      <c r="K74" s="735">
        <v>1166556381</v>
      </c>
      <c r="L74" s="735">
        <v>41510000000</v>
      </c>
      <c r="M74" s="735">
        <v>41444877447</v>
      </c>
      <c r="N74" s="735">
        <v>3500000</v>
      </c>
      <c r="O74" s="734" t="s">
        <v>6261</v>
      </c>
      <c r="P74" s="736">
        <v>149.79</v>
      </c>
      <c r="Q74" s="736">
        <v>0.02</v>
      </c>
      <c r="R74" s="736">
        <v>0.01</v>
      </c>
    </row>
    <row r="75" spans="1:18">
      <c r="A75" s="734" t="s">
        <v>9118</v>
      </c>
      <c r="B75" s="734" t="s">
        <v>9119</v>
      </c>
      <c r="C75" s="735">
        <v>10390</v>
      </c>
      <c r="D75" s="735">
        <v>90</v>
      </c>
      <c r="E75" s="736">
        <v>0.87</v>
      </c>
      <c r="F75" s="736">
        <v>10421.68</v>
      </c>
      <c r="G75" s="735">
        <v>10545</v>
      </c>
      <c r="H75" s="735">
        <v>10545</v>
      </c>
      <c r="I75" s="735">
        <v>10325</v>
      </c>
      <c r="J75" s="735">
        <v>4086</v>
      </c>
      <c r="K75" s="735">
        <v>42484340</v>
      </c>
      <c r="L75" s="735">
        <v>185461500000</v>
      </c>
      <c r="M75" s="735">
        <v>186026958798</v>
      </c>
      <c r="N75" s="735">
        <v>17850000</v>
      </c>
      <c r="O75" s="734" t="s">
        <v>9120</v>
      </c>
      <c r="P75" s="736">
        <v>3283.32</v>
      </c>
      <c r="Q75" s="736">
        <v>-3.18</v>
      </c>
      <c r="R75" s="736">
        <v>-0.1</v>
      </c>
    </row>
    <row r="76" spans="1:18">
      <c r="A76" s="734" t="s">
        <v>9121</v>
      </c>
      <c r="B76" s="734" t="s">
        <v>9122</v>
      </c>
      <c r="C76" s="735">
        <v>10070</v>
      </c>
      <c r="D76" s="735">
        <v>15</v>
      </c>
      <c r="E76" s="736">
        <v>0.15</v>
      </c>
      <c r="F76" s="736">
        <v>10070.34</v>
      </c>
      <c r="G76" s="735">
        <v>10050</v>
      </c>
      <c r="H76" s="735">
        <v>10070</v>
      </c>
      <c r="I76" s="735">
        <v>9985</v>
      </c>
      <c r="J76" s="735">
        <v>30584</v>
      </c>
      <c r="K76" s="735">
        <v>307386350</v>
      </c>
      <c r="L76" s="735">
        <v>528675000000</v>
      </c>
      <c r="M76" s="735">
        <v>528693054215</v>
      </c>
      <c r="N76" s="735">
        <v>52500000</v>
      </c>
      <c r="O76" s="734" t="s">
        <v>9123</v>
      </c>
      <c r="P76" s="736">
        <v>6708.31</v>
      </c>
      <c r="Q76" s="736">
        <v>-11.72</v>
      </c>
      <c r="R76" s="736">
        <v>-0.17</v>
      </c>
    </row>
    <row r="77" spans="1:18">
      <c r="A77" s="734" t="s">
        <v>8412</v>
      </c>
      <c r="B77" s="734" t="s">
        <v>8413</v>
      </c>
      <c r="C77" s="735">
        <v>12360</v>
      </c>
      <c r="D77" s="735">
        <v>0</v>
      </c>
      <c r="E77" s="736">
        <v>0</v>
      </c>
      <c r="F77" s="736">
        <v>12337</v>
      </c>
      <c r="G77" s="735">
        <v>12360</v>
      </c>
      <c r="H77" s="735">
        <v>12370</v>
      </c>
      <c r="I77" s="735">
        <v>12250</v>
      </c>
      <c r="J77" s="735">
        <v>34776</v>
      </c>
      <c r="K77" s="735">
        <v>428926776</v>
      </c>
      <c r="L77" s="735">
        <v>93936000000</v>
      </c>
      <c r="M77" s="735">
        <v>93761213135</v>
      </c>
      <c r="N77" s="735">
        <v>7600000</v>
      </c>
      <c r="O77" s="734" t="s">
        <v>8414</v>
      </c>
      <c r="P77" s="736">
        <v>1594.88</v>
      </c>
      <c r="Q77" s="736">
        <v>-3.01</v>
      </c>
      <c r="R77" s="736">
        <v>-0.19</v>
      </c>
    </row>
    <row r="78" spans="1:18">
      <c r="A78" s="734" t="s">
        <v>6251</v>
      </c>
      <c r="B78" s="734" t="s">
        <v>7994</v>
      </c>
      <c r="C78" s="735">
        <v>12900</v>
      </c>
      <c r="D78" s="735">
        <v>45</v>
      </c>
      <c r="E78" s="736">
        <v>0.35</v>
      </c>
      <c r="F78" s="736">
        <v>12886.19</v>
      </c>
      <c r="G78" s="735">
        <v>12870</v>
      </c>
      <c r="H78" s="735">
        <v>12910</v>
      </c>
      <c r="I78" s="735">
        <v>12825</v>
      </c>
      <c r="J78" s="735">
        <v>257704</v>
      </c>
      <c r="K78" s="735">
        <v>3317717524</v>
      </c>
      <c r="L78" s="735">
        <v>625650000000</v>
      </c>
      <c r="M78" s="735">
        <v>627557639417</v>
      </c>
      <c r="N78" s="735">
        <v>48500000</v>
      </c>
      <c r="O78" s="734" t="s">
        <v>6252</v>
      </c>
      <c r="P78" s="736">
        <v>5863.44</v>
      </c>
      <c r="Q78" s="736">
        <v>-0.06</v>
      </c>
      <c r="R78" s="736">
        <v>0</v>
      </c>
    </row>
    <row r="79" spans="1:18">
      <c r="A79" s="734" t="s">
        <v>9124</v>
      </c>
      <c r="B79" s="734" t="s">
        <v>9125</v>
      </c>
      <c r="C79" s="735">
        <v>11895</v>
      </c>
      <c r="D79" s="735">
        <v>55</v>
      </c>
      <c r="E79" s="736">
        <v>0.46</v>
      </c>
      <c r="F79" s="736">
        <v>11844.8</v>
      </c>
      <c r="G79" s="735">
        <v>11845</v>
      </c>
      <c r="H79" s="735">
        <v>11895</v>
      </c>
      <c r="I79" s="735">
        <v>11800</v>
      </c>
      <c r="J79" s="735">
        <v>19412</v>
      </c>
      <c r="K79" s="735">
        <v>229647867</v>
      </c>
      <c r="L79" s="735">
        <v>43416750000</v>
      </c>
      <c r="M79" s="735">
        <v>43233502817</v>
      </c>
      <c r="N79" s="735">
        <v>3650000</v>
      </c>
      <c r="O79" s="734" t="s">
        <v>9126</v>
      </c>
      <c r="P79" s="736">
        <v>754.33</v>
      </c>
      <c r="Q79" s="736">
        <v>-1.1200000000000001</v>
      </c>
      <c r="R79" s="736">
        <v>-0.15</v>
      </c>
    </row>
    <row r="80" spans="1:18">
      <c r="A80" s="734" t="s">
        <v>9127</v>
      </c>
      <c r="B80" s="734" t="s">
        <v>9128</v>
      </c>
      <c r="C80" s="735">
        <v>11330</v>
      </c>
      <c r="D80" s="735">
        <v>60</v>
      </c>
      <c r="E80" s="736">
        <v>0.53</v>
      </c>
      <c r="F80" s="736">
        <v>11293.84</v>
      </c>
      <c r="G80" s="735">
        <v>11300</v>
      </c>
      <c r="H80" s="735">
        <v>11330</v>
      </c>
      <c r="I80" s="735">
        <v>11235</v>
      </c>
      <c r="J80" s="735">
        <v>43405</v>
      </c>
      <c r="K80" s="735">
        <v>489887796</v>
      </c>
      <c r="L80" s="735">
        <v>75344500000</v>
      </c>
      <c r="M80" s="735">
        <v>75104005509</v>
      </c>
      <c r="N80" s="735">
        <v>6650000</v>
      </c>
      <c r="O80" s="734" t="s">
        <v>9129</v>
      </c>
      <c r="P80" s="736">
        <v>1268.54</v>
      </c>
      <c r="Q80" s="736">
        <v>-2.04</v>
      </c>
      <c r="R80" s="736">
        <v>-0.16</v>
      </c>
    </row>
    <row r="81" spans="1:18">
      <c r="A81" s="734" t="s">
        <v>9130</v>
      </c>
      <c r="B81" s="734" t="s">
        <v>9131</v>
      </c>
      <c r="C81" s="735">
        <v>10895</v>
      </c>
      <c r="D81" s="735">
        <v>10</v>
      </c>
      <c r="E81" s="736">
        <v>0.09</v>
      </c>
      <c r="F81" s="736">
        <v>10848.34</v>
      </c>
      <c r="G81" s="735">
        <v>10885</v>
      </c>
      <c r="H81" s="735">
        <v>10895</v>
      </c>
      <c r="I81" s="735">
        <v>10860</v>
      </c>
      <c r="J81" s="735">
        <v>9194</v>
      </c>
      <c r="K81" s="735">
        <v>100051134</v>
      </c>
      <c r="L81" s="735">
        <v>15797750000</v>
      </c>
      <c r="M81" s="735">
        <v>15730086651</v>
      </c>
      <c r="N81" s="735">
        <v>1450000</v>
      </c>
      <c r="O81" s="734" t="s">
        <v>9132</v>
      </c>
      <c r="P81" s="736">
        <v>1921.94</v>
      </c>
      <c r="Q81" s="736">
        <v>4.29</v>
      </c>
      <c r="R81" s="736">
        <v>0.22</v>
      </c>
    </row>
    <row r="82" spans="1:18">
      <c r="A82" s="734" t="s">
        <v>6257</v>
      </c>
      <c r="B82" s="734" t="s">
        <v>8415</v>
      </c>
      <c r="C82" s="735">
        <v>80135</v>
      </c>
      <c r="D82" s="735">
        <v>435</v>
      </c>
      <c r="E82" s="736">
        <v>0.55000000000000004</v>
      </c>
      <c r="F82" s="736">
        <v>79922.58</v>
      </c>
      <c r="G82" s="735">
        <v>79700</v>
      </c>
      <c r="H82" s="735">
        <v>80160</v>
      </c>
      <c r="I82" s="735">
        <v>79700</v>
      </c>
      <c r="J82" s="735">
        <v>87</v>
      </c>
      <c r="K82" s="735">
        <v>6960280</v>
      </c>
      <c r="L82" s="735">
        <v>9616200000</v>
      </c>
      <c r="M82" s="735">
        <v>9590709170</v>
      </c>
      <c r="N82" s="735">
        <v>120000</v>
      </c>
      <c r="O82" s="734" t="s">
        <v>6258</v>
      </c>
      <c r="P82" s="736">
        <v>1796.27</v>
      </c>
      <c r="Q82" s="736">
        <v>3.93</v>
      </c>
      <c r="R82" s="736">
        <v>0.22</v>
      </c>
    </row>
    <row r="83" spans="1:18">
      <c r="A83" s="734" t="s">
        <v>8416</v>
      </c>
      <c r="B83" s="734" t="s">
        <v>8417</v>
      </c>
      <c r="C83" s="735">
        <v>12720</v>
      </c>
      <c r="D83" s="735">
        <v>40</v>
      </c>
      <c r="E83" s="736">
        <v>0.32</v>
      </c>
      <c r="F83" s="736">
        <v>12679.97</v>
      </c>
      <c r="G83" s="735">
        <v>12680</v>
      </c>
      <c r="H83" s="735">
        <v>12720</v>
      </c>
      <c r="I83" s="735">
        <v>12645</v>
      </c>
      <c r="J83" s="735">
        <v>66187</v>
      </c>
      <c r="K83" s="735">
        <v>839343398</v>
      </c>
      <c r="L83" s="735">
        <v>186984000000</v>
      </c>
      <c r="M83" s="735">
        <v>186395630831</v>
      </c>
      <c r="N83" s="735">
        <v>14700000</v>
      </c>
      <c r="O83" s="734" t="s">
        <v>8418</v>
      </c>
      <c r="P83" s="736">
        <v>2002.52</v>
      </c>
      <c r="Q83" s="736">
        <v>0.52</v>
      </c>
      <c r="R83" s="736">
        <v>0.03</v>
      </c>
    </row>
    <row r="84" spans="1:18">
      <c r="A84" s="734" t="s">
        <v>7995</v>
      </c>
      <c r="B84" s="734" t="s">
        <v>7996</v>
      </c>
      <c r="C84" s="735">
        <v>22730</v>
      </c>
      <c r="D84" s="735">
        <v>65</v>
      </c>
      <c r="E84" s="736">
        <v>0.28999999999999998</v>
      </c>
      <c r="F84" s="736">
        <v>22716.36</v>
      </c>
      <c r="G84" s="735">
        <v>22585</v>
      </c>
      <c r="H84" s="735">
        <v>22730</v>
      </c>
      <c r="I84" s="735">
        <v>22535</v>
      </c>
      <c r="J84" s="735">
        <v>383753</v>
      </c>
      <c r="K84" s="735">
        <v>8690796499</v>
      </c>
      <c r="L84" s="735">
        <v>1046716500000</v>
      </c>
      <c r="M84" s="735">
        <v>1043816706610</v>
      </c>
      <c r="N84" s="735">
        <v>46050000</v>
      </c>
      <c r="O84" s="734" t="s">
        <v>7997</v>
      </c>
      <c r="P84" s="736">
        <v>35938.82</v>
      </c>
      <c r="Q84" s="736">
        <v>8.7100000000000009</v>
      </c>
      <c r="R84" s="736">
        <v>0.02</v>
      </c>
    </row>
    <row r="85" spans="1:18">
      <c r="A85" s="734" t="s">
        <v>7998</v>
      </c>
      <c r="B85" s="734" t="s">
        <v>7999</v>
      </c>
      <c r="C85" s="735">
        <v>39950</v>
      </c>
      <c r="D85" s="735">
        <v>95</v>
      </c>
      <c r="E85" s="736">
        <v>0.24</v>
      </c>
      <c r="F85" s="736">
        <v>39680.769999999997</v>
      </c>
      <c r="G85" s="735">
        <v>39495</v>
      </c>
      <c r="H85" s="735">
        <v>40000</v>
      </c>
      <c r="I85" s="735">
        <v>39495</v>
      </c>
      <c r="J85" s="735">
        <v>15485</v>
      </c>
      <c r="K85" s="735">
        <v>615637470</v>
      </c>
      <c r="L85" s="735">
        <v>123845000000</v>
      </c>
      <c r="M85" s="735">
        <v>123010396332</v>
      </c>
      <c r="N85" s="735">
        <v>3100000</v>
      </c>
      <c r="O85" s="734" t="s">
        <v>7997</v>
      </c>
      <c r="P85" s="736">
        <v>35938.82</v>
      </c>
      <c r="Q85" s="736">
        <v>8.7100000000000009</v>
      </c>
      <c r="R85" s="736">
        <v>0.02</v>
      </c>
    </row>
    <row r="86" spans="1:18">
      <c r="A86" s="734" t="s">
        <v>8000</v>
      </c>
      <c r="B86" s="734" t="s">
        <v>8001</v>
      </c>
      <c r="C86" s="735">
        <v>7245</v>
      </c>
      <c r="D86" s="735">
        <v>40</v>
      </c>
      <c r="E86" s="736">
        <v>0.56000000000000005</v>
      </c>
      <c r="F86" s="736">
        <v>7224.51</v>
      </c>
      <c r="G86" s="735">
        <v>7285</v>
      </c>
      <c r="H86" s="735">
        <v>7285</v>
      </c>
      <c r="I86" s="735">
        <v>7225</v>
      </c>
      <c r="J86" s="735">
        <v>1079</v>
      </c>
      <c r="K86" s="735">
        <v>7822500</v>
      </c>
      <c r="L86" s="735">
        <v>1811250000</v>
      </c>
      <c r="M86" s="735">
        <v>1806127428</v>
      </c>
      <c r="N86" s="735">
        <v>250000</v>
      </c>
      <c r="O86" s="734" t="s">
        <v>7997</v>
      </c>
      <c r="P86" s="736">
        <v>35938.82</v>
      </c>
      <c r="Q86" s="736">
        <v>8.7100000000000009</v>
      </c>
      <c r="R86" s="736">
        <v>0.02</v>
      </c>
    </row>
    <row r="87" spans="1:18">
      <c r="A87" s="734" t="s">
        <v>8002</v>
      </c>
      <c r="B87" s="734" t="s">
        <v>8003</v>
      </c>
      <c r="C87" s="735">
        <v>20275</v>
      </c>
      <c r="D87" s="735">
        <v>-115</v>
      </c>
      <c r="E87" s="736">
        <v>-0.56000000000000005</v>
      </c>
      <c r="F87" s="736">
        <v>20303.98</v>
      </c>
      <c r="G87" s="735">
        <v>20595</v>
      </c>
      <c r="H87" s="735">
        <v>20595</v>
      </c>
      <c r="I87" s="735">
        <v>20080</v>
      </c>
      <c r="J87" s="735">
        <v>14302</v>
      </c>
      <c r="K87" s="735">
        <v>288814926</v>
      </c>
      <c r="L87" s="735">
        <v>69948750000</v>
      </c>
      <c r="M87" s="735">
        <v>70048741585</v>
      </c>
      <c r="N87" s="735">
        <v>3450000</v>
      </c>
      <c r="O87" s="734" t="s">
        <v>8004</v>
      </c>
      <c r="P87" s="736">
        <v>10252.08</v>
      </c>
      <c r="Q87" s="736">
        <v>0</v>
      </c>
      <c r="R87" s="736">
        <v>0</v>
      </c>
    </row>
    <row r="88" spans="1:18">
      <c r="A88" s="734" t="s">
        <v>9133</v>
      </c>
      <c r="B88" s="734" t="s">
        <v>9134</v>
      </c>
      <c r="C88" s="735">
        <v>11530</v>
      </c>
      <c r="D88" s="735">
        <v>-55</v>
      </c>
      <c r="E88" s="736">
        <v>-0.47</v>
      </c>
      <c r="F88" s="736">
        <v>11541.19</v>
      </c>
      <c r="G88" s="735">
        <v>11585</v>
      </c>
      <c r="H88" s="735">
        <v>11585</v>
      </c>
      <c r="I88" s="735">
        <v>11465</v>
      </c>
      <c r="J88" s="735">
        <v>1313</v>
      </c>
      <c r="K88" s="735">
        <v>15075270</v>
      </c>
      <c r="L88" s="735">
        <v>13259500000</v>
      </c>
      <c r="M88" s="735">
        <v>13272368445</v>
      </c>
      <c r="N88" s="735">
        <v>1150000</v>
      </c>
      <c r="O88" s="734" t="s">
        <v>9135</v>
      </c>
      <c r="P88" s="736">
        <v>304.68</v>
      </c>
      <c r="Q88" s="736">
        <v>-2.7</v>
      </c>
      <c r="R88" s="736">
        <v>-0.88</v>
      </c>
    </row>
    <row r="89" spans="1:18">
      <c r="A89" s="734" t="s">
        <v>6262</v>
      </c>
      <c r="B89" s="734" t="s">
        <v>9136</v>
      </c>
      <c r="C89" s="735">
        <v>11035</v>
      </c>
      <c r="D89" s="735">
        <v>-75</v>
      </c>
      <c r="E89" s="736">
        <v>-0.68</v>
      </c>
      <c r="F89" s="736">
        <v>11144.77</v>
      </c>
      <c r="G89" s="735">
        <v>11110</v>
      </c>
      <c r="H89" s="735">
        <v>11110</v>
      </c>
      <c r="I89" s="735">
        <v>10980</v>
      </c>
      <c r="J89" s="735">
        <v>656</v>
      </c>
      <c r="K89" s="735">
        <v>7227059</v>
      </c>
      <c r="L89" s="735">
        <v>9931500000</v>
      </c>
      <c r="M89" s="735">
        <v>10030291671</v>
      </c>
      <c r="N89" s="735">
        <v>900000</v>
      </c>
      <c r="O89" s="734" t="s">
        <v>6263</v>
      </c>
      <c r="P89" s="736">
        <v>3254.86</v>
      </c>
      <c r="Q89" s="736">
        <v>-4.63</v>
      </c>
      <c r="R89" s="736">
        <v>-0.14000000000000001</v>
      </c>
    </row>
    <row r="90" spans="1:18">
      <c r="A90" s="734" t="s">
        <v>8005</v>
      </c>
      <c r="B90" s="734" t="s">
        <v>8006</v>
      </c>
      <c r="C90" s="735">
        <v>9795</v>
      </c>
      <c r="D90" s="735">
        <v>5</v>
      </c>
      <c r="E90" s="736">
        <v>0.05</v>
      </c>
      <c r="F90" s="736">
        <v>9766.7999999999993</v>
      </c>
      <c r="G90" s="735">
        <v>9795</v>
      </c>
      <c r="H90" s="735">
        <v>9795</v>
      </c>
      <c r="I90" s="735">
        <v>9790</v>
      </c>
      <c r="J90" s="735">
        <v>40049</v>
      </c>
      <c r="K90" s="735">
        <v>392250580</v>
      </c>
      <c r="L90" s="735">
        <v>38200500000</v>
      </c>
      <c r="M90" s="735">
        <v>38090522312</v>
      </c>
      <c r="N90" s="735">
        <v>3900000</v>
      </c>
      <c r="O90" s="734" t="s">
        <v>8007</v>
      </c>
      <c r="P90" s="736">
        <v>393.34</v>
      </c>
      <c r="Q90" s="736">
        <v>0.33</v>
      </c>
      <c r="R90" s="736">
        <v>0.08</v>
      </c>
    </row>
    <row r="91" spans="1:18">
      <c r="A91" s="734" t="s">
        <v>6264</v>
      </c>
      <c r="B91" s="734" t="s">
        <v>6265</v>
      </c>
      <c r="C91" s="735">
        <v>30435</v>
      </c>
      <c r="D91" s="735">
        <v>75</v>
      </c>
      <c r="E91" s="736">
        <v>0.25</v>
      </c>
      <c r="F91" s="736">
        <v>30885</v>
      </c>
      <c r="G91" s="735">
        <v>30625</v>
      </c>
      <c r="H91" s="735">
        <v>30625</v>
      </c>
      <c r="I91" s="735">
        <v>30365</v>
      </c>
      <c r="J91" s="735">
        <v>44823</v>
      </c>
      <c r="K91" s="735">
        <v>1367567677</v>
      </c>
      <c r="L91" s="735">
        <v>316524000000</v>
      </c>
      <c r="M91" s="735">
        <v>321204031669</v>
      </c>
      <c r="N91" s="735">
        <v>10400000</v>
      </c>
      <c r="O91" s="734" t="s">
        <v>6266</v>
      </c>
      <c r="P91" s="736">
        <v>2009.7</v>
      </c>
      <c r="Q91" s="736">
        <v>19.04</v>
      </c>
      <c r="R91" s="736">
        <v>0.96</v>
      </c>
    </row>
    <row r="92" spans="1:18">
      <c r="A92" s="734" t="s">
        <v>6267</v>
      </c>
      <c r="B92" s="734" t="s">
        <v>6268</v>
      </c>
      <c r="C92" s="735">
        <v>27320</v>
      </c>
      <c r="D92" s="735">
        <v>-200</v>
      </c>
      <c r="E92" s="736">
        <v>-0.73</v>
      </c>
      <c r="F92" s="736">
        <v>27454.13</v>
      </c>
      <c r="G92" s="735">
        <v>27545</v>
      </c>
      <c r="H92" s="735">
        <v>27545</v>
      </c>
      <c r="I92" s="735">
        <v>27320</v>
      </c>
      <c r="J92" s="735">
        <v>146</v>
      </c>
      <c r="K92" s="735">
        <v>4003272</v>
      </c>
      <c r="L92" s="735">
        <v>13660000000</v>
      </c>
      <c r="M92" s="735">
        <v>13727062911</v>
      </c>
      <c r="N92" s="735">
        <v>500000</v>
      </c>
      <c r="O92" s="734" t="s">
        <v>6269</v>
      </c>
      <c r="P92" s="736">
        <v>27066.82</v>
      </c>
      <c r="Q92" s="736">
        <v>-170.16</v>
      </c>
      <c r="R92" s="736">
        <v>-0.62</v>
      </c>
    </row>
    <row r="93" spans="1:18">
      <c r="A93" s="734" t="s">
        <v>6270</v>
      </c>
      <c r="B93" s="734" t="s">
        <v>6271</v>
      </c>
      <c r="C93" s="735">
        <v>23080</v>
      </c>
      <c r="D93" s="735">
        <v>-40</v>
      </c>
      <c r="E93" s="736">
        <v>-0.17</v>
      </c>
      <c r="F93" s="736">
        <v>23024.68</v>
      </c>
      <c r="G93" s="735">
        <v>23085</v>
      </c>
      <c r="H93" s="735">
        <v>23095</v>
      </c>
      <c r="I93" s="735">
        <v>22950</v>
      </c>
      <c r="J93" s="735">
        <v>14605</v>
      </c>
      <c r="K93" s="735">
        <v>336081482</v>
      </c>
      <c r="L93" s="735">
        <v>64624000000</v>
      </c>
      <c r="M93" s="735">
        <v>64469091456</v>
      </c>
      <c r="N93" s="735">
        <v>2800000</v>
      </c>
      <c r="O93" s="734" t="s">
        <v>6272</v>
      </c>
      <c r="P93" s="736">
        <v>22695.82</v>
      </c>
      <c r="Q93" s="736">
        <v>-175.74</v>
      </c>
      <c r="R93" s="736">
        <v>-0.77</v>
      </c>
    </row>
    <row r="94" spans="1:18">
      <c r="A94" s="734" t="s">
        <v>6273</v>
      </c>
      <c r="B94" s="734" t="s">
        <v>6274</v>
      </c>
      <c r="C94" s="735">
        <v>14460</v>
      </c>
      <c r="D94" s="735">
        <v>-35</v>
      </c>
      <c r="E94" s="736">
        <v>-0.24</v>
      </c>
      <c r="F94" s="736">
        <v>14424.45</v>
      </c>
      <c r="G94" s="735">
        <v>14450</v>
      </c>
      <c r="H94" s="735">
        <v>14490</v>
      </c>
      <c r="I94" s="735">
        <v>14300</v>
      </c>
      <c r="J94" s="735">
        <v>739</v>
      </c>
      <c r="K94" s="735">
        <v>10667365</v>
      </c>
      <c r="L94" s="735">
        <v>7230000000</v>
      </c>
      <c r="M94" s="735">
        <v>7212226878</v>
      </c>
      <c r="N94" s="735">
        <v>500000</v>
      </c>
      <c r="O94" s="734" t="s">
        <v>6275</v>
      </c>
      <c r="P94" s="736">
        <v>1314.38</v>
      </c>
      <c r="Q94" s="736">
        <v>0.91</v>
      </c>
      <c r="R94" s="736">
        <v>7.0000000000000007E-2</v>
      </c>
    </row>
    <row r="95" spans="1:18">
      <c r="A95" s="734" t="s">
        <v>6276</v>
      </c>
      <c r="B95" s="734" t="s">
        <v>9137</v>
      </c>
      <c r="C95" s="735">
        <v>23450</v>
      </c>
      <c r="D95" s="735">
        <v>295</v>
      </c>
      <c r="E95" s="736">
        <v>1.27</v>
      </c>
      <c r="F95" s="736">
        <v>23421.71</v>
      </c>
      <c r="G95" s="735">
        <v>23485</v>
      </c>
      <c r="H95" s="735">
        <v>23485</v>
      </c>
      <c r="I95" s="735">
        <v>22865</v>
      </c>
      <c r="J95" s="735">
        <v>2543</v>
      </c>
      <c r="K95" s="735">
        <v>58996685</v>
      </c>
      <c r="L95" s="735">
        <v>18760000000</v>
      </c>
      <c r="M95" s="735">
        <v>18737367167</v>
      </c>
      <c r="N95" s="735">
        <v>800000</v>
      </c>
      <c r="O95" s="734" t="s">
        <v>6277</v>
      </c>
      <c r="P95" s="736">
        <v>6686.01</v>
      </c>
      <c r="Q95" s="736">
        <v>22.73</v>
      </c>
      <c r="R95" s="736">
        <v>0.34</v>
      </c>
    </row>
    <row r="96" spans="1:18">
      <c r="A96" s="734" t="s">
        <v>8419</v>
      </c>
      <c r="B96" s="734" t="s">
        <v>8420</v>
      </c>
      <c r="C96" s="735">
        <v>14710</v>
      </c>
      <c r="D96" s="735">
        <v>30</v>
      </c>
      <c r="E96" s="736">
        <v>0.2</v>
      </c>
      <c r="F96" s="736">
        <v>14713.94</v>
      </c>
      <c r="G96" s="735">
        <v>14680</v>
      </c>
      <c r="H96" s="735">
        <v>14720</v>
      </c>
      <c r="I96" s="735">
        <v>14620</v>
      </c>
      <c r="J96" s="735">
        <v>6551</v>
      </c>
      <c r="K96" s="735">
        <v>96086059</v>
      </c>
      <c r="L96" s="735">
        <v>18387500000</v>
      </c>
      <c r="M96" s="735">
        <v>18392425094</v>
      </c>
      <c r="N96" s="735">
        <v>1250000</v>
      </c>
      <c r="O96" s="734" t="s">
        <v>8421</v>
      </c>
      <c r="P96" s="736">
        <v>3630.41</v>
      </c>
      <c r="Q96" s="736">
        <v>-5.57</v>
      </c>
      <c r="R96" s="736">
        <v>-0.15</v>
      </c>
    </row>
    <row r="97" spans="1:18">
      <c r="A97" s="734" t="s">
        <v>8422</v>
      </c>
      <c r="B97" s="734" t="s">
        <v>8423</v>
      </c>
      <c r="C97" s="735">
        <v>14700</v>
      </c>
      <c r="D97" s="735">
        <v>40</v>
      </c>
      <c r="E97" s="736">
        <v>0.27</v>
      </c>
      <c r="F97" s="736">
        <v>14761</v>
      </c>
      <c r="G97" s="735">
        <v>14540</v>
      </c>
      <c r="H97" s="735">
        <v>14700</v>
      </c>
      <c r="I97" s="735">
        <v>14540</v>
      </c>
      <c r="J97" s="735">
        <v>953897</v>
      </c>
      <c r="K97" s="735">
        <v>13980649439</v>
      </c>
      <c r="L97" s="735">
        <v>202860000000</v>
      </c>
      <c r="M97" s="735">
        <v>184512511232</v>
      </c>
      <c r="N97" s="735">
        <v>13800000</v>
      </c>
      <c r="O97" s="734" t="s">
        <v>8424</v>
      </c>
      <c r="P97" s="736">
        <v>7141.69</v>
      </c>
      <c r="Q97" s="736">
        <v>-13.89</v>
      </c>
      <c r="R97" s="736">
        <v>-0.19</v>
      </c>
    </row>
    <row r="98" spans="1:18">
      <c r="A98" s="734" t="s">
        <v>6278</v>
      </c>
      <c r="B98" s="734" t="s">
        <v>9138</v>
      </c>
      <c r="C98" s="735">
        <v>25130</v>
      </c>
      <c r="D98" s="735">
        <v>-100</v>
      </c>
      <c r="E98" s="736">
        <v>-0.4</v>
      </c>
      <c r="F98" s="736">
        <v>25155.1</v>
      </c>
      <c r="G98" s="735">
        <v>25110</v>
      </c>
      <c r="H98" s="735">
        <v>25130</v>
      </c>
      <c r="I98" s="735">
        <v>25035</v>
      </c>
      <c r="J98" s="735">
        <v>101905</v>
      </c>
      <c r="K98" s="735">
        <v>2555508279</v>
      </c>
      <c r="L98" s="735">
        <v>278943000000</v>
      </c>
      <c r="M98" s="735">
        <v>279221608768</v>
      </c>
      <c r="N98" s="735">
        <v>11100000</v>
      </c>
      <c r="O98" s="734" t="s">
        <v>6279</v>
      </c>
      <c r="P98" s="736">
        <v>9511.4500000000007</v>
      </c>
      <c r="Q98" s="736">
        <v>-16.68</v>
      </c>
      <c r="R98" s="736">
        <v>-0.18</v>
      </c>
    </row>
    <row r="99" spans="1:18">
      <c r="A99" s="734" t="s">
        <v>9139</v>
      </c>
      <c r="B99" s="734" t="s">
        <v>9140</v>
      </c>
      <c r="C99" s="735">
        <v>99190</v>
      </c>
      <c r="D99" s="735">
        <v>130</v>
      </c>
      <c r="E99" s="736">
        <v>0.13</v>
      </c>
      <c r="F99" s="736">
        <v>99177.61</v>
      </c>
      <c r="G99" s="735">
        <v>99240</v>
      </c>
      <c r="H99" s="735">
        <v>99240</v>
      </c>
      <c r="I99" s="735">
        <v>99190</v>
      </c>
      <c r="J99" s="735">
        <v>161</v>
      </c>
      <c r="K99" s="735">
        <v>15971460</v>
      </c>
      <c r="L99" s="735">
        <v>126070490000</v>
      </c>
      <c r="M99" s="735">
        <v>126054744624</v>
      </c>
      <c r="N99" s="735">
        <v>1271000</v>
      </c>
      <c r="O99" s="734" t="s">
        <v>9141</v>
      </c>
      <c r="P99" s="736">
        <v>117.46</v>
      </c>
      <c r="Q99" s="736">
        <v>0.02</v>
      </c>
      <c r="R99" s="736">
        <v>0.02</v>
      </c>
    </row>
    <row r="100" spans="1:18">
      <c r="A100" s="734" t="s">
        <v>6280</v>
      </c>
      <c r="B100" s="734" t="s">
        <v>9142</v>
      </c>
      <c r="C100" s="735">
        <v>40865</v>
      </c>
      <c r="D100" s="735">
        <v>-130</v>
      </c>
      <c r="E100" s="736">
        <v>-0.32</v>
      </c>
      <c r="F100" s="736">
        <v>40777.879999999997</v>
      </c>
      <c r="G100" s="735">
        <v>41005</v>
      </c>
      <c r="H100" s="735">
        <v>41295</v>
      </c>
      <c r="I100" s="735">
        <v>40620</v>
      </c>
      <c r="J100" s="735">
        <v>24051</v>
      </c>
      <c r="K100" s="735">
        <v>984926056</v>
      </c>
      <c r="L100" s="735">
        <v>126681500000</v>
      </c>
      <c r="M100" s="735">
        <v>126411416348</v>
      </c>
      <c r="N100" s="735">
        <v>3100000</v>
      </c>
      <c r="O100" s="734" t="s">
        <v>9143</v>
      </c>
      <c r="P100" s="736">
        <v>4067.71</v>
      </c>
      <c r="Q100" s="736">
        <v>-35.14</v>
      </c>
      <c r="R100" s="736">
        <v>-0.86</v>
      </c>
    </row>
    <row r="101" spans="1:18">
      <c r="A101" s="734" t="s">
        <v>9144</v>
      </c>
      <c r="B101" s="734" t="s">
        <v>9145</v>
      </c>
      <c r="C101" s="735">
        <v>9125</v>
      </c>
      <c r="D101" s="735">
        <v>0</v>
      </c>
      <c r="E101" s="736">
        <v>0</v>
      </c>
      <c r="F101" s="736">
        <v>9121.4699999999993</v>
      </c>
      <c r="G101" s="735">
        <v>9200</v>
      </c>
      <c r="H101" s="735">
        <v>9200</v>
      </c>
      <c r="I101" s="735">
        <v>9027</v>
      </c>
      <c r="J101" s="735">
        <v>8457</v>
      </c>
      <c r="K101" s="735">
        <v>76571392</v>
      </c>
      <c r="L101" s="735">
        <v>9125000000</v>
      </c>
      <c r="M101" s="735">
        <v>9121467413</v>
      </c>
      <c r="N101" s="735">
        <v>1000000</v>
      </c>
      <c r="O101" s="734" t="s">
        <v>9146</v>
      </c>
      <c r="P101" s="736">
        <v>609.66999999999996</v>
      </c>
      <c r="Q101" s="736">
        <v>8.8800000000000008</v>
      </c>
      <c r="R101" s="736">
        <v>1.48</v>
      </c>
    </row>
    <row r="102" spans="1:18">
      <c r="A102" s="734" t="s">
        <v>8425</v>
      </c>
      <c r="B102" s="734" t="s">
        <v>8426</v>
      </c>
      <c r="C102" s="735">
        <v>8780</v>
      </c>
      <c r="D102" s="735">
        <v>10</v>
      </c>
      <c r="E102" s="736">
        <v>0.11</v>
      </c>
      <c r="F102" s="736">
        <v>8805.1299999999992</v>
      </c>
      <c r="G102" s="735">
        <v>8770</v>
      </c>
      <c r="H102" s="735">
        <v>8790</v>
      </c>
      <c r="I102" s="735">
        <v>8720</v>
      </c>
      <c r="J102" s="735">
        <v>14401</v>
      </c>
      <c r="K102" s="735">
        <v>126066260</v>
      </c>
      <c r="L102" s="735">
        <v>9658000000</v>
      </c>
      <c r="M102" s="735">
        <v>9685642657</v>
      </c>
      <c r="N102" s="735">
        <v>1100000</v>
      </c>
      <c r="O102" s="734" t="s">
        <v>8427</v>
      </c>
      <c r="P102" s="736">
        <v>4637.1499999999996</v>
      </c>
      <c r="Q102" s="736">
        <v>0.51</v>
      </c>
      <c r="R102" s="736">
        <v>0.01</v>
      </c>
    </row>
    <row r="103" spans="1:18">
      <c r="A103" s="734" t="s">
        <v>8428</v>
      </c>
      <c r="B103" s="734" t="s">
        <v>8429</v>
      </c>
      <c r="C103" s="735">
        <v>9295</v>
      </c>
      <c r="D103" s="735">
        <v>15</v>
      </c>
      <c r="E103" s="736">
        <v>0.16</v>
      </c>
      <c r="F103" s="736">
        <v>9302.35</v>
      </c>
      <c r="G103" s="735">
        <v>9280</v>
      </c>
      <c r="H103" s="735">
        <v>9305</v>
      </c>
      <c r="I103" s="735">
        <v>9220</v>
      </c>
      <c r="J103" s="735">
        <v>5932</v>
      </c>
      <c r="K103" s="735">
        <v>54813476</v>
      </c>
      <c r="L103" s="735">
        <v>11154000000</v>
      </c>
      <c r="M103" s="735">
        <v>11162820898</v>
      </c>
      <c r="N103" s="735">
        <v>1200000</v>
      </c>
      <c r="O103" s="734" t="s">
        <v>8430</v>
      </c>
      <c r="P103" s="736">
        <v>3387.58</v>
      </c>
      <c r="Q103" s="736">
        <v>-7.71</v>
      </c>
      <c r="R103" s="736">
        <v>-0.23</v>
      </c>
    </row>
    <row r="104" spans="1:18">
      <c r="A104" s="734" t="s">
        <v>6283</v>
      </c>
      <c r="B104" s="734" t="s">
        <v>6284</v>
      </c>
      <c r="C104" s="735">
        <v>3045</v>
      </c>
      <c r="D104" s="735">
        <v>-10</v>
      </c>
      <c r="E104" s="736">
        <v>-0.33</v>
      </c>
      <c r="F104" s="736">
        <v>3042.44</v>
      </c>
      <c r="G104" s="735">
        <v>3080</v>
      </c>
      <c r="H104" s="735">
        <v>3080</v>
      </c>
      <c r="I104" s="735">
        <v>3030</v>
      </c>
      <c r="J104" s="735">
        <v>27223</v>
      </c>
      <c r="K104" s="735">
        <v>82875907</v>
      </c>
      <c r="L104" s="735">
        <v>2131500000</v>
      </c>
      <c r="M104" s="735">
        <v>2129705198</v>
      </c>
      <c r="N104" s="735">
        <v>700000</v>
      </c>
      <c r="O104" s="734" t="s">
        <v>6285</v>
      </c>
      <c r="P104" s="736">
        <v>2993.23</v>
      </c>
      <c r="Q104" s="736">
        <v>13.05</v>
      </c>
      <c r="R104" s="736">
        <v>0.44</v>
      </c>
    </row>
    <row r="105" spans="1:18">
      <c r="A105" s="734" t="s">
        <v>8431</v>
      </c>
      <c r="B105" s="734" t="s">
        <v>8432</v>
      </c>
      <c r="C105" s="735">
        <v>12855</v>
      </c>
      <c r="D105" s="735">
        <v>90</v>
      </c>
      <c r="E105" s="736">
        <v>0.71</v>
      </c>
      <c r="F105" s="736">
        <v>12856.13</v>
      </c>
      <c r="G105" s="735">
        <v>12765</v>
      </c>
      <c r="H105" s="735">
        <v>12855</v>
      </c>
      <c r="I105" s="735">
        <v>12705</v>
      </c>
      <c r="J105" s="735">
        <v>3152</v>
      </c>
      <c r="K105" s="735">
        <v>40288570</v>
      </c>
      <c r="L105" s="735">
        <v>8998500000</v>
      </c>
      <c r="M105" s="735">
        <v>8999288660</v>
      </c>
      <c r="N105" s="735">
        <v>700000</v>
      </c>
      <c r="O105" s="734" t="s">
        <v>8433</v>
      </c>
      <c r="P105" s="736">
        <v>3323.56</v>
      </c>
      <c r="Q105" s="736">
        <v>1.37</v>
      </c>
      <c r="R105" s="736">
        <v>0.04</v>
      </c>
    </row>
    <row r="106" spans="1:18">
      <c r="A106" s="734" t="s">
        <v>6286</v>
      </c>
      <c r="B106" s="734" t="s">
        <v>6287</v>
      </c>
      <c r="C106" s="735">
        <v>36090</v>
      </c>
      <c r="D106" s="735">
        <v>25</v>
      </c>
      <c r="E106" s="736">
        <v>7.0000000000000007E-2</v>
      </c>
      <c r="F106" s="736">
        <v>36153.449999999997</v>
      </c>
      <c r="G106" s="735">
        <v>36060</v>
      </c>
      <c r="H106" s="735">
        <v>36155</v>
      </c>
      <c r="I106" s="735">
        <v>35875</v>
      </c>
      <c r="J106" s="735">
        <v>4471</v>
      </c>
      <c r="K106" s="735">
        <v>161233249</v>
      </c>
      <c r="L106" s="735">
        <v>28872000000</v>
      </c>
      <c r="M106" s="735">
        <v>28922757783</v>
      </c>
      <c r="N106" s="735">
        <v>800000</v>
      </c>
      <c r="O106" s="734" t="s">
        <v>6288</v>
      </c>
      <c r="P106" s="736">
        <v>50339.48</v>
      </c>
      <c r="Q106" s="736">
        <v>-187.44</v>
      </c>
      <c r="R106" s="736">
        <v>-0.37</v>
      </c>
    </row>
    <row r="107" spans="1:18">
      <c r="A107" s="734" t="s">
        <v>6289</v>
      </c>
      <c r="B107" s="734" t="s">
        <v>6290</v>
      </c>
      <c r="C107" s="735">
        <v>63565</v>
      </c>
      <c r="D107" s="735">
        <v>-920</v>
      </c>
      <c r="E107" s="736">
        <v>-1.43</v>
      </c>
      <c r="F107" s="736">
        <v>64404.29</v>
      </c>
      <c r="G107" s="735">
        <v>63900</v>
      </c>
      <c r="H107" s="735">
        <v>64255</v>
      </c>
      <c r="I107" s="735">
        <v>63565</v>
      </c>
      <c r="J107" s="735">
        <v>429</v>
      </c>
      <c r="K107" s="735">
        <v>27406860</v>
      </c>
      <c r="L107" s="735">
        <v>31782500000</v>
      </c>
      <c r="M107" s="735">
        <v>32202147354</v>
      </c>
      <c r="N107" s="735">
        <v>500000</v>
      </c>
      <c r="O107" s="734" t="s">
        <v>6291</v>
      </c>
      <c r="P107" s="736">
        <v>3408.97</v>
      </c>
      <c r="Q107" s="736">
        <v>-17.55</v>
      </c>
      <c r="R107" s="736">
        <v>-0.51</v>
      </c>
    </row>
    <row r="108" spans="1:18">
      <c r="A108" s="734" t="s">
        <v>6292</v>
      </c>
      <c r="B108" s="734" t="s">
        <v>6293</v>
      </c>
      <c r="C108" s="735">
        <v>1837</v>
      </c>
      <c r="D108" s="735">
        <v>8</v>
      </c>
      <c r="E108" s="736">
        <v>0.44</v>
      </c>
      <c r="F108" s="736">
        <v>1830.72</v>
      </c>
      <c r="G108" s="735">
        <v>1831</v>
      </c>
      <c r="H108" s="735">
        <v>1838</v>
      </c>
      <c r="I108" s="735">
        <v>1823</v>
      </c>
      <c r="J108" s="735">
        <v>35800</v>
      </c>
      <c r="K108" s="735">
        <v>65702473</v>
      </c>
      <c r="L108" s="735">
        <v>6980600000</v>
      </c>
      <c r="M108" s="735">
        <v>6956750697</v>
      </c>
      <c r="N108" s="735">
        <v>3800000</v>
      </c>
      <c r="O108" s="734" t="s">
        <v>6291</v>
      </c>
      <c r="P108" s="736">
        <v>3408.97</v>
      </c>
      <c r="Q108" s="736">
        <v>-17.55</v>
      </c>
      <c r="R108" s="736">
        <v>-0.51</v>
      </c>
    </row>
    <row r="109" spans="1:18">
      <c r="A109" s="734" t="s">
        <v>8008</v>
      </c>
      <c r="B109" s="734" t="s">
        <v>8009</v>
      </c>
      <c r="C109" s="735">
        <v>16430</v>
      </c>
      <c r="D109" s="735">
        <v>120</v>
      </c>
      <c r="E109" s="736">
        <v>0.74</v>
      </c>
      <c r="F109" s="736">
        <v>16597.29</v>
      </c>
      <c r="G109" s="735">
        <v>16330</v>
      </c>
      <c r="H109" s="735">
        <v>16430</v>
      </c>
      <c r="I109" s="735">
        <v>16250</v>
      </c>
      <c r="J109" s="735">
        <v>1035</v>
      </c>
      <c r="K109" s="735">
        <v>16914730</v>
      </c>
      <c r="L109" s="735">
        <v>8215000000</v>
      </c>
      <c r="M109" s="735">
        <v>8298643093</v>
      </c>
      <c r="N109" s="735">
        <v>500000</v>
      </c>
      <c r="O109" s="734" t="s">
        <v>8010</v>
      </c>
      <c r="P109" s="736">
        <v>4639.93</v>
      </c>
      <c r="Q109" s="736">
        <v>-20.6</v>
      </c>
      <c r="R109" s="736">
        <v>-0.44</v>
      </c>
    </row>
    <row r="110" spans="1:18">
      <c r="A110" s="734" t="s">
        <v>9147</v>
      </c>
      <c r="B110" s="734" t="s">
        <v>9148</v>
      </c>
      <c r="C110" s="735">
        <v>12410</v>
      </c>
      <c r="D110" s="735">
        <v>-30</v>
      </c>
      <c r="E110" s="736">
        <v>-0.24</v>
      </c>
      <c r="F110" s="736">
        <v>12390.4</v>
      </c>
      <c r="G110" s="735">
        <v>12540</v>
      </c>
      <c r="H110" s="735">
        <v>12540</v>
      </c>
      <c r="I110" s="735">
        <v>12310</v>
      </c>
      <c r="J110" s="735">
        <v>29348</v>
      </c>
      <c r="K110" s="735">
        <v>362889837</v>
      </c>
      <c r="L110" s="735">
        <v>12410000000</v>
      </c>
      <c r="M110" s="735">
        <v>12390400654</v>
      </c>
      <c r="N110" s="735">
        <v>1000000</v>
      </c>
      <c r="O110" s="734" t="s">
        <v>9149</v>
      </c>
      <c r="P110" s="736">
        <v>3935.38</v>
      </c>
      <c r="Q110" s="736">
        <v>16.59</v>
      </c>
      <c r="R110" s="736">
        <v>0.42</v>
      </c>
    </row>
    <row r="111" spans="1:18">
      <c r="A111" s="734" t="s">
        <v>6294</v>
      </c>
      <c r="B111" s="734" t="s">
        <v>9150</v>
      </c>
      <c r="C111" s="735">
        <v>105255</v>
      </c>
      <c r="D111" s="735">
        <v>-85</v>
      </c>
      <c r="E111" s="736">
        <v>-0.08</v>
      </c>
      <c r="F111" s="736">
        <v>105240.26</v>
      </c>
      <c r="G111" s="735">
        <v>105435</v>
      </c>
      <c r="H111" s="735">
        <v>105515</v>
      </c>
      <c r="I111" s="735">
        <v>105255</v>
      </c>
      <c r="J111" s="735">
        <v>376</v>
      </c>
      <c r="K111" s="735">
        <v>39653720</v>
      </c>
      <c r="L111" s="735">
        <v>836777250000</v>
      </c>
      <c r="M111" s="735">
        <v>810770941798</v>
      </c>
      <c r="N111" s="735">
        <v>7950000</v>
      </c>
      <c r="O111" s="734" t="s">
        <v>6295</v>
      </c>
      <c r="P111" s="736">
        <v>119.22</v>
      </c>
      <c r="Q111" s="736">
        <v>-7.0000000000000007E-2</v>
      </c>
      <c r="R111" s="736">
        <v>-0.06</v>
      </c>
    </row>
    <row r="112" spans="1:18">
      <c r="A112" s="734" t="s">
        <v>6307</v>
      </c>
      <c r="B112" s="734" t="s">
        <v>8011</v>
      </c>
      <c r="C112" s="735">
        <v>15355</v>
      </c>
      <c r="D112" s="735">
        <v>-20</v>
      </c>
      <c r="E112" s="736">
        <v>-0.13</v>
      </c>
      <c r="F112" s="736">
        <v>15405.07</v>
      </c>
      <c r="G112" s="735">
        <v>15305</v>
      </c>
      <c r="H112" s="735">
        <v>15375</v>
      </c>
      <c r="I112" s="735">
        <v>15275</v>
      </c>
      <c r="J112" s="735">
        <v>17536</v>
      </c>
      <c r="K112" s="735">
        <v>268718865</v>
      </c>
      <c r="L112" s="735">
        <v>78310500000</v>
      </c>
      <c r="M112" s="735">
        <v>78565881812</v>
      </c>
      <c r="N112" s="735">
        <v>5100000</v>
      </c>
      <c r="O112" s="734" t="s">
        <v>6308</v>
      </c>
      <c r="P112" s="736">
        <v>1021.6</v>
      </c>
      <c r="Q112" s="736">
        <v>-1.22</v>
      </c>
      <c r="R112" s="736">
        <v>-0.12</v>
      </c>
    </row>
    <row r="113" spans="1:18">
      <c r="A113" s="734" t="s">
        <v>6296</v>
      </c>
      <c r="B113" s="734" t="s">
        <v>6297</v>
      </c>
      <c r="C113" s="735">
        <v>10575</v>
      </c>
      <c r="D113" s="735">
        <v>160</v>
      </c>
      <c r="E113" s="736">
        <v>1.54</v>
      </c>
      <c r="F113" s="736">
        <v>10753.8</v>
      </c>
      <c r="G113" s="735">
        <v>10475</v>
      </c>
      <c r="H113" s="735">
        <v>10670</v>
      </c>
      <c r="I113" s="735">
        <v>10415</v>
      </c>
      <c r="J113" s="735">
        <v>13807</v>
      </c>
      <c r="K113" s="735">
        <v>145713199</v>
      </c>
      <c r="L113" s="735">
        <v>14805000000</v>
      </c>
      <c r="M113" s="735">
        <v>15055321381</v>
      </c>
      <c r="N113" s="735">
        <v>1400000</v>
      </c>
      <c r="O113" s="734" t="s">
        <v>6298</v>
      </c>
      <c r="P113" s="736">
        <v>1359.87</v>
      </c>
      <c r="Q113" s="736">
        <v>13.55</v>
      </c>
      <c r="R113" s="736">
        <v>1.01</v>
      </c>
    </row>
    <row r="114" spans="1:18">
      <c r="A114" s="734" t="s">
        <v>6299</v>
      </c>
      <c r="B114" s="734" t="s">
        <v>6300</v>
      </c>
      <c r="C114" s="735">
        <v>34765</v>
      </c>
      <c r="D114" s="735">
        <v>505</v>
      </c>
      <c r="E114" s="736">
        <v>1.47</v>
      </c>
      <c r="F114" s="736">
        <v>34619.379999999997</v>
      </c>
      <c r="G114" s="735">
        <v>34250</v>
      </c>
      <c r="H114" s="735">
        <v>35990</v>
      </c>
      <c r="I114" s="735">
        <v>33845</v>
      </c>
      <c r="J114" s="735">
        <v>63983</v>
      </c>
      <c r="K114" s="735">
        <v>2236460102</v>
      </c>
      <c r="L114" s="735">
        <v>122372800000</v>
      </c>
      <c r="M114" s="735">
        <v>121860200565</v>
      </c>
      <c r="N114" s="735">
        <v>3520000</v>
      </c>
      <c r="O114" s="734" t="s">
        <v>6301</v>
      </c>
      <c r="P114" s="736">
        <v>4651.28</v>
      </c>
      <c r="Q114" s="736">
        <v>11.91</v>
      </c>
      <c r="R114" s="736">
        <v>0.26</v>
      </c>
    </row>
    <row r="115" spans="1:18">
      <c r="A115" s="734" t="s">
        <v>6302</v>
      </c>
      <c r="B115" s="734" t="s">
        <v>6303</v>
      </c>
      <c r="C115" s="735">
        <v>4575</v>
      </c>
      <c r="D115" s="735">
        <v>95</v>
      </c>
      <c r="E115" s="736">
        <v>2.12</v>
      </c>
      <c r="F115" s="736">
        <v>4596.6099999999997</v>
      </c>
      <c r="G115" s="735">
        <v>4435</v>
      </c>
      <c r="H115" s="735">
        <v>4590</v>
      </c>
      <c r="I115" s="735">
        <v>4435</v>
      </c>
      <c r="J115" s="735">
        <v>8749</v>
      </c>
      <c r="K115" s="735">
        <v>38887700</v>
      </c>
      <c r="L115" s="735">
        <v>7320000000</v>
      </c>
      <c r="M115" s="735">
        <v>7354569914</v>
      </c>
      <c r="N115" s="735">
        <v>1600000</v>
      </c>
      <c r="O115" s="734" t="s">
        <v>6301</v>
      </c>
      <c r="P115" s="736">
        <v>4651.28</v>
      </c>
      <c r="Q115" s="736">
        <v>11.91</v>
      </c>
      <c r="R115" s="736">
        <v>0.26</v>
      </c>
    </row>
    <row r="116" spans="1:18">
      <c r="A116" s="734" t="s">
        <v>6304</v>
      </c>
      <c r="B116" s="734" t="s">
        <v>6305</v>
      </c>
      <c r="C116" s="735">
        <v>106900</v>
      </c>
      <c r="D116" s="735">
        <v>25</v>
      </c>
      <c r="E116" s="736">
        <v>0.02</v>
      </c>
      <c r="F116" s="736">
        <v>106883.55</v>
      </c>
      <c r="G116" s="735">
        <v>107000</v>
      </c>
      <c r="H116" s="735">
        <v>107000</v>
      </c>
      <c r="I116" s="735">
        <v>106900</v>
      </c>
      <c r="J116" s="735">
        <v>120</v>
      </c>
      <c r="K116" s="735">
        <v>12835830</v>
      </c>
      <c r="L116" s="735">
        <v>67026300000</v>
      </c>
      <c r="M116" s="735">
        <v>67122870562</v>
      </c>
      <c r="N116" s="735">
        <v>627000</v>
      </c>
      <c r="O116" s="734" t="s">
        <v>6306</v>
      </c>
      <c r="P116" s="736">
        <v>155.5</v>
      </c>
      <c r="Q116" s="736">
        <v>0.01</v>
      </c>
      <c r="R116" s="736">
        <v>0.01</v>
      </c>
    </row>
    <row r="117" spans="1:18">
      <c r="A117" s="734" t="s">
        <v>9151</v>
      </c>
      <c r="B117" s="734" t="s">
        <v>9152</v>
      </c>
      <c r="C117" s="735">
        <v>11070</v>
      </c>
      <c r="D117" s="735">
        <v>130</v>
      </c>
      <c r="E117" s="736">
        <v>1.19</v>
      </c>
      <c r="F117" s="736">
        <v>10962.37</v>
      </c>
      <c r="G117" s="735">
        <v>11000</v>
      </c>
      <c r="H117" s="735">
        <v>11090</v>
      </c>
      <c r="I117" s="735">
        <v>10745</v>
      </c>
      <c r="J117" s="735">
        <v>7954</v>
      </c>
      <c r="K117" s="735">
        <v>86481539</v>
      </c>
      <c r="L117" s="735">
        <v>14944500000</v>
      </c>
      <c r="M117" s="735">
        <v>14799200941</v>
      </c>
      <c r="N117" s="735">
        <v>1350000</v>
      </c>
      <c r="O117" s="734" t="s">
        <v>9153</v>
      </c>
      <c r="P117" s="736">
        <v>1872.51</v>
      </c>
      <c r="Q117" s="736">
        <v>21.38</v>
      </c>
      <c r="R117" s="736">
        <v>1.1499999999999999</v>
      </c>
    </row>
    <row r="118" spans="1:18">
      <c r="A118" s="734" t="s">
        <v>6309</v>
      </c>
      <c r="B118" s="734" t="s">
        <v>6310</v>
      </c>
      <c r="C118" s="735">
        <v>8725</v>
      </c>
      <c r="D118" s="735">
        <v>225</v>
      </c>
      <c r="E118" s="736">
        <v>2.65</v>
      </c>
      <c r="F118" s="736">
        <v>8494.64</v>
      </c>
      <c r="G118" s="735">
        <v>8435</v>
      </c>
      <c r="H118" s="735">
        <v>8725</v>
      </c>
      <c r="I118" s="735">
        <v>8400</v>
      </c>
      <c r="J118" s="735">
        <v>41972</v>
      </c>
      <c r="K118" s="735">
        <v>361139312</v>
      </c>
      <c r="L118" s="735">
        <v>15705000000</v>
      </c>
      <c r="M118" s="735">
        <v>15290343740</v>
      </c>
      <c r="N118" s="735">
        <v>1800000</v>
      </c>
      <c r="O118" s="734" t="s">
        <v>6311</v>
      </c>
      <c r="P118" s="736">
        <v>5540.44</v>
      </c>
      <c r="Q118" s="736">
        <v>-47.02</v>
      </c>
      <c r="R118" s="736">
        <v>-0.84</v>
      </c>
    </row>
    <row r="119" spans="1:18">
      <c r="A119" s="734" t="s">
        <v>6206</v>
      </c>
      <c r="B119" s="734" t="s">
        <v>9154</v>
      </c>
      <c r="C119" s="735">
        <v>15650</v>
      </c>
      <c r="D119" s="735">
        <v>-30</v>
      </c>
      <c r="E119" s="736">
        <v>-0.19</v>
      </c>
      <c r="F119" s="736">
        <v>15691.78</v>
      </c>
      <c r="G119" s="735">
        <v>15680</v>
      </c>
      <c r="H119" s="735">
        <v>15735</v>
      </c>
      <c r="I119" s="735">
        <v>15635</v>
      </c>
      <c r="J119" s="735">
        <v>2740</v>
      </c>
      <c r="K119" s="735">
        <v>42983007</v>
      </c>
      <c r="L119" s="735">
        <v>7825000000</v>
      </c>
      <c r="M119" s="735">
        <v>7845889343</v>
      </c>
      <c r="N119" s="735">
        <v>500000</v>
      </c>
      <c r="O119" s="734" t="s">
        <v>9155</v>
      </c>
      <c r="P119" s="736">
        <v>3133.08</v>
      </c>
      <c r="Q119" s="736">
        <v>-18.3</v>
      </c>
      <c r="R119" s="736">
        <v>-0.57999999999999996</v>
      </c>
    </row>
    <row r="120" spans="1:18">
      <c r="A120" s="734" t="s">
        <v>8434</v>
      </c>
      <c r="B120" s="734" t="s">
        <v>8435</v>
      </c>
      <c r="C120" s="735">
        <v>17940</v>
      </c>
      <c r="D120" s="735">
        <v>90</v>
      </c>
      <c r="E120" s="736">
        <v>0.5</v>
      </c>
      <c r="F120" s="736">
        <v>17979.68</v>
      </c>
      <c r="G120" s="735">
        <v>17890</v>
      </c>
      <c r="H120" s="735">
        <v>18035</v>
      </c>
      <c r="I120" s="735">
        <v>17860</v>
      </c>
      <c r="J120" s="735">
        <v>5237</v>
      </c>
      <c r="K120" s="735">
        <v>94130360</v>
      </c>
      <c r="L120" s="735">
        <v>15249000000</v>
      </c>
      <c r="M120" s="735">
        <v>15282731586</v>
      </c>
      <c r="N120" s="735">
        <v>850000</v>
      </c>
      <c r="O120" s="734" t="s">
        <v>8370</v>
      </c>
      <c r="P120" s="736">
        <v>1797.52</v>
      </c>
      <c r="Q120" s="736">
        <v>4.79</v>
      </c>
      <c r="R120" s="736">
        <v>0.27</v>
      </c>
    </row>
    <row r="121" spans="1:18">
      <c r="A121" s="734" t="s">
        <v>6314</v>
      </c>
      <c r="B121" s="734" t="s">
        <v>6315</v>
      </c>
      <c r="C121" s="735">
        <v>15580</v>
      </c>
      <c r="D121" s="735">
        <v>-95</v>
      </c>
      <c r="E121" s="736">
        <v>-0.61</v>
      </c>
      <c r="F121" s="736">
        <v>15559.9</v>
      </c>
      <c r="G121" s="735">
        <v>15715</v>
      </c>
      <c r="H121" s="735">
        <v>15780</v>
      </c>
      <c r="I121" s="735">
        <v>15490</v>
      </c>
      <c r="J121" s="735">
        <v>66126</v>
      </c>
      <c r="K121" s="735">
        <v>1029311068</v>
      </c>
      <c r="L121" s="735">
        <v>45182000000</v>
      </c>
      <c r="M121" s="735">
        <v>45123722939</v>
      </c>
      <c r="N121" s="735">
        <v>2900000</v>
      </c>
      <c r="O121" s="734" t="s">
        <v>6316</v>
      </c>
      <c r="P121" s="736">
        <v>1547.32</v>
      </c>
      <c r="Q121" s="736">
        <v>-15.37</v>
      </c>
      <c r="R121" s="736">
        <v>-0.98</v>
      </c>
    </row>
    <row r="122" spans="1:18">
      <c r="A122" s="734" t="s">
        <v>6317</v>
      </c>
      <c r="B122" s="734" t="s">
        <v>6318</v>
      </c>
      <c r="C122" s="735">
        <v>43900</v>
      </c>
      <c r="D122" s="735">
        <v>30</v>
      </c>
      <c r="E122" s="736">
        <v>7.0000000000000007E-2</v>
      </c>
      <c r="F122" s="736">
        <v>43972.52</v>
      </c>
      <c r="G122" s="735">
        <v>43870</v>
      </c>
      <c r="H122" s="735">
        <v>44040</v>
      </c>
      <c r="I122" s="735">
        <v>43800</v>
      </c>
      <c r="J122" s="735">
        <v>8129</v>
      </c>
      <c r="K122" s="735">
        <v>356965725</v>
      </c>
      <c r="L122" s="735">
        <v>19755000000</v>
      </c>
      <c r="M122" s="735">
        <v>19787632233</v>
      </c>
      <c r="N122" s="735">
        <v>450000</v>
      </c>
      <c r="O122" s="734" t="s">
        <v>6319</v>
      </c>
      <c r="P122" s="736">
        <v>4214.17</v>
      </c>
      <c r="Q122" s="736">
        <v>-6.39</v>
      </c>
      <c r="R122" s="736">
        <v>-0.15</v>
      </c>
    </row>
    <row r="123" spans="1:18">
      <c r="A123" s="734" t="s">
        <v>8012</v>
      </c>
      <c r="B123" s="734" t="s">
        <v>8013</v>
      </c>
      <c r="C123" s="735">
        <v>22145</v>
      </c>
      <c r="D123" s="735">
        <v>-75</v>
      </c>
      <c r="E123" s="736">
        <v>-0.34</v>
      </c>
      <c r="F123" s="736">
        <v>21822.799999999999</v>
      </c>
      <c r="G123" s="735">
        <v>21660</v>
      </c>
      <c r="H123" s="735">
        <v>22150</v>
      </c>
      <c r="I123" s="735">
        <v>21660</v>
      </c>
      <c r="J123" s="735">
        <v>1413789</v>
      </c>
      <c r="K123" s="735">
        <v>30930876307</v>
      </c>
      <c r="L123" s="735">
        <v>1312091250000</v>
      </c>
      <c r="M123" s="735">
        <v>1289727285242</v>
      </c>
      <c r="N123" s="735">
        <v>59250000</v>
      </c>
      <c r="O123" s="734" t="s">
        <v>8014</v>
      </c>
      <c r="P123" s="736">
        <v>10188.36</v>
      </c>
      <c r="Q123" s="736">
        <v>-73.47</v>
      </c>
      <c r="R123" s="736">
        <v>-0.72</v>
      </c>
    </row>
    <row r="124" spans="1:18">
      <c r="A124" s="734" t="s">
        <v>8015</v>
      </c>
      <c r="B124" s="734" t="s">
        <v>8016</v>
      </c>
      <c r="C124" s="735">
        <v>5795</v>
      </c>
      <c r="D124" s="735">
        <v>-160</v>
      </c>
      <c r="E124" s="736">
        <v>-2.69</v>
      </c>
      <c r="F124" s="736">
        <v>5792.52</v>
      </c>
      <c r="G124" s="735">
        <v>5885</v>
      </c>
      <c r="H124" s="735">
        <v>5925</v>
      </c>
      <c r="I124" s="735">
        <v>5765</v>
      </c>
      <c r="J124" s="735">
        <v>274438</v>
      </c>
      <c r="K124" s="735">
        <v>1592453508</v>
      </c>
      <c r="L124" s="735">
        <v>81709500000</v>
      </c>
      <c r="M124" s="735">
        <v>81964159553</v>
      </c>
      <c r="N124" s="735">
        <v>14100000</v>
      </c>
      <c r="O124" s="734" t="s">
        <v>8017</v>
      </c>
      <c r="P124" s="736">
        <v>2887.4</v>
      </c>
      <c r="Q124" s="736">
        <v>-92.67</v>
      </c>
      <c r="R124" s="736">
        <v>-3.11</v>
      </c>
    </row>
    <row r="125" spans="1:18">
      <c r="A125" s="734" t="s">
        <v>8436</v>
      </c>
      <c r="B125" s="734" t="s">
        <v>8437</v>
      </c>
      <c r="C125" s="735">
        <v>51170</v>
      </c>
      <c r="D125" s="735">
        <v>15</v>
      </c>
      <c r="E125" s="736">
        <v>0.03</v>
      </c>
      <c r="F125" s="736">
        <v>51144.99</v>
      </c>
      <c r="G125" s="735">
        <v>51150</v>
      </c>
      <c r="H125" s="735">
        <v>51170</v>
      </c>
      <c r="I125" s="735">
        <v>51150</v>
      </c>
      <c r="J125" s="735">
        <v>9</v>
      </c>
      <c r="K125" s="735">
        <v>460370</v>
      </c>
      <c r="L125" s="735">
        <v>107764020000</v>
      </c>
      <c r="M125" s="735">
        <v>107711339742</v>
      </c>
      <c r="N125" s="735">
        <v>2106000</v>
      </c>
      <c r="O125" s="734" t="s">
        <v>8438</v>
      </c>
      <c r="P125" s="736">
        <v>107.43</v>
      </c>
      <c r="Q125" s="736">
        <v>0.01</v>
      </c>
      <c r="R125" s="736">
        <v>0.01</v>
      </c>
    </row>
    <row r="126" spans="1:18">
      <c r="A126" s="734" t="s">
        <v>8037</v>
      </c>
      <c r="B126" s="734" t="s">
        <v>8038</v>
      </c>
      <c r="C126" s="735">
        <v>5720</v>
      </c>
      <c r="D126" s="735">
        <v>-255</v>
      </c>
      <c r="E126" s="736">
        <v>-4.2699999999999996</v>
      </c>
      <c r="F126" s="736">
        <v>5725.94</v>
      </c>
      <c r="G126" s="735">
        <v>5890</v>
      </c>
      <c r="H126" s="735">
        <v>5970</v>
      </c>
      <c r="I126" s="735">
        <v>5690</v>
      </c>
      <c r="J126" s="735">
        <v>68740</v>
      </c>
      <c r="K126" s="735">
        <v>395258137</v>
      </c>
      <c r="L126" s="735">
        <v>10296000000</v>
      </c>
      <c r="M126" s="735">
        <v>10306695421</v>
      </c>
      <c r="N126" s="735">
        <v>1800000</v>
      </c>
      <c r="O126" s="734" t="s">
        <v>8039</v>
      </c>
      <c r="P126" s="736">
        <v>4448.46</v>
      </c>
      <c r="Q126" s="736">
        <v>-211.5</v>
      </c>
      <c r="R126" s="736">
        <v>-4.54</v>
      </c>
    </row>
    <row r="127" spans="1:18">
      <c r="A127" s="734" t="s">
        <v>8040</v>
      </c>
      <c r="B127" s="734" t="s">
        <v>8041</v>
      </c>
      <c r="C127" s="735">
        <v>19930</v>
      </c>
      <c r="D127" s="735">
        <v>20</v>
      </c>
      <c r="E127" s="736">
        <v>0.1</v>
      </c>
      <c r="F127" s="736">
        <v>19883.47</v>
      </c>
      <c r="G127" s="735">
        <v>19910</v>
      </c>
      <c r="H127" s="735">
        <v>19930</v>
      </c>
      <c r="I127" s="735">
        <v>19835</v>
      </c>
      <c r="J127" s="735">
        <v>485</v>
      </c>
      <c r="K127" s="735">
        <v>9638130</v>
      </c>
      <c r="L127" s="735">
        <v>10961500000</v>
      </c>
      <c r="M127" s="735">
        <v>10935907901</v>
      </c>
      <c r="N127" s="735">
        <v>550000</v>
      </c>
      <c r="O127" s="734" t="s">
        <v>8042</v>
      </c>
      <c r="P127" s="736">
        <v>4514.68</v>
      </c>
      <c r="Q127" s="736">
        <v>-27.69</v>
      </c>
      <c r="R127" s="736">
        <v>-0.61</v>
      </c>
    </row>
    <row r="128" spans="1:18">
      <c r="A128" s="734" t="s">
        <v>8439</v>
      </c>
      <c r="B128" s="734" t="s">
        <v>8440</v>
      </c>
      <c r="C128" s="735">
        <v>14620</v>
      </c>
      <c r="D128" s="735">
        <v>160</v>
      </c>
      <c r="E128" s="736">
        <v>1.1100000000000001</v>
      </c>
      <c r="F128" s="736">
        <v>14641.82</v>
      </c>
      <c r="G128" s="735">
        <v>14400</v>
      </c>
      <c r="H128" s="735">
        <v>14725</v>
      </c>
      <c r="I128" s="735">
        <v>14400</v>
      </c>
      <c r="J128" s="735">
        <v>359578</v>
      </c>
      <c r="K128" s="735">
        <v>5281565460</v>
      </c>
      <c r="L128" s="735">
        <v>27047000000</v>
      </c>
      <c r="M128" s="735">
        <v>27087372255</v>
      </c>
      <c r="N128" s="735">
        <v>1850000</v>
      </c>
      <c r="O128" s="734" t="s">
        <v>8441</v>
      </c>
      <c r="P128" s="736">
        <v>3947.79</v>
      </c>
      <c r="Q128" s="736">
        <v>34.22</v>
      </c>
      <c r="R128" s="736">
        <v>0.87</v>
      </c>
    </row>
    <row r="129" spans="1:18">
      <c r="A129" s="734" t="s">
        <v>6392</v>
      </c>
      <c r="B129" s="734" t="s">
        <v>6393</v>
      </c>
      <c r="C129" s="735">
        <v>22425</v>
      </c>
      <c r="D129" s="735">
        <v>-55</v>
      </c>
      <c r="E129" s="736">
        <v>-0.24</v>
      </c>
      <c r="F129" s="736">
        <v>22421.53</v>
      </c>
      <c r="G129" s="735">
        <v>22560</v>
      </c>
      <c r="H129" s="735">
        <v>22560</v>
      </c>
      <c r="I129" s="735">
        <v>22340</v>
      </c>
      <c r="J129" s="735">
        <v>891</v>
      </c>
      <c r="K129" s="735">
        <v>19972055</v>
      </c>
      <c r="L129" s="735">
        <v>22425000000</v>
      </c>
      <c r="M129" s="735">
        <v>22421530471</v>
      </c>
      <c r="N129" s="735">
        <v>1000000</v>
      </c>
      <c r="O129" s="734" t="s">
        <v>6394</v>
      </c>
      <c r="P129" s="736">
        <v>2988.91</v>
      </c>
      <c r="Q129" s="736">
        <v>-11.98</v>
      </c>
      <c r="R129" s="736">
        <v>-0.4</v>
      </c>
    </row>
    <row r="130" spans="1:18">
      <c r="A130" s="734" t="s">
        <v>9156</v>
      </c>
      <c r="B130" s="734" t="s">
        <v>9157</v>
      </c>
      <c r="C130" s="735">
        <v>10410</v>
      </c>
      <c r="D130" s="735">
        <v>45</v>
      </c>
      <c r="E130" s="736">
        <v>0.43</v>
      </c>
      <c r="F130" s="736">
        <v>10385.719999999999</v>
      </c>
      <c r="G130" s="735">
        <v>10355</v>
      </c>
      <c r="H130" s="735">
        <v>10455</v>
      </c>
      <c r="I130" s="735">
        <v>10280</v>
      </c>
      <c r="J130" s="735">
        <v>16001</v>
      </c>
      <c r="K130" s="735">
        <v>165968665</v>
      </c>
      <c r="L130" s="735">
        <v>9369000000</v>
      </c>
      <c r="M130" s="735">
        <v>9347149354</v>
      </c>
      <c r="N130" s="735">
        <v>900000</v>
      </c>
      <c r="O130" s="734" t="s">
        <v>9158</v>
      </c>
      <c r="P130" s="736">
        <v>488.03</v>
      </c>
      <c r="Q130" s="736">
        <v>0.27</v>
      </c>
      <c r="R130" s="736">
        <v>0.06</v>
      </c>
    </row>
    <row r="131" spans="1:18">
      <c r="A131" s="734" t="s">
        <v>8442</v>
      </c>
      <c r="B131" s="734" t="s">
        <v>8443</v>
      </c>
      <c r="C131" s="735">
        <v>14650</v>
      </c>
      <c r="D131" s="735">
        <v>65</v>
      </c>
      <c r="E131" s="736">
        <v>0.45</v>
      </c>
      <c r="F131" s="736">
        <v>14571.42</v>
      </c>
      <c r="G131" s="735">
        <v>14585</v>
      </c>
      <c r="H131" s="735">
        <v>14720</v>
      </c>
      <c r="I131" s="735">
        <v>14540</v>
      </c>
      <c r="J131" s="735">
        <v>2193</v>
      </c>
      <c r="K131" s="735">
        <v>32084415</v>
      </c>
      <c r="L131" s="735">
        <v>46880000000</v>
      </c>
      <c r="M131" s="735">
        <v>46628529576</v>
      </c>
      <c r="N131" s="735">
        <v>3200000</v>
      </c>
      <c r="O131" s="734" t="s">
        <v>8444</v>
      </c>
      <c r="P131" s="736">
        <v>5399.96</v>
      </c>
      <c r="Q131" s="736">
        <v>-16.63</v>
      </c>
      <c r="R131" s="736">
        <v>-0.31</v>
      </c>
    </row>
    <row r="132" spans="1:18">
      <c r="A132" s="734" t="s">
        <v>7445</v>
      </c>
      <c r="B132" s="734" t="s">
        <v>8445</v>
      </c>
      <c r="C132" s="735">
        <v>61675</v>
      </c>
      <c r="D132" s="735">
        <v>300</v>
      </c>
      <c r="E132" s="736">
        <v>0.49</v>
      </c>
      <c r="F132" s="736">
        <v>61601.11</v>
      </c>
      <c r="G132" s="735">
        <v>61430</v>
      </c>
      <c r="H132" s="735">
        <v>61675</v>
      </c>
      <c r="I132" s="735">
        <v>61430</v>
      </c>
      <c r="J132" s="735">
        <v>165</v>
      </c>
      <c r="K132" s="735">
        <v>10154840</v>
      </c>
      <c r="L132" s="735">
        <v>43172500000</v>
      </c>
      <c r="M132" s="735">
        <v>43120775484</v>
      </c>
      <c r="N132" s="735">
        <v>700000</v>
      </c>
      <c r="O132" s="734" t="s">
        <v>6199</v>
      </c>
      <c r="P132" s="736">
        <v>605.98</v>
      </c>
      <c r="Q132" s="736">
        <v>0.28999999999999998</v>
      </c>
      <c r="R132" s="736">
        <v>0.05</v>
      </c>
    </row>
    <row r="133" spans="1:18">
      <c r="A133" s="734" t="s">
        <v>9159</v>
      </c>
      <c r="B133" s="734" t="s">
        <v>9160</v>
      </c>
      <c r="C133" s="735">
        <v>51965</v>
      </c>
      <c r="D133" s="735">
        <v>90</v>
      </c>
      <c r="E133" s="736">
        <v>0.17</v>
      </c>
      <c r="F133" s="736">
        <v>52074.65</v>
      </c>
      <c r="G133" s="735">
        <v>51875</v>
      </c>
      <c r="H133" s="735">
        <v>52200</v>
      </c>
      <c r="I133" s="735">
        <v>51875</v>
      </c>
      <c r="J133" s="735">
        <v>1215</v>
      </c>
      <c r="K133" s="735">
        <v>63139135</v>
      </c>
      <c r="L133" s="735">
        <v>36375500000</v>
      </c>
      <c r="M133" s="735">
        <v>36452255326</v>
      </c>
      <c r="N133" s="735">
        <v>700000</v>
      </c>
      <c r="O133" s="734" t="s">
        <v>6199</v>
      </c>
      <c r="P133" s="736">
        <v>605.98</v>
      </c>
      <c r="Q133" s="736">
        <v>0.28999999999999998</v>
      </c>
      <c r="R133" s="736">
        <v>0.05</v>
      </c>
    </row>
    <row r="134" spans="1:18">
      <c r="A134" s="734" t="s">
        <v>6395</v>
      </c>
      <c r="B134" s="734" t="s">
        <v>6396</v>
      </c>
      <c r="C134" s="735">
        <v>19905</v>
      </c>
      <c r="D134" s="735">
        <v>145</v>
      </c>
      <c r="E134" s="736">
        <v>0.73</v>
      </c>
      <c r="F134" s="736">
        <v>19900.04</v>
      </c>
      <c r="G134" s="735">
        <v>19760</v>
      </c>
      <c r="H134" s="735">
        <v>19952</v>
      </c>
      <c r="I134" s="735">
        <v>19760</v>
      </c>
      <c r="J134" s="735">
        <v>1215</v>
      </c>
      <c r="K134" s="735">
        <v>24195777</v>
      </c>
      <c r="L134" s="735">
        <v>40805250000</v>
      </c>
      <c r="M134" s="735">
        <v>40795081973</v>
      </c>
      <c r="N134" s="735">
        <v>2050000</v>
      </c>
      <c r="O134" s="734" t="s">
        <v>6319</v>
      </c>
      <c r="P134" s="736">
        <v>4214.17</v>
      </c>
      <c r="Q134" s="736">
        <v>-6.39</v>
      </c>
      <c r="R134" s="736">
        <v>-0.15</v>
      </c>
    </row>
    <row r="135" spans="1:18">
      <c r="A135" s="734" t="s">
        <v>6397</v>
      </c>
      <c r="B135" s="734" t="s">
        <v>6398</v>
      </c>
      <c r="C135" s="735">
        <v>15765</v>
      </c>
      <c r="D135" s="735">
        <v>0</v>
      </c>
      <c r="E135" s="736">
        <v>0</v>
      </c>
      <c r="F135" s="736">
        <v>15792.14</v>
      </c>
      <c r="G135" s="735">
        <v>0</v>
      </c>
      <c r="H135" s="735">
        <v>0</v>
      </c>
      <c r="I135" s="735">
        <v>0</v>
      </c>
      <c r="J135" s="735">
        <v>0</v>
      </c>
      <c r="K135" s="735">
        <v>0</v>
      </c>
      <c r="L135" s="735">
        <v>9459000000</v>
      </c>
      <c r="M135" s="735">
        <v>9475286922</v>
      </c>
      <c r="N135" s="735">
        <v>600000</v>
      </c>
      <c r="O135" s="734" t="s">
        <v>6399</v>
      </c>
      <c r="P135" s="736">
        <v>2420.69</v>
      </c>
      <c r="Q135" s="736">
        <v>-12.69</v>
      </c>
      <c r="R135" s="736">
        <v>-0.52</v>
      </c>
    </row>
    <row r="136" spans="1:18">
      <c r="A136" s="734" t="s">
        <v>9161</v>
      </c>
      <c r="B136" s="734" t="s">
        <v>9162</v>
      </c>
      <c r="C136" s="735">
        <v>10940</v>
      </c>
      <c r="D136" s="735">
        <v>-70</v>
      </c>
      <c r="E136" s="736">
        <v>-0.64</v>
      </c>
      <c r="F136" s="736">
        <v>10981.76</v>
      </c>
      <c r="G136" s="735">
        <v>11140</v>
      </c>
      <c r="H136" s="735">
        <v>11140</v>
      </c>
      <c r="I136" s="735">
        <v>10880</v>
      </c>
      <c r="J136" s="735">
        <v>5309</v>
      </c>
      <c r="K136" s="735">
        <v>58003690</v>
      </c>
      <c r="L136" s="735">
        <v>9299000000</v>
      </c>
      <c r="M136" s="735">
        <v>9334497673</v>
      </c>
      <c r="N136" s="735">
        <v>850000</v>
      </c>
      <c r="O136" s="734" t="s">
        <v>9163</v>
      </c>
      <c r="P136" s="736">
        <v>1184.1500000000001</v>
      </c>
      <c r="Q136" s="736">
        <v>-4.51</v>
      </c>
      <c r="R136" s="736">
        <v>-0.38</v>
      </c>
    </row>
    <row r="137" spans="1:18">
      <c r="A137" s="734" t="s">
        <v>6400</v>
      </c>
      <c r="B137" s="734" t="s">
        <v>6401</v>
      </c>
      <c r="C137" s="735">
        <v>61155</v>
      </c>
      <c r="D137" s="735">
        <v>205</v>
      </c>
      <c r="E137" s="736">
        <v>0.34</v>
      </c>
      <c r="F137" s="736">
        <v>61198.07</v>
      </c>
      <c r="G137" s="735">
        <v>60695</v>
      </c>
      <c r="H137" s="735">
        <v>61350</v>
      </c>
      <c r="I137" s="735">
        <v>60530</v>
      </c>
      <c r="J137" s="735">
        <v>35652</v>
      </c>
      <c r="K137" s="735">
        <v>2179143295</v>
      </c>
      <c r="L137" s="735">
        <v>519817500000</v>
      </c>
      <c r="M137" s="735">
        <v>520183594647</v>
      </c>
      <c r="N137" s="735">
        <v>8500000</v>
      </c>
      <c r="O137" s="734" t="s">
        <v>6199</v>
      </c>
      <c r="P137" s="736">
        <v>605.98</v>
      </c>
      <c r="Q137" s="736">
        <v>0.28999999999999998</v>
      </c>
      <c r="R137" s="736">
        <v>0.05</v>
      </c>
    </row>
    <row r="138" spans="1:18">
      <c r="A138" s="734" t="s">
        <v>6402</v>
      </c>
      <c r="B138" s="734" t="s">
        <v>6403</v>
      </c>
      <c r="C138" s="735">
        <v>11925</v>
      </c>
      <c r="D138" s="735">
        <v>-55</v>
      </c>
      <c r="E138" s="736">
        <v>-0.46</v>
      </c>
      <c r="F138" s="736">
        <v>11899.19</v>
      </c>
      <c r="G138" s="735">
        <v>11920</v>
      </c>
      <c r="H138" s="735">
        <v>11945</v>
      </c>
      <c r="I138" s="735">
        <v>11875</v>
      </c>
      <c r="J138" s="735">
        <v>1695</v>
      </c>
      <c r="K138" s="735">
        <v>20190792</v>
      </c>
      <c r="L138" s="735">
        <v>3577500000</v>
      </c>
      <c r="M138" s="735">
        <v>5949593354</v>
      </c>
      <c r="N138" s="735">
        <v>300000</v>
      </c>
      <c r="O138" s="734" t="s">
        <v>6404</v>
      </c>
      <c r="P138" s="736">
        <v>1837.17</v>
      </c>
      <c r="Q138" s="736">
        <v>-9.15</v>
      </c>
      <c r="R138" s="736">
        <v>-0.5</v>
      </c>
    </row>
    <row r="139" spans="1:18">
      <c r="A139" s="734" t="s">
        <v>6405</v>
      </c>
      <c r="B139" s="734" t="s">
        <v>6406</v>
      </c>
      <c r="C139" s="735">
        <v>79540</v>
      </c>
      <c r="D139" s="735">
        <v>295</v>
      </c>
      <c r="E139" s="736">
        <v>0.37</v>
      </c>
      <c r="F139" s="736">
        <v>79489.72</v>
      </c>
      <c r="G139" s="735">
        <v>78935</v>
      </c>
      <c r="H139" s="735">
        <v>79625</v>
      </c>
      <c r="I139" s="735">
        <v>78870</v>
      </c>
      <c r="J139" s="735">
        <v>1649</v>
      </c>
      <c r="K139" s="735">
        <v>130851075</v>
      </c>
      <c r="L139" s="735">
        <v>103402000000</v>
      </c>
      <c r="M139" s="735">
        <v>103336639669</v>
      </c>
      <c r="N139" s="735">
        <v>1300000</v>
      </c>
      <c r="O139" s="734" t="s">
        <v>6202</v>
      </c>
      <c r="P139" s="736">
        <v>797.55</v>
      </c>
      <c r="Q139" s="736">
        <v>0.38</v>
      </c>
      <c r="R139" s="736">
        <v>0.05</v>
      </c>
    </row>
    <row r="140" spans="1:18">
      <c r="A140" s="734" t="s">
        <v>6407</v>
      </c>
      <c r="B140" s="734" t="s">
        <v>6408</v>
      </c>
      <c r="C140" s="735">
        <v>53240</v>
      </c>
      <c r="D140" s="735">
        <v>80</v>
      </c>
      <c r="E140" s="736">
        <v>0.15</v>
      </c>
      <c r="F140" s="736">
        <v>53450.37</v>
      </c>
      <c r="G140" s="735">
        <v>52995</v>
      </c>
      <c r="H140" s="735">
        <v>53790</v>
      </c>
      <c r="I140" s="735">
        <v>52995</v>
      </c>
      <c r="J140" s="735">
        <v>290</v>
      </c>
      <c r="K140" s="735">
        <v>15500415</v>
      </c>
      <c r="L140" s="735">
        <v>74536000000</v>
      </c>
      <c r="M140" s="735">
        <v>74830514469</v>
      </c>
      <c r="N140" s="735">
        <v>1400000</v>
      </c>
      <c r="O140" s="734" t="s">
        <v>6285</v>
      </c>
      <c r="P140" s="736">
        <v>2993.23</v>
      </c>
      <c r="Q140" s="736">
        <v>13.05</v>
      </c>
      <c r="R140" s="736">
        <v>0.44</v>
      </c>
    </row>
    <row r="141" spans="1:18">
      <c r="A141" s="734" t="s">
        <v>6409</v>
      </c>
      <c r="B141" s="734" t="s">
        <v>6410</v>
      </c>
      <c r="C141" s="735">
        <v>5625</v>
      </c>
      <c r="D141" s="735">
        <v>-15</v>
      </c>
      <c r="E141" s="736">
        <v>-0.27</v>
      </c>
      <c r="F141" s="736">
        <v>5626.67</v>
      </c>
      <c r="G141" s="735">
        <v>5665</v>
      </c>
      <c r="H141" s="735">
        <v>5665</v>
      </c>
      <c r="I141" s="735">
        <v>5615</v>
      </c>
      <c r="J141" s="735">
        <v>675</v>
      </c>
      <c r="K141" s="735">
        <v>3797535</v>
      </c>
      <c r="L141" s="735">
        <v>1968750000</v>
      </c>
      <c r="M141" s="735">
        <v>1969335505</v>
      </c>
      <c r="N141" s="735">
        <v>350000</v>
      </c>
      <c r="O141" s="734" t="s">
        <v>6285</v>
      </c>
      <c r="P141" s="736">
        <v>2993.23</v>
      </c>
      <c r="Q141" s="736">
        <v>13.05</v>
      </c>
      <c r="R141" s="736">
        <v>0.44</v>
      </c>
    </row>
    <row r="142" spans="1:18">
      <c r="A142" s="734" t="s">
        <v>9164</v>
      </c>
      <c r="B142" s="734" t="s">
        <v>9165</v>
      </c>
      <c r="C142" s="735">
        <v>10025</v>
      </c>
      <c r="D142" s="735">
        <v>5</v>
      </c>
      <c r="E142" s="736">
        <v>0.05</v>
      </c>
      <c r="F142" s="736">
        <v>10018.07</v>
      </c>
      <c r="G142" s="735">
        <v>10050</v>
      </c>
      <c r="H142" s="735">
        <v>10055</v>
      </c>
      <c r="I142" s="735">
        <v>10015</v>
      </c>
      <c r="J142" s="735">
        <v>3108</v>
      </c>
      <c r="K142" s="735">
        <v>31134695</v>
      </c>
      <c r="L142" s="735">
        <v>61152500000</v>
      </c>
      <c r="M142" s="735">
        <v>61611143855</v>
      </c>
      <c r="N142" s="735">
        <v>6100000</v>
      </c>
      <c r="O142" s="734" t="s">
        <v>9166</v>
      </c>
      <c r="P142" s="736">
        <v>108.53</v>
      </c>
      <c r="Q142" s="736">
        <v>0.02</v>
      </c>
      <c r="R142" s="736">
        <v>0.02</v>
      </c>
    </row>
    <row r="143" spans="1:18">
      <c r="A143" s="734" t="s">
        <v>9167</v>
      </c>
      <c r="B143" s="734" t="s">
        <v>9168</v>
      </c>
      <c r="C143" s="735">
        <v>10030</v>
      </c>
      <c r="D143" s="735">
        <v>0</v>
      </c>
      <c r="E143" s="736">
        <v>0</v>
      </c>
      <c r="F143" s="736">
        <v>10026.84</v>
      </c>
      <c r="G143" s="735">
        <v>10030</v>
      </c>
      <c r="H143" s="735">
        <v>10030</v>
      </c>
      <c r="I143" s="735">
        <v>10030</v>
      </c>
      <c r="J143" s="735">
        <v>40</v>
      </c>
      <c r="K143" s="735">
        <v>401200</v>
      </c>
      <c r="L143" s="735">
        <v>102807500000</v>
      </c>
      <c r="M143" s="735">
        <v>102775147340</v>
      </c>
      <c r="N143" s="735">
        <v>10250000</v>
      </c>
      <c r="O143" s="734" t="s">
        <v>9169</v>
      </c>
      <c r="P143" s="736">
        <v>107.94</v>
      </c>
      <c r="Q143" s="736">
        <v>0.03</v>
      </c>
      <c r="R143" s="736">
        <v>0.03</v>
      </c>
    </row>
    <row r="144" spans="1:18">
      <c r="A144" s="734" t="s">
        <v>6411</v>
      </c>
      <c r="B144" s="734" t="s">
        <v>6412</v>
      </c>
      <c r="C144" s="735">
        <v>55540</v>
      </c>
      <c r="D144" s="735">
        <v>-110</v>
      </c>
      <c r="E144" s="736">
        <v>-0.2</v>
      </c>
      <c r="F144" s="736">
        <v>55524.14</v>
      </c>
      <c r="G144" s="735">
        <v>55700</v>
      </c>
      <c r="H144" s="735">
        <v>55750</v>
      </c>
      <c r="I144" s="735">
        <v>55535</v>
      </c>
      <c r="J144" s="735">
        <v>5928</v>
      </c>
      <c r="K144" s="735">
        <v>330066565</v>
      </c>
      <c r="L144" s="735">
        <v>26214880000</v>
      </c>
      <c r="M144" s="735">
        <v>26207395441</v>
      </c>
      <c r="N144" s="735">
        <v>472000</v>
      </c>
      <c r="O144" s="734" t="s">
        <v>6413</v>
      </c>
      <c r="P144" s="736">
        <v>111.12</v>
      </c>
      <c r="Q144" s="736">
        <v>-0.08</v>
      </c>
      <c r="R144" s="736">
        <v>-7.0000000000000007E-2</v>
      </c>
    </row>
    <row r="145" spans="1:18">
      <c r="A145" s="734" t="s">
        <v>8043</v>
      </c>
      <c r="B145" s="734" t="s">
        <v>8044</v>
      </c>
      <c r="C145" s="735">
        <v>32050</v>
      </c>
      <c r="D145" s="735">
        <v>-630</v>
      </c>
      <c r="E145" s="736">
        <v>-1.93</v>
      </c>
      <c r="F145" s="736">
        <v>32020.28</v>
      </c>
      <c r="G145" s="735">
        <v>32310</v>
      </c>
      <c r="H145" s="735">
        <v>32375</v>
      </c>
      <c r="I145" s="735">
        <v>31900</v>
      </c>
      <c r="J145" s="735">
        <v>7621</v>
      </c>
      <c r="K145" s="735">
        <v>244478970</v>
      </c>
      <c r="L145" s="735">
        <v>89740000000</v>
      </c>
      <c r="M145" s="735">
        <v>89656793647</v>
      </c>
      <c r="N145" s="735">
        <v>2800000</v>
      </c>
      <c r="O145" s="734" t="s">
        <v>8045</v>
      </c>
      <c r="P145" s="736">
        <v>4653.68</v>
      </c>
      <c r="Q145" s="736">
        <v>-93.94</v>
      </c>
      <c r="R145" s="736">
        <v>-1.98</v>
      </c>
    </row>
    <row r="146" spans="1:18">
      <c r="A146" s="734" t="s">
        <v>6414</v>
      </c>
      <c r="B146" s="734" t="s">
        <v>6415</v>
      </c>
      <c r="C146" s="735">
        <v>9010</v>
      </c>
      <c r="D146" s="735">
        <v>290</v>
      </c>
      <c r="E146" s="736">
        <v>3.33</v>
      </c>
      <c r="F146" s="736">
        <v>9051.0300000000007</v>
      </c>
      <c r="G146" s="735">
        <v>8695</v>
      </c>
      <c r="H146" s="735">
        <v>9095</v>
      </c>
      <c r="I146" s="735">
        <v>8695</v>
      </c>
      <c r="J146" s="735">
        <v>343653</v>
      </c>
      <c r="K146" s="735">
        <v>3096288382</v>
      </c>
      <c r="L146" s="735">
        <v>80189000000</v>
      </c>
      <c r="M146" s="735">
        <v>80554183264</v>
      </c>
      <c r="N146" s="735">
        <v>8900000</v>
      </c>
      <c r="O146" s="734" t="s">
        <v>6416</v>
      </c>
      <c r="P146" s="736">
        <v>864.36</v>
      </c>
      <c r="Q146" s="736">
        <v>30.3</v>
      </c>
      <c r="R146" s="736">
        <v>3.63</v>
      </c>
    </row>
    <row r="147" spans="1:18">
      <c r="A147" s="734" t="s">
        <v>6417</v>
      </c>
      <c r="B147" s="734" t="s">
        <v>6418</v>
      </c>
      <c r="C147" s="735">
        <v>3700</v>
      </c>
      <c r="D147" s="735">
        <v>-15</v>
      </c>
      <c r="E147" s="736">
        <v>-0.4</v>
      </c>
      <c r="F147" s="736">
        <v>3715.49</v>
      </c>
      <c r="G147" s="735">
        <v>3715</v>
      </c>
      <c r="H147" s="735">
        <v>3730</v>
      </c>
      <c r="I147" s="735">
        <v>3685</v>
      </c>
      <c r="J147" s="735">
        <v>3033</v>
      </c>
      <c r="K147" s="735">
        <v>11269050</v>
      </c>
      <c r="L147" s="735">
        <v>11100000000</v>
      </c>
      <c r="M147" s="735">
        <v>11146476508</v>
      </c>
      <c r="N147" s="735">
        <v>3000000</v>
      </c>
      <c r="O147" s="734" t="s">
        <v>6419</v>
      </c>
      <c r="P147" s="736">
        <v>721.43</v>
      </c>
      <c r="Q147" s="736">
        <v>1.61</v>
      </c>
      <c r="R147" s="736">
        <v>0.22</v>
      </c>
    </row>
    <row r="148" spans="1:18">
      <c r="A148" s="734" t="s">
        <v>6420</v>
      </c>
      <c r="B148" s="734" t="s">
        <v>6421</v>
      </c>
      <c r="C148" s="735">
        <v>8330</v>
      </c>
      <c r="D148" s="735">
        <v>-35</v>
      </c>
      <c r="E148" s="736">
        <v>-0.42</v>
      </c>
      <c r="F148" s="736">
        <v>8308.5300000000007</v>
      </c>
      <c r="G148" s="735">
        <v>8310</v>
      </c>
      <c r="H148" s="735">
        <v>8330</v>
      </c>
      <c r="I148" s="735">
        <v>8265</v>
      </c>
      <c r="J148" s="735">
        <v>5770</v>
      </c>
      <c r="K148" s="735">
        <v>47855225</v>
      </c>
      <c r="L148" s="735">
        <v>36652000000</v>
      </c>
      <c r="M148" s="735">
        <v>36557522173</v>
      </c>
      <c r="N148" s="735">
        <v>4400000</v>
      </c>
      <c r="O148" s="734" t="s">
        <v>6422</v>
      </c>
      <c r="P148" s="736">
        <v>2001.06</v>
      </c>
      <c r="Q148" s="736">
        <v>-24.46</v>
      </c>
      <c r="R148" s="736">
        <v>-1.21</v>
      </c>
    </row>
    <row r="149" spans="1:18">
      <c r="A149" s="734" t="s">
        <v>6423</v>
      </c>
      <c r="B149" s="734" t="s">
        <v>6424</v>
      </c>
      <c r="C149" s="735">
        <v>8480</v>
      </c>
      <c r="D149" s="735">
        <v>20</v>
      </c>
      <c r="E149" s="736">
        <v>0.24</v>
      </c>
      <c r="F149" s="736">
        <v>8526.89</v>
      </c>
      <c r="G149" s="735">
        <v>8450</v>
      </c>
      <c r="H149" s="735">
        <v>8525</v>
      </c>
      <c r="I149" s="735">
        <v>8450</v>
      </c>
      <c r="J149" s="735">
        <v>613</v>
      </c>
      <c r="K149" s="735">
        <v>5207315</v>
      </c>
      <c r="L149" s="735">
        <v>5936000000</v>
      </c>
      <c r="M149" s="735">
        <v>5968825251</v>
      </c>
      <c r="N149" s="735">
        <v>700000</v>
      </c>
      <c r="O149" s="734" t="s">
        <v>6425</v>
      </c>
      <c r="P149" s="736">
        <v>1367.83</v>
      </c>
      <c r="Q149" s="736">
        <v>5.22</v>
      </c>
      <c r="R149" s="736">
        <v>0.38</v>
      </c>
    </row>
    <row r="150" spans="1:18">
      <c r="A150" s="734" t="s">
        <v>6426</v>
      </c>
      <c r="B150" s="734" t="s">
        <v>6427</v>
      </c>
      <c r="C150" s="735">
        <v>20980</v>
      </c>
      <c r="D150" s="735">
        <v>150</v>
      </c>
      <c r="E150" s="736">
        <v>0.72</v>
      </c>
      <c r="F150" s="736">
        <v>20990.09</v>
      </c>
      <c r="G150" s="735">
        <v>20800</v>
      </c>
      <c r="H150" s="735">
        <v>21075</v>
      </c>
      <c r="I150" s="735">
        <v>20695</v>
      </c>
      <c r="J150" s="735">
        <v>4511027</v>
      </c>
      <c r="K150" s="735">
        <v>94488556747</v>
      </c>
      <c r="L150" s="735">
        <v>938855000000</v>
      </c>
      <c r="M150" s="735">
        <v>892078780545</v>
      </c>
      <c r="N150" s="735">
        <v>44750000</v>
      </c>
      <c r="O150" s="734" t="s">
        <v>6428</v>
      </c>
      <c r="P150" s="736">
        <v>6273.6</v>
      </c>
      <c r="Q150" s="736">
        <v>27.79</v>
      </c>
      <c r="R150" s="736">
        <v>0.44</v>
      </c>
    </row>
    <row r="151" spans="1:18">
      <c r="A151" s="734" t="s">
        <v>6429</v>
      </c>
      <c r="B151" s="734" t="s">
        <v>6430</v>
      </c>
      <c r="C151" s="735">
        <v>11680</v>
      </c>
      <c r="D151" s="735">
        <v>-70</v>
      </c>
      <c r="E151" s="736">
        <v>-0.6</v>
      </c>
      <c r="F151" s="736">
        <v>11684.63</v>
      </c>
      <c r="G151" s="735">
        <v>11770</v>
      </c>
      <c r="H151" s="735">
        <v>11770</v>
      </c>
      <c r="I151" s="735">
        <v>11650</v>
      </c>
      <c r="J151" s="735">
        <v>21094</v>
      </c>
      <c r="K151" s="735">
        <v>246360592</v>
      </c>
      <c r="L151" s="735">
        <v>19272000000</v>
      </c>
      <c r="M151" s="735">
        <v>19279631984</v>
      </c>
      <c r="N151" s="735">
        <v>1650000</v>
      </c>
      <c r="O151" s="734" t="s">
        <v>6431</v>
      </c>
      <c r="P151" s="736">
        <v>899.19</v>
      </c>
      <c r="Q151" s="736">
        <v>-5.29</v>
      </c>
      <c r="R151" s="736">
        <v>-0.57999999999999996</v>
      </c>
    </row>
    <row r="152" spans="1:18">
      <c r="A152" s="734" t="s">
        <v>6432</v>
      </c>
      <c r="B152" s="734" t="s">
        <v>6433</v>
      </c>
      <c r="C152" s="735">
        <v>20825</v>
      </c>
      <c r="D152" s="735">
        <v>-60</v>
      </c>
      <c r="E152" s="736">
        <v>-0.28999999999999998</v>
      </c>
      <c r="F152" s="736">
        <v>20897.509999999998</v>
      </c>
      <c r="G152" s="735">
        <v>20825</v>
      </c>
      <c r="H152" s="735">
        <v>20935</v>
      </c>
      <c r="I152" s="735">
        <v>20825</v>
      </c>
      <c r="J152" s="735">
        <v>358</v>
      </c>
      <c r="K152" s="735">
        <v>7463280</v>
      </c>
      <c r="L152" s="735">
        <v>11453750000</v>
      </c>
      <c r="M152" s="735">
        <v>11493630844</v>
      </c>
      <c r="N152" s="735">
        <v>550000</v>
      </c>
      <c r="O152" s="734" t="s">
        <v>6434</v>
      </c>
      <c r="P152" s="736">
        <v>3536.05</v>
      </c>
      <c r="Q152" s="736">
        <v>-16.559999999999999</v>
      </c>
      <c r="R152" s="736">
        <v>-0.47</v>
      </c>
    </row>
    <row r="153" spans="1:18">
      <c r="A153" s="734" t="s">
        <v>6435</v>
      </c>
      <c r="B153" s="734" t="s">
        <v>6436</v>
      </c>
      <c r="C153" s="735">
        <v>9325</v>
      </c>
      <c r="D153" s="735">
        <v>-20</v>
      </c>
      <c r="E153" s="736">
        <v>-0.21</v>
      </c>
      <c r="F153" s="736">
        <v>9364.23</v>
      </c>
      <c r="G153" s="735">
        <v>9340</v>
      </c>
      <c r="H153" s="735">
        <v>9370</v>
      </c>
      <c r="I153" s="735">
        <v>9325</v>
      </c>
      <c r="J153" s="735">
        <v>125</v>
      </c>
      <c r="K153" s="735">
        <v>1167575</v>
      </c>
      <c r="L153" s="735">
        <v>5128750000</v>
      </c>
      <c r="M153" s="735">
        <v>5150324906</v>
      </c>
      <c r="N153" s="735">
        <v>550000</v>
      </c>
      <c r="O153" s="734" t="s">
        <v>6437</v>
      </c>
      <c r="P153" s="736">
        <v>982.69</v>
      </c>
      <c r="Q153" s="736">
        <v>-2.1</v>
      </c>
      <c r="R153" s="736">
        <v>-0.21</v>
      </c>
    </row>
    <row r="154" spans="1:18">
      <c r="A154" s="734" t="s">
        <v>6438</v>
      </c>
      <c r="B154" s="734" t="s">
        <v>6439</v>
      </c>
      <c r="C154" s="735">
        <v>9965</v>
      </c>
      <c r="D154" s="735">
        <v>-40</v>
      </c>
      <c r="E154" s="736">
        <v>-0.4</v>
      </c>
      <c r="F154" s="736">
        <v>9939.84</v>
      </c>
      <c r="G154" s="735">
        <v>9945</v>
      </c>
      <c r="H154" s="735">
        <v>9975</v>
      </c>
      <c r="I154" s="735">
        <v>9900</v>
      </c>
      <c r="J154" s="735">
        <v>1640</v>
      </c>
      <c r="K154" s="735">
        <v>16286405</v>
      </c>
      <c r="L154" s="735">
        <v>14947500000</v>
      </c>
      <c r="M154" s="735">
        <v>14909762619</v>
      </c>
      <c r="N154" s="735">
        <v>1500000</v>
      </c>
      <c r="O154" s="734" t="s">
        <v>6440</v>
      </c>
      <c r="P154" s="736">
        <v>2254.6</v>
      </c>
      <c r="Q154" s="736">
        <v>-28.46</v>
      </c>
      <c r="R154" s="736">
        <v>-1.25</v>
      </c>
    </row>
    <row r="155" spans="1:18">
      <c r="A155" s="734" t="s">
        <v>6441</v>
      </c>
      <c r="B155" s="734" t="s">
        <v>6442</v>
      </c>
      <c r="C155" s="735">
        <v>29230</v>
      </c>
      <c r="D155" s="735">
        <v>-320</v>
      </c>
      <c r="E155" s="736">
        <v>-1.08</v>
      </c>
      <c r="F155" s="736">
        <v>29305.96</v>
      </c>
      <c r="G155" s="735">
        <v>29550</v>
      </c>
      <c r="H155" s="735">
        <v>29550</v>
      </c>
      <c r="I155" s="735">
        <v>29175</v>
      </c>
      <c r="J155" s="735">
        <v>23432</v>
      </c>
      <c r="K155" s="735">
        <v>686225276</v>
      </c>
      <c r="L155" s="735">
        <v>111074000000</v>
      </c>
      <c r="M155" s="735">
        <v>111362643026</v>
      </c>
      <c r="N155" s="735">
        <v>3800000</v>
      </c>
      <c r="O155" s="734" t="s">
        <v>6443</v>
      </c>
      <c r="P155" s="736">
        <v>4818.37</v>
      </c>
      <c r="Q155" s="736">
        <v>-59.16</v>
      </c>
      <c r="R155" s="736">
        <v>-1.21</v>
      </c>
    </row>
    <row r="156" spans="1:18">
      <c r="A156" s="734" t="s">
        <v>6444</v>
      </c>
      <c r="B156" s="734" t="s">
        <v>6445</v>
      </c>
      <c r="C156" s="735">
        <v>7925</v>
      </c>
      <c r="D156" s="735">
        <v>-140</v>
      </c>
      <c r="E156" s="736">
        <v>-1.74</v>
      </c>
      <c r="F156" s="736">
        <v>7939.54</v>
      </c>
      <c r="G156" s="735">
        <v>8050</v>
      </c>
      <c r="H156" s="735">
        <v>8050</v>
      </c>
      <c r="I156" s="735">
        <v>7910</v>
      </c>
      <c r="J156" s="735">
        <v>4328</v>
      </c>
      <c r="K156" s="735">
        <v>34338485</v>
      </c>
      <c r="L156" s="735">
        <v>6340000000</v>
      </c>
      <c r="M156" s="735">
        <v>6351628800</v>
      </c>
      <c r="N156" s="735">
        <v>800000</v>
      </c>
      <c r="O156" s="734" t="s">
        <v>6446</v>
      </c>
      <c r="P156" s="736">
        <v>1530.3</v>
      </c>
      <c r="Q156" s="736">
        <v>-24.28</v>
      </c>
      <c r="R156" s="736">
        <v>-1.56</v>
      </c>
    </row>
    <row r="157" spans="1:18">
      <c r="A157" s="734" t="s">
        <v>8446</v>
      </c>
      <c r="B157" s="734" t="s">
        <v>8447</v>
      </c>
      <c r="C157" s="735">
        <v>13990</v>
      </c>
      <c r="D157" s="735">
        <v>-5</v>
      </c>
      <c r="E157" s="736">
        <v>-0.04</v>
      </c>
      <c r="F157" s="736">
        <v>14002.33</v>
      </c>
      <c r="G157" s="735">
        <v>13995</v>
      </c>
      <c r="H157" s="735">
        <v>14165</v>
      </c>
      <c r="I157" s="735">
        <v>13920</v>
      </c>
      <c r="J157" s="735">
        <v>41548</v>
      </c>
      <c r="K157" s="735">
        <v>581248738</v>
      </c>
      <c r="L157" s="735">
        <v>52462500000</v>
      </c>
      <c r="M157" s="735">
        <v>52508721603</v>
      </c>
      <c r="N157" s="735">
        <v>3750000</v>
      </c>
      <c r="O157" s="734" t="s">
        <v>8448</v>
      </c>
      <c r="P157" s="736">
        <v>549.47</v>
      </c>
      <c r="Q157" s="736">
        <v>-0.8</v>
      </c>
      <c r="R157" s="736">
        <v>-0.15</v>
      </c>
    </row>
    <row r="158" spans="1:18">
      <c r="A158" s="734" t="s">
        <v>8046</v>
      </c>
      <c r="B158" s="734" t="s">
        <v>8047</v>
      </c>
      <c r="C158" s="735">
        <v>109490</v>
      </c>
      <c r="D158" s="735">
        <v>25</v>
      </c>
      <c r="E158" s="736">
        <v>0.02</v>
      </c>
      <c r="F158" s="736">
        <v>109485.24</v>
      </c>
      <c r="G158" s="735">
        <v>109470</v>
      </c>
      <c r="H158" s="735">
        <v>109490</v>
      </c>
      <c r="I158" s="735">
        <v>109470</v>
      </c>
      <c r="J158" s="735">
        <v>444</v>
      </c>
      <c r="K158" s="735">
        <v>48612110</v>
      </c>
      <c r="L158" s="735">
        <v>12043900000</v>
      </c>
      <c r="M158" s="735">
        <v>12043376053</v>
      </c>
      <c r="N158" s="735">
        <v>110000</v>
      </c>
      <c r="O158" s="734" t="s">
        <v>6685</v>
      </c>
      <c r="P158" s="736">
        <v>1176.6600000000001</v>
      </c>
      <c r="Q158" s="736">
        <v>0.08</v>
      </c>
      <c r="R158" s="736">
        <v>0.01</v>
      </c>
    </row>
    <row r="159" spans="1:18">
      <c r="A159" s="734" t="s">
        <v>6447</v>
      </c>
      <c r="B159" s="734" t="s">
        <v>6448</v>
      </c>
      <c r="C159" s="735">
        <v>27645</v>
      </c>
      <c r="D159" s="735">
        <v>0</v>
      </c>
      <c r="E159" s="736">
        <v>0</v>
      </c>
      <c r="F159" s="736">
        <v>27575.02</v>
      </c>
      <c r="G159" s="735">
        <v>27335</v>
      </c>
      <c r="H159" s="735">
        <v>27645</v>
      </c>
      <c r="I159" s="735">
        <v>27335</v>
      </c>
      <c r="J159" s="735">
        <v>282</v>
      </c>
      <c r="K159" s="735">
        <v>7781977</v>
      </c>
      <c r="L159" s="735">
        <v>11058000000</v>
      </c>
      <c r="M159" s="735">
        <v>11030006787</v>
      </c>
      <c r="N159" s="735">
        <v>400000</v>
      </c>
      <c r="O159" s="734" t="s">
        <v>6332</v>
      </c>
      <c r="P159" s="736">
        <v>2733.85</v>
      </c>
      <c r="Q159" s="736">
        <v>-0.63</v>
      </c>
      <c r="R159" s="736">
        <v>-0.02</v>
      </c>
    </row>
    <row r="160" spans="1:18">
      <c r="A160" s="734" t="s">
        <v>6456</v>
      </c>
      <c r="B160" s="734" t="s">
        <v>9170</v>
      </c>
      <c r="C160" s="735">
        <v>18675</v>
      </c>
      <c r="D160" s="735">
        <v>-75</v>
      </c>
      <c r="E160" s="736">
        <v>-0.4</v>
      </c>
      <c r="F160" s="736">
        <v>18705.25</v>
      </c>
      <c r="G160" s="735">
        <v>18655</v>
      </c>
      <c r="H160" s="735">
        <v>18710</v>
      </c>
      <c r="I160" s="735">
        <v>18610</v>
      </c>
      <c r="J160" s="735">
        <v>10568</v>
      </c>
      <c r="K160" s="735">
        <v>197300457</v>
      </c>
      <c r="L160" s="735">
        <v>23343750000</v>
      </c>
      <c r="M160" s="735">
        <v>23381556753</v>
      </c>
      <c r="N160" s="735">
        <v>1250000</v>
      </c>
      <c r="O160" s="734" t="s">
        <v>6457</v>
      </c>
      <c r="P160" s="736">
        <v>2791.12</v>
      </c>
      <c r="Q160" s="736">
        <v>-11.57</v>
      </c>
      <c r="R160" s="736">
        <v>-0.41</v>
      </c>
    </row>
    <row r="161" spans="1:18">
      <c r="A161" s="734" t="s">
        <v>6450</v>
      </c>
      <c r="B161" s="734" t="s">
        <v>6451</v>
      </c>
      <c r="C161" s="735">
        <v>26325</v>
      </c>
      <c r="D161" s="735">
        <v>15</v>
      </c>
      <c r="E161" s="736">
        <v>0.06</v>
      </c>
      <c r="F161" s="736">
        <v>26253.9</v>
      </c>
      <c r="G161" s="735">
        <v>26145</v>
      </c>
      <c r="H161" s="735">
        <v>26350</v>
      </c>
      <c r="I161" s="735">
        <v>26145</v>
      </c>
      <c r="J161" s="735">
        <v>978</v>
      </c>
      <c r="K161" s="735">
        <v>25723435</v>
      </c>
      <c r="L161" s="735">
        <v>63180000000</v>
      </c>
      <c r="M161" s="735">
        <v>63009368706</v>
      </c>
      <c r="N161" s="735">
        <v>2400000</v>
      </c>
      <c r="O161" s="734" t="s">
        <v>6452</v>
      </c>
      <c r="P161" s="736">
        <v>2655.45</v>
      </c>
      <c r="Q161" s="736">
        <v>0.88</v>
      </c>
      <c r="R161" s="736">
        <v>0.03</v>
      </c>
    </row>
    <row r="162" spans="1:18">
      <c r="A162" s="734" t="s">
        <v>6453</v>
      </c>
      <c r="B162" s="734" t="s">
        <v>6454</v>
      </c>
      <c r="C162" s="735">
        <v>11995</v>
      </c>
      <c r="D162" s="735">
        <v>-90</v>
      </c>
      <c r="E162" s="736">
        <v>-0.74</v>
      </c>
      <c r="F162" s="736">
        <v>12048.13</v>
      </c>
      <c r="G162" s="735">
        <v>12100</v>
      </c>
      <c r="H162" s="735">
        <v>12100</v>
      </c>
      <c r="I162" s="735">
        <v>11995</v>
      </c>
      <c r="J162" s="735">
        <v>5565</v>
      </c>
      <c r="K162" s="735">
        <v>67006262</v>
      </c>
      <c r="L162" s="735">
        <v>55177000000</v>
      </c>
      <c r="M162" s="735">
        <v>55421396866</v>
      </c>
      <c r="N162" s="735">
        <v>4600000</v>
      </c>
      <c r="O162" s="734" t="s">
        <v>6455</v>
      </c>
      <c r="P162" s="736">
        <v>2058.8200000000002</v>
      </c>
      <c r="Q162" s="736">
        <v>-8.73</v>
      </c>
      <c r="R162" s="736">
        <v>-0.42</v>
      </c>
    </row>
    <row r="163" spans="1:18">
      <c r="A163" s="734" t="s">
        <v>8449</v>
      </c>
      <c r="B163" s="734" t="s">
        <v>8450</v>
      </c>
      <c r="C163" s="735">
        <v>32585</v>
      </c>
      <c r="D163" s="735">
        <v>-1080</v>
      </c>
      <c r="E163" s="736">
        <v>-3.21</v>
      </c>
      <c r="F163" s="736">
        <v>32097.05</v>
      </c>
      <c r="G163" s="735">
        <v>31810</v>
      </c>
      <c r="H163" s="735">
        <v>32585</v>
      </c>
      <c r="I163" s="735">
        <v>31760</v>
      </c>
      <c r="J163" s="735">
        <v>104272</v>
      </c>
      <c r="K163" s="735">
        <v>3370730518</v>
      </c>
      <c r="L163" s="735">
        <v>71687000000</v>
      </c>
      <c r="M163" s="735">
        <v>70613503411</v>
      </c>
      <c r="N163" s="735">
        <v>2200000</v>
      </c>
      <c r="O163" s="734" t="s">
        <v>8451</v>
      </c>
      <c r="P163" s="736">
        <v>2469.2800000000002</v>
      </c>
      <c r="Q163" s="736">
        <v>19.3</v>
      </c>
      <c r="R163" s="736">
        <v>0.79</v>
      </c>
    </row>
    <row r="164" spans="1:18">
      <c r="A164" s="734" t="s">
        <v>6458</v>
      </c>
      <c r="B164" s="734" t="s">
        <v>6459</v>
      </c>
      <c r="C164" s="735">
        <v>22305</v>
      </c>
      <c r="D164" s="735">
        <v>-120</v>
      </c>
      <c r="E164" s="736">
        <v>-0.54</v>
      </c>
      <c r="F164" s="736">
        <v>22439.59</v>
      </c>
      <c r="G164" s="735">
        <v>22230</v>
      </c>
      <c r="H164" s="735">
        <v>22350</v>
      </c>
      <c r="I164" s="735">
        <v>22185</v>
      </c>
      <c r="J164" s="735">
        <v>544</v>
      </c>
      <c r="K164" s="735">
        <v>12109990</v>
      </c>
      <c r="L164" s="735">
        <v>17174850000</v>
      </c>
      <c r="M164" s="735">
        <v>17278482507</v>
      </c>
      <c r="N164" s="735">
        <v>770000</v>
      </c>
      <c r="O164" s="734" t="s">
        <v>6460</v>
      </c>
      <c r="P164" s="736">
        <v>4754.3500000000004</v>
      </c>
      <c r="Q164" s="736">
        <v>-4.91</v>
      </c>
      <c r="R164" s="736">
        <v>-0.1</v>
      </c>
    </row>
    <row r="165" spans="1:18">
      <c r="A165" s="734" t="s">
        <v>8048</v>
      </c>
      <c r="B165" s="734" t="s">
        <v>8049</v>
      </c>
      <c r="C165" s="735">
        <v>27135</v>
      </c>
      <c r="D165" s="735">
        <v>15</v>
      </c>
      <c r="E165" s="736">
        <v>0.06</v>
      </c>
      <c r="F165" s="736">
        <v>27037.83</v>
      </c>
      <c r="G165" s="735">
        <v>27120</v>
      </c>
      <c r="H165" s="735">
        <v>27230</v>
      </c>
      <c r="I165" s="735">
        <v>26555</v>
      </c>
      <c r="J165" s="735">
        <v>9338</v>
      </c>
      <c r="K165" s="735">
        <v>250896837</v>
      </c>
      <c r="L165" s="735">
        <v>44772750000</v>
      </c>
      <c r="M165" s="735">
        <v>44612419078</v>
      </c>
      <c r="N165" s="735">
        <v>1650000</v>
      </c>
      <c r="O165" s="734" t="s">
        <v>8050</v>
      </c>
      <c r="P165" s="736">
        <v>16129.49</v>
      </c>
      <c r="Q165" s="736">
        <v>-25.08</v>
      </c>
      <c r="R165" s="736">
        <v>-0.16</v>
      </c>
    </row>
    <row r="166" spans="1:18">
      <c r="A166" s="734" t="s">
        <v>6461</v>
      </c>
      <c r="B166" s="734" t="s">
        <v>6462</v>
      </c>
      <c r="C166" s="735">
        <v>15345</v>
      </c>
      <c r="D166" s="735">
        <v>95</v>
      </c>
      <c r="E166" s="736">
        <v>0.62</v>
      </c>
      <c r="F166" s="736">
        <v>15339.45</v>
      </c>
      <c r="G166" s="735">
        <v>15275</v>
      </c>
      <c r="H166" s="735">
        <v>15345</v>
      </c>
      <c r="I166" s="735">
        <v>15250</v>
      </c>
      <c r="J166" s="735">
        <v>265</v>
      </c>
      <c r="K166" s="735">
        <v>4052090</v>
      </c>
      <c r="L166" s="735">
        <v>9207000000</v>
      </c>
      <c r="M166" s="735">
        <v>9203669834</v>
      </c>
      <c r="N166" s="735">
        <v>600000</v>
      </c>
      <c r="O166" s="734" t="s">
        <v>6463</v>
      </c>
      <c r="P166" s="736">
        <v>2396.66</v>
      </c>
      <c r="Q166" s="736">
        <v>-4.6900000000000004</v>
      </c>
      <c r="R166" s="736">
        <v>-0.2</v>
      </c>
    </row>
    <row r="167" spans="1:18">
      <c r="A167" s="734" t="s">
        <v>6464</v>
      </c>
      <c r="B167" s="734" t="s">
        <v>6465</v>
      </c>
      <c r="C167" s="735">
        <v>12240</v>
      </c>
      <c r="D167" s="735">
        <v>-5</v>
      </c>
      <c r="E167" s="736">
        <v>-0.04</v>
      </c>
      <c r="F167" s="736">
        <v>12327.56</v>
      </c>
      <c r="G167" s="735">
        <v>12320</v>
      </c>
      <c r="H167" s="735">
        <v>12320</v>
      </c>
      <c r="I167" s="735">
        <v>12180</v>
      </c>
      <c r="J167" s="735">
        <v>690</v>
      </c>
      <c r="K167" s="735">
        <v>8430630</v>
      </c>
      <c r="L167" s="735">
        <v>6242400000</v>
      </c>
      <c r="M167" s="735">
        <v>6287053267</v>
      </c>
      <c r="N167" s="735">
        <v>510000</v>
      </c>
      <c r="O167" s="734" t="s">
        <v>6466</v>
      </c>
      <c r="P167" s="736">
        <v>707.22</v>
      </c>
      <c r="Q167" s="736">
        <v>-0.73</v>
      </c>
      <c r="R167" s="736">
        <v>-0.1</v>
      </c>
    </row>
    <row r="168" spans="1:18">
      <c r="A168" s="734" t="s">
        <v>9171</v>
      </c>
      <c r="B168" s="734" t="s">
        <v>9172</v>
      </c>
      <c r="C168" s="735">
        <v>16115</v>
      </c>
      <c r="D168" s="735">
        <v>45</v>
      </c>
      <c r="E168" s="736">
        <v>0.28000000000000003</v>
      </c>
      <c r="F168" s="736">
        <v>16088.14</v>
      </c>
      <c r="G168" s="735">
        <v>16060</v>
      </c>
      <c r="H168" s="735">
        <v>16115</v>
      </c>
      <c r="I168" s="735">
        <v>15900</v>
      </c>
      <c r="J168" s="735">
        <v>9448</v>
      </c>
      <c r="K168" s="735">
        <v>151252427</v>
      </c>
      <c r="L168" s="735">
        <v>25784000000</v>
      </c>
      <c r="M168" s="735">
        <v>25741017612</v>
      </c>
      <c r="N168" s="735">
        <v>1600000</v>
      </c>
      <c r="O168" s="734" t="s">
        <v>9173</v>
      </c>
      <c r="P168" s="736">
        <v>15994.03</v>
      </c>
      <c r="Q168" s="736">
        <v>-66.16</v>
      </c>
      <c r="R168" s="736">
        <v>-0.41</v>
      </c>
    </row>
    <row r="169" spans="1:18">
      <c r="A169" s="734" t="s">
        <v>6467</v>
      </c>
      <c r="B169" s="734" t="s">
        <v>6468</v>
      </c>
      <c r="C169" s="735">
        <v>10800</v>
      </c>
      <c r="D169" s="735">
        <v>-60</v>
      </c>
      <c r="E169" s="736">
        <v>-0.55000000000000004</v>
      </c>
      <c r="F169" s="736">
        <v>10813.37</v>
      </c>
      <c r="G169" s="735">
        <v>10875</v>
      </c>
      <c r="H169" s="735">
        <v>10875</v>
      </c>
      <c r="I169" s="735">
        <v>10800</v>
      </c>
      <c r="J169" s="735">
        <v>66</v>
      </c>
      <c r="K169" s="735">
        <v>715245</v>
      </c>
      <c r="L169" s="735">
        <v>5400000000</v>
      </c>
      <c r="M169" s="735">
        <v>5947354050</v>
      </c>
      <c r="N169" s="735">
        <v>500000</v>
      </c>
      <c r="O169" s="734" t="s">
        <v>6469</v>
      </c>
      <c r="P169" s="736">
        <v>1341.69</v>
      </c>
      <c r="Q169" s="736">
        <v>-12.07</v>
      </c>
      <c r="R169" s="736">
        <v>-0.89</v>
      </c>
    </row>
    <row r="170" spans="1:18">
      <c r="A170" s="734" t="s">
        <v>8452</v>
      </c>
      <c r="B170" s="734" t="s">
        <v>8453</v>
      </c>
      <c r="C170" s="735">
        <v>52215</v>
      </c>
      <c r="D170" s="735">
        <v>20</v>
      </c>
      <c r="E170" s="736">
        <v>0.04</v>
      </c>
      <c r="F170" s="736">
        <v>52201.760000000002</v>
      </c>
      <c r="G170" s="735">
        <v>52215</v>
      </c>
      <c r="H170" s="735">
        <v>52215</v>
      </c>
      <c r="I170" s="735">
        <v>52205</v>
      </c>
      <c r="J170" s="735">
        <v>3387</v>
      </c>
      <c r="K170" s="735">
        <v>176849610</v>
      </c>
      <c r="L170" s="735">
        <v>50126400000</v>
      </c>
      <c r="M170" s="735">
        <v>50113691002</v>
      </c>
      <c r="N170" s="735">
        <v>960000</v>
      </c>
      <c r="O170" s="734" t="s">
        <v>8454</v>
      </c>
      <c r="P170" s="736">
        <v>117.67</v>
      </c>
      <c r="Q170" s="736">
        <v>0.03</v>
      </c>
      <c r="R170" s="736">
        <v>0.03</v>
      </c>
    </row>
    <row r="171" spans="1:18">
      <c r="A171" s="734" t="s">
        <v>6470</v>
      </c>
      <c r="B171" s="734" t="s">
        <v>6471</v>
      </c>
      <c r="C171" s="735">
        <v>18515</v>
      </c>
      <c r="D171" s="735">
        <v>40</v>
      </c>
      <c r="E171" s="736">
        <v>0.22</v>
      </c>
      <c r="F171" s="736">
        <v>18529.490000000002</v>
      </c>
      <c r="G171" s="735">
        <v>18460</v>
      </c>
      <c r="H171" s="735">
        <v>18515</v>
      </c>
      <c r="I171" s="735">
        <v>18410</v>
      </c>
      <c r="J171" s="735">
        <v>4386</v>
      </c>
      <c r="K171" s="735">
        <v>80867055</v>
      </c>
      <c r="L171" s="735">
        <v>14812000000</v>
      </c>
      <c r="M171" s="735">
        <v>14823591029</v>
      </c>
      <c r="N171" s="735">
        <v>800000</v>
      </c>
      <c r="O171" s="734" t="s">
        <v>6247</v>
      </c>
      <c r="P171" s="736">
        <v>6896.24</v>
      </c>
      <c r="Q171" s="736">
        <v>-9.5</v>
      </c>
      <c r="R171" s="736">
        <v>-0.14000000000000001</v>
      </c>
    </row>
    <row r="172" spans="1:18">
      <c r="A172" s="734" t="s">
        <v>8455</v>
      </c>
      <c r="B172" s="734" t="s">
        <v>8456</v>
      </c>
      <c r="C172" s="735">
        <v>16035</v>
      </c>
      <c r="D172" s="735">
        <v>-5</v>
      </c>
      <c r="E172" s="736">
        <v>-0.03</v>
      </c>
      <c r="F172" s="736">
        <v>15999.34</v>
      </c>
      <c r="G172" s="735">
        <v>16105</v>
      </c>
      <c r="H172" s="735">
        <v>16115</v>
      </c>
      <c r="I172" s="735">
        <v>15760</v>
      </c>
      <c r="J172" s="735">
        <v>11434</v>
      </c>
      <c r="K172" s="735">
        <v>181773070</v>
      </c>
      <c r="L172" s="735">
        <v>16836750000</v>
      </c>
      <c r="M172" s="735">
        <v>16799305566</v>
      </c>
      <c r="N172" s="735">
        <v>1050000</v>
      </c>
      <c r="O172" s="734" t="s">
        <v>8457</v>
      </c>
      <c r="P172" s="736">
        <v>1394.73</v>
      </c>
      <c r="Q172" s="736">
        <v>-1.26</v>
      </c>
      <c r="R172" s="736">
        <v>-0.09</v>
      </c>
    </row>
    <row r="173" spans="1:18">
      <c r="A173" s="734" t="s">
        <v>8458</v>
      </c>
      <c r="B173" s="734" t="s">
        <v>8459</v>
      </c>
      <c r="C173" s="735">
        <v>8445</v>
      </c>
      <c r="D173" s="735">
        <v>130</v>
      </c>
      <c r="E173" s="736">
        <v>1.56</v>
      </c>
      <c r="F173" s="736">
        <v>8435.5400000000009</v>
      </c>
      <c r="G173" s="735">
        <v>8255</v>
      </c>
      <c r="H173" s="735">
        <v>8550</v>
      </c>
      <c r="I173" s="735">
        <v>8255</v>
      </c>
      <c r="J173" s="735">
        <v>69761</v>
      </c>
      <c r="K173" s="735">
        <v>590214514</v>
      </c>
      <c r="L173" s="735">
        <v>9711750000</v>
      </c>
      <c r="M173" s="735">
        <v>9700868205</v>
      </c>
      <c r="N173" s="735">
        <v>1150000</v>
      </c>
      <c r="O173" s="734" t="s">
        <v>8460</v>
      </c>
      <c r="P173" s="736">
        <v>1158.78</v>
      </c>
      <c r="Q173" s="736">
        <v>17.350000000000001</v>
      </c>
      <c r="R173" s="736">
        <v>1.52</v>
      </c>
    </row>
    <row r="174" spans="1:18">
      <c r="A174" s="734" t="s">
        <v>6472</v>
      </c>
      <c r="B174" s="734" t="s">
        <v>6473</v>
      </c>
      <c r="C174" s="735">
        <v>47460</v>
      </c>
      <c r="D174" s="735">
        <v>-570</v>
      </c>
      <c r="E174" s="736">
        <v>-1.19</v>
      </c>
      <c r="F174" s="736">
        <v>47508.1</v>
      </c>
      <c r="G174" s="735">
        <v>47840</v>
      </c>
      <c r="H174" s="735">
        <v>48330</v>
      </c>
      <c r="I174" s="735">
        <v>47440</v>
      </c>
      <c r="J174" s="735">
        <v>99912</v>
      </c>
      <c r="K174" s="735">
        <v>4781097582</v>
      </c>
      <c r="L174" s="735">
        <v>507822000000</v>
      </c>
      <c r="M174" s="735">
        <v>508336680199</v>
      </c>
      <c r="N174" s="735">
        <v>10700000</v>
      </c>
      <c r="O174" s="734" t="s">
        <v>6474</v>
      </c>
      <c r="P174" s="736">
        <v>4409.41</v>
      </c>
      <c r="Q174" s="736">
        <v>-68.400000000000006</v>
      </c>
      <c r="R174" s="736">
        <v>-1.53</v>
      </c>
    </row>
    <row r="175" spans="1:18">
      <c r="A175" s="734" t="s">
        <v>9174</v>
      </c>
      <c r="B175" s="734" t="s">
        <v>9175</v>
      </c>
      <c r="C175" s="735">
        <v>10335</v>
      </c>
      <c r="D175" s="735">
        <v>-105</v>
      </c>
      <c r="E175" s="736">
        <v>-1.01</v>
      </c>
      <c r="F175" s="736">
        <v>10354.85</v>
      </c>
      <c r="G175" s="735">
        <v>10365</v>
      </c>
      <c r="H175" s="735">
        <v>10365</v>
      </c>
      <c r="I175" s="735">
        <v>10290</v>
      </c>
      <c r="J175" s="735">
        <v>417</v>
      </c>
      <c r="K175" s="735">
        <v>4308260</v>
      </c>
      <c r="L175" s="735">
        <v>9301500000</v>
      </c>
      <c r="M175" s="735">
        <v>9319367036</v>
      </c>
      <c r="N175" s="735">
        <v>900000</v>
      </c>
      <c r="O175" s="734" t="s">
        <v>9176</v>
      </c>
      <c r="P175" s="736">
        <v>516.73</v>
      </c>
      <c r="Q175" s="736">
        <v>7.09</v>
      </c>
      <c r="R175" s="736">
        <v>1.39</v>
      </c>
    </row>
    <row r="176" spans="1:18">
      <c r="A176" s="734" t="s">
        <v>8461</v>
      </c>
      <c r="B176" s="734" t="s">
        <v>8462</v>
      </c>
      <c r="C176" s="735">
        <v>27725</v>
      </c>
      <c r="D176" s="735">
        <v>-670</v>
      </c>
      <c r="E176" s="736">
        <v>-2.36</v>
      </c>
      <c r="F176" s="736">
        <v>27686.46</v>
      </c>
      <c r="G176" s="735">
        <v>28245</v>
      </c>
      <c r="H176" s="735">
        <v>28245</v>
      </c>
      <c r="I176" s="735">
        <v>27665</v>
      </c>
      <c r="J176" s="735">
        <v>43583</v>
      </c>
      <c r="K176" s="735">
        <v>1216303164</v>
      </c>
      <c r="L176" s="735">
        <v>79016250000</v>
      </c>
      <c r="M176" s="735">
        <v>78906405703</v>
      </c>
      <c r="N176" s="735">
        <v>2850000</v>
      </c>
      <c r="O176" s="734" t="s">
        <v>8463</v>
      </c>
      <c r="P176" s="736">
        <v>7213.93</v>
      </c>
      <c r="Q176" s="736">
        <v>-214.58</v>
      </c>
      <c r="R176" s="736">
        <v>-2.89</v>
      </c>
    </row>
    <row r="177" spans="1:18">
      <c r="A177" s="734" t="s">
        <v>8051</v>
      </c>
      <c r="B177" s="734" t="s">
        <v>8052</v>
      </c>
      <c r="C177" s="735">
        <v>109305</v>
      </c>
      <c r="D177" s="735">
        <v>55</v>
      </c>
      <c r="E177" s="736">
        <v>0.05</v>
      </c>
      <c r="F177" s="736">
        <v>109180.53</v>
      </c>
      <c r="G177" s="735">
        <v>109470</v>
      </c>
      <c r="H177" s="735">
        <v>109615</v>
      </c>
      <c r="I177" s="735">
        <v>109305</v>
      </c>
      <c r="J177" s="735">
        <v>152</v>
      </c>
      <c r="K177" s="735">
        <v>16634160</v>
      </c>
      <c r="L177" s="735">
        <v>87444000000</v>
      </c>
      <c r="M177" s="735">
        <v>87344423112</v>
      </c>
      <c r="N177" s="735">
        <v>800000</v>
      </c>
      <c r="O177" s="734" t="s">
        <v>8053</v>
      </c>
      <c r="P177" s="736">
        <v>118.89</v>
      </c>
      <c r="Q177" s="736">
        <v>-0.1</v>
      </c>
      <c r="R177" s="736">
        <v>-0.08</v>
      </c>
    </row>
    <row r="178" spans="1:18">
      <c r="A178" s="734" t="s">
        <v>9177</v>
      </c>
      <c r="B178" s="734" t="s">
        <v>9178</v>
      </c>
      <c r="C178" s="735">
        <v>10000</v>
      </c>
      <c r="D178" s="735">
        <v>-190</v>
      </c>
      <c r="E178" s="736">
        <v>-1.86</v>
      </c>
      <c r="F178" s="736">
        <v>10027.66</v>
      </c>
      <c r="G178" s="735">
        <v>10190</v>
      </c>
      <c r="H178" s="735">
        <v>10190</v>
      </c>
      <c r="I178" s="735">
        <v>9995</v>
      </c>
      <c r="J178" s="735">
        <v>37180</v>
      </c>
      <c r="K178" s="735">
        <v>372899385</v>
      </c>
      <c r="L178" s="735">
        <v>36500000000</v>
      </c>
      <c r="M178" s="735">
        <v>36600972987</v>
      </c>
      <c r="N178" s="735">
        <v>3650000</v>
      </c>
      <c r="O178" s="734" t="s">
        <v>9179</v>
      </c>
      <c r="P178" s="736">
        <v>3743.58</v>
      </c>
      <c r="Q178" s="736">
        <v>-81.38</v>
      </c>
      <c r="R178" s="736">
        <v>-2.13</v>
      </c>
    </row>
    <row r="179" spans="1:18">
      <c r="A179" s="734" t="s">
        <v>8464</v>
      </c>
      <c r="B179" s="734" t="s">
        <v>8465</v>
      </c>
      <c r="C179" s="735">
        <v>17725</v>
      </c>
      <c r="D179" s="735">
        <v>55</v>
      </c>
      <c r="E179" s="736">
        <v>0.31</v>
      </c>
      <c r="F179" s="736">
        <v>17680.3</v>
      </c>
      <c r="G179" s="735">
        <v>17590</v>
      </c>
      <c r="H179" s="735">
        <v>17725</v>
      </c>
      <c r="I179" s="735">
        <v>17540</v>
      </c>
      <c r="J179" s="735">
        <v>242</v>
      </c>
      <c r="K179" s="735">
        <v>4275320</v>
      </c>
      <c r="L179" s="735">
        <v>38108750000</v>
      </c>
      <c r="M179" s="735">
        <v>38012655219</v>
      </c>
      <c r="N179" s="735">
        <v>2150000</v>
      </c>
      <c r="O179" s="734" t="s">
        <v>8370</v>
      </c>
      <c r="P179" s="736">
        <v>1797.52</v>
      </c>
      <c r="Q179" s="736">
        <v>4.79</v>
      </c>
      <c r="R179" s="736">
        <v>0.27</v>
      </c>
    </row>
    <row r="180" spans="1:18">
      <c r="A180" s="734" t="s">
        <v>6475</v>
      </c>
      <c r="B180" s="734" t="s">
        <v>6476</v>
      </c>
      <c r="C180" s="735">
        <v>15400</v>
      </c>
      <c r="D180" s="735">
        <v>-180</v>
      </c>
      <c r="E180" s="736">
        <v>-1.1599999999999999</v>
      </c>
      <c r="F180" s="736">
        <v>15440.15</v>
      </c>
      <c r="G180" s="735">
        <v>15475</v>
      </c>
      <c r="H180" s="735">
        <v>15530</v>
      </c>
      <c r="I180" s="735">
        <v>15310</v>
      </c>
      <c r="J180" s="735">
        <v>2989</v>
      </c>
      <c r="K180" s="735">
        <v>45986055</v>
      </c>
      <c r="L180" s="735">
        <v>17248000000</v>
      </c>
      <c r="M180" s="735">
        <v>17292962654</v>
      </c>
      <c r="N180" s="735">
        <v>1120000</v>
      </c>
      <c r="O180" s="734" t="s">
        <v>6316</v>
      </c>
      <c r="P180" s="736">
        <v>1547.32</v>
      </c>
      <c r="Q180" s="736">
        <v>-15.37</v>
      </c>
      <c r="R180" s="736">
        <v>-0.98</v>
      </c>
    </row>
    <row r="181" spans="1:18">
      <c r="A181" s="734" t="s">
        <v>6477</v>
      </c>
      <c r="B181" s="734" t="s">
        <v>6478</v>
      </c>
      <c r="C181" s="735">
        <v>11490</v>
      </c>
      <c r="D181" s="735">
        <v>-245</v>
      </c>
      <c r="E181" s="736">
        <v>-2.09</v>
      </c>
      <c r="F181" s="736">
        <v>11446.34</v>
      </c>
      <c r="G181" s="735">
        <v>11630</v>
      </c>
      <c r="H181" s="735">
        <v>11630</v>
      </c>
      <c r="I181" s="735">
        <v>11360</v>
      </c>
      <c r="J181" s="735">
        <v>3118</v>
      </c>
      <c r="K181" s="735">
        <v>35854540</v>
      </c>
      <c r="L181" s="735">
        <v>3906600000</v>
      </c>
      <c r="M181" s="735">
        <v>3891756008</v>
      </c>
      <c r="N181" s="735">
        <v>340000</v>
      </c>
      <c r="O181" s="734" t="s">
        <v>6384</v>
      </c>
      <c r="P181" s="736">
        <v>1790.87</v>
      </c>
      <c r="Q181" s="736">
        <v>-25.93</v>
      </c>
      <c r="R181" s="736">
        <v>-1.43</v>
      </c>
    </row>
    <row r="182" spans="1:18">
      <c r="A182" s="734" t="s">
        <v>6479</v>
      </c>
      <c r="B182" s="734" t="s">
        <v>6480</v>
      </c>
      <c r="C182" s="735">
        <v>14325</v>
      </c>
      <c r="D182" s="735">
        <v>-5</v>
      </c>
      <c r="E182" s="736">
        <v>-0.03</v>
      </c>
      <c r="F182" s="736">
        <v>14285.19</v>
      </c>
      <c r="G182" s="735">
        <v>14250</v>
      </c>
      <c r="H182" s="735">
        <v>14325</v>
      </c>
      <c r="I182" s="735">
        <v>14215</v>
      </c>
      <c r="J182" s="735">
        <v>764</v>
      </c>
      <c r="K182" s="735">
        <v>10920395</v>
      </c>
      <c r="L182" s="735">
        <v>12892500000</v>
      </c>
      <c r="M182" s="735">
        <v>12856671676</v>
      </c>
      <c r="N182" s="735">
        <v>900000</v>
      </c>
      <c r="O182" s="734" t="s">
        <v>6391</v>
      </c>
      <c r="P182" s="736">
        <v>2422.98</v>
      </c>
      <c r="Q182" s="736">
        <v>-1.95</v>
      </c>
      <c r="R182" s="736">
        <v>-0.08</v>
      </c>
    </row>
    <row r="183" spans="1:18">
      <c r="A183" s="734" t="s">
        <v>8466</v>
      </c>
      <c r="B183" s="734" t="s">
        <v>8467</v>
      </c>
      <c r="C183" s="735">
        <v>61360</v>
      </c>
      <c r="D183" s="735">
        <v>280</v>
      </c>
      <c r="E183" s="736">
        <v>0.46</v>
      </c>
      <c r="F183" s="736">
        <v>61416.75</v>
      </c>
      <c r="G183" s="735">
        <v>60960</v>
      </c>
      <c r="H183" s="735">
        <v>61460</v>
      </c>
      <c r="I183" s="735">
        <v>60960</v>
      </c>
      <c r="J183" s="735">
        <v>932</v>
      </c>
      <c r="K183" s="735">
        <v>57214565</v>
      </c>
      <c r="L183" s="735">
        <v>58292000000</v>
      </c>
      <c r="M183" s="735">
        <v>58345915915</v>
      </c>
      <c r="N183" s="735">
        <v>950000</v>
      </c>
      <c r="O183" s="734" t="s">
        <v>6199</v>
      </c>
      <c r="P183" s="736">
        <v>605.98</v>
      </c>
      <c r="Q183" s="736">
        <v>0.28999999999999998</v>
      </c>
      <c r="R183" s="736">
        <v>0.05</v>
      </c>
    </row>
    <row r="184" spans="1:18">
      <c r="A184" s="734" t="s">
        <v>8468</v>
      </c>
      <c r="B184" s="734" t="s">
        <v>8469</v>
      </c>
      <c r="C184" s="735">
        <v>100060</v>
      </c>
      <c r="D184" s="735">
        <v>20</v>
      </c>
      <c r="E184" s="736">
        <v>0.02</v>
      </c>
      <c r="F184" s="736">
        <v>100050.12</v>
      </c>
      <c r="G184" s="735">
        <v>0</v>
      </c>
      <c r="H184" s="735">
        <v>0</v>
      </c>
      <c r="I184" s="735">
        <v>0</v>
      </c>
      <c r="J184" s="735">
        <v>0</v>
      </c>
      <c r="K184" s="735">
        <v>0</v>
      </c>
      <c r="L184" s="735">
        <v>120572300000</v>
      </c>
      <c r="M184" s="735">
        <v>120560394369</v>
      </c>
      <c r="N184" s="735">
        <v>1205000</v>
      </c>
      <c r="O184" s="734" t="s">
        <v>8470</v>
      </c>
      <c r="P184" s="736">
        <v>108.22</v>
      </c>
      <c r="Q184" s="736">
        <v>0</v>
      </c>
      <c r="R184" s="736">
        <v>0</v>
      </c>
    </row>
    <row r="185" spans="1:18">
      <c r="A185" s="734" t="s">
        <v>6481</v>
      </c>
      <c r="B185" s="734" t="s">
        <v>6482</v>
      </c>
      <c r="C185" s="735">
        <v>16375</v>
      </c>
      <c r="D185" s="735">
        <v>-805</v>
      </c>
      <c r="E185" s="736">
        <v>-4.6900000000000004</v>
      </c>
      <c r="F185" s="736">
        <v>16408.23</v>
      </c>
      <c r="G185" s="735">
        <v>17695</v>
      </c>
      <c r="H185" s="735">
        <v>17695</v>
      </c>
      <c r="I185" s="735">
        <v>16205</v>
      </c>
      <c r="J185" s="735">
        <v>32</v>
      </c>
      <c r="K185" s="735">
        <v>523860</v>
      </c>
      <c r="L185" s="735">
        <v>10316250000</v>
      </c>
      <c r="M185" s="735">
        <v>10337183173</v>
      </c>
      <c r="N185" s="735">
        <v>630000</v>
      </c>
      <c r="O185" s="734" t="s">
        <v>6483</v>
      </c>
      <c r="P185" s="736">
        <v>12394.18</v>
      </c>
      <c r="Q185" s="736">
        <v>22.25</v>
      </c>
      <c r="R185" s="736">
        <v>0.18</v>
      </c>
    </row>
    <row r="186" spans="1:18">
      <c r="A186" s="734" t="s">
        <v>9180</v>
      </c>
      <c r="B186" s="734" t="s">
        <v>9181</v>
      </c>
      <c r="C186" s="735">
        <v>100425</v>
      </c>
      <c r="D186" s="735">
        <v>5</v>
      </c>
      <c r="E186" s="736">
        <v>0</v>
      </c>
      <c r="F186" s="736">
        <v>100426.05</v>
      </c>
      <c r="G186" s="735">
        <v>100420</v>
      </c>
      <c r="H186" s="735">
        <v>100425</v>
      </c>
      <c r="I186" s="735">
        <v>100420</v>
      </c>
      <c r="J186" s="735">
        <v>10</v>
      </c>
      <c r="K186" s="735">
        <v>1004210</v>
      </c>
      <c r="L186" s="735">
        <v>52020150000</v>
      </c>
      <c r="M186" s="735">
        <v>52020695868</v>
      </c>
      <c r="N186" s="735">
        <v>518000</v>
      </c>
      <c r="O186" s="734" t="s">
        <v>9182</v>
      </c>
      <c r="P186" s="736">
        <v>114.99</v>
      </c>
      <c r="Q186" s="736">
        <v>0.01</v>
      </c>
      <c r="R186" s="736">
        <v>0.01</v>
      </c>
    </row>
    <row r="187" spans="1:18">
      <c r="A187" s="734" t="s">
        <v>6484</v>
      </c>
      <c r="B187" s="734" t="s">
        <v>6485</v>
      </c>
      <c r="C187" s="735">
        <v>16100</v>
      </c>
      <c r="D187" s="735">
        <v>55</v>
      </c>
      <c r="E187" s="736">
        <v>0.34</v>
      </c>
      <c r="F187" s="736">
        <v>16058.29</v>
      </c>
      <c r="G187" s="735">
        <v>16045</v>
      </c>
      <c r="H187" s="735">
        <v>16110</v>
      </c>
      <c r="I187" s="735">
        <v>16015</v>
      </c>
      <c r="J187" s="735">
        <v>877</v>
      </c>
      <c r="K187" s="735">
        <v>14067230</v>
      </c>
      <c r="L187" s="735">
        <v>15295000000</v>
      </c>
      <c r="M187" s="735">
        <v>15255377070</v>
      </c>
      <c r="N187" s="735">
        <v>950000</v>
      </c>
      <c r="O187" s="734" t="s">
        <v>6199</v>
      </c>
      <c r="P187" s="736">
        <v>605.98</v>
      </c>
      <c r="Q187" s="736">
        <v>0.28999999999999998</v>
      </c>
      <c r="R187" s="736">
        <v>0.05</v>
      </c>
    </row>
    <row r="188" spans="1:18">
      <c r="A188" s="734" t="s">
        <v>8054</v>
      </c>
      <c r="B188" s="734" t="s">
        <v>8055</v>
      </c>
      <c r="C188" s="735">
        <v>102160</v>
      </c>
      <c r="D188" s="735">
        <v>35</v>
      </c>
      <c r="E188" s="736">
        <v>0.03</v>
      </c>
      <c r="F188" s="736">
        <v>102028.38</v>
      </c>
      <c r="G188" s="735">
        <v>102160</v>
      </c>
      <c r="H188" s="735">
        <v>102160</v>
      </c>
      <c r="I188" s="735">
        <v>102160</v>
      </c>
      <c r="J188" s="735">
        <v>5</v>
      </c>
      <c r="K188" s="735">
        <v>510800</v>
      </c>
      <c r="L188" s="735">
        <v>161106320000</v>
      </c>
      <c r="M188" s="735">
        <v>160898756661</v>
      </c>
      <c r="N188" s="735">
        <v>1577000</v>
      </c>
      <c r="O188" s="734" t="s">
        <v>8056</v>
      </c>
      <c r="P188" s="736">
        <v>118.74</v>
      </c>
      <c r="Q188" s="736">
        <v>-0.1</v>
      </c>
      <c r="R188" s="736">
        <v>-0.08</v>
      </c>
    </row>
    <row r="189" spans="1:18">
      <c r="A189" s="734" t="s">
        <v>8057</v>
      </c>
      <c r="B189" s="734" t="s">
        <v>8058</v>
      </c>
      <c r="C189" s="735">
        <v>60820</v>
      </c>
      <c r="D189" s="735">
        <v>60</v>
      </c>
      <c r="E189" s="736">
        <v>0.1</v>
      </c>
      <c r="F189" s="736">
        <v>60805.32</v>
      </c>
      <c r="G189" s="735">
        <v>60180</v>
      </c>
      <c r="H189" s="735">
        <v>61040</v>
      </c>
      <c r="I189" s="735">
        <v>60180</v>
      </c>
      <c r="J189" s="735">
        <v>227</v>
      </c>
      <c r="K189" s="735">
        <v>13806445</v>
      </c>
      <c r="L189" s="735">
        <v>16725500000</v>
      </c>
      <c r="M189" s="735">
        <v>16721462538</v>
      </c>
      <c r="N189" s="735">
        <v>275000</v>
      </c>
      <c r="O189" s="734" t="s">
        <v>6199</v>
      </c>
      <c r="P189" s="736">
        <v>605.98</v>
      </c>
      <c r="Q189" s="736">
        <v>0.28999999999999998</v>
      </c>
      <c r="R189" s="736">
        <v>0.05</v>
      </c>
    </row>
    <row r="190" spans="1:18">
      <c r="A190" s="734" t="s">
        <v>9183</v>
      </c>
      <c r="B190" s="734" t="s">
        <v>9184</v>
      </c>
      <c r="C190" s="735">
        <v>20775</v>
      </c>
      <c r="D190" s="735">
        <v>5</v>
      </c>
      <c r="E190" s="736">
        <v>0.02</v>
      </c>
      <c r="F190" s="736">
        <v>20902.09</v>
      </c>
      <c r="G190" s="735">
        <v>20770</v>
      </c>
      <c r="H190" s="735">
        <v>20960</v>
      </c>
      <c r="I190" s="735">
        <v>20755</v>
      </c>
      <c r="J190" s="735">
        <v>9526</v>
      </c>
      <c r="K190" s="735">
        <v>198718210</v>
      </c>
      <c r="L190" s="735">
        <v>20775000000</v>
      </c>
      <c r="M190" s="735">
        <v>20902090937</v>
      </c>
      <c r="N190" s="735">
        <v>1000000</v>
      </c>
      <c r="O190" s="734" t="s">
        <v>9185</v>
      </c>
      <c r="P190" s="736">
        <v>4364.25</v>
      </c>
      <c r="Q190" s="736">
        <v>-0.17</v>
      </c>
      <c r="R190" s="736">
        <v>0</v>
      </c>
    </row>
    <row r="191" spans="1:18">
      <c r="A191" s="734" t="s">
        <v>9186</v>
      </c>
      <c r="B191" s="734" t="s">
        <v>9187</v>
      </c>
      <c r="C191" s="735">
        <v>100310</v>
      </c>
      <c r="D191" s="735">
        <v>-65</v>
      </c>
      <c r="E191" s="736">
        <v>-0.06</v>
      </c>
      <c r="F191" s="736">
        <v>100304.42</v>
      </c>
      <c r="G191" s="735">
        <v>100375</v>
      </c>
      <c r="H191" s="735">
        <v>100375</v>
      </c>
      <c r="I191" s="735">
        <v>100310</v>
      </c>
      <c r="J191" s="735">
        <v>72</v>
      </c>
      <c r="K191" s="735">
        <v>7225970</v>
      </c>
      <c r="L191" s="735">
        <v>104322400000</v>
      </c>
      <c r="M191" s="735">
        <v>104316595650</v>
      </c>
      <c r="N191" s="735">
        <v>1040000</v>
      </c>
      <c r="O191" s="734" t="s">
        <v>9188</v>
      </c>
      <c r="P191" s="736">
        <v>112.26</v>
      </c>
      <c r="Q191" s="736">
        <v>0.01</v>
      </c>
      <c r="R191" s="736">
        <v>0.01</v>
      </c>
    </row>
    <row r="192" spans="1:18">
      <c r="A192" s="734" t="s">
        <v>8471</v>
      </c>
      <c r="B192" s="734" t="s">
        <v>8472</v>
      </c>
      <c r="C192" s="735">
        <v>15420</v>
      </c>
      <c r="D192" s="735">
        <v>-70</v>
      </c>
      <c r="E192" s="736">
        <v>-0.45</v>
      </c>
      <c r="F192" s="736">
        <v>15431.18</v>
      </c>
      <c r="G192" s="735">
        <v>16335</v>
      </c>
      <c r="H192" s="735">
        <v>16335</v>
      </c>
      <c r="I192" s="735">
        <v>15325</v>
      </c>
      <c r="J192" s="735">
        <v>6851</v>
      </c>
      <c r="K192" s="735">
        <v>105538152</v>
      </c>
      <c r="L192" s="735">
        <v>24672000000</v>
      </c>
      <c r="M192" s="735">
        <v>24689883808</v>
      </c>
      <c r="N192" s="735">
        <v>1600000</v>
      </c>
      <c r="O192" s="734" t="s">
        <v>8473</v>
      </c>
      <c r="P192" s="736">
        <v>8549.65</v>
      </c>
      <c r="Q192" s="736">
        <v>-3.4</v>
      </c>
      <c r="R192" s="736">
        <v>-0.04</v>
      </c>
    </row>
    <row r="193" spans="1:18">
      <c r="A193" s="734" t="s">
        <v>6986</v>
      </c>
      <c r="B193" s="734" t="s">
        <v>9189</v>
      </c>
      <c r="C193" s="735">
        <v>60945</v>
      </c>
      <c r="D193" s="735">
        <v>245</v>
      </c>
      <c r="E193" s="736">
        <v>0.4</v>
      </c>
      <c r="F193" s="736">
        <v>60953.93</v>
      </c>
      <c r="G193" s="735">
        <v>60440</v>
      </c>
      <c r="H193" s="735">
        <v>61100</v>
      </c>
      <c r="I193" s="735">
        <v>60310</v>
      </c>
      <c r="J193" s="735">
        <v>96330</v>
      </c>
      <c r="K193" s="735">
        <v>5866989685</v>
      </c>
      <c r="L193" s="735">
        <v>530221500000</v>
      </c>
      <c r="M193" s="735">
        <v>530299185690</v>
      </c>
      <c r="N193" s="735">
        <v>8700000</v>
      </c>
      <c r="O193" s="734" t="s">
        <v>6199</v>
      </c>
      <c r="P193" s="736">
        <v>605.98</v>
      </c>
      <c r="Q193" s="736">
        <v>0.28999999999999998</v>
      </c>
      <c r="R193" s="736">
        <v>0.05</v>
      </c>
    </row>
    <row r="194" spans="1:18">
      <c r="A194" s="734" t="s">
        <v>6987</v>
      </c>
      <c r="B194" s="734" t="s">
        <v>9190</v>
      </c>
      <c r="C194" s="735">
        <v>79495</v>
      </c>
      <c r="D194" s="735">
        <v>375</v>
      </c>
      <c r="E194" s="736">
        <v>0.47</v>
      </c>
      <c r="F194" s="736">
        <v>79448.759999999995</v>
      </c>
      <c r="G194" s="735">
        <v>78900</v>
      </c>
      <c r="H194" s="735">
        <v>79650</v>
      </c>
      <c r="I194" s="735">
        <v>78745</v>
      </c>
      <c r="J194" s="735">
        <v>62151</v>
      </c>
      <c r="K194" s="735">
        <v>4933815326</v>
      </c>
      <c r="L194" s="735">
        <v>1291793750000</v>
      </c>
      <c r="M194" s="735">
        <v>1291042340364</v>
      </c>
      <c r="N194" s="735">
        <v>16250000</v>
      </c>
      <c r="O194" s="734" t="s">
        <v>6202</v>
      </c>
      <c r="P194" s="736">
        <v>797.55</v>
      </c>
      <c r="Q194" s="736">
        <v>0.38</v>
      </c>
      <c r="R194" s="736">
        <v>0.05</v>
      </c>
    </row>
    <row r="195" spans="1:18">
      <c r="A195" s="734" t="s">
        <v>6988</v>
      </c>
      <c r="B195" s="734" t="s">
        <v>9191</v>
      </c>
      <c r="C195" s="735">
        <v>43150</v>
      </c>
      <c r="D195" s="735">
        <v>155</v>
      </c>
      <c r="E195" s="736">
        <v>0.36</v>
      </c>
      <c r="F195" s="736">
        <v>43215.06</v>
      </c>
      <c r="G195" s="735">
        <v>42575</v>
      </c>
      <c r="H195" s="735">
        <v>43465</v>
      </c>
      <c r="I195" s="735">
        <v>42575</v>
      </c>
      <c r="J195" s="735">
        <v>2957</v>
      </c>
      <c r="K195" s="735">
        <v>127616435</v>
      </c>
      <c r="L195" s="735">
        <v>21575000000</v>
      </c>
      <c r="M195" s="735">
        <v>21607529281</v>
      </c>
      <c r="N195" s="735">
        <v>500000</v>
      </c>
      <c r="O195" s="734" t="s">
        <v>6285</v>
      </c>
      <c r="P195" s="736">
        <v>2993.23</v>
      </c>
      <c r="Q195" s="736">
        <v>13.05</v>
      </c>
      <c r="R195" s="736">
        <v>0.44</v>
      </c>
    </row>
    <row r="196" spans="1:18">
      <c r="A196" s="734" t="s">
        <v>6989</v>
      </c>
      <c r="B196" s="734" t="s">
        <v>9192</v>
      </c>
      <c r="C196" s="735">
        <v>3160</v>
      </c>
      <c r="D196" s="735">
        <v>-10</v>
      </c>
      <c r="E196" s="736">
        <v>-0.32</v>
      </c>
      <c r="F196" s="736">
        <v>3136.7</v>
      </c>
      <c r="G196" s="735">
        <v>3165</v>
      </c>
      <c r="H196" s="735">
        <v>3165</v>
      </c>
      <c r="I196" s="735">
        <v>3140</v>
      </c>
      <c r="J196" s="735">
        <v>19465</v>
      </c>
      <c r="K196" s="735">
        <v>61483275</v>
      </c>
      <c r="L196" s="735">
        <v>2212000000</v>
      </c>
      <c r="M196" s="735">
        <v>2195689141</v>
      </c>
      <c r="N196" s="735">
        <v>700000</v>
      </c>
      <c r="O196" s="734" t="s">
        <v>6285</v>
      </c>
      <c r="P196" s="736">
        <v>2993.23</v>
      </c>
      <c r="Q196" s="736">
        <v>13.05</v>
      </c>
      <c r="R196" s="736">
        <v>0.44</v>
      </c>
    </row>
    <row r="197" spans="1:18">
      <c r="A197" s="734" t="s">
        <v>6990</v>
      </c>
      <c r="B197" s="734" t="s">
        <v>9193</v>
      </c>
      <c r="C197" s="735">
        <v>624</v>
      </c>
      <c r="D197" s="735">
        <v>-8</v>
      </c>
      <c r="E197" s="736">
        <v>-1.27</v>
      </c>
      <c r="F197" s="736">
        <v>615.29</v>
      </c>
      <c r="G197" s="735">
        <v>634</v>
      </c>
      <c r="H197" s="735">
        <v>635</v>
      </c>
      <c r="I197" s="735">
        <v>615</v>
      </c>
      <c r="J197" s="735">
        <v>153799</v>
      </c>
      <c r="K197" s="735">
        <v>96591167</v>
      </c>
      <c r="L197" s="735">
        <v>3438240000</v>
      </c>
      <c r="M197" s="735">
        <v>3390249689</v>
      </c>
      <c r="N197" s="735">
        <v>5510000</v>
      </c>
      <c r="O197" s="734" t="s">
        <v>6285</v>
      </c>
      <c r="P197" s="736">
        <v>2993.23</v>
      </c>
      <c r="Q197" s="736">
        <v>13.05</v>
      </c>
      <c r="R197" s="736">
        <v>0.44</v>
      </c>
    </row>
    <row r="198" spans="1:18">
      <c r="A198" s="734" t="s">
        <v>8300</v>
      </c>
      <c r="B198" s="734" t="s">
        <v>9194</v>
      </c>
      <c r="C198" s="735">
        <v>52340</v>
      </c>
      <c r="D198" s="735">
        <v>-10</v>
      </c>
      <c r="E198" s="736">
        <v>-0.02</v>
      </c>
      <c r="F198" s="736">
        <v>52317.25</v>
      </c>
      <c r="G198" s="735">
        <v>52350</v>
      </c>
      <c r="H198" s="735">
        <v>52350</v>
      </c>
      <c r="I198" s="735">
        <v>52335</v>
      </c>
      <c r="J198" s="735">
        <v>773</v>
      </c>
      <c r="K198" s="735">
        <v>40458860</v>
      </c>
      <c r="L198" s="735">
        <v>273214800000</v>
      </c>
      <c r="M198" s="735">
        <v>273096036900</v>
      </c>
      <c r="N198" s="735">
        <v>5220000</v>
      </c>
      <c r="O198" s="734" t="s">
        <v>8301</v>
      </c>
      <c r="P198" s="736">
        <v>116.08</v>
      </c>
      <c r="Q198" s="736">
        <v>0.02</v>
      </c>
      <c r="R198" s="736">
        <v>0.02</v>
      </c>
    </row>
    <row r="199" spans="1:18">
      <c r="A199" s="734" t="s">
        <v>8302</v>
      </c>
      <c r="B199" s="734" t="s">
        <v>9195</v>
      </c>
      <c r="C199" s="735">
        <v>108555</v>
      </c>
      <c r="D199" s="735">
        <v>10</v>
      </c>
      <c r="E199" s="736">
        <v>0.01</v>
      </c>
      <c r="F199" s="736">
        <v>108544.52</v>
      </c>
      <c r="G199" s="735">
        <v>108555</v>
      </c>
      <c r="H199" s="735">
        <v>108565</v>
      </c>
      <c r="I199" s="735">
        <v>108555</v>
      </c>
      <c r="J199" s="735">
        <v>151</v>
      </c>
      <c r="K199" s="735">
        <v>16392145</v>
      </c>
      <c r="L199" s="735">
        <v>181829625000</v>
      </c>
      <c r="M199" s="735">
        <v>181812066425</v>
      </c>
      <c r="N199" s="735">
        <v>1675000</v>
      </c>
      <c r="O199" s="734" t="s">
        <v>8303</v>
      </c>
      <c r="P199" s="736">
        <v>1446.24</v>
      </c>
      <c r="Q199" s="736">
        <v>0.12</v>
      </c>
      <c r="R199" s="736">
        <v>0.01</v>
      </c>
    </row>
    <row r="200" spans="1:18">
      <c r="A200" s="734" t="s">
        <v>8162</v>
      </c>
      <c r="B200" s="734" t="s">
        <v>9196</v>
      </c>
      <c r="C200" s="735">
        <v>12565</v>
      </c>
      <c r="D200" s="735">
        <v>-70</v>
      </c>
      <c r="E200" s="736">
        <v>-0.55000000000000004</v>
      </c>
      <c r="F200" s="736">
        <v>12573.72</v>
      </c>
      <c r="G200" s="735">
        <v>12635</v>
      </c>
      <c r="H200" s="735">
        <v>12655</v>
      </c>
      <c r="I200" s="735">
        <v>12490</v>
      </c>
      <c r="J200" s="735">
        <v>5834</v>
      </c>
      <c r="K200" s="735">
        <v>72987885</v>
      </c>
      <c r="L200" s="735">
        <v>6282500000</v>
      </c>
      <c r="M200" s="735">
        <v>6286861686</v>
      </c>
      <c r="N200" s="735">
        <v>500000</v>
      </c>
      <c r="O200" s="734" t="s">
        <v>8163</v>
      </c>
      <c r="P200" s="736">
        <v>1095.21</v>
      </c>
      <c r="Q200" s="736">
        <v>-6.68</v>
      </c>
      <c r="R200" s="736">
        <v>-0.61</v>
      </c>
    </row>
    <row r="201" spans="1:18">
      <c r="A201" s="734" t="s">
        <v>8553</v>
      </c>
      <c r="B201" s="734" t="s">
        <v>9197</v>
      </c>
      <c r="C201" s="735">
        <v>10350</v>
      </c>
      <c r="D201" s="735">
        <v>-250</v>
      </c>
      <c r="E201" s="736">
        <v>-2.36</v>
      </c>
      <c r="F201" s="736">
        <v>10362.799999999999</v>
      </c>
      <c r="G201" s="735">
        <v>10465</v>
      </c>
      <c r="H201" s="735">
        <v>10515</v>
      </c>
      <c r="I201" s="735">
        <v>10300</v>
      </c>
      <c r="J201" s="735">
        <v>923054</v>
      </c>
      <c r="K201" s="735">
        <v>9597126872</v>
      </c>
      <c r="L201" s="735">
        <v>18630000000</v>
      </c>
      <c r="M201" s="735">
        <v>18653045755</v>
      </c>
      <c r="N201" s="735">
        <v>1800000</v>
      </c>
      <c r="O201" s="734" t="s">
        <v>8554</v>
      </c>
      <c r="P201" s="736">
        <v>2569.6</v>
      </c>
      <c r="Q201" s="736">
        <v>-75.14</v>
      </c>
      <c r="R201" s="736">
        <v>-2.84</v>
      </c>
    </row>
    <row r="202" spans="1:18">
      <c r="A202" s="734" t="s">
        <v>8555</v>
      </c>
      <c r="B202" s="734" t="s">
        <v>9198</v>
      </c>
      <c r="C202" s="735">
        <v>13140</v>
      </c>
      <c r="D202" s="735">
        <v>120</v>
      </c>
      <c r="E202" s="736">
        <v>0.92</v>
      </c>
      <c r="F202" s="736">
        <v>13200.08</v>
      </c>
      <c r="G202" s="735">
        <v>13025</v>
      </c>
      <c r="H202" s="735">
        <v>13240</v>
      </c>
      <c r="I202" s="735">
        <v>13015</v>
      </c>
      <c r="J202" s="735">
        <v>183033</v>
      </c>
      <c r="K202" s="735">
        <v>2386173580</v>
      </c>
      <c r="L202" s="735">
        <v>4599000000</v>
      </c>
      <c r="M202" s="735">
        <v>4620028072</v>
      </c>
      <c r="N202" s="735">
        <v>350000</v>
      </c>
      <c r="O202" s="734" t="s">
        <v>8556</v>
      </c>
      <c r="P202" s="736">
        <v>2593.65</v>
      </c>
      <c r="Q202" s="736">
        <v>26.65</v>
      </c>
      <c r="R202" s="736">
        <v>1.04</v>
      </c>
    </row>
    <row r="203" spans="1:18">
      <c r="A203" s="734" t="s">
        <v>8164</v>
      </c>
      <c r="B203" s="734" t="s">
        <v>9199</v>
      </c>
      <c r="C203" s="735">
        <v>20175</v>
      </c>
      <c r="D203" s="735">
        <v>245</v>
      </c>
      <c r="E203" s="736">
        <v>1.23</v>
      </c>
      <c r="F203" s="736">
        <v>20184.05</v>
      </c>
      <c r="G203" s="735">
        <v>19905</v>
      </c>
      <c r="H203" s="735">
        <v>20260</v>
      </c>
      <c r="I203" s="735">
        <v>19805</v>
      </c>
      <c r="J203" s="735">
        <v>4337</v>
      </c>
      <c r="K203" s="735">
        <v>87379335</v>
      </c>
      <c r="L203" s="735">
        <v>14122500000</v>
      </c>
      <c r="M203" s="735">
        <v>14128832937</v>
      </c>
      <c r="N203" s="735">
        <v>700000</v>
      </c>
      <c r="O203" s="734" t="s">
        <v>8165</v>
      </c>
      <c r="P203" s="736">
        <v>3999.32</v>
      </c>
      <c r="Q203" s="736">
        <v>40.130000000000003</v>
      </c>
      <c r="R203" s="736">
        <v>1.01</v>
      </c>
    </row>
    <row r="204" spans="1:18">
      <c r="A204" s="734" t="s">
        <v>6991</v>
      </c>
      <c r="B204" s="734" t="s">
        <v>9200</v>
      </c>
      <c r="C204" s="735">
        <v>9550</v>
      </c>
      <c r="D204" s="735">
        <v>70</v>
      </c>
      <c r="E204" s="736">
        <v>0.74</v>
      </c>
      <c r="F204" s="736">
        <v>9554.19</v>
      </c>
      <c r="G204" s="735">
        <v>9480</v>
      </c>
      <c r="H204" s="735">
        <v>9575</v>
      </c>
      <c r="I204" s="735">
        <v>9480</v>
      </c>
      <c r="J204" s="735">
        <v>4476</v>
      </c>
      <c r="K204" s="735">
        <v>42632545</v>
      </c>
      <c r="L204" s="735">
        <v>20055000000</v>
      </c>
      <c r="M204" s="735">
        <v>20063789784</v>
      </c>
      <c r="N204" s="735">
        <v>2100000</v>
      </c>
      <c r="O204" s="734" t="s">
        <v>6992</v>
      </c>
      <c r="P204" s="736">
        <v>9494.6299999999992</v>
      </c>
      <c r="Q204" s="736">
        <v>5.65</v>
      </c>
      <c r="R204" s="736">
        <v>0.06</v>
      </c>
    </row>
    <row r="205" spans="1:18">
      <c r="A205" s="734" t="s">
        <v>7469</v>
      </c>
      <c r="B205" s="734" t="s">
        <v>9201</v>
      </c>
      <c r="C205" s="735">
        <v>14605</v>
      </c>
      <c r="D205" s="735">
        <v>35</v>
      </c>
      <c r="E205" s="736">
        <v>0.24</v>
      </c>
      <c r="F205" s="736">
        <v>14609.03</v>
      </c>
      <c r="G205" s="735">
        <v>14660</v>
      </c>
      <c r="H205" s="735">
        <v>14660</v>
      </c>
      <c r="I205" s="735">
        <v>14535</v>
      </c>
      <c r="J205" s="735">
        <v>759</v>
      </c>
      <c r="K205" s="735">
        <v>11082175</v>
      </c>
      <c r="L205" s="735">
        <v>7302500000</v>
      </c>
      <c r="M205" s="735">
        <v>7304516838</v>
      </c>
      <c r="N205" s="735">
        <v>500000</v>
      </c>
      <c r="O205" s="734" t="s">
        <v>7470</v>
      </c>
      <c r="P205" s="736">
        <v>561.04</v>
      </c>
      <c r="Q205" s="736">
        <v>-0.23</v>
      </c>
      <c r="R205" s="736">
        <v>-0.04</v>
      </c>
    </row>
    <row r="206" spans="1:18">
      <c r="A206" s="734" t="s">
        <v>7471</v>
      </c>
      <c r="B206" s="734" t="s">
        <v>9202</v>
      </c>
      <c r="C206" s="735">
        <v>16110</v>
      </c>
      <c r="D206" s="735">
        <v>35</v>
      </c>
      <c r="E206" s="736">
        <v>0.22</v>
      </c>
      <c r="F206" s="736">
        <v>16113.21</v>
      </c>
      <c r="G206" s="735">
        <v>16040</v>
      </c>
      <c r="H206" s="735">
        <v>16110</v>
      </c>
      <c r="I206" s="735">
        <v>16035</v>
      </c>
      <c r="J206" s="735">
        <v>2024</v>
      </c>
      <c r="K206" s="735">
        <v>32545205</v>
      </c>
      <c r="L206" s="735">
        <v>8055000000</v>
      </c>
      <c r="M206" s="735">
        <v>8056605345</v>
      </c>
      <c r="N206" s="735">
        <v>500000</v>
      </c>
      <c r="O206" s="734" t="s">
        <v>7472</v>
      </c>
      <c r="P206" s="736">
        <v>736.76</v>
      </c>
      <c r="Q206" s="736">
        <v>-0.54</v>
      </c>
      <c r="R206" s="736">
        <v>-7.0000000000000007E-2</v>
      </c>
    </row>
    <row r="207" spans="1:18">
      <c r="A207" s="734" t="s">
        <v>7473</v>
      </c>
      <c r="B207" s="734" t="s">
        <v>9203</v>
      </c>
      <c r="C207" s="735">
        <v>16485</v>
      </c>
      <c r="D207" s="735">
        <v>35</v>
      </c>
      <c r="E207" s="736">
        <v>0.21</v>
      </c>
      <c r="F207" s="736">
        <v>16489.34</v>
      </c>
      <c r="G207" s="735">
        <v>16420</v>
      </c>
      <c r="H207" s="735">
        <v>16485</v>
      </c>
      <c r="I207" s="735">
        <v>16400</v>
      </c>
      <c r="J207" s="735">
        <v>3365</v>
      </c>
      <c r="K207" s="735">
        <v>55370463</v>
      </c>
      <c r="L207" s="735">
        <v>8242500000</v>
      </c>
      <c r="M207" s="735">
        <v>8244671443</v>
      </c>
      <c r="N207" s="735">
        <v>500000</v>
      </c>
      <c r="O207" s="734" t="s">
        <v>7474</v>
      </c>
      <c r="P207" s="736">
        <v>863.46</v>
      </c>
      <c r="Q207" s="736">
        <v>-0.87</v>
      </c>
      <c r="R207" s="736">
        <v>-0.1</v>
      </c>
    </row>
    <row r="208" spans="1:18">
      <c r="A208" s="734" t="s">
        <v>6993</v>
      </c>
      <c r="B208" s="734" t="s">
        <v>9204</v>
      </c>
      <c r="C208" s="735">
        <v>15670</v>
      </c>
      <c r="D208" s="735">
        <v>15</v>
      </c>
      <c r="E208" s="736">
        <v>0.1</v>
      </c>
      <c r="F208" s="736">
        <v>15683.23</v>
      </c>
      <c r="G208" s="735">
        <v>15560</v>
      </c>
      <c r="H208" s="735">
        <v>15670</v>
      </c>
      <c r="I208" s="735">
        <v>15545</v>
      </c>
      <c r="J208" s="735">
        <v>18140</v>
      </c>
      <c r="K208" s="735">
        <v>282824220</v>
      </c>
      <c r="L208" s="735">
        <v>39958500000</v>
      </c>
      <c r="M208" s="735">
        <v>39992227109</v>
      </c>
      <c r="N208" s="735">
        <v>2550000</v>
      </c>
      <c r="O208" s="734" t="s">
        <v>6994</v>
      </c>
      <c r="P208" s="736">
        <v>15772.33</v>
      </c>
      <c r="Q208" s="736">
        <v>9.81</v>
      </c>
      <c r="R208" s="736">
        <v>0.06</v>
      </c>
    </row>
    <row r="209" spans="1:18">
      <c r="A209" s="734" t="s">
        <v>6995</v>
      </c>
      <c r="B209" s="734" t="s">
        <v>9205</v>
      </c>
      <c r="C209" s="735">
        <v>109180</v>
      </c>
      <c r="D209" s="735">
        <v>-250</v>
      </c>
      <c r="E209" s="736">
        <v>-0.23</v>
      </c>
      <c r="F209" s="736">
        <v>109237.53</v>
      </c>
      <c r="G209" s="735">
        <v>109580</v>
      </c>
      <c r="H209" s="735">
        <v>109765</v>
      </c>
      <c r="I209" s="735">
        <v>109180</v>
      </c>
      <c r="J209" s="735">
        <v>14876</v>
      </c>
      <c r="K209" s="735">
        <v>1629156752</v>
      </c>
      <c r="L209" s="735">
        <v>561512740000</v>
      </c>
      <c r="M209" s="735">
        <v>561808594757</v>
      </c>
      <c r="N209" s="735">
        <v>5143000</v>
      </c>
      <c r="O209" s="734" t="s">
        <v>6220</v>
      </c>
      <c r="P209" s="736">
        <v>16322.76</v>
      </c>
      <c r="Q209" s="736">
        <v>-17.62</v>
      </c>
      <c r="R209" s="736">
        <v>-0.11</v>
      </c>
    </row>
    <row r="210" spans="1:18">
      <c r="A210" s="734" t="s">
        <v>6996</v>
      </c>
      <c r="B210" s="734" t="s">
        <v>9206</v>
      </c>
      <c r="C210" s="735">
        <v>102505</v>
      </c>
      <c r="D210" s="735">
        <v>-205</v>
      </c>
      <c r="E210" s="736">
        <v>-0.2</v>
      </c>
      <c r="F210" s="736">
        <v>102301.46</v>
      </c>
      <c r="G210" s="735">
        <v>103115</v>
      </c>
      <c r="H210" s="735">
        <v>103115</v>
      </c>
      <c r="I210" s="735">
        <v>102505</v>
      </c>
      <c r="J210" s="735">
        <v>25</v>
      </c>
      <c r="K210" s="735">
        <v>2570290</v>
      </c>
      <c r="L210" s="735">
        <v>29726450000</v>
      </c>
      <c r="M210" s="735">
        <v>29667422289</v>
      </c>
      <c r="N210" s="735">
        <v>290000</v>
      </c>
      <c r="O210" s="734" t="s">
        <v>6220</v>
      </c>
      <c r="P210" s="736">
        <v>16322.76</v>
      </c>
      <c r="Q210" s="736">
        <v>-17.62</v>
      </c>
      <c r="R210" s="736">
        <v>-0.11</v>
      </c>
    </row>
    <row r="211" spans="1:18">
      <c r="A211" s="734" t="s">
        <v>8304</v>
      </c>
      <c r="B211" s="734" t="s">
        <v>9207</v>
      </c>
      <c r="C211" s="735">
        <v>57650</v>
      </c>
      <c r="D211" s="735">
        <v>-165</v>
      </c>
      <c r="E211" s="736">
        <v>-0.28999999999999998</v>
      </c>
      <c r="F211" s="736">
        <v>57695.92</v>
      </c>
      <c r="G211" s="735">
        <v>58085</v>
      </c>
      <c r="H211" s="735">
        <v>58295</v>
      </c>
      <c r="I211" s="735">
        <v>57650</v>
      </c>
      <c r="J211" s="735">
        <v>8393</v>
      </c>
      <c r="K211" s="735">
        <v>486561188</v>
      </c>
      <c r="L211" s="735">
        <v>34590000000</v>
      </c>
      <c r="M211" s="735">
        <v>34617552947</v>
      </c>
      <c r="N211" s="735">
        <v>600000</v>
      </c>
      <c r="O211" s="734" t="s">
        <v>8305</v>
      </c>
      <c r="P211" s="736">
        <v>9415.15</v>
      </c>
      <c r="Q211" s="736">
        <v>-34.24</v>
      </c>
      <c r="R211" s="736">
        <v>-0.36</v>
      </c>
    </row>
    <row r="212" spans="1:18">
      <c r="A212" s="734" t="s">
        <v>6997</v>
      </c>
      <c r="B212" s="734" t="s">
        <v>9208</v>
      </c>
      <c r="C212" s="735">
        <v>109220</v>
      </c>
      <c r="D212" s="735">
        <v>-30</v>
      </c>
      <c r="E212" s="736">
        <v>-0.03</v>
      </c>
      <c r="F212" s="736">
        <v>109195.08</v>
      </c>
      <c r="G212" s="735">
        <v>109275</v>
      </c>
      <c r="H212" s="735">
        <v>109310</v>
      </c>
      <c r="I212" s="735">
        <v>109220</v>
      </c>
      <c r="J212" s="735">
        <v>533</v>
      </c>
      <c r="K212" s="735">
        <v>58238615</v>
      </c>
      <c r="L212" s="735">
        <v>42595800000</v>
      </c>
      <c r="M212" s="735">
        <v>42586080772</v>
      </c>
      <c r="N212" s="735">
        <v>390000</v>
      </c>
      <c r="O212" s="734" t="s">
        <v>6223</v>
      </c>
      <c r="P212" s="736">
        <v>10297.790000000001</v>
      </c>
      <c r="Q212" s="736">
        <v>-0.71</v>
      </c>
      <c r="R212" s="736">
        <v>-0.01</v>
      </c>
    </row>
    <row r="213" spans="1:18">
      <c r="A213" s="734" t="s">
        <v>8166</v>
      </c>
      <c r="B213" s="734" t="s">
        <v>9209</v>
      </c>
      <c r="C213" s="735">
        <v>21420</v>
      </c>
      <c r="D213" s="735">
        <v>45</v>
      </c>
      <c r="E213" s="736">
        <v>0.21</v>
      </c>
      <c r="F213" s="736">
        <v>21436.39</v>
      </c>
      <c r="G213" s="735">
        <v>21375</v>
      </c>
      <c r="H213" s="735">
        <v>21420</v>
      </c>
      <c r="I213" s="735">
        <v>21230</v>
      </c>
      <c r="J213" s="735">
        <v>5574</v>
      </c>
      <c r="K213" s="735">
        <v>118854208</v>
      </c>
      <c r="L213" s="735">
        <v>33201000000</v>
      </c>
      <c r="M213" s="735">
        <v>33226399692</v>
      </c>
      <c r="N213" s="735">
        <v>1550000</v>
      </c>
      <c r="O213" s="734" t="s">
        <v>8167</v>
      </c>
      <c r="P213" s="736">
        <v>12899.14</v>
      </c>
      <c r="Q213" s="736">
        <v>-39.24</v>
      </c>
      <c r="R213" s="736">
        <v>-0.3</v>
      </c>
    </row>
    <row r="214" spans="1:18">
      <c r="A214" s="734" t="s">
        <v>8557</v>
      </c>
      <c r="B214" s="734" t="s">
        <v>9210</v>
      </c>
      <c r="C214" s="735">
        <v>13475</v>
      </c>
      <c r="D214" s="735">
        <v>70</v>
      </c>
      <c r="E214" s="736">
        <v>0.52</v>
      </c>
      <c r="F214" s="736">
        <v>13453.7</v>
      </c>
      <c r="G214" s="735">
        <v>13400</v>
      </c>
      <c r="H214" s="735">
        <v>13475</v>
      </c>
      <c r="I214" s="735">
        <v>13330</v>
      </c>
      <c r="J214" s="735">
        <v>2308</v>
      </c>
      <c r="K214" s="735">
        <v>30928212</v>
      </c>
      <c r="L214" s="735">
        <v>7411250000</v>
      </c>
      <c r="M214" s="735">
        <v>7399533261</v>
      </c>
      <c r="N214" s="735">
        <v>550000</v>
      </c>
      <c r="O214" s="734" t="s">
        <v>8558</v>
      </c>
      <c r="P214" s="736">
        <v>1267.01</v>
      </c>
      <c r="Q214" s="736">
        <v>-1.1200000000000001</v>
      </c>
      <c r="R214" s="736">
        <v>-0.09</v>
      </c>
    </row>
    <row r="215" spans="1:18">
      <c r="A215" s="734" t="s">
        <v>7002</v>
      </c>
      <c r="B215" s="734" t="s">
        <v>9211</v>
      </c>
      <c r="C215" s="735">
        <v>15175</v>
      </c>
      <c r="D215" s="735">
        <v>-110</v>
      </c>
      <c r="E215" s="736">
        <v>-0.72</v>
      </c>
      <c r="F215" s="736">
        <v>15235.42</v>
      </c>
      <c r="G215" s="735">
        <v>15195</v>
      </c>
      <c r="H215" s="735">
        <v>15260</v>
      </c>
      <c r="I215" s="735">
        <v>15150</v>
      </c>
      <c r="J215" s="735">
        <v>131</v>
      </c>
      <c r="K215" s="735">
        <v>1986800</v>
      </c>
      <c r="L215" s="735">
        <v>6070000000</v>
      </c>
      <c r="M215" s="735">
        <v>6094168247</v>
      </c>
      <c r="N215" s="735">
        <v>400000</v>
      </c>
      <c r="O215" s="734" t="s">
        <v>7003</v>
      </c>
      <c r="P215" s="736">
        <v>3298.27</v>
      </c>
      <c r="Q215" s="736">
        <v>-14.53</v>
      </c>
      <c r="R215" s="736">
        <v>-0.44</v>
      </c>
    </row>
    <row r="216" spans="1:18">
      <c r="A216" s="734" t="s">
        <v>6998</v>
      </c>
      <c r="B216" s="734" t="s">
        <v>9212</v>
      </c>
      <c r="C216" s="735">
        <v>101300</v>
      </c>
      <c r="D216" s="735">
        <v>45</v>
      </c>
      <c r="E216" s="736">
        <v>0.04</v>
      </c>
      <c r="F216" s="736">
        <v>101262.77</v>
      </c>
      <c r="G216" s="735">
        <v>101275</v>
      </c>
      <c r="H216" s="735">
        <v>102195</v>
      </c>
      <c r="I216" s="735">
        <v>101275</v>
      </c>
      <c r="J216" s="735">
        <v>243553</v>
      </c>
      <c r="K216" s="735">
        <v>24685246266</v>
      </c>
      <c r="L216" s="735">
        <v>152557800000</v>
      </c>
      <c r="M216" s="735">
        <v>152501726078</v>
      </c>
      <c r="N216" s="735">
        <v>1506000</v>
      </c>
      <c r="O216" s="734" t="s">
        <v>6999</v>
      </c>
      <c r="P216" s="736">
        <v>14481.79</v>
      </c>
      <c r="Q216" s="736">
        <v>3.19</v>
      </c>
      <c r="R216" s="736">
        <v>0.02</v>
      </c>
    </row>
    <row r="217" spans="1:18">
      <c r="A217" s="734" t="s">
        <v>7475</v>
      </c>
      <c r="B217" s="734" t="s">
        <v>9213</v>
      </c>
      <c r="C217" s="735">
        <v>106300</v>
      </c>
      <c r="D217" s="735">
        <v>15</v>
      </c>
      <c r="E217" s="736">
        <v>0.01</v>
      </c>
      <c r="F217" s="736">
        <v>106264.15</v>
      </c>
      <c r="G217" s="735">
        <v>106235</v>
      </c>
      <c r="H217" s="735">
        <v>106330</v>
      </c>
      <c r="I217" s="735">
        <v>106235</v>
      </c>
      <c r="J217" s="735">
        <v>769</v>
      </c>
      <c r="K217" s="735">
        <v>81753590</v>
      </c>
      <c r="L217" s="735">
        <v>69095000000</v>
      </c>
      <c r="M217" s="735">
        <v>69071699037</v>
      </c>
      <c r="N217" s="735">
        <v>650000</v>
      </c>
      <c r="O217" s="734" t="s">
        <v>7476</v>
      </c>
      <c r="P217" s="736">
        <v>126.22</v>
      </c>
      <c r="Q217" s="736">
        <v>0.01</v>
      </c>
      <c r="R217" s="736">
        <v>0.01</v>
      </c>
    </row>
    <row r="218" spans="1:18">
      <c r="A218" s="734" t="s">
        <v>7000</v>
      </c>
      <c r="B218" s="734" t="s">
        <v>9214</v>
      </c>
      <c r="C218" s="735">
        <v>17645</v>
      </c>
      <c r="D218" s="735">
        <v>100</v>
      </c>
      <c r="E218" s="736">
        <v>0.56999999999999995</v>
      </c>
      <c r="F218" s="736">
        <v>17573.47</v>
      </c>
      <c r="G218" s="735">
        <v>17655</v>
      </c>
      <c r="H218" s="735">
        <v>17655</v>
      </c>
      <c r="I218" s="735">
        <v>17502</v>
      </c>
      <c r="J218" s="735">
        <v>2648</v>
      </c>
      <c r="K218" s="735">
        <v>46562345</v>
      </c>
      <c r="L218" s="735">
        <v>16762750000</v>
      </c>
      <c r="M218" s="735">
        <v>16694798075</v>
      </c>
      <c r="N218" s="735">
        <v>950000</v>
      </c>
      <c r="O218" s="734" t="s">
        <v>7001</v>
      </c>
      <c r="P218" s="736">
        <v>9175.1299999999992</v>
      </c>
      <c r="Q218" s="736">
        <v>52.19</v>
      </c>
      <c r="R218" s="736">
        <v>0.56999999999999995</v>
      </c>
    </row>
    <row r="219" spans="1:18">
      <c r="A219" s="734" t="s">
        <v>8986</v>
      </c>
      <c r="B219" s="734" t="s">
        <v>9215</v>
      </c>
      <c r="C219" s="735">
        <v>51700</v>
      </c>
      <c r="D219" s="735">
        <v>-30</v>
      </c>
      <c r="E219" s="736">
        <v>-0.06</v>
      </c>
      <c r="F219" s="736">
        <v>51678.400000000001</v>
      </c>
      <c r="G219" s="735">
        <v>51730</v>
      </c>
      <c r="H219" s="735">
        <v>51730</v>
      </c>
      <c r="I219" s="735">
        <v>51685</v>
      </c>
      <c r="J219" s="735">
        <v>5307</v>
      </c>
      <c r="K219" s="735">
        <v>274368925</v>
      </c>
      <c r="L219" s="735">
        <v>253743600000</v>
      </c>
      <c r="M219" s="735">
        <v>253637573111</v>
      </c>
      <c r="N219" s="735">
        <v>4908000</v>
      </c>
      <c r="O219" s="734" t="s">
        <v>8987</v>
      </c>
      <c r="P219" s="736">
        <v>117.42</v>
      </c>
      <c r="Q219" s="736">
        <v>0.03</v>
      </c>
      <c r="R219" s="736">
        <v>0.03</v>
      </c>
    </row>
    <row r="220" spans="1:18">
      <c r="A220" s="734" t="s">
        <v>7004</v>
      </c>
      <c r="B220" s="734" t="s">
        <v>9216</v>
      </c>
      <c r="C220" s="735">
        <v>113810</v>
      </c>
      <c r="D220" s="735">
        <v>-60</v>
      </c>
      <c r="E220" s="736">
        <v>-0.05</v>
      </c>
      <c r="F220" s="736">
        <v>113673.17</v>
      </c>
      <c r="G220" s="735">
        <v>114035</v>
      </c>
      <c r="H220" s="735">
        <v>114035</v>
      </c>
      <c r="I220" s="735">
        <v>113810</v>
      </c>
      <c r="J220" s="735">
        <v>305</v>
      </c>
      <c r="K220" s="735">
        <v>34749840</v>
      </c>
      <c r="L220" s="735">
        <v>11381000000</v>
      </c>
      <c r="M220" s="735">
        <v>11367317462</v>
      </c>
      <c r="N220" s="735">
        <v>100000</v>
      </c>
      <c r="O220" s="734" t="s">
        <v>7005</v>
      </c>
      <c r="P220" s="736">
        <v>14256.08</v>
      </c>
      <c r="Q220" s="736">
        <v>-23.36</v>
      </c>
      <c r="R220" s="736">
        <v>-0.16</v>
      </c>
    </row>
    <row r="221" spans="1:18">
      <c r="A221" s="734" t="s">
        <v>7006</v>
      </c>
      <c r="B221" s="734" t="s">
        <v>9217</v>
      </c>
      <c r="C221" s="735">
        <v>16340</v>
      </c>
      <c r="D221" s="735">
        <v>-10</v>
      </c>
      <c r="E221" s="736">
        <v>-0.06</v>
      </c>
      <c r="F221" s="736">
        <v>16295.29</v>
      </c>
      <c r="G221" s="735">
        <v>16315</v>
      </c>
      <c r="H221" s="735">
        <v>16380</v>
      </c>
      <c r="I221" s="735">
        <v>16040</v>
      </c>
      <c r="J221" s="735">
        <v>293</v>
      </c>
      <c r="K221" s="735">
        <v>4751542</v>
      </c>
      <c r="L221" s="735">
        <v>3268000000</v>
      </c>
      <c r="M221" s="735">
        <v>3259057136</v>
      </c>
      <c r="N221" s="735">
        <v>200000</v>
      </c>
      <c r="O221" s="734" t="s">
        <v>7007</v>
      </c>
      <c r="P221" s="736">
        <v>325.26</v>
      </c>
      <c r="Q221" s="736">
        <v>-2.2200000000000002</v>
      </c>
      <c r="R221" s="736">
        <v>-0.68</v>
      </c>
    </row>
    <row r="222" spans="1:18">
      <c r="A222" s="734" t="s">
        <v>7008</v>
      </c>
      <c r="B222" s="734" t="s">
        <v>9218</v>
      </c>
      <c r="C222" s="735">
        <v>19800</v>
      </c>
      <c r="D222" s="735">
        <v>35</v>
      </c>
      <c r="E222" s="736">
        <v>0.18</v>
      </c>
      <c r="F222" s="736">
        <v>19828.3</v>
      </c>
      <c r="G222" s="735">
        <v>19845</v>
      </c>
      <c r="H222" s="735">
        <v>19845</v>
      </c>
      <c r="I222" s="735">
        <v>19700</v>
      </c>
      <c r="J222" s="735">
        <v>11124</v>
      </c>
      <c r="K222" s="735">
        <v>220072041</v>
      </c>
      <c r="L222" s="735">
        <v>77220000000</v>
      </c>
      <c r="M222" s="735">
        <v>75347530572</v>
      </c>
      <c r="N222" s="735">
        <v>3900000</v>
      </c>
      <c r="O222" s="734" t="s">
        <v>6247</v>
      </c>
      <c r="P222" s="736">
        <v>6896.24</v>
      </c>
      <c r="Q222" s="736">
        <v>-9.5</v>
      </c>
      <c r="R222" s="736">
        <v>-0.14000000000000001</v>
      </c>
    </row>
    <row r="223" spans="1:18">
      <c r="A223" s="734" t="s">
        <v>9219</v>
      </c>
      <c r="B223" s="734" t="s">
        <v>9220</v>
      </c>
      <c r="C223" s="735">
        <v>10090</v>
      </c>
      <c r="D223" s="735">
        <v>-50</v>
      </c>
      <c r="E223" s="736">
        <v>-0.49</v>
      </c>
      <c r="F223" s="736">
        <v>10109.85</v>
      </c>
      <c r="G223" s="735">
        <v>10110</v>
      </c>
      <c r="H223" s="735">
        <v>10110</v>
      </c>
      <c r="I223" s="735">
        <v>10035</v>
      </c>
      <c r="J223" s="735">
        <v>79641</v>
      </c>
      <c r="K223" s="735">
        <v>803211612</v>
      </c>
      <c r="L223" s="735">
        <v>12612500000</v>
      </c>
      <c r="M223" s="735">
        <v>12637311570</v>
      </c>
      <c r="N223" s="735">
        <v>1250000</v>
      </c>
      <c r="O223" s="734" t="s">
        <v>9221</v>
      </c>
      <c r="P223" s="736">
        <v>725.43</v>
      </c>
      <c r="Q223" s="736">
        <v>-0.22</v>
      </c>
      <c r="R223" s="736">
        <v>-0.03</v>
      </c>
    </row>
    <row r="224" spans="1:18">
      <c r="A224" s="734" t="s">
        <v>9222</v>
      </c>
      <c r="B224" s="734" t="s">
        <v>9223</v>
      </c>
      <c r="C224" s="735">
        <v>9820</v>
      </c>
      <c r="D224" s="735">
        <v>-85</v>
      </c>
      <c r="E224" s="736">
        <v>-0.86</v>
      </c>
      <c r="F224" s="736">
        <v>9826.73</v>
      </c>
      <c r="G224" s="735">
        <v>9810</v>
      </c>
      <c r="H224" s="735">
        <v>9820</v>
      </c>
      <c r="I224" s="735">
        <v>9770</v>
      </c>
      <c r="J224" s="735">
        <v>215449</v>
      </c>
      <c r="K224" s="735">
        <v>2111841413</v>
      </c>
      <c r="L224" s="735">
        <v>16203000000</v>
      </c>
      <c r="M224" s="735">
        <v>16705447851</v>
      </c>
      <c r="N224" s="735">
        <v>1650000</v>
      </c>
      <c r="O224" s="734" t="s">
        <v>9224</v>
      </c>
      <c r="P224" s="736">
        <v>5560.41</v>
      </c>
      <c r="Q224" s="736">
        <v>-4.82</v>
      </c>
      <c r="R224" s="736">
        <v>-0.09</v>
      </c>
    </row>
    <row r="225" spans="1:18">
      <c r="A225" s="734" t="s">
        <v>9225</v>
      </c>
      <c r="B225" s="734" t="s">
        <v>9226</v>
      </c>
      <c r="C225" s="735">
        <v>10140</v>
      </c>
      <c r="D225" s="735">
        <v>30</v>
      </c>
      <c r="E225" s="736">
        <v>0.3</v>
      </c>
      <c r="F225" s="736">
        <v>10130.02</v>
      </c>
      <c r="G225" s="735">
        <v>10110</v>
      </c>
      <c r="H225" s="735">
        <v>10140</v>
      </c>
      <c r="I225" s="735">
        <v>10055</v>
      </c>
      <c r="J225" s="735">
        <v>72704</v>
      </c>
      <c r="K225" s="735">
        <v>734477498</v>
      </c>
      <c r="L225" s="735">
        <v>11661000000</v>
      </c>
      <c r="M225" s="735">
        <v>11649524188</v>
      </c>
      <c r="N225" s="735">
        <v>1150000</v>
      </c>
      <c r="O225" s="734" t="s">
        <v>9227</v>
      </c>
      <c r="P225" s="736">
        <v>531.03</v>
      </c>
      <c r="Q225" s="736">
        <v>-0.55000000000000004</v>
      </c>
      <c r="R225" s="736">
        <v>-0.1</v>
      </c>
    </row>
    <row r="226" spans="1:18">
      <c r="A226" s="734" t="s">
        <v>7009</v>
      </c>
      <c r="B226" s="734" t="s">
        <v>9228</v>
      </c>
      <c r="C226" s="735">
        <v>17035</v>
      </c>
      <c r="D226" s="735">
        <v>-85</v>
      </c>
      <c r="E226" s="736">
        <v>-0.5</v>
      </c>
      <c r="F226" s="736">
        <v>17040.05</v>
      </c>
      <c r="G226" s="735">
        <v>17120</v>
      </c>
      <c r="H226" s="735">
        <v>17120</v>
      </c>
      <c r="I226" s="735">
        <v>17000</v>
      </c>
      <c r="J226" s="735">
        <v>32865</v>
      </c>
      <c r="K226" s="735">
        <v>559537980</v>
      </c>
      <c r="L226" s="735">
        <v>34070000000</v>
      </c>
      <c r="M226" s="735">
        <v>34080098514</v>
      </c>
      <c r="N226" s="735">
        <v>2000000</v>
      </c>
      <c r="O226" s="734" t="s">
        <v>6247</v>
      </c>
      <c r="P226" s="736">
        <v>6896.24</v>
      </c>
      <c r="Q226" s="736">
        <v>-9.5</v>
      </c>
      <c r="R226" s="736">
        <v>-0.14000000000000001</v>
      </c>
    </row>
    <row r="227" spans="1:18">
      <c r="A227" s="734" t="s">
        <v>9229</v>
      </c>
      <c r="B227" s="734" t="s">
        <v>9230</v>
      </c>
      <c r="C227" s="735">
        <v>9815</v>
      </c>
      <c r="D227" s="735">
        <v>0</v>
      </c>
      <c r="E227" s="736">
        <v>0</v>
      </c>
      <c r="F227" s="736">
        <v>9770.93</v>
      </c>
      <c r="G227" s="735">
        <v>9740</v>
      </c>
      <c r="H227" s="735">
        <v>9815</v>
      </c>
      <c r="I227" s="735">
        <v>9710</v>
      </c>
      <c r="J227" s="735">
        <v>236712</v>
      </c>
      <c r="K227" s="735">
        <v>2315814593</v>
      </c>
      <c r="L227" s="735">
        <v>30917250000</v>
      </c>
      <c r="M227" s="735">
        <v>31266967738</v>
      </c>
      <c r="N227" s="735">
        <v>3150000</v>
      </c>
      <c r="O227" s="734" t="s">
        <v>9231</v>
      </c>
      <c r="P227" s="736">
        <v>2994.59</v>
      </c>
      <c r="Q227" s="736">
        <v>-7.29</v>
      </c>
      <c r="R227" s="736">
        <v>-0.24</v>
      </c>
    </row>
    <row r="228" spans="1:18">
      <c r="A228" s="734" t="s">
        <v>9232</v>
      </c>
      <c r="B228" s="734" t="s">
        <v>9233</v>
      </c>
      <c r="C228" s="735">
        <v>10290</v>
      </c>
      <c r="D228" s="735">
        <v>-20</v>
      </c>
      <c r="E228" s="736">
        <v>-0.19</v>
      </c>
      <c r="F228" s="736">
        <v>10336.26</v>
      </c>
      <c r="G228" s="735">
        <v>10310</v>
      </c>
      <c r="H228" s="735">
        <v>10320</v>
      </c>
      <c r="I228" s="735">
        <v>10270</v>
      </c>
      <c r="J228" s="735">
        <v>154986</v>
      </c>
      <c r="K228" s="735">
        <v>1595486539</v>
      </c>
      <c r="L228" s="735">
        <v>27783000000</v>
      </c>
      <c r="M228" s="735">
        <v>27907896952</v>
      </c>
      <c r="N228" s="735">
        <v>2700000</v>
      </c>
      <c r="O228" s="734" t="s">
        <v>9234</v>
      </c>
      <c r="P228" s="736">
        <v>3170.47</v>
      </c>
      <c r="Q228" s="736">
        <v>-8.85</v>
      </c>
      <c r="R228" s="736">
        <v>-0.28000000000000003</v>
      </c>
    </row>
    <row r="229" spans="1:18">
      <c r="A229" s="734" t="s">
        <v>8168</v>
      </c>
      <c r="B229" s="734" t="s">
        <v>9235</v>
      </c>
      <c r="C229" s="735">
        <v>20145</v>
      </c>
      <c r="D229" s="735">
        <v>-135</v>
      </c>
      <c r="E229" s="736">
        <v>-0.67</v>
      </c>
      <c r="F229" s="736">
        <v>20165.25</v>
      </c>
      <c r="G229" s="735">
        <v>20140</v>
      </c>
      <c r="H229" s="735">
        <v>20170</v>
      </c>
      <c r="I229" s="735">
        <v>20120</v>
      </c>
      <c r="J229" s="735">
        <v>53419</v>
      </c>
      <c r="K229" s="735">
        <v>1075796625</v>
      </c>
      <c r="L229" s="735">
        <v>68493000000</v>
      </c>
      <c r="M229" s="735">
        <v>68561859147</v>
      </c>
      <c r="N229" s="735">
        <v>3400000</v>
      </c>
      <c r="O229" s="734" t="s">
        <v>6255</v>
      </c>
      <c r="P229" s="736">
        <v>25462.560000000001</v>
      </c>
      <c r="Q229" s="736">
        <v>-63</v>
      </c>
      <c r="R229" s="736">
        <v>-0.25</v>
      </c>
    </row>
    <row r="230" spans="1:18">
      <c r="A230" s="734" t="s">
        <v>8306</v>
      </c>
      <c r="B230" s="734" t="s">
        <v>9236</v>
      </c>
      <c r="C230" s="735">
        <v>12740</v>
      </c>
      <c r="D230" s="735">
        <v>65</v>
      </c>
      <c r="E230" s="736">
        <v>0.51</v>
      </c>
      <c r="F230" s="736">
        <v>12753.52</v>
      </c>
      <c r="G230" s="735">
        <v>12720</v>
      </c>
      <c r="H230" s="735">
        <v>12750</v>
      </c>
      <c r="I230" s="735">
        <v>12710</v>
      </c>
      <c r="J230" s="735">
        <v>1343</v>
      </c>
      <c r="K230" s="735">
        <v>17098260</v>
      </c>
      <c r="L230" s="735">
        <v>10319400000</v>
      </c>
      <c r="M230" s="735">
        <v>10330350905</v>
      </c>
      <c r="N230" s="735">
        <v>810000</v>
      </c>
      <c r="O230" s="734" t="s">
        <v>7993</v>
      </c>
      <c r="P230" s="736">
        <v>1226.32</v>
      </c>
      <c r="Q230" s="736">
        <v>0.13</v>
      </c>
      <c r="R230" s="736">
        <v>0.01</v>
      </c>
    </row>
    <row r="231" spans="1:18">
      <c r="A231" s="734" t="s">
        <v>7010</v>
      </c>
      <c r="B231" s="734" t="s">
        <v>9237</v>
      </c>
      <c r="C231" s="735">
        <v>16535</v>
      </c>
      <c r="D231" s="735">
        <v>40</v>
      </c>
      <c r="E231" s="736">
        <v>0.24</v>
      </c>
      <c r="F231" s="736">
        <v>16543.439999999999</v>
      </c>
      <c r="G231" s="735">
        <v>16465</v>
      </c>
      <c r="H231" s="735">
        <v>16535</v>
      </c>
      <c r="I231" s="735">
        <v>16405</v>
      </c>
      <c r="J231" s="735">
        <v>4864</v>
      </c>
      <c r="K231" s="735">
        <v>80019487</v>
      </c>
      <c r="L231" s="735">
        <v>27117400000</v>
      </c>
      <c r="M231" s="735">
        <v>27131242404</v>
      </c>
      <c r="N231" s="735">
        <v>1640000</v>
      </c>
      <c r="O231" s="734" t="s">
        <v>6827</v>
      </c>
      <c r="P231" s="736">
        <v>1604.73</v>
      </c>
      <c r="Q231" s="736">
        <v>9.92</v>
      </c>
      <c r="R231" s="736">
        <v>0.62</v>
      </c>
    </row>
    <row r="232" spans="1:18">
      <c r="A232" s="734" t="s">
        <v>7011</v>
      </c>
      <c r="B232" s="734" t="s">
        <v>9238</v>
      </c>
      <c r="C232" s="735">
        <v>16140</v>
      </c>
      <c r="D232" s="735">
        <v>170</v>
      </c>
      <c r="E232" s="736">
        <v>1.06</v>
      </c>
      <c r="F232" s="736">
        <v>16148.37</v>
      </c>
      <c r="G232" s="735">
        <v>15950</v>
      </c>
      <c r="H232" s="735">
        <v>16140</v>
      </c>
      <c r="I232" s="735">
        <v>15900</v>
      </c>
      <c r="J232" s="735">
        <v>5106</v>
      </c>
      <c r="K232" s="735">
        <v>81667510</v>
      </c>
      <c r="L232" s="735">
        <v>10168200000</v>
      </c>
      <c r="M232" s="735">
        <v>10173471772</v>
      </c>
      <c r="N232" s="735">
        <v>630000</v>
      </c>
      <c r="O232" s="734" t="s">
        <v>6827</v>
      </c>
      <c r="P232" s="736">
        <v>1604.73</v>
      </c>
      <c r="Q232" s="736">
        <v>9.92</v>
      </c>
      <c r="R232" s="736">
        <v>0.62</v>
      </c>
    </row>
    <row r="233" spans="1:18">
      <c r="A233" s="734" t="s">
        <v>7012</v>
      </c>
      <c r="B233" s="734" t="s">
        <v>9239</v>
      </c>
      <c r="C233" s="735">
        <v>8095</v>
      </c>
      <c r="D233" s="735">
        <v>-10</v>
      </c>
      <c r="E233" s="736">
        <v>-0.12</v>
      </c>
      <c r="F233" s="736">
        <v>8096.05</v>
      </c>
      <c r="G233" s="735">
        <v>8135</v>
      </c>
      <c r="H233" s="735">
        <v>8140</v>
      </c>
      <c r="I233" s="735">
        <v>8095</v>
      </c>
      <c r="J233" s="735">
        <v>439</v>
      </c>
      <c r="K233" s="735">
        <v>3565125</v>
      </c>
      <c r="L233" s="735">
        <v>58688750000</v>
      </c>
      <c r="M233" s="735">
        <v>58696369286</v>
      </c>
      <c r="N233" s="735">
        <v>7250000</v>
      </c>
      <c r="O233" s="734" t="s">
        <v>6827</v>
      </c>
      <c r="P233" s="736">
        <v>1604.73</v>
      </c>
      <c r="Q233" s="736">
        <v>9.92</v>
      </c>
      <c r="R233" s="736">
        <v>0.62</v>
      </c>
    </row>
    <row r="234" spans="1:18">
      <c r="A234" s="734" t="s">
        <v>7013</v>
      </c>
      <c r="B234" s="734" t="s">
        <v>9240</v>
      </c>
      <c r="C234" s="735">
        <v>4385</v>
      </c>
      <c r="D234" s="735">
        <v>-25</v>
      </c>
      <c r="E234" s="736">
        <v>-0.56999999999999995</v>
      </c>
      <c r="F234" s="736">
        <v>4396.47</v>
      </c>
      <c r="G234" s="735">
        <v>4410</v>
      </c>
      <c r="H234" s="735">
        <v>4437</v>
      </c>
      <c r="I234" s="735">
        <v>4385</v>
      </c>
      <c r="J234" s="735">
        <v>23024</v>
      </c>
      <c r="K234" s="735">
        <v>101286472</v>
      </c>
      <c r="L234" s="735">
        <v>10655550000</v>
      </c>
      <c r="M234" s="735">
        <v>10683421581</v>
      </c>
      <c r="N234" s="735">
        <v>2430000</v>
      </c>
      <c r="O234" s="734" t="s">
        <v>6827</v>
      </c>
      <c r="P234" s="736">
        <v>1604.73</v>
      </c>
      <c r="Q234" s="736">
        <v>9.92</v>
      </c>
      <c r="R234" s="736">
        <v>0.62</v>
      </c>
    </row>
    <row r="235" spans="1:18">
      <c r="A235" s="734" t="s">
        <v>9241</v>
      </c>
      <c r="B235" s="734" t="s">
        <v>9242</v>
      </c>
      <c r="C235" s="735">
        <v>10070</v>
      </c>
      <c r="D235" s="735">
        <v>20</v>
      </c>
      <c r="E235" s="736">
        <v>0.2</v>
      </c>
      <c r="F235" s="736">
        <v>10092.209999999999</v>
      </c>
      <c r="G235" s="735">
        <v>10050</v>
      </c>
      <c r="H235" s="735">
        <v>10070</v>
      </c>
      <c r="I235" s="735">
        <v>10005</v>
      </c>
      <c r="J235" s="735">
        <v>57440</v>
      </c>
      <c r="K235" s="735">
        <v>575890870</v>
      </c>
      <c r="L235" s="735">
        <v>19133000000</v>
      </c>
      <c r="M235" s="735">
        <v>19175208262</v>
      </c>
      <c r="N235" s="735">
        <v>1900000</v>
      </c>
      <c r="O235" s="734" t="s">
        <v>9243</v>
      </c>
      <c r="P235" s="736">
        <v>3470.26</v>
      </c>
      <c r="Q235" s="736">
        <v>-4.83</v>
      </c>
      <c r="R235" s="736">
        <v>-0.14000000000000001</v>
      </c>
    </row>
    <row r="236" spans="1:18">
      <c r="A236" s="734" t="s">
        <v>7014</v>
      </c>
      <c r="B236" s="734" t="s">
        <v>9244</v>
      </c>
      <c r="C236" s="735">
        <v>15680</v>
      </c>
      <c r="D236" s="735">
        <v>75</v>
      </c>
      <c r="E236" s="736">
        <v>0.48</v>
      </c>
      <c r="F236" s="736">
        <v>15630.49</v>
      </c>
      <c r="G236" s="735">
        <v>15890</v>
      </c>
      <c r="H236" s="735">
        <v>15890</v>
      </c>
      <c r="I236" s="735">
        <v>15580</v>
      </c>
      <c r="J236" s="735">
        <v>459</v>
      </c>
      <c r="K236" s="735">
        <v>7184225</v>
      </c>
      <c r="L236" s="735">
        <v>5331200000</v>
      </c>
      <c r="M236" s="735">
        <v>5314367359</v>
      </c>
      <c r="N236" s="735">
        <v>340000</v>
      </c>
      <c r="O236" s="734" t="s">
        <v>7015</v>
      </c>
      <c r="P236" s="736">
        <v>1279.3499999999999</v>
      </c>
      <c r="Q236" s="736">
        <v>0.77</v>
      </c>
      <c r="R236" s="736">
        <v>0.06</v>
      </c>
    </row>
    <row r="237" spans="1:18">
      <c r="A237" s="734" t="s">
        <v>8559</v>
      </c>
      <c r="B237" s="734" t="s">
        <v>9245</v>
      </c>
      <c r="C237" s="735">
        <v>10960</v>
      </c>
      <c r="D237" s="735">
        <v>65</v>
      </c>
      <c r="E237" s="736">
        <v>0.6</v>
      </c>
      <c r="F237" s="736">
        <v>10992.56</v>
      </c>
      <c r="G237" s="735">
        <v>10895</v>
      </c>
      <c r="H237" s="735">
        <v>10990</v>
      </c>
      <c r="I237" s="735">
        <v>10850</v>
      </c>
      <c r="J237" s="735">
        <v>6188</v>
      </c>
      <c r="K237" s="735">
        <v>67644855</v>
      </c>
      <c r="L237" s="735">
        <v>4932000000</v>
      </c>
      <c r="M237" s="735">
        <v>5496280397</v>
      </c>
      <c r="N237" s="735">
        <v>450000</v>
      </c>
      <c r="O237" s="734" t="s">
        <v>8560</v>
      </c>
      <c r="P237" s="736">
        <v>2344.33</v>
      </c>
      <c r="Q237" s="736">
        <v>-5.05</v>
      </c>
      <c r="R237" s="736">
        <v>-0.21</v>
      </c>
    </row>
    <row r="238" spans="1:18">
      <c r="A238" s="734" t="s">
        <v>8307</v>
      </c>
      <c r="B238" s="734" t="s">
        <v>9246</v>
      </c>
      <c r="C238" s="735">
        <v>18350</v>
      </c>
      <c r="D238" s="735">
        <v>-5</v>
      </c>
      <c r="E238" s="736">
        <v>-0.03</v>
      </c>
      <c r="F238" s="736">
        <v>18354.349999999999</v>
      </c>
      <c r="G238" s="735">
        <v>18405</v>
      </c>
      <c r="H238" s="735">
        <v>18405</v>
      </c>
      <c r="I238" s="735">
        <v>18245</v>
      </c>
      <c r="J238" s="735">
        <v>5794</v>
      </c>
      <c r="K238" s="735">
        <v>106165932</v>
      </c>
      <c r="L238" s="735">
        <v>24772500000</v>
      </c>
      <c r="M238" s="735">
        <v>24778375979</v>
      </c>
      <c r="N238" s="735">
        <v>1350000</v>
      </c>
      <c r="O238" s="734" t="s">
        <v>8308</v>
      </c>
      <c r="P238" s="736">
        <v>6581.45</v>
      </c>
      <c r="Q238" s="736">
        <v>-9.43</v>
      </c>
      <c r="R238" s="736">
        <v>-0.14000000000000001</v>
      </c>
    </row>
    <row r="239" spans="1:18">
      <c r="A239" s="734" t="s">
        <v>8561</v>
      </c>
      <c r="B239" s="734" t="s">
        <v>9247</v>
      </c>
      <c r="C239" s="735">
        <v>13115</v>
      </c>
      <c r="D239" s="735">
        <v>-45</v>
      </c>
      <c r="E239" s="736">
        <v>-0.34</v>
      </c>
      <c r="F239" s="736">
        <v>13107.08</v>
      </c>
      <c r="G239" s="735">
        <v>13115</v>
      </c>
      <c r="H239" s="735">
        <v>13420</v>
      </c>
      <c r="I239" s="735">
        <v>13065</v>
      </c>
      <c r="J239" s="735">
        <v>238620</v>
      </c>
      <c r="K239" s="735">
        <v>3136476980</v>
      </c>
      <c r="L239" s="735">
        <v>257054000000</v>
      </c>
      <c r="M239" s="735">
        <v>257554148520</v>
      </c>
      <c r="N239" s="735">
        <v>19600000</v>
      </c>
      <c r="O239" s="734" t="s">
        <v>8562</v>
      </c>
      <c r="P239" s="736">
        <v>7629.68</v>
      </c>
      <c r="Q239" s="736">
        <v>-7.69</v>
      </c>
      <c r="R239" s="736">
        <v>-0.1</v>
      </c>
    </row>
    <row r="240" spans="1:18">
      <c r="A240" s="734" t="s">
        <v>8563</v>
      </c>
      <c r="B240" s="734" t="s">
        <v>9248</v>
      </c>
      <c r="C240" s="735">
        <v>11860</v>
      </c>
      <c r="D240" s="735">
        <v>-40</v>
      </c>
      <c r="E240" s="736">
        <v>-0.34</v>
      </c>
      <c r="F240" s="736">
        <v>11810.86</v>
      </c>
      <c r="G240" s="735">
        <v>11775</v>
      </c>
      <c r="H240" s="735">
        <v>11900</v>
      </c>
      <c r="I240" s="735">
        <v>11770</v>
      </c>
      <c r="J240" s="735">
        <v>22381</v>
      </c>
      <c r="K240" s="735">
        <v>265449889</v>
      </c>
      <c r="L240" s="735">
        <v>7709000000</v>
      </c>
      <c r="M240" s="735">
        <v>7677059932</v>
      </c>
      <c r="N240" s="735">
        <v>650000</v>
      </c>
      <c r="O240" s="734" t="s">
        <v>8564</v>
      </c>
      <c r="P240" s="736">
        <v>1717.09</v>
      </c>
      <c r="Q240" s="736">
        <v>12.55</v>
      </c>
      <c r="R240" s="736">
        <v>0.74</v>
      </c>
    </row>
    <row r="241" spans="1:18">
      <c r="A241" s="734" t="s">
        <v>9249</v>
      </c>
      <c r="B241" s="734" t="s">
        <v>9250</v>
      </c>
      <c r="C241" s="735">
        <v>10695</v>
      </c>
      <c r="D241" s="735">
        <v>0</v>
      </c>
      <c r="E241" s="736">
        <v>0</v>
      </c>
      <c r="F241" s="736">
        <v>10742.43</v>
      </c>
      <c r="G241" s="735">
        <v>10695</v>
      </c>
      <c r="H241" s="735">
        <v>10720</v>
      </c>
      <c r="I241" s="735">
        <v>10620</v>
      </c>
      <c r="J241" s="735">
        <v>152494</v>
      </c>
      <c r="K241" s="735">
        <v>1630927732</v>
      </c>
      <c r="L241" s="735">
        <v>9625500000</v>
      </c>
      <c r="M241" s="735">
        <v>9668191156</v>
      </c>
      <c r="N241" s="735">
        <v>900000</v>
      </c>
      <c r="O241" s="734" t="s">
        <v>9251</v>
      </c>
      <c r="P241" s="736">
        <v>6007.44</v>
      </c>
      <c r="Q241" s="736">
        <v>-10.09</v>
      </c>
      <c r="R241" s="736">
        <v>-0.17</v>
      </c>
    </row>
    <row r="242" spans="1:18">
      <c r="A242" s="734" t="s">
        <v>7016</v>
      </c>
      <c r="B242" s="734" t="s">
        <v>9252</v>
      </c>
      <c r="C242" s="735">
        <v>11755</v>
      </c>
      <c r="D242" s="735">
        <v>-35</v>
      </c>
      <c r="E242" s="736">
        <v>-0.3</v>
      </c>
      <c r="F242" s="736">
        <v>11794.56</v>
      </c>
      <c r="G242" s="735">
        <v>11770</v>
      </c>
      <c r="H242" s="735">
        <v>11800</v>
      </c>
      <c r="I242" s="735">
        <v>11725</v>
      </c>
      <c r="J242" s="735">
        <v>851</v>
      </c>
      <c r="K242" s="735">
        <v>10015672</v>
      </c>
      <c r="L242" s="735">
        <v>11755000000</v>
      </c>
      <c r="M242" s="735">
        <v>11794561332</v>
      </c>
      <c r="N242" s="735">
        <v>1000000</v>
      </c>
      <c r="O242" s="734" t="s">
        <v>7017</v>
      </c>
      <c r="P242" s="736">
        <v>11790.58</v>
      </c>
      <c r="Q242" s="736">
        <v>-49.19</v>
      </c>
      <c r="R242" s="736">
        <v>-0.42</v>
      </c>
    </row>
    <row r="243" spans="1:18">
      <c r="A243" s="734" t="s">
        <v>9253</v>
      </c>
      <c r="B243" s="734" t="s">
        <v>9254</v>
      </c>
      <c r="C243" s="735">
        <v>10667</v>
      </c>
      <c r="D243" s="735">
        <v>-43</v>
      </c>
      <c r="E243" s="736">
        <v>-0.4</v>
      </c>
      <c r="F243" s="736">
        <v>10688.09</v>
      </c>
      <c r="G243" s="735">
        <v>10690</v>
      </c>
      <c r="H243" s="735">
        <v>10690</v>
      </c>
      <c r="I243" s="735">
        <v>10645</v>
      </c>
      <c r="J243" s="735">
        <v>4799</v>
      </c>
      <c r="K243" s="735">
        <v>51161457</v>
      </c>
      <c r="L243" s="735">
        <v>8533600000</v>
      </c>
      <c r="M243" s="735">
        <v>8550475092</v>
      </c>
      <c r="N243" s="735">
        <v>800000</v>
      </c>
      <c r="O243" s="734" t="s">
        <v>9255</v>
      </c>
      <c r="P243" s="736">
        <v>7341.11</v>
      </c>
      <c r="Q243" s="736">
        <v>-16.82</v>
      </c>
      <c r="R243" s="736">
        <v>-0.23</v>
      </c>
    </row>
    <row r="244" spans="1:18">
      <c r="A244" s="734" t="s">
        <v>8565</v>
      </c>
      <c r="B244" s="734" t="s">
        <v>9256</v>
      </c>
      <c r="C244" s="735">
        <v>13665</v>
      </c>
      <c r="D244" s="735">
        <v>20</v>
      </c>
      <c r="E244" s="736">
        <v>0.15</v>
      </c>
      <c r="F244" s="736">
        <v>13692.92</v>
      </c>
      <c r="G244" s="735">
        <v>13650</v>
      </c>
      <c r="H244" s="735">
        <v>13720</v>
      </c>
      <c r="I244" s="735">
        <v>13510</v>
      </c>
      <c r="J244" s="735">
        <v>4979</v>
      </c>
      <c r="K244" s="735">
        <v>67798217</v>
      </c>
      <c r="L244" s="735">
        <v>8882250000</v>
      </c>
      <c r="M244" s="735">
        <v>8900398471</v>
      </c>
      <c r="N244" s="735">
        <v>650000</v>
      </c>
      <c r="O244" s="734" t="s">
        <v>8566</v>
      </c>
      <c r="P244" s="736">
        <v>2944.83</v>
      </c>
      <c r="Q244" s="736">
        <v>-13.89</v>
      </c>
      <c r="R244" s="736">
        <v>-0.47</v>
      </c>
    </row>
    <row r="245" spans="1:18">
      <c r="A245" s="734" t="s">
        <v>7018</v>
      </c>
      <c r="B245" s="734" t="s">
        <v>9257</v>
      </c>
      <c r="C245" s="735">
        <v>25820</v>
      </c>
      <c r="D245" s="735">
        <v>100</v>
      </c>
      <c r="E245" s="736">
        <v>0.39</v>
      </c>
      <c r="F245" s="736">
        <v>25862.18</v>
      </c>
      <c r="G245" s="735">
        <v>25720</v>
      </c>
      <c r="H245" s="735">
        <v>25820</v>
      </c>
      <c r="I245" s="735">
        <v>25700</v>
      </c>
      <c r="J245" s="735">
        <v>42323</v>
      </c>
      <c r="K245" s="735">
        <v>1089157690</v>
      </c>
      <c r="L245" s="735">
        <v>232380000000</v>
      </c>
      <c r="M245" s="735">
        <v>232759596871</v>
      </c>
      <c r="N245" s="735">
        <v>9000000</v>
      </c>
      <c r="O245" s="734" t="s">
        <v>7019</v>
      </c>
      <c r="P245" s="736">
        <v>25938.85</v>
      </c>
      <c r="Q245" s="736">
        <v>-3.25</v>
      </c>
      <c r="R245" s="736">
        <v>-0.01</v>
      </c>
    </row>
    <row r="246" spans="1:18">
      <c r="A246" s="734" t="s">
        <v>8309</v>
      </c>
      <c r="B246" s="734" t="s">
        <v>9258</v>
      </c>
      <c r="C246" s="735">
        <v>104030</v>
      </c>
      <c r="D246" s="735">
        <v>-55</v>
      </c>
      <c r="E246" s="736">
        <v>-0.05</v>
      </c>
      <c r="F246" s="736">
        <v>104079.53</v>
      </c>
      <c r="G246" s="735">
        <v>104395</v>
      </c>
      <c r="H246" s="735">
        <v>104395</v>
      </c>
      <c r="I246" s="735">
        <v>104030</v>
      </c>
      <c r="J246" s="735">
        <v>887</v>
      </c>
      <c r="K246" s="735">
        <v>92475550</v>
      </c>
      <c r="L246" s="735">
        <v>474896950000</v>
      </c>
      <c r="M246" s="735">
        <v>475123057474</v>
      </c>
      <c r="N246" s="735">
        <v>4565000</v>
      </c>
      <c r="O246" s="734" t="s">
        <v>8310</v>
      </c>
      <c r="P246" s="736">
        <v>119.13</v>
      </c>
      <c r="Q246" s="736">
        <v>-7.0000000000000007E-2</v>
      </c>
      <c r="R246" s="736">
        <v>-0.06</v>
      </c>
    </row>
    <row r="247" spans="1:18">
      <c r="A247" s="734" t="s">
        <v>7020</v>
      </c>
      <c r="B247" s="734" t="s">
        <v>9259</v>
      </c>
      <c r="C247" s="735">
        <v>12800</v>
      </c>
      <c r="D247" s="735">
        <v>10</v>
      </c>
      <c r="E247" s="736">
        <v>0.08</v>
      </c>
      <c r="F247" s="736">
        <v>12870.13</v>
      </c>
      <c r="G247" s="735">
        <v>12685</v>
      </c>
      <c r="H247" s="735">
        <v>12800</v>
      </c>
      <c r="I247" s="735">
        <v>12685</v>
      </c>
      <c r="J247" s="735">
        <v>254</v>
      </c>
      <c r="K247" s="735">
        <v>3245625</v>
      </c>
      <c r="L247" s="735">
        <v>5120000000</v>
      </c>
      <c r="M247" s="735">
        <v>5148053781</v>
      </c>
      <c r="N247" s="735">
        <v>400000</v>
      </c>
      <c r="O247" s="734" t="s">
        <v>7021</v>
      </c>
      <c r="P247" s="736">
        <v>2687.84</v>
      </c>
      <c r="Q247" s="736">
        <v>9.31</v>
      </c>
      <c r="R247" s="736">
        <v>0.35</v>
      </c>
    </row>
    <row r="248" spans="1:18">
      <c r="A248" s="734" t="s">
        <v>8169</v>
      </c>
      <c r="B248" s="734" t="s">
        <v>9260</v>
      </c>
      <c r="C248" s="735">
        <v>9080</v>
      </c>
      <c r="D248" s="735">
        <v>-5</v>
      </c>
      <c r="E248" s="736">
        <v>-0.06</v>
      </c>
      <c r="F248" s="736">
        <v>9106.66</v>
      </c>
      <c r="G248" s="735">
        <v>9085</v>
      </c>
      <c r="H248" s="735">
        <v>9085</v>
      </c>
      <c r="I248" s="735">
        <v>8975</v>
      </c>
      <c r="J248" s="735">
        <v>1455</v>
      </c>
      <c r="K248" s="735">
        <v>13087165</v>
      </c>
      <c r="L248" s="735">
        <v>4540000000</v>
      </c>
      <c r="M248" s="735">
        <v>4553328475</v>
      </c>
      <c r="N248" s="735">
        <v>500000</v>
      </c>
      <c r="O248" s="734" t="s">
        <v>8170</v>
      </c>
      <c r="P248" s="736">
        <v>2046.69</v>
      </c>
      <c r="Q248" s="736">
        <v>2.37</v>
      </c>
      <c r="R248" s="736">
        <v>0.12</v>
      </c>
    </row>
    <row r="249" spans="1:18">
      <c r="A249" s="734" t="s">
        <v>8567</v>
      </c>
      <c r="B249" s="734" t="s">
        <v>9261</v>
      </c>
      <c r="C249" s="735">
        <v>17750</v>
      </c>
      <c r="D249" s="735">
        <v>160</v>
      </c>
      <c r="E249" s="736">
        <v>0.91</v>
      </c>
      <c r="F249" s="736">
        <v>17709.89</v>
      </c>
      <c r="G249" s="735">
        <v>17580</v>
      </c>
      <c r="H249" s="735">
        <v>17750</v>
      </c>
      <c r="I249" s="735">
        <v>17580</v>
      </c>
      <c r="J249" s="735">
        <v>1764</v>
      </c>
      <c r="K249" s="735">
        <v>31223395</v>
      </c>
      <c r="L249" s="735">
        <v>72775000000</v>
      </c>
      <c r="M249" s="735">
        <v>72610544159</v>
      </c>
      <c r="N249" s="735">
        <v>4100000</v>
      </c>
      <c r="O249" s="734" t="s">
        <v>8370</v>
      </c>
      <c r="P249" s="736">
        <v>1797.52</v>
      </c>
      <c r="Q249" s="736">
        <v>4.79</v>
      </c>
      <c r="R249" s="736">
        <v>0.27</v>
      </c>
    </row>
    <row r="250" spans="1:18">
      <c r="A250" s="734" t="s">
        <v>7022</v>
      </c>
      <c r="B250" s="734" t="s">
        <v>9262</v>
      </c>
      <c r="C250" s="735">
        <v>7680</v>
      </c>
      <c r="D250" s="735">
        <v>-90</v>
      </c>
      <c r="E250" s="736">
        <v>-1.1599999999999999</v>
      </c>
      <c r="F250" s="736">
        <v>7702.05</v>
      </c>
      <c r="G250" s="735">
        <v>7760</v>
      </c>
      <c r="H250" s="735">
        <v>7760</v>
      </c>
      <c r="I250" s="735">
        <v>7635</v>
      </c>
      <c r="J250" s="735">
        <v>525987</v>
      </c>
      <c r="K250" s="735">
        <v>4034507609</v>
      </c>
      <c r="L250" s="735">
        <v>17203200000</v>
      </c>
      <c r="M250" s="735">
        <v>17252595358</v>
      </c>
      <c r="N250" s="735">
        <v>2240000</v>
      </c>
      <c r="O250" s="734" t="s">
        <v>6316</v>
      </c>
      <c r="P250" s="736">
        <v>1547.32</v>
      </c>
      <c r="Q250" s="736">
        <v>-15.37</v>
      </c>
      <c r="R250" s="736">
        <v>-0.98</v>
      </c>
    </row>
    <row r="251" spans="1:18">
      <c r="A251" s="734" t="s">
        <v>7023</v>
      </c>
      <c r="B251" s="734" t="s">
        <v>9263</v>
      </c>
      <c r="C251" s="735">
        <v>5715</v>
      </c>
      <c r="D251" s="735">
        <v>-120</v>
      </c>
      <c r="E251" s="736">
        <v>-2.06</v>
      </c>
      <c r="F251" s="736">
        <v>5690.4</v>
      </c>
      <c r="G251" s="735">
        <v>5780</v>
      </c>
      <c r="H251" s="735">
        <v>5805</v>
      </c>
      <c r="I251" s="735">
        <v>5650</v>
      </c>
      <c r="J251" s="735">
        <v>22445</v>
      </c>
      <c r="K251" s="735">
        <v>128154120</v>
      </c>
      <c r="L251" s="735">
        <v>2857500000</v>
      </c>
      <c r="M251" s="735">
        <v>2845202315</v>
      </c>
      <c r="N251" s="735">
        <v>500000</v>
      </c>
      <c r="O251" s="734" t="s">
        <v>6384</v>
      </c>
      <c r="P251" s="736">
        <v>1790.87</v>
      </c>
      <c r="Q251" s="736">
        <v>-25.93</v>
      </c>
      <c r="R251" s="736">
        <v>-1.43</v>
      </c>
    </row>
    <row r="252" spans="1:18">
      <c r="A252" s="734" t="s">
        <v>7024</v>
      </c>
      <c r="B252" s="734" t="s">
        <v>9264</v>
      </c>
      <c r="C252" s="735">
        <v>5240</v>
      </c>
      <c r="D252" s="735">
        <v>60</v>
      </c>
      <c r="E252" s="736">
        <v>1.1599999999999999</v>
      </c>
      <c r="F252" s="736">
        <v>5249.14</v>
      </c>
      <c r="G252" s="735">
        <v>5200</v>
      </c>
      <c r="H252" s="735">
        <v>5260</v>
      </c>
      <c r="I252" s="735">
        <v>5200</v>
      </c>
      <c r="J252" s="735">
        <v>6225</v>
      </c>
      <c r="K252" s="735">
        <v>32583170</v>
      </c>
      <c r="L252" s="735">
        <v>2724800000</v>
      </c>
      <c r="M252" s="735">
        <v>2729553060</v>
      </c>
      <c r="N252" s="735">
        <v>520000</v>
      </c>
      <c r="O252" s="734" t="s">
        <v>6384</v>
      </c>
      <c r="P252" s="736">
        <v>1790.87</v>
      </c>
      <c r="Q252" s="736">
        <v>-25.93</v>
      </c>
      <c r="R252" s="736">
        <v>-1.43</v>
      </c>
    </row>
    <row r="253" spans="1:18">
      <c r="A253" s="734" t="s">
        <v>7025</v>
      </c>
      <c r="B253" s="734" t="s">
        <v>9265</v>
      </c>
      <c r="C253" s="735">
        <v>46220</v>
      </c>
      <c r="D253" s="735">
        <v>120</v>
      </c>
      <c r="E253" s="736">
        <v>0.26</v>
      </c>
      <c r="F253" s="736">
        <v>46233.77</v>
      </c>
      <c r="G253" s="735">
        <v>46005</v>
      </c>
      <c r="H253" s="735">
        <v>46415</v>
      </c>
      <c r="I253" s="735">
        <v>45870</v>
      </c>
      <c r="J253" s="735">
        <v>7791</v>
      </c>
      <c r="K253" s="735">
        <v>360398755</v>
      </c>
      <c r="L253" s="735">
        <v>17563600000</v>
      </c>
      <c r="M253" s="735">
        <v>17568832724</v>
      </c>
      <c r="N253" s="735">
        <v>380000</v>
      </c>
      <c r="O253" s="734" t="s">
        <v>6955</v>
      </c>
      <c r="P253" s="736">
        <v>4620.99</v>
      </c>
      <c r="Q253" s="736">
        <v>5.3</v>
      </c>
      <c r="R253" s="736">
        <v>0.11</v>
      </c>
    </row>
    <row r="254" spans="1:18">
      <c r="A254" s="734" t="s">
        <v>7026</v>
      </c>
      <c r="B254" s="734" t="s">
        <v>9266</v>
      </c>
      <c r="C254" s="735">
        <v>102660</v>
      </c>
      <c r="D254" s="735">
        <v>0</v>
      </c>
      <c r="E254" s="736">
        <v>0</v>
      </c>
      <c r="F254" s="736">
        <v>102643.52</v>
      </c>
      <c r="G254" s="735">
        <v>102665</v>
      </c>
      <c r="H254" s="735">
        <v>102665</v>
      </c>
      <c r="I254" s="735">
        <v>102660</v>
      </c>
      <c r="J254" s="735">
        <v>6173</v>
      </c>
      <c r="K254" s="735">
        <v>633745695</v>
      </c>
      <c r="L254" s="735">
        <v>43117200000</v>
      </c>
      <c r="M254" s="735">
        <v>43110276600</v>
      </c>
      <c r="N254" s="735">
        <v>420000</v>
      </c>
      <c r="O254" s="734" t="s">
        <v>7027</v>
      </c>
      <c r="P254" s="736">
        <v>15075.58</v>
      </c>
      <c r="Q254" s="736">
        <v>3.27</v>
      </c>
      <c r="R254" s="736">
        <v>0.02</v>
      </c>
    </row>
    <row r="255" spans="1:18">
      <c r="A255" s="734" t="s">
        <v>9267</v>
      </c>
      <c r="B255" s="734" t="s">
        <v>9268</v>
      </c>
      <c r="C255" s="735">
        <v>10990</v>
      </c>
      <c r="D255" s="735">
        <v>-60</v>
      </c>
      <c r="E255" s="736">
        <v>-0.54</v>
      </c>
      <c r="F255" s="736">
        <v>11046.43</v>
      </c>
      <c r="G255" s="735">
        <v>11050</v>
      </c>
      <c r="H255" s="735">
        <v>11050</v>
      </c>
      <c r="I255" s="735">
        <v>10990</v>
      </c>
      <c r="J255" s="735">
        <v>25903</v>
      </c>
      <c r="K255" s="735">
        <v>284853403</v>
      </c>
      <c r="L255" s="735">
        <v>23079000000</v>
      </c>
      <c r="M255" s="735">
        <v>23197503204</v>
      </c>
      <c r="N255" s="735">
        <v>2100000</v>
      </c>
      <c r="O255" s="734" t="s">
        <v>9269</v>
      </c>
      <c r="P255" s="736">
        <v>1877.08</v>
      </c>
      <c r="Q255" s="736">
        <v>-12.55</v>
      </c>
      <c r="R255" s="736">
        <v>-0.66</v>
      </c>
    </row>
    <row r="256" spans="1:18">
      <c r="A256" s="734" t="s">
        <v>9270</v>
      </c>
      <c r="B256" s="734" t="s">
        <v>9271</v>
      </c>
      <c r="C256" s="735">
        <v>10935</v>
      </c>
      <c r="D256" s="735">
        <v>50</v>
      </c>
      <c r="E256" s="736">
        <v>0.46</v>
      </c>
      <c r="F256" s="736">
        <v>10940.53</v>
      </c>
      <c r="G256" s="735">
        <v>10885</v>
      </c>
      <c r="H256" s="735">
        <v>10970</v>
      </c>
      <c r="I256" s="735">
        <v>10880</v>
      </c>
      <c r="J256" s="735">
        <v>154681</v>
      </c>
      <c r="K256" s="735">
        <v>1690313851</v>
      </c>
      <c r="L256" s="735">
        <v>25150500000</v>
      </c>
      <c r="M256" s="735">
        <v>25163217755</v>
      </c>
      <c r="N256" s="735">
        <v>2300000</v>
      </c>
      <c r="O256" s="734" t="s">
        <v>9272</v>
      </c>
      <c r="P256" s="736">
        <v>4436.6499999999996</v>
      </c>
      <c r="Q256" s="736">
        <v>-30.48</v>
      </c>
      <c r="R256" s="736">
        <v>-0.68</v>
      </c>
    </row>
    <row r="257" spans="1:18">
      <c r="A257" s="734" t="s">
        <v>6620</v>
      </c>
      <c r="B257" s="734" t="s">
        <v>6621</v>
      </c>
      <c r="C257" s="735">
        <v>60895</v>
      </c>
      <c r="D257" s="735">
        <v>175</v>
      </c>
      <c r="E257" s="736">
        <v>0.28999999999999998</v>
      </c>
      <c r="F257" s="736">
        <v>60968.35</v>
      </c>
      <c r="G257" s="735">
        <v>60455</v>
      </c>
      <c r="H257" s="735">
        <v>61135</v>
      </c>
      <c r="I257" s="735">
        <v>60330</v>
      </c>
      <c r="J257" s="735">
        <v>10982224</v>
      </c>
      <c r="K257" s="735">
        <v>669062618781</v>
      </c>
      <c r="L257" s="735">
        <v>11719242750000</v>
      </c>
      <c r="M257" s="735">
        <v>11696778103465</v>
      </c>
      <c r="N257" s="735">
        <v>192450000</v>
      </c>
      <c r="O257" s="734" t="s">
        <v>6199</v>
      </c>
      <c r="P257" s="736">
        <v>605.98</v>
      </c>
      <c r="Q257" s="736">
        <v>0.28999999999999998</v>
      </c>
      <c r="R257" s="736">
        <v>0.05</v>
      </c>
    </row>
    <row r="258" spans="1:18">
      <c r="A258" s="734" t="s">
        <v>6622</v>
      </c>
      <c r="B258" s="734" t="s">
        <v>6623</v>
      </c>
      <c r="C258" s="735">
        <v>19970</v>
      </c>
      <c r="D258" s="735">
        <v>-140</v>
      </c>
      <c r="E258" s="736">
        <v>-0.7</v>
      </c>
      <c r="F258" s="736">
        <v>19994.05</v>
      </c>
      <c r="G258" s="735">
        <v>20110</v>
      </c>
      <c r="H258" s="735">
        <v>20110</v>
      </c>
      <c r="I258" s="735">
        <v>19895</v>
      </c>
      <c r="J258" s="735">
        <v>14841</v>
      </c>
      <c r="K258" s="735">
        <v>295671040</v>
      </c>
      <c r="L258" s="735">
        <v>15976000000</v>
      </c>
      <c r="M258" s="735">
        <v>15995243126</v>
      </c>
      <c r="N258" s="735">
        <v>800000</v>
      </c>
      <c r="O258" s="734" t="s">
        <v>6624</v>
      </c>
      <c r="P258" s="736">
        <v>1984.98</v>
      </c>
      <c r="Q258" s="736">
        <v>-19.93</v>
      </c>
      <c r="R258" s="736">
        <v>-0.99</v>
      </c>
    </row>
    <row r="259" spans="1:18">
      <c r="A259" s="734" t="s">
        <v>6625</v>
      </c>
      <c r="B259" s="734" t="s">
        <v>6626</v>
      </c>
      <c r="C259" s="735">
        <v>24785</v>
      </c>
      <c r="D259" s="735">
        <v>160</v>
      </c>
      <c r="E259" s="736">
        <v>0.65</v>
      </c>
      <c r="F259" s="736">
        <v>24768.13</v>
      </c>
      <c r="G259" s="735">
        <v>24570</v>
      </c>
      <c r="H259" s="735">
        <v>24850</v>
      </c>
      <c r="I259" s="735">
        <v>24525</v>
      </c>
      <c r="J259" s="735">
        <v>39145</v>
      </c>
      <c r="K259" s="735">
        <v>967394425</v>
      </c>
      <c r="L259" s="735">
        <v>57005500000</v>
      </c>
      <c r="M259" s="735">
        <v>56966705983</v>
      </c>
      <c r="N259" s="735">
        <v>2300000</v>
      </c>
      <c r="O259" s="734" t="s">
        <v>6627</v>
      </c>
      <c r="P259" s="736">
        <v>733.49</v>
      </c>
      <c r="Q259" s="736">
        <v>2.0099999999999998</v>
      </c>
      <c r="R259" s="736">
        <v>0.27</v>
      </c>
    </row>
    <row r="260" spans="1:18">
      <c r="A260" s="734" t="s">
        <v>6628</v>
      </c>
      <c r="B260" s="734" t="s">
        <v>6629</v>
      </c>
      <c r="C260" s="735">
        <v>22380</v>
      </c>
      <c r="D260" s="735">
        <v>245</v>
      </c>
      <c r="E260" s="736">
        <v>1.1100000000000001</v>
      </c>
      <c r="F260" s="736">
        <v>22414.3</v>
      </c>
      <c r="G260" s="735">
        <v>22135</v>
      </c>
      <c r="H260" s="735">
        <v>22460</v>
      </c>
      <c r="I260" s="735">
        <v>22070</v>
      </c>
      <c r="J260" s="735">
        <v>20473</v>
      </c>
      <c r="K260" s="735">
        <v>457714169</v>
      </c>
      <c r="L260" s="735">
        <v>71616000000</v>
      </c>
      <c r="M260" s="735">
        <v>71725771521</v>
      </c>
      <c r="N260" s="735">
        <v>3200000</v>
      </c>
      <c r="O260" s="734" t="s">
        <v>6630</v>
      </c>
      <c r="P260" s="736">
        <v>6811.04</v>
      </c>
      <c r="Q260" s="736">
        <v>60.82</v>
      </c>
      <c r="R260" s="736">
        <v>0.9</v>
      </c>
    </row>
    <row r="261" spans="1:18">
      <c r="A261" s="734" t="s">
        <v>6631</v>
      </c>
      <c r="B261" s="734" t="s">
        <v>6632</v>
      </c>
      <c r="C261" s="735">
        <v>21890</v>
      </c>
      <c r="D261" s="735">
        <v>75</v>
      </c>
      <c r="E261" s="736">
        <v>0.34</v>
      </c>
      <c r="F261" s="736">
        <v>21891.75</v>
      </c>
      <c r="G261" s="735">
        <v>21780</v>
      </c>
      <c r="H261" s="735">
        <v>21950</v>
      </c>
      <c r="I261" s="735">
        <v>21610</v>
      </c>
      <c r="J261" s="735">
        <v>699527</v>
      </c>
      <c r="K261" s="735">
        <v>15304019965</v>
      </c>
      <c r="L261" s="735">
        <v>4137210000000</v>
      </c>
      <c r="M261" s="735">
        <v>4137540557080</v>
      </c>
      <c r="N261" s="735">
        <v>189000000</v>
      </c>
      <c r="O261" s="734" t="s">
        <v>6202</v>
      </c>
      <c r="P261" s="736">
        <v>797.55</v>
      </c>
      <c r="Q261" s="736">
        <v>0.38</v>
      </c>
      <c r="R261" s="736">
        <v>0.05</v>
      </c>
    </row>
    <row r="262" spans="1:18">
      <c r="A262" s="734" t="s">
        <v>6633</v>
      </c>
      <c r="B262" s="734" t="s">
        <v>6634</v>
      </c>
      <c r="C262" s="735">
        <v>19775</v>
      </c>
      <c r="D262" s="735">
        <v>-55</v>
      </c>
      <c r="E262" s="736">
        <v>-0.28000000000000003</v>
      </c>
      <c r="F262" s="736">
        <v>19829.72</v>
      </c>
      <c r="G262" s="735">
        <v>19830</v>
      </c>
      <c r="H262" s="735">
        <v>19830</v>
      </c>
      <c r="I262" s="735">
        <v>19750</v>
      </c>
      <c r="J262" s="735">
        <v>1018</v>
      </c>
      <c r="K262" s="735">
        <v>20163645</v>
      </c>
      <c r="L262" s="735">
        <v>13842500000</v>
      </c>
      <c r="M262" s="735">
        <v>13880802933</v>
      </c>
      <c r="N262" s="735">
        <v>700000</v>
      </c>
      <c r="O262" s="734" t="s">
        <v>6635</v>
      </c>
      <c r="P262" s="736">
        <v>427.53</v>
      </c>
      <c r="Q262" s="736">
        <v>-2.74</v>
      </c>
      <c r="R262" s="736">
        <v>-0.64</v>
      </c>
    </row>
    <row r="263" spans="1:18">
      <c r="A263" s="734" t="s">
        <v>6636</v>
      </c>
      <c r="B263" s="734" t="s">
        <v>6637</v>
      </c>
      <c r="C263" s="735">
        <v>18055</v>
      </c>
      <c r="D263" s="735">
        <v>-70</v>
      </c>
      <c r="E263" s="736">
        <v>-0.39</v>
      </c>
      <c r="F263" s="736">
        <v>18039.29</v>
      </c>
      <c r="G263" s="735">
        <v>18025</v>
      </c>
      <c r="H263" s="735">
        <v>18080</v>
      </c>
      <c r="I263" s="735">
        <v>17955</v>
      </c>
      <c r="J263" s="735">
        <v>11361</v>
      </c>
      <c r="K263" s="735">
        <v>204817787</v>
      </c>
      <c r="L263" s="735">
        <v>19860500000</v>
      </c>
      <c r="M263" s="735">
        <v>19843214842</v>
      </c>
      <c r="N263" s="735">
        <v>1100000</v>
      </c>
      <c r="O263" s="734" t="s">
        <v>6638</v>
      </c>
      <c r="P263" s="736">
        <v>8804.02</v>
      </c>
      <c r="Q263" s="736">
        <v>-19.53</v>
      </c>
      <c r="R263" s="736">
        <v>-0.22</v>
      </c>
    </row>
    <row r="264" spans="1:18">
      <c r="A264" s="734" t="s">
        <v>6639</v>
      </c>
      <c r="B264" s="734" t="s">
        <v>6640</v>
      </c>
      <c r="C264" s="735">
        <v>15410</v>
      </c>
      <c r="D264" s="735">
        <v>-30</v>
      </c>
      <c r="E264" s="736">
        <v>-0.19</v>
      </c>
      <c r="F264" s="736">
        <v>15428.01</v>
      </c>
      <c r="G264" s="735">
        <v>15490</v>
      </c>
      <c r="H264" s="735">
        <v>15490</v>
      </c>
      <c r="I264" s="735">
        <v>15390</v>
      </c>
      <c r="J264" s="735">
        <v>441</v>
      </c>
      <c r="K264" s="735">
        <v>6793010</v>
      </c>
      <c r="L264" s="735">
        <v>7705000000</v>
      </c>
      <c r="M264" s="735">
        <v>7714005544</v>
      </c>
      <c r="N264" s="735">
        <v>500000</v>
      </c>
      <c r="O264" s="734" t="s">
        <v>6323</v>
      </c>
      <c r="P264" s="736">
        <v>3091.1</v>
      </c>
      <c r="Q264" s="736">
        <v>-17.170000000000002</v>
      </c>
      <c r="R264" s="736">
        <v>-0.55000000000000004</v>
      </c>
    </row>
    <row r="265" spans="1:18">
      <c r="A265" s="734" t="s">
        <v>6641</v>
      </c>
      <c r="B265" s="734" t="s">
        <v>6642</v>
      </c>
      <c r="C265" s="735">
        <v>12670</v>
      </c>
      <c r="D265" s="735">
        <v>145</v>
      </c>
      <c r="E265" s="736">
        <v>1.1599999999999999</v>
      </c>
      <c r="F265" s="736">
        <v>12710.39</v>
      </c>
      <c r="G265" s="735">
        <v>12575</v>
      </c>
      <c r="H265" s="735">
        <v>12765</v>
      </c>
      <c r="I265" s="735">
        <v>12565</v>
      </c>
      <c r="J265" s="735">
        <v>8342</v>
      </c>
      <c r="K265" s="735">
        <v>105946320</v>
      </c>
      <c r="L265" s="735">
        <v>36743000000</v>
      </c>
      <c r="M265" s="735">
        <v>36860124276</v>
      </c>
      <c r="N265" s="735">
        <v>2900000</v>
      </c>
      <c r="O265" s="734" t="s">
        <v>6643</v>
      </c>
      <c r="P265" s="736">
        <v>1101.3800000000001</v>
      </c>
      <c r="Q265" s="736">
        <v>20.23</v>
      </c>
      <c r="R265" s="736">
        <v>1.87</v>
      </c>
    </row>
    <row r="266" spans="1:18">
      <c r="A266" s="734" t="s">
        <v>6644</v>
      </c>
      <c r="B266" s="734" t="s">
        <v>6645</v>
      </c>
      <c r="C266" s="735">
        <v>17010</v>
      </c>
      <c r="D266" s="735">
        <v>105</v>
      </c>
      <c r="E266" s="736">
        <v>0.62</v>
      </c>
      <c r="F266" s="736">
        <v>16977.759999999998</v>
      </c>
      <c r="G266" s="735">
        <v>16910</v>
      </c>
      <c r="H266" s="735">
        <v>17110</v>
      </c>
      <c r="I266" s="735">
        <v>16870</v>
      </c>
      <c r="J266" s="735">
        <v>655588</v>
      </c>
      <c r="K266" s="735">
        <v>11122667462</v>
      </c>
      <c r="L266" s="735">
        <v>604195200000</v>
      </c>
      <c r="M266" s="735">
        <v>603049872686</v>
      </c>
      <c r="N266" s="735">
        <v>35520000</v>
      </c>
      <c r="O266" s="734" t="s">
        <v>6646</v>
      </c>
      <c r="P266" s="736">
        <v>3912.49</v>
      </c>
      <c r="Q266" s="736">
        <v>5.6</v>
      </c>
      <c r="R266" s="736">
        <v>0.14000000000000001</v>
      </c>
    </row>
    <row r="267" spans="1:18">
      <c r="A267" s="734" t="s">
        <v>6647</v>
      </c>
      <c r="B267" s="734" t="s">
        <v>6648</v>
      </c>
      <c r="C267" s="735">
        <v>615</v>
      </c>
      <c r="D267" s="735">
        <v>-3</v>
      </c>
      <c r="E267" s="736">
        <v>-0.49</v>
      </c>
      <c r="F267" s="736">
        <v>615.02</v>
      </c>
      <c r="G267" s="735">
        <v>624</v>
      </c>
      <c r="H267" s="735">
        <v>627</v>
      </c>
      <c r="I267" s="735">
        <v>610</v>
      </c>
      <c r="J267" s="735">
        <v>497572908</v>
      </c>
      <c r="K267" s="735">
        <v>306336301392</v>
      </c>
      <c r="L267" s="735">
        <v>1498693500000</v>
      </c>
      <c r="M267" s="735">
        <v>1498736830197</v>
      </c>
      <c r="N267" s="735">
        <v>2436900000</v>
      </c>
      <c r="O267" s="734" t="s">
        <v>6285</v>
      </c>
      <c r="P267" s="736">
        <v>2993.23</v>
      </c>
      <c r="Q267" s="736">
        <v>13.05</v>
      </c>
      <c r="R267" s="736">
        <v>0.44</v>
      </c>
    </row>
    <row r="268" spans="1:18">
      <c r="A268" s="734" t="s">
        <v>8474</v>
      </c>
      <c r="B268" s="734" t="s">
        <v>8475</v>
      </c>
      <c r="C268" s="735">
        <v>17645</v>
      </c>
      <c r="D268" s="735">
        <v>110</v>
      </c>
      <c r="E268" s="736">
        <v>0.63</v>
      </c>
      <c r="F268" s="736">
        <v>17614.919999999998</v>
      </c>
      <c r="G268" s="735">
        <v>17535</v>
      </c>
      <c r="H268" s="735">
        <v>17670</v>
      </c>
      <c r="I268" s="735">
        <v>17400</v>
      </c>
      <c r="J268" s="735">
        <v>116516</v>
      </c>
      <c r="K268" s="735">
        <v>2053579075</v>
      </c>
      <c r="L268" s="735">
        <v>592872000000</v>
      </c>
      <c r="M268" s="735">
        <v>591861308919</v>
      </c>
      <c r="N268" s="735">
        <v>33600000</v>
      </c>
      <c r="O268" s="734" t="s">
        <v>6199</v>
      </c>
      <c r="P268" s="736">
        <v>605.98</v>
      </c>
      <c r="Q268" s="736">
        <v>0.28999999999999998</v>
      </c>
      <c r="R268" s="736">
        <v>0.05</v>
      </c>
    </row>
    <row r="269" spans="1:18">
      <c r="A269" s="734" t="s">
        <v>8476</v>
      </c>
      <c r="B269" s="734" t="s">
        <v>8477</v>
      </c>
      <c r="C269" s="735">
        <v>13740</v>
      </c>
      <c r="D269" s="735">
        <v>55</v>
      </c>
      <c r="E269" s="736">
        <v>0.4</v>
      </c>
      <c r="F269" s="736">
        <v>13749.97</v>
      </c>
      <c r="G269" s="735">
        <v>13635</v>
      </c>
      <c r="H269" s="735">
        <v>13770</v>
      </c>
      <c r="I269" s="735">
        <v>13600</v>
      </c>
      <c r="J269" s="735">
        <v>3277044</v>
      </c>
      <c r="K269" s="735">
        <v>44984204184</v>
      </c>
      <c r="L269" s="735">
        <v>1940088000000</v>
      </c>
      <c r="M269" s="735">
        <v>1941496289996</v>
      </c>
      <c r="N269" s="735">
        <v>141200000</v>
      </c>
      <c r="O269" s="734" t="s">
        <v>9273</v>
      </c>
      <c r="P269" s="736">
        <v>1918.34</v>
      </c>
      <c r="Q269" s="736">
        <v>3.6</v>
      </c>
      <c r="R269" s="736">
        <v>0.19</v>
      </c>
    </row>
    <row r="270" spans="1:18">
      <c r="A270" s="734" t="s">
        <v>9274</v>
      </c>
      <c r="B270" s="734" t="s">
        <v>9275</v>
      </c>
      <c r="C270" s="735">
        <v>9955</v>
      </c>
      <c r="D270" s="735">
        <v>-25</v>
      </c>
      <c r="E270" s="736">
        <v>-0.25</v>
      </c>
      <c r="F270" s="736">
        <v>9967.3799999999992</v>
      </c>
      <c r="G270" s="735">
        <v>9975</v>
      </c>
      <c r="H270" s="735">
        <v>9975</v>
      </c>
      <c r="I270" s="735">
        <v>9955</v>
      </c>
      <c r="J270" s="735">
        <v>31741</v>
      </c>
      <c r="K270" s="735">
        <v>316355195</v>
      </c>
      <c r="L270" s="735">
        <v>1899812200000</v>
      </c>
      <c r="M270" s="735">
        <v>1901976377403</v>
      </c>
      <c r="N270" s="735">
        <v>190840000</v>
      </c>
      <c r="O270" s="734" t="s">
        <v>9276</v>
      </c>
      <c r="P270" s="736">
        <v>108.7</v>
      </c>
      <c r="Q270" s="736">
        <v>0</v>
      </c>
      <c r="R270" s="736">
        <v>0</v>
      </c>
    </row>
    <row r="271" spans="1:18">
      <c r="A271" s="734" t="s">
        <v>8086</v>
      </c>
      <c r="B271" s="734" t="s">
        <v>8087</v>
      </c>
      <c r="C271" s="735">
        <v>10730</v>
      </c>
      <c r="D271" s="735">
        <v>0</v>
      </c>
      <c r="E271" s="736">
        <v>0</v>
      </c>
      <c r="F271" s="736">
        <v>10712.15</v>
      </c>
      <c r="G271" s="735">
        <v>10730</v>
      </c>
      <c r="H271" s="735">
        <v>10825</v>
      </c>
      <c r="I271" s="735">
        <v>10720</v>
      </c>
      <c r="J271" s="735">
        <v>130233</v>
      </c>
      <c r="K271" s="735">
        <v>1397479054</v>
      </c>
      <c r="L271" s="735">
        <v>699596000000</v>
      </c>
      <c r="M271" s="735">
        <v>699074828800</v>
      </c>
      <c r="N271" s="735">
        <v>65200000</v>
      </c>
      <c r="O271" s="734" t="s">
        <v>8088</v>
      </c>
      <c r="P271" s="736">
        <v>119.39</v>
      </c>
      <c r="Q271" s="736">
        <v>0</v>
      </c>
      <c r="R271" s="736">
        <v>0</v>
      </c>
    </row>
    <row r="272" spans="1:18">
      <c r="A272" s="734" t="s">
        <v>9277</v>
      </c>
      <c r="B272" s="734" t="s">
        <v>9278</v>
      </c>
      <c r="C272" s="735">
        <v>10110</v>
      </c>
      <c r="D272" s="735">
        <v>-15</v>
      </c>
      <c r="E272" s="736">
        <v>-0.15</v>
      </c>
      <c r="F272" s="736">
        <v>10106.74</v>
      </c>
      <c r="G272" s="735">
        <v>10105</v>
      </c>
      <c r="H272" s="735">
        <v>10115</v>
      </c>
      <c r="I272" s="735">
        <v>10105</v>
      </c>
      <c r="J272" s="735">
        <v>9814</v>
      </c>
      <c r="K272" s="735">
        <v>99255542</v>
      </c>
      <c r="L272" s="735">
        <v>497513100000</v>
      </c>
      <c r="M272" s="735">
        <v>468144060611</v>
      </c>
      <c r="N272" s="735">
        <v>49210000</v>
      </c>
      <c r="O272" s="734" t="s">
        <v>9279</v>
      </c>
      <c r="P272" s="736">
        <v>108.9</v>
      </c>
      <c r="Q272" s="736">
        <v>0</v>
      </c>
      <c r="R272" s="736">
        <v>0</v>
      </c>
    </row>
    <row r="273" spans="1:18">
      <c r="A273" s="734" t="s">
        <v>9280</v>
      </c>
      <c r="B273" s="734" t="s">
        <v>9281</v>
      </c>
      <c r="C273" s="735">
        <v>9960</v>
      </c>
      <c r="D273" s="735">
        <v>0</v>
      </c>
      <c r="E273" s="736">
        <v>0</v>
      </c>
      <c r="F273" s="736">
        <v>9939.18</v>
      </c>
      <c r="G273" s="735">
        <v>9960</v>
      </c>
      <c r="H273" s="735">
        <v>9965</v>
      </c>
      <c r="I273" s="735">
        <v>9960</v>
      </c>
      <c r="J273" s="735">
        <v>3724</v>
      </c>
      <c r="K273" s="735">
        <v>37092060</v>
      </c>
      <c r="L273" s="735">
        <v>146212800000</v>
      </c>
      <c r="M273" s="735">
        <v>145907226076</v>
      </c>
      <c r="N273" s="735">
        <v>14680000</v>
      </c>
      <c r="O273" s="734" t="s">
        <v>9282</v>
      </c>
      <c r="P273" s="736">
        <v>103.06</v>
      </c>
      <c r="Q273" s="736">
        <v>-0.01</v>
      </c>
      <c r="R273" s="736">
        <v>-0.01</v>
      </c>
    </row>
    <row r="274" spans="1:18">
      <c r="A274" s="734" t="s">
        <v>6649</v>
      </c>
      <c r="B274" s="734" t="s">
        <v>6650</v>
      </c>
      <c r="C274" s="735">
        <v>13845</v>
      </c>
      <c r="D274" s="735">
        <v>-490</v>
      </c>
      <c r="E274" s="736">
        <v>-3.42</v>
      </c>
      <c r="F274" s="736">
        <v>13857.67</v>
      </c>
      <c r="G274" s="735">
        <v>14180</v>
      </c>
      <c r="H274" s="735">
        <v>14180</v>
      </c>
      <c r="I274" s="735">
        <v>13780</v>
      </c>
      <c r="J274" s="735">
        <v>3772520</v>
      </c>
      <c r="K274" s="735">
        <v>52443970222</v>
      </c>
      <c r="L274" s="735">
        <v>1480030500000</v>
      </c>
      <c r="M274" s="735">
        <v>1486927512885</v>
      </c>
      <c r="N274" s="735">
        <v>106900000</v>
      </c>
      <c r="O274" s="734" t="s">
        <v>6651</v>
      </c>
      <c r="P274" s="736">
        <v>2418.42</v>
      </c>
      <c r="Q274" s="736">
        <v>-92.93</v>
      </c>
      <c r="R274" s="736">
        <v>-3.7</v>
      </c>
    </row>
    <row r="275" spans="1:18">
      <c r="A275" s="734" t="s">
        <v>8089</v>
      </c>
      <c r="B275" s="734" t="s">
        <v>8090</v>
      </c>
      <c r="C275" s="735">
        <v>1298</v>
      </c>
      <c r="D275" s="735">
        <v>-94</v>
      </c>
      <c r="E275" s="736">
        <v>-6.75</v>
      </c>
      <c r="F275" s="736">
        <v>1296.53</v>
      </c>
      <c r="G275" s="735">
        <v>1361</v>
      </c>
      <c r="H275" s="735">
        <v>1370</v>
      </c>
      <c r="I275" s="735">
        <v>1286</v>
      </c>
      <c r="J275" s="735">
        <v>34437364</v>
      </c>
      <c r="K275" s="735">
        <v>45224270527</v>
      </c>
      <c r="L275" s="735">
        <v>505051800000</v>
      </c>
      <c r="M275" s="735">
        <v>504481196591</v>
      </c>
      <c r="N275" s="735">
        <v>389100000</v>
      </c>
      <c r="O275" s="734" t="s">
        <v>6651</v>
      </c>
      <c r="P275" s="736">
        <v>2418.42</v>
      </c>
      <c r="Q275" s="736">
        <v>-92.93</v>
      </c>
      <c r="R275" s="736">
        <v>-3.7</v>
      </c>
    </row>
    <row r="276" spans="1:18">
      <c r="A276" s="734" t="s">
        <v>8091</v>
      </c>
      <c r="B276" s="734" t="s">
        <v>8478</v>
      </c>
      <c r="C276" s="735">
        <v>5180</v>
      </c>
      <c r="D276" s="735">
        <v>-265</v>
      </c>
      <c r="E276" s="736">
        <v>-4.87</v>
      </c>
      <c r="F276" s="736">
        <v>5188.42</v>
      </c>
      <c r="G276" s="735">
        <v>5340</v>
      </c>
      <c r="H276" s="735">
        <v>5340</v>
      </c>
      <c r="I276" s="735">
        <v>5140</v>
      </c>
      <c r="J276" s="735">
        <v>1938194</v>
      </c>
      <c r="K276" s="735">
        <v>10121268043</v>
      </c>
      <c r="L276" s="735">
        <v>217819000000</v>
      </c>
      <c r="M276" s="735">
        <v>218173041878</v>
      </c>
      <c r="N276" s="735">
        <v>42050000</v>
      </c>
      <c r="O276" s="734" t="s">
        <v>8092</v>
      </c>
      <c r="P276" s="736">
        <v>4611.55</v>
      </c>
      <c r="Q276" s="736">
        <v>-249.09</v>
      </c>
      <c r="R276" s="736">
        <v>-5.12</v>
      </c>
    </row>
    <row r="277" spans="1:18">
      <c r="A277" s="734" t="s">
        <v>8093</v>
      </c>
      <c r="B277" s="734" t="s">
        <v>8094</v>
      </c>
      <c r="C277" s="735">
        <v>10755</v>
      </c>
      <c r="D277" s="735">
        <v>-40</v>
      </c>
      <c r="E277" s="736">
        <v>-0.37</v>
      </c>
      <c r="F277" s="736">
        <v>10787.58</v>
      </c>
      <c r="G277" s="735">
        <v>10795</v>
      </c>
      <c r="H277" s="735">
        <v>10815</v>
      </c>
      <c r="I277" s="735">
        <v>10755</v>
      </c>
      <c r="J277" s="735">
        <v>5276</v>
      </c>
      <c r="K277" s="735">
        <v>56938480</v>
      </c>
      <c r="L277" s="735">
        <v>23553450000</v>
      </c>
      <c r="M277" s="735">
        <v>23624793985</v>
      </c>
      <c r="N277" s="735">
        <v>2190000</v>
      </c>
      <c r="O277" s="734" t="s">
        <v>8095</v>
      </c>
      <c r="P277" s="736">
        <v>113.7</v>
      </c>
      <c r="Q277" s="736">
        <v>0.1</v>
      </c>
      <c r="R277" s="736">
        <v>0.09</v>
      </c>
    </row>
    <row r="278" spans="1:18">
      <c r="A278" s="734" t="s">
        <v>6652</v>
      </c>
      <c r="B278" s="734" t="s">
        <v>6653</v>
      </c>
      <c r="C278" s="735">
        <v>7830</v>
      </c>
      <c r="D278" s="735">
        <v>-65</v>
      </c>
      <c r="E278" s="736">
        <v>-0.82</v>
      </c>
      <c r="F278" s="736">
        <v>7799.43</v>
      </c>
      <c r="G278" s="735">
        <v>7860</v>
      </c>
      <c r="H278" s="735">
        <v>7885</v>
      </c>
      <c r="I278" s="735">
        <v>7770</v>
      </c>
      <c r="J278" s="735">
        <v>24018</v>
      </c>
      <c r="K278" s="735">
        <v>187574402</v>
      </c>
      <c r="L278" s="735">
        <v>24429600000</v>
      </c>
      <c r="M278" s="735">
        <v>24334211977</v>
      </c>
      <c r="N278" s="735">
        <v>3120000</v>
      </c>
      <c r="O278" s="734" t="s">
        <v>6654</v>
      </c>
      <c r="P278" s="736">
        <v>16.13</v>
      </c>
      <c r="Q278" s="736">
        <v>-0.05</v>
      </c>
      <c r="R278" s="736">
        <v>-0.32</v>
      </c>
    </row>
    <row r="279" spans="1:18">
      <c r="A279" s="734" t="s">
        <v>8096</v>
      </c>
      <c r="B279" s="734" t="s">
        <v>8097</v>
      </c>
      <c r="C279" s="735">
        <v>11085</v>
      </c>
      <c r="D279" s="735">
        <v>-65</v>
      </c>
      <c r="E279" s="736">
        <v>-0.57999999999999996</v>
      </c>
      <c r="F279" s="736">
        <v>11104.13</v>
      </c>
      <c r="G279" s="735">
        <v>11185</v>
      </c>
      <c r="H279" s="735">
        <v>11210</v>
      </c>
      <c r="I279" s="735">
        <v>11077</v>
      </c>
      <c r="J279" s="735">
        <v>7311</v>
      </c>
      <c r="K279" s="735">
        <v>81654390</v>
      </c>
      <c r="L279" s="735">
        <v>15962400000</v>
      </c>
      <c r="M279" s="735">
        <v>15989949479</v>
      </c>
      <c r="N279" s="735">
        <v>1440000</v>
      </c>
      <c r="O279" s="734" t="s">
        <v>8098</v>
      </c>
      <c r="P279" s="736">
        <v>110.96</v>
      </c>
      <c r="Q279" s="736">
        <v>-0.33</v>
      </c>
      <c r="R279" s="736">
        <v>-0.3</v>
      </c>
    </row>
    <row r="280" spans="1:18">
      <c r="A280" s="734" t="s">
        <v>6665</v>
      </c>
      <c r="B280" s="734" t="s">
        <v>9283</v>
      </c>
      <c r="C280" s="735">
        <v>17925</v>
      </c>
      <c r="D280" s="735">
        <v>130</v>
      </c>
      <c r="E280" s="736">
        <v>0.73</v>
      </c>
      <c r="F280" s="736">
        <v>17860.93</v>
      </c>
      <c r="G280" s="735">
        <v>17750</v>
      </c>
      <c r="H280" s="735">
        <v>17980</v>
      </c>
      <c r="I280" s="735">
        <v>17600</v>
      </c>
      <c r="J280" s="735">
        <v>1537147</v>
      </c>
      <c r="K280" s="735">
        <v>27479793830</v>
      </c>
      <c r="L280" s="735">
        <v>801247500000</v>
      </c>
      <c r="M280" s="735">
        <v>807314060249</v>
      </c>
      <c r="N280" s="735">
        <v>44700000</v>
      </c>
      <c r="O280" s="734" t="s">
        <v>9284</v>
      </c>
      <c r="P280" s="736">
        <v>4107.45</v>
      </c>
      <c r="Q280" s="736">
        <v>2.59</v>
      </c>
      <c r="R280" s="736">
        <v>0.06</v>
      </c>
    </row>
    <row r="281" spans="1:18">
      <c r="A281" s="734" t="s">
        <v>8099</v>
      </c>
      <c r="B281" s="734" t="s">
        <v>8100</v>
      </c>
      <c r="C281" s="735">
        <v>15445</v>
      </c>
      <c r="D281" s="735">
        <v>-175</v>
      </c>
      <c r="E281" s="736">
        <v>-1.1200000000000001</v>
      </c>
      <c r="F281" s="736">
        <v>15422.53</v>
      </c>
      <c r="G281" s="735">
        <v>15545</v>
      </c>
      <c r="H281" s="735">
        <v>15620</v>
      </c>
      <c r="I281" s="735">
        <v>15380</v>
      </c>
      <c r="J281" s="735">
        <v>673800</v>
      </c>
      <c r="K281" s="735">
        <v>10435869569</v>
      </c>
      <c r="L281" s="735">
        <v>229358250000</v>
      </c>
      <c r="M281" s="735">
        <v>228253418375</v>
      </c>
      <c r="N281" s="735">
        <v>14850000</v>
      </c>
      <c r="O281" s="734" t="s">
        <v>8101</v>
      </c>
      <c r="P281" s="736">
        <v>4317.08</v>
      </c>
      <c r="Q281" s="736">
        <v>-66.48</v>
      </c>
      <c r="R281" s="736">
        <v>-1.52</v>
      </c>
    </row>
    <row r="282" spans="1:18">
      <c r="A282" s="734" t="s">
        <v>8479</v>
      </c>
      <c r="B282" s="734" t="s">
        <v>8480</v>
      </c>
      <c r="C282" s="735">
        <v>22900</v>
      </c>
      <c r="D282" s="735">
        <v>-645</v>
      </c>
      <c r="E282" s="736">
        <v>-2.74</v>
      </c>
      <c r="F282" s="736">
        <v>22953.22</v>
      </c>
      <c r="G282" s="735">
        <v>23280</v>
      </c>
      <c r="H282" s="735">
        <v>23325</v>
      </c>
      <c r="I282" s="735">
        <v>22895</v>
      </c>
      <c r="J282" s="735">
        <v>2177012</v>
      </c>
      <c r="K282" s="735">
        <v>50283389692</v>
      </c>
      <c r="L282" s="735">
        <v>1062560000000</v>
      </c>
      <c r="M282" s="735">
        <v>1060438844976</v>
      </c>
      <c r="N282" s="735">
        <v>46400000</v>
      </c>
      <c r="O282" s="734" t="s">
        <v>8481</v>
      </c>
      <c r="P282" s="736">
        <v>13864.8</v>
      </c>
      <c r="Q282" s="736">
        <v>-406.37</v>
      </c>
      <c r="R282" s="736">
        <v>-2.85</v>
      </c>
    </row>
    <row r="283" spans="1:18">
      <c r="A283" s="734" t="s">
        <v>8482</v>
      </c>
      <c r="B283" s="734" t="s">
        <v>8483</v>
      </c>
      <c r="C283" s="735">
        <v>1021895</v>
      </c>
      <c r="D283" s="735">
        <v>260</v>
      </c>
      <c r="E283" s="736">
        <v>0.03</v>
      </c>
      <c r="F283" s="736">
        <v>1021655.17</v>
      </c>
      <c r="G283" s="735">
        <v>1021895</v>
      </c>
      <c r="H283" s="735">
        <v>1021895</v>
      </c>
      <c r="I283" s="735">
        <v>1021890</v>
      </c>
      <c r="J283" s="735">
        <v>7059</v>
      </c>
      <c r="K283" s="735">
        <v>7213542230</v>
      </c>
      <c r="L283" s="735">
        <v>3004677868500</v>
      </c>
      <c r="M283" s="735">
        <v>3003972704260</v>
      </c>
      <c r="N283" s="735">
        <v>2940300</v>
      </c>
      <c r="O283" s="734" t="s">
        <v>8484</v>
      </c>
      <c r="P283" s="736">
        <v>1219.43</v>
      </c>
      <c r="Q283" s="736">
        <v>0.28999999999999998</v>
      </c>
      <c r="R283" s="736">
        <v>0.02</v>
      </c>
    </row>
    <row r="284" spans="1:18">
      <c r="A284" s="734" t="s">
        <v>8102</v>
      </c>
      <c r="B284" s="734" t="s">
        <v>8103</v>
      </c>
      <c r="C284" s="735">
        <v>1073795</v>
      </c>
      <c r="D284" s="735">
        <v>250</v>
      </c>
      <c r="E284" s="736">
        <v>0.02</v>
      </c>
      <c r="F284" s="736">
        <v>1073587.05</v>
      </c>
      <c r="G284" s="735">
        <v>1073790</v>
      </c>
      <c r="H284" s="735">
        <v>1073795</v>
      </c>
      <c r="I284" s="735">
        <v>1073790</v>
      </c>
      <c r="J284" s="735">
        <v>261967</v>
      </c>
      <c r="K284" s="735">
        <v>281298160235</v>
      </c>
      <c r="L284" s="735">
        <v>8709121727000</v>
      </c>
      <c r="M284" s="735">
        <v>8707435110827</v>
      </c>
      <c r="N284" s="735">
        <v>8110600</v>
      </c>
      <c r="O284" s="734" t="s">
        <v>8104</v>
      </c>
      <c r="P284" s="736">
        <v>122.81</v>
      </c>
      <c r="Q284" s="736">
        <v>0.03</v>
      </c>
      <c r="R284" s="736">
        <v>0.02</v>
      </c>
    </row>
    <row r="285" spans="1:18">
      <c r="A285" s="734" t="s">
        <v>6655</v>
      </c>
      <c r="B285" s="734" t="s">
        <v>6656</v>
      </c>
      <c r="C285" s="735">
        <v>114050</v>
      </c>
      <c r="D285" s="735">
        <v>-30</v>
      </c>
      <c r="E285" s="736">
        <v>-0.03</v>
      </c>
      <c r="F285" s="736">
        <v>114050.58</v>
      </c>
      <c r="G285" s="735">
        <v>114090</v>
      </c>
      <c r="H285" s="735">
        <v>114170</v>
      </c>
      <c r="I285" s="735">
        <v>114050</v>
      </c>
      <c r="J285" s="735">
        <v>285</v>
      </c>
      <c r="K285" s="735">
        <v>32518617</v>
      </c>
      <c r="L285" s="735">
        <v>479922400000</v>
      </c>
      <c r="M285" s="735">
        <v>479924822115</v>
      </c>
      <c r="N285" s="735">
        <v>4208000</v>
      </c>
      <c r="O285" s="734" t="s">
        <v>6657</v>
      </c>
      <c r="P285" s="736">
        <v>130.32</v>
      </c>
      <c r="Q285" s="736">
        <v>-0.01</v>
      </c>
      <c r="R285" s="736">
        <v>-0.01</v>
      </c>
    </row>
    <row r="286" spans="1:18">
      <c r="A286" s="734" t="s">
        <v>6668</v>
      </c>
      <c r="B286" s="734" t="s">
        <v>6669</v>
      </c>
      <c r="C286" s="735">
        <v>30100</v>
      </c>
      <c r="D286" s="735">
        <v>-165</v>
      </c>
      <c r="E286" s="736">
        <v>-0.55000000000000004</v>
      </c>
      <c r="F286" s="736">
        <v>30205.74</v>
      </c>
      <c r="G286" s="735">
        <v>30120</v>
      </c>
      <c r="H286" s="735">
        <v>30305</v>
      </c>
      <c r="I286" s="735">
        <v>29970</v>
      </c>
      <c r="J286" s="735">
        <v>82707</v>
      </c>
      <c r="K286" s="735">
        <v>2488173112</v>
      </c>
      <c r="L286" s="735">
        <v>36120000000</v>
      </c>
      <c r="M286" s="735">
        <v>36246890355</v>
      </c>
      <c r="N286" s="735">
        <v>1200000</v>
      </c>
      <c r="O286" s="734" t="s">
        <v>6670</v>
      </c>
      <c r="P286" s="736">
        <v>2601.79</v>
      </c>
      <c r="Q286" s="736">
        <v>0.56999999999999995</v>
      </c>
      <c r="R286" s="736">
        <v>0.02</v>
      </c>
    </row>
    <row r="287" spans="1:18">
      <c r="A287" s="734" t="s">
        <v>6658</v>
      </c>
      <c r="B287" s="734" t="s">
        <v>8485</v>
      </c>
      <c r="C287" s="735">
        <v>8390</v>
      </c>
      <c r="D287" s="735">
        <v>-85</v>
      </c>
      <c r="E287" s="736">
        <v>-1</v>
      </c>
      <c r="F287" s="736">
        <v>8414.11</v>
      </c>
      <c r="G287" s="735">
        <v>8410</v>
      </c>
      <c r="H287" s="735">
        <v>8410</v>
      </c>
      <c r="I287" s="735">
        <v>8375</v>
      </c>
      <c r="J287" s="735">
        <v>5959</v>
      </c>
      <c r="K287" s="735">
        <v>50031735</v>
      </c>
      <c r="L287" s="735">
        <v>8390000000</v>
      </c>
      <c r="M287" s="735">
        <v>8414106506</v>
      </c>
      <c r="N287" s="735">
        <v>1000000</v>
      </c>
      <c r="O287" s="734" t="s">
        <v>6422</v>
      </c>
      <c r="P287" s="736">
        <v>2001.06</v>
      </c>
      <c r="Q287" s="736">
        <v>-24.46</v>
      </c>
      <c r="R287" s="736">
        <v>-1.21</v>
      </c>
    </row>
    <row r="288" spans="1:18">
      <c r="A288" s="734" t="s">
        <v>6683</v>
      </c>
      <c r="B288" s="734" t="s">
        <v>6684</v>
      </c>
      <c r="C288" s="735">
        <v>110660</v>
      </c>
      <c r="D288" s="735">
        <v>20</v>
      </c>
      <c r="E288" s="736">
        <v>0.02</v>
      </c>
      <c r="F288" s="736">
        <v>110644.12</v>
      </c>
      <c r="G288" s="735">
        <v>110655</v>
      </c>
      <c r="H288" s="735">
        <v>110660</v>
      </c>
      <c r="I288" s="735">
        <v>110655</v>
      </c>
      <c r="J288" s="735">
        <v>94976</v>
      </c>
      <c r="K288" s="735">
        <v>10509686083</v>
      </c>
      <c r="L288" s="735">
        <v>4315961320000</v>
      </c>
      <c r="M288" s="735">
        <v>4315342006231</v>
      </c>
      <c r="N288" s="735">
        <v>39002000</v>
      </c>
      <c r="O288" s="734" t="s">
        <v>6685</v>
      </c>
      <c r="P288" s="736">
        <v>1176.6600000000001</v>
      </c>
      <c r="Q288" s="736">
        <v>0.08</v>
      </c>
      <c r="R288" s="736">
        <v>0.01</v>
      </c>
    </row>
    <row r="289" spans="1:18">
      <c r="A289" s="734" t="s">
        <v>6686</v>
      </c>
      <c r="B289" s="734" t="s">
        <v>6687</v>
      </c>
      <c r="C289" s="735">
        <v>28145</v>
      </c>
      <c r="D289" s="735">
        <v>95</v>
      </c>
      <c r="E289" s="736">
        <v>0.34</v>
      </c>
      <c r="F289" s="736">
        <v>28092.07</v>
      </c>
      <c r="G289" s="735">
        <v>28025</v>
      </c>
      <c r="H289" s="735">
        <v>28165</v>
      </c>
      <c r="I289" s="735">
        <v>27985</v>
      </c>
      <c r="J289" s="735">
        <v>6128</v>
      </c>
      <c r="K289" s="735">
        <v>172115655</v>
      </c>
      <c r="L289" s="735">
        <v>33774000000</v>
      </c>
      <c r="M289" s="735">
        <v>33710485217</v>
      </c>
      <c r="N289" s="735">
        <v>1200000</v>
      </c>
      <c r="O289" s="734" t="s">
        <v>6332</v>
      </c>
      <c r="P289" s="736">
        <v>2733.85</v>
      </c>
      <c r="Q289" s="736">
        <v>-0.63</v>
      </c>
      <c r="R289" s="736">
        <v>-0.02</v>
      </c>
    </row>
    <row r="290" spans="1:18">
      <c r="A290" s="734" t="s">
        <v>6688</v>
      </c>
      <c r="B290" s="734" t="s">
        <v>6689</v>
      </c>
      <c r="C290" s="735">
        <v>35865</v>
      </c>
      <c r="D290" s="735">
        <v>60</v>
      </c>
      <c r="E290" s="736">
        <v>0.17</v>
      </c>
      <c r="F290" s="736">
        <v>36242.31</v>
      </c>
      <c r="G290" s="735">
        <v>35860</v>
      </c>
      <c r="H290" s="735">
        <v>36160</v>
      </c>
      <c r="I290" s="735">
        <v>35650</v>
      </c>
      <c r="J290" s="735">
        <v>2571</v>
      </c>
      <c r="K290" s="735">
        <v>92516222</v>
      </c>
      <c r="L290" s="735">
        <v>35865000000</v>
      </c>
      <c r="M290" s="735">
        <v>36242313135</v>
      </c>
      <c r="N290" s="735">
        <v>1000000</v>
      </c>
      <c r="O290" s="734" t="s">
        <v>6332</v>
      </c>
      <c r="P290" s="736">
        <v>2733.85</v>
      </c>
      <c r="Q290" s="736">
        <v>-0.63</v>
      </c>
      <c r="R290" s="736">
        <v>-0.02</v>
      </c>
    </row>
    <row r="291" spans="1:18">
      <c r="A291" s="734" t="s">
        <v>6691</v>
      </c>
      <c r="B291" s="734" t="s">
        <v>6692</v>
      </c>
      <c r="C291" s="735">
        <v>22995</v>
      </c>
      <c r="D291" s="735">
        <v>-30</v>
      </c>
      <c r="E291" s="736">
        <v>-0.13</v>
      </c>
      <c r="F291" s="736">
        <v>23044.240000000002</v>
      </c>
      <c r="G291" s="735">
        <v>23050</v>
      </c>
      <c r="H291" s="735">
        <v>23080</v>
      </c>
      <c r="I291" s="735">
        <v>22995</v>
      </c>
      <c r="J291" s="735">
        <v>3120</v>
      </c>
      <c r="K291" s="735">
        <v>71836105</v>
      </c>
      <c r="L291" s="735">
        <v>11497500000</v>
      </c>
      <c r="M291" s="735">
        <v>11522118541</v>
      </c>
      <c r="N291" s="735">
        <v>500000</v>
      </c>
      <c r="O291" s="734" t="s">
        <v>6693</v>
      </c>
      <c r="P291" s="736">
        <v>11596.48</v>
      </c>
      <c r="Q291" s="736">
        <v>-32.04</v>
      </c>
      <c r="R291" s="736">
        <v>-0.28000000000000003</v>
      </c>
    </row>
    <row r="292" spans="1:18">
      <c r="A292" s="734" t="s">
        <v>9285</v>
      </c>
      <c r="B292" s="734" t="s">
        <v>9286</v>
      </c>
      <c r="C292" s="735">
        <v>9940</v>
      </c>
      <c r="D292" s="735">
        <v>-130</v>
      </c>
      <c r="E292" s="736">
        <v>-1.29</v>
      </c>
      <c r="F292" s="736">
        <v>9911.52</v>
      </c>
      <c r="G292" s="735">
        <v>9955</v>
      </c>
      <c r="H292" s="735">
        <v>10035</v>
      </c>
      <c r="I292" s="735">
        <v>9805</v>
      </c>
      <c r="J292" s="735">
        <v>981686</v>
      </c>
      <c r="K292" s="735">
        <v>9723604760</v>
      </c>
      <c r="L292" s="735">
        <v>205758000000</v>
      </c>
      <c r="M292" s="735">
        <v>205168443670</v>
      </c>
      <c r="N292" s="735">
        <v>20700000</v>
      </c>
      <c r="O292" s="734" t="s">
        <v>9287</v>
      </c>
      <c r="P292" s="736">
        <v>9430.57</v>
      </c>
      <c r="Q292" s="736">
        <v>-162.91</v>
      </c>
      <c r="R292" s="736">
        <v>-1.7</v>
      </c>
    </row>
    <row r="293" spans="1:18">
      <c r="A293" s="734" t="s">
        <v>9288</v>
      </c>
      <c r="B293" s="734" t="s">
        <v>9289</v>
      </c>
      <c r="C293" s="735">
        <v>8175</v>
      </c>
      <c r="D293" s="735">
        <v>-275</v>
      </c>
      <c r="E293" s="736">
        <v>-3.25</v>
      </c>
      <c r="F293" s="736">
        <v>8209.0499999999993</v>
      </c>
      <c r="G293" s="735">
        <v>8435</v>
      </c>
      <c r="H293" s="735">
        <v>8435</v>
      </c>
      <c r="I293" s="735">
        <v>7990</v>
      </c>
      <c r="J293" s="735">
        <v>401106</v>
      </c>
      <c r="K293" s="735">
        <v>3273960160</v>
      </c>
      <c r="L293" s="735">
        <v>44145000000</v>
      </c>
      <c r="M293" s="735">
        <v>44328878564</v>
      </c>
      <c r="N293" s="735">
        <v>5400000</v>
      </c>
      <c r="O293" s="734" t="s">
        <v>9287</v>
      </c>
      <c r="P293" s="736">
        <v>9430.57</v>
      </c>
      <c r="Q293" s="736">
        <v>-162.91</v>
      </c>
      <c r="R293" s="736">
        <v>-1.7</v>
      </c>
    </row>
    <row r="294" spans="1:18">
      <c r="A294" s="734" t="s">
        <v>9290</v>
      </c>
      <c r="B294" s="734" t="s">
        <v>9291</v>
      </c>
      <c r="C294" s="735">
        <v>11000</v>
      </c>
      <c r="D294" s="735">
        <v>-60</v>
      </c>
      <c r="E294" s="736">
        <v>-0.54</v>
      </c>
      <c r="F294" s="736">
        <v>10985.27</v>
      </c>
      <c r="G294" s="735">
        <v>11060</v>
      </c>
      <c r="H294" s="735">
        <v>11185</v>
      </c>
      <c r="I294" s="735">
        <v>10955</v>
      </c>
      <c r="J294" s="735">
        <v>267394</v>
      </c>
      <c r="K294" s="735">
        <v>2955816752</v>
      </c>
      <c r="L294" s="735">
        <v>90200000000</v>
      </c>
      <c r="M294" s="735">
        <v>90079229794</v>
      </c>
      <c r="N294" s="735">
        <v>8200000</v>
      </c>
      <c r="O294" s="734" t="s">
        <v>9292</v>
      </c>
      <c r="P294" s="736">
        <v>4258.3500000000004</v>
      </c>
      <c r="Q294" s="736">
        <v>-47.53</v>
      </c>
      <c r="R294" s="736">
        <v>-1.1000000000000001</v>
      </c>
    </row>
    <row r="295" spans="1:18">
      <c r="A295" s="734" t="s">
        <v>9293</v>
      </c>
      <c r="B295" s="734" t="s">
        <v>9294</v>
      </c>
      <c r="C295" s="735">
        <v>8930</v>
      </c>
      <c r="D295" s="735">
        <v>-130</v>
      </c>
      <c r="E295" s="736">
        <v>-1.43</v>
      </c>
      <c r="F295" s="736">
        <v>8922.26</v>
      </c>
      <c r="G295" s="735">
        <v>9020</v>
      </c>
      <c r="H295" s="735">
        <v>9020</v>
      </c>
      <c r="I295" s="735">
        <v>8900</v>
      </c>
      <c r="J295" s="735">
        <v>539349</v>
      </c>
      <c r="K295" s="735">
        <v>4813692239</v>
      </c>
      <c r="L295" s="735">
        <v>91532500000</v>
      </c>
      <c r="M295" s="735">
        <v>92791543471</v>
      </c>
      <c r="N295" s="735">
        <v>10250000</v>
      </c>
      <c r="O295" s="734" t="s">
        <v>9295</v>
      </c>
      <c r="P295" s="736">
        <v>5631.69</v>
      </c>
      <c r="Q295" s="736">
        <v>-95.78</v>
      </c>
      <c r="R295" s="736">
        <v>-1.67</v>
      </c>
    </row>
    <row r="296" spans="1:18">
      <c r="A296" s="734" t="s">
        <v>6854</v>
      </c>
      <c r="B296" s="734" t="s">
        <v>9296</v>
      </c>
      <c r="C296" s="735">
        <v>13115</v>
      </c>
      <c r="D296" s="735">
        <v>120</v>
      </c>
      <c r="E296" s="736">
        <v>0.92</v>
      </c>
      <c r="F296" s="736">
        <v>13141.28</v>
      </c>
      <c r="G296" s="735">
        <v>12995</v>
      </c>
      <c r="H296" s="735">
        <v>13175</v>
      </c>
      <c r="I296" s="735">
        <v>12955</v>
      </c>
      <c r="J296" s="735">
        <v>40536</v>
      </c>
      <c r="K296" s="735">
        <v>530327441</v>
      </c>
      <c r="L296" s="735">
        <v>57706000000</v>
      </c>
      <c r="M296" s="735">
        <v>57821622996</v>
      </c>
      <c r="N296" s="735">
        <v>4400000</v>
      </c>
      <c r="O296" s="734" t="s">
        <v>9297</v>
      </c>
      <c r="P296" s="736">
        <v>2036.5</v>
      </c>
      <c r="Q296" s="736">
        <v>13.15</v>
      </c>
      <c r="R296" s="736">
        <v>0.65</v>
      </c>
    </row>
    <row r="297" spans="1:18">
      <c r="A297" s="734" t="s">
        <v>6694</v>
      </c>
      <c r="B297" s="734" t="s">
        <v>6695</v>
      </c>
      <c r="C297" s="735">
        <v>10325</v>
      </c>
      <c r="D297" s="735">
        <v>-30</v>
      </c>
      <c r="E297" s="736">
        <v>-0.28999999999999998</v>
      </c>
      <c r="F297" s="736">
        <v>10293.58</v>
      </c>
      <c r="G297" s="735">
        <v>10400</v>
      </c>
      <c r="H297" s="735">
        <v>10405</v>
      </c>
      <c r="I297" s="735">
        <v>10290</v>
      </c>
      <c r="J297" s="735">
        <v>86985</v>
      </c>
      <c r="K297" s="735">
        <v>897708700</v>
      </c>
      <c r="L297" s="735">
        <v>6195000000</v>
      </c>
      <c r="M297" s="735">
        <v>6176145293</v>
      </c>
      <c r="N297" s="735">
        <v>600000</v>
      </c>
      <c r="O297" s="734" t="s">
        <v>6696</v>
      </c>
      <c r="P297" s="736">
        <v>1440.74</v>
      </c>
      <c r="Q297" s="736">
        <v>4.58</v>
      </c>
      <c r="R297" s="736">
        <v>0.32</v>
      </c>
    </row>
    <row r="298" spans="1:18">
      <c r="A298" s="734" t="s">
        <v>6697</v>
      </c>
      <c r="B298" s="734" t="s">
        <v>6698</v>
      </c>
      <c r="C298" s="735">
        <v>17980</v>
      </c>
      <c r="D298" s="735">
        <v>95</v>
      </c>
      <c r="E298" s="736">
        <v>0.53</v>
      </c>
      <c r="F298" s="736">
        <v>18006.009999999998</v>
      </c>
      <c r="G298" s="735">
        <v>17885</v>
      </c>
      <c r="H298" s="735">
        <v>18040</v>
      </c>
      <c r="I298" s="735">
        <v>17885</v>
      </c>
      <c r="J298" s="735">
        <v>90</v>
      </c>
      <c r="K298" s="735">
        <v>1620255</v>
      </c>
      <c r="L298" s="735">
        <v>12586000000</v>
      </c>
      <c r="M298" s="735">
        <v>12604203770</v>
      </c>
      <c r="N298" s="735">
        <v>700000</v>
      </c>
      <c r="O298" s="734" t="s">
        <v>6699</v>
      </c>
      <c r="P298" s="736">
        <v>2512.06</v>
      </c>
      <c r="Q298" s="736">
        <v>6.23</v>
      </c>
      <c r="R298" s="736">
        <v>0.25</v>
      </c>
    </row>
    <row r="299" spans="1:18">
      <c r="A299" s="734" t="s">
        <v>6700</v>
      </c>
      <c r="B299" s="734" t="s">
        <v>6701</v>
      </c>
      <c r="C299" s="735">
        <v>28260</v>
      </c>
      <c r="D299" s="735">
        <v>60</v>
      </c>
      <c r="E299" s="736">
        <v>0.21</v>
      </c>
      <c r="F299" s="736">
        <v>28347.119999999999</v>
      </c>
      <c r="G299" s="735">
        <v>28230</v>
      </c>
      <c r="H299" s="735">
        <v>28450</v>
      </c>
      <c r="I299" s="735">
        <v>28200</v>
      </c>
      <c r="J299" s="735">
        <v>1030</v>
      </c>
      <c r="K299" s="735">
        <v>29218205</v>
      </c>
      <c r="L299" s="735">
        <v>19782000000</v>
      </c>
      <c r="M299" s="735">
        <v>19842980662</v>
      </c>
      <c r="N299" s="735">
        <v>700000</v>
      </c>
      <c r="O299" s="734" t="s">
        <v>6702</v>
      </c>
      <c r="P299" s="736">
        <v>1379.65</v>
      </c>
      <c r="Q299" s="736">
        <v>0.46</v>
      </c>
      <c r="R299" s="736">
        <v>0.03</v>
      </c>
    </row>
    <row r="300" spans="1:18">
      <c r="A300" s="734" t="s">
        <v>6703</v>
      </c>
      <c r="B300" s="734" t="s">
        <v>6704</v>
      </c>
      <c r="C300" s="735">
        <v>21010</v>
      </c>
      <c r="D300" s="735">
        <v>135</v>
      </c>
      <c r="E300" s="736">
        <v>0.65</v>
      </c>
      <c r="F300" s="736">
        <v>20960.62</v>
      </c>
      <c r="G300" s="735">
        <v>20895</v>
      </c>
      <c r="H300" s="735">
        <v>21045</v>
      </c>
      <c r="I300" s="735">
        <v>20820</v>
      </c>
      <c r="J300" s="735">
        <v>23167</v>
      </c>
      <c r="K300" s="735">
        <v>486203180</v>
      </c>
      <c r="L300" s="735">
        <v>1682901000000</v>
      </c>
      <c r="M300" s="735">
        <v>1678945840885</v>
      </c>
      <c r="N300" s="735">
        <v>80100000</v>
      </c>
      <c r="O300" s="734" t="s">
        <v>6452</v>
      </c>
      <c r="P300" s="736">
        <v>2655.45</v>
      </c>
      <c r="Q300" s="736">
        <v>0.88</v>
      </c>
      <c r="R300" s="736">
        <v>0.03</v>
      </c>
    </row>
    <row r="301" spans="1:18">
      <c r="A301" s="734" t="s">
        <v>6882</v>
      </c>
      <c r="B301" s="734" t="s">
        <v>9298</v>
      </c>
      <c r="C301" s="735">
        <v>36760</v>
      </c>
      <c r="D301" s="735">
        <v>20</v>
      </c>
      <c r="E301" s="736">
        <v>0.05</v>
      </c>
      <c r="F301" s="736">
        <v>36769.660000000003</v>
      </c>
      <c r="G301" s="735">
        <v>36135</v>
      </c>
      <c r="H301" s="735">
        <v>36865</v>
      </c>
      <c r="I301" s="735">
        <v>36135</v>
      </c>
      <c r="J301" s="735">
        <v>66673</v>
      </c>
      <c r="K301" s="735">
        <v>2448481568</v>
      </c>
      <c r="L301" s="735">
        <v>468690000000</v>
      </c>
      <c r="M301" s="735">
        <v>468813144117</v>
      </c>
      <c r="N301" s="735">
        <v>12750000</v>
      </c>
      <c r="O301" s="734" t="s">
        <v>6883</v>
      </c>
      <c r="P301" s="736">
        <v>4458.28</v>
      </c>
      <c r="Q301" s="736">
        <v>-2.91</v>
      </c>
      <c r="R301" s="736">
        <v>-7.0000000000000007E-2</v>
      </c>
    </row>
    <row r="302" spans="1:18">
      <c r="A302" s="734" t="s">
        <v>6711</v>
      </c>
      <c r="B302" s="734" t="s">
        <v>6712</v>
      </c>
      <c r="C302" s="735">
        <v>21620</v>
      </c>
      <c r="D302" s="735">
        <v>95</v>
      </c>
      <c r="E302" s="736">
        <v>0.44</v>
      </c>
      <c r="F302" s="736">
        <v>21652.84</v>
      </c>
      <c r="G302" s="735">
        <v>21530</v>
      </c>
      <c r="H302" s="735">
        <v>21655</v>
      </c>
      <c r="I302" s="735">
        <v>21505</v>
      </c>
      <c r="J302" s="735">
        <v>31795</v>
      </c>
      <c r="K302" s="735">
        <v>685628937</v>
      </c>
      <c r="L302" s="735">
        <v>21684860000</v>
      </c>
      <c r="M302" s="735">
        <v>21717793978</v>
      </c>
      <c r="N302" s="735">
        <v>1003000</v>
      </c>
      <c r="O302" s="734" t="s">
        <v>6336</v>
      </c>
      <c r="P302" s="736">
        <v>3554.66</v>
      </c>
      <c r="Q302" s="736">
        <v>0.55000000000000004</v>
      </c>
      <c r="R302" s="736">
        <v>0.02</v>
      </c>
    </row>
    <row r="303" spans="1:18">
      <c r="A303" s="734" t="s">
        <v>6713</v>
      </c>
      <c r="B303" s="734" t="s">
        <v>6714</v>
      </c>
      <c r="C303" s="735">
        <v>13655</v>
      </c>
      <c r="D303" s="735">
        <v>5</v>
      </c>
      <c r="E303" s="736">
        <v>0.04</v>
      </c>
      <c r="F303" s="736">
        <v>13645.76</v>
      </c>
      <c r="G303" s="735">
        <v>13750</v>
      </c>
      <c r="H303" s="735">
        <v>13750</v>
      </c>
      <c r="I303" s="735">
        <v>13625</v>
      </c>
      <c r="J303" s="735">
        <v>26493</v>
      </c>
      <c r="K303" s="735">
        <v>361691206</v>
      </c>
      <c r="L303" s="735">
        <v>73737000000</v>
      </c>
      <c r="M303" s="735">
        <v>74369375558</v>
      </c>
      <c r="N303" s="735">
        <v>5400000</v>
      </c>
      <c r="O303" s="734" t="s">
        <v>6715</v>
      </c>
      <c r="P303" s="736">
        <v>1846.77</v>
      </c>
      <c r="Q303" s="736">
        <v>1.26</v>
      </c>
      <c r="R303" s="736">
        <v>7.0000000000000007E-2</v>
      </c>
    </row>
    <row r="304" spans="1:18">
      <c r="A304" s="734" t="s">
        <v>6716</v>
      </c>
      <c r="B304" s="734" t="s">
        <v>6717</v>
      </c>
      <c r="C304" s="735">
        <v>15155</v>
      </c>
      <c r="D304" s="735">
        <v>15</v>
      </c>
      <c r="E304" s="736">
        <v>0.1</v>
      </c>
      <c r="F304" s="736">
        <v>15154.58</v>
      </c>
      <c r="G304" s="735">
        <v>15265</v>
      </c>
      <c r="H304" s="735">
        <v>15265</v>
      </c>
      <c r="I304" s="735">
        <v>15110</v>
      </c>
      <c r="J304" s="735">
        <v>64303</v>
      </c>
      <c r="K304" s="735">
        <v>973708175</v>
      </c>
      <c r="L304" s="735">
        <v>93961000000</v>
      </c>
      <c r="M304" s="735">
        <v>94716110977</v>
      </c>
      <c r="N304" s="735">
        <v>6200000</v>
      </c>
      <c r="O304" s="734" t="s">
        <v>6718</v>
      </c>
      <c r="P304" s="736">
        <v>2133.4899999999998</v>
      </c>
      <c r="Q304" s="736">
        <v>0.28000000000000003</v>
      </c>
      <c r="R304" s="736">
        <v>0.01</v>
      </c>
    </row>
    <row r="305" spans="1:18">
      <c r="A305" s="734" t="s">
        <v>6719</v>
      </c>
      <c r="B305" s="734" t="s">
        <v>6720</v>
      </c>
      <c r="C305" s="735">
        <v>16245</v>
      </c>
      <c r="D305" s="735">
        <v>30</v>
      </c>
      <c r="E305" s="736">
        <v>0.19</v>
      </c>
      <c r="F305" s="736">
        <v>16238.29</v>
      </c>
      <c r="G305" s="735">
        <v>16300</v>
      </c>
      <c r="H305" s="735">
        <v>16300</v>
      </c>
      <c r="I305" s="735">
        <v>16170</v>
      </c>
      <c r="J305" s="735">
        <v>197261</v>
      </c>
      <c r="K305" s="735">
        <v>3199309493</v>
      </c>
      <c r="L305" s="735">
        <v>402063750000</v>
      </c>
      <c r="M305" s="735">
        <v>406769251298</v>
      </c>
      <c r="N305" s="735">
        <v>24750000</v>
      </c>
      <c r="O305" s="734" t="s">
        <v>6721</v>
      </c>
      <c r="P305" s="736">
        <v>2453.0500000000002</v>
      </c>
      <c r="Q305" s="736">
        <v>-1.05</v>
      </c>
      <c r="R305" s="736">
        <v>-0.04</v>
      </c>
    </row>
    <row r="306" spans="1:18">
      <c r="A306" s="734" t="s">
        <v>9299</v>
      </c>
      <c r="B306" s="734" t="s">
        <v>9300</v>
      </c>
      <c r="C306" s="735">
        <v>10980</v>
      </c>
      <c r="D306" s="735">
        <v>15</v>
      </c>
      <c r="E306" s="736">
        <v>0.14000000000000001</v>
      </c>
      <c r="F306" s="736">
        <v>10980.54</v>
      </c>
      <c r="G306" s="735">
        <v>10965</v>
      </c>
      <c r="H306" s="735">
        <v>10985</v>
      </c>
      <c r="I306" s="735">
        <v>10925</v>
      </c>
      <c r="J306" s="735">
        <v>147648</v>
      </c>
      <c r="K306" s="735">
        <v>1618559187</v>
      </c>
      <c r="L306" s="735">
        <v>70821000000</v>
      </c>
      <c r="M306" s="735">
        <v>73020619547</v>
      </c>
      <c r="N306" s="735">
        <v>6450000</v>
      </c>
      <c r="O306" s="734" t="s">
        <v>9301</v>
      </c>
      <c r="P306" s="736">
        <v>2527.88</v>
      </c>
      <c r="Q306" s="736">
        <v>-1.79</v>
      </c>
      <c r="R306" s="736">
        <v>-7.0000000000000007E-2</v>
      </c>
    </row>
    <row r="307" spans="1:18">
      <c r="A307" s="734" t="s">
        <v>6722</v>
      </c>
      <c r="B307" s="734" t="s">
        <v>6723</v>
      </c>
      <c r="C307" s="735">
        <v>14330</v>
      </c>
      <c r="D307" s="735">
        <v>-5</v>
      </c>
      <c r="E307" s="736">
        <v>-0.03</v>
      </c>
      <c r="F307" s="736">
        <v>14327.75</v>
      </c>
      <c r="G307" s="735">
        <v>14350</v>
      </c>
      <c r="H307" s="735">
        <v>14350</v>
      </c>
      <c r="I307" s="735">
        <v>14285</v>
      </c>
      <c r="J307" s="735">
        <v>135755</v>
      </c>
      <c r="K307" s="735">
        <v>1945453934</v>
      </c>
      <c r="L307" s="735">
        <v>256507000000</v>
      </c>
      <c r="M307" s="735">
        <v>256466752288</v>
      </c>
      <c r="N307" s="735">
        <v>17900000</v>
      </c>
      <c r="O307" s="734" t="s">
        <v>6724</v>
      </c>
      <c r="P307" s="736">
        <v>1852.09</v>
      </c>
      <c r="Q307" s="736">
        <v>1.1100000000000001</v>
      </c>
      <c r="R307" s="736">
        <v>0.06</v>
      </c>
    </row>
    <row r="308" spans="1:18">
      <c r="A308" s="734" t="s">
        <v>6725</v>
      </c>
      <c r="B308" s="734" t="s">
        <v>6726</v>
      </c>
      <c r="C308" s="735">
        <v>17590</v>
      </c>
      <c r="D308" s="735">
        <v>10</v>
      </c>
      <c r="E308" s="736">
        <v>0.06</v>
      </c>
      <c r="F308" s="736">
        <v>17573.95</v>
      </c>
      <c r="G308" s="735">
        <v>17585</v>
      </c>
      <c r="H308" s="735">
        <v>17590</v>
      </c>
      <c r="I308" s="735">
        <v>17510</v>
      </c>
      <c r="J308" s="735">
        <v>32720</v>
      </c>
      <c r="K308" s="735">
        <v>574685875</v>
      </c>
      <c r="L308" s="735">
        <v>100263000000</v>
      </c>
      <c r="M308" s="735">
        <v>100171496680</v>
      </c>
      <c r="N308" s="735">
        <v>5700000</v>
      </c>
      <c r="O308" s="734" t="s">
        <v>6727</v>
      </c>
      <c r="P308" s="736">
        <v>2282.91</v>
      </c>
      <c r="Q308" s="736">
        <v>3.35</v>
      </c>
      <c r="R308" s="736">
        <v>0.15</v>
      </c>
    </row>
    <row r="309" spans="1:18">
      <c r="A309" s="734" t="s">
        <v>6728</v>
      </c>
      <c r="B309" s="734" t="s">
        <v>6729</v>
      </c>
      <c r="C309" s="735">
        <v>21245</v>
      </c>
      <c r="D309" s="735">
        <v>20</v>
      </c>
      <c r="E309" s="736">
        <v>0.09</v>
      </c>
      <c r="F309" s="736">
        <v>21246.09</v>
      </c>
      <c r="G309" s="735">
        <v>21240</v>
      </c>
      <c r="H309" s="735">
        <v>21245</v>
      </c>
      <c r="I309" s="735">
        <v>21140</v>
      </c>
      <c r="J309" s="735">
        <v>18820</v>
      </c>
      <c r="K309" s="735">
        <v>399442922</v>
      </c>
      <c r="L309" s="735">
        <v>80731000000</v>
      </c>
      <c r="M309" s="735">
        <v>80735136394</v>
      </c>
      <c r="N309" s="735">
        <v>3800000</v>
      </c>
      <c r="O309" s="734" t="s">
        <v>6730</v>
      </c>
      <c r="P309" s="736">
        <v>2783.7</v>
      </c>
      <c r="Q309" s="736">
        <v>6.49</v>
      </c>
      <c r="R309" s="736">
        <v>0.23</v>
      </c>
    </row>
    <row r="310" spans="1:18">
      <c r="A310" s="734" t="s">
        <v>6659</v>
      </c>
      <c r="B310" s="734" t="s">
        <v>8486</v>
      </c>
      <c r="C310" s="735">
        <v>11065</v>
      </c>
      <c r="D310" s="735">
        <v>-35</v>
      </c>
      <c r="E310" s="736">
        <v>-0.32</v>
      </c>
      <c r="F310" s="736">
        <v>11087.41</v>
      </c>
      <c r="G310" s="735">
        <v>11015</v>
      </c>
      <c r="H310" s="735">
        <v>11130</v>
      </c>
      <c r="I310" s="735">
        <v>11015</v>
      </c>
      <c r="J310" s="735">
        <v>28034</v>
      </c>
      <c r="K310" s="735">
        <v>310172745</v>
      </c>
      <c r="L310" s="735">
        <v>76348500000</v>
      </c>
      <c r="M310" s="735">
        <v>76503142064</v>
      </c>
      <c r="N310" s="735">
        <v>6900000</v>
      </c>
      <c r="O310" s="734" t="s">
        <v>6660</v>
      </c>
      <c r="P310" s="736">
        <v>1744.15</v>
      </c>
      <c r="Q310" s="736">
        <v>-8.68</v>
      </c>
      <c r="R310" s="736">
        <v>-0.5</v>
      </c>
    </row>
    <row r="311" spans="1:18">
      <c r="A311" s="734" t="s">
        <v>6733</v>
      </c>
      <c r="B311" s="734" t="s">
        <v>6734</v>
      </c>
      <c r="C311" s="735">
        <v>43060</v>
      </c>
      <c r="D311" s="735">
        <v>140</v>
      </c>
      <c r="E311" s="736">
        <v>0.33</v>
      </c>
      <c r="F311" s="736">
        <v>43110.23</v>
      </c>
      <c r="G311" s="735">
        <v>42765</v>
      </c>
      <c r="H311" s="735">
        <v>43240</v>
      </c>
      <c r="I311" s="735">
        <v>42530</v>
      </c>
      <c r="J311" s="735">
        <v>45840</v>
      </c>
      <c r="K311" s="735">
        <v>1968791075</v>
      </c>
      <c r="L311" s="735">
        <v>1317636000000</v>
      </c>
      <c r="M311" s="735">
        <v>1319172903163</v>
      </c>
      <c r="N311" s="735">
        <v>30600000</v>
      </c>
      <c r="O311" s="734" t="s">
        <v>6735</v>
      </c>
      <c r="P311" s="736">
        <v>4404.37</v>
      </c>
      <c r="Q311" s="736">
        <v>17.149999999999999</v>
      </c>
      <c r="R311" s="736">
        <v>0.39</v>
      </c>
    </row>
    <row r="312" spans="1:18">
      <c r="A312" s="734" t="s">
        <v>6736</v>
      </c>
      <c r="B312" s="734" t="s">
        <v>6737</v>
      </c>
      <c r="C312" s="735">
        <v>13455</v>
      </c>
      <c r="D312" s="735">
        <v>145</v>
      </c>
      <c r="E312" s="736">
        <v>1.0900000000000001</v>
      </c>
      <c r="F312" s="736">
        <v>13464.11</v>
      </c>
      <c r="G312" s="735">
        <v>13370</v>
      </c>
      <c r="H312" s="735">
        <v>13475</v>
      </c>
      <c r="I312" s="735">
        <v>13370</v>
      </c>
      <c r="J312" s="735">
        <v>221758</v>
      </c>
      <c r="K312" s="735">
        <v>2974532338</v>
      </c>
      <c r="L312" s="735">
        <v>101248875000</v>
      </c>
      <c r="M312" s="735">
        <v>101317411898</v>
      </c>
      <c r="N312" s="735">
        <v>7525000</v>
      </c>
      <c r="O312" s="734" t="s">
        <v>6738</v>
      </c>
      <c r="P312" s="736">
        <v>129.47</v>
      </c>
      <c r="Q312" s="736">
        <v>-0.28999999999999998</v>
      </c>
      <c r="R312" s="736">
        <v>-0.22</v>
      </c>
    </row>
    <row r="313" spans="1:18">
      <c r="A313" s="734" t="s">
        <v>6739</v>
      </c>
      <c r="B313" s="734" t="s">
        <v>6740</v>
      </c>
      <c r="C313" s="735">
        <v>4305</v>
      </c>
      <c r="D313" s="735">
        <v>-50</v>
      </c>
      <c r="E313" s="736">
        <v>-1.1499999999999999</v>
      </c>
      <c r="F313" s="736">
        <v>4291.37</v>
      </c>
      <c r="G313" s="735">
        <v>4320</v>
      </c>
      <c r="H313" s="735">
        <v>4325</v>
      </c>
      <c r="I313" s="735">
        <v>4280</v>
      </c>
      <c r="J313" s="735">
        <v>79712</v>
      </c>
      <c r="K313" s="735">
        <v>342904962</v>
      </c>
      <c r="L313" s="735">
        <v>13991250000</v>
      </c>
      <c r="M313" s="735">
        <v>13946943433</v>
      </c>
      <c r="N313" s="735">
        <v>3250000</v>
      </c>
      <c r="O313" s="734" t="s">
        <v>6738</v>
      </c>
      <c r="P313" s="736">
        <v>129.47</v>
      </c>
      <c r="Q313" s="736">
        <v>-0.28999999999999998</v>
      </c>
      <c r="R313" s="736">
        <v>-0.22</v>
      </c>
    </row>
    <row r="314" spans="1:18">
      <c r="A314" s="734" t="s">
        <v>8105</v>
      </c>
      <c r="B314" s="734" t="s">
        <v>8106</v>
      </c>
      <c r="C314" s="735">
        <v>11400</v>
      </c>
      <c r="D314" s="735">
        <v>105</v>
      </c>
      <c r="E314" s="736">
        <v>0.93</v>
      </c>
      <c r="F314" s="736">
        <v>11382.31</v>
      </c>
      <c r="G314" s="735">
        <v>11350</v>
      </c>
      <c r="H314" s="735">
        <v>11400</v>
      </c>
      <c r="I314" s="735">
        <v>11315</v>
      </c>
      <c r="J314" s="735">
        <v>14671</v>
      </c>
      <c r="K314" s="735">
        <v>166505440</v>
      </c>
      <c r="L314" s="735">
        <v>17556000000</v>
      </c>
      <c r="M314" s="735">
        <v>17528758756</v>
      </c>
      <c r="N314" s="735">
        <v>1540000</v>
      </c>
      <c r="O314" s="734" t="s">
        <v>8107</v>
      </c>
      <c r="P314" s="736">
        <v>127.62</v>
      </c>
      <c r="Q314" s="736">
        <v>0</v>
      </c>
      <c r="R314" s="736">
        <v>0</v>
      </c>
    </row>
    <row r="315" spans="1:18">
      <c r="A315" s="734" t="s">
        <v>8108</v>
      </c>
      <c r="B315" s="734" t="s">
        <v>8109</v>
      </c>
      <c r="C315" s="735">
        <v>11820</v>
      </c>
      <c r="D315" s="735">
        <v>100</v>
      </c>
      <c r="E315" s="736">
        <v>0.85</v>
      </c>
      <c r="F315" s="736">
        <v>11801.63</v>
      </c>
      <c r="G315" s="735">
        <v>11745</v>
      </c>
      <c r="H315" s="735">
        <v>11820</v>
      </c>
      <c r="I315" s="735">
        <v>11740</v>
      </c>
      <c r="J315" s="735">
        <v>31844</v>
      </c>
      <c r="K315" s="735">
        <v>374824032</v>
      </c>
      <c r="L315" s="735">
        <v>34396200000</v>
      </c>
      <c r="M315" s="735">
        <v>34342730128</v>
      </c>
      <c r="N315" s="735">
        <v>2910000</v>
      </c>
      <c r="O315" s="734" t="s">
        <v>8110</v>
      </c>
      <c r="P315" s="736">
        <v>344.39</v>
      </c>
      <c r="Q315" s="736">
        <v>-0.3</v>
      </c>
      <c r="R315" s="736">
        <v>-0.09</v>
      </c>
    </row>
    <row r="316" spans="1:18">
      <c r="A316" s="734" t="s">
        <v>8111</v>
      </c>
      <c r="B316" s="734" t="s">
        <v>8112</v>
      </c>
      <c r="C316" s="735">
        <v>11640</v>
      </c>
      <c r="D316" s="735">
        <v>75</v>
      </c>
      <c r="E316" s="736">
        <v>0.65</v>
      </c>
      <c r="F316" s="736">
        <v>11634.19</v>
      </c>
      <c r="G316" s="735">
        <v>11550</v>
      </c>
      <c r="H316" s="735">
        <v>11640</v>
      </c>
      <c r="I316" s="735">
        <v>11525</v>
      </c>
      <c r="J316" s="735">
        <v>127734</v>
      </c>
      <c r="K316" s="735">
        <v>1480970315</v>
      </c>
      <c r="L316" s="735">
        <v>108484800000</v>
      </c>
      <c r="M316" s="735">
        <v>108430630000</v>
      </c>
      <c r="N316" s="735">
        <v>9320000</v>
      </c>
      <c r="O316" s="734" t="s">
        <v>8113</v>
      </c>
      <c r="P316" s="736">
        <v>617.16</v>
      </c>
      <c r="Q316" s="736">
        <v>0.64</v>
      </c>
      <c r="R316" s="736">
        <v>0.1</v>
      </c>
    </row>
    <row r="317" spans="1:18">
      <c r="A317" s="734" t="s">
        <v>6707</v>
      </c>
      <c r="B317" s="734" t="s">
        <v>9302</v>
      </c>
      <c r="C317" s="735">
        <v>18160</v>
      </c>
      <c r="D317" s="735">
        <v>160</v>
      </c>
      <c r="E317" s="736">
        <v>0.89</v>
      </c>
      <c r="F317" s="736">
        <v>18199.87</v>
      </c>
      <c r="G317" s="735">
        <v>18060</v>
      </c>
      <c r="H317" s="735">
        <v>18235</v>
      </c>
      <c r="I317" s="735">
        <v>18035</v>
      </c>
      <c r="J317" s="735">
        <v>7818</v>
      </c>
      <c r="K317" s="735">
        <v>142161265</v>
      </c>
      <c r="L317" s="735">
        <v>16344000000</v>
      </c>
      <c r="M317" s="735">
        <v>16379886545</v>
      </c>
      <c r="N317" s="735">
        <v>900000</v>
      </c>
      <c r="O317" s="734" t="s">
        <v>6708</v>
      </c>
      <c r="P317" s="736">
        <v>10610.77</v>
      </c>
      <c r="Q317" s="736">
        <v>80.72</v>
      </c>
      <c r="R317" s="736">
        <v>0.77</v>
      </c>
    </row>
    <row r="318" spans="1:18">
      <c r="A318" s="734" t="s">
        <v>6741</v>
      </c>
      <c r="B318" s="734" t="s">
        <v>6742</v>
      </c>
      <c r="C318" s="735">
        <v>4115</v>
      </c>
      <c r="D318" s="735">
        <v>5</v>
      </c>
      <c r="E318" s="736">
        <v>0.12</v>
      </c>
      <c r="F318" s="736">
        <v>4119.33</v>
      </c>
      <c r="G318" s="735">
        <v>4095</v>
      </c>
      <c r="H318" s="735">
        <v>4135</v>
      </c>
      <c r="I318" s="735">
        <v>4050</v>
      </c>
      <c r="J318" s="735">
        <v>304960</v>
      </c>
      <c r="K318" s="735">
        <v>1254182026</v>
      </c>
      <c r="L318" s="735">
        <v>34977500000</v>
      </c>
      <c r="M318" s="735">
        <v>35014346504</v>
      </c>
      <c r="N318" s="735">
        <v>8500000</v>
      </c>
      <c r="O318" s="734" t="s">
        <v>6743</v>
      </c>
      <c r="P318" s="736">
        <v>824.65</v>
      </c>
      <c r="Q318" s="736">
        <v>0.05</v>
      </c>
      <c r="R318" s="736">
        <v>0.01</v>
      </c>
    </row>
    <row r="319" spans="1:18">
      <c r="A319" s="734" t="s">
        <v>6744</v>
      </c>
      <c r="B319" s="734" t="s">
        <v>6745</v>
      </c>
      <c r="C319" s="735">
        <v>6040</v>
      </c>
      <c r="D319" s="735">
        <v>35</v>
      </c>
      <c r="E319" s="736">
        <v>0.57999999999999996</v>
      </c>
      <c r="F319" s="736">
        <v>6016.97</v>
      </c>
      <c r="G319" s="735">
        <v>6015</v>
      </c>
      <c r="H319" s="735">
        <v>6040</v>
      </c>
      <c r="I319" s="735">
        <v>5970</v>
      </c>
      <c r="J319" s="735">
        <v>54214</v>
      </c>
      <c r="K319" s="735">
        <v>325672152</v>
      </c>
      <c r="L319" s="735">
        <v>36240000000</v>
      </c>
      <c r="M319" s="735">
        <v>36101842517</v>
      </c>
      <c r="N319" s="735">
        <v>6000000</v>
      </c>
      <c r="O319" s="734" t="s">
        <v>6746</v>
      </c>
      <c r="P319" s="736">
        <v>740.16</v>
      </c>
      <c r="Q319" s="736">
        <v>1.32</v>
      </c>
      <c r="R319" s="736">
        <v>0.18</v>
      </c>
    </row>
    <row r="320" spans="1:18">
      <c r="A320" s="734" t="s">
        <v>6747</v>
      </c>
      <c r="B320" s="734" t="s">
        <v>6748</v>
      </c>
      <c r="C320" s="735">
        <v>10270</v>
      </c>
      <c r="D320" s="735">
        <v>75</v>
      </c>
      <c r="E320" s="736">
        <v>0.74</v>
      </c>
      <c r="F320" s="736">
        <v>10288.99</v>
      </c>
      <c r="G320" s="735">
        <v>10245</v>
      </c>
      <c r="H320" s="735">
        <v>10295</v>
      </c>
      <c r="I320" s="735">
        <v>10190</v>
      </c>
      <c r="J320" s="735">
        <v>2705</v>
      </c>
      <c r="K320" s="735">
        <v>27701670</v>
      </c>
      <c r="L320" s="735">
        <v>6162000000</v>
      </c>
      <c r="M320" s="735">
        <v>6173392462</v>
      </c>
      <c r="N320" s="735">
        <v>600000</v>
      </c>
      <c r="O320" s="734" t="s">
        <v>6749</v>
      </c>
      <c r="P320" s="736">
        <v>1167.57</v>
      </c>
      <c r="Q320" s="736">
        <v>5.85</v>
      </c>
      <c r="R320" s="736">
        <v>0.5</v>
      </c>
    </row>
    <row r="321" spans="1:18">
      <c r="A321" s="734" t="s">
        <v>6750</v>
      </c>
      <c r="B321" s="734" t="s">
        <v>9303</v>
      </c>
      <c r="C321" s="735">
        <v>14050</v>
      </c>
      <c r="D321" s="735">
        <v>-15</v>
      </c>
      <c r="E321" s="736">
        <v>-0.11</v>
      </c>
      <c r="F321" s="736">
        <v>14053.74</v>
      </c>
      <c r="G321" s="735">
        <v>14050</v>
      </c>
      <c r="H321" s="735">
        <v>14050</v>
      </c>
      <c r="I321" s="735">
        <v>13970</v>
      </c>
      <c r="J321" s="735">
        <v>189844</v>
      </c>
      <c r="K321" s="735">
        <v>2659258326</v>
      </c>
      <c r="L321" s="735">
        <v>254305000000</v>
      </c>
      <c r="M321" s="735">
        <v>254372641519</v>
      </c>
      <c r="N321" s="735">
        <v>18100000</v>
      </c>
      <c r="O321" s="734" t="s">
        <v>6751</v>
      </c>
      <c r="P321" s="736">
        <v>21731.200000000001</v>
      </c>
      <c r="Q321" s="736">
        <v>-40.6</v>
      </c>
      <c r="R321" s="736">
        <v>-0.19</v>
      </c>
    </row>
    <row r="322" spans="1:18">
      <c r="A322" s="734" t="s">
        <v>6752</v>
      </c>
      <c r="B322" s="734" t="s">
        <v>6753</v>
      </c>
      <c r="C322" s="735">
        <v>25235</v>
      </c>
      <c r="D322" s="735">
        <v>-720</v>
      </c>
      <c r="E322" s="736">
        <v>-2.77</v>
      </c>
      <c r="F322" s="736">
        <v>25004.17</v>
      </c>
      <c r="G322" s="735">
        <v>25095</v>
      </c>
      <c r="H322" s="735">
        <v>25300</v>
      </c>
      <c r="I322" s="735">
        <v>24975</v>
      </c>
      <c r="J322" s="735">
        <v>340121</v>
      </c>
      <c r="K322" s="735">
        <v>8549862532</v>
      </c>
      <c r="L322" s="735">
        <v>418901000000</v>
      </c>
      <c r="M322" s="735">
        <v>415069203670</v>
      </c>
      <c r="N322" s="735">
        <v>16600000</v>
      </c>
      <c r="O322" s="734" t="s">
        <v>6754</v>
      </c>
      <c r="P322" s="736">
        <v>2149.64</v>
      </c>
      <c r="Q322" s="736">
        <v>21.14</v>
      </c>
      <c r="R322" s="736">
        <v>0.99</v>
      </c>
    </row>
    <row r="323" spans="1:18">
      <c r="A323" s="734" t="s">
        <v>6755</v>
      </c>
      <c r="B323" s="734" t="s">
        <v>6756</v>
      </c>
      <c r="C323" s="735">
        <v>3455</v>
      </c>
      <c r="D323" s="735">
        <v>60</v>
      </c>
      <c r="E323" s="736">
        <v>1.77</v>
      </c>
      <c r="F323" s="736">
        <v>3512.67</v>
      </c>
      <c r="G323" s="735">
        <v>3505</v>
      </c>
      <c r="H323" s="735">
        <v>3510</v>
      </c>
      <c r="I323" s="735">
        <v>3420</v>
      </c>
      <c r="J323" s="735">
        <v>40220</v>
      </c>
      <c r="K323" s="735">
        <v>138763543</v>
      </c>
      <c r="L323" s="735">
        <v>2936750000</v>
      </c>
      <c r="M323" s="735">
        <v>2985766765</v>
      </c>
      <c r="N323" s="735">
        <v>850000</v>
      </c>
      <c r="O323" s="734" t="s">
        <v>6217</v>
      </c>
      <c r="P323" s="736">
        <v>266.29000000000002</v>
      </c>
      <c r="Q323" s="736">
        <v>2.59</v>
      </c>
      <c r="R323" s="736">
        <v>0.98</v>
      </c>
    </row>
    <row r="324" spans="1:18">
      <c r="A324" s="734" t="s">
        <v>6757</v>
      </c>
      <c r="B324" s="734" t="s">
        <v>6758</v>
      </c>
      <c r="C324" s="735">
        <v>9045</v>
      </c>
      <c r="D324" s="735">
        <v>-185</v>
      </c>
      <c r="E324" s="736">
        <v>-2</v>
      </c>
      <c r="F324" s="736">
        <v>8832.25</v>
      </c>
      <c r="G324" s="735">
        <v>8855</v>
      </c>
      <c r="H324" s="735">
        <v>9105</v>
      </c>
      <c r="I324" s="735">
        <v>8830</v>
      </c>
      <c r="J324" s="735">
        <v>485842</v>
      </c>
      <c r="K324" s="735">
        <v>4345845954</v>
      </c>
      <c r="L324" s="735">
        <v>47034000000</v>
      </c>
      <c r="M324" s="735">
        <v>45927722040</v>
      </c>
      <c r="N324" s="735">
        <v>5200000</v>
      </c>
      <c r="O324" s="734" t="s">
        <v>6759</v>
      </c>
      <c r="P324" s="736">
        <v>812.88</v>
      </c>
      <c r="Q324" s="736">
        <v>30.3</v>
      </c>
      <c r="R324" s="736">
        <v>3.87</v>
      </c>
    </row>
    <row r="325" spans="1:18">
      <c r="A325" s="734" t="s">
        <v>8114</v>
      </c>
      <c r="B325" s="734" t="s">
        <v>8115</v>
      </c>
      <c r="C325" s="735">
        <v>108880</v>
      </c>
      <c r="D325" s="735">
        <v>-290</v>
      </c>
      <c r="E325" s="736">
        <v>-0.27</v>
      </c>
      <c r="F325" s="736">
        <v>108926.28</v>
      </c>
      <c r="G325" s="735">
        <v>109260</v>
      </c>
      <c r="H325" s="735">
        <v>109445</v>
      </c>
      <c r="I325" s="735">
        <v>108880</v>
      </c>
      <c r="J325" s="735">
        <v>81874</v>
      </c>
      <c r="K325" s="735">
        <v>8943039630</v>
      </c>
      <c r="L325" s="735">
        <v>571946640000</v>
      </c>
      <c r="M325" s="735">
        <v>574803980163</v>
      </c>
      <c r="N325" s="735">
        <v>5253000</v>
      </c>
      <c r="O325" s="734" t="s">
        <v>8116</v>
      </c>
      <c r="P325" s="736">
        <v>113.89</v>
      </c>
      <c r="Q325" s="736">
        <v>-0.11</v>
      </c>
      <c r="R325" s="736">
        <v>-0.1</v>
      </c>
    </row>
    <row r="326" spans="1:18">
      <c r="A326" s="734" t="s">
        <v>6760</v>
      </c>
      <c r="B326" s="734" t="s">
        <v>6761</v>
      </c>
      <c r="C326" s="735">
        <v>109215</v>
      </c>
      <c r="D326" s="735">
        <v>-620</v>
      </c>
      <c r="E326" s="736">
        <v>-0.56000000000000005</v>
      </c>
      <c r="F326" s="736">
        <v>109205.5</v>
      </c>
      <c r="G326" s="735">
        <v>110030</v>
      </c>
      <c r="H326" s="735">
        <v>110425</v>
      </c>
      <c r="I326" s="735">
        <v>109215</v>
      </c>
      <c r="J326" s="735">
        <v>33839</v>
      </c>
      <c r="K326" s="735">
        <v>3717952778</v>
      </c>
      <c r="L326" s="735">
        <v>584518680000</v>
      </c>
      <c r="M326" s="735">
        <v>594405513825</v>
      </c>
      <c r="N326" s="735">
        <v>5352000</v>
      </c>
      <c r="O326" s="734" t="s">
        <v>6762</v>
      </c>
      <c r="P326" s="736">
        <v>97.25</v>
      </c>
      <c r="Q326" s="736">
        <v>-0.32</v>
      </c>
      <c r="R326" s="736">
        <v>-0.33</v>
      </c>
    </row>
    <row r="327" spans="1:18">
      <c r="A327" s="734" t="s">
        <v>6763</v>
      </c>
      <c r="B327" s="734" t="s">
        <v>6764</v>
      </c>
      <c r="C327" s="735">
        <v>61775</v>
      </c>
      <c r="D327" s="735">
        <v>0</v>
      </c>
      <c r="E327" s="736">
        <v>0</v>
      </c>
      <c r="F327" s="736">
        <v>61762.23</v>
      </c>
      <c r="G327" s="735">
        <v>61825</v>
      </c>
      <c r="H327" s="735">
        <v>61855</v>
      </c>
      <c r="I327" s="735">
        <v>61760</v>
      </c>
      <c r="J327" s="735">
        <v>20028</v>
      </c>
      <c r="K327" s="735">
        <v>1237772919</v>
      </c>
      <c r="L327" s="735">
        <v>402525900000</v>
      </c>
      <c r="M327" s="735">
        <v>397378160352</v>
      </c>
      <c r="N327" s="735">
        <v>6516000</v>
      </c>
      <c r="O327" s="734" t="s">
        <v>6765</v>
      </c>
      <c r="P327" s="736">
        <v>204.1</v>
      </c>
      <c r="Q327" s="736">
        <v>-0.05</v>
      </c>
      <c r="R327" s="736">
        <v>-0.02</v>
      </c>
    </row>
    <row r="328" spans="1:18">
      <c r="A328" s="734" t="s">
        <v>6766</v>
      </c>
      <c r="B328" s="734" t="s">
        <v>6767</v>
      </c>
      <c r="C328" s="735">
        <v>67780</v>
      </c>
      <c r="D328" s="735">
        <v>-85</v>
      </c>
      <c r="E328" s="736">
        <v>-0.13</v>
      </c>
      <c r="F328" s="736">
        <v>67790.11</v>
      </c>
      <c r="G328" s="735">
        <v>68030</v>
      </c>
      <c r="H328" s="735">
        <v>68145</v>
      </c>
      <c r="I328" s="735">
        <v>67780</v>
      </c>
      <c r="J328" s="735">
        <v>3723</v>
      </c>
      <c r="K328" s="735">
        <v>253269501</v>
      </c>
      <c r="L328" s="735">
        <v>80115960000</v>
      </c>
      <c r="M328" s="735">
        <v>80127913240</v>
      </c>
      <c r="N328" s="735">
        <v>1182000</v>
      </c>
      <c r="O328" s="734" t="s">
        <v>6224</v>
      </c>
      <c r="P328" s="736">
        <v>1194.99</v>
      </c>
      <c r="Q328" s="736">
        <v>-1.69</v>
      </c>
      <c r="R328" s="736">
        <v>-0.14000000000000001</v>
      </c>
    </row>
    <row r="329" spans="1:18">
      <c r="A329" s="734" t="s">
        <v>6768</v>
      </c>
      <c r="B329" s="734" t="s">
        <v>6769</v>
      </c>
      <c r="C329" s="735">
        <v>56255</v>
      </c>
      <c r="D329" s="735">
        <v>-95</v>
      </c>
      <c r="E329" s="736">
        <v>-0.17</v>
      </c>
      <c r="F329" s="736">
        <v>56415.25</v>
      </c>
      <c r="G329" s="735">
        <v>56255</v>
      </c>
      <c r="H329" s="735">
        <v>56255</v>
      </c>
      <c r="I329" s="735">
        <v>56255</v>
      </c>
      <c r="J329" s="735">
        <v>2</v>
      </c>
      <c r="K329" s="735">
        <v>112510</v>
      </c>
      <c r="L329" s="735">
        <v>23289570000</v>
      </c>
      <c r="M329" s="735">
        <v>23355914786</v>
      </c>
      <c r="N329" s="735">
        <v>414000</v>
      </c>
      <c r="O329" s="734" t="s">
        <v>6224</v>
      </c>
      <c r="P329" s="736">
        <v>1194.99</v>
      </c>
      <c r="Q329" s="736">
        <v>-1.69</v>
      </c>
      <c r="R329" s="736">
        <v>-0.14000000000000001</v>
      </c>
    </row>
    <row r="330" spans="1:18">
      <c r="A330" s="734" t="s">
        <v>6770</v>
      </c>
      <c r="B330" s="734" t="s">
        <v>6771</v>
      </c>
      <c r="C330" s="735">
        <v>56265</v>
      </c>
      <c r="D330" s="735">
        <v>5</v>
      </c>
      <c r="E330" s="736">
        <v>0.01</v>
      </c>
      <c r="F330" s="736">
        <v>56295.02</v>
      </c>
      <c r="G330" s="735">
        <v>0</v>
      </c>
      <c r="H330" s="735">
        <v>0</v>
      </c>
      <c r="I330" s="735">
        <v>0</v>
      </c>
      <c r="J330" s="735">
        <v>0</v>
      </c>
      <c r="K330" s="735">
        <v>0</v>
      </c>
      <c r="L330" s="735">
        <v>11815650000</v>
      </c>
      <c r="M330" s="735">
        <v>11821954172</v>
      </c>
      <c r="N330" s="735">
        <v>210000</v>
      </c>
      <c r="O330" s="734" t="s">
        <v>6225</v>
      </c>
      <c r="P330" s="736">
        <v>1221.98</v>
      </c>
      <c r="Q330" s="736">
        <v>-0.69</v>
      </c>
      <c r="R330" s="736">
        <v>-0.06</v>
      </c>
    </row>
    <row r="331" spans="1:18">
      <c r="A331" s="734" t="s">
        <v>6772</v>
      </c>
      <c r="B331" s="734" t="s">
        <v>8117</v>
      </c>
      <c r="C331" s="735">
        <v>23315</v>
      </c>
      <c r="D331" s="735">
        <v>300</v>
      </c>
      <c r="E331" s="736">
        <v>1.3</v>
      </c>
      <c r="F331" s="736">
        <v>23118.45</v>
      </c>
      <c r="G331" s="735">
        <v>23040</v>
      </c>
      <c r="H331" s="735">
        <v>23450</v>
      </c>
      <c r="I331" s="735">
        <v>23025</v>
      </c>
      <c r="J331" s="735">
        <v>21938</v>
      </c>
      <c r="K331" s="735">
        <v>509097632</v>
      </c>
      <c r="L331" s="735">
        <v>30775800000</v>
      </c>
      <c r="M331" s="735">
        <v>30516356110</v>
      </c>
      <c r="N331" s="735">
        <v>1320000</v>
      </c>
      <c r="O331" s="734" t="s">
        <v>6773</v>
      </c>
      <c r="P331" s="736">
        <v>1142.24</v>
      </c>
      <c r="Q331" s="736">
        <v>0.87</v>
      </c>
      <c r="R331" s="736">
        <v>0.08</v>
      </c>
    </row>
    <row r="332" spans="1:18">
      <c r="A332" s="734" t="s">
        <v>8487</v>
      </c>
      <c r="B332" s="734" t="s">
        <v>8488</v>
      </c>
      <c r="C332" s="735">
        <v>11610</v>
      </c>
      <c r="D332" s="735">
        <v>-55</v>
      </c>
      <c r="E332" s="736">
        <v>-0.47</v>
      </c>
      <c r="F332" s="736">
        <v>11657.41</v>
      </c>
      <c r="G332" s="735">
        <v>11665</v>
      </c>
      <c r="H332" s="735">
        <v>11665</v>
      </c>
      <c r="I332" s="735">
        <v>11555</v>
      </c>
      <c r="J332" s="735">
        <v>55547</v>
      </c>
      <c r="K332" s="735">
        <v>644368352</v>
      </c>
      <c r="L332" s="735">
        <v>79528500000</v>
      </c>
      <c r="M332" s="735">
        <v>78687487342</v>
      </c>
      <c r="N332" s="735">
        <v>6850000</v>
      </c>
      <c r="O332" s="734" t="s">
        <v>8489</v>
      </c>
      <c r="P332" s="736">
        <v>3146.14</v>
      </c>
      <c r="Q332" s="736">
        <v>-28.99</v>
      </c>
      <c r="R332" s="736">
        <v>-0.91</v>
      </c>
    </row>
    <row r="333" spans="1:18">
      <c r="A333" s="734" t="s">
        <v>9304</v>
      </c>
      <c r="B333" s="734" t="s">
        <v>9305</v>
      </c>
      <c r="C333" s="735">
        <v>13165</v>
      </c>
      <c r="D333" s="735">
        <v>-295</v>
      </c>
      <c r="E333" s="736">
        <v>-2.19</v>
      </c>
      <c r="F333" s="736">
        <v>13104.48</v>
      </c>
      <c r="G333" s="735">
        <v>13065</v>
      </c>
      <c r="H333" s="735">
        <v>13170</v>
      </c>
      <c r="I333" s="735">
        <v>12980</v>
      </c>
      <c r="J333" s="735">
        <v>702056</v>
      </c>
      <c r="K333" s="735">
        <v>9174287784</v>
      </c>
      <c r="L333" s="735">
        <v>217749100000</v>
      </c>
      <c r="M333" s="735">
        <v>216748094911</v>
      </c>
      <c r="N333" s="735">
        <v>16540000</v>
      </c>
      <c r="O333" s="734" t="s">
        <v>9306</v>
      </c>
      <c r="P333" s="736">
        <v>3709.68</v>
      </c>
      <c r="Q333" s="736">
        <v>10.78</v>
      </c>
      <c r="R333" s="736">
        <v>0.28999999999999998</v>
      </c>
    </row>
    <row r="334" spans="1:18">
      <c r="A334" s="734" t="s">
        <v>9307</v>
      </c>
      <c r="B334" s="734" t="s">
        <v>9308</v>
      </c>
      <c r="C334" s="735">
        <v>10695</v>
      </c>
      <c r="D334" s="735">
        <v>-35</v>
      </c>
      <c r="E334" s="736">
        <v>-0.33</v>
      </c>
      <c r="F334" s="736">
        <v>10739.04</v>
      </c>
      <c r="G334" s="735">
        <v>10730</v>
      </c>
      <c r="H334" s="735">
        <v>10745</v>
      </c>
      <c r="I334" s="735">
        <v>10650</v>
      </c>
      <c r="J334" s="735">
        <v>278392</v>
      </c>
      <c r="K334" s="735">
        <v>2978953995</v>
      </c>
      <c r="L334" s="735">
        <v>209622000000</v>
      </c>
      <c r="M334" s="735">
        <v>210485275486</v>
      </c>
      <c r="N334" s="735">
        <v>19600000</v>
      </c>
      <c r="O334" s="734" t="s">
        <v>9309</v>
      </c>
      <c r="P334" s="736">
        <v>2207.6999999999998</v>
      </c>
      <c r="Q334" s="736">
        <v>-15.79</v>
      </c>
      <c r="R334" s="736">
        <v>-0.71</v>
      </c>
    </row>
    <row r="335" spans="1:18">
      <c r="A335" s="734" t="s">
        <v>8490</v>
      </c>
      <c r="B335" s="734" t="s">
        <v>8491</v>
      </c>
      <c r="C335" s="735">
        <v>11875</v>
      </c>
      <c r="D335" s="735">
        <v>-40</v>
      </c>
      <c r="E335" s="736">
        <v>-0.34</v>
      </c>
      <c r="F335" s="736">
        <v>11857.75</v>
      </c>
      <c r="G335" s="735">
        <v>11915</v>
      </c>
      <c r="H335" s="735">
        <v>11915</v>
      </c>
      <c r="I335" s="735">
        <v>11805</v>
      </c>
      <c r="J335" s="735">
        <v>639073</v>
      </c>
      <c r="K335" s="735">
        <v>7566002322</v>
      </c>
      <c r="L335" s="735">
        <v>561687500000</v>
      </c>
      <c r="M335" s="735">
        <v>560871724028</v>
      </c>
      <c r="N335" s="735">
        <v>47300000</v>
      </c>
      <c r="O335" s="734" t="s">
        <v>9310</v>
      </c>
      <c r="P335" s="736">
        <v>1069.03</v>
      </c>
      <c r="Q335" s="736">
        <v>-21.85</v>
      </c>
      <c r="R335" s="736">
        <v>-2</v>
      </c>
    </row>
    <row r="336" spans="1:18">
      <c r="A336" s="734" t="s">
        <v>6774</v>
      </c>
      <c r="B336" s="734" t="s">
        <v>6775</v>
      </c>
      <c r="C336" s="735">
        <v>13350</v>
      </c>
      <c r="D336" s="735">
        <v>-350</v>
      </c>
      <c r="E336" s="736">
        <v>-2.5499999999999998</v>
      </c>
      <c r="F336" s="736">
        <v>13342.8</v>
      </c>
      <c r="G336" s="735">
        <v>13435</v>
      </c>
      <c r="H336" s="735">
        <v>13485</v>
      </c>
      <c r="I336" s="735">
        <v>13320</v>
      </c>
      <c r="J336" s="735">
        <v>10131</v>
      </c>
      <c r="K336" s="735">
        <v>135639583</v>
      </c>
      <c r="L336" s="735">
        <v>19224000000</v>
      </c>
      <c r="M336" s="735">
        <v>19213635602</v>
      </c>
      <c r="N336" s="735">
        <v>1440000</v>
      </c>
      <c r="O336" s="734" t="s">
        <v>6776</v>
      </c>
      <c r="P336" s="736">
        <v>1448.97</v>
      </c>
      <c r="Q336" s="736">
        <v>-37.25</v>
      </c>
      <c r="R336" s="736">
        <v>-2.5099999999999998</v>
      </c>
    </row>
    <row r="337" spans="1:18">
      <c r="A337" s="734" t="s">
        <v>6690</v>
      </c>
      <c r="B337" s="734" t="s">
        <v>8492</v>
      </c>
      <c r="C337" s="735">
        <v>15875</v>
      </c>
      <c r="D337" s="735">
        <v>-70</v>
      </c>
      <c r="E337" s="736">
        <v>-0.44</v>
      </c>
      <c r="F337" s="736">
        <v>15916.79</v>
      </c>
      <c r="G337" s="735">
        <v>15985</v>
      </c>
      <c r="H337" s="735">
        <v>15985</v>
      </c>
      <c r="I337" s="735">
        <v>15855</v>
      </c>
      <c r="J337" s="735">
        <v>437</v>
      </c>
      <c r="K337" s="735">
        <v>6946880</v>
      </c>
      <c r="L337" s="735">
        <v>14287500000</v>
      </c>
      <c r="M337" s="735">
        <v>14325114427</v>
      </c>
      <c r="N337" s="735">
        <v>900000</v>
      </c>
      <c r="O337" s="734" t="s">
        <v>6449</v>
      </c>
      <c r="P337" s="736">
        <v>3048.41</v>
      </c>
      <c r="Q337" s="736">
        <v>-22.56</v>
      </c>
      <c r="R337" s="736">
        <v>-0.73</v>
      </c>
    </row>
    <row r="338" spans="1:18">
      <c r="A338" s="734" t="s">
        <v>6779</v>
      </c>
      <c r="B338" s="734" t="s">
        <v>6780</v>
      </c>
      <c r="C338" s="735">
        <v>114815</v>
      </c>
      <c r="D338" s="735">
        <v>-20</v>
      </c>
      <c r="E338" s="736">
        <v>-0.02</v>
      </c>
      <c r="F338" s="736">
        <v>114775.91</v>
      </c>
      <c r="G338" s="735">
        <v>114810</v>
      </c>
      <c r="H338" s="735">
        <v>114815</v>
      </c>
      <c r="I338" s="735">
        <v>114790</v>
      </c>
      <c r="J338" s="735">
        <v>4599</v>
      </c>
      <c r="K338" s="735">
        <v>528032240</v>
      </c>
      <c r="L338" s="735">
        <v>300241225000</v>
      </c>
      <c r="M338" s="735">
        <v>300368551139</v>
      </c>
      <c r="N338" s="735">
        <v>2615000</v>
      </c>
      <c r="O338" s="734" t="s">
        <v>6781</v>
      </c>
      <c r="P338" s="736">
        <v>145.94</v>
      </c>
      <c r="Q338" s="736">
        <v>0.03</v>
      </c>
      <c r="R338" s="736">
        <v>0.02</v>
      </c>
    </row>
    <row r="339" spans="1:18">
      <c r="A339" s="734" t="s">
        <v>6782</v>
      </c>
      <c r="B339" s="734" t="s">
        <v>6783</v>
      </c>
      <c r="C339" s="735">
        <v>113490</v>
      </c>
      <c r="D339" s="735">
        <v>15</v>
      </c>
      <c r="E339" s="736">
        <v>0.01</v>
      </c>
      <c r="F339" s="736">
        <v>113473.73</v>
      </c>
      <c r="G339" s="735">
        <v>113480</v>
      </c>
      <c r="H339" s="735">
        <v>113495</v>
      </c>
      <c r="I339" s="735">
        <v>113465</v>
      </c>
      <c r="J339" s="735">
        <v>73994</v>
      </c>
      <c r="K339" s="735">
        <v>8396833506</v>
      </c>
      <c r="L339" s="735">
        <v>738819900000</v>
      </c>
      <c r="M339" s="735">
        <v>732359471254</v>
      </c>
      <c r="N339" s="735">
        <v>6510000</v>
      </c>
      <c r="O339" s="734" t="s">
        <v>6784</v>
      </c>
      <c r="P339" s="736">
        <v>172.43</v>
      </c>
      <c r="Q339" s="736">
        <v>0.01</v>
      </c>
      <c r="R339" s="736">
        <v>0.01</v>
      </c>
    </row>
    <row r="340" spans="1:18">
      <c r="A340" s="734" t="s">
        <v>6785</v>
      </c>
      <c r="B340" s="734" t="s">
        <v>6786</v>
      </c>
      <c r="C340" s="735">
        <v>114905</v>
      </c>
      <c r="D340" s="735">
        <v>25</v>
      </c>
      <c r="E340" s="736">
        <v>0.02</v>
      </c>
      <c r="F340" s="736">
        <v>114895.86</v>
      </c>
      <c r="G340" s="735">
        <v>114900</v>
      </c>
      <c r="H340" s="735">
        <v>117000</v>
      </c>
      <c r="I340" s="735">
        <v>114885</v>
      </c>
      <c r="J340" s="735">
        <v>216081</v>
      </c>
      <c r="K340" s="735">
        <v>24833681502</v>
      </c>
      <c r="L340" s="735">
        <v>1950857090000</v>
      </c>
      <c r="M340" s="735">
        <v>1952425403320</v>
      </c>
      <c r="N340" s="735">
        <v>16978000</v>
      </c>
      <c r="O340" s="734" t="s">
        <v>6787</v>
      </c>
      <c r="P340" s="736">
        <v>167.2</v>
      </c>
      <c r="Q340" s="736">
        <v>0.01</v>
      </c>
      <c r="R340" s="736">
        <v>0.01</v>
      </c>
    </row>
    <row r="341" spans="1:18">
      <c r="A341" s="734" t="s">
        <v>8493</v>
      </c>
      <c r="B341" s="734" t="s">
        <v>8494</v>
      </c>
      <c r="C341" s="735">
        <v>9865</v>
      </c>
      <c r="D341" s="735">
        <v>55</v>
      </c>
      <c r="E341" s="736">
        <v>0.56000000000000005</v>
      </c>
      <c r="F341" s="736">
        <v>9813.82</v>
      </c>
      <c r="G341" s="735">
        <v>9830</v>
      </c>
      <c r="H341" s="735">
        <v>9895</v>
      </c>
      <c r="I341" s="735">
        <v>9780</v>
      </c>
      <c r="J341" s="735">
        <v>6849</v>
      </c>
      <c r="K341" s="735">
        <v>67237957</v>
      </c>
      <c r="L341" s="735">
        <v>11838000000</v>
      </c>
      <c r="M341" s="735">
        <v>11776589249</v>
      </c>
      <c r="N341" s="735">
        <v>1200000</v>
      </c>
      <c r="O341" s="734" t="s">
        <v>8495</v>
      </c>
      <c r="P341" s="736">
        <v>2730.59</v>
      </c>
      <c r="Q341" s="736">
        <v>6.34</v>
      </c>
      <c r="R341" s="736">
        <v>0.23</v>
      </c>
    </row>
    <row r="342" spans="1:18">
      <c r="A342" s="734" t="s">
        <v>6788</v>
      </c>
      <c r="B342" s="734" t="s">
        <v>6789</v>
      </c>
      <c r="C342" s="735">
        <v>47785</v>
      </c>
      <c r="D342" s="735">
        <v>245</v>
      </c>
      <c r="E342" s="736">
        <v>0.52</v>
      </c>
      <c r="F342" s="736">
        <v>48103.7</v>
      </c>
      <c r="G342" s="735">
        <v>47345</v>
      </c>
      <c r="H342" s="735">
        <v>48200</v>
      </c>
      <c r="I342" s="735">
        <v>46925</v>
      </c>
      <c r="J342" s="735">
        <v>14129917</v>
      </c>
      <c r="K342" s="735">
        <v>676062714675</v>
      </c>
      <c r="L342" s="735">
        <v>3419016750000</v>
      </c>
      <c r="M342" s="735">
        <v>3487518340440</v>
      </c>
      <c r="N342" s="735">
        <v>71550000</v>
      </c>
      <c r="O342" s="734" t="s">
        <v>6199</v>
      </c>
      <c r="P342" s="736">
        <v>605.98</v>
      </c>
      <c r="Q342" s="736">
        <v>0.28999999999999998</v>
      </c>
      <c r="R342" s="736">
        <v>0.05</v>
      </c>
    </row>
    <row r="343" spans="1:18">
      <c r="A343" s="734" t="s">
        <v>6671</v>
      </c>
      <c r="B343" s="734" t="s">
        <v>9311</v>
      </c>
      <c r="C343" s="735">
        <v>26275</v>
      </c>
      <c r="D343" s="735">
        <v>-55</v>
      </c>
      <c r="E343" s="736">
        <v>-0.21</v>
      </c>
      <c r="F343" s="736">
        <v>26205.759999999998</v>
      </c>
      <c r="G343" s="735">
        <v>26405</v>
      </c>
      <c r="H343" s="735">
        <v>26465</v>
      </c>
      <c r="I343" s="735">
        <v>25865</v>
      </c>
      <c r="J343" s="735">
        <v>807737</v>
      </c>
      <c r="K343" s="735">
        <v>21083341475</v>
      </c>
      <c r="L343" s="735">
        <v>505793750000</v>
      </c>
      <c r="M343" s="735">
        <v>509701986187</v>
      </c>
      <c r="N343" s="735">
        <v>19250000</v>
      </c>
      <c r="O343" s="734" t="s">
        <v>6672</v>
      </c>
      <c r="P343" s="736">
        <v>3229.52</v>
      </c>
      <c r="Q343" s="736">
        <v>-17.14</v>
      </c>
      <c r="R343" s="736">
        <v>-0.53</v>
      </c>
    </row>
    <row r="344" spans="1:18">
      <c r="A344" s="734" t="s">
        <v>8496</v>
      </c>
      <c r="B344" s="734" t="s">
        <v>8497</v>
      </c>
      <c r="C344" s="735">
        <v>103130</v>
      </c>
      <c r="D344" s="735">
        <v>25</v>
      </c>
      <c r="E344" s="736">
        <v>0.02</v>
      </c>
      <c r="F344" s="736">
        <v>103136.34</v>
      </c>
      <c r="G344" s="735">
        <v>103125</v>
      </c>
      <c r="H344" s="735">
        <v>103130</v>
      </c>
      <c r="I344" s="735">
        <v>103125</v>
      </c>
      <c r="J344" s="735">
        <v>328999</v>
      </c>
      <c r="K344" s="735">
        <v>33928993659</v>
      </c>
      <c r="L344" s="735">
        <v>6884133760000</v>
      </c>
      <c r="M344" s="735">
        <v>6729542805481</v>
      </c>
      <c r="N344" s="735">
        <v>66752000</v>
      </c>
      <c r="O344" s="734" t="s">
        <v>8498</v>
      </c>
      <c r="P344" s="736">
        <v>119.24</v>
      </c>
      <c r="Q344" s="736">
        <v>0.01</v>
      </c>
      <c r="R344" s="736">
        <v>0.01</v>
      </c>
    </row>
    <row r="345" spans="1:18">
      <c r="A345" s="734" t="s">
        <v>6790</v>
      </c>
      <c r="B345" s="734" t="s">
        <v>6791</v>
      </c>
      <c r="C345" s="735">
        <v>10485</v>
      </c>
      <c r="D345" s="735">
        <v>-25</v>
      </c>
      <c r="E345" s="736">
        <v>-0.24</v>
      </c>
      <c r="F345" s="736">
        <v>10528.14</v>
      </c>
      <c r="G345" s="735">
        <v>10550</v>
      </c>
      <c r="H345" s="735">
        <v>10550</v>
      </c>
      <c r="I345" s="735">
        <v>10485</v>
      </c>
      <c r="J345" s="735">
        <v>52</v>
      </c>
      <c r="K345" s="735">
        <v>545350</v>
      </c>
      <c r="L345" s="735">
        <v>5242500000</v>
      </c>
      <c r="M345" s="735">
        <v>5264067800</v>
      </c>
      <c r="N345" s="735">
        <v>500000</v>
      </c>
      <c r="O345" s="734" t="s">
        <v>6792</v>
      </c>
      <c r="P345" s="736">
        <v>1081.03</v>
      </c>
      <c r="Q345" s="736">
        <v>1.02</v>
      </c>
      <c r="R345" s="736">
        <v>0.09</v>
      </c>
    </row>
    <row r="346" spans="1:18">
      <c r="A346" s="734" t="s">
        <v>6661</v>
      </c>
      <c r="B346" s="734" t="s">
        <v>8499</v>
      </c>
      <c r="C346" s="735">
        <v>20715</v>
      </c>
      <c r="D346" s="735">
        <v>120</v>
      </c>
      <c r="E346" s="736">
        <v>0.57999999999999996</v>
      </c>
      <c r="F346" s="736">
        <v>20702.62</v>
      </c>
      <c r="G346" s="735">
        <v>20475</v>
      </c>
      <c r="H346" s="735">
        <v>20715</v>
      </c>
      <c r="I346" s="735">
        <v>20475</v>
      </c>
      <c r="J346" s="735">
        <v>5</v>
      </c>
      <c r="K346" s="735">
        <v>102735</v>
      </c>
      <c r="L346" s="735">
        <v>12429000000</v>
      </c>
      <c r="M346" s="735">
        <v>12421572936</v>
      </c>
      <c r="N346" s="735">
        <v>600000</v>
      </c>
      <c r="O346" s="734" t="s">
        <v>6662</v>
      </c>
      <c r="P346" s="736">
        <v>12945.95</v>
      </c>
      <c r="Q346" s="736">
        <v>-1.87</v>
      </c>
      <c r="R346" s="736">
        <v>-0.01</v>
      </c>
    </row>
    <row r="347" spans="1:18">
      <c r="A347" s="734" t="s">
        <v>6673</v>
      </c>
      <c r="B347" s="734" t="s">
        <v>9312</v>
      </c>
      <c r="C347" s="735">
        <v>8105</v>
      </c>
      <c r="D347" s="735">
        <v>125</v>
      </c>
      <c r="E347" s="736">
        <v>1.57</v>
      </c>
      <c r="F347" s="736">
        <v>8122.9</v>
      </c>
      <c r="G347" s="735">
        <v>7980</v>
      </c>
      <c r="H347" s="735">
        <v>8135</v>
      </c>
      <c r="I347" s="735">
        <v>7980</v>
      </c>
      <c r="J347" s="735">
        <v>69029</v>
      </c>
      <c r="K347" s="735">
        <v>557330177</v>
      </c>
      <c r="L347" s="735">
        <v>91586500000</v>
      </c>
      <c r="M347" s="735">
        <v>91788760786</v>
      </c>
      <c r="N347" s="735">
        <v>11300000</v>
      </c>
      <c r="O347" s="734" t="s">
        <v>6674</v>
      </c>
      <c r="P347" s="736">
        <v>1151.26</v>
      </c>
      <c r="Q347" s="736">
        <v>9.6199999999999992</v>
      </c>
      <c r="R347" s="736">
        <v>0.84</v>
      </c>
    </row>
    <row r="348" spans="1:18">
      <c r="A348" s="734" t="s">
        <v>6793</v>
      </c>
      <c r="B348" s="734" t="s">
        <v>6794</v>
      </c>
      <c r="C348" s="735">
        <v>14835</v>
      </c>
      <c r="D348" s="735">
        <v>-95</v>
      </c>
      <c r="E348" s="736">
        <v>-0.64</v>
      </c>
      <c r="F348" s="736">
        <v>14890.83</v>
      </c>
      <c r="G348" s="735">
        <v>14930</v>
      </c>
      <c r="H348" s="735">
        <v>14930</v>
      </c>
      <c r="I348" s="735">
        <v>14835</v>
      </c>
      <c r="J348" s="735">
        <v>31</v>
      </c>
      <c r="K348" s="735">
        <v>461380</v>
      </c>
      <c r="L348" s="735">
        <v>8901000000</v>
      </c>
      <c r="M348" s="735">
        <v>8934500388</v>
      </c>
      <c r="N348" s="735">
        <v>600000</v>
      </c>
      <c r="O348" s="734" t="s">
        <v>6795</v>
      </c>
      <c r="P348" s="736">
        <v>4865.88</v>
      </c>
      <c r="Q348" s="736">
        <v>-21.99</v>
      </c>
      <c r="R348" s="736">
        <v>-0.45</v>
      </c>
    </row>
    <row r="349" spans="1:18">
      <c r="A349" s="734" t="s">
        <v>6705</v>
      </c>
      <c r="B349" s="734" t="s">
        <v>9313</v>
      </c>
      <c r="C349" s="735">
        <v>24125</v>
      </c>
      <c r="D349" s="735">
        <v>75</v>
      </c>
      <c r="E349" s="736">
        <v>0.31</v>
      </c>
      <c r="F349" s="736">
        <v>24165.55</v>
      </c>
      <c r="G349" s="735">
        <v>24100</v>
      </c>
      <c r="H349" s="735">
        <v>24235</v>
      </c>
      <c r="I349" s="735">
        <v>23970</v>
      </c>
      <c r="J349" s="735">
        <v>7115</v>
      </c>
      <c r="K349" s="735">
        <v>172113665</v>
      </c>
      <c r="L349" s="735">
        <v>16887500000</v>
      </c>
      <c r="M349" s="735">
        <v>16915883856</v>
      </c>
      <c r="N349" s="735">
        <v>700000</v>
      </c>
      <c r="O349" s="734" t="s">
        <v>6706</v>
      </c>
      <c r="P349" s="736">
        <v>7851.86</v>
      </c>
      <c r="Q349" s="736">
        <v>-1.6</v>
      </c>
      <c r="R349" s="736">
        <v>-0.02</v>
      </c>
    </row>
    <row r="350" spans="1:18">
      <c r="A350" s="734" t="s">
        <v>6846</v>
      </c>
      <c r="B350" s="734" t="s">
        <v>8500</v>
      </c>
      <c r="C350" s="735">
        <v>12260</v>
      </c>
      <c r="D350" s="735">
        <v>50</v>
      </c>
      <c r="E350" s="736">
        <v>0.41</v>
      </c>
      <c r="F350" s="736">
        <v>12283.09</v>
      </c>
      <c r="G350" s="735">
        <v>12225</v>
      </c>
      <c r="H350" s="735">
        <v>12280</v>
      </c>
      <c r="I350" s="735">
        <v>12210</v>
      </c>
      <c r="J350" s="735">
        <v>140061</v>
      </c>
      <c r="K350" s="735">
        <v>1715313769</v>
      </c>
      <c r="L350" s="735">
        <v>102984000000</v>
      </c>
      <c r="M350" s="735">
        <v>103177916664</v>
      </c>
      <c r="N350" s="735">
        <v>8400000</v>
      </c>
      <c r="O350" s="734" t="s">
        <v>6847</v>
      </c>
      <c r="P350" s="736">
        <v>237.31</v>
      </c>
      <c r="Q350" s="736">
        <v>1.57</v>
      </c>
      <c r="R350" s="736">
        <v>0.67</v>
      </c>
    </row>
    <row r="351" spans="1:18">
      <c r="A351" s="734" t="s">
        <v>9314</v>
      </c>
      <c r="B351" s="734" t="s">
        <v>9315</v>
      </c>
      <c r="C351" s="735">
        <v>10080</v>
      </c>
      <c r="D351" s="735">
        <v>10</v>
      </c>
      <c r="E351" s="736">
        <v>0.1</v>
      </c>
      <c r="F351" s="736">
        <v>10077.76</v>
      </c>
      <c r="G351" s="735">
        <v>10085</v>
      </c>
      <c r="H351" s="735">
        <v>10090</v>
      </c>
      <c r="I351" s="735">
        <v>10075</v>
      </c>
      <c r="J351" s="735">
        <v>68473</v>
      </c>
      <c r="K351" s="735">
        <v>690374413</v>
      </c>
      <c r="L351" s="735">
        <v>159465600000</v>
      </c>
      <c r="M351" s="735">
        <v>159430117233</v>
      </c>
      <c r="N351" s="735">
        <v>15820000</v>
      </c>
      <c r="O351" s="734" t="s">
        <v>9316</v>
      </c>
      <c r="P351" s="736">
        <v>93.98</v>
      </c>
      <c r="Q351" s="736">
        <v>0.13</v>
      </c>
      <c r="R351" s="736">
        <v>0.14000000000000001</v>
      </c>
    </row>
    <row r="352" spans="1:18">
      <c r="A352" s="734" t="s">
        <v>8501</v>
      </c>
      <c r="B352" s="734" t="s">
        <v>8502</v>
      </c>
      <c r="C352" s="735">
        <v>8910</v>
      </c>
      <c r="D352" s="735">
        <v>25</v>
      </c>
      <c r="E352" s="736">
        <v>0.28000000000000003</v>
      </c>
      <c r="F352" s="736">
        <v>8913.61</v>
      </c>
      <c r="G352" s="735">
        <v>8910</v>
      </c>
      <c r="H352" s="735">
        <v>8925</v>
      </c>
      <c r="I352" s="735">
        <v>8895</v>
      </c>
      <c r="J352" s="735">
        <v>303046</v>
      </c>
      <c r="K352" s="735">
        <v>2699855114</v>
      </c>
      <c r="L352" s="735">
        <v>702553500000</v>
      </c>
      <c r="M352" s="735">
        <v>702838079089</v>
      </c>
      <c r="N352" s="735">
        <v>78850000</v>
      </c>
      <c r="O352" s="734" t="s">
        <v>8503</v>
      </c>
      <c r="P352" s="736">
        <v>73.709999999999994</v>
      </c>
      <c r="Q352" s="736">
        <v>0.19</v>
      </c>
      <c r="R352" s="736">
        <v>0.26</v>
      </c>
    </row>
    <row r="353" spans="1:18">
      <c r="A353" s="734" t="s">
        <v>6848</v>
      </c>
      <c r="B353" s="734" t="s">
        <v>8504</v>
      </c>
      <c r="C353" s="735">
        <v>7645</v>
      </c>
      <c r="D353" s="735">
        <v>10</v>
      </c>
      <c r="E353" s="736">
        <v>0.13</v>
      </c>
      <c r="F353" s="736">
        <v>7665.33</v>
      </c>
      <c r="G353" s="735">
        <v>7660</v>
      </c>
      <c r="H353" s="735">
        <v>7670</v>
      </c>
      <c r="I353" s="735">
        <v>7645</v>
      </c>
      <c r="J353" s="735">
        <v>74490</v>
      </c>
      <c r="K353" s="735">
        <v>570368299</v>
      </c>
      <c r="L353" s="735">
        <v>246169000000</v>
      </c>
      <c r="M353" s="735">
        <v>246823675359</v>
      </c>
      <c r="N353" s="735">
        <v>32200000</v>
      </c>
      <c r="O353" s="734" t="s">
        <v>6849</v>
      </c>
      <c r="P353" s="736">
        <v>110.81</v>
      </c>
      <c r="Q353" s="736">
        <v>-0.12</v>
      </c>
      <c r="R353" s="736">
        <v>-0.11</v>
      </c>
    </row>
    <row r="354" spans="1:18">
      <c r="A354" s="734" t="s">
        <v>6850</v>
      </c>
      <c r="B354" s="734" t="s">
        <v>8505</v>
      </c>
      <c r="C354" s="735">
        <v>11620</v>
      </c>
      <c r="D354" s="735">
        <v>-20</v>
      </c>
      <c r="E354" s="736">
        <v>-0.17</v>
      </c>
      <c r="F354" s="736">
        <v>11626.84</v>
      </c>
      <c r="G354" s="735">
        <v>0</v>
      </c>
      <c r="H354" s="735">
        <v>0</v>
      </c>
      <c r="I354" s="735">
        <v>0</v>
      </c>
      <c r="J354" s="735">
        <v>0</v>
      </c>
      <c r="K354" s="735">
        <v>0</v>
      </c>
      <c r="L354" s="735">
        <v>6972000000</v>
      </c>
      <c r="M354" s="735">
        <v>6976106263</v>
      </c>
      <c r="N354" s="735">
        <v>600000</v>
      </c>
      <c r="O354" s="734" t="s">
        <v>6849</v>
      </c>
      <c r="P354" s="736">
        <v>110.81</v>
      </c>
      <c r="Q354" s="736">
        <v>-0.12</v>
      </c>
      <c r="R354" s="736">
        <v>-0.11</v>
      </c>
    </row>
    <row r="355" spans="1:18">
      <c r="A355" s="734" t="s">
        <v>8506</v>
      </c>
      <c r="B355" s="734" t="s">
        <v>8507</v>
      </c>
      <c r="C355" s="735">
        <v>8345</v>
      </c>
      <c r="D355" s="735">
        <v>30</v>
      </c>
      <c r="E355" s="736">
        <v>0.36</v>
      </c>
      <c r="F355" s="736">
        <v>8373.9699999999993</v>
      </c>
      <c r="G355" s="735">
        <v>8320</v>
      </c>
      <c r="H355" s="735">
        <v>8360</v>
      </c>
      <c r="I355" s="735">
        <v>8320</v>
      </c>
      <c r="J355" s="735">
        <v>670847</v>
      </c>
      <c r="K355" s="735">
        <v>5598536586</v>
      </c>
      <c r="L355" s="735">
        <v>901260000000</v>
      </c>
      <c r="M355" s="735">
        <v>904389000555</v>
      </c>
      <c r="N355" s="735">
        <v>108000000</v>
      </c>
      <c r="O355" s="734" t="s">
        <v>8508</v>
      </c>
      <c r="P355" s="736">
        <v>929.02</v>
      </c>
      <c r="Q355" s="736">
        <v>-0.39</v>
      </c>
      <c r="R355" s="736">
        <v>-0.04</v>
      </c>
    </row>
    <row r="356" spans="1:18">
      <c r="A356" s="734" t="s">
        <v>9317</v>
      </c>
      <c r="B356" s="734" t="s">
        <v>9318</v>
      </c>
      <c r="C356" s="735">
        <v>15300</v>
      </c>
      <c r="D356" s="735">
        <v>-100</v>
      </c>
      <c r="E356" s="736">
        <v>-0.65</v>
      </c>
      <c r="F356" s="736">
        <v>15305.02</v>
      </c>
      <c r="G356" s="735">
        <v>15240</v>
      </c>
      <c r="H356" s="735">
        <v>15300</v>
      </c>
      <c r="I356" s="735">
        <v>15175</v>
      </c>
      <c r="J356" s="735">
        <v>51451</v>
      </c>
      <c r="K356" s="735">
        <v>784646917</v>
      </c>
      <c r="L356" s="735">
        <v>69615000000</v>
      </c>
      <c r="M356" s="735">
        <v>69637860863</v>
      </c>
      <c r="N356" s="735">
        <v>4550000</v>
      </c>
      <c r="O356" s="734" t="s">
        <v>9319</v>
      </c>
      <c r="P356" s="736">
        <v>3847.51</v>
      </c>
      <c r="Q356" s="736">
        <v>-25.21</v>
      </c>
      <c r="R356" s="736">
        <v>-0.65</v>
      </c>
    </row>
    <row r="357" spans="1:18">
      <c r="A357" s="734" t="s">
        <v>8509</v>
      </c>
      <c r="B357" s="734" t="s">
        <v>8510</v>
      </c>
      <c r="C357" s="735">
        <v>16435</v>
      </c>
      <c r="D357" s="735">
        <v>-245</v>
      </c>
      <c r="E357" s="736">
        <v>-1.47</v>
      </c>
      <c r="F357" s="736">
        <v>16629.25</v>
      </c>
      <c r="G357" s="735">
        <v>16565</v>
      </c>
      <c r="H357" s="735">
        <v>16565</v>
      </c>
      <c r="I357" s="735">
        <v>16390</v>
      </c>
      <c r="J357" s="735">
        <v>4232606</v>
      </c>
      <c r="K357" s="735">
        <v>69466535481</v>
      </c>
      <c r="L357" s="735">
        <v>1353422250000</v>
      </c>
      <c r="M357" s="735">
        <v>1369419082009</v>
      </c>
      <c r="N357" s="735">
        <v>82350000</v>
      </c>
      <c r="O357" s="734" t="s">
        <v>8511</v>
      </c>
      <c r="P357" s="736">
        <v>7110.82</v>
      </c>
      <c r="Q357" s="736">
        <v>-51.96</v>
      </c>
      <c r="R357" s="736">
        <v>-0.73</v>
      </c>
    </row>
    <row r="358" spans="1:18">
      <c r="A358" s="734" t="s">
        <v>8512</v>
      </c>
      <c r="B358" s="734" t="s">
        <v>8513</v>
      </c>
      <c r="C358" s="735">
        <v>14780</v>
      </c>
      <c r="D358" s="735">
        <v>-5</v>
      </c>
      <c r="E358" s="736">
        <v>-0.03</v>
      </c>
      <c r="F358" s="736">
        <v>14772.95</v>
      </c>
      <c r="G358" s="735">
        <v>14720</v>
      </c>
      <c r="H358" s="735">
        <v>14780</v>
      </c>
      <c r="I358" s="735">
        <v>14655</v>
      </c>
      <c r="J358" s="735">
        <v>269299</v>
      </c>
      <c r="K358" s="735">
        <v>3966883264</v>
      </c>
      <c r="L358" s="735">
        <v>311858000000</v>
      </c>
      <c r="M358" s="735">
        <v>307277295874</v>
      </c>
      <c r="N358" s="735">
        <v>21100000</v>
      </c>
      <c r="O358" s="734" t="s">
        <v>8514</v>
      </c>
      <c r="P358" s="736">
        <v>12274.65</v>
      </c>
      <c r="Q358" s="736">
        <v>-11.9</v>
      </c>
      <c r="R358" s="736">
        <v>-0.1</v>
      </c>
    </row>
    <row r="359" spans="1:18">
      <c r="A359" s="734" t="s">
        <v>8515</v>
      </c>
      <c r="B359" s="734" t="s">
        <v>8516</v>
      </c>
      <c r="C359" s="735">
        <v>12620</v>
      </c>
      <c r="D359" s="735">
        <v>-35</v>
      </c>
      <c r="E359" s="736">
        <v>-0.28000000000000003</v>
      </c>
      <c r="F359" s="736">
        <v>12619.56</v>
      </c>
      <c r="G359" s="735">
        <v>12575</v>
      </c>
      <c r="H359" s="735">
        <v>12635</v>
      </c>
      <c r="I359" s="735">
        <v>12530</v>
      </c>
      <c r="J359" s="735">
        <v>546248</v>
      </c>
      <c r="K359" s="735">
        <v>6876640210</v>
      </c>
      <c r="L359" s="735">
        <v>575472000000</v>
      </c>
      <c r="M359" s="735">
        <v>575451824572</v>
      </c>
      <c r="N359" s="735">
        <v>45600000</v>
      </c>
      <c r="O359" s="734" t="s">
        <v>8517</v>
      </c>
      <c r="P359" s="736">
        <v>9969.76</v>
      </c>
      <c r="Q359" s="736">
        <v>-3.17</v>
      </c>
      <c r="R359" s="736">
        <v>-0.03</v>
      </c>
    </row>
    <row r="360" spans="1:18">
      <c r="A360" s="734" t="s">
        <v>6796</v>
      </c>
      <c r="B360" s="734" t="s">
        <v>6797</v>
      </c>
      <c r="C360" s="735">
        <v>17250</v>
      </c>
      <c r="D360" s="735">
        <v>75</v>
      </c>
      <c r="E360" s="736">
        <v>0.44</v>
      </c>
      <c r="F360" s="736">
        <v>17418.080000000002</v>
      </c>
      <c r="G360" s="735">
        <v>17175</v>
      </c>
      <c r="H360" s="735">
        <v>17260</v>
      </c>
      <c r="I360" s="735">
        <v>17175</v>
      </c>
      <c r="J360" s="735">
        <v>2085</v>
      </c>
      <c r="K360" s="735">
        <v>35937568</v>
      </c>
      <c r="L360" s="735">
        <v>14662500000</v>
      </c>
      <c r="M360" s="735">
        <v>14805367095</v>
      </c>
      <c r="N360" s="735">
        <v>850000</v>
      </c>
      <c r="O360" s="734" t="s">
        <v>6798</v>
      </c>
      <c r="P360" s="736">
        <v>4009.02</v>
      </c>
      <c r="Q360" s="736">
        <v>-23.23</v>
      </c>
      <c r="R360" s="736">
        <v>-0.57999999999999996</v>
      </c>
    </row>
    <row r="361" spans="1:18">
      <c r="A361" s="734" t="s">
        <v>6802</v>
      </c>
      <c r="B361" s="734" t="s">
        <v>9320</v>
      </c>
      <c r="C361" s="735">
        <v>22630</v>
      </c>
      <c r="D361" s="735">
        <v>70</v>
      </c>
      <c r="E361" s="736">
        <v>0.31</v>
      </c>
      <c r="F361" s="736">
        <v>22619.06</v>
      </c>
      <c r="G361" s="735">
        <v>22490</v>
      </c>
      <c r="H361" s="735">
        <v>22635</v>
      </c>
      <c r="I361" s="735">
        <v>22460</v>
      </c>
      <c r="J361" s="735">
        <v>3343757</v>
      </c>
      <c r="K361" s="735">
        <v>75399234141</v>
      </c>
      <c r="L361" s="735">
        <v>7119398000000</v>
      </c>
      <c r="M361" s="735">
        <v>7093335740596</v>
      </c>
      <c r="N361" s="735">
        <v>314600000</v>
      </c>
      <c r="O361" s="734" t="s">
        <v>6247</v>
      </c>
      <c r="P361" s="736">
        <v>6896.24</v>
      </c>
      <c r="Q361" s="736">
        <v>-9.5</v>
      </c>
      <c r="R361" s="736">
        <v>-0.14000000000000001</v>
      </c>
    </row>
    <row r="362" spans="1:18">
      <c r="A362" s="734" t="s">
        <v>6800</v>
      </c>
      <c r="B362" s="734" t="s">
        <v>6801</v>
      </c>
      <c r="C362" s="735">
        <v>15660</v>
      </c>
      <c r="D362" s="735">
        <v>-60</v>
      </c>
      <c r="E362" s="736">
        <v>-0.38</v>
      </c>
      <c r="F362" s="736">
        <v>15657.07</v>
      </c>
      <c r="G362" s="735">
        <v>15670</v>
      </c>
      <c r="H362" s="735">
        <v>15670</v>
      </c>
      <c r="I362" s="735">
        <v>15645</v>
      </c>
      <c r="J362" s="735">
        <v>228322</v>
      </c>
      <c r="K362" s="735">
        <v>3574898434</v>
      </c>
      <c r="L362" s="735">
        <v>703917000000</v>
      </c>
      <c r="M362" s="735">
        <v>698305254227</v>
      </c>
      <c r="N362" s="735">
        <v>44950000</v>
      </c>
      <c r="O362" s="734" t="s">
        <v>6247</v>
      </c>
      <c r="P362" s="736">
        <v>6896.24</v>
      </c>
      <c r="Q362" s="736">
        <v>-9.5</v>
      </c>
      <c r="R362" s="736">
        <v>-0.14000000000000001</v>
      </c>
    </row>
    <row r="363" spans="1:18">
      <c r="A363" s="734" t="s">
        <v>8118</v>
      </c>
      <c r="B363" s="734" t="s">
        <v>8119</v>
      </c>
      <c r="C363" s="735">
        <v>18775</v>
      </c>
      <c r="D363" s="735">
        <v>-95</v>
      </c>
      <c r="E363" s="736">
        <v>-0.5</v>
      </c>
      <c r="F363" s="736">
        <v>18803.560000000001</v>
      </c>
      <c r="G363" s="735">
        <v>18690</v>
      </c>
      <c r="H363" s="735">
        <v>18775</v>
      </c>
      <c r="I363" s="735">
        <v>18640</v>
      </c>
      <c r="J363" s="735">
        <v>21267</v>
      </c>
      <c r="K363" s="735">
        <v>397577115</v>
      </c>
      <c r="L363" s="735">
        <v>13142500000</v>
      </c>
      <c r="M363" s="735">
        <v>13162493530</v>
      </c>
      <c r="N363" s="735">
        <v>700000</v>
      </c>
      <c r="O363" s="734" t="s">
        <v>8120</v>
      </c>
      <c r="P363" s="736">
        <v>2433.5300000000002</v>
      </c>
      <c r="Q363" s="736">
        <v>-9.94</v>
      </c>
      <c r="R363" s="736">
        <v>-0.41</v>
      </c>
    </row>
    <row r="364" spans="1:18">
      <c r="A364" s="734" t="s">
        <v>8121</v>
      </c>
      <c r="B364" s="734" t="s">
        <v>8122</v>
      </c>
      <c r="C364" s="735">
        <v>19645</v>
      </c>
      <c r="D364" s="735">
        <v>65</v>
      </c>
      <c r="E364" s="736">
        <v>0.33</v>
      </c>
      <c r="F364" s="736">
        <v>19616.27</v>
      </c>
      <c r="G364" s="735">
        <v>19450</v>
      </c>
      <c r="H364" s="735">
        <v>19645</v>
      </c>
      <c r="I364" s="735">
        <v>19450</v>
      </c>
      <c r="J364" s="735">
        <v>19124</v>
      </c>
      <c r="K364" s="735">
        <v>373141283</v>
      </c>
      <c r="L364" s="735">
        <v>41254500000</v>
      </c>
      <c r="M364" s="735">
        <v>41194164890</v>
      </c>
      <c r="N364" s="735">
        <v>2100000</v>
      </c>
      <c r="O364" s="734" t="s">
        <v>8123</v>
      </c>
      <c r="P364" s="736">
        <v>680.92</v>
      </c>
      <c r="Q364" s="736">
        <v>-1.89</v>
      </c>
      <c r="R364" s="736">
        <v>-0.28000000000000003</v>
      </c>
    </row>
    <row r="365" spans="1:18">
      <c r="A365" s="734" t="s">
        <v>9321</v>
      </c>
      <c r="B365" s="734" t="s">
        <v>9322</v>
      </c>
      <c r="C365" s="735">
        <v>9805</v>
      </c>
      <c r="D365" s="735">
        <v>20</v>
      </c>
      <c r="E365" s="736">
        <v>0.2</v>
      </c>
      <c r="F365" s="736">
        <v>9782.44</v>
      </c>
      <c r="G365" s="735">
        <v>9765</v>
      </c>
      <c r="H365" s="735">
        <v>9810</v>
      </c>
      <c r="I365" s="735">
        <v>9735</v>
      </c>
      <c r="J365" s="735">
        <v>173071</v>
      </c>
      <c r="K365" s="735">
        <v>1692920819</v>
      </c>
      <c r="L365" s="735">
        <v>116679500000</v>
      </c>
      <c r="M365" s="735">
        <v>116411062018</v>
      </c>
      <c r="N365" s="735">
        <v>11900000</v>
      </c>
      <c r="O365" s="734" t="s">
        <v>9323</v>
      </c>
      <c r="P365" s="736">
        <v>362.69</v>
      </c>
      <c r="Q365" s="736">
        <v>-0.49</v>
      </c>
      <c r="R365" s="736">
        <v>-0.13</v>
      </c>
    </row>
    <row r="366" spans="1:18">
      <c r="A366" s="734" t="s">
        <v>6803</v>
      </c>
      <c r="B366" s="734" t="s">
        <v>6804</v>
      </c>
      <c r="C366" s="735">
        <v>7665</v>
      </c>
      <c r="D366" s="735">
        <v>30</v>
      </c>
      <c r="E366" s="736">
        <v>0.39</v>
      </c>
      <c r="F366" s="736">
        <v>7697.37</v>
      </c>
      <c r="G366" s="735">
        <v>7640</v>
      </c>
      <c r="H366" s="735">
        <v>7715</v>
      </c>
      <c r="I366" s="735">
        <v>7640</v>
      </c>
      <c r="J366" s="735">
        <v>31852</v>
      </c>
      <c r="K366" s="735">
        <v>244416639</v>
      </c>
      <c r="L366" s="735">
        <v>36025500000</v>
      </c>
      <c r="M366" s="735">
        <v>36177618871</v>
      </c>
      <c r="N366" s="735">
        <v>4700000</v>
      </c>
      <c r="O366" s="734" t="s">
        <v>6805</v>
      </c>
      <c r="P366" s="736">
        <v>107.26</v>
      </c>
      <c r="Q366" s="736">
        <v>-0.1</v>
      </c>
      <c r="R366" s="736">
        <v>-0.1</v>
      </c>
    </row>
    <row r="367" spans="1:18">
      <c r="A367" s="734" t="s">
        <v>9324</v>
      </c>
      <c r="B367" s="734" t="s">
        <v>9325</v>
      </c>
      <c r="C367" s="735">
        <v>10900</v>
      </c>
      <c r="D367" s="735">
        <v>35</v>
      </c>
      <c r="E367" s="736">
        <v>0.32</v>
      </c>
      <c r="F367" s="736">
        <v>11010.54</v>
      </c>
      <c r="G367" s="735">
        <v>10865</v>
      </c>
      <c r="H367" s="735">
        <v>10900</v>
      </c>
      <c r="I367" s="735">
        <v>10860</v>
      </c>
      <c r="J367" s="735">
        <v>5764</v>
      </c>
      <c r="K367" s="735">
        <v>62740185</v>
      </c>
      <c r="L367" s="735">
        <v>73575000000</v>
      </c>
      <c r="M367" s="735">
        <v>74321134176</v>
      </c>
      <c r="N367" s="735">
        <v>6750000</v>
      </c>
      <c r="O367" s="734" t="s">
        <v>9326</v>
      </c>
      <c r="P367" s="736">
        <v>198.33</v>
      </c>
      <c r="Q367" s="736">
        <v>-0.04</v>
      </c>
      <c r="R367" s="736">
        <v>-0.02</v>
      </c>
    </row>
    <row r="368" spans="1:18">
      <c r="A368" s="734" t="s">
        <v>9327</v>
      </c>
      <c r="B368" s="734" t="s">
        <v>9328</v>
      </c>
      <c r="C368" s="735">
        <v>11505</v>
      </c>
      <c r="D368" s="735">
        <v>0</v>
      </c>
      <c r="E368" s="736">
        <v>0</v>
      </c>
      <c r="F368" s="736">
        <v>11569.51</v>
      </c>
      <c r="G368" s="735">
        <v>11505</v>
      </c>
      <c r="H368" s="735">
        <v>11505</v>
      </c>
      <c r="I368" s="735">
        <v>11400</v>
      </c>
      <c r="J368" s="735">
        <v>5846</v>
      </c>
      <c r="K368" s="735">
        <v>66715340</v>
      </c>
      <c r="L368" s="735">
        <v>57525000000</v>
      </c>
      <c r="M368" s="735">
        <v>57847540694</v>
      </c>
      <c r="N368" s="735">
        <v>5000000</v>
      </c>
      <c r="O368" s="734" t="s">
        <v>9329</v>
      </c>
      <c r="P368" s="736">
        <v>406.53</v>
      </c>
      <c r="Q368" s="736">
        <v>-0.2</v>
      </c>
      <c r="R368" s="736">
        <v>-0.05</v>
      </c>
    </row>
    <row r="369" spans="1:18">
      <c r="A369" s="734" t="s">
        <v>9330</v>
      </c>
      <c r="B369" s="734" t="s">
        <v>9331</v>
      </c>
      <c r="C369" s="735">
        <v>11010</v>
      </c>
      <c r="D369" s="735">
        <v>0</v>
      </c>
      <c r="E369" s="736">
        <v>0</v>
      </c>
      <c r="F369" s="736">
        <v>11073.09</v>
      </c>
      <c r="G369" s="735">
        <v>11035</v>
      </c>
      <c r="H369" s="735">
        <v>11050</v>
      </c>
      <c r="I369" s="735">
        <v>10930</v>
      </c>
      <c r="J369" s="735">
        <v>7856</v>
      </c>
      <c r="K369" s="735">
        <v>86299239</v>
      </c>
      <c r="L369" s="735">
        <v>84226500000</v>
      </c>
      <c r="M369" s="735">
        <v>84709155191</v>
      </c>
      <c r="N369" s="735">
        <v>7650000</v>
      </c>
      <c r="O369" s="734" t="s">
        <v>9332</v>
      </c>
      <c r="P369" s="736">
        <v>3129.78</v>
      </c>
      <c r="Q369" s="736">
        <v>-4.3</v>
      </c>
      <c r="R369" s="736">
        <v>-0.14000000000000001</v>
      </c>
    </row>
    <row r="370" spans="1:18">
      <c r="A370" s="734" t="s">
        <v>6812</v>
      </c>
      <c r="B370" s="734" t="s">
        <v>8124</v>
      </c>
      <c r="C370" s="735">
        <v>38990</v>
      </c>
      <c r="D370" s="735">
        <v>75</v>
      </c>
      <c r="E370" s="736">
        <v>0.19</v>
      </c>
      <c r="F370" s="736">
        <v>39069.800000000003</v>
      </c>
      <c r="G370" s="735">
        <v>38915</v>
      </c>
      <c r="H370" s="735">
        <v>39045</v>
      </c>
      <c r="I370" s="735">
        <v>38685</v>
      </c>
      <c r="J370" s="735">
        <v>9398</v>
      </c>
      <c r="K370" s="735">
        <v>365337607</v>
      </c>
      <c r="L370" s="735">
        <v>44409610000</v>
      </c>
      <c r="M370" s="735">
        <v>44500498443</v>
      </c>
      <c r="N370" s="735">
        <v>1139000</v>
      </c>
      <c r="O370" s="734" t="s">
        <v>6813</v>
      </c>
      <c r="P370" s="736">
        <v>1578.58</v>
      </c>
      <c r="Q370" s="736">
        <v>-4.32</v>
      </c>
      <c r="R370" s="736">
        <v>-0.27</v>
      </c>
    </row>
    <row r="371" spans="1:18">
      <c r="A371" s="734" t="s">
        <v>6806</v>
      </c>
      <c r="B371" s="734" t="s">
        <v>6807</v>
      </c>
      <c r="C371" s="735">
        <v>30135</v>
      </c>
      <c r="D371" s="735">
        <v>-135</v>
      </c>
      <c r="E371" s="736">
        <v>-0.45</v>
      </c>
      <c r="F371" s="736">
        <v>30168.9</v>
      </c>
      <c r="G371" s="735">
        <v>30135</v>
      </c>
      <c r="H371" s="735">
        <v>30170</v>
      </c>
      <c r="I371" s="735">
        <v>30135</v>
      </c>
      <c r="J371" s="735">
        <v>5860</v>
      </c>
      <c r="K371" s="735">
        <v>176704335</v>
      </c>
      <c r="L371" s="735">
        <v>150675000000</v>
      </c>
      <c r="M371" s="735">
        <v>150844479440</v>
      </c>
      <c r="N371" s="735">
        <v>5000000</v>
      </c>
      <c r="O371" s="734" t="s">
        <v>6808</v>
      </c>
      <c r="P371" s="736">
        <v>1040.77</v>
      </c>
      <c r="Q371" s="736">
        <v>-1.51</v>
      </c>
      <c r="R371" s="736">
        <v>-0.14000000000000001</v>
      </c>
    </row>
    <row r="372" spans="1:18">
      <c r="A372" s="734" t="s">
        <v>9333</v>
      </c>
      <c r="B372" s="734" t="s">
        <v>9334</v>
      </c>
      <c r="C372" s="735">
        <v>14010</v>
      </c>
      <c r="D372" s="735">
        <v>0</v>
      </c>
      <c r="E372" s="736">
        <v>0</v>
      </c>
      <c r="F372" s="736">
        <v>13984.72</v>
      </c>
      <c r="G372" s="735">
        <v>13960</v>
      </c>
      <c r="H372" s="735">
        <v>14015</v>
      </c>
      <c r="I372" s="735">
        <v>13895</v>
      </c>
      <c r="J372" s="735">
        <v>81508</v>
      </c>
      <c r="K372" s="735">
        <v>1138894724</v>
      </c>
      <c r="L372" s="735">
        <v>42030000000</v>
      </c>
      <c r="M372" s="735">
        <v>41954146708</v>
      </c>
      <c r="N372" s="735">
        <v>3000000</v>
      </c>
      <c r="O372" s="734" t="s">
        <v>6247</v>
      </c>
      <c r="P372" s="736">
        <v>6896.24</v>
      </c>
      <c r="Q372" s="736">
        <v>-9.5</v>
      </c>
      <c r="R372" s="736">
        <v>-0.14000000000000001</v>
      </c>
    </row>
    <row r="373" spans="1:18">
      <c r="A373" s="734" t="s">
        <v>6814</v>
      </c>
      <c r="B373" s="734" t="s">
        <v>8125</v>
      </c>
      <c r="C373" s="735">
        <v>14960</v>
      </c>
      <c r="D373" s="735">
        <v>225</v>
      </c>
      <c r="E373" s="736">
        <v>1.53</v>
      </c>
      <c r="F373" s="736">
        <v>14976.73</v>
      </c>
      <c r="G373" s="735">
        <v>14850</v>
      </c>
      <c r="H373" s="735">
        <v>14960</v>
      </c>
      <c r="I373" s="735">
        <v>14835</v>
      </c>
      <c r="J373" s="735">
        <v>15239</v>
      </c>
      <c r="K373" s="735">
        <v>227153222</v>
      </c>
      <c r="L373" s="735">
        <v>25117840000</v>
      </c>
      <c r="M373" s="735">
        <v>25145936538</v>
      </c>
      <c r="N373" s="735">
        <v>1679000</v>
      </c>
      <c r="O373" s="734" t="s">
        <v>6815</v>
      </c>
      <c r="P373" s="736">
        <v>947.2</v>
      </c>
      <c r="Q373" s="736">
        <v>7.38</v>
      </c>
      <c r="R373" s="736">
        <v>0.79</v>
      </c>
    </row>
    <row r="374" spans="1:18">
      <c r="A374" s="734" t="s">
        <v>8126</v>
      </c>
      <c r="B374" s="734" t="s">
        <v>8127</v>
      </c>
      <c r="C374" s="735">
        <v>14370</v>
      </c>
      <c r="D374" s="735">
        <v>90</v>
      </c>
      <c r="E374" s="736">
        <v>0.63</v>
      </c>
      <c r="F374" s="736">
        <v>14406.52</v>
      </c>
      <c r="G374" s="735">
        <v>14220</v>
      </c>
      <c r="H374" s="735">
        <v>14370</v>
      </c>
      <c r="I374" s="735">
        <v>14220</v>
      </c>
      <c r="J374" s="735">
        <v>2556</v>
      </c>
      <c r="K374" s="735">
        <v>36604264</v>
      </c>
      <c r="L374" s="735">
        <v>13651500000</v>
      </c>
      <c r="M374" s="735">
        <v>13686198172</v>
      </c>
      <c r="N374" s="735">
        <v>950000</v>
      </c>
      <c r="O374" s="734" t="s">
        <v>8128</v>
      </c>
      <c r="P374" s="736">
        <v>870.35</v>
      </c>
      <c r="Q374" s="736">
        <v>1.75</v>
      </c>
      <c r="R374" s="736">
        <v>0.2</v>
      </c>
    </row>
    <row r="375" spans="1:18">
      <c r="A375" s="734" t="s">
        <v>8132</v>
      </c>
      <c r="B375" s="734" t="s">
        <v>8518</v>
      </c>
      <c r="C375" s="735">
        <v>19445</v>
      </c>
      <c r="D375" s="735">
        <v>130</v>
      </c>
      <c r="E375" s="736">
        <v>0.67</v>
      </c>
      <c r="F375" s="736">
        <v>19515.79</v>
      </c>
      <c r="G375" s="735">
        <v>19340</v>
      </c>
      <c r="H375" s="735">
        <v>19445</v>
      </c>
      <c r="I375" s="735">
        <v>19340</v>
      </c>
      <c r="J375" s="735">
        <v>21254</v>
      </c>
      <c r="K375" s="735">
        <v>412831510</v>
      </c>
      <c r="L375" s="735">
        <v>11667000000</v>
      </c>
      <c r="M375" s="735">
        <v>11709473286</v>
      </c>
      <c r="N375" s="735">
        <v>600000</v>
      </c>
      <c r="O375" s="734" t="s">
        <v>8133</v>
      </c>
      <c r="P375" s="736">
        <v>618.80999999999995</v>
      </c>
      <c r="Q375" s="736">
        <v>2.1</v>
      </c>
      <c r="R375" s="736">
        <v>0.34</v>
      </c>
    </row>
    <row r="376" spans="1:18">
      <c r="A376" s="734" t="s">
        <v>8129</v>
      </c>
      <c r="B376" s="734" t="s">
        <v>8130</v>
      </c>
      <c r="C376" s="735">
        <v>18300</v>
      </c>
      <c r="D376" s="735">
        <v>30</v>
      </c>
      <c r="E376" s="736">
        <v>0.16</v>
      </c>
      <c r="F376" s="736">
        <v>18241.03</v>
      </c>
      <c r="G376" s="735">
        <v>18100</v>
      </c>
      <c r="H376" s="735">
        <v>18995</v>
      </c>
      <c r="I376" s="735">
        <v>18100</v>
      </c>
      <c r="J376" s="735">
        <v>53892</v>
      </c>
      <c r="K376" s="735">
        <v>992995901</v>
      </c>
      <c r="L376" s="735">
        <v>61305000000</v>
      </c>
      <c r="M376" s="735">
        <v>62019517200</v>
      </c>
      <c r="N376" s="735">
        <v>3350000</v>
      </c>
      <c r="O376" s="734" t="s">
        <v>8131</v>
      </c>
      <c r="P376" s="736">
        <v>2930.54</v>
      </c>
      <c r="Q376" s="736">
        <v>-9.86</v>
      </c>
      <c r="R376" s="736">
        <v>-0.34</v>
      </c>
    </row>
    <row r="377" spans="1:18">
      <c r="A377" s="734" t="s">
        <v>8134</v>
      </c>
      <c r="B377" s="734" t="s">
        <v>8135</v>
      </c>
      <c r="C377" s="735">
        <v>12015</v>
      </c>
      <c r="D377" s="735">
        <v>120</v>
      </c>
      <c r="E377" s="736">
        <v>1.01</v>
      </c>
      <c r="F377" s="736">
        <v>12037.31</v>
      </c>
      <c r="G377" s="735">
        <v>11900</v>
      </c>
      <c r="H377" s="735">
        <v>12015</v>
      </c>
      <c r="I377" s="735">
        <v>11895</v>
      </c>
      <c r="J377" s="735">
        <v>11270</v>
      </c>
      <c r="K377" s="735">
        <v>134642787</v>
      </c>
      <c r="L377" s="735">
        <v>13817250000</v>
      </c>
      <c r="M377" s="735">
        <v>13842911571</v>
      </c>
      <c r="N377" s="735">
        <v>1150000</v>
      </c>
      <c r="O377" s="734" t="s">
        <v>8136</v>
      </c>
      <c r="P377" s="736">
        <v>791.65</v>
      </c>
      <c r="Q377" s="736">
        <v>-1.32</v>
      </c>
      <c r="R377" s="736">
        <v>-0.17</v>
      </c>
    </row>
    <row r="378" spans="1:18">
      <c r="A378" s="734" t="s">
        <v>8137</v>
      </c>
      <c r="B378" s="734" t="s">
        <v>8138</v>
      </c>
      <c r="C378" s="735">
        <v>13665</v>
      </c>
      <c r="D378" s="735">
        <v>75</v>
      </c>
      <c r="E378" s="736">
        <v>0.55000000000000004</v>
      </c>
      <c r="F378" s="736">
        <v>13632.26</v>
      </c>
      <c r="G378" s="735">
        <v>13590</v>
      </c>
      <c r="H378" s="735">
        <v>13690</v>
      </c>
      <c r="I378" s="735">
        <v>13560</v>
      </c>
      <c r="J378" s="735">
        <v>68179</v>
      </c>
      <c r="K378" s="735">
        <v>928923435</v>
      </c>
      <c r="L378" s="735">
        <v>60126000000</v>
      </c>
      <c r="M378" s="735">
        <v>59981935677</v>
      </c>
      <c r="N378" s="735">
        <v>4400000</v>
      </c>
      <c r="O378" s="734" t="s">
        <v>8139</v>
      </c>
      <c r="P378" s="736">
        <v>1574.72</v>
      </c>
      <c r="Q378" s="736">
        <v>-1.32</v>
      </c>
      <c r="R378" s="736">
        <v>-0.08</v>
      </c>
    </row>
    <row r="379" spans="1:18">
      <c r="A379" s="734" t="s">
        <v>6809</v>
      </c>
      <c r="B379" s="734" t="s">
        <v>6810</v>
      </c>
      <c r="C379" s="735">
        <v>38415</v>
      </c>
      <c r="D379" s="735">
        <v>-215</v>
      </c>
      <c r="E379" s="736">
        <v>-0.56000000000000005</v>
      </c>
      <c r="F379" s="736">
        <v>38193.5</v>
      </c>
      <c r="G379" s="735">
        <v>38130</v>
      </c>
      <c r="H379" s="735">
        <v>38475</v>
      </c>
      <c r="I379" s="735">
        <v>38080</v>
      </c>
      <c r="J379" s="735">
        <v>5574</v>
      </c>
      <c r="K379" s="735">
        <v>213124389</v>
      </c>
      <c r="L379" s="735">
        <v>20129460000</v>
      </c>
      <c r="M379" s="735">
        <v>20013394328</v>
      </c>
      <c r="N379" s="735">
        <v>524000</v>
      </c>
      <c r="O379" s="734" t="s">
        <v>6811</v>
      </c>
      <c r="P379" s="736">
        <v>9509.7000000000007</v>
      </c>
      <c r="Q379" s="736">
        <v>-136.22</v>
      </c>
      <c r="R379" s="736">
        <v>-1.41</v>
      </c>
    </row>
    <row r="380" spans="1:18">
      <c r="A380" s="734" t="s">
        <v>9335</v>
      </c>
      <c r="B380" s="734" t="s">
        <v>9336</v>
      </c>
      <c r="C380" s="735">
        <v>12575</v>
      </c>
      <c r="D380" s="735">
        <v>-25</v>
      </c>
      <c r="E380" s="736">
        <v>-0.2</v>
      </c>
      <c r="F380" s="736">
        <v>12658.52</v>
      </c>
      <c r="G380" s="735">
        <v>12595</v>
      </c>
      <c r="H380" s="735">
        <v>12595</v>
      </c>
      <c r="I380" s="735">
        <v>12460</v>
      </c>
      <c r="J380" s="735">
        <v>13019</v>
      </c>
      <c r="K380" s="735">
        <v>162908825</v>
      </c>
      <c r="L380" s="735">
        <v>21377500000</v>
      </c>
      <c r="M380" s="735">
        <v>21519490260</v>
      </c>
      <c r="N380" s="735">
        <v>1700000</v>
      </c>
      <c r="O380" s="734" t="s">
        <v>9337</v>
      </c>
      <c r="P380" s="736">
        <v>1232.5899999999999</v>
      </c>
      <c r="Q380" s="736">
        <v>-7.08</v>
      </c>
      <c r="R380" s="736">
        <v>-0.56999999999999995</v>
      </c>
    </row>
    <row r="381" spans="1:18">
      <c r="A381" s="734" t="s">
        <v>6818</v>
      </c>
      <c r="B381" s="734" t="s">
        <v>9338</v>
      </c>
      <c r="C381" s="735">
        <v>24450</v>
      </c>
      <c r="D381" s="735">
        <v>45</v>
      </c>
      <c r="E381" s="736">
        <v>0.18</v>
      </c>
      <c r="F381" s="736">
        <v>24441.599999999999</v>
      </c>
      <c r="G381" s="735">
        <v>24315</v>
      </c>
      <c r="H381" s="735">
        <v>24450</v>
      </c>
      <c r="I381" s="735">
        <v>24255</v>
      </c>
      <c r="J381" s="735">
        <v>1525199</v>
      </c>
      <c r="K381" s="735">
        <v>37151482842</v>
      </c>
      <c r="L381" s="735">
        <v>4665060000000</v>
      </c>
      <c r="M381" s="735">
        <v>4686676489541</v>
      </c>
      <c r="N381" s="735">
        <v>190800000</v>
      </c>
      <c r="O381" s="734" t="s">
        <v>6255</v>
      </c>
      <c r="P381" s="736">
        <v>25462.560000000001</v>
      </c>
      <c r="Q381" s="736">
        <v>-63</v>
      </c>
      <c r="R381" s="736">
        <v>-0.25</v>
      </c>
    </row>
    <row r="382" spans="1:18">
      <c r="A382" s="734" t="s">
        <v>6816</v>
      </c>
      <c r="B382" s="734" t="s">
        <v>6817</v>
      </c>
      <c r="C382" s="735">
        <v>19530</v>
      </c>
      <c r="D382" s="735">
        <v>-95</v>
      </c>
      <c r="E382" s="736">
        <v>-0.48</v>
      </c>
      <c r="F382" s="736">
        <v>19546.21</v>
      </c>
      <c r="G382" s="735">
        <v>19535</v>
      </c>
      <c r="H382" s="735">
        <v>19560</v>
      </c>
      <c r="I382" s="735">
        <v>19515</v>
      </c>
      <c r="J382" s="735">
        <v>141181</v>
      </c>
      <c r="K382" s="735">
        <v>2757456632</v>
      </c>
      <c r="L382" s="735">
        <v>504850500000</v>
      </c>
      <c r="M382" s="735">
        <v>501360275913</v>
      </c>
      <c r="N382" s="735">
        <v>25850000</v>
      </c>
      <c r="O382" s="734" t="s">
        <v>6255</v>
      </c>
      <c r="P382" s="736">
        <v>25462.560000000001</v>
      </c>
      <c r="Q382" s="736">
        <v>-63</v>
      </c>
      <c r="R382" s="736">
        <v>-0.25</v>
      </c>
    </row>
    <row r="383" spans="1:18">
      <c r="A383" s="734" t="s">
        <v>8519</v>
      </c>
      <c r="B383" s="734" t="s">
        <v>8520</v>
      </c>
      <c r="C383" s="735">
        <v>10030</v>
      </c>
      <c r="D383" s="735">
        <v>-20</v>
      </c>
      <c r="E383" s="736">
        <v>-0.2</v>
      </c>
      <c r="F383" s="736">
        <v>9993.84</v>
      </c>
      <c r="G383" s="735">
        <v>10030</v>
      </c>
      <c r="H383" s="735">
        <v>10080</v>
      </c>
      <c r="I383" s="735">
        <v>9995</v>
      </c>
      <c r="J383" s="735">
        <v>570540</v>
      </c>
      <c r="K383" s="735">
        <v>5726471924</v>
      </c>
      <c r="L383" s="735">
        <v>444329000000</v>
      </c>
      <c r="M383" s="735">
        <v>458717464942</v>
      </c>
      <c r="N383" s="735">
        <v>44300000</v>
      </c>
      <c r="O383" s="734" t="s">
        <v>8521</v>
      </c>
      <c r="P383" s="736">
        <v>304.08999999999997</v>
      </c>
      <c r="Q383" s="736">
        <v>-0.71</v>
      </c>
      <c r="R383" s="736">
        <v>-0.23</v>
      </c>
    </row>
    <row r="384" spans="1:18">
      <c r="A384" s="734" t="s">
        <v>6819</v>
      </c>
      <c r="B384" s="734" t="s">
        <v>6820</v>
      </c>
      <c r="C384" s="735">
        <v>15960</v>
      </c>
      <c r="D384" s="735">
        <v>-110</v>
      </c>
      <c r="E384" s="736">
        <v>-0.68</v>
      </c>
      <c r="F384" s="736">
        <v>15965.39</v>
      </c>
      <c r="G384" s="735">
        <v>15950</v>
      </c>
      <c r="H384" s="735">
        <v>15985</v>
      </c>
      <c r="I384" s="735">
        <v>15905</v>
      </c>
      <c r="J384" s="735">
        <v>114244</v>
      </c>
      <c r="K384" s="735">
        <v>1821750033</v>
      </c>
      <c r="L384" s="735">
        <v>240198000000</v>
      </c>
      <c r="M384" s="735">
        <v>240279050955</v>
      </c>
      <c r="N384" s="735">
        <v>15050000</v>
      </c>
      <c r="O384" s="734" t="s">
        <v>6255</v>
      </c>
      <c r="P384" s="736">
        <v>25462.560000000001</v>
      </c>
      <c r="Q384" s="736">
        <v>-63</v>
      </c>
      <c r="R384" s="736">
        <v>-0.25</v>
      </c>
    </row>
    <row r="385" spans="1:18">
      <c r="A385" s="734" t="s">
        <v>6821</v>
      </c>
      <c r="B385" s="734" t="s">
        <v>6822</v>
      </c>
      <c r="C385" s="735">
        <v>28575</v>
      </c>
      <c r="D385" s="735">
        <v>-110</v>
      </c>
      <c r="E385" s="736">
        <v>-0.38</v>
      </c>
      <c r="F385" s="736">
        <v>28585.75</v>
      </c>
      <c r="G385" s="735">
        <v>28560</v>
      </c>
      <c r="H385" s="735">
        <v>28605</v>
      </c>
      <c r="I385" s="735">
        <v>28525</v>
      </c>
      <c r="J385" s="735">
        <v>21233</v>
      </c>
      <c r="K385" s="735">
        <v>606057490</v>
      </c>
      <c r="L385" s="735">
        <v>114300000000</v>
      </c>
      <c r="M385" s="735">
        <v>114343019532</v>
      </c>
      <c r="N385" s="735">
        <v>4000000</v>
      </c>
      <c r="O385" s="734" t="s">
        <v>6255</v>
      </c>
      <c r="P385" s="736">
        <v>25462.560000000001</v>
      </c>
      <c r="Q385" s="736">
        <v>-63</v>
      </c>
      <c r="R385" s="736">
        <v>-0.25</v>
      </c>
    </row>
    <row r="386" spans="1:18">
      <c r="A386" s="734" t="s">
        <v>6823</v>
      </c>
      <c r="B386" s="734" t="s">
        <v>6824</v>
      </c>
      <c r="C386" s="735">
        <v>6345</v>
      </c>
      <c r="D386" s="735">
        <v>20</v>
      </c>
      <c r="E386" s="736">
        <v>0.32</v>
      </c>
      <c r="F386" s="736">
        <v>6343.15</v>
      </c>
      <c r="G386" s="735">
        <v>6340</v>
      </c>
      <c r="H386" s="735">
        <v>6350</v>
      </c>
      <c r="I386" s="735">
        <v>6330</v>
      </c>
      <c r="J386" s="735">
        <v>30981</v>
      </c>
      <c r="K386" s="735">
        <v>196475348</v>
      </c>
      <c r="L386" s="735">
        <v>20938500000</v>
      </c>
      <c r="M386" s="735">
        <v>20932396054</v>
      </c>
      <c r="N386" s="735">
        <v>3300000</v>
      </c>
      <c r="O386" s="734" t="s">
        <v>6255</v>
      </c>
      <c r="P386" s="736">
        <v>25462.560000000001</v>
      </c>
      <c r="Q386" s="736">
        <v>-63</v>
      </c>
      <c r="R386" s="736">
        <v>-0.25</v>
      </c>
    </row>
    <row r="387" spans="1:18">
      <c r="A387" s="734" t="s">
        <v>6837</v>
      </c>
      <c r="B387" s="734" t="s">
        <v>9339</v>
      </c>
      <c r="C387" s="735">
        <v>19710</v>
      </c>
      <c r="D387" s="735">
        <v>-85</v>
      </c>
      <c r="E387" s="736">
        <v>-0.43</v>
      </c>
      <c r="F387" s="736">
        <v>19695.59</v>
      </c>
      <c r="G387" s="735">
        <v>19785</v>
      </c>
      <c r="H387" s="735">
        <v>19785</v>
      </c>
      <c r="I387" s="735">
        <v>19470</v>
      </c>
      <c r="J387" s="735">
        <v>158541</v>
      </c>
      <c r="K387" s="735">
        <v>3114838361</v>
      </c>
      <c r="L387" s="735">
        <v>99535500000</v>
      </c>
      <c r="M387" s="735">
        <v>99462713080</v>
      </c>
      <c r="N387" s="735">
        <v>5050000</v>
      </c>
      <c r="O387" s="734" t="s">
        <v>8143</v>
      </c>
      <c r="P387" s="736">
        <v>1800.69</v>
      </c>
      <c r="Q387" s="736">
        <v>1.69</v>
      </c>
      <c r="R387" s="736">
        <v>0.09</v>
      </c>
    </row>
    <row r="388" spans="1:18">
      <c r="A388" s="734" t="s">
        <v>8140</v>
      </c>
      <c r="B388" s="734" t="s">
        <v>8141</v>
      </c>
      <c r="C388" s="735">
        <v>12360</v>
      </c>
      <c r="D388" s="735">
        <v>65</v>
      </c>
      <c r="E388" s="736">
        <v>0.53</v>
      </c>
      <c r="F388" s="736">
        <v>12360.42</v>
      </c>
      <c r="G388" s="735">
        <v>12315</v>
      </c>
      <c r="H388" s="735">
        <v>12370</v>
      </c>
      <c r="I388" s="735">
        <v>12270</v>
      </c>
      <c r="J388" s="735">
        <v>122975</v>
      </c>
      <c r="K388" s="735">
        <v>1516860589</v>
      </c>
      <c r="L388" s="735">
        <v>623191200000</v>
      </c>
      <c r="M388" s="735">
        <v>623212506300</v>
      </c>
      <c r="N388" s="735">
        <v>50420000</v>
      </c>
      <c r="O388" s="734" t="s">
        <v>8142</v>
      </c>
      <c r="P388" s="736">
        <v>122.63</v>
      </c>
      <c r="Q388" s="736">
        <v>0.01</v>
      </c>
      <c r="R388" s="736">
        <v>0.01</v>
      </c>
    </row>
    <row r="389" spans="1:18">
      <c r="A389" s="734" t="s">
        <v>6825</v>
      </c>
      <c r="B389" s="734" t="s">
        <v>6826</v>
      </c>
      <c r="C389" s="735">
        <v>14580</v>
      </c>
      <c r="D389" s="735">
        <v>80</v>
      </c>
      <c r="E389" s="736">
        <v>0.55000000000000004</v>
      </c>
      <c r="F389" s="736">
        <v>14599.89</v>
      </c>
      <c r="G389" s="735">
        <v>14500</v>
      </c>
      <c r="H389" s="735">
        <v>14580</v>
      </c>
      <c r="I389" s="735">
        <v>14480</v>
      </c>
      <c r="J389" s="735">
        <v>137409</v>
      </c>
      <c r="K389" s="735">
        <v>1997547949</v>
      </c>
      <c r="L389" s="735">
        <v>70129800000</v>
      </c>
      <c r="M389" s="735">
        <v>70809453475</v>
      </c>
      <c r="N389" s="735">
        <v>4810000</v>
      </c>
      <c r="O389" s="734" t="s">
        <v>6827</v>
      </c>
      <c r="P389" s="736">
        <v>1604.73</v>
      </c>
      <c r="Q389" s="736">
        <v>9.92</v>
      </c>
      <c r="R389" s="736">
        <v>0.62</v>
      </c>
    </row>
    <row r="390" spans="1:18">
      <c r="A390" s="734" t="s">
        <v>6828</v>
      </c>
      <c r="B390" s="734" t="s">
        <v>6829</v>
      </c>
      <c r="C390" s="735">
        <v>17050</v>
      </c>
      <c r="D390" s="735">
        <v>210</v>
      </c>
      <c r="E390" s="736">
        <v>1.25</v>
      </c>
      <c r="F390" s="736">
        <v>17071.38</v>
      </c>
      <c r="G390" s="735">
        <v>16895</v>
      </c>
      <c r="H390" s="735">
        <v>17050</v>
      </c>
      <c r="I390" s="735">
        <v>16800</v>
      </c>
      <c r="J390" s="735">
        <v>176209</v>
      </c>
      <c r="K390" s="735">
        <v>2985447356</v>
      </c>
      <c r="L390" s="735">
        <v>39385500000</v>
      </c>
      <c r="M390" s="735">
        <v>39434880065</v>
      </c>
      <c r="N390" s="735">
        <v>2310000</v>
      </c>
      <c r="O390" s="734" t="s">
        <v>6827</v>
      </c>
      <c r="P390" s="736">
        <v>1604.73</v>
      </c>
      <c r="Q390" s="736">
        <v>9.92</v>
      </c>
      <c r="R390" s="736">
        <v>0.62</v>
      </c>
    </row>
    <row r="391" spans="1:18">
      <c r="A391" s="734" t="s">
        <v>6830</v>
      </c>
      <c r="B391" s="734" t="s">
        <v>6831</v>
      </c>
      <c r="C391" s="735">
        <v>7780</v>
      </c>
      <c r="D391" s="735">
        <v>-45</v>
      </c>
      <c r="E391" s="736">
        <v>-0.57999999999999996</v>
      </c>
      <c r="F391" s="736">
        <v>7792.12</v>
      </c>
      <c r="G391" s="735">
        <v>7825</v>
      </c>
      <c r="H391" s="735">
        <v>7840</v>
      </c>
      <c r="I391" s="735">
        <v>7780</v>
      </c>
      <c r="J391" s="735">
        <v>92446</v>
      </c>
      <c r="K391" s="735">
        <v>721921222</v>
      </c>
      <c r="L391" s="735">
        <v>76477400000</v>
      </c>
      <c r="M391" s="735">
        <v>76596536014</v>
      </c>
      <c r="N391" s="735">
        <v>9830000</v>
      </c>
      <c r="O391" s="734" t="s">
        <v>6827</v>
      </c>
      <c r="P391" s="736">
        <v>1604.73</v>
      </c>
      <c r="Q391" s="736">
        <v>9.92</v>
      </c>
      <c r="R391" s="736">
        <v>0.62</v>
      </c>
    </row>
    <row r="392" spans="1:18">
      <c r="A392" s="734" t="s">
        <v>6832</v>
      </c>
      <c r="B392" s="734" t="s">
        <v>6833</v>
      </c>
      <c r="C392" s="735">
        <v>5025</v>
      </c>
      <c r="D392" s="735">
        <v>-60</v>
      </c>
      <c r="E392" s="736">
        <v>-1.18</v>
      </c>
      <c r="F392" s="736">
        <v>5044.12</v>
      </c>
      <c r="G392" s="735">
        <v>5085</v>
      </c>
      <c r="H392" s="735">
        <v>5110</v>
      </c>
      <c r="I392" s="735">
        <v>5025</v>
      </c>
      <c r="J392" s="735">
        <v>433410</v>
      </c>
      <c r="K392" s="735">
        <v>2196527667</v>
      </c>
      <c r="L392" s="735">
        <v>293409750000</v>
      </c>
      <c r="M392" s="735">
        <v>294526414814</v>
      </c>
      <c r="N392" s="735">
        <v>58390000</v>
      </c>
      <c r="O392" s="734" t="s">
        <v>6827</v>
      </c>
      <c r="P392" s="736">
        <v>1604.73</v>
      </c>
      <c r="Q392" s="736">
        <v>9.92</v>
      </c>
      <c r="R392" s="736">
        <v>0.62</v>
      </c>
    </row>
    <row r="393" spans="1:18">
      <c r="A393" s="734" t="s">
        <v>9340</v>
      </c>
      <c r="B393" s="734" t="s">
        <v>9341</v>
      </c>
      <c r="C393" s="735">
        <v>9630</v>
      </c>
      <c r="D393" s="735">
        <v>-40</v>
      </c>
      <c r="E393" s="736">
        <v>-0.41</v>
      </c>
      <c r="F393" s="736">
        <v>9640.64</v>
      </c>
      <c r="G393" s="735">
        <v>9530</v>
      </c>
      <c r="H393" s="735">
        <v>9630</v>
      </c>
      <c r="I393" s="735">
        <v>9525</v>
      </c>
      <c r="J393" s="735">
        <v>59437</v>
      </c>
      <c r="K393" s="735">
        <v>569949904</v>
      </c>
      <c r="L393" s="735">
        <v>34186500000</v>
      </c>
      <c r="M393" s="735">
        <v>34224264030</v>
      </c>
      <c r="N393" s="735">
        <v>3550000</v>
      </c>
      <c r="O393" s="734" t="s">
        <v>9342</v>
      </c>
      <c r="P393" s="736">
        <v>5070.29</v>
      </c>
      <c r="Q393" s="736">
        <v>-51.88</v>
      </c>
      <c r="R393" s="736">
        <v>-1.01</v>
      </c>
    </row>
    <row r="394" spans="1:18">
      <c r="A394" s="734" t="s">
        <v>6834</v>
      </c>
      <c r="B394" s="734" t="s">
        <v>6835</v>
      </c>
      <c r="C394" s="735">
        <v>14565</v>
      </c>
      <c r="D394" s="735">
        <v>-105</v>
      </c>
      <c r="E394" s="736">
        <v>-0.72</v>
      </c>
      <c r="F394" s="736">
        <v>14564</v>
      </c>
      <c r="G394" s="735">
        <v>14545</v>
      </c>
      <c r="H394" s="735">
        <v>14575</v>
      </c>
      <c r="I394" s="735">
        <v>14545</v>
      </c>
      <c r="J394" s="735">
        <v>7402</v>
      </c>
      <c r="K394" s="735">
        <v>107728526</v>
      </c>
      <c r="L394" s="735">
        <v>34227750000</v>
      </c>
      <c r="M394" s="735">
        <v>34225389331</v>
      </c>
      <c r="N394" s="735">
        <v>2350000</v>
      </c>
      <c r="O394" s="734" t="s">
        <v>6836</v>
      </c>
      <c r="P394" s="736">
        <v>2500.59</v>
      </c>
      <c r="Q394" s="736">
        <v>-19.21</v>
      </c>
      <c r="R394" s="736">
        <v>-0.76</v>
      </c>
    </row>
    <row r="395" spans="1:18">
      <c r="A395" s="734" t="s">
        <v>9343</v>
      </c>
      <c r="B395" s="734" t="s">
        <v>9344</v>
      </c>
      <c r="C395" s="735">
        <v>14415</v>
      </c>
      <c r="D395" s="735">
        <v>100</v>
      </c>
      <c r="E395" s="736">
        <v>0.7</v>
      </c>
      <c r="F395" s="736">
        <v>14393.43</v>
      </c>
      <c r="G395" s="735">
        <v>14335</v>
      </c>
      <c r="H395" s="735">
        <v>14415</v>
      </c>
      <c r="I395" s="735">
        <v>14300</v>
      </c>
      <c r="J395" s="735">
        <v>822635</v>
      </c>
      <c r="K395" s="735">
        <v>11807396172</v>
      </c>
      <c r="L395" s="735">
        <v>536857845000</v>
      </c>
      <c r="M395" s="735">
        <v>536054571376</v>
      </c>
      <c r="N395" s="735">
        <v>37243000</v>
      </c>
      <c r="O395" s="734" t="s">
        <v>9345</v>
      </c>
      <c r="P395" s="736">
        <v>146.88999999999999</v>
      </c>
      <c r="Q395" s="736">
        <v>0.98</v>
      </c>
      <c r="R395" s="736">
        <v>0.67</v>
      </c>
    </row>
    <row r="396" spans="1:18">
      <c r="A396" s="734" t="s">
        <v>6838</v>
      </c>
      <c r="B396" s="734" t="s">
        <v>9346</v>
      </c>
      <c r="C396" s="735">
        <v>35850</v>
      </c>
      <c r="D396" s="735">
        <v>120</v>
      </c>
      <c r="E396" s="736">
        <v>0.34</v>
      </c>
      <c r="F396" s="736">
        <v>35830.65</v>
      </c>
      <c r="G396" s="735">
        <v>35730</v>
      </c>
      <c r="H396" s="735">
        <v>35855</v>
      </c>
      <c r="I396" s="735">
        <v>35570</v>
      </c>
      <c r="J396" s="735">
        <v>212759</v>
      </c>
      <c r="K396" s="735">
        <v>7599507332</v>
      </c>
      <c r="L396" s="735">
        <v>711622500000</v>
      </c>
      <c r="M396" s="735">
        <v>709446836845</v>
      </c>
      <c r="N396" s="735">
        <v>19850000</v>
      </c>
      <c r="O396" s="734" t="s">
        <v>6839</v>
      </c>
      <c r="P396" s="736">
        <v>10940.22</v>
      </c>
      <c r="Q396" s="736">
        <v>-28.93</v>
      </c>
      <c r="R396" s="736">
        <v>-0.26</v>
      </c>
    </row>
    <row r="397" spans="1:18">
      <c r="A397" s="734" t="s">
        <v>8522</v>
      </c>
      <c r="B397" s="734" t="s">
        <v>8523</v>
      </c>
      <c r="C397" s="735">
        <v>10945</v>
      </c>
      <c r="D397" s="735">
        <v>45</v>
      </c>
      <c r="E397" s="736">
        <v>0.41</v>
      </c>
      <c r="F397" s="736">
        <v>10911.01</v>
      </c>
      <c r="G397" s="735">
        <v>10905</v>
      </c>
      <c r="H397" s="735">
        <v>10945</v>
      </c>
      <c r="I397" s="735">
        <v>10855</v>
      </c>
      <c r="J397" s="735">
        <v>150045</v>
      </c>
      <c r="K397" s="735">
        <v>1637527000</v>
      </c>
      <c r="L397" s="735">
        <v>345862000000</v>
      </c>
      <c r="M397" s="735">
        <v>345879011900</v>
      </c>
      <c r="N397" s="735">
        <v>31600000</v>
      </c>
      <c r="O397" s="734" t="s">
        <v>6252</v>
      </c>
      <c r="P397" s="736">
        <v>5863.44</v>
      </c>
      <c r="Q397" s="736">
        <v>-0.06</v>
      </c>
      <c r="R397" s="736">
        <v>0</v>
      </c>
    </row>
    <row r="398" spans="1:18">
      <c r="A398" s="734" t="s">
        <v>8524</v>
      </c>
      <c r="B398" s="734" t="s">
        <v>8525</v>
      </c>
      <c r="C398" s="735">
        <v>9320</v>
      </c>
      <c r="D398" s="735">
        <v>20</v>
      </c>
      <c r="E398" s="736">
        <v>0.22</v>
      </c>
      <c r="F398" s="736">
        <v>9312.17</v>
      </c>
      <c r="G398" s="735">
        <v>9300</v>
      </c>
      <c r="H398" s="735">
        <v>9320</v>
      </c>
      <c r="I398" s="735">
        <v>9260</v>
      </c>
      <c r="J398" s="735">
        <v>104677</v>
      </c>
      <c r="K398" s="735">
        <v>973008601</v>
      </c>
      <c r="L398" s="735">
        <v>146324000000</v>
      </c>
      <c r="M398" s="735">
        <v>146200994869</v>
      </c>
      <c r="N398" s="735">
        <v>15700000</v>
      </c>
      <c r="O398" s="734" t="s">
        <v>8526</v>
      </c>
      <c r="P398" s="736">
        <v>470.01</v>
      </c>
      <c r="Q398" s="736">
        <v>0.37</v>
      </c>
      <c r="R398" s="736">
        <v>0.08</v>
      </c>
    </row>
    <row r="399" spans="1:18">
      <c r="A399" s="734" t="s">
        <v>6840</v>
      </c>
      <c r="B399" s="734" t="s">
        <v>8527</v>
      </c>
      <c r="C399" s="735">
        <v>12655</v>
      </c>
      <c r="D399" s="735">
        <v>20</v>
      </c>
      <c r="E399" s="736">
        <v>0.16</v>
      </c>
      <c r="F399" s="736">
        <v>12634.27</v>
      </c>
      <c r="G399" s="735">
        <v>12635</v>
      </c>
      <c r="H399" s="735">
        <v>12655</v>
      </c>
      <c r="I399" s="735">
        <v>12545</v>
      </c>
      <c r="J399" s="735">
        <v>1350787</v>
      </c>
      <c r="K399" s="735">
        <v>17045230894</v>
      </c>
      <c r="L399" s="735">
        <v>1047834000000</v>
      </c>
      <c r="M399" s="735">
        <v>1073281229571</v>
      </c>
      <c r="N399" s="735">
        <v>82800000</v>
      </c>
      <c r="O399" s="734" t="s">
        <v>6247</v>
      </c>
      <c r="P399" s="736">
        <v>6896.24</v>
      </c>
      <c r="Q399" s="736">
        <v>-9.5</v>
      </c>
      <c r="R399" s="736">
        <v>-0.14000000000000001</v>
      </c>
    </row>
    <row r="400" spans="1:18">
      <c r="A400" s="734" t="s">
        <v>6777</v>
      </c>
      <c r="B400" s="734" t="s">
        <v>8528</v>
      </c>
      <c r="C400" s="735">
        <v>11560</v>
      </c>
      <c r="D400" s="735">
        <v>5</v>
      </c>
      <c r="E400" s="736">
        <v>0.04</v>
      </c>
      <c r="F400" s="736">
        <v>11575.01</v>
      </c>
      <c r="G400" s="735">
        <v>11560</v>
      </c>
      <c r="H400" s="735">
        <v>11590</v>
      </c>
      <c r="I400" s="735">
        <v>11550</v>
      </c>
      <c r="J400" s="735">
        <v>12077</v>
      </c>
      <c r="K400" s="735">
        <v>139605687</v>
      </c>
      <c r="L400" s="735">
        <v>28900000000</v>
      </c>
      <c r="M400" s="735">
        <v>28937536374</v>
      </c>
      <c r="N400" s="735">
        <v>2500000</v>
      </c>
      <c r="O400" s="734" t="s">
        <v>6778</v>
      </c>
      <c r="P400" s="736">
        <v>360.65</v>
      </c>
      <c r="Q400" s="736">
        <v>0.79</v>
      </c>
      <c r="R400" s="736">
        <v>0.22</v>
      </c>
    </row>
    <row r="401" spans="1:18">
      <c r="A401" s="734" t="s">
        <v>6799</v>
      </c>
      <c r="B401" s="734" t="s">
        <v>8529</v>
      </c>
      <c r="C401" s="735">
        <v>54850</v>
      </c>
      <c r="D401" s="735">
        <v>-325</v>
      </c>
      <c r="E401" s="736">
        <v>-0.59</v>
      </c>
      <c r="F401" s="736">
        <v>54815.29</v>
      </c>
      <c r="G401" s="735">
        <v>54505</v>
      </c>
      <c r="H401" s="735">
        <v>54925</v>
      </c>
      <c r="I401" s="735">
        <v>54505</v>
      </c>
      <c r="J401" s="735">
        <v>28482</v>
      </c>
      <c r="K401" s="735">
        <v>1561082294</v>
      </c>
      <c r="L401" s="735">
        <v>729505000000</v>
      </c>
      <c r="M401" s="735">
        <v>729043391429</v>
      </c>
      <c r="N401" s="735">
        <v>13300000</v>
      </c>
      <c r="O401" s="734" t="s">
        <v>8530</v>
      </c>
      <c r="P401" s="736">
        <v>15937</v>
      </c>
      <c r="Q401" s="736">
        <v>-20.59</v>
      </c>
      <c r="R401" s="736">
        <v>-0.13</v>
      </c>
    </row>
    <row r="402" spans="1:18">
      <c r="A402" s="734" t="s">
        <v>8144</v>
      </c>
      <c r="B402" s="734" t="s">
        <v>8145</v>
      </c>
      <c r="C402" s="735">
        <v>23650</v>
      </c>
      <c r="D402" s="735">
        <v>-110</v>
      </c>
      <c r="E402" s="736">
        <v>-0.46</v>
      </c>
      <c r="F402" s="736">
        <v>23612.48</v>
      </c>
      <c r="G402" s="735">
        <v>23730</v>
      </c>
      <c r="H402" s="735">
        <v>23730</v>
      </c>
      <c r="I402" s="735">
        <v>23370</v>
      </c>
      <c r="J402" s="735">
        <v>178242</v>
      </c>
      <c r="K402" s="735">
        <v>4191511444</v>
      </c>
      <c r="L402" s="735">
        <v>383130000000</v>
      </c>
      <c r="M402" s="735">
        <v>378980331197</v>
      </c>
      <c r="N402" s="735">
        <v>16200000</v>
      </c>
      <c r="O402" s="734" t="s">
        <v>8146</v>
      </c>
      <c r="P402" s="736">
        <v>6123.72</v>
      </c>
      <c r="Q402" s="736">
        <v>-32.35</v>
      </c>
      <c r="R402" s="736">
        <v>-0.53</v>
      </c>
    </row>
    <row r="403" spans="1:18">
      <c r="A403" s="734" t="s">
        <v>9347</v>
      </c>
      <c r="B403" s="734" t="s">
        <v>9348</v>
      </c>
      <c r="C403" s="735">
        <v>9825</v>
      </c>
      <c r="D403" s="735">
        <v>25</v>
      </c>
      <c r="E403" s="736">
        <v>0.26</v>
      </c>
      <c r="F403" s="736">
        <v>9811.57</v>
      </c>
      <c r="G403" s="735">
        <v>9790</v>
      </c>
      <c r="H403" s="735">
        <v>9825</v>
      </c>
      <c r="I403" s="735">
        <v>9735</v>
      </c>
      <c r="J403" s="735">
        <v>1155536</v>
      </c>
      <c r="K403" s="735">
        <v>11313632939</v>
      </c>
      <c r="L403" s="735">
        <v>100706250000</v>
      </c>
      <c r="M403" s="735">
        <v>106455529451</v>
      </c>
      <c r="N403" s="735">
        <v>10250000</v>
      </c>
      <c r="O403" s="734" t="s">
        <v>6255</v>
      </c>
      <c r="P403" s="736">
        <v>25462.560000000001</v>
      </c>
      <c r="Q403" s="736">
        <v>-63</v>
      </c>
      <c r="R403" s="736">
        <v>-0.25</v>
      </c>
    </row>
    <row r="404" spans="1:18">
      <c r="A404" s="734" t="s">
        <v>6841</v>
      </c>
      <c r="B404" s="734" t="s">
        <v>6842</v>
      </c>
      <c r="C404" s="735">
        <v>6885</v>
      </c>
      <c r="D404" s="735">
        <v>-30</v>
      </c>
      <c r="E404" s="736">
        <v>-0.43</v>
      </c>
      <c r="F404" s="736">
        <v>6985.28</v>
      </c>
      <c r="G404" s="735">
        <v>6915</v>
      </c>
      <c r="H404" s="735">
        <v>6945</v>
      </c>
      <c r="I404" s="735">
        <v>6870</v>
      </c>
      <c r="J404" s="735">
        <v>26407</v>
      </c>
      <c r="K404" s="735">
        <v>181800805</v>
      </c>
      <c r="L404" s="735">
        <v>9639000000</v>
      </c>
      <c r="M404" s="735">
        <v>9779392499</v>
      </c>
      <c r="N404" s="735">
        <v>1400000</v>
      </c>
      <c r="O404" s="734" t="s">
        <v>6843</v>
      </c>
      <c r="P404" s="736">
        <v>197.73</v>
      </c>
      <c r="Q404" s="736">
        <v>-0.24</v>
      </c>
      <c r="R404" s="736">
        <v>-0.12</v>
      </c>
    </row>
    <row r="405" spans="1:18">
      <c r="A405" s="734" t="s">
        <v>9349</v>
      </c>
      <c r="B405" s="734" t="s">
        <v>9350</v>
      </c>
      <c r="C405" s="735">
        <v>9820</v>
      </c>
      <c r="D405" s="735">
        <v>-130</v>
      </c>
      <c r="E405" s="736">
        <v>-1.31</v>
      </c>
      <c r="F405" s="736">
        <v>9895.64</v>
      </c>
      <c r="G405" s="735">
        <v>9935</v>
      </c>
      <c r="H405" s="735">
        <v>9935</v>
      </c>
      <c r="I405" s="735">
        <v>9785</v>
      </c>
      <c r="J405" s="735">
        <v>645537</v>
      </c>
      <c r="K405" s="735">
        <v>6336051179</v>
      </c>
      <c r="L405" s="735">
        <v>64812000000</v>
      </c>
      <c r="M405" s="735">
        <v>64816463944</v>
      </c>
      <c r="N405" s="735">
        <v>6600000</v>
      </c>
      <c r="O405" s="734" t="s">
        <v>9351</v>
      </c>
      <c r="P405" s="736">
        <v>10028.65</v>
      </c>
      <c r="Q405" s="736">
        <v>-190.61</v>
      </c>
      <c r="R405" s="736">
        <v>-1.87</v>
      </c>
    </row>
    <row r="406" spans="1:18">
      <c r="A406" s="734" t="s">
        <v>6844</v>
      </c>
      <c r="B406" s="734" t="s">
        <v>8531</v>
      </c>
      <c r="C406" s="735">
        <v>101335</v>
      </c>
      <c r="D406" s="735">
        <v>45</v>
      </c>
      <c r="E406" s="736">
        <v>0.04</v>
      </c>
      <c r="F406" s="736">
        <v>101403.7</v>
      </c>
      <c r="G406" s="735">
        <v>101465</v>
      </c>
      <c r="H406" s="735">
        <v>101490</v>
      </c>
      <c r="I406" s="735">
        <v>101315</v>
      </c>
      <c r="J406" s="735">
        <v>10716</v>
      </c>
      <c r="K406" s="735">
        <v>1086452320</v>
      </c>
      <c r="L406" s="735">
        <v>411521435000</v>
      </c>
      <c r="M406" s="735">
        <v>411800426135</v>
      </c>
      <c r="N406" s="735">
        <v>4061000</v>
      </c>
      <c r="O406" s="734" t="s">
        <v>6845</v>
      </c>
      <c r="P406" s="736">
        <v>128.18</v>
      </c>
      <c r="Q406" s="736">
        <v>-0.09</v>
      </c>
      <c r="R406" s="736">
        <v>-7.0000000000000007E-2</v>
      </c>
    </row>
    <row r="407" spans="1:18">
      <c r="A407" s="734" t="s">
        <v>6851</v>
      </c>
      <c r="B407" s="734" t="s">
        <v>6852</v>
      </c>
      <c r="C407" s="735">
        <v>8780</v>
      </c>
      <c r="D407" s="735">
        <v>-30</v>
      </c>
      <c r="E407" s="736">
        <v>-0.34</v>
      </c>
      <c r="F407" s="736">
        <v>8684.2900000000009</v>
      </c>
      <c r="G407" s="735">
        <v>8810</v>
      </c>
      <c r="H407" s="735">
        <v>8815</v>
      </c>
      <c r="I407" s="735">
        <v>8600</v>
      </c>
      <c r="J407" s="735">
        <v>4095</v>
      </c>
      <c r="K407" s="735">
        <v>35578641</v>
      </c>
      <c r="L407" s="735">
        <v>14048000000</v>
      </c>
      <c r="M407" s="735">
        <v>13894859257</v>
      </c>
      <c r="N407" s="735">
        <v>1600000</v>
      </c>
      <c r="O407" s="734" t="s">
        <v>6853</v>
      </c>
      <c r="P407" s="736">
        <v>586.99</v>
      </c>
      <c r="Q407" s="736">
        <v>-9.3000000000000007</v>
      </c>
      <c r="R407" s="736">
        <v>-1.56</v>
      </c>
    </row>
    <row r="408" spans="1:18">
      <c r="A408" s="734" t="s">
        <v>8532</v>
      </c>
      <c r="B408" s="734" t="s">
        <v>9352</v>
      </c>
      <c r="C408" s="735">
        <v>16525</v>
      </c>
      <c r="D408" s="735">
        <v>75</v>
      </c>
      <c r="E408" s="736">
        <v>0.46</v>
      </c>
      <c r="F408" s="736">
        <v>16496.39</v>
      </c>
      <c r="G408" s="735">
        <v>16430</v>
      </c>
      <c r="H408" s="735">
        <v>16525</v>
      </c>
      <c r="I408" s="735">
        <v>16375</v>
      </c>
      <c r="J408" s="735">
        <v>6377</v>
      </c>
      <c r="K408" s="735">
        <v>104838415</v>
      </c>
      <c r="L408" s="735">
        <v>31397500000</v>
      </c>
      <c r="M408" s="735">
        <v>31343133541</v>
      </c>
      <c r="N408" s="735">
        <v>1900000</v>
      </c>
      <c r="O408" s="734" t="s">
        <v>9353</v>
      </c>
      <c r="P408" s="736">
        <v>7373.53</v>
      </c>
      <c r="Q408" s="736">
        <v>-6.59</v>
      </c>
      <c r="R408" s="736">
        <v>-0.09</v>
      </c>
    </row>
    <row r="409" spans="1:18">
      <c r="A409" s="734" t="s">
        <v>9354</v>
      </c>
      <c r="B409" s="734" t="s">
        <v>9355</v>
      </c>
      <c r="C409" s="735">
        <v>15865</v>
      </c>
      <c r="D409" s="735">
        <v>-80</v>
      </c>
      <c r="E409" s="736">
        <v>-0.5</v>
      </c>
      <c r="F409" s="736">
        <v>15860.4</v>
      </c>
      <c r="G409" s="735">
        <v>15795</v>
      </c>
      <c r="H409" s="735">
        <v>15865</v>
      </c>
      <c r="I409" s="735">
        <v>15750</v>
      </c>
      <c r="J409" s="735">
        <v>274728</v>
      </c>
      <c r="K409" s="735">
        <v>4341650898</v>
      </c>
      <c r="L409" s="735">
        <v>313333750000</v>
      </c>
      <c r="M409" s="735">
        <v>313242862184</v>
      </c>
      <c r="N409" s="735">
        <v>19750000</v>
      </c>
      <c r="O409" s="734" t="s">
        <v>9356</v>
      </c>
      <c r="P409" s="736">
        <v>10056.74</v>
      </c>
      <c r="Q409" s="736">
        <v>-49.8</v>
      </c>
      <c r="R409" s="736">
        <v>-0.49</v>
      </c>
    </row>
    <row r="410" spans="1:18">
      <c r="A410" s="734" t="s">
        <v>6855</v>
      </c>
      <c r="B410" s="734" t="s">
        <v>6856</v>
      </c>
      <c r="C410" s="735">
        <v>12490</v>
      </c>
      <c r="D410" s="735">
        <v>-105</v>
      </c>
      <c r="E410" s="736">
        <v>-0.83</v>
      </c>
      <c r="F410" s="736">
        <v>12508.9</v>
      </c>
      <c r="G410" s="735">
        <v>12595</v>
      </c>
      <c r="H410" s="735">
        <v>12610</v>
      </c>
      <c r="I410" s="735">
        <v>12390</v>
      </c>
      <c r="J410" s="735">
        <v>509200</v>
      </c>
      <c r="K410" s="735">
        <v>6350608576</v>
      </c>
      <c r="L410" s="735">
        <v>268784800000</v>
      </c>
      <c r="M410" s="735">
        <v>273194475576</v>
      </c>
      <c r="N410" s="735">
        <v>21520000</v>
      </c>
      <c r="O410" s="734" t="s">
        <v>6857</v>
      </c>
      <c r="P410" s="736">
        <v>4345.26</v>
      </c>
      <c r="Q410" s="736">
        <v>-38.32</v>
      </c>
      <c r="R410" s="736">
        <v>-0.87</v>
      </c>
    </row>
    <row r="411" spans="1:18">
      <c r="A411" s="734" t="s">
        <v>6858</v>
      </c>
      <c r="B411" s="734" t="s">
        <v>6859</v>
      </c>
      <c r="C411" s="735">
        <v>61300</v>
      </c>
      <c r="D411" s="735">
        <v>545</v>
      </c>
      <c r="E411" s="736">
        <v>0.9</v>
      </c>
      <c r="F411" s="736">
        <v>61635.85</v>
      </c>
      <c r="G411" s="735">
        <v>60735</v>
      </c>
      <c r="H411" s="735">
        <v>61700</v>
      </c>
      <c r="I411" s="735">
        <v>60245</v>
      </c>
      <c r="J411" s="735">
        <v>1989357</v>
      </c>
      <c r="K411" s="735">
        <v>121991780124</v>
      </c>
      <c r="L411" s="735">
        <v>1701075000000</v>
      </c>
      <c r="M411" s="735">
        <v>1713476498077</v>
      </c>
      <c r="N411" s="735">
        <v>27750000</v>
      </c>
      <c r="O411" s="734" t="s">
        <v>6860</v>
      </c>
      <c r="P411" s="736">
        <v>6422.88</v>
      </c>
      <c r="Q411" s="736">
        <v>41.44</v>
      </c>
      <c r="R411" s="736">
        <v>0.65</v>
      </c>
    </row>
    <row r="412" spans="1:18">
      <c r="A412" s="734" t="s">
        <v>8533</v>
      </c>
      <c r="B412" s="734" t="s">
        <v>8534</v>
      </c>
      <c r="C412" s="735">
        <v>29685</v>
      </c>
      <c r="D412" s="735">
        <v>560</v>
      </c>
      <c r="E412" s="736">
        <v>1.92</v>
      </c>
      <c r="F412" s="736">
        <v>29894.080000000002</v>
      </c>
      <c r="G412" s="735">
        <v>28830</v>
      </c>
      <c r="H412" s="735">
        <v>29980</v>
      </c>
      <c r="I412" s="735">
        <v>28575</v>
      </c>
      <c r="J412" s="735">
        <v>2809233</v>
      </c>
      <c r="K412" s="735">
        <v>83322164077</v>
      </c>
      <c r="L412" s="735">
        <v>491286750000</v>
      </c>
      <c r="M412" s="735">
        <v>494746953869</v>
      </c>
      <c r="N412" s="735">
        <v>16550000</v>
      </c>
      <c r="O412" s="734" t="s">
        <v>6860</v>
      </c>
      <c r="P412" s="736">
        <v>6422.88</v>
      </c>
      <c r="Q412" s="736">
        <v>41.44</v>
      </c>
      <c r="R412" s="736">
        <v>0.65</v>
      </c>
    </row>
    <row r="413" spans="1:18">
      <c r="A413" s="734" t="s">
        <v>6861</v>
      </c>
      <c r="B413" s="734" t="s">
        <v>6862</v>
      </c>
      <c r="C413" s="735">
        <v>19800</v>
      </c>
      <c r="D413" s="735">
        <v>-30</v>
      </c>
      <c r="E413" s="736">
        <v>-0.15</v>
      </c>
      <c r="F413" s="736">
        <v>19847.3</v>
      </c>
      <c r="G413" s="735">
        <v>19795</v>
      </c>
      <c r="H413" s="735">
        <v>19860</v>
      </c>
      <c r="I413" s="735">
        <v>19750</v>
      </c>
      <c r="J413" s="735">
        <v>9171</v>
      </c>
      <c r="K413" s="735">
        <v>181642555</v>
      </c>
      <c r="L413" s="735">
        <v>140580000000</v>
      </c>
      <c r="M413" s="735">
        <v>140915799777</v>
      </c>
      <c r="N413" s="735">
        <v>7100000</v>
      </c>
      <c r="O413" s="734" t="s">
        <v>6863</v>
      </c>
      <c r="P413" s="736">
        <v>2332.59</v>
      </c>
      <c r="Q413" s="736">
        <v>-2.71</v>
      </c>
      <c r="R413" s="736">
        <v>-0.12</v>
      </c>
    </row>
    <row r="414" spans="1:18">
      <c r="A414" s="734" t="s">
        <v>6868</v>
      </c>
      <c r="B414" s="734" t="s">
        <v>6869</v>
      </c>
      <c r="C414" s="735">
        <v>10445</v>
      </c>
      <c r="D414" s="735">
        <v>-10</v>
      </c>
      <c r="E414" s="736">
        <v>-0.1</v>
      </c>
      <c r="F414" s="736">
        <v>10493.99</v>
      </c>
      <c r="G414" s="735">
        <v>10455</v>
      </c>
      <c r="H414" s="735">
        <v>10470</v>
      </c>
      <c r="I414" s="735">
        <v>10435</v>
      </c>
      <c r="J414" s="735">
        <v>1439</v>
      </c>
      <c r="K414" s="735">
        <v>15022780</v>
      </c>
      <c r="L414" s="735">
        <v>6267000000</v>
      </c>
      <c r="M414" s="735">
        <v>6296393867</v>
      </c>
      <c r="N414" s="735">
        <v>600000</v>
      </c>
      <c r="O414" s="734" t="s">
        <v>6870</v>
      </c>
      <c r="P414" s="736">
        <v>2062.4499999999998</v>
      </c>
      <c r="Q414" s="736">
        <v>1.75</v>
      </c>
      <c r="R414" s="736">
        <v>0.08</v>
      </c>
    </row>
    <row r="415" spans="1:18">
      <c r="A415" s="734" t="s">
        <v>6871</v>
      </c>
      <c r="B415" s="734" t="s">
        <v>6872</v>
      </c>
      <c r="C415" s="735">
        <v>12855</v>
      </c>
      <c r="D415" s="735">
        <v>75</v>
      </c>
      <c r="E415" s="736">
        <v>0.59</v>
      </c>
      <c r="F415" s="736">
        <v>12877.39</v>
      </c>
      <c r="G415" s="735">
        <v>12820</v>
      </c>
      <c r="H415" s="735">
        <v>12875</v>
      </c>
      <c r="I415" s="735">
        <v>12740</v>
      </c>
      <c r="J415" s="735">
        <v>47413</v>
      </c>
      <c r="K415" s="735">
        <v>608261000</v>
      </c>
      <c r="L415" s="735">
        <v>53991000000</v>
      </c>
      <c r="M415" s="735">
        <v>54085023314</v>
      </c>
      <c r="N415" s="735">
        <v>4200000</v>
      </c>
      <c r="O415" s="734" t="s">
        <v>6873</v>
      </c>
      <c r="P415" s="736">
        <v>2676.95</v>
      </c>
      <c r="Q415" s="736">
        <v>14.27</v>
      </c>
      <c r="R415" s="736">
        <v>0.54</v>
      </c>
    </row>
    <row r="416" spans="1:18">
      <c r="A416" s="734" t="s">
        <v>6874</v>
      </c>
      <c r="B416" s="734" t="s">
        <v>6875</v>
      </c>
      <c r="C416" s="735">
        <v>13970</v>
      </c>
      <c r="D416" s="735">
        <v>-55</v>
      </c>
      <c r="E416" s="736">
        <v>-0.39</v>
      </c>
      <c r="F416" s="736">
        <v>13989.65</v>
      </c>
      <c r="G416" s="735">
        <v>14000</v>
      </c>
      <c r="H416" s="735">
        <v>14025</v>
      </c>
      <c r="I416" s="735">
        <v>13945</v>
      </c>
      <c r="J416" s="735">
        <v>413299</v>
      </c>
      <c r="K416" s="735">
        <v>5778225406</v>
      </c>
      <c r="L416" s="735">
        <v>1885950000000</v>
      </c>
      <c r="M416" s="735">
        <v>1885804593656</v>
      </c>
      <c r="N416" s="735">
        <v>135000000</v>
      </c>
      <c r="O416" s="734" t="s">
        <v>6876</v>
      </c>
      <c r="P416" s="736">
        <v>13946.18</v>
      </c>
      <c r="Q416" s="736">
        <v>-81.010000000000005</v>
      </c>
      <c r="R416" s="736">
        <v>-0.57999999999999996</v>
      </c>
    </row>
    <row r="417" spans="1:18">
      <c r="A417" s="734" t="s">
        <v>6877</v>
      </c>
      <c r="B417" s="734" t="s">
        <v>6878</v>
      </c>
      <c r="C417" s="735">
        <v>13160</v>
      </c>
      <c r="D417" s="735">
        <v>-40</v>
      </c>
      <c r="E417" s="736">
        <v>-0.3</v>
      </c>
      <c r="F417" s="736">
        <v>13188.53</v>
      </c>
      <c r="G417" s="735">
        <v>13190</v>
      </c>
      <c r="H417" s="735">
        <v>13215</v>
      </c>
      <c r="I417" s="735">
        <v>13150</v>
      </c>
      <c r="J417" s="735">
        <v>50592</v>
      </c>
      <c r="K417" s="735">
        <v>666683607</v>
      </c>
      <c r="L417" s="735">
        <v>156604000000</v>
      </c>
      <c r="M417" s="735">
        <v>156943490396</v>
      </c>
      <c r="N417" s="735">
        <v>11900000</v>
      </c>
      <c r="O417" s="734" t="s">
        <v>6879</v>
      </c>
      <c r="P417" s="736">
        <v>13035.88</v>
      </c>
      <c r="Q417" s="736">
        <v>-61.93</v>
      </c>
      <c r="R417" s="736">
        <v>-0.47</v>
      </c>
    </row>
    <row r="418" spans="1:18">
      <c r="A418" s="734" t="s">
        <v>6880</v>
      </c>
      <c r="B418" s="734" t="s">
        <v>8535</v>
      </c>
      <c r="C418" s="735">
        <v>13360</v>
      </c>
      <c r="D418" s="735">
        <v>45</v>
      </c>
      <c r="E418" s="736">
        <v>0.34</v>
      </c>
      <c r="F418" s="736">
        <v>13347.57</v>
      </c>
      <c r="G418" s="735">
        <v>13300</v>
      </c>
      <c r="H418" s="735">
        <v>13415</v>
      </c>
      <c r="I418" s="735">
        <v>13300</v>
      </c>
      <c r="J418" s="735">
        <v>987705</v>
      </c>
      <c r="K418" s="735">
        <v>13223069944</v>
      </c>
      <c r="L418" s="735">
        <v>237808000000</v>
      </c>
      <c r="M418" s="735">
        <v>238921556737</v>
      </c>
      <c r="N418" s="735">
        <v>17800000</v>
      </c>
      <c r="O418" s="734" t="s">
        <v>6881</v>
      </c>
      <c r="P418" s="736">
        <v>1992.67</v>
      </c>
      <c r="Q418" s="736">
        <v>1.78</v>
      </c>
      <c r="R418" s="736">
        <v>0.09</v>
      </c>
    </row>
    <row r="419" spans="1:18">
      <c r="A419" s="734" t="s">
        <v>6663</v>
      </c>
      <c r="B419" s="734" t="s">
        <v>8536</v>
      </c>
      <c r="C419" s="735">
        <v>24520</v>
      </c>
      <c r="D419" s="735">
        <v>50</v>
      </c>
      <c r="E419" s="736">
        <v>0.2</v>
      </c>
      <c r="F419" s="736">
        <v>24552.07</v>
      </c>
      <c r="G419" s="735">
        <v>24495</v>
      </c>
      <c r="H419" s="735">
        <v>24620</v>
      </c>
      <c r="I419" s="735">
        <v>24450</v>
      </c>
      <c r="J419" s="735">
        <v>6277</v>
      </c>
      <c r="K419" s="735">
        <v>154039875</v>
      </c>
      <c r="L419" s="735">
        <v>139764000000</v>
      </c>
      <c r="M419" s="735">
        <v>139946800206</v>
      </c>
      <c r="N419" s="735">
        <v>5700000</v>
      </c>
      <c r="O419" s="734" t="s">
        <v>6664</v>
      </c>
      <c r="P419" s="736">
        <v>6955.37</v>
      </c>
      <c r="Q419" s="736">
        <v>-0.48</v>
      </c>
      <c r="R419" s="736">
        <v>-0.01</v>
      </c>
    </row>
    <row r="420" spans="1:18">
      <c r="A420" s="734" t="s">
        <v>6677</v>
      </c>
      <c r="B420" s="734" t="s">
        <v>9357</v>
      </c>
      <c r="C420" s="735">
        <v>28585</v>
      </c>
      <c r="D420" s="735">
        <v>-480</v>
      </c>
      <c r="E420" s="736">
        <v>-1.65</v>
      </c>
      <c r="F420" s="736">
        <v>28681.02</v>
      </c>
      <c r="G420" s="735">
        <v>28825</v>
      </c>
      <c r="H420" s="735">
        <v>29095</v>
      </c>
      <c r="I420" s="735">
        <v>28585</v>
      </c>
      <c r="J420" s="735">
        <v>87595</v>
      </c>
      <c r="K420" s="735">
        <v>2517437490</v>
      </c>
      <c r="L420" s="735">
        <v>188661000000</v>
      </c>
      <c r="M420" s="735">
        <v>190728792901</v>
      </c>
      <c r="N420" s="735">
        <v>6600000</v>
      </c>
      <c r="O420" s="734" t="s">
        <v>6678</v>
      </c>
      <c r="P420" s="736">
        <v>2265.16</v>
      </c>
      <c r="Q420" s="736">
        <v>-44.67</v>
      </c>
      <c r="R420" s="736">
        <v>-1.93</v>
      </c>
    </row>
    <row r="421" spans="1:18">
      <c r="A421" s="734" t="s">
        <v>8147</v>
      </c>
      <c r="B421" s="734" t="s">
        <v>8537</v>
      </c>
      <c r="C421" s="735">
        <v>29275</v>
      </c>
      <c r="D421" s="735">
        <v>265</v>
      </c>
      <c r="E421" s="736">
        <v>0.91</v>
      </c>
      <c r="F421" s="736">
        <v>29363.37</v>
      </c>
      <c r="G421" s="735">
        <v>29020</v>
      </c>
      <c r="H421" s="735">
        <v>29310</v>
      </c>
      <c r="I421" s="735">
        <v>29020</v>
      </c>
      <c r="J421" s="735">
        <v>1961</v>
      </c>
      <c r="K421" s="735">
        <v>57322057</v>
      </c>
      <c r="L421" s="735">
        <v>14637500000</v>
      </c>
      <c r="M421" s="735">
        <v>14681686266</v>
      </c>
      <c r="N421" s="735">
        <v>500000</v>
      </c>
      <c r="O421" s="734" t="s">
        <v>8148</v>
      </c>
      <c r="P421" s="736">
        <v>5999.98</v>
      </c>
      <c r="Q421" s="736">
        <v>29.94</v>
      </c>
      <c r="R421" s="736">
        <v>0.5</v>
      </c>
    </row>
    <row r="422" spans="1:18">
      <c r="A422" s="734" t="s">
        <v>6884</v>
      </c>
      <c r="B422" s="734" t="s">
        <v>8538</v>
      </c>
      <c r="C422" s="735">
        <v>63435</v>
      </c>
      <c r="D422" s="735">
        <v>375</v>
      </c>
      <c r="E422" s="736">
        <v>0.59</v>
      </c>
      <c r="F422" s="736">
        <v>63498.02</v>
      </c>
      <c r="G422" s="735">
        <v>63120</v>
      </c>
      <c r="H422" s="735">
        <v>63435</v>
      </c>
      <c r="I422" s="735">
        <v>63060</v>
      </c>
      <c r="J422" s="735">
        <v>3461</v>
      </c>
      <c r="K422" s="735">
        <v>219027465</v>
      </c>
      <c r="L422" s="735">
        <v>40090920000</v>
      </c>
      <c r="M422" s="735">
        <v>40130749925</v>
      </c>
      <c r="N422" s="735">
        <v>632000</v>
      </c>
      <c r="O422" s="734" t="s">
        <v>6885</v>
      </c>
      <c r="P422" s="736">
        <v>119.05</v>
      </c>
      <c r="Q422" s="736">
        <v>-0.03</v>
      </c>
      <c r="R422" s="736">
        <v>-0.03</v>
      </c>
    </row>
    <row r="423" spans="1:18">
      <c r="A423" s="734" t="s">
        <v>6886</v>
      </c>
      <c r="B423" s="734" t="s">
        <v>6887</v>
      </c>
      <c r="C423" s="735">
        <v>12655</v>
      </c>
      <c r="D423" s="735">
        <v>-90</v>
      </c>
      <c r="E423" s="736">
        <v>-0.71</v>
      </c>
      <c r="F423" s="736">
        <v>12691.04</v>
      </c>
      <c r="G423" s="735">
        <v>12720</v>
      </c>
      <c r="H423" s="735">
        <v>12720</v>
      </c>
      <c r="I423" s="735">
        <v>12600</v>
      </c>
      <c r="J423" s="735">
        <v>17293</v>
      </c>
      <c r="K423" s="735">
        <v>218580880</v>
      </c>
      <c r="L423" s="735">
        <v>28347200000</v>
      </c>
      <c r="M423" s="735">
        <v>28427922397</v>
      </c>
      <c r="N423" s="735">
        <v>2240000</v>
      </c>
      <c r="O423" s="734" t="s">
        <v>6888</v>
      </c>
      <c r="P423" s="736">
        <v>2525.44</v>
      </c>
      <c r="Q423" s="736">
        <v>-18.920000000000002</v>
      </c>
      <c r="R423" s="736">
        <v>-0.74</v>
      </c>
    </row>
    <row r="424" spans="1:18">
      <c r="A424" s="734" t="s">
        <v>6709</v>
      </c>
      <c r="B424" s="734" t="s">
        <v>9358</v>
      </c>
      <c r="C424" s="735">
        <v>16130</v>
      </c>
      <c r="D424" s="735">
        <v>190</v>
      </c>
      <c r="E424" s="736">
        <v>1.19</v>
      </c>
      <c r="F424" s="736">
        <v>16090.21</v>
      </c>
      <c r="G424" s="735">
        <v>15940</v>
      </c>
      <c r="H424" s="735">
        <v>16130</v>
      </c>
      <c r="I424" s="735">
        <v>15935</v>
      </c>
      <c r="J424" s="735">
        <v>21360</v>
      </c>
      <c r="K424" s="735">
        <v>343673965</v>
      </c>
      <c r="L424" s="735">
        <v>22582000000</v>
      </c>
      <c r="M424" s="735">
        <v>22526298938</v>
      </c>
      <c r="N424" s="735">
        <v>1400000</v>
      </c>
      <c r="O424" s="734" t="s">
        <v>6710</v>
      </c>
      <c r="P424" s="736">
        <v>9459.92</v>
      </c>
      <c r="Q424" s="736">
        <v>44.12</v>
      </c>
      <c r="R424" s="736">
        <v>0.47</v>
      </c>
    </row>
    <row r="425" spans="1:18">
      <c r="A425" s="734" t="s">
        <v>6889</v>
      </c>
      <c r="B425" s="734" t="s">
        <v>6890</v>
      </c>
      <c r="C425" s="735">
        <v>5885</v>
      </c>
      <c r="D425" s="735">
        <v>-15</v>
      </c>
      <c r="E425" s="736">
        <v>-0.25</v>
      </c>
      <c r="F425" s="736">
        <v>5886.19</v>
      </c>
      <c r="G425" s="735">
        <v>5910</v>
      </c>
      <c r="H425" s="735">
        <v>5910</v>
      </c>
      <c r="I425" s="735">
        <v>5855</v>
      </c>
      <c r="J425" s="735">
        <v>13441</v>
      </c>
      <c r="K425" s="735">
        <v>78915791</v>
      </c>
      <c r="L425" s="735">
        <v>12358500000</v>
      </c>
      <c r="M425" s="735">
        <v>12361003252</v>
      </c>
      <c r="N425" s="735">
        <v>2100000</v>
      </c>
      <c r="O425" s="734" t="s">
        <v>6891</v>
      </c>
      <c r="P425" s="736">
        <v>1190.7</v>
      </c>
      <c r="Q425" s="736">
        <v>-2.81</v>
      </c>
      <c r="R425" s="736">
        <v>-0.24</v>
      </c>
    </row>
    <row r="426" spans="1:18">
      <c r="A426" s="734" t="s">
        <v>6666</v>
      </c>
      <c r="B426" s="734" t="s">
        <v>8539</v>
      </c>
      <c r="C426" s="735">
        <v>3035</v>
      </c>
      <c r="D426" s="735">
        <v>45</v>
      </c>
      <c r="E426" s="736">
        <v>1.51</v>
      </c>
      <c r="F426" s="736">
        <v>3030.78</v>
      </c>
      <c r="G426" s="735">
        <v>2970</v>
      </c>
      <c r="H426" s="735">
        <v>3045</v>
      </c>
      <c r="I426" s="735">
        <v>2970</v>
      </c>
      <c r="J426" s="735">
        <v>123128</v>
      </c>
      <c r="K426" s="735">
        <v>371958433</v>
      </c>
      <c r="L426" s="735">
        <v>12140000000</v>
      </c>
      <c r="M426" s="735">
        <v>12123103635</v>
      </c>
      <c r="N426" s="735">
        <v>4000000</v>
      </c>
      <c r="O426" s="734" t="s">
        <v>6667</v>
      </c>
      <c r="P426" s="736">
        <v>459.24</v>
      </c>
      <c r="Q426" s="736">
        <v>4.55</v>
      </c>
      <c r="R426" s="736">
        <v>1</v>
      </c>
    </row>
    <row r="427" spans="1:18">
      <c r="A427" s="734" t="s">
        <v>8149</v>
      </c>
      <c r="B427" s="734" t="s">
        <v>8150</v>
      </c>
      <c r="C427" s="735">
        <v>11150</v>
      </c>
      <c r="D427" s="735">
        <v>65</v>
      </c>
      <c r="E427" s="736">
        <v>0.59</v>
      </c>
      <c r="F427" s="736">
        <v>11216.31</v>
      </c>
      <c r="G427" s="735">
        <v>11105</v>
      </c>
      <c r="H427" s="735">
        <v>11175</v>
      </c>
      <c r="I427" s="735">
        <v>11105</v>
      </c>
      <c r="J427" s="735">
        <v>4526</v>
      </c>
      <c r="K427" s="735">
        <v>50349565</v>
      </c>
      <c r="L427" s="735">
        <v>13937500000</v>
      </c>
      <c r="M427" s="735">
        <v>14020381589</v>
      </c>
      <c r="N427" s="735">
        <v>1250000</v>
      </c>
      <c r="O427" s="734" t="s">
        <v>8151</v>
      </c>
      <c r="P427" s="736">
        <v>3786.75</v>
      </c>
      <c r="Q427" s="736">
        <v>23.58</v>
      </c>
      <c r="R427" s="736">
        <v>0.63</v>
      </c>
    </row>
    <row r="428" spans="1:18">
      <c r="A428" s="734" t="s">
        <v>6892</v>
      </c>
      <c r="B428" s="734" t="s">
        <v>6893</v>
      </c>
      <c r="C428" s="735">
        <v>12015</v>
      </c>
      <c r="D428" s="735">
        <v>-70</v>
      </c>
      <c r="E428" s="736">
        <v>-0.57999999999999996</v>
      </c>
      <c r="F428" s="736">
        <v>12101.01</v>
      </c>
      <c r="G428" s="735">
        <v>12010</v>
      </c>
      <c r="H428" s="735">
        <v>12015</v>
      </c>
      <c r="I428" s="735">
        <v>12000</v>
      </c>
      <c r="J428" s="735">
        <v>3354</v>
      </c>
      <c r="K428" s="735">
        <v>40275162</v>
      </c>
      <c r="L428" s="735">
        <v>23669550000</v>
      </c>
      <c r="M428" s="735">
        <v>23838994347</v>
      </c>
      <c r="N428" s="735">
        <v>1970000</v>
      </c>
      <c r="O428" s="734" t="s">
        <v>6894</v>
      </c>
      <c r="P428" s="736">
        <v>1406.86</v>
      </c>
      <c r="Q428" s="736">
        <v>-2.9</v>
      </c>
      <c r="R428" s="736">
        <v>-0.21</v>
      </c>
    </row>
    <row r="429" spans="1:18">
      <c r="A429" s="734" t="s">
        <v>6895</v>
      </c>
      <c r="B429" s="734" t="s">
        <v>6896</v>
      </c>
      <c r="C429" s="735">
        <v>12605</v>
      </c>
      <c r="D429" s="735">
        <v>-515</v>
      </c>
      <c r="E429" s="736">
        <v>-3.93</v>
      </c>
      <c r="F429" s="736">
        <v>11951.49</v>
      </c>
      <c r="G429" s="735">
        <v>12280</v>
      </c>
      <c r="H429" s="735">
        <v>12675</v>
      </c>
      <c r="I429" s="735">
        <v>12135</v>
      </c>
      <c r="J429" s="735">
        <v>7720857</v>
      </c>
      <c r="K429" s="735">
        <v>95383374247</v>
      </c>
      <c r="L429" s="735">
        <v>615124000000</v>
      </c>
      <c r="M429" s="735">
        <v>591598728689</v>
      </c>
      <c r="N429" s="735">
        <v>48800000</v>
      </c>
      <c r="O429" s="734" t="s">
        <v>6897</v>
      </c>
      <c r="P429" s="736">
        <v>2425.61</v>
      </c>
      <c r="Q429" s="736">
        <v>232.4</v>
      </c>
      <c r="R429" s="736">
        <v>10.6</v>
      </c>
    </row>
    <row r="430" spans="1:18">
      <c r="A430" s="734" t="s">
        <v>6898</v>
      </c>
      <c r="B430" s="734" t="s">
        <v>6899</v>
      </c>
      <c r="C430" s="735">
        <v>12655</v>
      </c>
      <c r="D430" s="735">
        <v>-125</v>
      </c>
      <c r="E430" s="736">
        <v>-0.98</v>
      </c>
      <c r="F430" s="736">
        <v>12659.14</v>
      </c>
      <c r="G430" s="735">
        <v>12685</v>
      </c>
      <c r="H430" s="735">
        <v>12705</v>
      </c>
      <c r="I430" s="735">
        <v>12605</v>
      </c>
      <c r="J430" s="735">
        <v>410386</v>
      </c>
      <c r="K430" s="735">
        <v>5190983195</v>
      </c>
      <c r="L430" s="735">
        <v>439761250000</v>
      </c>
      <c r="M430" s="735">
        <v>439905125949</v>
      </c>
      <c r="N430" s="735">
        <v>34750000</v>
      </c>
      <c r="O430" s="734" t="s">
        <v>6900</v>
      </c>
      <c r="P430" s="736">
        <v>1303.78</v>
      </c>
      <c r="Q430" s="736">
        <v>-11.94</v>
      </c>
      <c r="R430" s="736">
        <v>-0.91</v>
      </c>
    </row>
    <row r="431" spans="1:18">
      <c r="A431" s="734" t="s">
        <v>8152</v>
      </c>
      <c r="B431" s="734" t="s">
        <v>8153</v>
      </c>
      <c r="C431" s="735">
        <v>14105</v>
      </c>
      <c r="D431" s="735">
        <v>35</v>
      </c>
      <c r="E431" s="736">
        <v>0.25</v>
      </c>
      <c r="F431" s="736">
        <v>14149.27</v>
      </c>
      <c r="G431" s="735">
        <v>14070</v>
      </c>
      <c r="H431" s="735">
        <v>14115</v>
      </c>
      <c r="I431" s="735">
        <v>14030</v>
      </c>
      <c r="J431" s="735">
        <v>120436</v>
      </c>
      <c r="K431" s="735">
        <v>1695948157</v>
      </c>
      <c r="L431" s="735">
        <v>442897000000</v>
      </c>
      <c r="M431" s="735">
        <v>444287173150</v>
      </c>
      <c r="N431" s="735">
        <v>31400000</v>
      </c>
      <c r="O431" s="734" t="s">
        <v>7019</v>
      </c>
      <c r="P431" s="736">
        <v>25938.85</v>
      </c>
      <c r="Q431" s="736">
        <v>-3.25</v>
      </c>
      <c r="R431" s="736">
        <v>-0.01</v>
      </c>
    </row>
    <row r="432" spans="1:18">
      <c r="A432" s="734" t="s">
        <v>8154</v>
      </c>
      <c r="B432" s="734" t="s">
        <v>8155</v>
      </c>
      <c r="C432" s="735">
        <v>16925</v>
      </c>
      <c r="D432" s="735">
        <v>145</v>
      </c>
      <c r="E432" s="736">
        <v>0.86</v>
      </c>
      <c r="F432" s="736">
        <v>16957.7</v>
      </c>
      <c r="G432" s="735">
        <v>16780</v>
      </c>
      <c r="H432" s="735">
        <v>16940</v>
      </c>
      <c r="I432" s="735">
        <v>16780</v>
      </c>
      <c r="J432" s="735">
        <v>5666</v>
      </c>
      <c r="K432" s="735">
        <v>95455920</v>
      </c>
      <c r="L432" s="735">
        <v>22002500000</v>
      </c>
      <c r="M432" s="735">
        <v>22045005819</v>
      </c>
      <c r="N432" s="735">
        <v>1300000</v>
      </c>
      <c r="O432" s="734" t="s">
        <v>7019</v>
      </c>
      <c r="P432" s="736">
        <v>25938.85</v>
      </c>
      <c r="Q432" s="736">
        <v>-3.25</v>
      </c>
      <c r="R432" s="736">
        <v>-0.01</v>
      </c>
    </row>
    <row r="433" spans="1:18">
      <c r="A433" s="734" t="s">
        <v>9359</v>
      </c>
      <c r="B433" s="734" t="s">
        <v>9360</v>
      </c>
      <c r="C433" s="735">
        <v>11010</v>
      </c>
      <c r="D433" s="735">
        <v>-35</v>
      </c>
      <c r="E433" s="736">
        <v>-0.32</v>
      </c>
      <c r="F433" s="736">
        <v>11102.82</v>
      </c>
      <c r="G433" s="735">
        <v>11045</v>
      </c>
      <c r="H433" s="735">
        <v>11060</v>
      </c>
      <c r="I433" s="735">
        <v>11005</v>
      </c>
      <c r="J433" s="735">
        <v>3623</v>
      </c>
      <c r="K433" s="735">
        <v>39983910</v>
      </c>
      <c r="L433" s="735">
        <v>19818000000</v>
      </c>
      <c r="M433" s="735">
        <v>19985072684</v>
      </c>
      <c r="N433" s="735">
        <v>1800000</v>
      </c>
      <c r="O433" s="734" t="s">
        <v>9361</v>
      </c>
      <c r="P433" s="736">
        <v>59914.25</v>
      </c>
      <c r="Q433" s="736">
        <v>-87.05</v>
      </c>
      <c r="R433" s="736">
        <v>-0.15</v>
      </c>
    </row>
    <row r="434" spans="1:18">
      <c r="A434" s="734" t="s">
        <v>8540</v>
      </c>
      <c r="B434" s="734" t="s">
        <v>8541</v>
      </c>
      <c r="C434" s="735">
        <v>8795</v>
      </c>
      <c r="D434" s="735">
        <v>10</v>
      </c>
      <c r="E434" s="736">
        <v>0.11</v>
      </c>
      <c r="F434" s="736">
        <v>8828.59</v>
      </c>
      <c r="G434" s="735">
        <v>8740</v>
      </c>
      <c r="H434" s="735">
        <v>8795</v>
      </c>
      <c r="I434" s="735">
        <v>8735</v>
      </c>
      <c r="J434" s="735">
        <v>6086</v>
      </c>
      <c r="K434" s="735">
        <v>53307879</v>
      </c>
      <c r="L434" s="735">
        <v>35619750000</v>
      </c>
      <c r="M434" s="735">
        <v>35755805630</v>
      </c>
      <c r="N434" s="735">
        <v>4050000</v>
      </c>
      <c r="O434" s="734" t="s">
        <v>8542</v>
      </c>
      <c r="P434" s="736">
        <v>15145.75</v>
      </c>
      <c r="Q434" s="736">
        <v>-18.3</v>
      </c>
      <c r="R434" s="736">
        <v>-0.12</v>
      </c>
    </row>
    <row r="435" spans="1:18">
      <c r="A435" s="734" t="s">
        <v>6901</v>
      </c>
      <c r="B435" s="734" t="s">
        <v>6902</v>
      </c>
      <c r="C435" s="735">
        <v>2430</v>
      </c>
      <c r="D435" s="735">
        <v>-10</v>
      </c>
      <c r="E435" s="736">
        <v>-0.41</v>
      </c>
      <c r="F435" s="736">
        <v>2434.5</v>
      </c>
      <c r="G435" s="735">
        <v>2450</v>
      </c>
      <c r="H435" s="735">
        <v>2460</v>
      </c>
      <c r="I435" s="735">
        <v>2420</v>
      </c>
      <c r="J435" s="735">
        <v>31400308</v>
      </c>
      <c r="K435" s="735">
        <v>76446516935</v>
      </c>
      <c r="L435" s="735">
        <v>861435000000</v>
      </c>
      <c r="M435" s="735">
        <v>863029649957</v>
      </c>
      <c r="N435" s="735">
        <v>354500000</v>
      </c>
      <c r="O435" s="734" t="s">
        <v>6285</v>
      </c>
      <c r="P435" s="736">
        <v>2993.23</v>
      </c>
      <c r="Q435" s="736">
        <v>13.05</v>
      </c>
      <c r="R435" s="736">
        <v>0.44</v>
      </c>
    </row>
    <row r="436" spans="1:18">
      <c r="A436" s="734" t="s">
        <v>6903</v>
      </c>
      <c r="B436" s="734" t="s">
        <v>6904</v>
      </c>
      <c r="C436" s="735">
        <v>26695</v>
      </c>
      <c r="D436" s="735">
        <v>10</v>
      </c>
      <c r="E436" s="736">
        <v>0.04</v>
      </c>
      <c r="F436" s="736">
        <v>26777.42</v>
      </c>
      <c r="G436" s="735">
        <v>26370</v>
      </c>
      <c r="H436" s="735">
        <v>26885</v>
      </c>
      <c r="I436" s="735">
        <v>26370</v>
      </c>
      <c r="J436" s="735">
        <v>9265</v>
      </c>
      <c r="K436" s="735">
        <v>246756934</v>
      </c>
      <c r="L436" s="735">
        <v>36839100000</v>
      </c>
      <c r="M436" s="735">
        <v>36952837443</v>
      </c>
      <c r="N436" s="735">
        <v>1380000</v>
      </c>
      <c r="O436" s="734" t="s">
        <v>6905</v>
      </c>
      <c r="P436" s="736">
        <v>2325.7600000000002</v>
      </c>
      <c r="Q436" s="736">
        <v>-11.04</v>
      </c>
      <c r="R436" s="736">
        <v>-0.47</v>
      </c>
    </row>
    <row r="437" spans="1:18">
      <c r="A437" s="734" t="s">
        <v>6731</v>
      </c>
      <c r="B437" s="734" t="s">
        <v>8543</v>
      </c>
      <c r="C437" s="735">
        <v>12755</v>
      </c>
      <c r="D437" s="735">
        <v>-30</v>
      </c>
      <c r="E437" s="736">
        <v>-0.23</v>
      </c>
      <c r="F437" s="736">
        <v>12867.01</v>
      </c>
      <c r="G437" s="735">
        <v>12785</v>
      </c>
      <c r="H437" s="735">
        <v>12875</v>
      </c>
      <c r="I437" s="735">
        <v>12745</v>
      </c>
      <c r="J437" s="735">
        <v>89815</v>
      </c>
      <c r="K437" s="735">
        <v>1148188789</v>
      </c>
      <c r="L437" s="735">
        <v>51020000000</v>
      </c>
      <c r="M437" s="735">
        <v>51468047967</v>
      </c>
      <c r="N437" s="735">
        <v>4000000</v>
      </c>
      <c r="O437" s="734" t="s">
        <v>6732</v>
      </c>
      <c r="P437" s="736">
        <v>2013.5</v>
      </c>
      <c r="Q437" s="736">
        <v>-8.27</v>
      </c>
      <c r="R437" s="736">
        <v>-0.41</v>
      </c>
    </row>
    <row r="438" spans="1:18">
      <c r="A438" s="734" t="s">
        <v>6906</v>
      </c>
      <c r="B438" s="734" t="s">
        <v>6907</v>
      </c>
      <c r="C438" s="735">
        <v>24860</v>
      </c>
      <c r="D438" s="735">
        <v>255</v>
      </c>
      <c r="E438" s="736">
        <v>1.04</v>
      </c>
      <c r="F438" s="736">
        <v>24891.83</v>
      </c>
      <c r="G438" s="735">
        <v>24490</v>
      </c>
      <c r="H438" s="735">
        <v>24880</v>
      </c>
      <c r="I438" s="735">
        <v>24480</v>
      </c>
      <c r="J438" s="735">
        <v>422287</v>
      </c>
      <c r="K438" s="735">
        <v>10439739536</v>
      </c>
      <c r="L438" s="735">
        <v>417648000000</v>
      </c>
      <c r="M438" s="735">
        <v>418182751990</v>
      </c>
      <c r="N438" s="735">
        <v>16800000</v>
      </c>
      <c r="O438" s="734" t="s">
        <v>6908</v>
      </c>
      <c r="P438" s="736">
        <v>2529.04</v>
      </c>
      <c r="Q438" s="736">
        <v>19.91</v>
      </c>
      <c r="R438" s="736">
        <v>0.79</v>
      </c>
    </row>
    <row r="439" spans="1:18">
      <c r="A439" s="734" t="s">
        <v>6675</v>
      </c>
      <c r="B439" s="734" t="s">
        <v>9362</v>
      </c>
      <c r="C439" s="735">
        <v>11435</v>
      </c>
      <c r="D439" s="735">
        <v>55</v>
      </c>
      <c r="E439" s="736">
        <v>0.48</v>
      </c>
      <c r="F439" s="736">
        <v>11397.22</v>
      </c>
      <c r="G439" s="735">
        <v>11420</v>
      </c>
      <c r="H439" s="735">
        <v>11435</v>
      </c>
      <c r="I439" s="735">
        <v>11275</v>
      </c>
      <c r="J439" s="735">
        <v>28944</v>
      </c>
      <c r="K439" s="735">
        <v>328285330</v>
      </c>
      <c r="L439" s="735">
        <v>21154750000</v>
      </c>
      <c r="M439" s="735">
        <v>21084862456</v>
      </c>
      <c r="N439" s="735">
        <v>1850000</v>
      </c>
      <c r="O439" s="734" t="s">
        <v>6676</v>
      </c>
      <c r="P439" s="736">
        <v>2113.46</v>
      </c>
      <c r="Q439" s="736">
        <v>-19.02</v>
      </c>
      <c r="R439" s="736">
        <v>-0.89</v>
      </c>
    </row>
    <row r="440" spans="1:18">
      <c r="A440" s="734" t="s">
        <v>6909</v>
      </c>
      <c r="B440" s="734" t="s">
        <v>8544</v>
      </c>
      <c r="C440" s="735">
        <v>96255</v>
      </c>
      <c r="D440" s="735">
        <v>-5</v>
      </c>
      <c r="E440" s="736">
        <v>-0.01</v>
      </c>
      <c r="F440" s="736">
        <v>96092.62</v>
      </c>
      <c r="G440" s="735">
        <v>96630</v>
      </c>
      <c r="H440" s="735">
        <v>96660</v>
      </c>
      <c r="I440" s="735">
        <v>96255</v>
      </c>
      <c r="J440" s="735">
        <v>868</v>
      </c>
      <c r="K440" s="735">
        <v>83745765</v>
      </c>
      <c r="L440" s="735">
        <v>335641185000</v>
      </c>
      <c r="M440" s="735">
        <v>331135175146</v>
      </c>
      <c r="N440" s="735">
        <v>3487000</v>
      </c>
      <c r="O440" s="734" t="s">
        <v>6910</v>
      </c>
      <c r="P440" s="736">
        <v>308.31</v>
      </c>
      <c r="Q440" s="736">
        <v>-0.47</v>
      </c>
      <c r="R440" s="736">
        <v>-0.15</v>
      </c>
    </row>
    <row r="441" spans="1:18">
      <c r="A441" s="734" t="s">
        <v>6911</v>
      </c>
      <c r="B441" s="734" t="s">
        <v>6912</v>
      </c>
      <c r="C441" s="735">
        <v>114575</v>
      </c>
      <c r="D441" s="735">
        <v>-205</v>
      </c>
      <c r="E441" s="736">
        <v>-0.18</v>
      </c>
      <c r="F441" s="736">
        <v>114575.65</v>
      </c>
      <c r="G441" s="735">
        <v>114780</v>
      </c>
      <c r="H441" s="735">
        <v>115000</v>
      </c>
      <c r="I441" s="735">
        <v>114575</v>
      </c>
      <c r="J441" s="735">
        <v>66751</v>
      </c>
      <c r="K441" s="735">
        <v>7661912357</v>
      </c>
      <c r="L441" s="735">
        <v>3541513250000</v>
      </c>
      <c r="M441" s="735">
        <v>3528700999594</v>
      </c>
      <c r="N441" s="735">
        <v>30910000</v>
      </c>
      <c r="O441" s="734" t="s">
        <v>6913</v>
      </c>
      <c r="P441" s="736">
        <v>269.32</v>
      </c>
      <c r="Q441" s="736">
        <v>-0.2</v>
      </c>
      <c r="R441" s="736">
        <v>-7.0000000000000007E-2</v>
      </c>
    </row>
    <row r="442" spans="1:18">
      <c r="A442" s="734" t="s">
        <v>6914</v>
      </c>
      <c r="B442" s="734" t="s">
        <v>6915</v>
      </c>
      <c r="C442" s="735">
        <v>15235</v>
      </c>
      <c r="D442" s="735">
        <v>-295</v>
      </c>
      <c r="E442" s="736">
        <v>-1.9</v>
      </c>
      <c r="F442" s="736">
        <v>15290.84</v>
      </c>
      <c r="G442" s="735">
        <v>15450</v>
      </c>
      <c r="H442" s="735">
        <v>15470</v>
      </c>
      <c r="I442" s="735">
        <v>15225</v>
      </c>
      <c r="J442" s="735">
        <v>634491</v>
      </c>
      <c r="K442" s="735">
        <v>9705880785</v>
      </c>
      <c r="L442" s="735">
        <v>438768000000</v>
      </c>
      <c r="M442" s="735">
        <v>440376063182</v>
      </c>
      <c r="N442" s="735">
        <v>28800000</v>
      </c>
      <c r="O442" s="734" t="s">
        <v>6916</v>
      </c>
      <c r="P442" s="736">
        <v>1529.89</v>
      </c>
      <c r="Q442" s="736">
        <v>-31.82</v>
      </c>
      <c r="R442" s="736">
        <v>-2.04</v>
      </c>
    </row>
    <row r="443" spans="1:18">
      <c r="A443" s="734" t="s">
        <v>6917</v>
      </c>
      <c r="B443" s="734" t="s">
        <v>6918</v>
      </c>
      <c r="C443" s="735">
        <v>10775</v>
      </c>
      <c r="D443" s="735">
        <v>195</v>
      </c>
      <c r="E443" s="736">
        <v>1.84</v>
      </c>
      <c r="F443" s="736">
        <v>10823.6</v>
      </c>
      <c r="G443" s="735">
        <v>10490</v>
      </c>
      <c r="H443" s="735">
        <v>10780</v>
      </c>
      <c r="I443" s="735">
        <v>10490</v>
      </c>
      <c r="J443" s="735">
        <v>15289</v>
      </c>
      <c r="K443" s="735">
        <v>163122003</v>
      </c>
      <c r="L443" s="735">
        <v>35557500000</v>
      </c>
      <c r="M443" s="735">
        <v>35717875897</v>
      </c>
      <c r="N443" s="735">
        <v>3300000</v>
      </c>
      <c r="O443" s="734" t="s">
        <v>6919</v>
      </c>
      <c r="P443" s="736">
        <v>2533.09</v>
      </c>
      <c r="Q443" s="736">
        <v>22.82</v>
      </c>
      <c r="R443" s="736">
        <v>0.91</v>
      </c>
    </row>
    <row r="444" spans="1:18">
      <c r="A444" s="734" t="s">
        <v>6920</v>
      </c>
      <c r="B444" s="734" t="s">
        <v>6921</v>
      </c>
      <c r="C444" s="735">
        <v>26140</v>
      </c>
      <c r="D444" s="735">
        <v>125</v>
      </c>
      <c r="E444" s="736">
        <v>0.48</v>
      </c>
      <c r="F444" s="736">
        <v>26328.87</v>
      </c>
      <c r="G444" s="735">
        <v>25880</v>
      </c>
      <c r="H444" s="735">
        <v>26140</v>
      </c>
      <c r="I444" s="735">
        <v>25750</v>
      </c>
      <c r="J444" s="735">
        <v>7774</v>
      </c>
      <c r="K444" s="735">
        <v>202105252</v>
      </c>
      <c r="L444" s="735">
        <v>23526000000</v>
      </c>
      <c r="M444" s="735">
        <v>23695980040</v>
      </c>
      <c r="N444" s="735">
        <v>900000</v>
      </c>
      <c r="O444" s="734" t="s">
        <v>6922</v>
      </c>
      <c r="P444" s="736">
        <v>15421.9</v>
      </c>
      <c r="Q444" s="736">
        <v>22.19</v>
      </c>
      <c r="R444" s="736">
        <v>0.14000000000000001</v>
      </c>
    </row>
    <row r="445" spans="1:18">
      <c r="A445" s="734" t="s">
        <v>6931</v>
      </c>
      <c r="B445" s="734" t="s">
        <v>9363</v>
      </c>
      <c r="C445" s="735">
        <v>16715</v>
      </c>
      <c r="D445" s="735">
        <v>320</v>
      </c>
      <c r="E445" s="736">
        <v>1.95</v>
      </c>
      <c r="F445" s="736">
        <v>16551.22</v>
      </c>
      <c r="G445" s="735">
        <v>16455</v>
      </c>
      <c r="H445" s="735">
        <v>16730</v>
      </c>
      <c r="I445" s="735">
        <v>16360</v>
      </c>
      <c r="J445" s="735">
        <v>16757</v>
      </c>
      <c r="K445" s="735">
        <v>278485957</v>
      </c>
      <c r="L445" s="735">
        <v>34265750000</v>
      </c>
      <c r="M445" s="735">
        <v>33929995867</v>
      </c>
      <c r="N445" s="735">
        <v>2050000</v>
      </c>
      <c r="O445" s="734" t="s">
        <v>9364</v>
      </c>
      <c r="P445" s="736">
        <v>2400.29</v>
      </c>
      <c r="Q445" s="736">
        <v>27.41</v>
      </c>
      <c r="R445" s="736">
        <v>1.1599999999999999</v>
      </c>
    </row>
    <row r="446" spans="1:18">
      <c r="A446" s="734" t="s">
        <v>6923</v>
      </c>
      <c r="B446" s="734" t="s">
        <v>6924</v>
      </c>
      <c r="C446" s="735">
        <v>15425</v>
      </c>
      <c r="D446" s="735">
        <v>170</v>
      </c>
      <c r="E446" s="736">
        <v>1.1100000000000001</v>
      </c>
      <c r="F446" s="736">
        <v>15415.38</v>
      </c>
      <c r="G446" s="735">
        <v>15270</v>
      </c>
      <c r="H446" s="735">
        <v>15445</v>
      </c>
      <c r="I446" s="735">
        <v>15210</v>
      </c>
      <c r="J446" s="735">
        <v>153228</v>
      </c>
      <c r="K446" s="735">
        <v>2347147803</v>
      </c>
      <c r="L446" s="735">
        <v>228290000000</v>
      </c>
      <c r="M446" s="735">
        <v>228147687181</v>
      </c>
      <c r="N446" s="735">
        <v>14800000</v>
      </c>
      <c r="O446" s="734" t="s">
        <v>6301</v>
      </c>
      <c r="P446" s="736">
        <v>4651.28</v>
      </c>
      <c r="Q446" s="736">
        <v>11.91</v>
      </c>
      <c r="R446" s="736">
        <v>0.26</v>
      </c>
    </row>
    <row r="447" spans="1:18">
      <c r="A447" s="734" t="s">
        <v>6925</v>
      </c>
      <c r="B447" s="734" t="s">
        <v>6926</v>
      </c>
      <c r="C447" s="735">
        <v>23900</v>
      </c>
      <c r="D447" s="735">
        <v>295</v>
      </c>
      <c r="E447" s="736">
        <v>1.25</v>
      </c>
      <c r="F447" s="736">
        <v>23661.11</v>
      </c>
      <c r="G447" s="735">
        <v>23610</v>
      </c>
      <c r="H447" s="735">
        <v>23900</v>
      </c>
      <c r="I447" s="735">
        <v>23480</v>
      </c>
      <c r="J447" s="735">
        <v>7921</v>
      </c>
      <c r="K447" s="735">
        <v>187550677</v>
      </c>
      <c r="L447" s="735">
        <v>45410000000</v>
      </c>
      <c r="M447" s="735">
        <v>44956108855</v>
      </c>
      <c r="N447" s="735">
        <v>1900000</v>
      </c>
      <c r="O447" s="734" t="s">
        <v>6603</v>
      </c>
      <c r="P447" s="736">
        <v>8991.02</v>
      </c>
      <c r="Q447" s="736">
        <v>99.31</v>
      </c>
      <c r="R447" s="736">
        <v>1.1200000000000001</v>
      </c>
    </row>
    <row r="448" spans="1:18">
      <c r="A448" s="734" t="s">
        <v>6927</v>
      </c>
      <c r="B448" s="734" t="s">
        <v>6928</v>
      </c>
      <c r="C448" s="735">
        <v>2805</v>
      </c>
      <c r="D448" s="735">
        <v>50</v>
      </c>
      <c r="E448" s="736">
        <v>1.81</v>
      </c>
      <c r="F448" s="736">
        <v>2746.65</v>
      </c>
      <c r="G448" s="735">
        <v>2750</v>
      </c>
      <c r="H448" s="735">
        <v>2810</v>
      </c>
      <c r="I448" s="735">
        <v>2730</v>
      </c>
      <c r="J448" s="735">
        <v>182010</v>
      </c>
      <c r="K448" s="735">
        <v>505025494</v>
      </c>
      <c r="L448" s="735">
        <v>43477500000</v>
      </c>
      <c r="M448" s="735">
        <v>42573079964</v>
      </c>
      <c r="N448" s="735">
        <v>15500000</v>
      </c>
      <c r="O448" s="734" t="s">
        <v>6603</v>
      </c>
      <c r="P448" s="736">
        <v>8991.02</v>
      </c>
      <c r="Q448" s="736">
        <v>99.31</v>
      </c>
      <c r="R448" s="736">
        <v>1.1200000000000001</v>
      </c>
    </row>
    <row r="449" spans="1:18">
      <c r="A449" s="734" t="s">
        <v>6929</v>
      </c>
      <c r="B449" s="734" t="s">
        <v>6930</v>
      </c>
      <c r="C449" s="735">
        <v>11685</v>
      </c>
      <c r="D449" s="735">
        <v>320</v>
      </c>
      <c r="E449" s="736">
        <v>2.82</v>
      </c>
      <c r="F449" s="736">
        <v>11647.89</v>
      </c>
      <c r="G449" s="735">
        <v>11530</v>
      </c>
      <c r="H449" s="735">
        <v>11685</v>
      </c>
      <c r="I449" s="735">
        <v>11390</v>
      </c>
      <c r="J449" s="735">
        <v>12526</v>
      </c>
      <c r="K449" s="735">
        <v>144382175</v>
      </c>
      <c r="L449" s="735">
        <v>23486850000</v>
      </c>
      <c r="M449" s="735">
        <v>23412260558</v>
      </c>
      <c r="N449" s="735">
        <v>2010000</v>
      </c>
      <c r="O449" s="734" t="s">
        <v>6298</v>
      </c>
      <c r="P449" s="736">
        <v>1359.87</v>
      </c>
      <c r="Q449" s="736">
        <v>13.55</v>
      </c>
      <c r="R449" s="736">
        <v>1.01</v>
      </c>
    </row>
    <row r="450" spans="1:18">
      <c r="A450" s="734" t="s">
        <v>6932</v>
      </c>
      <c r="B450" s="734" t="s">
        <v>6933</v>
      </c>
      <c r="C450" s="735">
        <v>14780</v>
      </c>
      <c r="D450" s="735">
        <v>310</v>
      </c>
      <c r="E450" s="736">
        <v>2.14</v>
      </c>
      <c r="F450" s="736">
        <v>14797.58</v>
      </c>
      <c r="G450" s="735">
        <v>14615</v>
      </c>
      <c r="H450" s="735">
        <v>14780</v>
      </c>
      <c r="I450" s="735">
        <v>14465</v>
      </c>
      <c r="J450" s="735">
        <v>18486</v>
      </c>
      <c r="K450" s="735">
        <v>271270571</v>
      </c>
      <c r="L450" s="735">
        <v>45093780000</v>
      </c>
      <c r="M450" s="735">
        <v>45147431832</v>
      </c>
      <c r="N450" s="735">
        <v>3051000</v>
      </c>
      <c r="O450" s="734" t="s">
        <v>6373</v>
      </c>
      <c r="P450" s="736">
        <v>3242.91</v>
      </c>
      <c r="Q450" s="736">
        <v>20.29</v>
      </c>
      <c r="R450" s="736">
        <v>0.63</v>
      </c>
    </row>
    <row r="451" spans="1:18">
      <c r="A451" s="734" t="s">
        <v>9365</v>
      </c>
      <c r="B451" s="734" t="s">
        <v>9366</v>
      </c>
      <c r="C451" s="735">
        <v>11135</v>
      </c>
      <c r="D451" s="735">
        <v>255</v>
      </c>
      <c r="E451" s="736">
        <v>2.34</v>
      </c>
      <c r="F451" s="736">
        <v>10935.95</v>
      </c>
      <c r="G451" s="735">
        <v>10885</v>
      </c>
      <c r="H451" s="735">
        <v>11135</v>
      </c>
      <c r="I451" s="735">
        <v>10785</v>
      </c>
      <c r="J451" s="735">
        <v>20522</v>
      </c>
      <c r="K451" s="735">
        <v>224082356</v>
      </c>
      <c r="L451" s="735">
        <v>48437250000</v>
      </c>
      <c r="M451" s="735">
        <v>47571383723</v>
      </c>
      <c r="N451" s="735">
        <v>4350000</v>
      </c>
      <c r="O451" s="734" t="s">
        <v>9367</v>
      </c>
      <c r="P451" s="736">
        <v>3236.38</v>
      </c>
      <c r="Q451" s="736">
        <v>51.24</v>
      </c>
      <c r="R451" s="736">
        <v>1.61</v>
      </c>
    </row>
    <row r="452" spans="1:18">
      <c r="A452" s="734" t="s">
        <v>6934</v>
      </c>
      <c r="B452" s="734" t="s">
        <v>6935</v>
      </c>
      <c r="C452" s="735">
        <v>8845</v>
      </c>
      <c r="D452" s="735">
        <v>130</v>
      </c>
      <c r="E452" s="736">
        <v>1.49</v>
      </c>
      <c r="F452" s="736">
        <v>8712.9</v>
      </c>
      <c r="G452" s="735">
        <v>8715</v>
      </c>
      <c r="H452" s="735">
        <v>8890</v>
      </c>
      <c r="I452" s="735">
        <v>8680</v>
      </c>
      <c r="J452" s="735">
        <v>255119</v>
      </c>
      <c r="K452" s="735">
        <v>2241245618</v>
      </c>
      <c r="L452" s="735">
        <v>168055000000</v>
      </c>
      <c r="M452" s="735">
        <v>165545036941</v>
      </c>
      <c r="N452" s="735">
        <v>19000000</v>
      </c>
      <c r="O452" s="734" t="s">
        <v>6311</v>
      </c>
      <c r="P452" s="736">
        <v>5540.44</v>
      </c>
      <c r="Q452" s="736">
        <v>-47.02</v>
      </c>
      <c r="R452" s="736">
        <v>-0.84</v>
      </c>
    </row>
    <row r="453" spans="1:18">
      <c r="A453" s="734" t="s">
        <v>9368</v>
      </c>
      <c r="B453" s="734" t="s">
        <v>9369</v>
      </c>
      <c r="C453" s="735">
        <v>11785</v>
      </c>
      <c r="D453" s="735">
        <v>945</v>
      </c>
      <c r="E453" s="736">
        <v>8.7200000000000006</v>
      </c>
      <c r="F453" s="736">
        <v>10982.83</v>
      </c>
      <c r="G453" s="735">
        <v>10860</v>
      </c>
      <c r="H453" s="735">
        <v>11785</v>
      </c>
      <c r="I453" s="735">
        <v>10850</v>
      </c>
      <c r="J453" s="735">
        <v>2457497</v>
      </c>
      <c r="K453" s="735">
        <v>27757264639</v>
      </c>
      <c r="L453" s="735">
        <v>267519500000</v>
      </c>
      <c r="M453" s="735">
        <v>247113727316</v>
      </c>
      <c r="N453" s="735">
        <v>22700000</v>
      </c>
      <c r="O453" s="734" t="s">
        <v>9370</v>
      </c>
      <c r="P453" s="736">
        <v>3121.29</v>
      </c>
      <c r="Q453" s="736">
        <v>216.34</v>
      </c>
      <c r="R453" s="736">
        <v>7.45</v>
      </c>
    </row>
    <row r="454" spans="1:18">
      <c r="A454" s="734" t="s">
        <v>6936</v>
      </c>
      <c r="B454" s="734" t="s">
        <v>6937</v>
      </c>
      <c r="C454" s="735">
        <v>12480</v>
      </c>
      <c r="D454" s="735">
        <v>-340</v>
      </c>
      <c r="E454" s="736">
        <v>-2.65</v>
      </c>
      <c r="F454" s="736">
        <v>12540.91</v>
      </c>
      <c r="G454" s="735">
        <v>12635</v>
      </c>
      <c r="H454" s="735">
        <v>12670</v>
      </c>
      <c r="I454" s="735">
        <v>12470</v>
      </c>
      <c r="J454" s="735">
        <v>36239</v>
      </c>
      <c r="K454" s="735">
        <v>452840270</v>
      </c>
      <c r="L454" s="735">
        <v>22713600000</v>
      </c>
      <c r="M454" s="735">
        <v>22824448039</v>
      </c>
      <c r="N454" s="735">
        <v>1820000</v>
      </c>
      <c r="O454" s="734" t="s">
        <v>6938</v>
      </c>
      <c r="P454" s="736">
        <v>2532.98</v>
      </c>
      <c r="Q454" s="736">
        <v>-69.760000000000005</v>
      </c>
      <c r="R454" s="736">
        <v>-2.68</v>
      </c>
    </row>
    <row r="455" spans="1:18">
      <c r="A455" s="734" t="s">
        <v>6939</v>
      </c>
      <c r="B455" s="734" t="s">
        <v>6940</v>
      </c>
      <c r="C455" s="735">
        <v>15190</v>
      </c>
      <c r="D455" s="735">
        <v>15</v>
      </c>
      <c r="E455" s="736">
        <v>0.1</v>
      </c>
      <c r="F455" s="736">
        <v>15254.73</v>
      </c>
      <c r="G455" s="735">
        <v>15175</v>
      </c>
      <c r="H455" s="735">
        <v>15190</v>
      </c>
      <c r="I455" s="735">
        <v>15175</v>
      </c>
      <c r="J455" s="735">
        <v>92</v>
      </c>
      <c r="K455" s="735">
        <v>1396490</v>
      </c>
      <c r="L455" s="735">
        <v>9114000000</v>
      </c>
      <c r="M455" s="735">
        <v>9152838525</v>
      </c>
      <c r="N455" s="735">
        <v>600000</v>
      </c>
      <c r="O455" s="734" t="s">
        <v>6941</v>
      </c>
      <c r="P455" s="736">
        <v>9084.2000000000007</v>
      </c>
      <c r="Q455" s="736">
        <v>-22.9</v>
      </c>
      <c r="R455" s="736">
        <v>-0.25</v>
      </c>
    </row>
    <row r="456" spans="1:18">
      <c r="A456" s="734" t="s">
        <v>6681</v>
      </c>
      <c r="B456" s="734" t="s">
        <v>9371</v>
      </c>
      <c r="C456" s="735">
        <v>29585</v>
      </c>
      <c r="D456" s="735">
        <v>-365</v>
      </c>
      <c r="E456" s="736">
        <v>-1.22</v>
      </c>
      <c r="F456" s="736">
        <v>29700.84</v>
      </c>
      <c r="G456" s="735">
        <v>29950</v>
      </c>
      <c r="H456" s="735">
        <v>29950</v>
      </c>
      <c r="I456" s="735">
        <v>29550</v>
      </c>
      <c r="J456" s="735">
        <v>18597</v>
      </c>
      <c r="K456" s="735">
        <v>551349073</v>
      </c>
      <c r="L456" s="735">
        <v>68045500000</v>
      </c>
      <c r="M456" s="735">
        <v>68311940924</v>
      </c>
      <c r="N456" s="735">
        <v>2300000</v>
      </c>
      <c r="O456" s="734" t="s">
        <v>6682</v>
      </c>
      <c r="P456" s="736">
        <v>3104.17</v>
      </c>
      <c r="Q456" s="736">
        <v>-39.090000000000003</v>
      </c>
      <c r="R456" s="736">
        <v>-1.24</v>
      </c>
    </row>
    <row r="457" spans="1:18">
      <c r="A457" s="734" t="s">
        <v>6864</v>
      </c>
      <c r="B457" s="734" t="s">
        <v>9372</v>
      </c>
      <c r="C457" s="735">
        <v>21870</v>
      </c>
      <c r="D457" s="735">
        <v>-40</v>
      </c>
      <c r="E457" s="736">
        <v>-0.18</v>
      </c>
      <c r="F457" s="736">
        <v>21882.84</v>
      </c>
      <c r="G457" s="735">
        <v>21915</v>
      </c>
      <c r="H457" s="735">
        <v>21915</v>
      </c>
      <c r="I457" s="735">
        <v>21735</v>
      </c>
      <c r="J457" s="735">
        <v>17605</v>
      </c>
      <c r="K457" s="735">
        <v>383619625</v>
      </c>
      <c r="L457" s="735">
        <v>60142500000</v>
      </c>
      <c r="M457" s="735">
        <v>60177800793</v>
      </c>
      <c r="N457" s="735">
        <v>2750000</v>
      </c>
      <c r="O457" s="734" t="s">
        <v>6865</v>
      </c>
      <c r="P457" s="736">
        <v>5455.44</v>
      </c>
      <c r="Q457" s="736">
        <v>-22.06</v>
      </c>
      <c r="R457" s="736">
        <v>-0.4</v>
      </c>
    </row>
    <row r="458" spans="1:18">
      <c r="A458" s="734" t="s">
        <v>6866</v>
      </c>
      <c r="B458" s="734" t="s">
        <v>9373</v>
      </c>
      <c r="C458" s="735">
        <v>14645</v>
      </c>
      <c r="D458" s="735">
        <v>0</v>
      </c>
      <c r="E458" s="736">
        <v>0</v>
      </c>
      <c r="F458" s="736">
        <v>14645.68</v>
      </c>
      <c r="G458" s="735">
        <v>14645</v>
      </c>
      <c r="H458" s="735">
        <v>14645</v>
      </c>
      <c r="I458" s="735">
        <v>14615</v>
      </c>
      <c r="J458" s="735">
        <v>43106</v>
      </c>
      <c r="K458" s="735">
        <v>630980941</v>
      </c>
      <c r="L458" s="735">
        <v>108373000000</v>
      </c>
      <c r="M458" s="735">
        <v>108378067790</v>
      </c>
      <c r="N458" s="735">
        <v>7400000</v>
      </c>
      <c r="O458" s="734" t="s">
        <v>6867</v>
      </c>
      <c r="P458" s="736">
        <v>2292.4899999999998</v>
      </c>
      <c r="Q458" s="736">
        <v>-2.88</v>
      </c>
      <c r="R458" s="736">
        <v>-0.13</v>
      </c>
    </row>
    <row r="459" spans="1:18">
      <c r="A459" s="734" t="s">
        <v>8545</v>
      </c>
      <c r="B459" s="734" t="s">
        <v>8546</v>
      </c>
      <c r="C459" s="735">
        <v>17730</v>
      </c>
      <c r="D459" s="735">
        <v>115</v>
      </c>
      <c r="E459" s="736">
        <v>0.65</v>
      </c>
      <c r="F459" s="736">
        <v>17738.21</v>
      </c>
      <c r="G459" s="735">
        <v>17635</v>
      </c>
      <c r="H459" s="735">
        <v>17785</v>
      </c>
      <c r="I459" s="735">
        <v>17550</v>
      </c>
      <c r="J459" s="735">
        <v>591932</v>
      </c>
      <c r="K459" s="735">
        <v>10492603787</v>
      </c>
      <c r="L459" s="735">
        <v>300523500000</v>
      </c>
      <c r="M459" s="735">
        <v>300662575812</v>
      </c>
      <c r="N459" s="735">
        <v>16950000</v>
      </c>
      <c r="O459" s="734" t="s">
        <v>8370</v>
      </c>
      <c r="P459" s="736">
        <v>1797.52</v>
      </c>
      <c r="Q459" s="736">
        <v>4.79</v>
      </c>
      <c r="R459" s="736">
        <v>0.27</v>
      </c>
    </row>
    <row r="460" spans="1:18">
      <c r="A460" s="734" t="s">
        <v>9374</v>
      </c>
      <c r="B460" s="734" t="s">
        <v>9375</v>
      </c>
      <c r="C460" s="735">
        <v>10545</v>
      </c>
      <c r="D460" s="735">
        <v>-55</v>
      </c>
      <c r="E460" s="736">
        <v>-0.52</v>
      </c>
      <c r="F460" s="736">
        <v>10596.83</v>
      </c>
      <c r="G460" s="735">
        <v>10635</v>
      </c>
      <c r="H460" s="735">
        <v>10635</v>
      </c>
      <c r="I460" s="735">
        <v>10545</v>
      </c>
      <c r="J460" s="735">
        <v>196939</v>
      </c>
      <c r="K460" s="735">
        <v>2082846103</v>
      </c>
      <c r="L460" s="735">
        <v>117576750000</v>
      </c>
      <c r="M460" s="735">
        <v>118154617013</v>
      </c>
      <c r="N460" s="735">
        <v>11150000</v>
      </c>
      <c r="O460" s="734" t="s">
        <v>9376</v>
      </c>
      <c r="P460" s="736">
        <v>4037.1</v>
      </c>
      <c r="Q460" s="736">
        <v>-21.57</v>
      </c>
      <c r="R460" s="736">
        <v>-0.53</v>
      </c>
    </row>
    <row r="461" spans="1:18">
      <c r="A461" s="734" t="s">
        <v>6679</v>
      </c>
      <c r="B461" s="734" t="s">
        <v>9377</v>
      </c>
      <c r="C461" s="735">
        <v>17935</v>
      </c>
      <c r="D461" s="735">
        <v>-50</v>
      </c>
      <c r="E461" s="736">
        <v>-0.28000000000000003</v>
      </c>
      <c r="F461" s="736">
        <v>18011.91</v>
      </c>
      <c r="G461" s="735">
        <v>18000</v>
      </c>
      <c r="H461" s="735">
        <v>18035</v>
      </c>
      <c r="I461" s="735">
        <v>17930</v>
      </c>
      <c r="J461" s="735">
        <v>110929</v>
      </c>
      <c r="K461" s="735">
        <v>1997968695</v>
      </c>
      <c r="L461" s="735">
        <v>8967500000</v>
      </c>
      <c r="M461" s="735">
        <v>9005957007</v>
      </c>
      <c r="N461" s="735">
        <v>500000</v>
      </c>
      <c r="O461" s="734" t="s">
        <v>6680</v>
      </c>
      <c r="P461" s="736">
        <v>2518.19</v>
      </c>
      <c r="Q461" s="736">
        <v>-1.07</v>
      </c>
      <c r="R461" s="736">
        <v>-0.04</v>
      </c>
    </row>
    <row r="462" spans="1:18">
      <c r="A462" s="734" t="s">
        <v>6942</v>
      </c>
      <c r="B462" s="734" t="s">
        <v>6943</v>
      </c>
      <c r="C462" s="735">
        <v>15430</v>
      </c>
      <c r="D462" s="735">
        <v>-150</v>
      </c>
      <c r="E462" s="736">
        <v>-0.96</v>
      </c>
      <c r="F462" s="736">
        <v>15453.86</v>
      </c>
      <c r="G462" s="735">
        <v>15470</v>
      </c>
      <c r="H462" s="735">
        <v>15545</v>
      </c>
      <c r="I462" s="735">
        <v>15345</v>
      </c>
      <c r="J462" s="735">
        <v>5533479</v>
      </c>
      <c r="K462" s="735">
        <v>85451484715</v>
      </c>
      <c r="L462" s="735">
        <v>1545314500000</v>
      </c>
      <c r="M462" s="735">
        <v>1598701394272</v>
      </c>
      <c r="N462" s="735">
        <v>100150000</v>
      </c>
      <c r="O462" s="734" t="s">
        <v>6316</v>
      </c>
      <c r="P462" s="736">
        <v>1547.32</v>
      </c>
      <c r="Q462" s="736">
        <v>-15.37</v>
      </c>
      <c r="R462" s="736">
        <v>-0.98</v>
      </c>
    </row>
    <row r="463" spans="1:18">
      <c r="A463" s="734" t="s">
        <v>6944</v>
      </c>
      <c r="B463" s="734" t="s">
        <v>6945</v>
      </c>
      <c r="C463" s="735">
        <v>11455</v>
      </c>
      <c r="D463" s="735">
        <v>-225</v>
      </c>
      <c r="E463" s="736">
        <v>-1.93</v>
      </c>
      <c r="F463" s="736">
        <v>11497.54</v>
      </c>
      <c r="G463" s="735">
        <v>11540</v>
      </c>
      <c r="H463" s="735">
        <v>11630</v>
      </c>
      <c r="I463" s="735">
        <v>11320</v>
      </c>
      <c r="J463" s="735">
        <v>15137154</v>
      </c>
      <c r="K463" s="735">
        <v>173632833714</v>
      </c>
      <c r="L463" s="735">
        <v>1824781500000</v>
      </c>
      <c r="M463" s="735">
        <v>1849953465535</v>
      </c>
      <c r="N463" s="735">
        <v>159300000</v>
      </c>
      <c r="O463" s="734" t="s">
        <v>6316</v>
      </c>
      <c r="P463" s="736">
        <v>1547.32</v>
      </c>
      <c r="Q463" s="736">
        <v>-15.37</v>
      </c>
      <c r="R463" s="736">
        <v>-0.98</v>
      </c>
    </row>
    <row r="464" spans="1:18">
      <c r="A464" s="734" t="s">
        <v>6946</v>
      </c>
      <c r="B464" s="734" t="s">
        <v>6947</v>
      </c>
      <c r="C464" s="735">
        <v>6680</v>
      </c>
      <c r="D464" s="735">
        <v>-90</v>
      </c>
      <c r="E464" s="736">
        <v>-1.33</v>
      </c>
      <c r="F464" s="736">
        <v>6666.58</v>
      </c>
      <c r="G464" s="735">
        <v>6760</v>
      </c>
      <c r="H464" s="735">
        <v>6760</v>
      </c>
      <c r="I464" s="735">
        <v>6625</v>
      </c>
      <c r="J464" s="735">
        <v>34920</v>
      </c>
      <c r="K464" s="735">
        <v>232149734</v>
      </c>
      <c r="L464" s="735">
        <v>13360000000</v>
      </c>
      <c r="M464" s="735">
        <v>13333163077</v>
      </c>
      <c r="N464" s="735">
        <v>2000000</v>
      </c>
      <c r="O464" s="734" t="s">
        <v>6948</v>
      </c>
      <c r="P464" s="736">
        <v>809.1</v>
      </c>
      <c r="Q464" s="736">
        <v>-15.33</v>
      </c>
      <c r="R464" s="736">
        <v>-1.86</v>
      </c>
    </row>
    <row r="465" spans="1:18">
      <c r="A465" s="734" t="s">
        <v>6949</v>
      </c>
      <c r="B465" s="734" t="s">
        <v>6950</v>
      </c>
      <c r="C465" s="735">
        <v>2930</v>
      </c>
      <c r="D465" s="735">
        <v>30</v>
      </c>
      <c r="E465" s="736">
        <v>1.03</v>
      </c>
      <c r="F465" s="736">
        <v>2960.48</v>
      </c>
      <c r="G465" s="735">
        <v>2920</v>
      </c>
      <c r="H465" s="735">
        <v>2955</v>
      </c>
      <c r="I465" s="735">
        <v>2912</v>
      </c>
      <c r="J465" s="735">
        <v>11009584</v>
      </c>
      <c r="K465" s="735">
        <v>32245149290</v>
      </c>
      <c r="L465" s="735">
        <v>272490000000</v>
      </c>
      <c r="M465" s="735">
        <v>275324787358</v>
      </c>
      <c r="N465" s="735">
        <v>93000000</v>
      </c>
      <c r="O465" s="734" t="s">
        <v>6384</v>
      </c>
      <c r="P465" s="736">
        <v>1790.87</v>
      </c>
      <c r="Q465" s="736">
        <v>-25.93</v>
      </c>
      <c r="R465" s="736">
        <v>-1.43</v>
      </c>
    </row>
    <row r="466" spans="1:18">
      <c r="A466" s="734" t="s">
        <v>8156</v>
      </c>
      <c r="B466" s="734" t="s">
        <v>8157</v>
      </c>
      <c r="C466" s="735">
        <v>14740</v>
      </c>
      <c r="D466" s="735">
        <v>-170</v>
      </c>
      <c r="E466" s="736">
        <v>-1.1399999999999999</v>
      </c>
      <c r="F466" s="736">
        <v>14780.52</v>
      </c>
      <c r="G466" s="735">
        <v>14925</v>
      </c>
      <c r="H466" s="735">
        <v>14925</v>
      </c>
      <c r="I466" s="735">
        <v>14720</v>
      </c>
      <c r="J466" s="735">
        <v>2798</v>
      </c>
      <c r="K466" s="735">
        <v>41427810</v>
      </c>
      <c r="L466" s="735">
        <v>14740000000</v>
      </c>
      <c r="M466" s="735">
        <v>14780521775</v>
      </c>
      <c r="N466" s="735">
        <v>1000000</v>
      </c>
      <c r="O466" s="734" t="s">
        <v>8158</v>
      </c>
      <c r="P466" s="736">
        <v>1900.58</v>
      </c>
      <c r="Q466" s="736">
        <v>-25.98</v>
      </c>
      <c r="R466" s="736">
        <v>-1.35</v>
      </c>
    </row>
    <row r="467" spans="1:18">
      <c r="A467" s="734" t="s">
        <v>6951</v>
      </c>
      <c r="B467" s="734" t="s">
        <v>6952</v>
      </c>
      <c r="C467" s="735">
        <v>43370</v>
      </c>
      <c r="D467" s="735">
        <v>65</v>
      </c>
      <c r="E467" s="736">
        <v>0.15</v>
      </c>
      <c r="F467" s="736">
        <v>43390.1</v>
      </c>
      <c r="G467" s="735">
        <v>43220</v>
      </c>
      <c r="H467" s="735">
        <v>43460</v>
      </c>
      <c r="I467" s="735">
        <v>43040</v>
      </c>
      <c r="J467" s="735">
        <v>292365</v>
      </c>
      <c r="K467" s="735">
        <v>12670483860</v>
      </c>
      <c r="L467" s="735">
        <v>700425500000</v>
      </c>
      <c r="M467" s="735">
        <v>700750191119</v>
      </c>
      <c r="N467" s="735">
        <v>16150000</v>
      </c>
      <c r="O467" s="734" t="s">
        <v>6319</v>
      </c>
      <c r="P467" s="736">
        <v>4214.17</v>
      </c>
      <c r="Q467" s="736">
        <v>-6.39</v>
      </c>
      <c r="R467" s="736">
        <v>-0.15</v>
      </c>
    </row>
    <row r="468" spans="1:18">
      <c r="A468" s="734" t="s">
        <v>6953</v>
      </c>
      <c r="B468" s="734" t="s">
        <v>6954</v>
      </c>
      <c r="C468" s="735">
        <v>47770</v>
      </c>
      <c r="D468" s="735">
        <v>115</v>
      </c>
      <c r="E468" s="736">
        <v>0.24</v>
      </c>
      <c r="F468" s="736">
        <v>47894.22</v>
      </c>
      <c r="G468" s="735">
        <v>47655</v>
      </c>
      <c r="H468" s="735">
        <v>48025</v>
      </c>
      <c r="I468" s="735">
        <v>47555</v>
      </c>
      <c r="J468" s="735">
        <v>104170</v>
      </c>
      <c r="K468" s="735">
        <v>4983470212</v>
      </c>
      <c r="L468" s="735">
        <v>269900500000</v>
      </c>
      <c r="M468" s="735">
        <v>270602367317</v>
      </c>
      <c r="N468" s="735">
        <v>5650000</v>
      </c>
      <c r="O468" s="734" t="s">
        <v>6955</v>
      </c>
      <c r="P468" s="736">
        <v>4620.99</v>
      </c>
      <c r="Q468" s="736">
        <v>5.3</v>
      </c>
      <c r="R468" s="736">
        <v>0.11</v>
      </c>
    </row>
    <row r="469" spans="1:18">
      <c r="A469" s="734" t="s">
        <v>6956</v>
      </c>
      <c r="B469" s="734" t="s">
        <v>6957</v>
      </c>
      <c r="C469" s="735">
        <v>21635</v>
      </c>
      <c r="D469" s="735">
        <v>-15</v>
      </c>
      <c r="E469" s="736">
        <v>-7.0000000000000007E-2</v>
      </c>
      <c r="F469" s="736">
        <v>21683.67</v>
      </c>
      <c r="G469" s="735">
        <v>21630</v>
      </c>
      <c r="H469" s="735">
        <v>21725</v>
      </c>
      <c r="I469" s="735">
        <v>21550</v>
      </c>
      <c r="J469" s="735">
        <v>11645</v>
      </c>
      <c r="K469" s="735">
        <v>252193230</v>
      </c>
      <c r="L469" s="735">
        <v>73559000000</v>
      </c>
      <c r="M469" s="735">
        <v>73724481749</v>
      </c>
      <c r="N469" s="735">
        <v>3400000</v>
      </c>
      <c r="O469" s="734" t="s">
        <v>6389</v>
      </c>
      <c r="P469" s="736">
        <v>5485.12</v>
      </c>
      <c r="Q469" s="736">
        <v>-8.32</v>
      </c>
      <c r="R469" s="736">
        <v>-0.15</v>
      </c>
    </row>
    <row r="470" spans="1:18">
      <c r="A470" s="734" t="s">
        <v>6958</v>
      </c>
      <c r="B470" s="734" t="s">
        <v>6959</v>
      </c>
      <c r="C470" s="735">
        <v>21265</v>
      </c>
      <c r="D470" s="735">
        <v>35</v>
      </c>
      <c r="E470" s="736">
        <v>0.16</v>
      </c>
      <c r="F470" s="736">
        <v>21288.55</v>
      </c>
      <c r="G470" s="735">
        <v>21230</v>
      </c>
      <c r="H470" s="735">
        <v>21340</v>
      </c>
      <c r="I470" s="735">
        <v>21160</v>
      </c>
      <c r="J470" s="735">
        <v>11915</v>
      </c>
      <c r="K470" s="735">
        <v>253545705</v>
      </c>
      <c r="L470" s="735">
        <v>27644500000</v>
      </c>
      <c r="M470" s="735">
        <v>27675109378</v>
      </c>
      <c r="N470" s="735">
        <v>1300000</v>
      </c>
      <c r="O470" s="734" t="s">
        <v>6960</v>
      </c>
      <c r="P470" s="736">
        <v>4377.57</v>
      </c>
      <c r="Q470" s="736">
        <v>-3.96</v>
      </c>
      <c r="R470" s="736">
        <v>-0.09</v>
      </c>
    </row>
    <row r="471" spans="1:18">
      <c r="A471" s="734" t="s">
        <v>6961</v>
      </c>
      <c r="B471" s="734" t="s">
        <v>6962</v>
      </c>
      <c r="C471" s="735">
        <v>11020</v>
      </c>
      <c r="D471" s="735">
        <v>-105</v>
      </c>
      <c r="E471" s="736">
        <v>-0.94</v>
      </c>
      <c r="F471" s="736">
        <v>11003.79</v>
      </c>
      <c r="G471" s="735">
        <v>11015</v>
      </c>
      <c r="H471" s="735">
        <v>11025</v>
      </c>
      <c r="I471" s="735">
        <v>10985</v>
      </c>
      <c r="J471" s="735">
        <v>2047</v>
      </c>
      <c r="K471" s="735">
        <v>22507190</v>
      </c>
      <c r="L471" s="735">
        <v>5510000000</v>
      </c>
      <c r="M471" s="735">
        <v>5501895087</v>
      </c>
      <c r="N471" s="735">
        <v>500000</v>
      </c>
      <c r="O471" s="734" t="s">
        <v>6963</v>
      </c>
      <c r="P471" s="736">
        <v>5839.28</v>
      </c>
      <c r="Q471" s="736">
        <v>-6.29</v>
      </c>
      <c r="R471" s="736">
        <v>-0.11</v>
      </c>
    </row>
    <row r="472" spans="1:18">
      <c r="A472" s="734" t="s">
        <v>6964</v>
      </c>
      <c r="B472" s="734" t="s">
        <v>6965</v>
      </c>
      <c r="C472" s="735">
        <v>9210</v>
      </c>
      <c r="D472" s="735">
        <v>0</v>
      </c>
      <c r="E472" s="736">
        <v>0</v>
      </c>
      <c r="F472" s="736">
        <v>9220.7900000000009</v>
      </c>
      <c r="G472" s="735">
        <v>9210</v>
      </c>
      <c r="H472" s="735">
        <v>9210</v>
      </c>
      <c r="I472" s="735">
        <v>9205</v>
      </c>
      <c r="J472" s="735">
        <v>14</v>
      </c>
      <c r="K472" s="735">
        <v>128935</v>
      </c>
      <c r="L472" s="735">
        <v>4605000000</v>
      </c>
      <c r="M472" s="735">
        <v>4610395300</v>
      </c>
      <c r="N472" s="735">
        <v>500000</v>
      </c>
      <c r="O472" s="734" t="s">
        <v>6966</v>
      </c>
      <c r="P472" s="736">
        <v>2255.25</v>
      </c>
      <c r="Q472" s="736">
        <v>-2.52</v>
      </c>
      <c r="R472" s="736">
        <v>-0.11</v>
      </c>
    </row>
    <row r="473" spans="1:18">
      <c r="A473" s="734" t="s">
        <v>6967</v>
      </c>
      <c r="B473" s="734" t="s">
        <v>6968</v>
      </c>
      <c r="C473" s="735">
        <v>14530</v>
      </c>
      <c r="D473" s="735">
        <v>30</v>
      </c>
      <c r="E473" s="736">
        <v>0.21</v>
      </c>
      <c r="F473" s="736">
        <v>14552.37</v>
      </c>
      <c r="G473" s="735">
        <v>14520</v>
      </c>
      <c r="H473" s="735">
        <v>14585</v>
      </c>
      <c r="I473" s="735">
        <v>14510</v>
      </c>
      <c r="J473" s="735">
        <v>1537</v>
      </c>
      <c r="K473" s="735">
        <v>22368180</v>
      </c>
      <c r="L473" s="735">
        <v>34872000000</v>
      </c>
      <c r="M473" s="735">
        <v>34925696908</v>
      </c>
      <c r="N473" s="735">
        <v>2400000</v>
      </c>
      <c r="O473" s="734" t="s">
        <v>6391</v>
      </c>
      <c r="P473" s="736">
        <v>2422.98</v>
      </c>
      <c r="Q473" s="736">
        <v>-1.95</v>
      </c>
      <c r="R473" s="736">
        <v>-0.08</v>
      </c>
    </row>
    <row r="474" spans="1:18">
      <c r="A474" s="734" t="s">
        <v>8159</v>
      </c>
      <c r="B474" s="734" t="s">
        <v>8160</v>
      </c>
      <c r="C474" s="735">
        <v>19695</v>
      </c>
      <c r="D474" s="735">
        <v>-45</v>
      </c>
      <c r="E474" s="736">
        <v>-0.23</v>
      </c>
      <c r="F474" s="736">
        <v>19526.73</v>
      </c>
      <c r="G474" s="735">
        <v>20330</v>
      </c>
      <c r="H474" s="735">
        <v>20330</v>
      </c>
      <c r="I474" s="735">
        <v>19355</v>
      </c>
      <c r="J474" s="735">
        <v>8321</v>
      </c>
      <c r="K474" s="735">
        <v>161926820</v>
      </c>
      <c r="L474" s="735">
        <v>28557750000</v>
      </c>
      <c r="M474" s="735">
        <v>28313753380</v>
      </c>
      <c r="N474" s="735">
        <v>1450000</v>
      </c>
      <c r="O474" s="734" t="s">
        <v>8161</v>
      </c>
      <c r="P474" s="736">
        <v>622.70000000000005</v>
      </c>
      <c r="Q474" s="736">
        <v>-1.76</v>
      </c>
      <c r="R474" s="736">
        <v>-0.28000000000000003</v>
      </c>
    </row>
    <row r="475" spans="1:18">
      <c r="A475" s="734" t="s">
        <v>8547</v>
      </c>
      <c r="B475" s="734" t="s">
        <v>8548</v>
      </c>
      <c r="C475" s="735">
        <v>9110</v>
      </c>
      <c r="D475" s="735">
        <v>-35</v>
      </c>
      <c r="E475" s="736">
        <v>-0.38</v>
      </c>
      <c r="F475" s="736">
        <v>9039.9699999999993</v>
      </c>
      <c r="G475" s="735">
        <v>9135</v>
      </c>
      <c r="H475" s="735">
        <v>9135</v>
      </c>
      <c r="I475" s="735">
        <v>9025</v>
      </c>
      <c r="J475" s="735">
        <v>292495</v>
      </c>
      <c r="K475" s="735">
        <v>2657155154</v>
      </c>
      <c r="L475" s="735">
        <v>324771500000</v>
      </c>
      <c r="M475" s="735">
        <v>322274885014</v>
      </c>
      <c r="N475" s="735">
        <v>35650000</v>
      </c>
      <c r="O475" s="734" t="s">
        <v>8549</v>
      </c>
      <c r="P475" s="736">
        <v>1656.29</v>
      </c>
      <c r="Q475" s="736">
        <v>-6.19</v>
      </c>
      <c r="R475" s="736">
        <v>-0.37</v>
      </c>
    </row>
    <row r="476" spans="1:18">
      <c r="A476" s="734" t="s">
        <v>6969</v>
      </c>
      <c r="B476" s="734" t="s">
        <v>6970</v>
      </c>
      <c r="C476" s="735">
        <v>8030</v>
      </c>
      <c r="D476" s="735">
        <v>-80</v>
      </c>
      <c r="E476" s="736">
        <v>-0.99</v>
      </c>
      <c r="F476" s="736">
        <v>8039.73</v>
      </c>
      <c r="G476" s="735">
        <v>8135</v>
      </c>
      <c r="H476" s="735">
        <v>8135</v>
      </c>
      <c r="I476" s="735">
        <v>8020</v>
      </c>
      <c r="J476" s="735">
        <v>6335</v>
      </c>
      <c r="K476" s="735">
        <v>50928323</v>
      </c>
      <c r="L476" s="735">
        <v>12848000000</v>
      </c>
      <c r="M476" s="735">
        <v>12863569822</v>
      </c>
      <c r="N476" s="735">
        <v>1600000</v>
      </c>
      <c r="O476" s="734" t="s">
        <v>6971</v>
      </c>
      <c r="P476" s="736">
        <v>1451.08</v>
      </c>
      <c r="Q476" s="736">
        <v>-14.65</v>
      </c>
      <c r="R476" s="736">
        <v>-1</v>
      </c>
    </row>
    <row r="477" spans="1:18">
      <c r="A477" s="734" t="s">
        <v>6972</v>
      </c>
      <c r="B477" s="734" t="s">
        <v>6973</v>
      </c>
      <c r="C477" s="735">
        <v>41175</v>
      </c>
      <c r="D477" s="735">
        <v>190</v>
      </c>
      <c r="E477" s="736">
        <v>0.46</v>
      </c>
      <c r="F477" s="736">
        <v>41587.15</v>
      </c>
      <c r="G477" s="735">
        <v>41480</v>
      </c>
      <c r="H477" s="735">
        <v>41480</v>
      </c>
      <c r="I477" s="735">
        <v>41150</v>
      </c>
      <c r="J477" s="735">
        <v>22537</v>
      </c>
      <c r="K477" s="735">
        <v>931356596</v>
      </c>
      <c r="L477" s="735">
        <v>45292500000</v>
      </c>
      <c r="M477" s="735">
        <v>45745863596</v>
      </c>
      <c r="N477" s="735">
        <v>1100000</v>
      </c>
      <c r="O477" s="734" t="s">
        <v>6974</v>
      </c>
      <c r="P477" s="736">
        <v>6001.54</v>
      </c>
      <c r="Q477" s="736">
        <v>15.17</v>
      </c>
      <c r="R477" s="736">
        <v>0.25</v>
      </c>
    </row>
    <row r="478" spans="1:18">
      <c r="A478" s="734" t="s">
        <v>8550</v>
      </c>
      <c r="B478" s="734" t="s">
        <v>8551</v>
      </c>
      <c r="C478" s="735">
        <v>4860</v>
      </c>
      <c r="D478" s="735">
        <v>15</v>
      </c>
      <c r="E478" s="736">
        <v>0.31</v>
      </c>
      <c r="F478" s="736">
        <v>4879.51</v>
      </c>
      <c r="G478" s="735">
        <v>4850</v>
      </c>
      <c r="H478" s="735">
        <v>4865</v>
      </c>
      <c r="I478" s="735">
        <v>4825</v>
      </c>
      <c r="J478" s="735">
        <v>934289</v>
      </c>
      <c r="K478" s="735">
        <v>4527969507</v>
      </c>
      <c r="L478" s="735">
        <v>556956000000</v>
      </c>
      <c r="M478" s="735">
        <v>559191588188</v>
      </c>
      <c r="N478" s="735">
        <v>114600000</v>
      </c>
      <c r="O478" s="734" t="s">
        <v>8552</v>
      </c>
      <c r="P478" s="736">
        <v>1383.09</v>
      </c>
      <c r="Q478" s="736">
        <v>8.77</v>
      </c>
      <c r="R478" s="736">
        <v>0.64</v>
      </c>
    </row>
    <row r="479" spans="1:18">
      <c r="A479" s="734" t="s">
        <v>6975</v>
      </c>
      <c r="B479" s="734" t="s">
        <v>6976</v>
      </c>
      <c r="C479" s="735">
        <v>27995</v>
      </c>
      <c r="D479" s="735">
        <v>580</v>
      </c>
      <c r="E479" s="736">
        <v>2.12</v>
      </c>
      <c r="F479" s="736">
        <v>27500.12</v>
      </c>
      <c r="G479" s="735">
        <v>27850</v>
      </c>
      <c r="H479" s="735">
        <v>27995</v>
      </c>
      <c r="I479" s="735">
        <v>27500</v>
      </c>
      <c r="J479" s="735">
        <v>1026</v>
      </c>
      <c r="K479" s="735">
        <v>28531631</v>
      </c>
      <c r="L479" s="735">
        <v>16797000000</v>
      </c>
      <c r="M479" s="735">
        <v>16500071543</v>
      </c>
      <c r="N479" s="735">
        <v>600000</v>
      </c>
      <c r="O479" s="734" t="s">
        <v>6977</v>
      </c>
      <c r="P479" s="736">
        <v>6751.47</v>
      </c>
      <c r="Q479" s="736">
        <v>103.36</v>
      </c>
      <c r="R479" s="736">
        <v>1.55</v>
      </c>
    </row>
    <row r="480" spans="1:18">
      <c r="A480" s="734" t="s">
        <v>6978</v>
      </c>
      <c r="B480" s="734" t="s">
        <v>6979</v>
      </c>
      <c r="C480" s="735">
        <v>11180</v>
      </c>
      <c r="D480" s="735">
        <v>-155</v>
      </c>
      <c r="E480" s="736">
        <v>-1.37</v>
      </c>
      <c r="F480" s="736">
        <v>11291.71</v>
      </c>
      <c r="G480" s="735">
        <v>11200</v>
      </c>
      <c r="H480" s="735">
        <v>11200</v>
      </c>
      <c r="I480" s="735">
        <v>11180</v>
      </c>
      <c r="J480" s="735">
        <v>5</v>
      </c>
      <c r="K480" s="735">
        <v>55960</v>
      </c>
      <c r="L480" s="735">
        <v>7267000000</v>
      </c>
      <c r="M480" s="735">
        <v>7339608948</v>
      </c>
      <c r="N480" s="735">
        <v>650000</v>
      </c>
      <c r="O480" s="734" t="s">
        <v>6980</v>
      </c>
      <c r="P480" s="736">
        <v>4763.3100000000004</v>
      </c>
      <c r="Q480" s="736">
        <v>14.96</v>
      </c>
      <c r="R480" s="736">
        <v>0.32</v>
      </c>
    </row>
    <row r="481" spans="1:18">
      <c r="A481" s="734" t="s">
        <v>6981</v>
      </c>
      <c r="B481" s="734" t="s">
        <v>6982</v>
      </c>
      <c r="C481" s="735">
        <v>21680</v>
      </c>
      <c r="D481" s="735">
        <v>5</v>
      </c>
      <c r="E481" s="736">
        <v>0.02</v>
      </c>
      <c r="F481" s="736">
        <v>21714.639999999999</v>
      </c>
      <c r="G481" s="735">
        <v>21650</v>
      </c>
      <c r="H481" s="735">
        <v>21800</v>
      </c>
      <c r="I481" s="735">
        <v>21505</v>
      </c>
      <c r="J481" s="735">
        <v>50214</v>
      </c>
      <c r="K481" s="735">
        <v>1085792521</v>
      </c>
      <c r="L481" s="735">
        <v>101896000000</v>
      </c>
      <c r="M481" s="735">
        <v>102058822631</v>
      </c>
      <c r="N481" s="735">
        <v>4700000</v>
      </c>
      <c r="O481" s="734" t="s">
        <v>6983</v>
      </c>
      <c r="P481" s="736">
        <v>4865.5600000000004</v>
      </c>
      <c r="Q481" s="736">
        <v>-9.26</v>
      </c>
      <c r="R481" s="736">
        <v>-0.19</v>
      </c>
    </row>
    <row r="482" spans="1:18">
      <c r="A482" s="734" t="s">
        <v>6984</v>
      </c>
      <c r="B482" s="734" t="s">
        <v>6985</v>
      </c>
      <c r="C482" s="735">
        <v>22710</v>
      </c>
      <c r="D482" s="735">
        <v>20</v>
      </c>
      <c r="E482" s="736">
        <v>0.09</v>
      </c>
      <c r="F482" s="736">
        <v>22785.52</v>
      </c>
      <c r="G482" s="735">
        <v>22690</v>
      </c>
      <c r="H482" s="735">
        <v>22820</v>
      </c>
      <c r="I482" s="735">
        <v>22690</v>
      </c>
      <c r="J482" s="735">
        <v>1088</v>
      </c>
      <c r="K482" s="735">
        <v>24755651</v>
      </c>
      <c r="L482" s="735">
        <v>13626000000</v>
      </c>
      <c r="M482" s="735">
        <v>13671309849</v>
      </c>
      <c r="N482" s="735">
        <v>600000</v>
      </c>
      <c r="O482" s="734" t="s">
        <v>6319</v>
      </c>
      <c r="P482" s="736">
        <v>4214.17</v>
      </c>
      <c r="Q482" s="736">
        <v>-6.39</v>
      </c>
      <c r="R482" s="736">
        <v>-0.15</v>
      </c>
    </row>
    <row r="483" spans="1:18">
      <c r="A483" s="734" t="s">
        <v>8568</v>
      </c>
      <c r="B483" s="734" t="s">
        <v>8569</v>
      </c>
      <c r="C483" s="735">
        <v>15680</v>
      </c>
      <c r="D483" s="735">
        <v>120</v>
      </c>
      <c r="E483" s="736">
        <v>0.77</v>
      </c>
      <c r="F483" s="736">
        <v>15668.21</v>
      </c>
      <c r="G483" s="735">
        <v>15540</v>
      </c>
      <c r="H483" s="735">
        <v>15750</v>
      </c>
      <c r="I483" s="735">
        <v>15520</v>
      </c>
      <c r="J483" s="735">
        <v>26002</v>
      </c>
      <c r="K483" s="735">
        <v>407075464</v>
      </c>
      <c r="L483" s="735">
        <v>31360000000</v>
      </c>
      <c r="M483" s="735">
        <v>31336424361</v>
      </c>
      <c r="N483" s="735">
        <v>2000000</v>
      </c>
      <c r="O483" s="734" t="s">
        <v>8570</v>
      </c>
      <c r="P483" s="736">
        <v>3834.43</v>
      </c>
      <c r="Q483" s="736">
        <v>-22.67</v>
      </c>
      <c r="R483" s="736">
        <v>-0.59</v>
      </c>
    </row>
    <row r="484" spans="1:18">
      <c r="A484" s="734" t="s">
        <v>9378</v>
      </c>
      <c r="B484" s="734" t="s">
        <v>9379</v>
      </c>
      <c r="C484" s="735">
        <v>12530</v>
      </c>
      <c r="D484" s="735">
        <v>35</v>
      </c>
      <c r="E484" s="736">
        <v>0.28000000000000003</v>
      </c>
      <c r="F484" s="736">
        <v>12545.43</v>
      </c>
      <c r="G484" s="735">
        <v>12495</v>
      </c>
      <c r="H484" s="735">
        <v>12550</v>
      </c>
      <c r="I484" s="735">
        <v>12450</v>
      </c>
      <c r="J484" s="735">
        <v>137278</v>
      </c>
      <c r="K484" s="735">
        <v>1717142618</v>
      </c>
      <c r="L484" s="735">
        <v>122794000000</v>
      </c>
      <c r="M484" s="735">
        <v>121690680714</v>
      </c>
      <c r="N484" s="735">
        <v>9800000</v>
      </c>
      <c r="O484" s="734" t="s">
        <v>9380</v>
      </c>
      <c r="P484" s="736">
        <v>5017.2700000000004</v>
      </c>
      <c r="Q484" s="736">
        <v>6.57</v>
      </c>
      <c r="R484" s="736">
        <v>0.13</v>
      </c>
    </row>
    <row r="485" spans="1:18">
      <c r="A485" s="734" t="s">
        <v>8174</v>
      </c>
      <c r="B485" s="734" t="s">
        <v>8175</v>
      </c>
      <c r="C485" s="735">
        <v>20550</v>
      </c>
      <c r="D485" s="735">
        <v>-30</v>
      </c>
      <c r="E485" s="736">
        <v>-0.15</v>
      </c>
      <c r="F485" s="736">
        <v>20527.330000000002</v>
      </c>
      <c r="G485" s="735">
        <v>20510</v>
      </c>
      <c r="H485" s="735">
        <v>20550</v>
      </c>
      <c r="I485" s="735">
        <v>20345</v>
      </c>
      <c r="J485" s="735">
        <v>41681</v>
      </c>
      <c r="K485" s="735">
        <v>852971928</v>
      </c>
      <c r="L485" s="735">
        <v>160290000000</v>
      </c>
      <c r="M485" s="735">
        <v>161139563138</v>
      </c>
      <c r="N485" s="735">
        <v>7800000</v>
      </c>
      <c r="O485" s="734" t="s">
        <v>8176</v>
      </c>
      <c r="P485" s="736">
        <v>5760.05</v>
      </c>
      <c r="Q485" s="736">
        <v>-9.0500000000000007</v>
      </c>
      <c r="R485" s="736">
        <v>-0.16</v>
      </c>
    </row>
    <row r="486" spans="1:18">
      <c r="A486" s="734" t="s">
        <v>9381</v>
      </c>
      <c r="B486" s="734" t="s">
        <v>9382</v>
      </c>
      <c r="C486" s="735">
        <v>10250</v>
      </c>
      <c r="D486" s="735">
        <v>245</v>
      </c>
      <c r="E486" s="736">
        <v>2.4500000000000002</v>
      </c>
      <c r="F486" s="736">
        <v>10330.92</v>
      </c>
      <c r="G486" s="735">
        <v>10195</v>
      </c>
      <c r="H486" s="735">
        <v>10295</v>
      </c>
      <c r="I486" s="735">
        <v>10035</v>
      </c>
      <c r="J486" s="735">
        <v>176338</v>
      </c>
      <c r="K486" s="735">
        <v>1784866871</v>
      </c>
      <c r="L486" s="735">
        <v>8200000000</v>
      </c>
      <c r="M486" s="735">
        <v>8264736133</v>
      </c>
      <c r="N486" s="735">
        <v>800000</v>
      </c>
      <c r="O486" s="734" t="s">
        <v>9383</v>
      </c>
      <c r="P486" s="736">
        <v>1238.7</v>
      </c>
      <c r="Q486" s="736">
        <v>-156.52000000000001</v>
      </c>
      <c r="R486" s="736">
        <v>-11.22</v>
      </c>
    </row>
    <row r="487" spans="1:18">
      <c r="A487" s="734" t="s">
        <v>9384</v>
      </c>
      <c r="B487" s="734" t="s">
        <v>9385</v>
      </c>
      <c r="C487" s="735">
        <v>19060</v>
      </c>
      <c r="D487" s="735">
        <v>35</v>
      </c>
      <c r="E487" s="736">
        <v>0.18</v>
      </c>
      <c r="F487" s="736">
        <v>19015.13</v>
      </c>
      <c r="G487" s="735">
        <v>19000</v>
      </c>
      <c r="H487" s="735">
        <v>19130</v>
      </c>
      <c r="I487" s="735">
        <v>18900</v>
      </c>
      <c r="J487" s="735">
        <v>35330</v>
      </c>
      <c r="K487" s="735">
        <v>672550624</v>
      </c>
      <c r="L487" s="735">
        <v>44791000000</v>
      </c>
      <c r="M487" s="735">
        <v>44685562257</v>
      </c>
      <c r="N487" s="735">
        <v>2350000</v>
      </c>
      <c r="O487" s="734" t="s">
        <v>9386</v>
      </c>
      <c r="P487" s="736">
        <v>620.76</v>
      </c>
      <c r="Q487" s="736">
        <v>-0.92</v>
      </c>
      <c r="R487" s="736">
        <v>-0.15</v>
      </c>
    </row>
    <row r="488" spans="1:18">
      <c r="A488" s="734" t="s">
        <v>8571</v>
      </c>
      <c r="B488" s="734" t="s">
        <v>9387</v>
      </c>
      <c r="C488" s="735">
        <v>24905</v>
      </c>
      <c r="D488" s="735">
        <v>-145</v>
      </c>
      <c r="E488" s="736">
        <v>-0.57999999999999996</v>
      </c>
      <c r="F488" s="736">
        <v>24923.759999999998</v>
      </c>
      <c r="G488" s="735">
        <v>24645</v>
      </c>
      <c r="H488" s="735">
        <v>24940</v>
      </c>
      <c r="I488" s="735">
        <v>24515</v>
      </c>
      <c r="J488" s="735">
        <v>10089</v>
      </c>
      <c r="K488" s="735">
        <v>250673694</v>
      </c>
      <c r="L488" s="735">
        <v>27395500000</v>
      </c>
      <c r="M488" s="735">
        <v>27416133154</v>
      </c>
      <c r="N488" s="735">
        <v>1100000</v>
      </c>
      <c r="O488" s="734" t="s">
        <v>9388</v>
      </c>
      <c r="P488" s="736">
        <v>6685.65</v>
      </c>
      <c r="Q488" s="736">
        <v>-62.47</v>
      </c>
      <c r="R488" s="736">
        <v>-0.93</v>
      </c>
    </row>
    <row r="489" spans="1:18">
      <c r="A489" s="734" t="s">
        <v>9389</v>
      </c>
      <c r="B489" s="734" t="s">
        <v>9390</v>
      </c>
      <c r="C489" s="735">
        <v>13990</v>
      </c>
      <c r="D489" s="735">
        <v>-10</v>
      </c>
      <c r="E489" s="736">
        <v>-7.0000000000000007E-2</v>
      </c>
      <c r="F489" s="736">
        <v>13955.68</v>
      </c>
      <c r="G489" s="735">
        <v>13990</v>
      </c>
      <c r="H489" s="735">
        <v>14010</v>
      </c>
      <c r="I489" s="735">
        <v>13800</v>
      </c>
      <c r="J489" s="735">
        <v>239832</v>
      </c>
      <c r="K489" s="735">
        <v>3347660031</v>
      </c>
      <c r="L489" s="735">
        <v>65753000000</v>
      </c>
      <c r="M489" s="735">
        <v>65591699244</v>
      </c>
      <c r="N489" s="735">
        <v>4700000</v>
      </c>
      <c r="O489" s="734" t="s">
        <v>9391</v>
      </c>
      <c r="P489" s="736">
        <v>23419.08</v>
      </c>
      <c r="Q489" s="736">
        <v>-55.27</v>
      </c>
      <c r="R489" s="736">
        <v>-0.24</v>
      </c>
    </row>
    <row r="490" spans="1:18">
      <c r="A490" s="734" t="s">
        <v>9392</v>
      </c>
      <c r="B490" s="734" t="s">
        <v>9393</v>
      </c>
      <c r="C490" s="735">
        <v>10375</v>
      </c>
      <c r="D490" s="735">
        <v>-50</v>
      </c>
      <c r="E490" s="736">
        <v>-0.48</v>
      </c>
      <c r="F490" s="736">
        <v>10379.700000000001</v>
      </c>
      <c r="G490" s="735">
        <v>10435</v>
      </c>
      <c r="H490" s="735">
        <v>10435</v>
      </c>
      <c r="I490" s="735">
        <v>10345</v>
      </c>
      <c r="J490" s="735">
        <v>13586</v>
      </c>
      <c r="K490" s="735">
        <v>140758942</v>
      </c>
      <c r="L490" s="735">
        <v>38906250000</v>
      </c>
      <c r="M490" s="735">
        <v>38923862069</v>
      </c>
      <c r="N490" s="735">
        <v>3750000</v>
      </c>
      <c r="O490" s="734" t="s">
        <v>9394</v>
      </c>
      <c r="P490" s="736">
        <v>2037.33</v>
      </c>
      <c r="Q490" s="736">
        <v>1.4</v>
      </c>
      <c r="R490" s="736">
        <v>7.0000000000000007E-2</v>
      </c>
    </row>
    <row r="491" spans="1:18">
      <c r="A491" s="734" t="s">
        <v>9395</v>
      </c>
      <c r="B491" s="734" t="s">
        <v>9396</v>
      </c>
      <c r="C491" s="735">
        <v>10395</v>
      </c>
      <c r="D491" s="735">
        <v>-60</v>
      </c>
      <c r="E491" s="736">
        <v>-0.56999999999999995</v>
      </c>
      <c r="F491" s="736">
        <v>10431.299999999999</v>
      </c>
      <c r="G491" s="735">
        <v>10455</v>
      </c>
      <c r="H491" s="735">
        <v>10455</v>
      </c>
      <c r="I491" s="735">
        <v>10375</v>
      </c>
      <c r="J491" s="735">
        <v>329593</v>
      </c>
      <c r="K491" s="735">
        <v>3433325554</v>
      </c>
      <c r="L491" s="735">
        <v>16112250000</v>
      </c>
      <c r="M491" s="735">
        <v>16168519973</v>
      </c>
      <c r="N491" s="735">
        <v>1550000</v>
      </c>
      <c r="O491" s="734" t="s">
        <v>9397</v>
      </c>
      <c r="P491" s="736">
        <v>1792.13</v>
      </c>
      <c r="Q491" s="736">
        <v>-21.47</v>
      </c>
      <c r="R491" s="736">
        <v>-1.18</v>
      </c>
    </row>
    <row r="492" spans="1:18">
      <c r="A492" s="734" t="s">
        <v>8574</v>
      </c>
      <c r="B492" s="734" t="s">
        <v>8575</v>
      </c>
      <c r="C492" s="735">
        <v>9385</v>
      </c>
      <c r="D492" s="735">
        <v>95</v>
      </c>
      <c r="E492" s="736">
        <v>1.02</v>
      </c>
      <c r="F492" s="736">
        <v>9470.4599999999991</v>
      </c>
      <c r="G492" s="735">
        <v>9330</v>
      </c>
      <c r="H492" s="735">
        <v>9445</v>
      </c>
      <c r="I492" s="735">
        <v>9330</v>
      </c>
      <c r="J492" s="735">
        <v>12469</v>
      </c>
      <c r="K492" s="735">
        <v>117492632</v>
      </c>
      <c r="L492" s="735">
        <v>20647000000</v>
      </c>
      <c r="M492" s="735">
        <v>20835016352</v>
      </c>
      <c r="N492" s="735">
        <v>2200000</v>
      </c>
      <c r="O492" s="734" t="s">
        <v>8576</v>
      </c>
      <c r="P492" s="736">
        <v>1602.05</v>
      </c>
      <c r="Q492" s="736">
        <v>8.0299999999999994</v>
      </c>
      <c r="R492" s="736">
        <v>0.5</v>
      </c>
    </row>
    <row r="493" spans="1:18">
      <c r="A493" s="734" t="s">
        <v>8572</v>
      </c>
      <c r="B493" s="734" t="s">
        <v>9398</v>
      </c>
      <c r="C493" s="735">
        <v>12150</v>
      </c>
      <c r="D493" s="735">
        <v>-40</v>
      </c>
      <c r="E493" s="736">
        <v>-0.33</v>
      </c>
      <c r="F493" s="736">
        <v>12258.5</v>
      </c>
      <c r="G493" s="735">
        <v>12190</v>
      </c>
      <c r="H493" s="735">
        <v>12190</v>
      </c>
      <c r="I493" s="735">
        <v>12070</v>
      </c>
      <c r="J493" s="735">
        <v>9201</v>
      </c>
      <c r="K493" s="735">
        <v>111458194</v>
      </c>
      <c r="L493" s="735">
        <v>8505000000</v>
      </c>
      <c r="M493" s="735">
        <v>8580947972</v>
      </c>
      <c r="N493" s="735">
        <v>700000</v>
      </c>
      <c r="O493" s="734" t="s">
        <v>8573</v>
      </c>
      <c r="P493" s="736">
        <v>2562.83</v>
      </c>
      <c r="Q493" s="736">
        <v>-41.13</v>
      </c>
      <c r="R493" s="736">
        <v>-1.58</v>
      </c>
    </row>
    <row r="494" spans="1:18">
      <c r="A494" s="734" t="s">
        <v>8177</v>
      </c>
      <c r="B494" s="734" t="s">
        <v>8178</v>
      </c>
      <c r="C494" s="735">
        <v>23120</v>
      </c>
      <c r="D494" s="735">
        <v>-65</v>
      </c>
      <c r="E494" s="736">
        <v>-0.28000000000000003</v>
      </c>
      <c r="F494" s="736">
        <v>23106</v>
      </c>
      <c r="G494" s="735">
        <v>23150</v>
      </c>
      <c r="H494" s="735">
        <v>23330</v>
      </c>
      <c r="I494" s="735">
        <v>22700</v>
      </c>
      <c r="J494" s="735">
        <v>1059079</v>
      </c>
      <c r="K494" s="735">
        <v>24348616184</v>
      </c>
      <c r="L494" s="735">
        <v>494768000000</v>
      </c>
      <c r="M494" s="735">
        <v>500244928540</v>
      </c>
      <c r="N494" s="735">
        <v>21400000</v>
      </c>
      <c r="O494" s="734" t="s">
        <v>8179</v>
      </c>
      <c r="P494" s="736">
        <v>3500.31</v>
      </c>
      <c r="Q494" s="736">
        <v>-7.25</v>
      </c>
      <c r="R494" s="736">
        <v>-0.21</v>
      </c>
    </row>
    <row r="495" spans="1:18">
      <c r="A495" s="734" t="s">
        <v>8581</v>
      </c>
      <c r="B495" s="734" t="s">
        <v>9399</v>
      </c>
      <c r="C495" s="735">
        <v>8900</v>
      </c>
      <c r="D495" s="735">
        <v>-190</v>
      </c>
      <c r="E495" s="736">
        <v>-2.09</v>
      </c>
      <c r="F495" s="736">
        <v>8895.09</v>
      </c>
      <c r="G495" s="735">
        <v>8925</v>
      </c>
      <c r="H495" s="735">
        <v>8980</v>
      </c>
      <c r="I495" s="735">
        <v>8855</v>
      </c>
      <c r="J495" s="735">
        <v>24195</v>
      </c>
      <c r="K495" s="735">
        <v>215626167</v>
      </c>
      <c r="L495" s="735">
        <v>5340000000</v>
      </c>
      <c r="M495" s="735">
        <v>5337051168</v>
      </c>
      <c r="N495" s="735">
        <v>600000</v>
      </c>
      <c r="O495" s="734" t="s">
        <v>9400</v>
      </c>
      <c r="P495" s="736">
        <v>3497.91</v>
      </c>
      <c r="Q495" s="736">
        <v>-80.239999999999995</v>
      </c>
      <c r="R495" s="736">
        <v>-2.2400000000000002</v>
      </c>
    </row>
    <row r="496" spans="1:18">
      <c r="A496" s="734" t="s">
        <v>8577</v>
      </c>
      <c r="B496" s="734" t="s">
        <v>8578</v>
      </c>
      <c r="C496" s="735">
        <v>13900</v>
      </c>
      <c r="D496" s="735">
        <v>40</v>
      </c>
      <c r="E496" s="736">
        <v>0.28999999999999998</v>
      </c>
      <c r="F496" s="736">
        <v>13906.18</v>
      </c>
      <c r="G496" s="735">
        <v>13865</v>
      </c>
      <c r="H496" s="735">
        <v>13940</v>
      </c>
      <c r="I496" s="735">
        <v>13800</v>
      </c>
      <c r="J496" s="735">
        <v>43450</v>
      </c>
      <c r="K496" s="735">
        <v>603756808</v>
      </c>
      <c r="L496" s="735">
        <v>25715000000</v>
      </c>
      <c r="M496" s="735">
        <v>26421738399</v>
      </c>
      <c r="N496" s="735">
        <v>1850000</v>
      </c>
      <c r="O496" s="734" t="s">
        <v>6319</v>
      </c>
      <c r="P496" s="736">
        <v>4214.17</v>
      </c>
      <c r="Q496" s="736">
        <v>-6.39</v>
      </c>
      <c r="R496" s="736">
        <v>-0.15</v>
      </c>
    </row>
    <row r="497" spans="1:18">
      <c r="A497" s="734" t="s">
        <v>9401</v>
      </c>
      <c r="B497" s="734" t="s">
        <v>9402</v>
      </c>
      <c r="C497" s="735">
        <v>16400</v>
      </c>
      <c r="D497" s="735">
        <v>170</v>
      </c>
      <c r="E497" s="736">
        <v>1.05</v>
      </c>
      <c r="F497" s="736">
        <v>16385.13</v>
      </c>
      <c r="G497" s="735">
        <v>16230</v>
      </c>
      <c r="H497" s="735">
        <v>16435</v>
      </c>
      <c r="I497" s="735">
        <v>16190</v>
      </c>
      <c r="J497" s="735">
        <v>14015</v>
      </c>
      <c r="K497" s="735">
        <v>227974870</v>
      </c>
      <c r="L497" s="735">
        <v>22960000000</v>
      </c>
      <c r="M497" s="735">
        <v>22939187813</v>
      </c>
      <c r="N497" s="735">
        <v>1400000</v>
      </c>
      <c r="O497" s="734" t="s">
        <v>9403</v>
      </c>
      <c r="P497" s="736">
        <v>555.80999999999995</v>
      </c>
      <c r="Q497" s="736">
        <v>-2.44</v>
      </c>
      <c r="R497" s="736">
        <v>-0.44</v>
      </c>
    </row>
    <row r="498" spans="1:18">
      <c r="A498" s="734" t="s">
        <v>8579</v>
      </c>
      <c r="B498" s="734" t="s">
        <v>8580</v>
      </c>
      <c r="C498" s="735">
        <v>18025</v>
      </c>
      <c r="D498" s="735">
        <v>115</v>
      </c>
      <c r="E498" s="736">
        <v>0.64</v>
      </c>
      <c r="F498" s="736">
        <v>18031.53</v>
      </c>
      <c r="G498" s="735">
        <v>17910</v>
      </c>
      <c r="H498" s="735">
        <v>18075</v>
      </c>
      <c r="I498" s="735">
        <v>17810</v>
      </c>
      <c r="J498" s="735">
        <v>142582</v>
      </c>
      <c r="K498" s="735">
        <v>2566320042</v>
      </c>
      <c r="L498" s="735">
        <v>74803750000</v>
      </c>
      <c r="M498" s="735">
        <v>74830859578</v>
      </c>
      <c r="N498" s="735">
        <v>4150000</v>
      </c>
      <c r="O498" s="734" t="s">
        <v>8370</v>
      </c>
      <c r="P498" s="736">
        <v>1797.52</v>
      </c>
      <c r="Q498" s="736">
        <v>4.79</v>
      </c>
      <c r="R498" s="736">
        <v>0.27</v>
      </c>
    </row>
    <row r="499" spans="1:18">
      <c r="A499" s="734" t="s">
        <v>9404</v>
      </c>
      <c r="B499" s="734" t="s">
        <v>9405</v>
      </c>
      <c r="C499" s="735">
        <v>12540</v>
      </c>
      <c r="D499" s="735">
        <v>-50</v>
      </c>
      <c r="E499" s="736">
        <v>-0.4</v>
      </c>
      <c r="F499" s="736">
        <v>12580.55</v>
      </c>
      <c r="G499" s="735">
        <v>12360</v>
      </c>
      <c r="H499" s="735">
        <v>12540</v>
      </c>
      <c r="I499" s="735">
        <v>12360</v>
      </c>
      <c r="J499" s="735">
        <v>31591</v>
      </c>
      <c r="K499" s="735">
        <v>393406025</v>
      </c>
      <c r="L499" s="735">
        <v>44517000000</v>
      </c>
      <c r="M499" s="735">
        <v>44660969743</v>
      </c>
      <c r="N499" s="735">
        <v>3550000</v>
      </c>
      <c r="O499" s="734" t="s">
        <v>9406</v>
      </c>
      <c r="P499" s="736">
        <v>3588.04</v>
      </c>
      <c r="Q499" s="736">
        <v>-21.02</v>
      </c>
      <c r="R499" s="736">
        <v>-0.57999999999999996</v>
      </c>
    </row>
    <row r="500" spans="1:18">
      <c r="A500" s="734" t="s">
        <v>6322</v>
      </c>
      <c r="B500" s="734" t="s">
        <v>8582</v>
      </c>
      <c r="C500" s="735">
        <v>62135</v>
      </c>
      <c r="D500" s="735">
        <v>335</v>
      </c>
      <c r="E500" s="736">
        <v>0.54</v>
      </c>
      <c r="F500" s="736">
        <v>62030.31</v>
      </c>
      <c r="G500" s="735">
        <v>61615</v>
      </c>
      <c r="H500" s="735">
        <v>62155</v>
      </c>
      <c r="I500" s="735">
        <v>61430</v>
      </c>
      <c r="J500" s="735">
        <v>272997</v>
      </c>
      <c r="K500" s="735">
        <v>16922776232</v>
      </c>
      <c r="L500" s="735">
        <v>1071828750000</v>
      </c>
      <c r="M500" s="735">
        <v>1070022921668</v>
      </c>
      <c r="N500" s="735">
        <v>17250000</v>
      </c>
      <c r="O500" s="734" t="s">
        <v>6199</v>
      </c>
      <c r="P500" s="736">
        <v>605.98</v>
      </c>
      <c r="Q500" s="736">
        <v>0.28999999999999998</v>
      </c>
      <c r="R500" s="736">
        <v>0.05</v>
      </c>
    </row>
    <row r="501" spans="1:18">
      <c r="A501" s="734" t="s">
        <v>8583</v>
      </c>
      <c r="B501" s="734" t="s">
        <v>8584</v>
      </c>
      <c r="C501" s="735">
        <v>72030</v>
      </c>
      <c r="D501" s="735">
        <v>595</v>
      </c>
      <c r="E501" s="736">
        <v>0.83</v>
      </c>
      <c r="F501" s="736">
        <v>71997.97</v>
      </c>
      <c r="G501" s="735">
        <v>71750</v>
      </c>
      <c r="H501" s="735">
        <v>72215</v>
      </c>
      <c r="I501" s="735">
        <v>71750</v>
      </c>
      <c r="J501" s="735">
        <v>119</v>
      </c>
      <c r="K501" s="735">
        <v>8568465</v>
      </c>
      <c r="L501" s="735">
        <v>32413500000</v>
      </c>
      <c r="M501" s="735">
        <v>32399086481</v>
      </c>
      <c r="N501" s="735">
        <v>450000</v>
      </c>
      <c r="O501" s="734" t="s">
        <v>6202</v>
      </c>
      <c r="P501" s="736">
        <v>797.55</v>
      </c>
      <c r="Q501" s="736">
        <v>0.38</v>
      </c>
      <c r="R501" s="736">
        <v>0.05</v>
      </c>
    </row>
    <row r="502" spans="1:18">
      <c r="A502" s="734" t="s">
        <v>6324</v>
      </c>
      <c r="B502" s="734" t="s">
        <v>8585</v>
      </c>
      <c r="C502" s="735">
        <v>87930</v>
      </c>
      <c r="D502" s="735">
        <v>720</v>
      </c>
      <c r="E502" s="736">
        <v>0.83</v>
      </c>
      <c r="F502" s="736">
        <v>88031.97</v>
      </c>
      <c r="G502" s="735">
        <v>86425</v>
      </c>
      <c r="H502" s="735">
        <v>88525</v>
      </c>
      <c r="I502" s="735">
        <v>86425</v>
      </c>
      <c r="J502" s="735">
        <v>575</v>
      </c>
      <c r="K502" s="735">
        <v>50634787</v>
      </c>
      <c r="L502" s="735">
        <v>21982500000</v>
      </c>
      <c r="M502" s="735">
        <v>22007992929</v>
      </c>
      <c r="N502" s="735">
        <v>250000</v>
      </c>
      <c r="O502" s="734" t="s">
        <v>6285</v>
      </c>
      <c r="P502" s="736">
        <v>2993.23</v>
      </c>
      <c r="Q502" s="736">
        <v>13.05</v>
      </c>
      <c r="R502" s="736">
        <v>0.44</v>
      </c>
    </row>
    <row r="503" spans="1:18">
      <c r="A503" s="734" t="s">
        <v>6325</v>
      </c>
      <c r="B503" s="734" t="s">
        <v>8586</v>
      </c>
      <c r="C503" s="735">
        <v>1259</v>
      </c>
      <c r="D503" s="735">
        <v>-19</v>
      </c>
      <c r="E503" s="736">
        <v>-1.49</v>
      </c>
      <c r="F503" s="736">
        <v>1256.31</v>
      </c>
      <c r="G503" s="735">
        <v>1277</v>
      </c>
      <c r="H503" s="735">
        <v>1291</v>
      </c>
      <c r="I503" s="735">
        <v>1249</v>
      </c>
      <c r="J503" s="735">
        <v>25380</v>
      </c>
      <c r="K503" s="735">
        <v>31929148</v>
      </c>
      <c r="L503" s="735">
        <v>2329150000</v>
      </c>
      <c r="M503" s="735">
        <v>2324165367</v>
      </c>
      <c r="N503" s="735">
        <v>1850000</v>
      </c>
      <c r="O503" s="734" t="s">
        <v>6285</v>
      </c>
      <c r="P503" s="736">
        <v>2993.23</v>
      </c>
      <c r="Q503" s="736">
        <v>13.05</v>
      </c>
      <c r="R503" s="736">
        <v>0.44</v>
      </c>
    </row>
    <row r="504" spans="1:18">
      <c r="A504" s="734" t="s">
        <v>6328</v>
      </c>
      <c r="B504" s="734" t="s">
        <v>8587</v>
      </c>
      <c r="C504" s="735">
        <v>12700</v>
      </c>
      <c r="D504" s="735">
        <v>80</v>
      </c>
      <c r="E504" s="736">
        <v>0.63</v>
      </c>
      <c r="F504" s="736">
        <v>12688.53</v>
      </c>
      <c r="G504" s="735">
        <v>12670</v>
      </c>
      <c r="H504" s="735">
        <v>12705</v>
      </c>
      <c r="I504" s="735">
        <v>12665</v>
      </c>
      <c r="J504" s="735">
        <v>80</v>
      </c>
      <c r="K504" s="735">
        <v>1014620</v>
      </c>
      <c r="L504" s="735">
        <v>5080000000</v>
      </c>
      <c r="M504" s="735">
        <v>6344264960</v>
      </c>
      <c r="N504" s="735">
        <v>400000</v>
      </c>
      <c r="O504" s="734" t="s">
        <v>6329</v>
      </c>
      <c r="P504" s="736">
        <v>1940.72</v>
      </c>
      <c r="Q504" s="736">
        <v>0.55000000000000004</v>
      </c>
      <c r="R504" s="736">
        <v>0.03</v>
      </c>
    </row>
    <row r="505" spans="1:18">
      <c r="A505" s="734" t="s">
        <v>6330</v>
      </c>
      <c r="B505" s="734" t="s">
        <v>8588</v>
      </c>
      <c r="C505" s="735">
        <v>13570</v>
      </c>
      <c r="D505" s="735">
        <v>0</v>
      </c>
      <c r="E505" s="736">
        <v>0</v>
      </c>
      <c r="F505" s="736">
        <v>13556.67</v>
      </c>
      <c r="G505" s="735">
        <v>13580</v>
      </c>
      <c r="H505" s="735">
        <v>13585</v>
      </c>
      <c r="I505" s="735">
        <v>13520</v>
      </c>
      <c r="J505" s="735">
        <v>134</v>
      </c>
      <c r="K505" s="735">
        <v>1816285</v>
      </c>
      <c r="L505" s="735">
        <v>10856000000</v>
      </c>
      <c r="M505" s="735">
        <v>10845334117</v>
      </c>
      <c r="N505" s="735">
        <v>800000</v>
      </c>
      <c r="O505" s="734" t="s">
        <v>6331</v>
      </c>
      <c r="P505" s="736">
        <v>2252.08</v>
      </c>
      <c r="Q505" s="736">
        <v>-1.75</v>
      </c>
      <c r="R505" s="736">
        <v>-0.08</v>
      </c>
    </row>
    <row r="506" spans="1:18">
      <c r="A506" s="734" t="s">
        <v>8018</v>
      </c>
      <c r="B506" s="734" t="s">
        <v>8589</v>
      </c>
      <c r="C506" s="735">
        <v>108035</v>
      </c>
      <c r="D506" s="735">
        <v>5</v>
      </c>
      <c r="E506" s="736">
        <v>0</v>
      </c>
      <c r="F506" s="736">
        <v>108054.12</v>
      </c>
      <c r="G506" s="735">
        <v>108030</v>
      </c>
      <c r="H506" s="735">
        <v>108040</v>
      </c>
      <c r="I506" s="735">
        <v>108030</v>
      </c>
      <c r="J506" s="735">
        <v>414</v>
      </c>
      <c r="K506" s="735">
        <v>44725420</v>
      </c>
      <c r="L506" s="735">
        <v>30789975000</v>
      </c>
      <c r="M506" s="735">
        <v>30795423621</v>
      </c>
      <c r="N506" s="735">
        <v>285000</v>
      </c>
      <c r="O506" s="734" t="s">
        <v>6685</v>
      </c>
      <c r="P506" s="736">
        <v>1176.6600000000001</v>
      </c>
      <c r="Q506" s="736">
        <v>0.08</v>
      </c>
      <c r="R506" s="736">
        <v>0.01</v>
      </c>
    </row>
    <row r="507" spans="1:18">
      <c r="A507" s="734" t="s">
        <v>6333</v>
      </c>
      <c r="B507" s="734" t="s">
        <v>8590</v>
      </c>
      <c r="C507" s="735">
        <v>7030</v>
      </c>
      <c r="D507" s="735">
        <v>40</v>
      </c>
      <c r="E507" s="736">
        <v>0.56999999999999995</v>
      </c>
      <c r="F507" s="736">
        <v>7054.99</v>
      </c>
      <c r="G507" s="735">
        <v>6990</v>
      </c>
      <c r="H507" s="735">
        <v>7030</v>
      </c>
      <c r="I507" s="735">
        <v>6970</v>
      </c>
      <c r="J507" s="735">
        <v>5435</v>
      </c>
      <c r="K507" s="735">
        <v>38056828</v>
      </c>
      <c r="L507" s="735">
        <v>9842000000</v>
      </c>
      <c r="M507" s="735">
        <v>9876981841</v>
      </c>
      <c r="N507" s="735">
        <v>1400000</v>
      </c>
      <c r="O507" s="734" t="s">
        <v>6334</v>
      </c>
      <c r="P507" s="736">
        <v>679.35</v>
      </c>
      <c r="Q507" s="736">
        <v>4.04</v>
      </c>
      <c r="R507" s="736">
        <v>0.6</v>
      </c>
    </row>
    <row r="508" spans="1:18">
      <c r="A508" s="734" t="s">
        <v>8019</v>
      </c>
      <c r="B508" s="734" t="s">
        <v>8591</v>
      </c>
      <c r="C508" s="735">
        <v>52115</v>
      </c>
      <c r="D508" s="735">
        <v>-675</v>
      </c>
      <c r="E508" s="736">
        <v>-1.28</v>
      </c>
      <c r="F508" s="736">
        <v>52034.9</v>
      </c>
      <c r="G508" s="735">
        <v>52400</v>
      </c>
      <c r="H508" s="735">
        <v>52695</v>
      </c>
      <c r="I508" s="735">
        <v>51410</v>
      </c>
      <c r="J508" s="735">
        <v>542908</v>
      </c>
      <c r="K508" s="735">
        <v>28289203246</v>
      </c>
      <c r="L508" s="735">
        <v>1198645000000</v>
      </c>
      <c r="M508" s="735">
        <v>1196802704835</v>
      </c>
      <c r="N508" s="735">
        <v>23000000</v>
      </c>
      <c r="O508" s="734" t="s">
        <v>8020</v>
      </c>
      <c r="P508" s="736">
        <v>5489.67</v>
      </c>
      <c r="Q508" s="736">
        <v>-94.03</v>
      </c>
      <c r="R508" s="736">
        <v>-1.68</v>
      </c>
    </row>
    <row r="509" spans="1:18">
      <c r="A509" s="734" t="s">
        <v>9407</v>
      </c>
      <c r="B509" s="734" t="s">
        <v>9408</v>
      </c>
      <c r="C509" s="735">
        <v>8230</v>
      </c>
      <c r="D509" s="735">
        <v>-245</v>
      </c>
      <c r="E509" s="736">
        <v>-2.89</v>
      </c>
      <c r="F509" s="736">
        <v>8214.67</v>
      </c>
      <c r="G509" s="735">
        <v>8380</v>
      </c>
      <c r="H509" s="735">
        <v>8380</v>
      </c>
      <c r="I509" s="735">
        <v>8045</v>
      </c>
      <c r="J509" s="735">
        <v>81125</v>
      </c>
      <c r="K509" s="735">
        <v>668586379</v>
      </c>
      <c r="L509" s="735">
        <v>17283000000</v>
      </c>
      <c r="M509" s="735">
        <v>17250800398</v>
      </c>
      <c r="N509" s="735">
        <v>2100000</v>
      </c>
      <c r="O509" s="734" t="s">
        <v>8020</v>
      </c>
      <c r="P509" s="736">
        <v>5489.67</v>
      </c>
      <c r="Q509" s="736">
        <v>-94.03</v>
      </c>
      <c r="R509" s="736">
        <v>-1.68</v>
      </c>
    </row>
    <row r="510" spans="1:18">
      <c r="A510" s="734" t="s">
        <v>9409</v>
      </c>
      <c r="B510" s="734" t="s">
        <v>9410</v>
      </c>
      <c r="C510" s="735">
        <v>9430</v>
      </c>
      <c r="D510" s="735">
        <v>-85</v>
      </c>
      <c r="E510" s="736">
        <v>-0.89</v>
      </c>
      <c r="F510" s="736">
        <v>9468.51</v>
      </c>
      <c r="G510" s="735">
        <v>9510</v>
      </c>
      <c r="H510" s="735">
        <v>9510</v>
      </c>
      <c r="I510" s="735">
        <v>9325</v>
      </c>
      <c r="J510" s="735">
        <v>13162</v>
      </c>
      <c r="K510" s="735">
        <v>123636235</v>
      </c>
      <c r="L510" s="735">
        <v>12259000000</v>
      </c>
      <c r="M510" s="735">
        <v>12309059048</v>
      </c>
      <c r="N510" s="735">
        <v>1300000</v>
      </c>
      <c r="O510" s="734" t="s">
        <v>9411</v>
      </c>
      <c r="P510" s="736">
        <v>1499.13</v>
      </c>
      <c r="Q510" s="736">
        <v>-4.8499999999999996</v>
      </c>
      <c r="R510" s="736">
        <v>-0.32</v>
      </c>
    </row>
    <row r="511" spans="1:18">
      <c r="A511" s="734" t="s">
        <v>6335</v>
      </c>
      <c r="B511" s="734" t="s">
        <v>8592</v>
      </c>
      <c r="C511" s="735">
        <v>19820</v>
      </c>
      <c r="D511" s="735">
        <v>-35</v>
      </c>
      <c r="E511" s="736">
        <v>-0.18</v>
      </c>
      <c r="F511" s="736">
        <v>19938.79</v>
      </c>
      <c r="G511" s="735">
        <v>19890</v>
      </c>
      <c r="H511" s="735">
        <v>19890</v>
      </c>
      <c r="I511" s="735">
        <v>19705</v>
      </c>
      <c r="J511" s="735">
        <v>2470</v>
      </c>
      <c r="K511" s="735">
        <v>48949415</v>
      </c>
      <c r="L511" s="735">
        <v>9910000000</v>
      </c>
      <c r="M511" s="735">
        <v>9969396187</v>
      </c>
      <c r="N511" s="735">
        <v>500000</v>
      </c>
      <c r="O511" s="734" t="s">
        <v>6336</v>
      </c>
      <c r="P511" s="736">
        <v>3554.66</v>
      </c>
      <c r="Q511" s="736">
        <v>0.55000000000000004</v>
      </c>
      <c r="R511" s="736">
        <v>0.02</v>
      </c>
    </row>
    <row r="512" spans="1:18">
      <c r="A512" s="734" t="s">
        <v>6337</v>
      </c>
      <c r="B512" s="734" t="s">
        <v>8593</v>
      </c>
      <c r="C512" s="735">
        <v>17515</v>
      </c>
      <c r="D512" s="735">
        <v>0</v>
      </c>
      <c r="E512" s="736">
        <v>0</v>
      </c>
      <c r="F512" s="736">
        <v>17428.169999999998</v>
      </c>
      <c r="G512" s="735">
        <v>17510</v>
      </c>
      <c r="H512" s="735">
        <v>17530</v>
      </c>
      <c r="I512" s="735">
        <v>17435</v>
      </c>
      <c r="J512" s="735">
        <v>19796</v>
      </c>
      <c r="K512" s="735">
        <v>346454813</v>
      </c>
      <c r="L512" s="735">
        <v>33278500000</v>
      </c>
      <c r="M512" s="735">
        <v>33113514998</v>
      </c>
      <c r="N512" s="735">
        <v>1900000</v>
      </c>
      <c r="O512" s="734" t="s">
        <v>6338</v>
      </c>
      <c r="P512" s="736">
        <v>2969.96</v>
      </c>
      <c r="Q512" s="736">
        <v>18.62</v>
      </c>
      <c r="R512" s="736">
        <v>0.63</v>
      </c>
    </row>
    <row r="513" spans="1:18">
      <c r="A513" s="734" t="s">
        <v>6339</v>
      </c>
      <c r="B513" s="734" t="s">
        <v>8594</v>
      </c>
      <c r="C513" s="735">
        <v>16125</v>
      </c>
      <c r="D513" s="735">
        <v>-70</v>
      </c>
      <c r="E513" s="736">
        <v>-0.43</v>
      </c>
      <c r="F513" s="736">
        <v>16129.33</v>
      </c>
      <c r="G513" s="735">
        <v>16195</v>
      </c>
      <c r="H513" s="735">
        <v>16195</v>
      </c>
      <c r="I513" s="735">
        <v>16075</v>
      </c>
      <c r="J513" s="735">
        <v>1018</v>
      </c>
      <c r="K513" s="735">
        <v>16397995</v>
      </c>
      <c r="L513" s="735">
        <v>10481250000</v>
      </c>
      <c r="M513" s="735">
        <v>10484063701</v>
      </c>
      <c r="N513" s="735">
        <v>650000</v>
      </c>
      <c r="O513" s="734" t="s">
        <v>6340</v>
      </c>
      <c r="P513" s="736">
        <v>2792.85</v>
      </c>
      <c r="Q513" s="736">
        <v>-2.8</v>
      </c>
      <c r="R513" s="736">
        <v>-0.1</v>
      </c>
    </row>
    <row r="514" spans="1:18">
      <c r="A514" s="734" t="s">
        <v>6341</v>
      </c>
      <c r="B514" s="734" t="s">
        <v>8595</v>
      </c>
      <c r="C514" s="735">
        <v>21275</v>
      </c>
      <c r="D514" s="735">
        <v>0</v>
      </c>
      <c r="E514" s="736">
        <v>0</v>
      </c>
      <c r="F514" s="736">
        <v>21307.3</v>
      </c>
      <c r="G514" s="735">
        <v>21260</v>
      </c>
      <c r="H514" s="735">
        <v>21275</v>
      </c>
      <c r="I514" s="735">
        <v>21135</v>
      </c>
      <c r="J514" s="735">
        <v>556260</v>
      </c>
      <c r="K514" s="735">
        <v>11809548082</v>
      </c>
      <c r="L514" s="735">
        <v>1871987250000</v>
      </c>
      <c r="M514" s="735">
        <v>1874828976214</v>
      </c>
      <c r="N514" s="735">
        <v>87990000</v>
      </c>
      <c r="O514" s="734" t="s">
        <v>6342</v>
      </c>
      <c r="P514" s="736">
        <v>20754.099999999999</v>
      </c>
      <c r="Q514" s="736">
        <v>-21.51</v>
      </c>
      <c r="R514" s="736">
        <v>-0.1</v>
      </c>
    </row>
    <row r="515" spans="1:18">
      <c r="A515" s="734" t="s">
        <v>9412</v>
      </c>
      <c r="B515" s="734" t="s">
        <v>9413</v>
      </c>
      <c r="C515" s="735">
        <v>11825</v>
      </c>
      <c r="D515" s="735">
        <v>60</v>
      </c>
      <c r="E515" s="736">
        <v>0.51</v>
      </c>
      <c r="F515" s="736">
        <v>11788.31</v>
      </c>
      <c r="G515" s="735">
        <v>11765</v>
      </c>
      <c r="H515" s="735">
        <v>11825</v>
      </c>
      <c r="I515" s="735">
        <v>11700</v>
      </c>
      <c r="J515" s="735">
        <v>79189</v>
      </c>
      <c r="K515" s="735">
        <v>929606431</v>
      </c>
      <c r="L515" s="735">
        <v>63855000000</v>
      </c>
      <c r="M515" s="735">
        <v>63656887810</v>
      </c>
      <c r="N515" s="735">
        <v>5400000</v>
      </c>
      <c r="O515" s="734" t="s">
        <v>9414</v>
      </c>
      <c r="P515" s="736">
        <v>1537.69</v>
      </c>
      <c r="Q515" s="736">
        <v>-0.91</v>
      </c>
      <c r="R515" s="736">
        <v>-0.06</v>
      </c>
    </row>
    <row r="516" spans="1:18">
      <c r="A516" s="734" t="s">
        <v>8596</v>
      </c>
      <c r="B516" s="734" t="s">
        <v>8597</v>
      </c>
      <c r="C516" s="735">
        <v>8875</v>
      </c>
      <c r="D516" s="735">
        <v>-80</v>
      </c>
      <c r="E516" s="736">
        <v>-0.89</v>
      </c>
      <c r="F516" s="736">
        <v>8851.18</v>
      </c>
      <c r="G516" s="735">
        <v>8900</v>
      </c>
      <c r="H516" s="735">
        <v>8900</v>
      </c>
      <c r="I516" s="735">
        <v>8790</v>
      </c>
      <c r="J516" s="735">
        <v>618323</v>
      </c>
      <c r="K516" s="735">
        <v>5452652999</v>
      </c>
      <c r="L516" s="735">
        <v>175281250000</v>
      </c>
      <c r="M516" s="735">
        <v>174810749409</v>
      </c>
      <c r="N516" s="735">
        <v>19750000</v>
      </c>
      <c r="O516" s="734" t="s">
        <v>8598</v>
      </c>
      <c r="P516" s="736">
        <v>1593.81</v>
      </c>
      <c r="Q516" s="736">
        <v>0.71</v>
      </c>
      <c r="R516" s="736">
        <v>0.04</v>
      </c>
    </row>
    <row r="517" spans="1:18">
      <c r="A517" s="734" t="s">
        <v>6343</v>
      </c>
      <c r="B517" s="734" t="s">
        <v>8599</v>
      </c>
      <c r="C517" s="735">
        <v>14300</v>
      </c>
      <c r="D517" s="735">
        <v>10</v>
      </c>
      <c r="E517" s="736">
        <v>7.0000000000000007E-2</v>
      </c>
      <c r="F517" s="736">
        <v>14253.25</v>
      </c>
      <c r="G517" s="735">
        <v>14290</v>
      </c>
      <c r="H517" s="735">
        <v>14300</v>
      </c>
      <c r="I517" s="735">
        <v>14230</v>
      </c>
      <c r="J517" s="735">
        <v>263033</v>
      </c>
      <c r="K517" s="735">
        <v>3757358861</v>
      </c>
      <c r="L517" s="735">
        <v>387530000000</v>
      </c>
      <c r="M517" s="735">
        <v>386262997842</v>
      </c>
      <c r="N517" s="735">
        <v>27100000</v>
      </c>
      <c r="O517" s="734" t="s">
        <v>6344</v>
      </c>
      <c r="P517" s="736">
        <v>3691.85</v>
      </c>
      <c r="Q517" s="736">
        <v>-2.13</v>
      </c>
      <c r="R517" s="736">
        <v>-0.06</v>
      </c>
    </row>
    <row r="518" spans="1:18">
      <c r="A518" s="734" t="s">
        <v>8021</v>
      </c>
      <c r="B518" s="734" t="s">
        <v>8600</v>
      </c>
      <c r="C518" s="735">
        <v>53920</v>
      </c>
      <c r="D518" s="735">
        <v>-15</v>
      </c>
      <c r="E518" s="736">
        <v>-0.03</v>
      </c>
      <c r="F518" s="736">
        <v>53842.69</v>
      </c>
      <c r="G518" s="735">
        <v>53995</v>
      </c>
      <c r="H518" s="735">
        <v>54100</v>
      </c>
      <c r="I518" s="735">
        <v>53870</v>
      </c>
      <c r="J518" s="735">
        <v>6671</v>
      </c>
      <c r="K518" s="735">
        <v>360099050</v>
      </c>
      <c r="L518" s="735">
        <v>48420160000</v>
      </c>
      <c r="M518" s="735">
        <v>48458417808</v>
      </c>
      <c r="N518" s="735">
        <v>898000</v>
      </c>
      <c r="O518" s="734" t="s">
        <v>8022</v>
      </c>
      <c r="P518" s="736">
        <v>113.31</v>
      </c>
      <c r="Q518" s="736">
        <v>-0.17</v>
      </c>
      <c r="R518" s="736">
        <v>-0.15</v>
      </c>
    </row>
    <row r="519" spans="1:18">
      <c r="A519" s="734" t="s">
        <v>8023</v>
      </c>
      <c r="B519" s="734" t="s">
        <v>8601</v>
      </c>
      <c r="C519" s="735">
        <v>104830</v>
      </c>
      <c r="D519" s="735">
        <v>130</v>
      </c>
      <c r="E519" s="736">
        <v>0.12</v>
      </c>
      <c r="F519" s="736">
        <v>104709.85</v>
      </c>
      <c r="G519" s="735">
        <v>105295</v>
      </c>
      <c r="H519" s="735">
        <v>105630</v>
      </c>
      <c r="I519" s="735">
        <v>104830</v>
      </c>
      <c r="J519" s="735">
        <v>120</v>
      </c>
      <c r="K519" s="735">
        <v>12625770</v>
      </c>
      <c r="L519" s="735">
        <v>14885860000</v>
      </c>
      <c r="M519" s="735">
        <v>14868799312</v>
      </c>
      <c r="N519" s="735">
        <v>142000</v>
      </c>
      <c r="O519" s="734" t="s">
        <v>8024</v>
      </c>
      <c r="P519" s="736">
        <v>94.7</v>
      </c>
      <c r="Q519" s="736">
        <v>-0.32</v>
      </c>
      <c r="R519" s="736">
        <v>-0.34</v>
      </c>
    </row>
    <row r="520" spans="1:18">
      <c r="A520" s="734" t="s">
        <v>8602</v>
      </c>
      <c r="B520" s="734" t="s">
        <v>8603</v>
      </c>
      <c r="C520" s="735">
        <v>51480</v>
      </c>
      <c r="D520" s="735">
        <v>10</v>
      </c>
      <c r="E520" s="736">
        <v>0.02</v>
      </c>
      <c r="F520" s="736">
        <v>51471.74</v>
      </c>
      <c r="G520" s="735">
        <v>51465</v>
      </c>
      <c r="H520" s="735">
        <v>51480</v>
      </c>
      <c r="I520" s="735">
        <v>51465</v>
      </c>
      <c r="J520" s="735">
        <v>11010</v>
      </c>
      <c r="K520" s="735">
        <v>566751825</v>
      </c>
      <c r="L520" s="735">
        <v>144041040000</v>
      </c>
      <c r="M520" s="735">
        <v>136503065901</v>
      </c>
      <c r="N520" s="735">
        <v>2798000</v>
      </c>
      <c r="O520" s="734" t="s">
        <v>8604</v>
      </c>
      <c r="P520" s="736">
        <v>118.82</v>
      </c>
      <c r="Q520" s="736">
        <v>0.01</v>
      </c>
      <c r="R520" s="736">
        <v>0.01</v>
      </c>
    </row>
    <row r="521" spans="1:18">
      <c r="A521" s="734" t="s">
        <v>6345</v>
      </c>
      <c r="B521" s="734" t="s">
        <v>8605</v>
      </c>
      <c r="C521" s="735">
        <v>54570</v>
      </c>
      <c r="D521" s="735">
        <v>95</v>
      </c>
      <c r="E521" s="736">
        <v>0.17</v>
      </c>
      <c r="F521" s="736">
        <v>54395.29</v>
      </c>
      <c r="G521" s="735">
        <v>54565</v>
      </c>
      <c r="H521" s="735">
        <v>54675</v>
      </c>
      <c r="I521" s="735">
        <v>54515</v>
      </c>
      <c r="J521" s="735">
        <v>532</v>
      </c>
      <c r="K521" s="735">
        <v>29041610</v>
      </c>
      <c r="L521" s="735">
        <v>5675280000</v>
      </c>
      <c r="M521" s="735">
        <v>6745015689</v>
      </c>
      <c r="N521" s="735">
        <v>104000</v>
      </c>
      <c r="O521" s="734" t="s">
        <v>6224</v>
      </c>
      <c r="P521" s="736">
        <v>1194.99</v>
      </c>
      <c r="Q521" s="736">
        <v>-1.69</v>
      </c>
      <c r="R521" s="736">
        <v>-0.14000000000000001</v>
      </c>
    </row>
    <row r="522" spans="1:18">
      <c r="A522" s="734" t="s">
        <v>6346</v>
      </c>
      <c r="B522" s="734" t="s">
        <v>8606</v>
      </c>
      <c r="C522" s="735">
        <v>56290</v>
      </c>
      <c r="D522" s="735">
        <v>-10</v>
      </c>
      <c r="E522" s="736">
        <v>-0.02</v>
      </c>
      <c r="F522" s="736">
        <v>56266.91</v>
      </c>
      <c r="G522" s="735">
        <v>56370</v>
      </c>
      <c r="H522" s="735">
        <v>56375</v>
      </c>
      <c r="I522" s="735">
        <v>56290</v>
      </c>
      <c r="J522" s="735">
        <v>15025</v>
      </c>
      <c r="K522" s="735">
        <v>846367800</v>
      </c>
      <c r="L522" s="735">
        <v>33548840000</v>
      </c>
      <c r="M522" s="735">
        <v>33535079246</v>
      </c>
      <c r="N522" s="735">
        <v>596000</v>
      </c>
      <c r="O522" s="734" t="s">
        <v>6225</v>
      </c>
      <c r="P522" s="736">
        <v>1221.98</v>
      </c>
      <c r="Q522" s="736">
        <v>-0.69</v>
      </c>
      <c r="R522" s="736">
        <v>-0.06</v>
      </c>
    </row>
    <row r="523" spans="1:18">
      <c r="A523" s="734" t="s">
        <v>8607</v>
      </c>
      <c r="B523" s="734" t="s">
        <v>8608</v>
      </c>
      <c r="C523" s="735">
        <v>15630</v>
      </c>
      <c r="D523" s="735">
        <v>-150</v>
      </c>
      <c r="E523" s="736">
        <v>-0.95</v>
      </c>
      <c r="F523" s="736">
        <v>15663.12</v>
      </c>
      <c r="G523" s="735">
        <v>15650</v>
      </c>
      <c r="H523" s="735">
        <v>15650</v>
      </c>
      <c r="I523" s="735">
        <v>15600</v>
      </c>
      <c r="J523" s="735">
        <v>242</v>
      </c>
      <c r="K523" s="735">
        <v>3782420</v>
      </c>
      <c r="L523" s="735">
        <v>2344500000</v>
      </c>
      <c r="M523" s="735">
        <v>7831557669</v>
      </c>
      <c r="N523" s="735">
        <v>150000</v>
      </c>
      <c r="O523" s="734" t="s">
        <v>8609</v>
      </c>
      <c r="P523" s="736">
        <v>10442.870000000001</v>
      </c>
      <c r="Q523" s="736">
        <v>-56.75</v>
      </c>
      <c r="R523" s="736">
        <v>-0.54</v>
      </c>
    </row>
    <row r="524" spans="1:18">
      <c r="A524" s="734" t="s">
        <v>6347</v>
      </c>
      <c r="B524" s="734" t="s">
        <v>8610</v>
      </c>
      <c r="C524" s="735">
        <v>42920</v>
      </c>
      <c r="D524" s="735">
        <v>740</v>
      </c>
      <c r="E524" s="736">
        <v>1.75</v>
      </c>
      <c r="F524" s="736">
        <v>42707.59</v>
      </c>
      <c r="G524" s="735">
        <v>42180</v>
      </c>
      <c r="H524" s="735">
        <v>44290</v>
      </c>
      <c r="I524" s="735">
        <v>42150</v>
      </c>
      <c r="J524" s="735">
        <v>257545</v>
      </c>
      <c r="K524" s="735">
        <v>11059119272</v>
      </c>
      <c r="L524" s="735">
        <v>64380000000</v>
      </c>
      <c r="M524" s="735">
        <v>70467530590</v>
      </c>
      <c r="N524" s="735">
        <v>1500000</v>
      </c>
      <c r="O524" s="734" t="s">
        <v>8611</v>
      </c>
      <c r="P524" s="736">
        <v>10816.36</v>
      </c>
      <c r="Q524" s="736">
        <v>44.48</v>
      </c>
      <c r="R524" s="736">
        <v>0.41</v>
      </c>
    </row>
    <row r="525" spans="1:18">
      <c r="A525" s="734" t="s">
        <v>6348</v>
      </c>
      <c r="B525" s="734" t="s">
        <v>8612</v>
      </c>
      <c r="C525" s="735">
        <v>23425</v>
      </c>
      <c r="D525" s="735">
        <v>-60</v>
      </c>
      <c r="E525" s="736">
        <v>-0.26</v>
      </c>
      <c r="F525" s="736">
        <v>23412.54</v>
      </c>
      <c r="G525" s="735">
        <v>23425</v>
      </c>
      <c r="H525" s="735">
        <v>23425</v>
      </c>
      <c r="I525" s="735">
        <v>23425</v>
      </c>
      <c r="J525" s="735">
        <v>35</v>
      </c>
      <c r="K525" s="735">
        <v>819875</v>
      </c>
      <c r="L525" s="735">
        <v>11946750000</v>
      </c>
      <c r="M525" s="735">
        <v>11940397551</v>
      </c>
      <c r="N525" s="735">
        <v>510000</v>
      </c>
      <c r="O525" s="734" t="s">
        <v>6349</v>
      </c>
      <c r="P525" s="736">
        <v>1020.16</v>
      </c>
      <c r="Q525" s="736">
        <v>-0.53</v>
      </c>
      <c r="R525" s="736">
        <v>-0.05</v>
      </c>
    </row>
    <row r="526" spans="1:18">
      <c r="A526" s="734" t="s">
        <v>8613</v>
      </c>
      <c r="B526" s="734" t="s">
        <v>8614</v>
      </c>
      <c r="C526" s="735">
        <v>17500</v>
      </c>
      <c r="D526" s="735">
        <v>-90</v>
      </c>
      <c r="E526" s="736">
        <v>-0.51</v>
      </c>
      <c r="F526" s="736">
        <v>17651.71</v>
      </c>
      <c r="G526" s="735">
        <v>17200</v>
      </c>
      <c r="H526" s="735">
        <v>17500</v>
      </c>
      <c r="I526" s="735">
        <v>17200</v>
      </c>
      <c r="J526" s="735">
        <v>38382</v>
      </c>
      <c r="K526" s="735">
        <v>668170753</v>
      </c>
      <c r="L526" s="735">
        <v>35000000000</v>
      </c>
      <c r="M526" s="735">
        <v>34420836881</v>
      </c>
      <c r="N526" s="735">
        <v>2000000</v>
      </c>
      <c r="O526" s="734" t="s">
        <v>8615</v>
      </c>
      <c r="P526" s="736">
        <v>3789.44</v>
      </c>
      <c r="Q526" s="736">
        <v>26.95</v>
      </c>
      <c r="R526" s="736">
        <v>0.72</v>
      </c>
    </row>
    <row r="527" spans="1:18">
      <c r="A527" s="734" t="s">
        <v>6350</v>
      </c>
      <c r="B527" s="734" t="s">
        <v>8616</v>
      </c>
      <c r="C527" s="735">
        <v>4350</v>
      </c>
      <c r="D527" s="735">
        <v>-10</v>
      </c>
      <c r="E527" s="736">
        <v>-0.23</v>
      </c>
      <c r="F527" s="736">
        <v>4273.13</v>
      </c>
      <c r="G527" s="735">
        <v>4360</v>
      </c>
      <c r="H527" s="735">
        <v>4370</v>
      </c>
      <c r="I527" s="735">
        <v>4310</v>
      </c>
      <c r="J527" s="735">
        <v>39317</v>
      </c>
      <c r="K527" s="735">
        <v>170469497</v>
      </c>
      <c r="L527" s="735">
        <v>18705000000</v>
      </c>
      <c r="M527" s="735">
        <v>18588119957</v>
      </c>
      <c r="N527" s="735">
        <v>4300000</v>
      </c>
      <c r="O527" s="734" t="s">
        <v>6351</v>
      </c>
      <c r="P527" s="736">
        <v>41.23</v>
      </c>
      <c r="Q527" s="736">
        <v>-0.57999999999999996</v>
      </c>
      <c r="R527" s="736">
        <v>-1.38</v>
      </c>
    </row>
    <row r="528" spans="1:18">
      <c r="A528" s="734" t="s">
        <v>9415</v>
      </c>
      <c r="B528" s="734" t="s">
        <v>9416</v>
      </c>
      <c r="C528" s="735">
        <v>14095</v>
      </c>
      <c r="D528" s="735">
        <v>-105</v>
      </c>
      <c r="E528" s="736">
        <v>-0.74</v>
      </c>
      <c r="F528" s="736">
        <v>14234.15</v>
      </c>
      <c r="G528" s="735">
        <v>14305</v>
      </c>
      <c r="H528" s="735">
        <v>14315</v>
      </c>
      <c r="I528" s="735">
        <v>14060</v>
      </c>
      <c r="J528" s="735">
        <v>32643</v>
      </c>
      <c r="K528" s="735">
        <v>460161697</v>
      </c>
      <c r="L528" s="735">
        <v>54265750000</v>
      </c>
      <c r="M528" s="735">
        <v>54801488970</v>
      </c>
      <c r="N528" s="735">
        <v>3850000</v>
      </c>
      <c r="O528" s="734" t="s">
        <v>9417</v>
      </c>
      <c r="P528" s="736">
        <v>5947.13</v>
      </c>
      <c r="Q528" s="736">
        <v>-78.06</v>
      </c>
      <c r="R528" s="736">
        <v>-1.3</v>
      </c>
    </row>
    <row r="529" spans="1:18">
      <c r="A529" s="734" t="s">
        <v>9418</v>
      </c>
      <c r="B529" s="734" t="s">
        <v>9419</v>
      </c>
      <c r="C529" s="735">
        <v>17950</v>
      </c>
      <c r="D529" s="735">
        <v>-135</v>
      </c>
      <c r="E529" s="736">
        <v>-0.75</v>
      </c>
      <c r="F529" s="736">
        <v>17823</v>
      </c>
      <c r="G529" s="735">
        <v>17990</v>
      </c>
      <c r="H529" s="735">
        <v>17990</v>
      </c>
      <c r="I529" s="735">
        <v>17785</v>
      </c>
      <c r="J529" s="735">
        <v>70561</v>
      </c>
      <c r="K529" s="735">
        <v>1259776715</v>
      </c>
      <c r="L529" s="735">
        <v>58337500000</v>
      </c>
      <c r="M529" s="735">
        <v>57924756880</v>
      </c>
      <c r="N529" s="735">
        <v>3250000</v>
      </c>
      <c r="O529" s="734" t="s">
        <v>9420</v>
      </c>
      <c r="P529" s="736">
        <v>6511.76</v>
      </c>
      <c r="Q529" s="736">
        <v>-77.89</v>
      </c>
      <c r="R529" s="736">
        <v>-1.18</v>
      </c>
    </row>
    <row r="530" spans="1:18">
      <c r="A530" s="734" t="s">
        <v>6352</v>
      </c>
      <c r="B530" s="734" t="s">
        <v>8617</v>
      </c>
      <c r="C530" s="735">
        <v>7355</v>
      </c>
      <c r="D530" s="735">
        <v>-70</v>
      </c>
      <c r="E530" s="736">
        <v>-0.94</v>
      </c>
      <c r="F530" s="736">
        <v>7408.17</v>
      </c>
      <c r="G530" s="735">
        <v>7355</v>
      </c>
      <c r="H530" s="735">
        <v>7355</v>
      </c>
      <c r="I530" s="735">
        <v>7245</v>
      </c>
      <c r="J530" s="735">
        <v>178443</v>
      </c>
      <c r="K530" s="735">
        <v>1302447911</v>
      </c>
      <c r="L530" s="735">
        <v>50381750000</v>
      </c>
      <c r="M530" s="735">
        <v>50375551057</v>
      </c>
      <c r="N530" s="735">
        <v>6850000</v>
      </c>
      <c r="O530" s="734" t="s">
        <v>6353</v>
      </c>
      <c r="P530" s="736">
        <v>490.15</v>
      </c>
      <c r="Q530" s="736">
        <v>-5.18</v>
      </c>
      <c r="R530" s="736">
        <v>-1.05</v>
      </c>
    </row>
    <row r="531" spans="1:18">
      <c r="A531" s="734" t="s">
        <v>9421</v>
      </c>
      <c r="B531" s="734" t="s">
        <v>9422</v>
      </c>
      <c r="C531" s="735">
        <v>10020</v>
      </c>
      <c r="D531" s="735">
        <v>-120</v>
      </c>
      <c r="E531" s="736">
        <v>-1.18</v>
      </c>
      <c r="F531" s="736">
        <v>9953.76</v>
      </c>
      <c r="G531" s="735">
        <v>10010</v>
      </c>
      <c r="H531" s="735">
        <v>10045</v>
      </c>
      <c r="I531" s="735">
        <v>9950</v>
      </c>
      <c r="J531" s="735">
        <v>396266</v>
      </c>
      <c r="K531" s="735">
        <v>3967150695</v>
      </c>
      <c r="L531" s="735">
        <v>17034000000</v>
      </c>
      <c r="M531" s="735">
        <v>16921384378</v>
      </c>
      <c r="N531" s="735">
        <v>1700000</v>
      </c>
      <c r="O531" s="734" t="s">
        <v>9423</v>
      </c>
      <c r="P531" s="736">
        <v>1980.64</v>
      </c>
      <c r="Q531" s="736">
        <v>-38.130000000000003</v>
      </c>
      <c r="R531" s="736">
        <v>-1.89</v>
      </c>
    </row>
    <row r="532" spans="1:18">
      <c r="A532" s="734" t="s">
        <v>6354</v>
      </c>
      <c r="B532" s="734" t="s">
        <v>8618</v>
      </c>
      <c r="C532" s="735">
        <v>117345</v>
      </c>
      <c r="D532" s="735">
        <v>70</v>
      </c>
      <c r="E532" s="736">
        <v>0.06</v>
      </c>
      <c r="F532" s="736">
        <v>117295.35</v>
      </c>
      <c r="G532" s="735">
        <v>117275</v>
      </c>
      <c r="H532" s="735">
        <v>117355</v>
      </c>
      <c r="I532" s="735">
        <v>117275</v>
      </c>
      <c r="J532" s="735">
        <v>3063</v>
      </c>
      <c r="K532" s="735">
        <v>359417245</v>
      </c>
      <c r="L532" s="735">
        <v>53861355000</v>
      </c>
      <c r="M532" s="735">
        <v>53838567103</v>
      </c>
      <c r="N532" s="735">
        <v>459000</v>
      </c>
      <c r="O532" s="734" t="s">
        <v>6355</v>
      </c>
      <c r="P532" s="736">
        <v>149.27000000000001</v>
      </c>
      <c r="Q532" s="736">
        <v>0</v>
      </c>
      <c r="R532" s="736">
        <v>0</v>
      </c>
    </row>
    <row r="533" spans="1:18">
      <c r="A533" s="734" t="s">
        <v>8619</v>
      </c>
      <c r="B533" s="734" t="s">
        <v>8620</v>
      </c>
      <c r="C533" s="735">
        <v>52350</v>
      </c>
      <c r="D533" s="735">
        <v>-25</v>
      </c>
      <c r="E533" s="736">
        <v>-0.05</v>
      </c>
      <c r="F533" s="736">
        <v>52372.4</v>
      </c>
      <c r="G533" s="735">
        <v>52370</v>
      </c>
      <c r="H533" s="735">
        <v>52375</v>
      </c>
      <c r="I533" s="735">
        <v>52345</v>
      </c>
      <c r="J533" s="735">
        <v>55592</v>
      </c>
      <c r="K533" s="735">
        <v>2910822915</v>
      </c>
      <c r="L533" s="735">
        <v>529782000000</v>
      </c>
      <c r="M533" s="735">
        <v>527599572418</v>
      </c>
      <c r="N533" s="735">
        <v>10120000</v>
      </c>
      <c r="O533" s="734" t="s">
        <v>8621</v>
      </c>
      <c r="P533" s="736">
        <v>118.9</v>
      </c>
      <c r="Q533" s="736">
        <v>0.01</v>
      </c>
      <c r="R533" s="736">
        <v>0.01</v>
      </c>
    </row>
    <row r="534" spans="1:18">
      <c r="A534" s="734" t="s">
        <v>9424</v>
      </c>
      <c r="B534" s="734" t="s">
        <v>9425</v>
      </c>
      <c r="C534" s="735">
        <v>9875</v>
      </c>
      <c r="D534" s="735">
        <v>75</v>
      </c>
      <c r="E534" s="736">
        <v>0.77</v>
      </c>
      <c r="F534" s="736">
        <v>9951.16</v>
      </c>
      <c r="G534" s="735">
        <v>9805</v>
      </c>
      <c r="H534" s="735">
        <v>9890</v>
      </c>
      <c r="I534" s="735">
        <v>9805</v>
      </c>
      <c r="J534" s="735">
        <v>1313</v>
      </c>
      <c r="K534" s="735">
        <v>12947055</v>
      </c>
      <c r="L534" s="735">
        <v>5431250000</v>
      </c>
      <c r="M534" s="735">
        <v>5473138713</v>
      </c>
      <c r="N534" s="735">
        <v>550000</v>
      </c>
      <c r="O534" s="734" t="s">
        <v>9426</v>
      </c>
      <c r="P534" s="736">
        <v>3333.94</v>
      </c>
      <c r="Q534" s="736">
        <v>-13.95</v>
      </c>
      <c r="R534" s="736">
        <v>-0.42</v>
      </c>
    </row>
    <row r="535" spans="1:18">
      <c r="A535" s="734" t="s">
        <v>6356</v>
      </c>
      <c r="B535" s="734" t="s">
        <v>8622</v>
      </c>
      <c r="C535" s="735">
        <v>18395</v>
      </c>
      <c r="D535" s="735">
        <v>40</v>
      </c>
      <c r="E535" s="736">
        <v>0.22</v>
      </c>
      <c r="F535" s="736">
        <v>18372.490000000002</v>
      </c>
      <c r="G535" s="735">
        <v>18195</v>
      </c>
      <c r="H535" s="735">
        <v>18395</v>
      </c>
      <c r="I535" s="735">
        <v>18195</v>
      </c>
      <c r="J535" s="735">
        <v>8155</v>
      </c>
      <c r="K535" s="735">
        <v>149526590</v>
      </c>
      <c r="L535" s="735">
        <v>29432000000</v>
      </c>
      <c r="M535" s="735">
        <v>29395977264</v>
      </c>
      <c r="N535" s="735">
        <v>1600000</v>
      </c>
      <c r="O535" s="734" t="s">
        <v>6247</v>
      </c>
      <c r="P535" s="736">
        <v>6896.24</v>
      </c>
      <c r="Q535" s="736">
        <v>-9.5</v>
      </c>
      <c r="R535" s="736">
        <v>-0.14000000000000001</v>
      </c>
    </row>
    <row r="536" spans="1:18">
      <c r="A536" s="734" t="s">
        <v>6357</v>
      </c>
      <c r="B536" s="734" t="s">
        <v>8623</v>
      </c>
      <c r="C536" s="735">
        <v>27395</v>
      </c>
      <c r="D536" s="735">
        <v>-135</v>
      </c>
      <c r="E536" s="736">
        <v>-0.49</v>
      </c>
      <c r="F536" s="736">
        <v>27426.6</v>
      </c>
      <c r="G536" s="735">
        <v>26830</v>
      </c>
      <c r="H536" s="735">
        <v>27410</v>
      </c>
      <c r="I536" s="735">
        <v>26830</v>
      </c>
      <c r="J536" s="735">
        <v>7629</v>
      </c>
      <c r="K536" s="735">
        <v>208508921</v>
      </c>
      <c r="L536" s="735">
        <v>90403500000</v>
      </c>
      <c r="M536" s="735">
        <v>90507786859</v>
      </c>
      <c r="N536" s="735">
        <v>3300000</v>
      </c>
      <c r="O536" s="734" t="s">
        <v>6247</v>
      </c>
      <c r="P536" s="736">
        <v>6896.24</v>
      </c>
      <c r="Q536" s="736">
        <v>-9.5</v>
      </c>
      <c r="R536" s="736">
        <v>-0.14000000000000001</v>
      </c>
    </row>
    <row r="537" spans="1:18">
      <c r="A537" s="734" t="s">
        <v>9427</v>
      </c>
      <c r="B537" s="734" t="s">
        <v>9428</v>
      </c>
      <c r="C537" s="735">
        <v>11445</v>
      </c>
      <c r="D537" s="735">
        <v>35</v>
      </c>
      <c r="E537" s="736">
        <v>0.31</v>
      </c>
      <c r="F537" s="736">
        <v>11449.65</v>
      </c>
      <c r="G537" s="735">
        <v>11400</v>
      </c>
      <c r="H537" s="735">
        <v>11450</v>
      </c>
      <c r="I537" s="735">
        <v>11375</v>
      </c>
      <c r="J537" s="735">
        <v>122893</v>
      </c>
      <c r="K537" s="735">
        <v>1401148355</v>
      </c>
      <c r="L537" s="735">
        <v>45780000000</v>
      </c>
      <c r="M537" s="735">
        <v>45798585214</v>
      </c>
      <c r="N537" s="735">
        <v>4000000</v>
      </c>
      <c r="O537" s="734" t="s">
        <v>9429</v>
      </c>
      <c r="P537" s="736">
        <v>275.14</v>
      </c>
      <c r="Q537" s="736">
        <v>-0.17</v>
      </c>
      <c r="R537" s="736">
        <v>-0.06</v>
      </c>
    </row>
    <row r="538" spans="1:18">
      <c r="A538" s="734" t="s">
        <v>8624</v>
      </c>
      <c r="B538" s="734" t="s">
        <v>8625</v>
      </c>
      <c r="C538" s="735">
        <v>13255</v>
      </c>
      <c r="D538" s="735">
        <v>10</v>
      </c>
      <c r="E538" s="736">
        <v>0.08</v>
      </c>
      <c r="F538" s="736">
        <v>13268.22</v>
      </c>
      <c r="G538" s="735">
        <v>13245</v>
      </c>
      <c r="H538" s="735">
        <v>13265</v>
      </c>
      <c r="I538" s="735">
        <v>13160</v>
      </c>
      <c r="J538" s="735">
        <v>9116</v>
      </c>
      <c r="K538" s="735">
        <v>120598190</v>
      </c>
      <c r="L538" s="735">
        <v>30486500000</v>
      </c>
      <c r="M538" s="735">
        <v>30516917300</v>
      </c>
      <c r="N538" s="735">
        <v>2300000</v>
      </c>
      <c r="O538" s="734" t="s">
        <v>8626</v>
      </c>
      <c r="P538" s="736">
        <v>5008.67</v>
      </c>
      <c r="Q538" s="736">
        <v>-7.6</v>
      </c>
      <c r="R538" s="736">
        <v>-0.15</v>
      </c>
    </row>
    <row r="539" spans="1:18">
      <c r="A539" s="734" t="s">
        <v>9430</v>
      </c>
      <c r="B539" s="734" t="s">
        <v>9431</v>
      </c>
      <c r="C539" s="735">
        <v>10795</v>
      </c>
      <c r="D539" s="735">
        <v>45</v>
      </c>
      <c r="E539" s="736">
        <v>0.42</v>
      </c>
      <c r="F539" s="736">
        <v>10796.72</v>
      </c>
      <c r="G539" s="735">
        <v>10770</v>
      </c>
      <c r="H539" s="735">
        <v>10795</v>
      </c>
      <c r="I539" s="735">
        <v>10715</v>
      </c>
      <c r="J539" s="735">
        <v>26861</v>
      </c>
      <c r="K539" s="735">
        <v>288902085</v>
      </c>
      <c r="L539" s="735">
        <v>21590000000</v>
      </c>
      <c r="M539" s="735">
        <v>21593431389</v>
      </c>
      <c r="N539" s="735">
        <v>2000000</v>
      </c>
      <c r="O539" s="734" t="s">
        <v>9432</v>
      </c>
      <c r="P539" s="736">
        <v>2828.11</v>
      </c>
      <c r="Q539" s="736">
        <v>-3.38</v>
      </c>
      <c r="R539" s="736">
        <v>-0.12</v>
      </c>
    </row>
    <row r="540" spans="1:18">
      <c r="A540" s="734" t="s">
        <v>6358</v>
      </c>
      <c r="B540" s="734" t="s">
        <v>8627</v>
      </c>
      <c r="C540" s="735">
        <v>42875</v>
      </c>
      <c r="D540" s="735">
        <v>35</v>
      </c>
      <c r="E540" s="736">
        <v>0.08</v>
      </c>
      <c r="F540" s="736">
        <v>42864.38</v>
      </c>
      <c r="G540" s="735">
        <v>42300</v>
      </c>
      <c r="H540" s="735">
        <v>42875</v>
      </c>
      <c r="I540" s="735">
        <v>42300</v>
      </c>
      <c r="J540" s="735">
        <v>1753</v>
      </c>
      <c r="K540" s="735">
        <v>74843735</v>
      </c>
      <c r="L540" s="735">
        <v>32156250000</v>
      </c>
      <c r="M540" s="735">
        <v>32148284715</v>
      </c>
      <c r="N540" s="735">
        <v>750000</v>
      </c>
      <c r="O540" s="734" t="s">
        <v>6359</v>
      </c>
      <c r="P540" s="736">
        <v>12735.9</v>
      </c>
      <c r="Q540" s="736">
        <v>-49.93</v>
      </c>
      <c r="R540" s="736">
        <v>-0.39</v>
      </c>
    </row>
    <row r="541" spans="1:18">
      <c r="A541" s="734" t="s">
        <v>6360</v>
      </c>
      <c r="B541" s="734" t="s">
        <v>8628</v>
      </c>
      <c r="C541" s="735">
        <v>18425</v>
      </c>
      <c r="D541" s="735">
        <v>-70</v>
      </c>
      <c r="E541" s="736">
        <v>-0.38</v>
      </c>
      <c r="F541" s="736">
        <v>18509.88</v>
      </c>
      <c r="G541" s="735">
        <v>18495</v>
      </c>
      <c r="H541" s="735">
        <v>18695</v>
      </c>
      <c r="I541" s="735">
        <v>18405</v>
      </c>
      <c r="J541" s="735">
        <v>8422</v>
      </c>
      <c r="K541" s="735">
        <v>155568335</v>
      </c>
      <c r="L541" s="735">
        <v>16951000000</v>
      </c>
      <c r="M541" s="735">
        <v>17029086671</v>
      </c>
      <c r="N541" s="735">
        <v>920000</v>
      </c>
      <c r="O541" s="734" t="s">
        <v>6361</v>
      </c>
      <c r="P541" s="736">
        <v>1014.97</v>
      </c>
      <c r="Q541" s="736">
        <v>-1.08</v>
      </c>
      <c r="R541" s="736">
        <v>-0.11</v>
      </c>
    </row>
    <row r="542" spans="1:18">
      <c r="A542" s="734" t="s">
        <v>6362</v>
      </c>
      <c r="B542" s="734" t="s">
        <v>8629</v>
      </c>
      <c r="C542" s="735">
        <v>131640</v>
      </c>
      <c r="D542" s="735">
        <v>1020</v>
      </c>
      <c r="E542" s="736">
        <v>0.78</v>
      </c>
      <c r="F542" s="736">
        <v>131488.16</v>
      </c>
      <c r="G542" s="735">
        <v>130850</v>
      </c>
      <c r="H542" s="735">
        <v>131640</v>
      </c>
      <c r="I542" s="735">
        <v>130795</v>
      </c>
      <c r="J542" s="735">
        <v>862</v>
      </c>
      <c r="K542" s="735">
        <v>113048775</v>
      </c>
      <c r="L542" s="735">
        <v>35016240000</v>
      </c>
      <c r="M542" s="735">
        <v>34975850984</v>
      </c>
      <c r="N542" s="735">
        <v>266000</v>
      </c>
      <c r="O542" s="734" t="s">
        <v>6363</v>
      </c>
      <c r="P542" s="736">
        <v>595.64</v>
      </c>
      <c r="Q542" s="736">
        <v>0.12</v>
      </c>
      <c r="R542" s="736">
        <v>0.02</v>
      </c>
    </row>
    <row r="543" spans="1:18">
      <c r="A543" s="734" t="s">
        <v>8025</v>
      </c>
      <c r="B543" s="734" t="s">
        <v>8630</v>
      </c>
      <c r="C543" s="735">
        <v>60680</v>
      </c>
      <c r="D543" s="735">
        <v>95</v>
      </c>
      <c r="E543" s="736">
        <v>0.16</v>
      </c>
      <c r="F543" s="736">
        <v>60947.68</v>
      </c>
      <c r="G543" s="735">
        <v>60600</v>
      </c>
      <c r="H543" s="735">
        <v>60680</v>
      </c>
      <c r="I543" s="735">
        <v>60560</v>
      </c>
      <c r="J543" s="735">
        <v>12</v>
      </c>
      <c r="K543" s="735">
        <v>727495</v>
      </c>
      <c r="L543" s="735">
        <v>6674800000</v>
      </c>
      <c r="M543" s="735">
        <v>6704244784</v>
      </c>
      <c r="N543" s="735">
        <v>110000</v>
      </c>
      <c r="O543" s="734" t="s">
        <v>7993</v>
      </c>
      <c r="P543" s="736">
        <v>1226.32</v>
      </c>
      <c r="Q543" s="736">
        <v>0.13</v>
      </c>
      <c r="R543" s="736">
        <v>0.01</v>
      </c>
    </row>
    <row r="544" spans="1:18">
      <c r="A544" s="734" t="s">
        <v>9433</v>
      </c>
      <c r="B544" s="734" t="s">
        <v>9434</v>
      </c>
      <c r="C544" s="735">
        <v>12230</v>
      </c>
      <c r="D544" s="735">
        <v>15</v>
      </c>
      <c r="E544" s="736">
        <v>0.12</v>
      </c>
      <c r="F544" s="736">
        <v>12161.24</v>
      </c>
      <c r="G544" s="735">
        <v>12165</v>
      </c>
      <c r="H544" s="735">
        <v>12230</v>
      </c>
      <c r="I544" s="735">
        <v>12030</v>
      </c>
      <c r="J544" s="735">
        <v>4156</v>
      </c>
      <c r="K544" s="735">
        <v>50281522</v>
      </c>
      <c r="L544" s="735">
        <v>9172500000</v>
      </c>
      <c r="M544" s="735">
        <v>9120932325</v>
      </c>
      <c r="N544" s="735">
        <v>750000</v>
      </c>
      <c r="O544" s="734" t="s">
        <v>9435</v>
      </c>
      <c r="P544" s="736">
        <v>4531.58</v>
      </c>
      <c r="Q544" s="736">
        <v>31.09</v>
      </c>
      <c r="R544" s="736">
        <v>0.69</v>
      </c>
    </row>
    <row r="545" spans="1:18">
      <c r="A545" s="734" t="s">
        <v>8631</v>
      </c>
      <c r="B545" s="734" t="s">
        <v>8632</v>
      </c>
      <c r="C545" s="735">
        <v>9655</v>
      </c>
      <c r="D545" s="735">
        <v>-140</v>
      </c>
      <c r="E545" s="736">
        <v>-1.43</v>
      </c>
      <c r="F545" s="736">
        <v>9648.9599999999991</v>
      </c>
      <c r="G545" s="735">
        <v>9795</v>
      </c>
      <c r="H545" s="735">
        <v>9795</v>
      </c>
      <c r="I545" s="735">
        <v>9610</v>
      </c>
      <c r="J545" s="735">
        <v>26427</v>
      </c>
      <c r="K545" s="735">
        <v>254857933</v>
      </c>
      <c r="L545" s="735">
        <v>17379000000</v>
      </c>
      <c r="M545" s="735">
        <v>17368126261</v>
      </c>
      <c r="N545" s="735">
        <v>1800000</v>
      </c>
      <c r="O545" s="734" t="s">
        <v>8633</v>
      </c>
      <c r="P545" s="736">
        <v>1479.56</v>
      </c>
      <c r="Q545" s="736">
        <v>-2.64</v>
      </c>
      <c r="R545" s="736">
        <v>-0.18</v>
      </c>
    </row>
    <row r="546" spans="1:18">
      <c r="A546" s="734" t="s">
        <v>9436</v>
      </c>
      <c r="B546" s="734" t="s">
        <v>9437</v>
      </c>
      <c r="C546" s="735">
        <v>17005</v>
      </c>
      <c r="D546" s="735">
        <v>255</v>
      </c>
      <c r="E546" s="736">
        <v>1.52</v>
      </c>
      <c r="F546" s="736">
        <v>16729.830000000002</v>
      </c>
      <c r="G546" s="735">
        <v>16755</v>
      </c>
      <c r="H546" s="735">
        <v>17095</v>
      </c>
      <c r="I546" s="735">
        <v>16570</v>
      </c>
      <c r="J546" s="735">
        <v>40986</v>
      </c>
      <c r="K546" s="735">
        <v>690577784</v>
      </c>
      <c r="L546" s="735">
        <v>26357750000</v>
      </c>
      <c r="M546" s="735">
        <v>25931230712</v>
      </c>
      <c r="N546" s="735">
        <v>1550000</v>
      </c>
      <c r="O546" s="734" t="s">
        <v>9438</v>
      </c>
      <c r="P546" s="736">
        <v>7481.65</v>
      </c>
      <c r="Q546" s="736">
        <v>-8</v>
      </c>
      <c r="R546" s="736">
        <v>-0.11</v>
      </c>
    </row>
    <row r="547" spans="1:18">
      <c r="A547" s="734" t="s">
        <v>6364</v>
      </c>
      <c r="B547" s="734" t="s">
        <v>8634</v>
      </c>
      <c r="C547" s="735">
        <v>98035</v>
      </c>
      <c r="D547" s="735">
        <v>725</v>
      </c>
      <c r="E547" s="736">
        <v>0.75</v>
      </c>
      <c r="F547" s="736">
        <v>97948.23</v>
      </c>
      <c r="G547" s="735">
        <v>97660</v>
      </c>
      <c r="H547" s="735">
        <v>98035</v>
      </c>
      <c r="I547" s="735">
        <v>97500</v>
      </c>
      <c r="J547" s="735">
        <v>1035</v>
      </c>
      <c r="K547" s="735">
        <v>101152015</v>
      </c>
      <c r="L547" s="735">
        <v>34018145000</v>
      </c>
      <c r="M547" s="735">
        <v>33988035917</v>
      </c>
      <c r="N547" s="735">
        <v>347000</v>
      </c>
      <c r="O547" s="734" t="s">
        <v>6365</v>
      </c>
      <c r="P547" s="736">
        <v>1188.3599999999999</v>
      </c>
      <c r="Q547" s="736">
        <v>-2.13</v>
      </c>
      <c r="R547" s="736">
        <v>-0.18</v>
      </c>
    </row>
    <row r="548" spans="1:18">
      <c r="A548" s="734" t="s">
        <v>8026</v>
      </c>
      <c r="B548" s="734" t="s">
        <v>8635</v>
      </c>
      <c r="C548" s="735">
        <v>53100</v>
      </c>
      <c r="D548" s="735">
        <v>445</v>
      </c>
      <c r="E548" s="736">
        <v>0.85</v>
      </c>
      <c r="F548" s="736">
        <v>53103.59</v>
      </c>
      <c r="G548" s="735">
        <v>52865</v>
      </c>
      <c r="H548" s="735">
        <v>53100</v>
      </c>
      <c r="I548" s="735">
        <v>52815</v>
      </c>
      <c r="J548" s="735">
        <v>9243</v>
      </c>
      <c r="K548" s="735">
        <v>489491360</v>
      </c>
      <c r="L548" s="735">
        <v>54905400000</v>
      </c>
      <c r="M548" s="735">
        <v>54909110211</v>
      </c>
      <c r="N548" s="735">
        <v>1034000</v>
      </c>
      <c r="O548" s="734" t="s">
        <v>8027</v>
      </c>
      <c r="P548" s="736">
        <v>96.22</v>
      </c>
      <c r="Q548" s="736">
        <v>-0.16</v>
      </c>
      <c r="R548" s="736">
        <v>-0.17</v>
      </c>
    </row>
    <row r="549" spans="1:18">
      <c r="A549" s="734" t="s">
        <v>8028</v>
      </c>
      <c r="B549" s="734" t="s">
        <v>8636</v>
      </c>
      <c r="C549" s="735">
        <v>22180</v>
      </c>
      <c r="D549" s="735">
        <v>-85</v>
      </c>
      <c r="E549" s="736">
        <v>-0.38</v>
      </c>
      <c r="F549" s="736">
        <v>22268.92</v>
      </c>
      <c r="G549" s="735">
        <v>22265</v>
      </c>
      <c r="H549" s="735">
        <v>22265</v>
      </c>
      <c r="I549" s="735">
        <v>22080</v>
      </c>
      <c r="J549" s="735">
        <v>7028</v>
      </c>
      <c r="K549" s="735">
        <v>155798883</v>
      </c>
      <c r="L549" s="735">
        <v>16635000000</v>
      </c>
      <c r="M549" s="735">
        <v>16701688107</v>
      </c>
      <c r="N549" s="735">
        <v>750000</v>
      </c>
      <c r="O549" s="734" t="s">
        <v>8029</v>
      </c>
      <c r="P549" s="736">
        <v>7298.63</v>
      </c>
      <c r="Q549" s="736">
        <v>-4.74</v>
      </c>
      <c r="R549" s="736">
        <v>-0.06</v>
      </c>
    </row>
    <row r="550" spans="1:18">
      <c r="A550" s="734" t="s">
        <v>8030</v>
      </c>
      <c r="B550" s="734" t="s">
        <v>8637</v>
      </c>
      <c r="C550" s="735">
        <v>38380</v>
      </c>
      <c r="D550" s="735">
        <v>-420</v>
      </c>
      <c r="E550" s="736">
        <v>-1.08</v>
      </c>
      <c r="F550" s="736">
        <v>38356.980000000003</v>
      </c>
      <c r="G550" s="735">
        <v>38380</v>
      </c>
      <c r="H550" s="735">
        <v>38380</v>
      </c>
      <c r="I550" s="735">
        <v>38345</v>
      </c>
      <c r="J550" s="735">
        <v>1421</v>
      </c>
      <c r="K550" s="735">
        <v>54523878</v>
      </c>
      <c r="L550" s="735">
        <v>19190000000</v>
      </c>
      <c r="M550" s="735">
        <v>19178491825</v>
      </c>
      <c r="N550" s="735">
        <v>500000</v>
      </c>
      <c r="O550" s="734" t="s">
        <v>8029</v>
      </c>
      <c r="P550" s="736">
        <v>7298.63</v>
      </c>
      <c r="Q550" s="736">
        <v>-4.74</v>
      </c>
      <c r="R550" s="736">
        <v>-0.06</v>
      </c>
    </row>
    <row r="551" spans="1:18">
      <c r="A551" s="734" t="s">
        <v>6366</v>
      </c>
      <c r="B551" s="734" t="s">
        <v>8638</v>
      </c>
      <c r="C551" s="735">
        <v>14965</v>
      </c>
      <c r="D551" s="735">
        <v>75</v>
      </c>
      <c r="E551" s="736">
        <v>0.5</v>
      </c>
      <c r="F551" s="736">
        <v>14907.28</v>
      </c>
      <c r="G551" s="735">
        <v>15015</v>
      </c>
      <c r="H551" s="735">
        <v>15030</v>
      </c>
      <c r="I551" s="735">
        <v>14920</v>
      </c>
      <c r="J551" s="735">
        <v>17278</v>
      </c>
      <c r="K551" s="735">
        <v>259287221</v>
      </c>
      <c r="L551" s="735">
        <v>22447500000</v>
      </c>
      <c r="M551" s="735">
        <v>22360916854</v>
      </c>
      <c r="N551" s="735">
        <v>1500000</v>
      </c>
      <c r="O551" s="734" t="s">
        <v>6367</v>
      </c>
      <c r="P551" s="736">
        <v>2900.42</v>
      </c>
      <c r="Q551" s="736">
        <v>5.39</v>
      </c>
      <c r="R551" s="736">
        <v>0.19</v>
      </c>
    </row>
    <row r="552" spans="1:18">
      <c r="A552" s="734" t="s">
        <v>6368</v>
      </c>
      <c r="B552" s="734" t="s">
        <v>8639</v>
      </c>
      <c r="C552" s="735">
        <v>12285</v>
      </c>
      <c r="D552" s="735">
        <v>65</v>
      </c>
      <c r="E552" s="736">
        <v>0.53</v>
      </c>
      <c r="F552" s="736">
        <v>12271.08</v>
      </c>
      <c r="G552" s="735">
        <v>12415</v>
      </c>
      <c r="H552" s="735">
        <v>12415</v>
      </c>
      <c r="I552" s="735">
        <v>12285</v>
      </c>
      <c r="J552" s="735">
        <v>190</v>
      </c>
      <c r="K552" s="735">
        <v>2343360</v>
      </c>
      <c r="L552" s="735">
        <v>3685500000</v>
      </c>
      <c r="M552" s="735">
        <v>6135542381</v>
      </c>
      <c r="N552" s="735">
        <v>300000</v>
      </c>
      <c r="O552" s="734" t="s">
        <v>6369</v>
      </c>
      <c r="P552" s="736">
        <v>1488.97</v>
      </c>
      <c r="Q552" s="736">
        <v>-2.83</v>
      </c>
      <c r="R552" s="736">
        <v>-0.19</v>
      </c>
    </row>
    <row r="553" spans="1:18">
      <c r="A553" s="734" t="s">
        <v>6370</v>
      </c>
      <c r="B553" s="734" t="s">
        <v>8640</v>
      </c>
      <c r="C553" s="735">
        <v>12365</v>
      </c>
      <c r="D553" s="735">
        <v>25</v>
      </c>
      <c r="E553" s="736">
        <v>0.2</v>
      </c>
      <c r="F553" s="736">
        <v>12523.25</v>
      </c>
      <c r="G553" s="735">
        <v>12460</v>
      </c>
      <c r="H553" s="735">
        <v>12460</v>
      </c>
      <c r="I553" s="735">
        <v>12340</v>
      </c>
      <c r="J553" s="735">
        <v>37574</v>
      </c>
      <c r="K553" s="735">
        <v>465137222</v>
      </c>
      <c r="L553" s="735">
        <v>86060400000</v>
      </c>
      <c r="M553" s="735">
        <v>87161816224</v>
      </c>
      <c r="N553" s="735">
        <v>6960000</v>
      </c>
      <c r="O553" s="734" t="s">
        <v>6371</v>
      </c>
      <c r="P553" s="736">
        <v>1402.54</v>
      </c>
      <c r="Q553" s="736">
        <v>0.88</v>
      </c>
      <c r="R553" s="736">
        <v>0.06</v>
      </c>
    </row>
    <row r="554" spans="1:18">
      <c r="A554" s="734" t="s">
        <v>6372</v>
      </c>
      <c r="B554" s="734" t="s">
        <v>8641</v>
      </c>
      <c r="C554" s="735">
        <v>14110</v>
      </c>
      <c r="D554" s="735">
        <v>-20</v>
      </c>
      <c r="E554" s="736">
        <v>-0.14000000000000001</v>
      </c>
      <c r="F554" s="736">
        <v>14437.26</v>
      </c>
      <c r="G554" s="735">
        <v>14090</v>
      </c>
      <c r="H554" s="735">
        <v>14155</v>
      </c>
      <c r="I554" s="735">
        <v>13990</v>
      </c>
      <c r="J554" s="735">
        <v>10196</v>
      </c>
      <c r="K554" s="735">
        <v>143323825</v>
      </c>
      <c r="L554" s="735">
        <v>7055000000</v>
      </c>
      <c r="M554" s="735">
        <v>7218631019</v>
      </c>
      <c r="N554" s="735">
        <v>500000</v>
      </c>
      <c r="O554" s="734" t="s">
        <v>6373</v>
      </c>
      <c r="P554" s="736">
        <v>3242.91</v>
      </c>
      <c r="Q554" s="736">
        <v>20.29</v>
      </c>
      <c r="R554" s="736">
        <v>0.63</v>
      </c>
    </row>
    <row r="555" spans="1:18">
      <c r="A555" s="734" t="s">
        <v>6326</v>
      </c>
      <c r="B555" s="734" t="s">
        <v>8642</v>
      </c>
      <c r="C555" s="735">
        <v>13255</v>
      </c>
      <c r="D555" s="735">
        <v>30</v>
      </c>
      <c r="E555" s="736">
        <v>0.23</v>
      </c>
      <c r="F555" s="736">
        <v>13266.53</v>
      </c>
      <c r="G555" s="735">
        <v>13235</v>
      </c>
      <c r="H555" s="735">
        <v>13265</v>
      </c>
      <c r="I555" s="735">
        <v>13210</v>
      </c>
      <c r="J555" s="735">
        <v>13842</v>
      </c>
      <c r="K555" s="735">
        <v>183177895</v>
      </c>
      <c r="L555" s="735">
        <v>17894250000</v>
      </c>
      <c r="M555" s="735">
        <v>17909811528</v>
      </c>
      <c r="N555" s="735">
        <v>1350000</v>
      </c>
      <c r="O555" s="734" t="s">
        <v>6327</v>
      </c>
      <c r="P555" s="736">
        <v>2404.86</v>
      </c>
      <c r="Q555" s="736">
        <v>5.73</v>
      </c>
      <c r="R555" s="736">
        <v>0.24</v>
      </c>
    </row>
    <row r="556" spans="1:18">
      <c r="A556" s="734" t="s">
        <v>6374</v>
      </c>
      <c r="B556" s="734" t="s">
        <v>8643</v>
      </c>
      <c r="C556" s="735">
        <v>120245</v>
      </c>
      <c r="D556" s="735">
        <v>30</v>
      </c>
      <c r="E556" s="736">
        <v>0.02</v>
      </c>
      <c r="F556" s="736">
        <v>120229.36</v>
      </c>
      <c r="G556" s="735">
        <v>120275</v>
      </c>
      <c r="H556" s="735">
        <v>120285</v>
      </c>
      <c r="I556" s="735">
        <v>120235</v>
      </c>
      <c r="J556" s="735">
        <v>755</v>
      </c>
      <c r="K556" s="735">
        <v>90797415</v>
      </c>
      <c r="L556" s="735">
        <v>16834300000</v>
      </c>
      <c r="M556" s="735">
        <v>16832110654</v>
      </c>
      <c r="N556" s="735">
        <v>140000</v>
      </c>
      <c r="O556" s="734" t="s">
        <v>6375</v>
      </c>
      <c r="P556" s="736">
        <v>12533.16</v>
      </c>
      <c r="Q556" s="736">
        <v>1.82</v>
      </c>
      <c r="R556" s="736">
        <v>0.01</v>
      </c>
    </row>
    <row r="557" spans="1:18">
      <c r="A557" s="734" t="s">
        <v>6376</v>
      </c>
      <c r="B557" s="734" t="s">
        <v>8644</v>
      </c>
      <c r="C557" s="735">
        <v>26380</v>
      </c>
      <c r="D557" s="735">
        <v>275</v>
      </c>
      <c r="E557" s="736">
        <v>1.05</v>
      </c>
      <c r="F557" s="736">
        <v>26308.59</v>
      </c>
      <c r="G557" s="735">
        <v>26110</v>
      </c>
      <c r="H557" s="735">
        <v>26380</v>
      </c>
      <c r="I557" s="735">
        <v>25645</v>
      </c>
      <c r="J557" s="735">
        <v>175617</v>
      </c>
      <c r="K557" s="735">
        <v>4564149011</v>
      </c>
      <c r="L557" s="735">
        <v>58036000000</v>
      </c>
      <c r="M557" s="735">
        <v>57878906790</v>
      </c>
      <c r="N557" s="735">
        <v>2200000</v>
      </c>
      <c r="O557" s="734" t="s">
        <v>6377</v>
      </c>
      <c r="P557" s="736">
        <v>2960.53</v>
      </c>
      <c r="Q557" s="736">
        <v>16.73</v>
      </c>
      <c r="R557" s="736">
        <v>0.56999999999999995</v>
      </c>
    </row>
    <row r="558" spans="1:18">
      <c r="A558" s="734" t="s">
        <v>8031</v>
      </c>
      <c r="B558" s="734" t="s">
        <v>8645</v>
      </c>
      <c r="C558" s="735">
        <v>17810</v>
      </c>
      <c r="D558" s="735">
        <v>210</v>
      </c>
      <c r="E558" s="736">
        <v>1.19</v>
      </c>
      <c r="F558" s="736">
        <v>17793.189999999999</v>
      </c>
      <c r="G558" s="735">
        <v>17600</v>
      </c>
      <c r="H558" s="735">
        <v>17815</v>
      </c>
      <c r="I558" s="735">
        <v>17515</v>
      </c>
      <c r="J558" s="735">
        <v>6574</v>
      </c>
      <c r="K558" s="735">
        <v>116224600</v>
      </c>
      <c r="L558" s="735">
        <v>12467000000</v>
      </c>
      <c r="M558" s="735">
        <v>12455229891</v>
      </c>
      <c r="N558" s="735">
        <v>700000</v>
      </c>
      <c r="O558" s="734" t="s">
        <v>8032</v>
      </c>
      <c r="P558" s="736">
        <v>4921.3</v>
      </c>
      <c r="Q558" s="736">
        <v>-4.55</v>
      </c>
      <c r="R558" s="736">
        <v>-0.09</v>
      </c>
    </row>
    <row r="559" spans="1:18">
      <c r="A559" s="734" t="s">
        <v>8646</v>
      </c>
      <c r="B559" s="734" t="s">
        <v>8647</v>
      </c>
      <c r="C559" s="735">
        <v>9775</v>
      </c>
      <c r="D559" s="735">
        <v>90</v>
      </c>
      <c r="E559" s="736">
        <v>0.93</v>
      </c>
      <c r="F559" s="736">
        <v>9757.73</v>
      </c>
      <c r="G559" s="735">
        <v>9725</v>
      </c>
      <c r="H559" s="735">
        <v>9775</v>
      </c>
      <c r="I559" s="735">
        <v>9700</v>
      </c>
      <c r="J559" s="735">
        <v>139998</v>
      </c>
      <c r="K559" s="735">
        <v>1362466829</v>
      </c>
      <c r="L559" s="735">
        <v>17595000000</v>
      </c>
      <c r="M559" s="735">
        <v>19515469042</v>
      </c>
      <c r="N559" s="735">
        <v>1800000</v>
      </c>
      <c r="O559" s="734" t="s">
        <v>8648</v>
      </c>
      <c r="P559" s="736">
        <v>99.64</v>
      </c>
      <c r="Q559" s="736">
        <v>-0.01</v>
      </c>
      <c r="R559" s="736">
        <v>-0.01</v>
      </c>
    </row>
    <row r="560" spans="1:18">
      <c r="A560" s="734" t="s">
        <v>9439</v>
      </c>
      <c r="B560" s="734" t="s">
        <v>9440</v>
      </c>
      <c r="C560" s="735">
        <v>10845</v>
      </c>
      <c r="D560" s="735">
        <v>-10</v>
      </c>
      <c r="E560" s="736">
        <v>-0.09</v>
      </c>
      <c r="F560" s="736">
        <v>10858.41</v>
      </c>
      <c r="G560" s="735">
        <v>10850</v>
      </c>
      <c r="H560" s="735">
        <v>10860</v>
      </c>
      <c r="I560" s="735">
        <v>10795</v>
      </c>
      <c r="J560" s="735">
        <v>104225</v>
      </c>
      <c r="K560" s="735">
        <v>1128669737</v>
      </c>
      <c r="L560" s="735">
        <v>98689500000</v>
      </c>
      <c r="M560" s="735">
        <v>98811490737</v>
      </c>
      <c r="N560" s="735">
        <v>9100000</v>
      </c>
      <c r="O560" s="734" t="s">
        <v>9441</v>
      </c>
      <c r="P560" s="736">
        <v>2907.75</v>
      </c>
      <c r="Q560" s="736">
        <v>-5.61</v>
      </c>
      <c r="R560" s="736">
        <v>-0.19</v>
      </c>
    </row>
    <row r="561" spans="1:18">
      <c r="A561" s="734" t="s">
        <v>8033</v>
      </c>
      <c r="B561" s="734" t="s">
        <v>8649</v>
      </c>
      <c r="C561" s="735">
        <v>112105</v>
      </c>
      <c r="D561" s="735">
        <v>45</v>
      </c>
      <c r="E561" s="736">
        <v>0.04</v>
      </c>
      <c r="F561" s="736">
        <v>111923.04</v>
      </c>
      <c r="G561" s="735">
        <v>112160</v>
      </c>
      <c r="H561" s="735">
        <v>112235</v>
      </c>
      <c r="I561" s="735">
        <v>111985</v>
      </c>
      <c r="J561" s="735">
        <v>549</v>
      </c>
      <c r="K561" s="735">
        <v>61544755</v>
      </c>
      <c r="L561" s="735">
        <v>503911975000</v>
      </c>
      <c r="M561" s="735">
        <v>504996753637</v>
      </c>
      <c r="N561" s="735">
        <v>4495000</v>
      </c>
      <c r="O561" s="734" t="s">
        <v>8034</v>
      </c>
      <c r="P561" s="736">
        <v>119.05</v>
      </c>
      <c r="Q561" s="736">
        <v>-0.09</v>
      </c>
      <c r="R561" s="736">
        <v>-0.08</v>
      </c>
    </row>
    <row r="562" spans="1:18">
      <c r="A562" s="734" t="s">
        <v>6378</v>
      </c>
      <c r="B562" s="734" t="s">
        <v>8650</v>
      </c>
      <c r="C562" s="735">
        <v>16605</v>
      </c>
      <c r="D562" s="735">
        <v>0</v>
      </c>
      <c r="E562" s="736">
        <v>0</v>
      </c>
      <c r="F562" s="736">
        <v>16591.93</v>
      </c>
      <c r="G562" s="735">
        <v>16590</v>
      </c>
      <c r="H562" s="735">
        <v>16610</v>
      </c>
      <c r="I562" s="735">
        <v>16585</v>
      </c>
      <c r="J562" s="735">
        <v>40</v>
      </c>
      <c r="K562" s="735">
        <v>664015</v>
      </c>
      <c r="L562" s="735">
        <v>9132750000</v>
      </c>
      <c r="M562" s="735">
        <v>9125563553</v>
      </c>
      <c r="N562" s="735">
        <v>550000</v>
      </c>
      <c r="O562" s="734" t="s">
        <v>6379</v>
      </c>
      <c r="P562" s="736">
        <v>2517.83</v>
      </c>
      <c r="Q562" s="736">
        <v>-11.99</v>
      </c>
      <c r="R562" s="736">
        <v>-0.47</v>
      </c>
    </row>
    <row r="563" spans="1:18">
      <c r="A563" s="734" t="s">
        <v>6380</v>
      </c>
      <c r="B563" s="734" t="s">
        <v>8651</v>
      </c>
      <c r="C563" s="735">
        <v>15420</v>
      </c>
      <c r="D563" s="735">
        <v>60</v>
      </c>
      <c r="E563" s="736">
        <v>0.39</v>
      </c>
      <c r="F563" s="736">
        <v>15378.76</v>
      </c>
      <c r="G563" s="735">
        <v>15435</v>
      </c>
      <c r="H563" s="735">
        <v>15435</v>
      </c>
      <c r="I563" s="735">
        <v>15325</v>
      </c>
      <c r="J563" s="735">
        <v>2532</v>
      </c>
      <c r="K563" s="735">
        <v>38810330</v>
      </c>
      <c r="L563" s="735">
        <v>7710000000</v>
      </c>
      <c r="M563" s="735">
        <v>7689378119</v>
      </c>
      <c r="N563" s="735">
        <v>500000</v>
      </c>
      <c r="O563" s="734" t="s">
        <v>6381</v>
      </c>
      <c r="P563" s="736">
        <v>3027.1</v>
      </c>
      <c r="Q563" s="736">
        <v>-5.14</v>
      </c>
      <c r="R563" s="736">
        <v>-0.17</v>
      </c>
    </row>
    <row r="564" spans="1:18">
      <c r="A564" s="734" t="s">
        <v>9442</v>
      </c>
      <c r="B564" s="734" t="s">
        <v>9443</v>
      </c>
      <c r="C564" s="735">
        <v>11575</v>
      </c>
      <c r="D564" s="735">
        <v>260</v>
      </c>
      <c r="E564" s="736">
        <v>2.2999999999999998</v>
      </c>
      <c r="F564" s="736">
        <v>11299.11</v>
      </c>
      <c r="G564" s="735">
        <v>11530</v>
      </c>
      <c r="H564" s="735">
        <v>11575</v>
      </c>
      <c r="I564" s="735">
        <v>11120</v>
      </c>
      <c r="J564" s="735">
        <v>8878</v>
      </c>
      <c r="K564" s="735">
        <v>101626215</v>
      </c>
      <c r="L564" s="735">
        <v>13890000000</v>
      </c>
      <c r="M564" s="735">
        <v>13558937686</v>
      </c>
      <c r="N564" s="735">
        <v>1200000</v>
      </c>
      <c r="O564" s="734" t="s">
        <v>9444</v>
      </c>
      <c r="P564" s="736">
        <v>2402.62</v>
      </c>
      <c r="Q564" s="736">
        <v>57.21</v>
      </c>
      <c r="R564" s="736">
        <v>2.44</v>
      </c>
    </row>
    <row r="565" spans="1:18">
      <c r="A565" s="734" t="s">
        <v>9445</v>
      </c>
      <c r="B565" s="734" t="s">
        <v>9446</v>
      </c>
      <c r="C565" s="735">
        <v>9255</v>
      </c>
      <c r="D565" s="735">
        <v>85</v>
      </c>
      <c r="E565" s="736">
        <v>0.93</v>
      </c>
      <c r="F565" s="736">
        <v>9151.0499999999993</v>
      </c>
      <c r="G565" s="735">
        <v>9170</v>
      </c>
      <c r="H565" s="735">
        <v>9295</v>
      </c>
      <c r="I565" s="735">
        <v>9060</v>
      </c>
      <c r="J565" s="735">
        <v>19584</v>
      </c>
      <c r="K565" s="735">
        <v>179152680</v>
      </c>
      <c r="L565" s="735">
        <v>6941250000</v>
      </c>
      <c r="M565" s="735">
        <v>6863290623</v>
      </c>
      <c r="N565" s="735">
        <v>750000</v>
      </c>
      <c r="O565" s="734" t="s">
        <v>9447</v>
      </c>
      <c r="P565" s="736">
        <v>3852.98</v>
      </c>
      <c r="Q565" s="736">
        <v>58.41</v>
      </c>
      <c r="R565" s="736">
        <v>1.54</v>
      </c>
    </row>
    <row r="566" spans="1:18">
      <c r="A566" s="734" t="s">
        <v>8652</v>
      </c>
      <c r="B566" s="734" t="s">
        <v>8653</v>
      </c>
      <c r="C566" s="735">
        <v>17650</v>
      </c>
      <c r="D566" s="735">
        <v>230</v>
      </c>
      <c r="E566" s="736">
        <v>1.32</v>
      </c>
      <c r="F566" s="736">
        <v>17609.490000000002</v>
      </c>
      <c r="G566" s="735">
        <v>17545</v>
      </c>
      <c r="H566" s="735">
        <v>17660</v>
      </c>
      <c r="I566" s="735">
        <v>17540</v>
      </c>
      <c r="J566" s="735">
        <v>1701</v>
      </c>
      <c r="K566" s="735">
        <v>29954380</v>
      </c>
      <c r="L566" s="735">
        <v>43242500000</v>
      </c>
      <c r="M566" s="735">
        <v>43143257814</v>
      </c>
      <c r="N566" s="735">
        <v>2450000</v>
      </c>
      <c r="O566" s="734" t="s">
        <v>8370</v>
      </c>
      <c r="P566" s="736">
        <v>1797.52</v>
      </c>
      <c r="Q566" s="736">
        <v>4.79</v>
      </c>
      <c r="R566" s="736">
        <v>0.27</v>
      </c>
    </row>
    <row r="567" spans="1:18">
      <c r="A567" s="734" t="s">
        <v>6382</v>
      </c>
      <c r="B567" s="734" t="s">
        <v>8654</v>
      </c>
      <c r="C567" s="735">
        <v>15565</v>
      </c>
      <c r="D567" s="735">
        <v>-115</v>
      </c>
      <c r="E567" s="736">
        <v>-0.73</v>
      </c>
      <c r="F567" s="736">
        <v>15595.49</v>
      </c>
      <c r="G567" s="735">
        <v>15685</v>
      </c>
      <c r="H567" s="735">
        <v>15685</v>
      </c>
      <c r="I567" s="735">
        <v>15475</v>
      </c>
      <c r="J567" s="735">
        <v>1319</v>
      </c>
      <c r="K567" s="735">
        <v>20500194</v>
      </c>
      <c r="L567" s="735">
        <v>6226000000</v>
      </c>
      <c r="M567" s="735">
        <v>6238195621</v>
      </c>
      <c r="N567" s="735">
        <v>400000</v>
      </c>
      <c r="O567" s="734" t="s">
        <v>6316</v>
      </c>
      <c r="P567" s="736">
        <v>1547.32</v>
      </c>
      <c r="Q567" s="736">
        <v>-15.37</v>
      </c>
      <c r="R567" s="736">
        <v>-0.98</v>
      </c>
    </row>
    <row r="568" spans="1:18">
      <c r="A568" s="734" t="s">
        <v>6383</v>
      </c>
      <c r="B568" s="734" t="s">
        <v>8655</v>
      </c>
      <c r="C568" s="735">
        <v>4440</v>
      </c>
      <c r="D568" s="735">
        <v>55</v>
      </c>
      <c r="E568" s="736">
        <v>1.25</v>
      </c>
      <c r="F568" s="736">
        <v>4453.43</v>
      </c>
      <c r="G568" s="735">
        <v>4425</v>
      </c>
      <c r="H568" s="735">
        <v>4465</v>
      </c>
      <c r="I568" s="735">
        <v>4425</v>
      </c>
      <c r="J568" s="735">
        <v>329</v>
      </c>
      <c r="K568" s="735">
        <v>1461125</v>
      </c>
      <c r="L568" s="735">
        <v>1110000000</v>
      </c>
      <c r="M568" s="735">
        <v>2226715419</v>
      </c>
      <c r="N568" s="735">
        <v>250000</v>
      </c>
      <c r="O568" s="734" t="s">
        <v>6384</v>
      </c>
      <c r="P568" s="736">
        <v>1790.87</v>
      </c>
      <c r="Q568" s="736">
        <v>-25.93</v>
      </c>
      <c r="R568" s="736">
        <v>-1.43</v>
      </c>
    </row>
    <row r="569" spans="1:18">
      <c r="A569" s="734" t="s">
        <v>6385</v>
      </c>
      <c r="B569" s="734" t="s">
        <v>8656</v>
      </c>
      <c r="C569" s="735">
        <v>43775</v>
      </c>
      <c r="D569" s="735">
        <v>270</v>
      </c>
      <c r="E569" s="736">
        <v>0.62</v>
      </c>
      <c r="F569" s="736">
        <v>43718.97</v>
      </c>
      <c r="G569" s="735">
        <v>43690</v>
      </c>
      <c r="H569" s="735">
        <v>43795</v>
      </c>
      <c r="I569" s="735">
        <v>43655</v>
      </c>
      <c r="J569" s="735">
        <v>650</v>
      </c>
      <c r="K569" s="735">
        <v>28415495</v>
      </c>
      <c r="L569" s="735">
        <v>10943750000</v>
      </c>
      <c r="M569" s="735">
        <v>10929741377</v>
      </c>
      <c r="N569" s="735">
        <v>250000</v>
      </c>
      <c r="O569" s="734" t="s">
        <v>6319</v>
      </c>
      <c r="P569" s="736">
        <v>4214.17</v>
      </c>
      <c r="Q569" s="736">
        <v>-6.39</v>
      </c>
      <c r="R569" s="736">
        <v>-0.15</v>
      </c>
    </row>
    <row r="570" spans="1:18">
      <c r="A570" s="734" t="s">
        <v>6386</v>
      </c>
      <c r="B570" s="734" t="s">
        <v>8657</v>
      </c>
      <c r="C570" s="735">
        <v>43695</v>
      </c>
      <c r="D570" s="735">
        <v>220</v>
      </c>
      <c r="E570" s="736">
        <v>0.51</v>
      </c>
      <c r="F570" s="736">
        <v>43739.75</v>
      </c>
      <c r="G570" s="735">
        <v>43475</v>
      </c>
      <c r="H570" s="735">
        <v>43895</v>
      </c>
      <c r="I570" s="735">
        <v>43325</v>
      </c>
      <c r="J570" s="735">
        <v>9596</v>
      </c>
      <c r="K570" s="735">
        <v>419936654</v>
      </c>
      <c r="L570" s="735">
        <v>39325500000</v>
      </c>
      <c r="M570" s="735">
        <v>39365778438</v>
      </c>
      <c r="N570" s="735">
        <v>900000</v>
      </c>
      <c r="O570" s="734" t="s">
        <v>6387</v>
      </c>
      <c r="P570" s="736">
        <v>4365.5200000000004</v>
      </c>
      <c r="Q570" s="736">
        <v>10.16</v>
      </c>
      <c r="R570" s="736">
        <v>0.23</v>
      </c>
    </row>
    <row r="571" spans="1:18">
      <c r="A571" s="734" t="s">
        <v>6388</v>
      </c>
      <c r="B571" s="734" t="s">
        <v>8658</v>
      </c>
      <c r="C571" s="735">
        <v>23510</v>
      </c>
      <c r="D571" s="735">
        <v>75</v>
      </c>
      <c r="E571" s="736">
        <v>0.32</v>
      </c>
      <c r="F571" s="736">
        <v>23458.91</v>
      </c>
      <c r="G571" s="735">
        <v>23430</v>
      </c>
      <c r="H571" s="735">
        <v>23510</v>
      </c>
      <c r="I571" s="735">
        <v>23305</v>
      </c>
      <c r="J571" s="735">
        <v>105935</v>
      </c>
      <c r="K571" s="735">
        <v>2481009995</v>
      </c>
      <c r="L571" s="735">
        <v>95215500000</v>
      </c>
      <c r="M571" s="735">
        <v>95008604040</v>
      </c>
      <c r="N571" s="735">
        <v>4050000</v>
      </c>
      <c r="O571" s="734" t="s">
        <v>6389</v>
      </c>
      <c r="P571" s="736">
        <v>5485.12</v>
      </c>
      <c r="Q571" s="736">
        <v>-8.32</v>
      </c>
      <c r="R571" s="736">
        <v>-0.15</v>
      </c>
    </row>
    <row r="572" spans="1:18">
      <c r="A572" s="734" t="s">
        <v>8035</v>
      </c>
      <c r="B572" s="734" t="s">
        <v>8659</v>
      </c>
      <c r="C572" s="735">
        <v>21190</v>
      </c>
      <c r="D572" s="735">
        <v>-395</v>
      </c>
      <c r="E572" s="736">
        <v>-1.83</v>
      </c>
      <c r="F572" s="736">
        <v>21244.36</v>
      </c>
      <c r="G572" s="735">
        <v>21565</v>
      </c>
      <c r="H572" s="735">
        <v>21565</v>
      </c>
      <c r="I572" s="735">
        <v>21185</v>
      </c>
      <c r="J572" s="735">
        <v>25949</v>
      </c>
      <c r="K572" s="735">
        <v>553542781</v>
      </c>
      <c r="L572" s="735">
        <v>40261000000</v>
      </c>
      <c r="M572" s="735">
        <v>40364283971</v>
      </c>
      <c r="N572" s="735">
        <v>1900000</v>
      </c>
      <c r="O572" s="734" t="s">
        <v>8036</v>
      </c>
      <c r="P572" s="736">
        <v>5530.61</v>
      </c>
      <c r="Q572" s="736">
        <v>-112.85</v>
      </c>
      <c r="R572" s="736">
        <v>-2</v>
      </c>
    </row>
    <row r="573" spans="1:18">
      <c r="A573" s="734" t="s">
        <v>9448</v>
      </c>
      <c r="B573" s="734" t="s">
        <v>9449</v>
      </c>
      <c r="C573" s="735">
        <v>10040</v>
      </c>
      <c r="D573" s="735">
        <v>-65</v>
      </c>
      <c r="E573" s="736">
        <v>-0.64</v>
      </c>
      <c r="F573" s="736">
        <v>9994.09</v>
      </c>
      <c r="G573" s="735">
        <v>10075</v>
      </c>
      <c r="H573" s="735">
        <v>10100</v>
      </c>
      <c r="I573" s="735">
        <v>9980</v>
      </c>
      <c r="J573" s="735">
        <v>324304</v>
      </c>
      <c r="K573" s="735">
        <v>3251458848</v>
      </c>
      <c r="L573" s="735">
        <v>29618000000</v>
      </c>
      <c r="M573" s="735">
        <v>29482569498</v>
      </c>
      <c r="N573" s="735">
        <v>2950000</v>
      </c>
      <c r="O573" s="734" t="s">
        <v>9450</v>
      </c>
      <c r="P573" s="736">
        <v>2864.13</v>
      </c>
      <c r="Q573" s="736">
        <v>-19.72</v>
      </c>
      <c r="R573" s="736">
        <v>-0.68</v>
      </c>
    </row>
    <row r="574" spans="1:18">
      <c r="A574" s="734" t="s">
        <v>8660</v>
      </c>
      <c r="B574" s="734" t="s">
        <v>8661</v>
      </c>
      <c r="C574" s="735">
        <v>24800</v>
      </c>
      <c r="D574" s="735">
        <v>20</v>
      </c>
      <c r="E574" s="736">
        <v>0.08</v>
      </c>
      <c r="F574" s="736">
        <v>24754.09</v>
      </c>
      <c r="G574" s="735">
        <v>24935</v>
      </c>
      <c r="H574" s="735">
        <v>24935</v>
      </c>
      <c r="I574" s="735">
        <v>24445</v>
      </c>
      <c r="J574" s="735">
        <v>56512</v>
      </c>
      <c r="K574" s="735">
        <v>1399672662</v>
      </c>
      <c r="L574" s="735">
        <v>140120000000</v>
      </c>
      <c r="M574" s="735">
        <v>139860617860</v>
      </c>
      <c r="N574" s="735">
        <v>5650000</v>
      </c>
      <c r="O574" s="734" t="s">
        <v>8662</v>
      </c>
      <c r="P574" s="736">
        <v>5166.97</v>
      </c>
      <c r="Q574" s="736">
        <v>-19.649999999999999</v>
      </c>
      <c r="R574" s="736">
        <v>-0.38</v>
      </c>
    </row>
    <row r="575" spans="1:18">
      <c r="A575" s="734" t="s">
        <v>6486</v>
      </c>
      <c r="B575" s="734" t="s">
        <v>8663</v>
      </c>
      <c r="C575" s="735">
        <v>61400</v>
      </c>
      <c r="D575" s="735">
        <v>195</v>
      </c>
      <c r="E575" s="736">
        <v>0.32</v>
      </c>
      <c r="F575" s="736">
        <v>61470.66</v>
      </c>
      <c r="G575" s="735">
        <v>60925</v>
      </c>
      <c r="H575" s="735">
        <v>61630</v>
      </c>
      <c r="I575" s="735">
        <v>60845</v>
      </c>
      <c r="J575" s="735">
        <v>846254</v>
      </c>
      <c r="K575" s="735">
        <v>51980251356</v>
      </c>
      <c r="L575" s="735">
        <v>2244170000000</v>
      </c>
      <c r="M575" s="735">
        <v>2246752694911</v>
      </c>
      <c r="N575" s="735">
        <v>36550000</v>
      </c>
      <c r="O575" s="734" t="s">
        <v>6199</v>
      </c>
      <c r="P575" s="736">
        <v>605.98</v>
      </c>
      <c r="Q575" s="736">
        <v>0.28999999999999998</v>
      </c>
      <c r="R575" s="736">
        <v>0.05</v>
      </c>
    </row>
    <row r="576" spans="1:18">
      <c r="A576" s="734" t="s">
        <v>6488</v>
      </c>
      <c r="B576" s="734" t="s">
        <v>8664</v>
      </c>
      <c r="C576" s="735">
        <v>34400</v>
      </c>
      <c r="D576" s="735">
        <v>130</v>
      </c>
      <c r="E576" s="736">
        <v>0.38</v>
      </c>
      <c r="F576" s="736">
        <v>34416.269999999997</v>
      </c>
      <c r="G576" s="735">
        <v>34085</v>
      </c>
      <c r="H576" s="735">
        <v>34500</v>
      </c>
      <c r="I576" s="735">
        <v>34085</v>
      </c>
      <c r="J576" s="735">
        <v>41657</v>
      </c>
      <c r="K576" s="735">
        <v>1433894790</v>
      </c>
      <c r="L576" s="735">
        <v>345720000000</v>
      </c>
      <c r="M576" s="735">
        <v>345883551548</v>
      </c>
      <c r="N576" s="735">
        <v>10050000</v>
      </c>
      <c r="O576" s="734" t="s">
        <v>6202</v>
      </c>
      <c r="P576" s="736">
        <v>797.55</v>
      </c>
      <c r="Q576" s="736">
        <v>0.38</v>
      </c>
      <c r="R576" s="736">
        <v>0.05</v>
      </c>
    </row>
    <row r="577" spans="1:18">
      <c r="A577" s="734" t="s">
        <v>6491</v>
      </c>
      <c r="B577" s="734" t="s">
        <v>8665</v>
      </c>
      <c r="C577" s="735">
        <v>8800</v>
      </c>
      <c r="D577" s="735">
        <v>0</v>
      </c>
      <c r="E577" s="736">
        <v>0</v>
      </c>
      <c r="F577" s="736">
        <v>8868.6200000000008</v>
      </c>
      <c r="G577" s="735">
        <v>8800</v>
      </c>
      <c r="H577" s="735">
        <v>8845</v>
      </c>
      <c r="I577" s="735">
        <v>8775</v>
      </c>
      <c r="J577" s="735">
        <v>11028</v>
      </c>
      <c r="K577" s="735">
        <v>97114675</v>
      </c>
      <c r="L577" s="735">
        <v>17160000000</v>
      </c>
      <c r="M577" s="735">
        <v>17293812604</v>
      </c>
      <c r="N577" s="735">
        <v>1950000</v>
      </c>
      <c r="O577" s="734" t="s">
        <v>6492</v>
      </c>
      <c r="P577" s="736">
        <v>1235.18</v>
      </c>
      <c r="Q577" s="736">
        <v>-2.4700000000000002</v>
      </c>
      <c r="R577" s="736">
        <v>-0.2</v>
      </c>
    </row>
    <row r="578" spans="1:18">
      <c r="A578" s="734" t="s">
        <v>6493</v>
      </c>
      <c r="B578" s="734" t="s">
        <v>8666</v>
      </c>
      <c r="C578" s="735">
        <v>17110</v>
      </c>
      <c r="D578" s="735">
        <v>-95</v>
      </c>
      <c r="E578" s="736">
        <v>-0.55000000000000004</v>
      </c>
      <c r="F578" s="736">
        <v>17139.740000000002</v>
      </c>
      <c r="G578" s="735">
        <v>17160</v>
      </c>
      <c r="H578" s="735">
        <v>17180</v>
      </c>
      <c r="I578" s="735">
        <v>17040</v>
      </c>
      <c r="J578" s="735">
        <v>6370</v>
      </c>
      <c r="K578" s="735">
        <v>108855595</v>
      </c>
      <c r="L578" s="735">
        <v>16083400000</v>
      </c>
      <c r="M578" s="735">
        <v>16111356803</v>
      </c>
      <c r="N578" s="735">
        <v>940000</v>
      </c>
      <c r="O578" s="734" t="s">
        <v>6494</v>
      </c>
      <c r="P578" s="736">
        <v>1302.0999999999999</v>
      </c>
      <c r="Q578" s="736">
        <v>-9.83</v>
      </c>
      <c r="R578" s="736">
        <v>-0.75</v>
      </c>
    </row>
    <row r="579" spans="1:18">
      <c r="A579" s="734" t="s">
        <v>6497</v>
      </c>
      <c r="B579" s="734" t="s">
        <v>8667</v>
      </c>
      <c r="C579" s="735">
        <v>43830</v>
      </c>
      <c r="D579" s="735">
        <v>365</v>
      </c>
      <c r="E579" s="736">
        <v>0.84</v>
      </c>
      <c r="F579" s="736">
        <v>43775.15</v>
      </c>
      <c r="G579" s="735">
        <v>42975</v>
      </c>
      <c r="H579" s="735">
        <v>44085</v>
      </c>
      <c r="I579" s="735">
        <v>42975</v>
      </c>
      <c r="J579" s="735">
        <v>9281</v>
      </c>
      <c r="K579" s="735">
        <v>406987080</v>
      </c>
      <c r="L579" s="735">
        <v>43830000000</v>
      </c>
      <c r="M579" s="735">
        <v>43775151374</v>
      </c>
      <c r="N579" s="735">
        <v>1000000</v>
      </c>
      <c r="O579" s="734" t="s">
        <v>6285</v>
      </c>
      <c r="P579" s="736">
        <v>2993.23</v>
      </c>
      <c r="Q579" s="736">
        <v>13.05</v>
      </c>
      <c r="R579" s="736">
        <v>0.44</v>
      </c>
    </row>
    <row r="580" spans="1:18">
      <c r="A580" s="734" t="s">
        <v>6498</v>
      </c>
      <c r="B580" s="734" t="s">
        <v>8668</v>
      </c>
      <c r="C580" s="735">
        <v>3120</v>
      </c>
      <c r="D580" s="735">
        <v>0</v>
      </c>
      <c r="E580" s="736">
        <v>0</v>
      </c>
      <c r="F580" s="736">
        <v>3120.23</v>
      </c>
      <c r="G580" s="735">
        <v>3135</v>
      </c>
      <c r="H580" s="735">
        <v>3135</v>
      </c>
      <c r="I580" s="735">
        <v>3110</v>
      </c>
      <c r="J580" s="735">
        <v>6235</v>
      </c>
      <c r="K580" s="735">
        <v>19522560</v>
      </c>
      <c r="L580" s="735">
        <v>2496000000</v>
      </c>
      <c r="M580" s="735">
        <v>2496182861</v>
      </c>
      <c r="N580" s="735">
        <v>800000</v>
      </c>
      <c r="O580" s="734" t="s">
        <v>6285</v>
      </c>
      <c r="P580" s="736">
        <v>2993.23</v>
      </c>
      <c r="Q580" s="736">
        <v>13.05</v>
      </c>
      <c r="R580" s="736">
        <v>0.44</v>
      </c>
    </row>
    <row r="581" spans="1:18">
      <c r="A581" s="734" t="s">
        <v>6499</v>
      </c>
      <c r="B581" s="734" t="s">
        <v>8669</v>
      </c>
      <c r="C581" s="735">
        <v>620</v>
      </c>
      <c r="D581" s="735">
        <v>-6</v>
      </c>
      <c r="E581" s="736">
        <v>-0.96</v>
      </c>
      <c r="F581" s="736">
        <v>618.26</v>
      </c>
      <c r="G581" s="735">
        <v>628</v>
      </c>
      <c r="H581" s="735">
        <v>628</v>
      </c>
      <c r="I581" s="735">
        <v>613</v>
      </c>
      <c r="J581" s="735">
        <v>337376</v>
      </c>
      <c r="K581" s="735">
        <v>208843623</v>
      </c>
      <c r="L581" s="735">
        <v>7998000000</v>
      </c>
      <c r="M581" s="735">
        <v>8346454907</v>
      </c>
      <c r="N581" s="735">
        <v>12900000</v>
      </c>
      <c r="O581" s="734" t="s">
        <v>6285</v>
      </c>
      <c r="P581" s="736">
        <v>2993.23</v>
      </c>
      <c r="Q581" s="736">
        <v>13.05</v>
      </c>
      <c r="R581" s="736">
        <v>0.44</v>
      </c>
    </row>
    <row r="582" spans="1:18">
      <c r="A582" s="734" t="s">
        <v>8670</v>
      </c>
      <c r="B582" s="734" t="s">
        <v>8671</v>
      </c>
      <c r="C582" s="735">
        <v>10840</v>
      </c>
      <c r="D582" s="735">
        <v>65</v>
      </c>
      <c r="E582" s="736">
        <v>0.6</v>
      </c>
      <c r="F582" s="736">
        <v>10842.04</v>
      </c>
      <c r="G582" s="735">
        <v>10725</v>
      </c>
      <c r="H582" s="735">
        <v>10845</v>
      </c>
      <c r="I582" s="735">
        <v>10725</v>
      </c>
      <c r="J582" s="735">
        <v>1496151</v>
      </c>
      <c r="K582" s="735">
        <v>16181650654</v>
      </c>
      <c r="L582" s="735">
        <v>667744000000</v>
      </c>
      <c r="M582" s="735">
        <v>667869843860</v>
      </c>
      <c r="N582" s="735">
        <v>61600000</v>
      </c>
      <c r="O582" s="734" t="s">
        <v>8672</v>
      </c>
      <c r="P582" s="736">
        <v>1387.41</v>
      </c>
      <c r="Q582" s="736">
        <v>2.72</v>
      </c>
      <c r="R582" s="736">
        <v>0.2</v>
      </c>
    </row>
    <row r="583" spans="1:18">
      <c r="A583" s="734" t="s">
        <v>9451</v>
      </c>
      <c r="B583" s="734" t="s">
        <v>9452</v>
      </c>
      <c r="C583" s="735">
        <v>50050</v>
      </c>
      <c r="D583" s="735">
        <v>-10</v>
      </c>
      <c r="E583" s="736">
        <v>-0.02</v>
      </c>
      <c r="F583" s="736">
        <v>50045.79</v>
      </c>
      <c r="G583" s="735">
        <v>50050</v>
      </c>
      <c r="H583" s="735">
        <v>50055</v>
      </c>
      <c r="I583" s="735">
        <v>50050</v>
      </c>
      <c r="J583" s="735">
        <v>3264</v>
      </c>
      <c r="K583" s="735">
        <v>163371635</v>
      </c>
      <c r="L583" s="735">
        <v>140240100000</v>
      </c>
      <c r="M583" s="735">
        <v>140228301117</v>
      </c>
      <c r="N583" s="735">
        <v>2802000</v>
      </c>
      <c r="O583" s="734" t="s">
        <v>9453</v>
      </c>
      <c r="P583" s="736">
        <v>110.77</v>
      </c>
      <c r="Q583" s="736">
        <v>0.01</v>
      </c>
      <c r="R583" s="736">
        <v>0.01</v>
      </c>
    </row>
    <row r="584" spans="1:18">
      <c r="A584" s="734" t="s">
        <v>8059</v>
      </c>
      <c r="B584" s="734" t="s">
        <v>8673</v>
      </c>
      <c r="C584" s="735">
        <v>9810</v>
      </c>
      <c r="D584" s="735">
        <v>-405</v>
      </c>
      <c r="E584" s="736">
        <v>-3.96</v>
      </c>
      <c r="F584" s="736">
        <v>9829.9699999999993</v>
      </c>
      <c r="G584" s="735">
        <v>10110</v>
      </c>
      <c r="H584" s="735">
        <v>10110</v>
      </c>
      <c r="I584" s="735">
        <v>9770</v>
      </c>
      <c r="J584" s="735">
        <v>290953</v>
      </c>
      <c r="K584" s="735">
        <v>2882367876</v>
      </c>
      <c r="L584" s="735">
        <v>57143250000</v>
      </c>
      <c r="M584" s="735">
        <v>57259561084</v>
      </c>
      <c r="N584" s="735">
        <v>5825000</v>
      </c>
      <c r="O584" s="734" t="s">
        <v>8060</v>
      </c>
      <c r="P584" s="736">
        <v>2160.8000000000002</v>
      </c>
      <c r="Q584" s="736">
        <v>-94.26</v>
      </c>
      <c r="R584" s="736">
        <v>-4.18</v>
      </c>
    </row>
    <row r="585" spans="1:18">
      <c r="A585" s="734" t="s">
        <v>8061</v>
      </c>
      <c r="B585" s="734" t="s">
        <v>8674</v>
      </c>
      <c r="C585" s="735">
        <v>25735</v>
      </c>
      <c r="D585" s="735">
        <v>950</v>
      </c>
      <c r="E585" s="736">
        <v>3.83</v>
      </c>
      <c r="F585" s="736">
        <v>25767.11</v>
      </c>
      <c r="G585" s="735">
        <v>25205</v>
      </c>
      <c r="H585" s="735">
        <v>25880</v>
      </c>
      <c r="I585" s="735">
        <v>25200</v>
      </c>
      <c r="J585" s="735">
        <v>136110</v>
      </c>
      <c r="K585" s="735">
        <v>3481082791</v>
      </c>
      <c r="L585" s="735">
        <v>74631500000</v>
      </c>
      <c r="M585" s="735">
        <v>74724604959</v>
      </c>
      <c r="N585" s="735">
        <v>2900000</v>
      </c>
      <c r="O585" s="734" t="s">
        <v>8060</v>
      </c>
      <c r="P585" s="736">
        <v>2160.8000000000002</v>
      </c>
      <c r="Q585" s="736">
        <v>-94.26</v>
      </c>
      <c r="R585" s="736">
        <v>-4.18</v>
      </c>
    </row>
    <row r="586" spans="1:18">
      <c r="A586" s="734" t="s">
        <v>6504</v>
      </c>
      <c r="B586" s="734" t="s">
        <v>8675</v>
      </c>
      <c r="C586" s="735">
        <v>6625</v>
      </c>
      <c r="D586" s="735">
        <v>-235</v>
      </c>
      <c r="E586" s="736">
        <v>-3.43</v>
      </c>
      <c r="F586" s="736">
        <v>6648.5</v>
      </c>
      <c r="G586" s="735">
        <v>6705</v>
      </c>
      <c r="H586" s="735">
        <v>6735</v>
      </c>
      <c r="I586" s="735">
        <v>6605</v>
      </c>
      <c r="J586" s="735">
        <v>233780</v>
      </c>
      <c r="K586" s="735">
        <v>1553269224</v>
      </c>
      <c r="L586" s="735">
        <v>205640000000</v>
      </c>
      <c r="M586" s="735">
        <v>206369438454</v>
      </c>
      <c r="N586" s="735">
        <v>31040000</v>
      </c>
      <c r="O586" s="734" t="s">
        <v>6505</v>
      </c>
      <c r="P586" s="736">
        <v>4243.04</v>
      </c>
      <c r="Q586" s="736">
        <v>-181.03</v>
      </c>
      <c r="R586" s="736">
        <v>-4.09</v>
      </c>
    </row>
    <row r="587" spans="1:18">
      <c r="A587" s="734" t="s">
        <v>6506</v>
      </c>
      <c r="B587" s="734" t="s">
        <v>8676</v>
      </c>
      <c r="C587" s="735">
        <v>9640</v>
      </c>
      <c r="D587" s="735">
        <v>55</v>
      </c>
      <c r="E587" s="736">
        <v>0.56999999999999995</v>
      </c>
      <c r="F587" s="736">
        <v>9646.98</v>
      </c>
      <c r="G587" s="735">
        <v>9580</v>
      </c>
      <c r="H587" s="735">
        <v>9645</v>
      </c>
      <c r="I587" s="735">
        <v>9555</v>
      </c>
      <c r="J587" s="735">
        <v>16797</v>
      </c>
      <c r="K587" s="735">
        <v>161653176</v>
      </c>
      <c r="L587" s="735">
        <v>19280000000</v>
      </c>
      <c r="M587" s="735">
        <v>19293965938</v>
      </c>
      <c r="N587" s="735">
        <v>2000000</v>
      </c>
      <c r="O587" s="734" t="s">
        <v>6507</v>
      </c>
      <c r="P587" s="736">
        <v>9558.43</v>
      </c>
      <c r="Q587" s="736">
        <v>22.53</v>
      </c>
      <c r="R587" s="736">
        <v>0.24</v>
      </c>
    </row>
    <row r="588" spans="1:18">
      <c r="A588" s="734" t="s">
        <v>8062</v>
      </c>
      <c r="B588" s="734" t="s">
        <v>8677</v>
      </c>
      <c r="C588" s="735">
        <v>13210</v>
      </c>
      <c r="D588" s="735">
        <v>-190</v>
      </c>
      <c r="E588" s="736">
        <v>-1.42</v>
      </c>
      <c r="F588" s="736">
        <v>13177.4</v>
      </c>
      <c r="G588" s="735">
        <v>13505</v>
      </c>
      <c r="H588" s="735">
        <v>13525</v>
      </c>
      <c r="I588" s="735">
        <v>13085</v>
      </c>
      <c r="J588" s="735">
        <v>848808</v>
      </c>
      <c r="K588" s="735">
        <v>11212067667</v>
      </c>
      <c r="L588" s="735">
        <v>268823500000</v>
      </c>
      <c r="M588" s="735">
        <v>268160154364</v>
      </c>
      <c r="N588" s="735">
        <v>20350000</v>
      </c>
      <c r="O588" s="734" t="s">
        <v>8063</v>
      </c>
      <c r="P588" s="736">
        <v>2973.6</v>
      </c>
      <c r="Q588" s="736">
        <v>-56.18</v>
      </c>
      <c r="R588" s="736">
        <v>-1.85</v>
      </c>
    </row>
    <row r="589" spans="1:18">
      <c r="A589" s="734" t="s">
        <v>9454</v>
      </c>
      <c r="B589" s="734" t="s">
        <v>9455</v>
      </c>
      <c r="C589" s="735">
        <v>16510</v>
      </c>
      <c r="D589" s="735">
        <v>-225</v>
      </c>
      <c r="E589" s="736">
        <v>-1.34</v>
      </c>
      <c r="F589" s="736">
        <v>17321.62</v>
      </c>
      <c r="G589" s="735">
        <v>16650</v>
      </c>
      <c r="H589" s="735">
        <v>16780</v>
      </c>
      <c r="I589" s="735">
        <v>16410</v>
      </c>
      <c r="J589" s="735">
        <v>1810171</v>
      </c>
      <c r="K589" s="735">
        <v>29890247250</v>
      </c>
      <c r="L589" s="735">
        <v>66040000000</v>
      </c>
      <c r="M589" s="735">
        <v>69286492384</v>
      </c>
      <c r="N589" s="735">
        <v>4000000</v>
      </c>
      <c r="O589" s="734" t="s">
        <v>9456</v>
      </c>
      <c r="P589" s="736">
        <v>3282.39</v>
      </c>
      <c r="Q589" s="736">
        <v>31.56</v>
      </c>
      <c r="R589" s="736">
        <v>0.97</v>
      </c>
    </row>
    <row r="590" spans="1:18">
      <c r="A590" s="734" t="s">
        <v>9457</v>
      </c>
      <c r="B590" s="734" t="s">
        <v>9458</v>
      </c>
      <c r="C590" s="735">
        <v>12250</v>
      </c>
      <c r="D590" s="735">
        <v>-240</v>
      </c>
      <c r="E590" s="736">
        <v>-1.92</v>
      </c>
      <c r="F590" s="736">
        <v>12224.58</v>
      </c>
      <c r="G590" s="735">
        <v>12455</v>
      </c>
      <c r="H590" s="735">
        <v>12455</v>
      </c>
      <c r="I590" s="735">
        <v>12210</v>
      </c>
      <c r="J590" s="735">
        <v>95640</v>
      </c>
      <c r="K590" s="735">
        <v>1179081314</v>
      </c>
      <c r="L590" s="735">
        <v>55125000000</v>
      </c>
      <c r="M590" s="735">
        <v>55010604484</v>
      </c>
      <c r="N590" s="735">
        <v>4500000</v>
      </c>
      <c r="O590" s="734" t="s">
        <v>9459</v>
      </c>
      <c r="P590" s="736">
        <v>7150.36</v>
      </c>
      <c r="Q590" s="736">
        <v>-172.57</v>
      </c>
      <c r="R590" s="736">
        <v>-2.36</v>
      </c>
    </row>
    <row r="591" spans="1:18">
      <c r="A591" s="734" t="s">
        <v>6514</v>
      </c>
      <c r="B591" s="734" t="s">
        <v>9460</v>
      </c>
      <c r="C591" s="735">
        <v>7175</v>
      </c>
      <c r="D591" s="735">
        <v>15</v>
      </c>
      <c r="E591" s="736">
        <v>0.21</v>
      </c>
      <c r="F591" s="736">
        <v>7187.68</v>
      </c>
      <c r="G591" s="735">
        <v>7195</v>
      </c>
      <c r="H591" s="735">
        <v>7195</v>
      </c>
      <c r="I591" s="735">
        <v>7135</v>
      </c>
      <c r="J591" s="735">
        <v>741040</v>
      </c>
      <c r="K591" s="735">
        <v>5309682135</v>
      </c>
      <c r="L591" s="735">
        <v>18511500000</v>
      </c>
      <c r="M591" s="735">
        <v>18544224436</v>
      </c>
      <c r="N591" s="735">
        <v>2580000</v>
      </c>
      <c r="O591" s="734" t="s">
        <v>9461</v>
      </c>
      <c r="P591" s="736">
        <v>1053.3599999999999</v>
      </c>
      <c r="Q591" s="736">
        <v>0.1</v>
      </c>
      <c r="R591" s="736">
        <v>0.01</v>
      </c>
    </row>
    <row r="592" spans="1:18">
      <c r="A592" s="734" t="s">
        <v>8678</v>
      </c>
      <c r="B592" s="734" t="s">
        <v>8679</v>
      </c>
      <c r="C592" s="735">
        <v>105495</v>
      </c>
      <c r="D592" s="735">
        <v>10</v>
      </c>
      <c r="E592" s="736">
        <v>0.01</v>
      </c>
      <c r="F592" s="736">
        <v>105473.5</v>
      </c>
      <c r="G592" s="735">
        <v>105485</v>
      </c>
      <c r="H592" s="735">
        <v>105510</v>
      </c>
      <c r="I592" s="735">
        <v>105485</v>
      </c>
      <c r="J592" s="735">
        <v>23828</v>
      </c>
      <c r="K592" s="735">
        <v>2513864420</v>
      </c>
      <c r="L592" s="735">
        <v>1244946495000</v>
      </c>
      <c r="M592" s="735">
        <v>1221910446812</v>
      </c>
      <c r="N592" s="735">
        <v>11801000</v>
      </c>
      <c r="O592" s="734" t="s">
        <v>8680</v>
      </c>
      <c r="P592" s="736">
        <v>1446.25</v>
      </c>
      <c r="Q592" s="736">
        <v>0.12</v>
      </c>
      <c r="R592" s="736">
        <v>0.01</v>
      </c>
    </row>
    <row r="593" spans="1:18">
      <c r="A593" s="734" t="s">
        <v>6508</v>
      </c>
      <c r="B593" s="734" t="s">
        <v>8681</v>
      </c>
      <c r="C593" s="735">
        <v>24145</v>
      </c>
      <c r="D593" s="735">
        <v>105</v>
      </c>
      <c r="E593" s="736">
        <v>0.44</v>
      </c>
      <c r="F593" s="736">
        <v>24086.19</v>
      </c>
      <c r="G593" s="735">
        <v>23825</v>
      </c>
      <c r="H593" s="735">
        <v>24175</v>
      </c>
      <c r="I593" s="735">
        <v>23825</v>
      </c>
      <c r="J593" s="735">
        <v>171556</v>
      </c>
      <c r="K593" s="735">
        <v>4117793020</v>
      </c>
      <c r="L593" s="735">
        <v>107445250000</v>
      </c>
      <c r="M593" s="735">
        <v>107183553909</v>
      </c>
      <c r="N593" s="735">
        <v>4450000</v>
      </c>
      <c r="O593" s="734" t="s">
        <v>6509</v>
      </c>
      <c r="P593" s="736">
        <v>3854.52</v>
      </c>
      <c r="Q593" s="736">
        <v>17.39</v>
      </c>
      <c r="R593" s="736">
        <v>0.45</v>
      </c>
    </row>
    <row r="594" spans="1:18">
      <c r="A594" s="734" t="s">
        <v>6515</v>
      </c>
      <c r="B594" s="734" t="s">
        <v>8682</v>
      </c>
      <c r="C594" s="735">
        <v>24485</v>
      </c>
      <c r="D594" s="735">
        <v>-225</v>
      </c>
      <c r="E594" s="736">
        <v>-0.91</v>
      </c>
      <c r="F594" s="736">
        <v>24568.48</v>
      </c>
      <c r="G594" s="735">
        <v>24430</v>
      </c>
      <c r="H594" s="735">
        <v>24660</v>
      </c>
      <c r="I594" s="735">
        <v>24430</v>
      </c>
      <c r="J594" s="735">
        <v>64410</v>
      </c>
      <c r="K594" s="735">
        <v>1582364910</v>
      </c>
      <c r="L594" s="735">
        <v>96470900000</v>
      </c>
      <c r="M594" s="735">
        <v>96799825254</v>
      </c>
      <c r="N594" s="735">
        <v>3940000</v>
      </c>
      <c r="O594" s="734" t="s">
        <v>6516</v>
      </c>
      <c r="P594" s="736">
        <v>3508.54</v>
      </c>
      <c r="Q594" s="736">
        <v>-20.49</v>
      </c>
      <c r="R594" s="736">
        <v>-0.57999999999999996</v>
      </c>
    </row>
    <row r="595" spans="1:18">
      <c r="A595" s="734" t="s">
        <v>6517</v>
      </c>
      <c r="B595" s="734" t="s">
        <v>8683</v>
      </c>
      <c r="C595" s="735">
        <v>70860</v>
      </c>
      <c r="D595" s="735">
        <v>-440</v>
      </c>
      <c r="E595" s="736">
        <v>-0.62</v>
      </c>
      <c r="F595" s="736">
        <v>70875.78</v>
      </c>
      <c r="G595" s="735">
        <v>71500</v>
      </c>
      <c r="H595" s="735">
        <v>71820</v>
      </c>
      <c r="I595" s="735">
        <v>70860</v>
      </c>
      <c r="J595" s="735">
        <v>44513</v>
      </c>
      <c r="K595" s="735">
        <v>3179388680</v>
      </c>
      <c r="L595" s="735">
        <v>553416600000</v>
      </c>
      <c r="M595" s="735">
        <v>554957373185</v>
      </c>
      <c r="N595" s="735">
        <v>7810000</v>
      </c>
      <c r="O595" s="734" t="s">
        <v>6518</v>
      </c>
      <c r="P595" s="736">
        <v>6322.55</v>
      </c>
      <c r="Q595" s="736">
        <v>-30.24</v>
      </c>
      <c r="R595" s="736">
        <v>-0.48</v>
      </c>
    </row>
    <row r="596" spans="1:18">
      <c r="A596" s="734" t="s">
        <v>8684</v>
      </c>
      <c r="B596" s="734" t="s">
        <v>8685</v>
      </c>
      <c r="C596" s="735">
        <v>104565</v>
      </c>
      <c r="D596" s="735">
        <v>25</v>
      </c>
      <c r="E596" s="736">
        <v>0.02</v>
      </c>
      <c r="F596" s="736">
        <v>104536.9</v>
      </c>
      <c r="G596" s="735">
        <v>104560</v>
      </c>
      <c r="H596" s="735">
        <v>104565</v>
      </c>
      <c r="I596" s="735">
        <v>104555</v>
      </c>
      <c r="J596" s="735">
        <v>2587</v>
      </c>
      <c r="K596" s="735">
        <v>270497745</v>
      </c>
      <c r="L596" s="735">
        <v>679986195000</v>
      </c>
      <c r="M596" s="735">
        <v>679803475817</v>
      </c>
      <c r="N596" s="735">
        <v>6503000</v>
      </c>
      <c r="O596" s="734" t="s">
        <v>6685</v>
      </c>
      <c r="P596" s="736">
        <v>1176.6600000000001</v>
      </c>
      <c r="Q596" s="736">
        <v>0.08</v>
      </c>
      <c r="R596" s="736">
        <v>0.01</v>
      </c>
    </row>
    <row r="597" spans="1:18">
      <c r="A597" s="734" t="s">
        <v>6522</v>
      </c>
      <c r="B597" s="734" t="s">
        <v>8686</v>
      </c>
      <c r="C597" s="735">
        <v>13400</v>
      </c>
      <c r="D597" s="735">
        <v>-20</v>
      </c>
      <c r="E597" s="736">
        <v>-0.15</v>
      </c>
      <c r="F597" s="736">
        <v>13461.85</v>
      </c>
      <c r="G597" s="735">
        <v>13520</v>
      </c>
      <c r="H597" s="735">
        <v>13520</v>
      </c>
      <c r="I597" s="735">
        <v>13400</v>
      </c>
      <c r="J597" s="735">
        <v>193</v>
      </c>
      <c r="K597" s="735">
        <v>2590260</v>
      </c>
      <c r="L597" s="735">
        <v>7370000000</v>
      </c>
      <c r="M597" s="735">
        <v>7404019600</v>
      </c>
      <c r="N597" s="735">
        <v>550000</v>
      </c>
      <c r="O597" s="734" t="s">
        <v>6523</v>
      </c>
      <c r="P597" s="736">
        <v>6669.49</v>
      </c>
      <c r="Q597" s="736">
        <v>-6.66</v>
      </c>
      <c r="R597" s="736">
        <v>-0.1</v>
      </c>
    </row>
    <row r="598" spans="1:18">
      <c r="A598" s="734" t="s">
        <v>6524</v>
      </c>
      <c r="B598" s="734" t="s">
        <v>8687</v>
      </c>
      <c r="C598" s="735">
        <v>28715</v>
      </c>
      <c r="D598" s="735">
        <v>20</v>
      </c>
      <c r="E598" s="736">
        <v>7.0000000000000007E-2</v>
      </c>
      <c r="F598" s="736">
        <v>28787.59</v>
      </c>
      <c r="G598" s="735">
        <v>28595</v>
      </c>
      <c r="H598" s="735">
        <v>28860</v>
      </c>
      <c r="I598" s="735">
        <v>28580</v>
      </c>
      <c r="J598" s="735">
        <v>1035</v>
      </c>
      <c r="K598" s="735">
        <v>29777205</v>
      </c>
      <c r="L598" s="735">
        <v>10050250000</v>
      </c>
      <c r="M598" s="735">
        <v>10075657634</v>
      </c>
      <c r="N598" s="735">
        <v>350000</v>
      </c>
      <c r="O598" s="734" t="s">
        <v>6332</v>
      </c>
      <c r="P598" s="736">
        <v>2733.85</v>
      </c>
      <c r="Q598" s="736">
        <v>-0.63</v>
      </c>
      <c r="R598" s="736">
        <v>-0.02</v>
      </c>
    </row>
    <row r="599" spans="1:18">
      <c r="A599" s="734" t="s">
        <v>6513</v>
      </c>
      <c r="B599" s="734" t="s">
        <v>9462</v>
      </c>
      <c r="C599" s="735">
        <v>7765</v>
      </c>
      <c r="D599" s="735">
        <v>60</v>
      </c>
      <c r="E599" s="736">
        <v>0.78</v>
      </c>
      <c r="F599" s="736">
        <v>7767.73</v>
      </c>
      <c r="G599" s="735">
        <v>7705</v>
      </c>
      <c r="H599" s="735">
        <v>7765</v>
      </c>
      <c r="I599" s="735">
        <v>7675</v>
      </c>
      <c r="J599" s="735">
        <v>10748</v>
      </c>
      <c r="K599" s="735">
        <v>82946742</v>
      </c>
      <c r="L599" s="735">
        <v>36029600000</v>
      </c>
      <c r="M599" s="735">
        <v>36042246043</v>
      </c>
      <c r="N599" s="735">
        <v>4640000</v>
      </c>
      <c r="O599" s="734" t="s">
        <v>9463</v>
      </c>
      <c r="P599" s="736">
        <v>725.86</v>
      </c>
      <c r="Q599" s="736">
        <v>6.86</v>
      </c>
      <c r="R599" s="736">
        <v>0.95</v>
      </c>
    </row>
    <row r="600" spans="1:18">
      <c r="A600" s="734" t="s">
        <v>6525</v>
      </c>
      <c r="B600" s="734" t="s">
        <v>8688</v>
      </c>
      <c r="C600" s="735">
        <v>13920</v>
      </c>
      <c r="D600" s="735">
        <v>20</v>
      </c>
      <c r="E600" s="736">
        <v>0.14000000000000001</v>
      </c>
      <c r="F600" s="736">
        <v>13896.14</v>
      </c>
      <c r="G600" s="735">
        <v>13900</v>
      </c>
      <c r="H600" s="735">
        <v>13925</v>
      </c>
      <c r="I600" s="735">
        <v>13875</v>
      </c>
      <c r="J600" s="735">
        <v>12691</v>
      </c>
      <c r="K600" s="735">
        <v>176508305</v>
      </c>
      <c r="L600" s="735">
        <v>11832000000</v>
      </c>
      <c r="M600" s="735">
        <v>11811722702</v>
      </c>
      <c r="N600" s="735">
        <v>850000</v>
      </c>
      <c r="O600" s="734" t="s">
        <v>6526</v>
      </c>
      <c r="P600" s="736">
        <v>1904.13</v>
      </c>
      <c r="Q600" s="736">
        <v>4.05</v>
      </c>
      <c r="R600" s="736">
        <v>0.21</v>
      </c>
    </row>
    <row r="601" spans="1:18">
      <c r="A601" s="734" t="s">
        <v>6527</v>
      </c>
      <c r="B601" s="734" t="s">
        <v>8689</v>
      </c>
      <c r="C601" s="735">
        <v>14925</v>
      </c>
      <c r="D601" s="735">
        <v>0</v>
      </c>
      <c r="E601" s="736">
        <v>0</v>
      </c>
      <c r="F601" s="736">
        <v>14917.92</v>
      </c>
      <c r="G601" s="735">
        <v>14925</v>
      </c>
      <c r="H601" s="735">
        <v>14940</v>
      </c>
      <c r="I601" s="735">
        <v>14845</v>
      </c>
      <c r="J601" s="735">
        <v>13320</v>
      </c>
      <c r="K601" s="735">
        <v>198760181</v>
      </c>
      <c r="L601" s="735">
        <v>17910000000</v>
      </c>
      <c r="M601" s="735">
        <v>17901504978</v>
      </c>
      <c r="N601" s="735">
        <v>1200000</v>
      </c>
      <c r="O601" s="734" t="s">
        <v>6528</v>
      </c>
      <c r="P601" s="736">
        <v>2172.38</v>
      </c>
      <c r="Q601" s="736">
        <v>6.78</v>
      </c>
      <c r="R601" s="736">
        <v>0.31</v>
      </c>
    </row>
    <row r="602" spans="1:18">
      <c r="A602" s="734" t="s">
        <v>6529</v>
      </c>
      <c r="B602" s="734" t="s">
        <v>8690</v>
      </c>
      <c r="C602" s="735">
        <v>15570</v>
      </c>
      <c r="D602" s="735">
        <v>-10</v>
      </c>
      <c r="E602" s="736">
        <v>-0.06</v>
      </c>
      <c r="F602" s="736">
        <v>15580.97</v>
      </c>
      <c r="G602" s="735">
        <v>15580</v>
      </c>
      <c r="H602" s="735">
        <v>15595</v>
      </c>
      <c r="I602" s="735">
        <v>15495</v>
      </c>
      <c r="J602" s="735">
        <v>45870</v>
      </c>
      <c r="K602" s="735">
        <v>714247132</v>
      </c>
      <c r="L602" s="735">
        <v>79407000000</v>
      </c>
      <c r="M602" s="735">
        <v>79462931353</v>
      </c>
      <c r="N602" s="735">
        <v>5100000</v>
      </c>
      <c r="O602" s="734" t="s">
        <v>6530</v>
      </c>
      <c r="P602" s="736">
        <v>2314.29</v>
      </c>
      <c r="Q602" s="736">
        <v>8.43</v>
      </c>
      <c r="R602" s="736">
        <v>0.37</v>
      </c>
    </row>
    <row r="603" spans="1:18">
      <c r="A603" s="734" t="s">
        <v>6531</v>
      </c>
      <c r="B603" s="734" t="s">
        <v>8691</v>
      </c>
      <c r="C603" s="735">
        <v>20525</v>
      </c>
      <c r="D603" s="735">
        <v>85</v>
      </c>
      <c r="E603" s="736">
        <v>0.42</v>
      </c>
      <c r="F603" s="736">
        <v>20500.88</v>
      </c>
      <c r="G603" s="735">
        <v>20545</v>
      </c>
      <c r="H603" s="735">
        <v>20560</v>
      </c>
      <c r="I603" s="735">
        <v>20520</v>
      </c>
      <c r="J603" s="735">
        <v>322</v>
      </c>
      <c r="K603" s="735">
        <v>6617480</v>
      </c>
      <c r="L603" s="735">
        <v>10262500000</v>
      </c>
      <c r="M603" s="735">
        <v>10250441970</v>
      </c>
      <c r="N603" s="735">
        <v>500000</v>
      </c>
      <c r="O603" s="734" t="s">
        <v>6532</v>
      </c>
      <c r="P603" s="736">
        <v>4072.2</v>
      </c>
      <c r="Q603" s="736">
        <v>-11.51</v>
      </c>
      <c r="R603" s="736">
        <v>-0.28000000000000003</v>
      </c>
    </row>
    <row r="604" spans="1:18">
      <c r="A604" s="734" t="s">
        <v>6533</v>
      </c>
      <c r="B604" s="734" t="s">
        <v>8692</v>
      </c>
      <c r="C604" s="735">
        <v>13920</v>
      </c>
      <c r="D604" s="735">
        <v>130</v>
      </c>
      <c r="E604" s="736">
        <v>0.94</v>
      </c>
      <c r="F604" s="736">
        <v>13819.21</v>
      </c>
      <c r="G604" s="735">
        <v>13900</v>
      </c>
      <c r="H604" s="735">
        <v>13935</v>
      </c>
      <c r="I604" s="735">
        <v>13760</v>
      </c>
      <c r="J604" s="735">
        <v>11251</v>
      </c>
      <c r="K604" s="735">
        <v>156414260</v>
      </c>
      <c r="L604" s="735">
        <v>16704000000</v>
      </c>
      <c r="M604" s="735">
        <v>16583051267</v>
      </c>
      <c r="N604" s="735">
        <v>1200000</v>
      </c>
      <c r="O604" s="734" t="s">
        <v>6534</v>
      </c>
      <c r="P604" s="736">
        <v>2378.3200000000002</v>
      </c>
      <c r="Q604" s="736">
        <v>-3.07</v>
      </c>
      <c r="R604" s="736">
        <v>-0.13</v>
      </c>
    </row>
    <row r="605" spans="1:18">
      <c r="A605" s="734" t="s">
        <v>6537</v>
      </c>
      <c r="B605" s="734" t="s">
        <v>8693</v>
      </c>
      <c r="C605" s="735">
        <v>7400</v>
      </c>
      <c r="D605" s="735">
        <v>-75</v>
      </c>
      <c r="E605" s="736">
        <v>-1</v>
      </c>
      <c r="F605" s="736">
        <v>7433.33</v>
      </c>
      <c r="G605" s="735">
        <v>7455</v>
      </c>
      <c r="H605" s="735">
        <v>7470</v>
      </c>
      <c r="I605" s="735">
        <v>7400</v>
      </c>
      <c r="J605" s="735">
        <v>11382</v>
      </c>
      <c r="K605" s="735">
        <v>84493945</v>
      </c>
      <c r="L605" s="735">
        <v>30340000000</v>
      </c>
      <c r="M605" s="735">
        <v>30476650230</v>
      </c>
      <c r="N605" s="735">
        <v>4100000</v>
      </c>
      <c r="O605" s="734" t="s">
        <v>6538</v>
      </c>
      <c r="P605" s="736">
        <v>3571.42</v>
      </c>
      <c r="Q605" s="736">
        <v>-8.84</v>
      </c>
      <c r="R605" s="736">
        <v>-0.25</v>
      </c>
    </row>
    <row r="606" spans="1:18">
      <c r="A606" s="734" t="s">
        <v>6539</v>
      </c>
      <c r="B606" s="734" t="s">
        <v>8694</v>
      </c>
      <c r="C606" s="735">
        <v>21020</v>
      </c>
      <c r="D606" s="735">
        <v>35</v>
      </c>
      <c r="E606" s="736">
        <v>0.17</v>
      </c>
      <c r="F606" s="736">
        <v>21029.15</v>
      </c>
      <c r="G606" s="735">
        <v>20960</v>
      </c>
      <c r="H606" s="735">
        <v>21055</v>
      </c>
      <c r="I606" s="735">
        <v>20850</v>
      </c>
      <c r="J606" s="735">
        <v>100018</v>
      </c>
      <c r="K606" s="735">
        <v>2100040837</v>
      </c>
      <c r="L606" s="735">
        <v>119814000000</v>
      </c>
      <c r="M606" s="735">
        <v>119866162855</v>
      </c>
      <c r="N606" s="735">
        <v>5700000</v>
      </c>
      <c r="O606" s="734" t="s">
        <v>6540</v>
      </c>
      <c r="P606" s="736">
        <v>14753.96</v>
      </c>
      <c r="Q606" s="736">
        <v>-7.71</v>
      </c>
      <c r="R606" s="736">
        <v>-0.05</v>
      </c>
    </row>
    <row r="607" spans="1:18">
      <c r="A607" s="734" t="s">
        <v>8695</v>
      </c>
      <c r="B607" s="734" t="s">
        <v>8696</v>
      </c>
      <c r="C607" s="735">
        <v>102810</v>
      </c>
      <c r="D607" s="735">
        <v>-245</v>
      </c>
      <c r="E607" s="736">
        <v>-0.24</v>
      </c>
      <c r="F607" s="736">
        <v>102834.84</v>
      </c>
      <c r="G607" s="735">
        <v>103290</v>
      </c>
      <c r="H607" s="735">
        <v>103405</v>
      </c>
      <c r="I607" s="735">
        <v>102810</v>
      </c>
      <c r="J607" s="735">
        <v>720</v>
      </c>
      <c r="K607" s="735">
        <v>74327670</v>
      </c>
      <c r="L607" s="735">
        <v>148354830000</v>
      </c>
      <c r="M607" s="735">
        <v>148390674128</v>
      </c>
      <c r="N607" s="735">
        <v>1443000</v>
      </c>
      <c r="O607" s="734" t="s">
        <v>8697</v>
      </c>
      <c r="P607" s="736">
        <v>112.25</v>
      </c>
      <c r="Q607" s="736">
        <v>-0.19</v>
      </c>
      <c r="R607" s="736">
        <v>-0.17</v>
      </c>
    </row>
    <row r="608" spans="1:18">
      <c r="A608" s="734" t="s">
        <v>6541</v>
      </c>
      <c r="B608" s="734" t="s">
        <v>8698</v>
      </c>
      <c r="C608" s="735">
        <v>108035</v>
      </c>
      <c r="D608" s="735">
        <v>-130</v>
      </c>
      <c r="E608" s="736">
        <v>-0.12</v>
      </c>
      <c r="F608" s="736">
        <v>108086.3</v>
      </c>
      <c r="G608" s="735">
        <v>108145</v>
      </c>
      <c r="H608" s="735">
        <v>108235</v>
      </c>
      <c r="I608" s="735">
        <v>108035</v>
      </c>
      <c r="J608" s="735">
        <v>967</v>
      </c>
      <c r="K608" s="735">
        <v>104573840</v>
      </c>
      <c r="L608" s="735">
        <v>139149080000</v>
      </c>
      <c r="M608" s="735">
        <v>139215148024</v>
      </c>
      <c r="N608" s="735">
        <v>1288000</v>
      </c>
      <c r="O608" s="734" t="s">
        <v>6223</v>
      </c>
      <c r="P608" s="736">
        <v>10297.790000000001</v>
      </c>
      <c r="Q608" s="736">
        <v>-0.71</v>
      </c>
      <c r="R608" s="736">
        <v>-0.01</v>
      </c>
    </row>
    <row r="609" spans="1:18">
      <c r="A609" s="734" t="s">
        <v>6542</v>
      </c>
      <c r="B609" s="734" t="s">
        <v>8699</v>
      </c>
      <c r="C609" s="735">
        <v>111985</v>
      </c>
      <c r="D609" s="735">
        <v>185</v>
      </c>
      <c r="E609" s="736">
        <v>0.17</v>
      </c>
      <c r="F609" s="736">
        <v>111963.07</v>
      </c>
      <c r="G609" s="735">
        <v>111785</v>
      </c>
      <c r="H609" s="735">
        <v>111985</v>
      </c>
      <c r="I609" s="735">
        <v>111785</v>
      </c>
      <c r="J609" s="735">
        <v>4</v>
      </c>
      <c r="K609" s="735">
        <v>447580</v>
      </c>
      <c r="L609" s="735">
        <v>21277150000</v>
      </c>
      <c r="M609" s="735">
        <v>21272982546</v>
      </c>
      <c r="N609" s="735">
        <v>190000</v>
      </c>
      <c r="O609" s="734" t="s">
        <v>6225</v>
      </c>
      <c r="P609" s="736">
        <v>1221.98</v>
      </c>
      <c r="Q609" s="736">
        <v>-0.69</v>
      </c>
      <c r="R609" s="736">
        <v>-0.06</v>
      </c>
    </row>
    <row r="610" spans="1:18">
      <c r="A610" s="734" t="s">
        <v>8064</v>
      </c>
      <c r="B610" s="734" t="s">
        <v>8700</v>
      </c>
      <c r="C610" s="735">
        <v>20185</v>
      </c>
      <c r="D610" s="735">
        <v>0</v>
      </c>
      <c r="E610" s="736">
        <v>0</v>
      </c>
      <c r="F610" s="736">
        <v>20085.060000000001</v>
      </c>
      <c r="G610" s="735">
        <v>20455</v>
      </c>
      <c r="H610" s="735">
        <v>20455</v>
      </c>
      <c r="I610" s="735">
        <v>20185</v>
      </c>
      <c r="J610" s="735">
        <v>559</v>
      </c>
      <c r="K610" s="735">
        <v>11359095</v>
      </c>
      <c r="L610" s="735">
        <v>10092500000</v>
      </c>
      <c r="M610" s="735">
        <v>10042532308</v>
      </c>
      <c r="N610" s="735">
        <v>500000</v>
      </c>
      <c r="O610" s="734" t="s">
        <v>8065</v>
      </c>
      <c r="P610" s="736">
        <v>94.38</v>
      </c>
      <c r="Q610" s="736">
        <v>-0.37</v>
      </c>
      <c r="R610" s="736">
        <v>-0.39</v>
      </c>
    </row>
    <row r="611" spans="1:18">
      <c r="A611" s="734" t="s">
        <v>6543</v>
      </c>
      <c r="B611" s="734" t="s">
        <v>8701</v>
      </c>
      <c r="C611" s="735">
        <v>53630</v>
      </c>
      <c r="D611" s="735">
        <v>-65</v>
      </c>
      <c r="E611" s="736">
        <v>-0.12</v>
      </c>
      <c r="F611" s="736">
        <v>53634.41</v>
      </c>
      <c r="G611" s="735">
        <v>53900</v>
      </c>
      <c r="H611" s="735">
        <v>53900</v>
      </c>
      <c r="I611" s="735">
        <v>53610</v>
      </c>
      <c r="J611" s="735">
        <v>1945</v>
      </c>
      <c r="K611" s="735">
        <v>104444445</v>
      </c>
      <c r="L611" s="735">
        <v>12442160000</v>
      </c>
      <c r="M611" s="735">
        <v>10297806207</v>
      </c>
      <c r="N611" s="735">
        <v>232000</v>
      </c>
      <c r="O611" s="734" t="s">
        <v>6224</v>
      </c>
      <c r="P611" s="736">
        <v>1194.99</v>
      </c>
      <c r="Q611" s="736">
        <v>-1.69</v>
      </c>
      <c r="R611" s="736">
        <v>-0.14000000000000001</v>
      </c>
    </row>
    <row r="612" spans="1:18">
      <c r="A612" s="734" t="s">
        <v>6544</v>
      </c>
      <c r="B612" s="734" t="s">
        <v>8702</v>
      </c>
      <c r="C612" s="735">
        <v>56655</v>
      </c>
      <c r="D612" s="735">
        <v>180</v>
      </c>
      <c r="E612" s="736">
        <v>0.32</v>
      </c>
      <c r="F612" s="736">
        <v>56623.48</v>
      </c>
      <c r="G612" s="735">
        <v>56370</v>
      </c>
      <c r="H612" s="735">
        <v>56655</v>
      </c>
      <c r="I612" s="735">
        <v>56310</v>
      </c>
      <c r="J612" s="735">
        <v>52</v>
      </c>
      <c r="K612" s="735">
        <v>2930840</v>
      </c>
      <c r="L612" s="735">
        <v>58014720000</v>
      </c>
      <c r="M612" s="735">
        <v>57982440594</v>
      </c>
      <c r="N612" s="735">
        <v>1024000</v>
      </c>
      <c r="O612" s="734" t="s">
        <v>6224</v>
      </c>
      <c r="P612" s="736">
        <v>1194.99</v>
      </c>
      <c r="Q612" s="736">
        <v>-1.69</v>
      </c>
      <c r="R612" s="736">
        <v>-0.14000000000000001</v>
      </c>
    </row>
    <row r="613" spans="1:18">
      <c r="A613" s="734" t="s">
        <v>6545</v>
      </c>
      <c r="B613" s="734" t="s">
        <v>8703</v>
      </c>
      <c r="C613" s="735">
        <v>55120</v>
      </c>
      <c r="D613" s="735">
        <v>-20</v>
      </c>
      <c r="E613" s="736">
        <v>-0.04</v>
      </c>
      <c r="F613" s="736">
        <v>55120.639999999999</v>
      </c>
      <c r="G613" s="735">
        <v>55215</v>
      </c>
      <c r="H613" s="735">
        <v>55215</v>
      </c>
      <c r="I613" s="735">
        <v>55120</v>
      </c>
      <c r="J613" s="735">
        <v>4</v>
      </c>
      <c r="K613" s="735">
        <v>220640</v>
      </c>
      <c r="L613" s="735">
        <v>30646720000</v>
      </c>
      <c r="M613" s="735">
        <v>30647076988</v>
      </c>
      <c r="N613" s="735">
        <v>556000</v>
      </c>
      <c r="O613" s="734" t="s">
        <v>6225</v>
      </c>
      <c r="P613" s="736">
        <v>1221.98</v>
      </c>
      <c r="Q613" s="736">
        <v>-0.69</v>
      </c>
      <c r="R613" s="736">
        <v>-0.06</v>
      </c>
    </row>
    <row r="614" spans="1:18">
      <c r="A614" s="734" t="s">
        <v>6546</v>
      </c>
      <c r="B614" s="734" t="s">
        <v>8704</v>
      </c>
      <c r="C614" s="735">
        <v>51135</v>
      </c>
      <c r="D614" s="735">
        <v>-35</v>
      </c>
      <c r="E614" s="736">
        <v>-7.0000000000000007E-2</v>
      </c>
      <c r="F614" s="736">
        <v>51134.59</v>
      </c>
      <c r="G614" s="735">
        <v>51270</v>
      </c>
      <c r="H614" s="735">
        <v>51270</v>
      </c>
      <c r="I614" s="735">
        <v>51135</v>
      </c>
      <c r="J614" s="735">
        <v>4</v>
      </c>
      <c r="K614" s="735">
        <v>204760</v>
      </c>
      <c r="L614" s="735">
        <v>5215770000</v>
      </c>
      <c r="M614" s="735">
        <v>5215728422</v>
      </c>
      <c r="N614" s="735">
        <v>102000</v>
      </c>
      <c r="O614" s="734" t="s">
        <v>6547</v>
      </c>
      <c r="P614" s="736">
        <v>1000.44</v>
      </c>
      <c r="Q614" s="736">
        <v>-0.82</v>
      </c>
      <c r="R614" s="736">
        <v>-0.08</v>
      </c>
    </row>
    <row r="615" spans="1:18">
      <c r="A615" s="734" t="s">
        <v>9464</v>
      </c>
      <c r="B615" s="734" t="s">
        <v>9465</v>
      </c>
      <c r="C615" s="735">
        <v>9100</v>
      </c>
      <c r="D615" s="735">
        <v>70</v>
      </c>
      <c r="E615" s="736">
        <v>0.78</v>
      </c>
      <c r="F615" s="736">
        <v>9188.6299999999992</v>
      </c>
      <c r="G615" s="735">
        <v>9150</v>
      </c>
      <c r="H615" s="735">
        <v>9150</v>
      </c>
      <c r="I615" s="735">
        <v>9040</v>
      </c>
      <c r="J615" s="735">
        <v>2336</v>
      </c>
      <c r="K615" s="735">
        <v>21216706</v>
      </c>
      <c r="L615" s="735">
        <v>8190000000</v>
      </c>
      <c r="M615" s="735">
        <v>8269763943</v>
      </c>
      <c r="N615" s="735">
        <v>900000</v>
      </c>
      <c r="O615" s="734" t="s">
        <v>9466</v>
      </c>
      <c r="P615" s="736">
        <v>5296.28</v>
      </c>
      <c r="Q615" s="736">
        <v>-7.16</v>
      </c>
      <c r="R615" s="736">
        <v>-0.14000000000000001</v>
      </c>
    </row>
    <row r="616" spans="1:18">
      <c r="A616" s="734" t="s">
        <v>6550</v>
      </c>
      <c r="B616" s="734" t="s">
        <v>8705</v>
      </c>
      <c r="C616" s="735">
        <v>9635</v>
      </c>
      <c r="D616" s="735">
        <v>65</v>
      </c>
      <c r="E616" s="736">
        <v>0.68</v>
      </c>
      <c r="F616" s="736">
        <v>9639.25</v>
      </c>
      <c r="G616" s="735">
        <v>9570</v>
      </c>
      <c r="H616" s="735">
        <v>9635</v>
      </c>
      <c r="I616" s="735">
        <v>9545</v>
      </c>
      <c r="J616" s="735">
        <v>1025</v>
      </c>
      <c r="K616" s="735">
        <v>9800250</v>
      </c>
      <c r="L616" s="735">
        <v>5781000000</v>
      </c>
      <c r="M616" s="735">
        <v>5783550780</v>
      </c>
      <c r="N616" s="735">
        <v>600000</v>
      </c>
      <c r="O616" s="734" t="s">
        <v>6551</v>
      </c>
      <c r="P616" s="736">
        <v>2949.95</v>
      </c>
      <c r="Q616" s="736">
        <v>6.01</v>
      </c>
      <c r="R616" s="736">
        <v>0.2</v>
      </c>
    </row>
    <row r="617" spans="1:18">
      <c r="A617" s="734" t="s">
        <v>6552</v>
      </c>
      <c r="B617" s="734" t="s">
        <v>8706</v>
      </c>
      <c r="C617" s="735">
        <v>12770</v>
      </c>
      <c r="D617" s="735">
        <v>95</v>
      </c>
      <c r="E617" s="736">
        <v>0.75</v>
      </c>
      <c r="F617" s="736">
        <v>12676.83</v>
      </c>
      <c r="G617" s="735">
        <v>12675</v>
      </c>
      <c r="H617" s="735">
        <v>12770</v>
      </c>
      <c r="I617" s="735">
        <v>12630</v>
      </c>
      <c r="J617" s="735">
        <v>2596</v>
      </c>
      <c r="K617" s="735">
        <v>32937550</v>
      </c>
      <c r="L617" s="735">
        <v>8939000000</v>
      </c>
      <c r="M617" s="735">
        <v>8873783243</v>
      </c>
      <c r="N617" s="735">
        <v>700000</v>
      </c>
      <c r="O617" s="734" t="s">
        <v>6553</v>
      </c>
      <c r="P617" s="736">
        <v>1568.62</v>
      </c>
      <c r="Q617" s="736">
        <v>0.38</v>
      </c>
      <c r="R617" s="736">
        <v>0.02</v>
      </c>
    </row>
    <row r="618" spans="1:18">
      <c r="A618" s="734" t="s">
        <v>8707</v>
      </c>
      <c r="B618" s="734" t="s">
        <v>8708</v>
      </c>
      <c r="C618" s="735">
        <v>10235</v>
      </c>
      <c r="D618" s="735">
        <v>15</v>
      </c>
      <c r="E618" s="736">
        <v>0.15</v>
      </c>
      <c r="F618" s="736">
        <v>10267.6</v>
      </c>
      <c r="G618" s="735">
        <v>10260</v>
      </c>
      <c r="H618" s="735">
        <v>10260</v>
      </c>
      <c r="I618" s="735">
        <v>10170</v>
      </c>
      <c r="J618" s="735">
        <v>13839</v>
      </c>
      <c r="K618" s="735">
        <v>141349754</v>
      </c>
      <c r="L618" s="735">
        <v>31728500000</v>
      </c>
      <c r="M618" s="735">
        <v>31829557760</v>
      </c>
      <c r="N618" s="735">
        <v>3100000</v>
      </c>
      <c r="O618" s="734" t="s">
        <v>8709</v>
      </c>
      <c r="P618" s="736">
        <v>2912.42</v>
      </c>
      <c r="Q618" s="736">
        <v>10.82</v>
      </c>
      <c r="R618" s="736">
        <v>0.37</v>
      </c>
    </row>
    <row r="619" spans="1:18">
      <c r="A619" s="734" t="s">
        <v>8710</v>
      </c>
      <c r="B619" s="734" t="s">
        <v>8711</v>
      </c>
      <c r="C619" s="735">
        <v>10170</v>
      </c>
      <c r="D619" s="735">
        <v>-45</v>
      </c>
      <c r="E619" s="736">
        <v>-0.44</v>
      </c>
      <c r="F619" s="736">
        <v>10279.58</v>
      </c>
      <c r="G619" s="735">
        <v>10165</v>
      </c>
      <c r="H619" s="735">
        <v>10170</v>
      </c>
      <c r="I619" s="735">
        <v>10040</v>
      </c>
      <c r="J619" s="735">
        <v>666</v>
      </c>
      <c r="K619" s="735">
        <v>6738952</v>
      </c>
      <c r="L619" s="735">
        <v>5593500000</v>
      </c>
      <c r="M619" s="735">
        <v>5653766740</v>
      </c>
      <c r="N619" s="735">
        <v>550000</v>
      </c>
      <c r="O619" s="734" t="s">
        <v>8712</v>
      </c>
      <c r="P619" s="736">
        <v>3705.25</v>
      </c>
      <c r="Q619" s="736">
        <v>-5.72</v>
      </c>
      <c r="R619" s="736">
        <v>-0.15</v>
      </c>
    </row>
    <row r="620" spans="1:18">
      <c r="A620" s="734" t="s">
        <v>6554</v>
      </c>
      <c r="B620" s="734" t="s">
        <v>8713</v>
      </c>
      <c r="C620" s="735">
        <v>11320</v>
      </c>
      <c r="D620" s="735">
        <v>-15</v>
      </c>
      <c r="E620" s="736">
        <v>-0.13</v>
      </c>
      <c r="F620" s="736">
        <v>11313.43</v>
      </c>
      <c r="G620" s="735">
        <v>11370</v>
      </c>
      <c r="H620" s="735">
        <v>11655</v>
      </c>
      <c r="I620" s="735">
        <v>11205</v>
      </c>
      <c r="J620" s="735">
        <v>9555</v>
      </c>
      <c r="K620" s="735">
        <v>107648523</v>
      </c>
      <c r="L620" s="735">
        <v>19810000000</v>
      </c>
      <c r="M620" s="735">
        <v>19798495350</v>
      </c>
      <c r="N620" s="735">
        <v>1750000</v>
      </c>
      <c r="O620" s="734" t="s">
        <v>9467</v>
      </c>
      <c r="P620" s="736">
        <v>2558.1</v>
      </c>
      <c r="Q620" s="736">
        <v>-16.47</v>
      </c>
      <c r="R620" s="736">
        <v>-0.64</v>
      </c>
    </row>
    <row r="621" spans="1:18">
      <c r="A621" s="734" t="s">
        <v>6555</v>
      </c>
      <c r="B621" s="734" t="s">
        <v>8714</v>
      </c>
      <c r="C621" s="735">
        <v>36690</v>
      </c>
      <c r="D621" s="735">
        <v>-355</v>
      </c>
      <c r="E621" s="736">
        <v>-0.96</v>
      </c>
      <c r="F621" s="736">
        <v>36951.67</v>
      </c>
      <c r="G621" s="735">
        <v>37045</v>
      </c>
      <c r="H621" s="735">
        <v>37065</v>
      </c>
      <c r="I621" s="735">
        <v>36665</v>
      </c>
      <c r="J621" s="735">
        <v>73653</v>
      </c>
      <c r="K621" s="735">
        <v>2710392781</v>
      </c>
      <c r="L621" s="735">
        <v>354058500000</v>
      </c>
      <c r="M621" s="735">
        <v>356583594699</v>
      </c>
      <c r="N621" s="735">
        <v>9650000</v>
      </c>
      <c r="O621" s="734" t="s">
        <v>6556</v>
      </c>
      <c r="P621" s="736">
        <v>5206.29</v>
      </c>
      <c r="Q621" s="736">
        <v>-62.3</v>
      </c>
      <c r="R621" s="736">
        <v>-1.18</v>
      </c>
    </row>
    <row r="622" spans="1:18">
      <c r="A622" s="734" t="s">
        <v>8066</v>
      </c>
      <c r="B622" s="734" t="s">
        <v>8715</v>
      </c>
      <c r="C622" s="735">
        <v>14690</v>
      </c>
      <c r="D622" s="735">
        <v>-20</v>
      </c>
      <c r="E622" s="736">
        <v>-0.14000000000000001</v>
      </c>
      <c r="F622" s="736">
        <v>14671.54</v>
      </c>
      <c r="G622" s="735">
        <v>14635</v>
      </c>
      <c r="H622" s="735">
        <v>14690</v>
      </c>
      <c r="I622" s="735">
        <v>14595</v>
      </c>
      <c r="J622" s="735">
        <v>383995</v>
      </c>
      <c r="K622" s="735">
        <v>5626332055</v>
      </c>
      <c r="L622" s="735">
        <v>368719000000</v>
      </c>
      <c r="M622" s="735">
        <v>368255632152</v>
      </c>
      <c r="N622" s="735">
        <v>25100000</v>
      </c>
      <c r="O622" s="734" t="s">
        <v>8067</v>
      </c>
      <c r="P622" s="736">
        <v>2039.68</v>
      </c>
      <c r="Q622" s="736">
        <v>4.41</v>
      </c>
      <c r="R622" s="736">
        <v>0.22</v>
      </c>
    </row>
    <row r="623" spans="1:18">
      <c r="A623" s="734" t="s">
        <v>8068</v>
      </c>
      <c r="B623" s="734" t="s">
        <v>8716</v>
      </c>
      <c r="C623" s="735">
        <v>16565</v>
      </c>
      <c r="D623" s="735">
        <v>40</v>
      </c>
      <c r="E623" s="736">
        <v>0.24</v>
      </c>
      <c r="F623" s="736">
        <v>16537.2</v>
      </c>
      <c r="G623" s="735">
        <v>16515</v>
      </c>
      <c r="H623" s="735">
        <v>16565</v>
      </c>
      <c r="I623" s="735">
        <v>16415</v>
      </c>
      <c r="J623" s="735">
        <v>13004</v>
      </c>
      <c r="K623" s="735">
        <v>214467260</v>
      </c>
      <c r="L623" s="735">
        <v>27332250000</v>
      </c>
      <c r="M623" s="735">
        <v>27286382569</v>
      </c>
      <c r="N623" s="735">
        <v>1650000</v>
      </c>
      <c r="O623" s="734" t="s">
        <v>8069</v>
      </c>
      <c r="P623" s="736">
        <v>2340.6999999999998</v>
      </c>
      <c r="Q623" s="736">
        <v>0.34</v>
      </c>
      <c r="R623" s="736">
        <v>0.01</v>
      </c>
    </row>
    <row r="624" spans="1:18">
      <c r="A624" s="734" t="s">
        <v>6557</v>
      </c>
      <c r="B624" s="734" t="s">
        <v>8717</v>
      </c>
      <c r="C624" s="735">
        <v>8920</v>
      </c>
      <c r="D624" s="735">
        <v>10</v>
      </c>
      <c r="E624" s="736">
        <v>0.11</v>
      </c>
      <c r="F624" s="736">
        <v>8919.31</v>
      </c>
      <c r="G624" s="735">
        <v>9175</v>
      </c>
      <c r="H624" s="735">
        <v>9175</v>
      </c>
      <c r="I624" s="735">
        <v>8755</v>
      </c>
      <c r="J624" s="735">
        <v>9648</v>
      </c>
      <c r="K624" s="735">
        <v>85242655</v>
      </c>
      <c r="L624" s="735">
        <v>8920000000</v>
      </c>
      <c r="M624" s="735">
        <v>8919308201</v>
      </c>
      <c r="N624" s="735">
        <v>1000000</v>
      </c>
      <c r="O624" s="734" t="s">
        <v>9468</v>
      </c>
      <c r="P624" s="736">
        <v>1051.94</v>
      </c>
      <c r="Q624" s="736">
        <v>-5.88</v>
      </c>
      <c r="R624" s="736">
        <v>-0.56000000000000005</v>
      </c>
    </row>
    <row r="625" spans="1:18">
      <c r="A625" s="734" t="s">
        <v>6548</v>
      </c>
      <c r="B625" s="734" t="s">
        <v>8718</v>
      </c>
      <c r="C625" s="735">
        <v>38795</v>
      </c>
      <c r="D625" s="735">
        <v>-205</v>
      </c>
      <c r="E625" s="736">
        <v>-0.53</v>
      </c>
      <c r="F625" s="736">
        <v>38815.050000000003</v>
      </c>
      <c r="G625" s="735">
        <v>39015</v>
      </c>
      <c r="H625" s="735">
        <v>39015</v>
      </c>
      <c r="I625" s="735">
        <v>38770</v>
      </c>
      <c r="J625" s="735">
        <v>378</v>
      </c>
      <c r="K625" s="735">
        <v>14676974</v>
      </c>
      <c r="L625" s="735">
        <v>29096250000</v>
      </c>
      <c r="M625" s="735">
        <v>29111283879</v>
      </c>
      <c r="N625" s="735">
        <v>750000</v>
      </c>
      <c r="O625" s="734" t="s">
        <v>6549</v>
      </c>
      <c r="P625" s="736">
        <v>4113.08</v>
      </c>
      <c r="Q625" s="736">
        <v>-4.59</v>
      </c>
      <c r="R625" s="736">
        <v>-0.11</v>
      </c>
    </row>
    <row r="626" spans="1:18">
      <c r="A626" s="734" t="s">
        <v>6558</v>
      </c>
      <c r="B626" s="734" t="s">
        <v>8719</v>
      </c>
      <c r="C626" s="735">
        <v>102270</v>
      </c>
      <c r="D626" s="735">
        <v>-5</v>
      </c>
      <c r="E626" s="736">
        <v>0</v>
      </c>
      <c r="F626" s="736">
        <v>102219.43</v>
      </c>
      <c r="G626" s="735">
        <v>102255</v>
      </c>
      <c r="H626" s="735">
        <v>102340</v>
      </c>
      <c r="I626" s="735">
        <v>102255</v>
      </c>
      <c r="J626" s="735">
        <v>298</v>
      </c>
      <c r="K626" s="735">
        <v>30487230</v>
      </c>
      <c r="L626" s="735">
        <v>41930700000</v>
      </c>
      <c r="M626" s="735">
        <v>41909964707</v>
      </c>
      <c r="N626" s="735">
        <v>410000</v>
      </c>
      <c r="O626" s="734" t="s">
        <v>6559</v>
      </c>
      <c r="P626" s="736">
        <v>140</v>
      </c>
      <c r="Q626" s="736">
        <v>0.01</v>
      </c>
      <c r="R626" s="736">
        <v>0.01</v>
      </c>
    </row>
    <row r="627" spans="1:18">
      <c r="A627" s="734" t="s">
        <v>6560</v>
      </c>
      <c r="B627" s="734" t="s">
        <v>8720</v>
      </c>
      <c r="C627" s="735">
        <v>10520</v>
      </c>
      <c r="D627" s="735">
        <v>0</v>
      </c>
      <c r="E627" s="736">
        <v>0</v>
      </c>
      <c r="F627" s="736">
        <v>10555.2</v>
      </c>
      <c r="G627" s="735">
        <v>10520</v>
      </c>
      <c r="H627" s="735">
        <v>10555</v>
      </c>
      <c r="I627" s="735">
        <v>10510</v>
      </c>
      <c r="J627" s="735">
        <v>2526</v>
      </c>
      <c r="K627" s="735">
        <v>26574380</v>
      </c>
      <c r="L627" s="735">
        <v>26089600000</v>
      </c>
      <c r="M627" s="735">
        <v>26176899427</v>
      </c>
      <c r="N627" s="735">
        <v>2480000</v>
      </c>
      <c r="O627" s="734" t="s">
        <v>6561</v>
      </c>
      <c r="P627" s="736">
        <v>1449.44</v>
      </c>
      <c r="Q627" s="736">
        <v>-1.62</v>
      </c>
      <c r="R627" s="736">
        <v>-0.11</v>
      </c>
    </row>
    <row r="628" spans="1:18">
      <c r="A628" s="734" t="s">
        <v>6510</v>
      </c>
      <c r="B628" s="734" t="s">
        <v>9469</v>
      </c>
      <c r="C628" s="735">
        <v>22635</v>
      </c>
      <c r="D628" s="735">
        <v>5</v>
      </c>
      <c r="E628" s="736">
        <v>0.02</v>
      </c>
      <c r="F628" s="736">
        <v>22630.959999999999</v>
      </c>
      <c r="G628" s="735">
        <v>22570</v>
      </c>
      <c r="H628" s="735">
        <v>22680</v>
      </c>
      <c r="I628" s="735">
        <v>22465</v>
      </c>
      <c r="J628" s="735">
        <v>395740</v>
      </c>
      <c r="K628" s="735">
        <v>8949261614</v>
      </c>
      <c r="L628" s="735">
        <v>140337000000</v>
      </c>
      <c r="M628" s="735">
        <v>140311957609</v>
      </c>
      <c r="N628" s="735">
        <v>6200000</v>
      </c>
      <c r="O628" s="734" t="s">
        <v>9470</v>
      </c>
      <c r="P628" s="736">
        <v>3129.12</v>
      </c>
      <c r="Q628" s="736">
        <v>-7.91</v>
      </c>
      <c r="R628" s="736">
        <v>-0.25</v>
      </c>
    </row>
    <row r="629" spans="1:18">
      <c r="A629" s="734" t="s">
        <v>6562</v>
      </c>
      <c r="B629" s="734" t="s">
        <v>8721</v>
      </c>
      <c r="C629" s="735">
        <v>113110</v>
      </c>
      <c r="D629" s="735">
        <v>-5</v>
      </c>
      <c r="E629" s="736">
        <v>0</v>
      </c>
      <c r="F629" s="736">
        <v>113082.57</v>
      </c>
      <c r="G629" s="735">
        <v>113115</v>
      </c>
      <c r="H629" s="735">
        <v>113115</v>
      </c>
      <c r="I629" s="735">
        <v>113095</v>
      </c>
      <c r="J629" s="735">
        <v>7111</v>
      </c>
      <c r="K629" s="735">
        <v>804323160</v>
      </c>
      <c r="L629" s="735">
        <v>193191880000</v>
      </c>
      <c r="M629" s="735">
        <v>193145031103</v>
      </c>
      <c r="N629" s="735">
        <v>1708000</v>
      </c>
      <c r="O629" s="734" t="s">
        <v>6563</v>
      </c>
      <c r="P629" s="736">
        <v>138.6</v>
      </c>
      <c r="Q629" s="736">
        <v>0.03</v>
      </c>
      <c r="R629" s="736">
        <v>0.02</v>
      </c>
    </row>
    <row r="630" spans="1:18">
      <c r="A630" s="734" t="s">
        <v>6519</v>
      </c>
      <c r="B630" s="734" t="s">
        <v>9471</v>
      </c>
      <c r="C630" s="735">
        <v>112105</v>
      </c>
      <c r="D630" s="735">
        <v>30</v>
      </c>
      <c r="E630" s="736">
        <v>0.03</v>
      </c>
      <c r="F630" s="736">
        <v>112081</v>
      </c>
      <c r="G630" s="735">
        <v>112095</v>
      </c>
      <c r="H630" s="735">
        <v>112110</v>
      </c>
      <c r="I630" s="735">
        <v>112095</v>
      </c>
      <c r="J630" s="735">
        <v>2529</v>
      </c>
      <c r="K630" s="735">
        <v>283508112</v>
      </c>
      <c r="L630" s="735">
        <v>245846265000</v>
      </c>
      <c r="M630" s="735">
        <v>258234620574</v>
      </c>
      <c r="N630" s="735">
        <v>2193000</v>
      </c>
      <c r="O630" s="734" t="s">
        <v>9472</v>
      </c>
      <c r="P630" s="736">
        <v>126.8</v>
      </c>
      <c r="Q630" s="736">
        <v>0.03</v>
      </c>
      <c r="R630" s="736">
        <v>0.02</v>
      </c>
    </row>
    <row r="631" spans="1:18">
      <c r="A631" s="734" t="s">
        <v>6564</v>
      </c>
      <c r="B631" s="734" t="s">
        <v>8722</v>
      </c>
      <c r="C631" s="735">
        <v>115190</v>
      </c>
      <c r="D631" s="735">
        <v>25</v>
      </c>
      <c r="E631" s="736">
        <v>0.02</v>
      </c>
      <c r="F631" s="736">
        <v>115173.85</v>
      </c>
      <c r="G631" s="735">
        <v>115190</v>
      </c>
      <c r="H631" s="735">
        <v>115210</v>
      </c>
      <c r="I631" s="735">
        <v>115190</v>
      </c>
      <c r="J631" s="735">
        <v>24572</v>
      </c>
      <c r="K631" s="735">
        <v>2830775769</v>
      </c>
      <c r="L631" s="735">
        <v>246852170000</v>
      </c>
      <c r="M631" s="735">
        <v>246356856970</v>
      </c>
      <c r="N631" s="735">
        <v>2143000</v>
      </c>
      <c r="O631" s="734" t="s">
        <v>6565</v>
      </c>
      <c r="P631" s="736">
        <v>13067.23</v>
      </c>
      <c r="Q631" s="736">
        <v>2.67</v>
      </c>
      <c r="R631" s="736">
        <v>0.02</v>
      </c>
    </row>
    <row r="632" spans="1:18">
      <c r="A632" s="734" t="s">
        <v>9473</v>
      </c>
      <c r="B632" s="734" t="s">
        <v>9474</v>
      </c>
      <c r="C632" s="735">
        <v>50055</v>
      </c>
      <c r="D632" s="735">
        <v>5</v>
      </c>
      <c r="E632" s="736">
        <v>0.01</v>
      </c>
      <c r="F632" s="736">
        <v>50051.65</v>
      </c>
      <c r="G632" s="735">
        <v>50050</v>
      </c>
      <c r="H632" s="735">
        <v>50055</v>
      </c>
      <c r="I632" s="735">
        <v>50050</v>
      </c>
      <c r="J632" s="735">
        <v>349</v>
      </c>
      <c r="K632" s="735">
        <v>17468770</v>
      </c>
      <c r="L632" s="735">
        <v>980577450000</v>
      </c>
      <c r="M632" s="735">
        <v>980511882480</v>
      </c>
      <c r="N632" s="735">
        <v>19590000</v>
      </c>
      <c r="O632" s="734" t="s">
        <v>9475</v>
      </c>
      <c r="P632" s="736">
        <v>115.1</v>
      </c>
      <c r="Q632" s="736">
        <v>0.01</v>
      </c>
      <c r="R632" s="736">
        <v>0.01</v>
      </c>
    </row>
    <row r="633" spans="1:18">
      <c r="A633" s="734" t="s">
        <v>6566</v>
      </c>
      <c r="B633" s="734" t="s">
        <v>8723</v>
      </c>
      <c r="C633" s="735">
        <v>39740</v>
      </c>
      <c r="D633" s="735">
        <v>195</v>
      </c>
      <c r="E633" s="736">
        <v>0.49</v>
      </c>
      <c r="F633" s="736">
        <v>39667.65</v>
      </c>
      <c r="G633" s="735">
        <v>39310</v>
      </c>
      <c r="H633" s="735">
        <v>39815</v>
      </c>
      <c r="I633" s="735">
        <v>39150</v>
      </c>
      <c r="J633" s="735">
        <v>102034</v>
      </c>
      <c r="K633" s="735">
        <v>4045618867</v>
      </c>
      <c r="L633" s="735">
        <v>143064000000</v>
      </c>
      <c r="M633" s="735">
        <v>142803523527</v>
      </c>
      <c r="N633" s="735">
        <v>3600000</v>
      </c>
      <c r="O633" s="734" t="s">
        <v>6567</v>
      </c>
      <c r="P633" s="736">
        <v>4679.7</v>
      </c>
      <c r="Q633" s="736">
        <v>30.47</v>
      </c>
      <c r="R633" s="736">
        <v>0.66</v>
      </c>
    </row>
    <row r="634" spans="1:18">
      <c r="A634" s="734" t="s">
        <v>9476</v>
      </c>
      <c r="B634" s="734" t="s">
        <v>9477</v>
      </c>
      <c r="C634" s="735">
        <v>10200</v>
      </c>
      <c r="D634" s="735">
        <v>-20</v>
      </c>
      <c r="E634" s="736">
        <v>-0.2</v>
      </c>
      <c r="F634" s="736">
        <v>10185.73</v>
      </c>
      <c r="G634" s="735">
        <v>10220</v>
      </c>
      <c r="H634" s="735">
        <v>10220</v>
      </c>
      <c r="I634" s="735">
        <v>10130</v>
      </c>
      <c r="J634" s="735">
        <v>191522</v>
      </c>
      <c r="K634" s="735">
        <v>1952069655</v>
      </c>
      <c r="L634" s="735">
        <v>8160000000</v>
      </c>
      <c r="M634" s="735">
        <v>8148586537</v>
      </c>
      <c r="N634" s="735">
        <v>800000</v>
      </c>
      <c r="O634" s="734" t="s">
        <v>9478</v>
      </c>
      <c r="P634" s="736">
        <v>3473.15</v>
      </c>
      <c r="Q634" s="736">
        <v>-25.59</v>
      </c>
      <c r="R634" s="736">
        <v>-0.73</v>
      </c>
    </row>
    <row r="635" spans="1:18">
      <c r="A635" s="734" t="s">
        <v>8070</v>
      </c>
      <c r="B635" s="734" t="s">
        <v>8724</v>
      </c>
      <c r="C635" s="735">
        <v>54315</v>
      </c>
      <c r="D635" s="735">
        <v>15</v>
      </c>
      <c r="E635" s="736">
        <v>0.03</v>
      </c>
      <c r="F635" s="736">
        <v>54306.63</v>
      </c>
      <c r="G635" s="735">
        <v>54300</v>
      </c>
      <c r="H635" s="735">
        <v>54315</v>
      </c>
      <c r="I635" s="735">
        <v>54300</v>
      </c>
      <c r="J635" s="735">
        <v>197019</v>
      </c>
      <c r="K635" s="735">
        <v>10699904529</v>
      </c>
      <c r="L635" s="735">
        <v>2295134640000</v>
      </c>
      <c r="M635" s="735">
        <v>2269365269001</v>
      </c>
      <c r="N635" s="735">
        <v>42256000</v>
      </c>
      <c r="O635" s="734" t="s">
        <v>8071</v>
      </c>
      <c r="P635" s="736">
        <v>119.17</v>
      </c>
      <c r="Q635" s="736">
        <v>0.03</v>
      </c>
      <c r="R635" s="736">
        <v>0.03</v>
      </c>
    </row>
    <row r="636" spans="1:18">
      <c r="A636" s="734" t="s">
        <v>6535</v>
      </c>
      <c r="B636" s="734" t="s">
        <v>8725</v>
      </c>
      <c r="C636" s="735">
        <v>7575</v>
      </c>
      <c r="D636" s="735">
        <v>-5</v>
      </c>
      <c r="E636" s="736">
        <v>-7.0000000000000007E-2</v>
      </c>
      <c r="F636" s="736">
        <v>7607.57</v>
      </c>
      <c r="G636" s="735">
        <v>7490</v>
      </c>
      <c r="H636" s="735">
        <v>7630</v>
      </c>
      <c r="I636" s="735">
        <v>7490</v>
      </c>
      <c r="J636" s="735">
        <v>32586</v>
      </c>
      <c r="K636" s="735">
        <v>246661375</v>
      </c>
      <c r="L636" s="735">
        <v>105595500000</v>
      </c>
      <c r="M636" s="735">
        <v>106049577255</v>
      </c>
      <c r="N636" s="735">
        <v>13940000</v>
      </c>
      <c r="O636" s="734" t="s">
        <v>6536</v>
      </c>
      <c r="P636" s="736">
        <v>1593.81</v>
      </c>
      <c r="Q636" s="736">
        <v>10.16</v>
      </c>
      <c r="R636" s="736">
        <v>0.64</v>
      </c>
    </row>
    <row r="637" spans="1:18">
      <c r="A637" s="734" t="s">
        <v>8726</v>
      </c>
      <c r="B637" s="734" t="s">
        <v>8727</v>
      </c>
      <c r="C637" s="735">
        <v>9830</v>
      </c>
      <c r="D637" s="735">
        <v>90</v>
      </c>
      <c r="E637" s="736">
        <v>0.92</v>
      </c>
      <c r="F637" s="736">
        <v>9819.14</v>
      </c>
      <c r="G637" s="735">
        <v>9800</v>
      </c>
      <c r="H637" s="735">
        <v>9840</v>
      </c>
      <c r="I637" s="735">
        <v>9790</v>
      </c>
      <c r="J637" s="735">
        <v>19969</v>
      </c>
      <c r="K637" s="735">
        <v>195816425</v>
      </c>
      <c r="L637" s="735">
        <v>29981500000</v>
      </c>
      <c r="M637" s="735">
        <v>29948375148</v>
      </c>
      <c r="N637" s="735">
        <v>3050000</v>
      </c>
      <c r="O637" s="734" t="s">
        <v>7990</v>
      </c>
      <c r="P637" s="736">
        <v>594.25</v>
      </c>
      <c r="Q637" s="736">
        <v>-1.02</v>
      </c>
      <c r="R637" s="736">
        <v>-0.17</v>
      </c>
    </row>
    <row r="638" spans="1:18">
      <c r="A638" s="734" t="s">
        <v>8081</v>
      </c>
      <c r="B638" s="734" t="s">
        <v>8728</v>
      </c>
      <c r="C638" s="735">
        <v>8010</v>
      </c>
      <c r="D638" s="735">
        <v>65</v>
      </c>
      <c r="E638" s="736">
        <v>0.82</v>
      </c>
      <c r="F638" s="736">
        <v>8017.64</v>
      </c>
      <c r="G638" s="735">
        <v>7995</v>
      </c>
      <c r="H638" s="735">
        <v>8015</v>
      </c>
      <c r="I638" s="735">
        <v>7980</v>
      </c>
      <c r="J638" s="735">
        <v>727522</v>
      </c>
      <c r="K638" s="735">
        <v>5816184974</v>
      </c>
      <c r="L638" s="735">
        <v>363654000000</v>
      </c>
      <c r="M638" s="735">
        <v>364000911224</v>
      </c>
      <c r="N638" s="735">
        <v>45400000</v>
      </c>
      <c r="O638" s="734" t="s">
        <v>8082</v>
      </c>
      <c r="P638" s="736">
        <v>7241.12</v>
      </c>
      <c r="Q638" s="736">
        <v>14.64</v>
      </c>
      <c r="R638" s="736">
        <v>0.2</v>
      </c>
    </row>
    <row r="639" spans="1:18">
      <c r="A639" s="734" t="s">
        <v>8083</v>
      </c>
      <c r="B639" s="734" t="s">
        <v>8729</v>
      </c>
      <c r="C639" s="735">
        <v>9100</v>
      </c>
      <c r="D639" s="735">
        <v>70</v>
      </c>
      <c r="E639" s="736">
        <v>0.78</v>
      </c>
      <c r="F639" s="736">
        <v>9099.93</v>
      </c>
      <c r="G639" s="735">
        <v>9075</v>
      </c>
      <c r="H639" s="735">
        <v>9100</v>
      </c>
      <c r="I639" s="735">
        <v>9050</v>
      </c>
      <c r="J639" s="735">
        <v>21500</v>
      </c>
      <c r="K639" s="735">
        <v>195209039</v>
      </c>
      <c r="L639" s="735">
        <v>59150000000</v>
      </c>
      <c r="M639" s="735">
        <v>59149519823</v>
      </c>
      <c r="N639" s="735">
        <v>6500000</v>
      </c>
      <c r="O639" s="734" t="s">
        <v>8084</v>
      </c>
      <c r="P639" s="736">
        <v>958.63</v>
      </c>
      <c r="Q639" s="736">
        <v>-1.65</v>
      </c>
      <c r="R639" s="736">
        <v>-0.17</v>
      </c>
    </row>
    <row r="640" spans="1:18">
      <c r="A640" s="734" t="s">
        <v>8730</v>
      </c>
      <c r="B640" s="734" t="s">
        <v>8731</v>
      </c>
      <c r="C640" s="735">
        <v>17120</v>
      </c>
      <c r="D640" s="735">
        <v>0</v>
      </c>
      <c r="E640" s="736">
        <v>0</v>
      </c>
      <c r="F640" s="736">
        <v>17265.86</v>
      </c>
      <c r="G640" s="735">
        <v>17120</v>
      </c>
      <c r="H640" s="735">
        <v>17150</v>
      </c>
      <c r="I640" s="735">
        <v>17045</v>
      </c>
      <c r="J640" s="735">
        <v>26389</v>
      </c>
      <c r="K640" s="735">
        <v>450833942</v>
      </c>
      <c r="L640" s="735">
        <v>90736000000</v>
      </c>
      <c r="M640" s="735">
        <v>91509035157</v>
      </c>
      <c r="N640" s="735">
        <v>5300000</v>
      </c>
      <c r="O640" s="734" t="s">
        <v>8732</v>
      </c>
      <c r="P640" s="736">
        <v>7501.56</v>
      </c>
      <c r="Q640" s="736">
        <v>-2.35</v>
      </c>
      <c r="R640" s="736">
        <v>-0.03</v>
      </c>
    </row>
    <row r="641" spans="1:18">
      <c r="A641" s="734" t="s">
        <v>8733</v>
      </c>
      <c r="B641" s="734" t="s">
        <v>8734</v>
      </c>
      <c r="C641" s="735">
        <v>12980</v>
      </c>
      <c r="D641" s="735">
        <v>30</v>
      </c>
      <c r="E641" s="736">
        <v>0.23</v>
      </c>
      <c r="F641" s="736">
        <v>12950.74</v>
      </c>
      <c r="G641" s="735">
        <v>12940</v>
      </c>
      <c r="H641" s="735">
        <v>12980</v>
      </c>
      <c r="I641" s="735">
        <v>12800</v>
      </c>
      <c r="J641" s="735">
        <v>401338</v>
      </c>
      <c r="K641" s="735">
        <v>5167500787</v>
      </c>
      <c r="L641" s="735">
        <v>476366000000</v>
      </c>
      <c r="M641" s="735">
        <v>475292166674</v>
      </c>
      <c r="N641" s="735">
        <v>36700000</v>
      </c>
      <c r="O641" s="734" t="s">
        <v>8735</v>
      </c>
      <c r="P641" s="736">
        <v>8361.02</v>
      </c>
      <c r="Q641" s="736">
        <v>-2.0099999999999998</v>
      </c>
      <c r="R641" s="736">
        <v>-0.02</v>
      </c>
    </row>
    <row r="642" spans="1:18">
      <c r="A642" s="734" t="s">
        <v>9479</v>
      </c>
      <c r="B642" s="734" t="s">
        <v>9480</v>
      </c>
      <c r="C642" s="735">
        <v>10335</v>
      </c>
      <c r="D642" s="735">
        <v>-50</v>
      </c>
      <c r="E642" s="736">
        <v>-0.48</v>
      </c>
      <c r="F642" s="736">
        <v>10304.65</v>
      </c>
      <c r="G642" s="735">
        <v>10275</v>
      </c>
      <c r="H642" s="735">
        <v>10335</v>
      </c>
      <c r="I642" s="735">
        <v>10235</v>
      </c>
      <c r="J642" s="735">
        <v>246021</v>
      </c>
      <c r="K642" s="735">
        <v>2527467671</v>
      </c>
      <c r="L642" s="735">
        <v>10335000000</v>
      </c>
      <c r="M642" s="735">
        <v>10304654059</v>
      </c>
      <c r="N642" s="735">
        <v>1000000</v>
      </c>
      <c r="O642" s="734" t="s">
        <v>9481</v>
      </c>
      <c r="P642" s="736">
        <v>7944.74</v>
      </c>
      <c r="Q642" s="736">
        <v>-57.45</v>
      </c>
      <c r="R642" s="736">
        <v>-0.72</v>
      </c>
    </row>
    <row r="643" spans="1:18">
      <c r="A643" s="734" t="s">
        <v>8736</v>
      </c>
      <c r="B643" s="734" t="s">
        <v>8737</v>
      </c>
      <c r="C643" s="735">
        <v>13085</v>
      </c>
      <c r="D643" s="735">
        <v>-135</v>
      </c>
      <c r="E643" s="736">
        <v>-1.02</v>
      </c>
      <c r="F643" s="736">
        <v>13119.23</v>
      </c>
      <c r="G643" s="735">
        <v>13220</v>
      </c>
      <c r="H643" s="735">
        <v>13220</v>
      </c>
      <c r="I643" s="735">
        <v>13000</v>
      </c>
      <c r="J643" s="735">
        <v>3150</v>
      </c>
      <c r="K643" s="735">
        <v>41192450</v>
      </c>
      <c r="L643" s="735">
        <v>32712500000</v>
      </c>
      <c r="M643" s="735">
        <v>32798068068</v>
      </c>
      <c r="N643" s="735">
        <v>2500000</v>
      </c>
      <c r="O643" s="734" t="s">
        <v>8738</v>
      </c>
      <c r="P643" s="736">
        <v>6540.14</v>
      </c>
      <c r="Q643" s="736">
        <v>-8.82</v>
      </c>
      <c r="R643" s="736">
        <v>-0.13</v>
      </c>
    </row>
    <row r="644" spans="1:18">
      <c r="A644" s="734" t="s">
        <v>6568</v>
      </c>
      <c r="B644" s="734" t="s">
        <v>8739</v>
      </c>
      <c r="C644" s="735">
        <v>21540</v>
      </c>
      <c r="D644" s="735">
        <v>70</v>
      </c>
      <c r="E644" s="736">
        <v>0.33</v>
      </c>
      <c r="F644" s="736">
        <v>21501.03</v>
      </c>
      <c r="G644" s="735">
        <v>21415</v>
      </c>
      <c r="H644" s="735">
        <v>21540</v>
      </c>
      <c r="I644" s="735">
        <v>21350</v>
      </c>
      <c r="J644" s="735">
        <v>259001</v>
      </c>
      <c r="K644" s="735">
        <v>5558437530</v>
      </c>
      <c r="L644" s="735">
        <v>1337634000000</v>
      </c>
      <c r="M644" s="735">
        <v>1335214189043</v>
      </c>
      <c r="N644" s="735">
        <v>62100000</v>
      </c>
      <c r="O644" s="734" t="s">
        <v>6247</v>
      </c>
      <c r="P644" s="736">
        <v>6896.24</v>
      </c>
      <c r="Q644" s="736">
        <v>-9.5</v>
      </c>
      <c r="R644" s="736">
        <v>-0.14000000000000001</v>
      </c>
    </row>
    <row r="645" spans="1:18">
      <c r="A645" s="734" t="s">
        <v>8072</v>
      </c>
      <c r="B645" s="734" t="s">
        <v>8740</v>
      </c>
      <c r="C645" s="735">
        <v>16470</v>
      </c>
      <c r="D645" s="735">
        <v>-55</v>
      </c>
      <c r="E645" s="736">
        <v>-0.33</v>
      </c>
      <c r="F645" s="736">
        <v>16458.330000000002</v>
      </c>
      <c r="G645" s="735">
        <v>16480</v>
      </c>
      <c r="H645" s="735">
        <v>16480</v>
      </c>
      <c r="I645" s="735">
        <v>16435</v>
      </c>
      <c r="J645" s="735">
        <v>36074</v>
      </c>
      <c r="K645" s="735">
        <v>594080053</v>
      </c>
      <c r="L645" s="735">
        <v>80703000000</v>
      </c>
      <c r="M645" s="735">
        <v>80645837719</v>
      </c>
      <c r="N645" s="735">
        <v>4900000</v>
      </c>
      <c r="O645" s="734" t="s">
        <v>6247</v>
      </c>
      <c r="P645" s="736">
        <v>6896.24</v>
      </c>
      <c r="Q645" s="736">
        <v>-9.5</v>
      </c>
      <c r="R645" s="736">
        <v>-0.14000000000000001</v>
      </c>
    </row>
    <row r="646" spans="1:18">
      <c r="A646" s="734" t="s">
        <v>9482</v>
      </c>
      <c r="B646" s="734" t="s">
        <v>9483</v>
      </c>
      <c r="C646" s="735">
        <v>9795</v>
      </c>
      <c r="D646" s="735">
        <v>35</v>
      </c>
      <c r="E646" s="736">
        <v>0.36</v>
      </c>
      <c r="F646" s="736">
        <v>9794.56</v>
      </c>
      <c r="G646" s="735">
        <v>9720</v>
      </c>
      <c r="H646" s="735">
        <v>9795</v>
      </c>
      <c r="I646" s="735">
        <v>9720</v>
      </c>
      <c r="J646" s="735">
        <v>283964</v>
      </c>
      <c r="K646" s="735">
        <v>2767915927</v>
      </c>
      <c r="L646" s="735">
        <v>24487500000</v>
      </c>
      <c r="M646" s="735">
        <v>24486410375</v>
      </c>
      <c r="N646" s="735">
        <v>2500000</v>
      </c>
      <c r="O646" s="734" t="s">
        <v>9484</v>
      </c>
      <c r="P646" s="736">
        <v>344.25</v>
      </c>
      <c r="Q646" s="736">
        <v>-0.45</v>
      </c>
      <c r="R646" s="736">
        <v>-0.13</v>
      </c>
    </row>
    <row r="647" spans="1:18">
      <c r="A647" s="734" t="s">
        <v>9485</v>
      </c>
      <c r="B647" s="734" t="s">
        <v>9486</v>
      </c>
      <c r="C647" s="735">
        <v>10960</v>
      </c>
      <c r="D647" s="735">
        <v>-20</v>
      </c>
      <c r="E647" s="736">
        <v>-0.18</v>
      </c>
      <c r="F647" s="736">
        <v>11023.43</v>
      </c>
      <c r="G647" s="735">
        <v>10965</v>
      </c>
      <c r="H647" s="735">
        <v>10980</v>
      </c>
      <c r="I647" s="735">
        <v>10960</v>
      </c>
      <c r="J647" s="735">
        <v>416</v>
      </c>
      <c r="K647" s="735">
        <v>4562435</v>
      </c>
      <c r="L647" s="735">
        <v>8768000000</v>
      </c>
      <c r="M647" s="735">
        <v>8818740450</v>
      </c>
      <c r="N647" s="735">
        <v>800000</v>
      </c>
      <c r="O647" s="734" t="s">
        <v>8833</v>
      </c>
      <c r="P647" s="736">
        <v>2885.02</v>
      </c>
      <c r="Q647" s="736">
        <v>-4.13</v>
      </c>
      <c r="R647" s="736">
        <v>-0.14000000000000001</v>
      </c>
    </row>
    <row r="648" spans="1:18">
      <c r="A648" s="734" t="s">
        <v>8073</v>
      </c>
      <c r="B648" s="734" t="s">
        <v>8741</v>
      </c>
      <c r="C648" s="735">
        <v>11150</v>
      </c>
      <c r="D648" s="735">
        <v>-15</v>
      </c>
      <c r="E648" s="736">
        <v>-0.13</v>
      </c>
      <c r="F648" s="736">
        <v>11117.98</v>
      </c>
      <c r="G648" s="735">
        <v>11130</v>
      </c>
      <c r="H648" s="735">
        <v>11160</v>
      </c>
      <c r="I648" s="735">
        <v>11010</v>
      </c>
      <c r="J648" s="735">
        <v>8232</v>
      </c>
      <c r="K648" s="735">
        <v>91548015</v>
      </c>
      <c r="L648" s="735">
        <v>15052500000</v>
      </c>
      <c r="M648" s="735">
        <v>15009278815</v>
      </c>
      <c r="N648" s="735">
        <v>1350000</v>
      </c>
      <c r="O648" s="734" t="s">
        <v>8074</v>
      </c>
      <c r="P648" s="736">
        <v>1207.8</v>
      </c>
      <c r="Q648" s="736">
        <v>-2.06</v>
      </c>
      <c r="R648" s="736">
        <v>-0.17</v>
      </c>
    </row>
    <row r="649" spans="1:18">
      <c r="A649" s="734" t="s">
        <v>6569</v>
      </c>
      <c r="B649" s="734" t="s">
        <v>8742</v>
      </c>
      <c r="C649" s="735">
        <v>5665</v>
      </c>
      <c r="D649" s="735">
        <v>60</v>
      </c>
      <c r="E649" s="736">
        <v>1.07</v>
      </c>
      <c r="F649" s="736">
        <v>5651.52</v>
      </c>
      <c r="G649" s="735">
        <v>5630</v>
      </c>
      <c r="H649" s="735">
        <v>5680</v>
      </c>
      <c r="I649" s="735">
        <v>5585</v>
      </c>
      <c r="J649" s="735">
        <v>16108</v>
      </c>
      <c r="K649" s="735">
        <v>91103542</v>
      </c>
      <c r="L649" s="735">
        <v>15578750000</v>
      </c>
      <c r="M649" s="735">
        <v>15541686576</v>
      </c>
      <c r="N649" s="735">
        <v>2750000</v>
      </c>
      <c r="O649" s="734" t="s">
        <v>6570</v>
      </c>
      <c r="P649" s="736">
        <v>4915.9399999999996</v>
      </c>
      <c r="Q649" s="736">
        <v>30.59</v>
      </c>
      <c r="R649" s="736">
        <v>0.63</v>
      </c>
    </row>
    <row r="650" spans="1:18">
      <c r="A650" s="734" t="s">
        <v>9487</v>
      </c>
      <c r="B650" s="734" t="s">
        <v>9488</v>
      </c>
      <c r="C650" s="735">
        <v>10590</v>
      </c>
      <c r="D650" s="735">
        <v>15</v>
      </c>
      <c r="E650" s="736">
        <v>0.14000000000000001</v>
      </c>
      <c r="F650" s="736">
        <v>10565.1</v>
      </c>
      <c r="G650" s="735">
        <v>10585</v>
      </c>
      <c r="H650" s="735">
        <v>10595</v>
      </c>
      <c r="I650" s="735">
        <v>10500</v>
      </c>
      <c r="J650" s="735">
        <v>16146</v>
      </c>
      <c r="K650" s="735">
        <v>170602654</v>
      </c>
      <c r="L650" s="735">
        <v>14296500000</v>
      </c>
      <c r="M650" s="735">
        <v>14262882717</v>
      </c>
      <c r="N650" s="735">
        <v>1350000</v>
      </c>
      <c r="O650" s="734" t="s">
        <v>9489</v>
      </c>
      <c r="P650" s="736">
        <v>3784.51</v>
      </c>
      <c r="Q650" s="736">
        <v>-8.59</v>
      </c>
      <c r="R650" s="736">
        <v>-0.23</v>
      </c>
    </row>
    <row r="651" spans="1:18">
      <c r="A651" s="734" t="s">
        <v>6571</v>
      </c>
      <c r="B651" s="734" t="s">
        <v>9490</v>
      </c>
      <c r="C651" s="735">
        <v>11290</v>
      </c>
      <c r="D651" s="735">
        <v>45</v>
      </c>
      <c r="E651" s="736">
        <v>0.4</v>
      </c>
      <c r="F651" s="736">
        <v>11289.93</v>
      </c>
      <c r="G651" s="735">
        <v>11305</v>
      </c>
      <c r="H651" s="735">
        <v>11305</v>
      </c>
      <c r="I651" s="735">
        <v>11170</v>
      </c>
      <c r="J651" s="735">
        <v>7433</v>
      </c>
      <c r="K651" s="735">
        <v>83437380</v>
      </c>
      <c r="L651" s="735">
        <v>14112500000</v>
      </c>
      <c r="M651" s="735">
        <v>14112406535</v>
      </c>
      <c r="N651" s="735">
        <v>1250000</v>
      </c>
      <c r="O651" s="734" t="s">
        <v>9491</v>
      </c>
      <c r="P651" s="736">
        <v>77.52</v>
      </c>
      <c r="Q651" s="736">
        <v>0.1</v>
      </c>
      <c r="R651" s="736">
        <v>0.12</v>
      </c>
    </row>
    <row r="652" spans="1:18">
      <c r="A652" s="734" t="s">
        <v>6572</v>
      </c>
      <c r="B652" s="734" t="s">
        <v>8743</v>
      </c>
      <c r="C652" s="735">
        <v>27105</v>
      </c>
      <c r="D652" s="735">
        <v>50</v>
      </c>
      <c r="E652" s="736">
        <v>0.18</v>
      </c>
      <c r="F652" s="736">
        <v>27109.9</v>
      </c>
      <c r="G652" s="735">
        <v>27010</v>
      </c>
      <c r="H652" s="735">
        <v>27125</v>
      </c>
      <c r="I652" s="735">
        <v>26915</v>
      </c>
      <c r="J652" s="735">
        <v>191864</v>
      </c>
      <c r="K652" s="735">
        <v>5185970040</v>
      </c>
      <c r="L652" s="735">
        <v>1241409000000</v>
      </c>
      <c r="M652" s="735">
        <v>1238922534477</v>
      </c>
      <c r="N652" s="735">
        <v>45800000</v>
      </c>
      <c r="O652" s="734" t="s">
        <v>6255</v>
      </c>
      <c r="P652" s="736">
        <v>25462.560000000001</v>
      </c>
      <c r="Q652" s="736">
        <v>-63</v>
      </c>
      <c r="R652" s="736">
        <v>-0.25</v>
      </c>
    </row>
    <row r="653" spans="1:18">
      <c r="A653" s="734" t="s">
        <v>6573</v>
      </c>
      <c r="B653" s="734" t="s">
        <v>8744</v>
      </c>
      <c r="C653" s="735">
        <v>12610</v>
      </c>
      <c r="D653" s="735">
        <v>100</v>
      </c>
      <c r="E653" s="736">
        <v>0.8</v>
      </c>
      <c r="F653" s="736">
        <v>12600.36</v>
      </c>
      <c r="G653" s="735">
        <v>12530</v>
      </c>
      <c r="H653" s="735">
        <v>12610</v>
      </c>
      <c r="I653" s="735">
        <v>12530</v>
      </c>
      <c r="J653" s="735">
        <v>39329</v>
      </c>
      <c r="K653" s="735">
        <v>494914215</v>
      </c>
      <c r="L653" s="735">
        <v>27742000000</v>
      </c>
      <c r="M653" s="735">
        <v>27720790382</v>
      </c>
      <c r="N653" s="735">
        <v>2200000</v>
      </c>
      <c r="O653" s="734" t="s">
        <v>6574</v>
      </c>
      <c r="P653" s="736">
        <v>267.20999999999998</v>
      </c>
      <c r="Q653" s="736">
        <v>0.04</v>
      </c>
      <c r="R653" s="736">
        <v>0.02</v>
      </c>
    </row>
    <row r="654" spans="1:18">
      <c r="A654" s="734" t="s">
        <v>8075</v>
      </c>
      <c r="B654" s="734" t="s">
        <v>8745</v>
      </c>
      <c r="C654" s="735">
        <v>12310</v>
      </c>
      <c r="D654" s="735">
        <v>100</v>
      </c>
      <c r="E654" s="736">
        <v>0.82</v>
      </c>
      <c r="F654" s="736">
        <v>12314.44</v>
      </c>
      <c r="G654" s="735">
        <v>12260</v>
      </c>
      <c r="H654" s="735">
        <v>12310</v>
      </c>
      <c r="I654" s="735">
        <v>12220</v>
      </c>
      <c r="J654" s="735">
        <v>24359</v>
      </c>
      <c r="K654" s="735">
        <v>298025545</v>
      </c>
      <c r="L654" s="735">
        <v>53548500000</v>
      </c>
      <c r="M654" s="735">
        <v>53567825189</v>
      </c>
      <c r="N654" s="735">
        <v>4350000</v>
      </c>
      <c r="O654" s="734" t="s">
        <v>8076</v>
      </c>
      <c r="P654" s="736">
        <v>122.63</v>
      </c>
      <c r="Q654" s="736">
        <v>0.01</v>
      </c>
      <c r="R654" s="736">
        <v>0.01</v>
      </c>
    </row>
    <row r="655" spans="1:18">
      <c r="A655" s="734" t="s">
        <v>8077</v>
      </c>
      <c r="B655" s="734" t="s">
        <v>8746</v>
      </c>
      <c r="C655" s="735">
        <v>9025</v>
      </c>
      <c r="D655" s="735">
        <v>-25</v>
      </c>
      <c r="E655" s="736">
        <v>-0.28000000000000003</v>
      </c>
      <c r="F655" s="736">
        <v>9030.69</v>
      </c>
      <c r="G655" s="735">
        <v>9065</v>
      </c>
      <c r="H655" s="735">
        <v>9100</v>
      </c>
      <c r="I655" s="735">
        <v>9025</v>
      </c>
      <c r="J655" s="735">
        <v>731</v>
      </c>
      <c r="K655" s="735">
        <v>6611600</v>
      </c>
      <c r="L655" s="735">
        <v>5776000000</v>
      </c>
      <c r="M655" s="735">
        <v>5779639447</v>
      </c>
      <c r="N655" s="735">
        <v>640000</v>
      </c>
      <c r="O655" s="734" t="s">
        <v>6827</v>
      </c>
      <c r="P655" s="736">
        <v>1604.73</v>
      </c>
      <c r="Q655" s="736">
        <v>9.92</v>
      </c>
      <c r="R655" s="736">
        <v>0.62</v>
      </c>
    </row>
    <row r="656" spans="1:18">
      <c r="A656" s="734" t="s">
        <v>8078</v>
      </c>
      <c r="B656" s="734" t="s">
        <v>8747</v>
      </c>
      <c r="C656" s="735">
        <v>21170</v>
      </c>
      <c r="D656" s="735">
        <v>110</v>
      </c>
      <c r="E656" s="736">
        <v>0.52</v>
      </c>
      <c r="F656" s="736">
        <v>21158.240000000002</v>
      </c>
      <c r="G656" s="735">
        <v>21060</v>
      </c>
      <c r="H656" s="735">
        <v>21180</v>
      </c>
      <c r="I656" s="735">
        <v>21025</v>
      </c>
      <c r="J656" s="735">
        <v>7745</v>
      </c>
      <c r="K656" s="735">
        <v>163499915</v>
      </c>
      <c r="L656" s="735">
        <v>23287000000</v>
      </c>
      <c r="M656" s="735">
        <v>23274065725</v>
      </c>
      <c r="N656" s="735">
        <v>1100000</v>
      </c>
      <c r="O656" s="734" t="s">
        <v>8079</v>
      </c>
      <c r="P656" s="736">
        <v>1557.35</v>
      </c>
      <c r="Q656" s="736">
        <v>-2.06</v>
      </c>
      <c r="R656" s="736">
        <v>-0.13</v>
      </c>
    </row>
    <row r="657" spans="1:18">
      <c r="A657" s="734" t="s">
        <v>8080</v>
      </c>
      <c r="B657" s="734" t="s">
        <v>8748</v>
      </c>
      <c r="C657" s="735">
        <v>18770</v>
      </c>
      <c r="D657" s="735">
        <v>-30</v>
      </c>
      <c r="E657" s="736">
        <v>-0.16</v>
      </c>
      <c r="F657" s="736">
        <v>18787.150000000001</v>
      </c>
      <c r="G657" s="735">
        <v>18795</v>
      </c>
      <c r="H657" s="735">
        <v>18820</v>
      </c>
      <c r="I657" s="735">
        <v>18590</v>
      </c>
      <c r="J657" s="735">
        <v>11968</v>
      </c>
      <c r="K657" s="735">
        <v>224574920</v>
      </c>
      <c r="L657" s="735">
        <v>23462500000</v>
      </c>
      <c r="M657" s="735">
        <v>23483942881</v>
      </c>
      <c r="N657" s="735">
        <v>1250000</v>
      </c>
      <c r="O657" s="734" t="s">
        <v>8079</v>
      </c>
      <c r="P657" s="736">
        <v>1557.35</v>
      </c>
      <c r="Q657" s="736">
        <v>-2.06</v>
      </c>
      <c r="R657" s="736">
        <v>-0.13</v>
      </c>
    </row>
    <row r="658" spans="1:18">
      <c r="A658" s="734" t="s">
        <v>8749</v>
      </c>
      <c r="B658" s="734" t="s">
        <v>8750</v>
      </c>
      <c r="C658" s="735">
        <v>11600</v>
      </c>
      <c r="D658" s="735">
        <v>70</v>
      </c>
      <c r="E658" s="736">
        <v>0.61</v>
      </c>
      <c r="F658" s="736">
        <v>11583.17</v>
      </c>
      <c r="G658" s="735">
        <v>11665</v>
      </c>
      <c r="H658" s="735">
        <v>11665</v>
      </c>
      <c r="I658" s="735">
        <v>11535</v>
      </c>
      <c r="J658" s="735">
        <v>362</v>
      </c>
      <c r="K658" s="735">
        <v>4213776</v>
      </c>
      <c r="L658" s="735">
        <v>5220000000</v>
      </c>
      <c r="M658" s="735">
        <v>5212425293</v>
      </c>
      <c r="N658" s="735">
        <v>450000</v>
      </c>
      <c r="O658" s="734" t="s">
        <v>8079</v>
      </c>
      <c r="P658" s="736">
        <v>1557.35</v>
      </c>
      <c r="Q658" s="736">
        <v>-2.06</v>
      </c>
      <c r="R658" s="736">
        <v>-0.13</v>
      </c>
    </row>
    <row r="659" spans="1:18">
      <c r="A659" s="734" t="s">
        <v>8751</v>
      </c>
      <c r="B659" s="734" t="s">
        <v>8752</v>
      </c>
      <c r="C659" s="735">
        <v>8710</v>
      </c>
      <c r="D659" s="735">
        <v>45</v>
      </c>
      <c r="E659" s="736">
        <v>0.52</v>
      </c>
      <c r="F659" s="736">
        <v>8636.7900000000009</v>
      </c>
      <c r="G659" s="735">
        <v>8665</v>
      </c>
      <c r="H659" s="735">
        <v>8710</v>
      </c>
      <c r="I659" s="735">
        <v>8635</v>
      </c>
      <c r="J659" s="735">
        <v>74929</v>
      </c>
      <c r="K659" s="735">
        <v>650875500</v>
      </c>
      <c r="L659" s="735">
        <v>104084500000</v>
      </c>
      <c r="M659" s="735">
        <v>103209623342</v>
      </c>
      <c r="N659" s="735">
        <v>11950000</v>
      </c>
      <c r="O659" s="734" t="s">
        <v>8753</v>
      </c>
      <c r="P659" s="736">
        <v>2155.36</v>
      </c>
      <c r="Q659" s="736">
        <v>-1.31</v>
      </c>
      <c r="R659" s="736">
        <v>-0.06</v>
      </c>
    </row>
    <row r="660" spans="1:18">
      <c r="A660" s="734" t="s">
        <v>9492</v>
      </c>
      <c r="B660" s="734" t="s">
        <v>9493</v>
      </c>
      <c r="C660" s="735">
        <v>15970</v>
      </c>
      <c r="D660" s="735">
        <v>55</v>
      </c>
      <c r="E660" s="736">
        <v>0.35</v>
      </c>
      <c r="F660" s="736">
        <v>15938.01</v>
      </c>
      <c r="G660" s="735">
        <v>15750</v>
      </c>
      <c r="H660" s="735">
        <v>15970</v>
      </c>
      <c r="I660" s="735">
        <v>15750</v>
      </c>
      <c r="J660" s="735">
        <v>17421</v>
      </c>
      <c r="K660" s="735">
        <v>276741699</v>
      </c>
      <c r="L660" s="735">
        <v>15970000000</v>
      </c>
      <c r="M660" s="735">
        <v>15938012505</v>
      </c>
      <c r="N660" s="735">
        <v>1000000</v>
      </c>
      <c r="O660" s="734" t="s">
        <v>9494</v>
      </c>
      <c r="P660" s="736">
        <v>6132.82</v>
      </c>
      <c r="Q660" s="736">
        <v>-12.93</v>
      </c>
      <c r="R660" s="736">
        <v>-0.21</v>
      </c>
    </row>
    <row r="661" spans="1:18">
      <c r="A661" s="734" t="s">
        <v>9495</v>
      </c>
      <c r="B661" s="734" t="s">
        <v>9496</v>
      </c>
      <c r="C661" s="735">
        <v>12235</v>
      </c>
      <c r="D661" s="735">
        <v>-85</v>
      </c>
      <c r="E661" s="736">
        <v>-0.69</v>
      </c>
      <c r="F661" s="736">
        <v>12200.11</v>
      </c>
      <c r="G661" s="735">
        <v>12200</v>
      </c>
      <c r="H661" s="735">
        <v>12250</v>
      </c>
      <c r="I661" s="735">
        <v>12110</v>
      </c>
      <c r="J661" s="735">
        <v>19681</v>
      </c>
      <c r="K661" s="735">
        <v>240090897</v>
      </c>
      <c r="L661" s="735">
        <v>15293750000</v>
      </c>
      <c r="M661" s="735">
        <v>15250134977</v>
      </c>
      <c r="N661" s="735">
        <v>1250000</v>
      </c>
      <c r="O661" s="734" t="s">
        <v>9497</v>
      </c>
      <c r="P661" s="736">
        <v>2574.1799999999998</v>
      </c>
      <c r="Q661" s="736">
        <v>-12.11</v>
      </c>
      <c r="R661" s="736">
        <v>-0.47</v>
      </c>
    </row>
    <row r="662" spans="1:18">
      <c r="A662" s="734" t="s">
        <v>6576</v>
      </c>
      <c r="B662" s="734" t="s">
        <v>8754</v>
      </c>
      <c r="C662" s="735">
        <v>8450</v>
      </c>
      <c r="D662" s="735">
        <v>10</v>
      </c>
      <c r="E662" s="736">
        <v>0.12</v>
      </c>
      <c r="F662" s="736">
        <v>8462.1</v>
      </c>
      <c r="G662" s="735">
        <v>8475</v>
      </c>
      <c r="H662" s="735">
        <v>8480</v>
      </c>
      <c r="I662" s="735">
        <v>8450</v>
      </c>
      <c r="J662" s="735">
        <v>2790</v>
      </c>
      <c r="K662" s="735">
        <v>23619895</v>
      </c>
      <c r="L662" s="735">
        <v>6760000000</v>
      </c>
      <c r="M662" s="735">
        <v>6769676622</v>
      </c>
      <c r="N662" s="735">
        <v>800000</v>
      </c>
      <c r="O662" s="734" t="s">
        <v>6577</v>
      </c>
      <c r="P662" s="736">
        <v>210.29</v>
      </c>
      <c r="Q662" s="736">
        <v>-0.11</v>
      </c>
      <c r="R662" s="736">
        <v>-0.05</v>
      </c>
    </row>
    <row r="663" spans="1:18">
      <c r="A663" s="734" t="s">
        <v>6578</v>
      </c>
      <c r="B663" s="734" t="s">
        <v>8755</v>
      </c>
      <c r="C663" s="735">
        <v>5645</v>
      </c>
      <c r="D663" s="735">
        <v>15</v>
      </c>
      <c r="E663" s="736">
        <v>0.27</v>
      </c>
      <c r="F663" s="736">
        <v>5656.44</v>
      </c>
      <c r="G663" s="735">
        <v>5665</v>
      </c>
      <c r="H663" s="735">
        <v>5670</v>
      </c>
      <c r="I663" s="735">
        <v>5645</v>
      </c>
      <c r="J663" s="735">
        <v>2725</v>
      </c>
      <c r="K663" s="735">
        <v>15432360</v>
      </c>
      <c r="L663" s="735">
        <v>5362750000</v>
      </c>
      <c r="M663" s="735">
        <v>5373619729</v>
      </c>
      <c r="N663" s="735">
        <v>950000</v>
      </c>
      <c r="O663" s="734" t="s">
        <v>6577</v>
      </c>
      <c r="P663" s="736">
        <v>210.29</v>
      </c>
      <c r="Q663" s="736">
        <v>-0.11</v>
      </c>
      <c r="R663" s="736">
        <v>-0.05</v>
      </c>
    </row>
    <row r="664" spans="1:18">
      <c r="A664" s="734" t="s">
        <v>6579</v>
      </c>
      <c r="B664" s="734" t="s">
        <v>8756</v>
      </c>
      <c r="C664" s="735">
        <v>10680</v>
      </c>
      <c r="D664" s="735">
        <v>-5</v>
      </c>
      <c r="E664" s="736">
        <v>-0.05</v>
      </c>
      <c r="F664" s="736">
        <v>10681.95</v>
      </c>
      <c r="G664" s="735">
        <v>10685</v>
      </c>
      <c r="H664" s="735">
        <v>10685</v>
      </c>
      <c r="I664" s="735">
        <v>10680</v>
      </c>
      <c r="J664" s="735">
        <v>7</v>
      </c>
      <c r="K664" s="735">
        <v>74770</v>
      </c>
      <c r="L664" s="735">
        <v>5340000000</v>
      </c>
      <c r="M664" s="735">
        <v>5340977465</v>
      </c>
      <c r="N664" s="735">
        <v>500000</v>
      </c>
      <c r="O664" s="734" t="s">
        <v>6577</v>
      </c>
      <c r="P664" s="736">
        <v>210.29</v>
      </c>
      <c r="Q664" s="736">
        <v>-0.11</v>
      </c>
      <c r="R664" s="736">
        <v>-0.05</v>
      </c>
    </row>
    <row r="665" spans="1:18">
      <c r="A665" s="734" t="s">
        <v>9498</v>
      </c>
      <c r="B665" s="734" t="s">
        <v>9499</v>
      </c>
      <c r="C665" s="735">
        <v>10530</v>
      </c>
      <c r="D665" s="735">
        <v>95</v>
      </c>
      <c r="E665" s="736">
        <v>0.91</v>
      </c>
      <c r="F665" s="736">
        <v>10508.48</v>
      </c>
      <c r="G665" s="735">
        <v>10435</v>
      </c>
      <c r="H665" s="735">
        <v>10550</v>
      </c>
      <c r="I665" s="735">
        <v>10390</v>
      </c>
      <c r="J665" s="735">
        <v>1947</v>
      </c>
      <c r="K665" s="735">
        <v>20406825</v>
      </c>
      <c r="L665" s="735">
        <v>10530000000</v>
      </c>
      <c r="M665" s="735">
        <v>10508478079</v>
      </c>
      <c r="N665" s="735">
        <v>1000000</v>
      </c>
      <c r="O665" s="734" t="s">
        <v>9500</v>
      </c>
      <c r="P665" s="736">
        <v>1561.16</v>
      </c>
      <c r="Q665" s="736">
        <v>9.8699999999999992</v>
      </c>
      <c r="R665" s="736">
        <v>0.64</v>
      </c>
    </row>
    <row r="666" spans="1:18">
      <c r="A666" s="734" t="s">
        <v>8757</v>
      </c>
      <c r="B666" s="734" t="s">
        <v>8758</v>
      </c>
      <c r="C666" s="735">
        <v>10895</v>
      </c>
      <c r="D666" s="735">
        <v>15</v>
      </c>
      <c r="E666" s="736">
        <v>0.14000000000000001</v>
      </c>
      <c r="F666" s="736">
        <v>10877.96</v>
      </c>
      <c r="G666" s="735">
        <v>10835</v>
      </c>
      <c r="H666" s="735">
        <v>10895</v>
      </c>
      <c r="I666" s="735">
        <v>10785</v>
      </c>
      <c r="J666" s="735">
        <v>326294</v>
      </c>
      <c r="K666" s="735">
        <v>3540599856</v>
      </c>
      <c r="L666" s="735">
        <v>262024750000</v>
      </c>
      <c r="M666" s="735">
        <v>261614861824</v>
      </c>
      <c r="N666" s="735">
        <v>24050000</v>
      </c>
      <c r="O666" s="734" t="s">
        <v>8759</v>
      </c>
      <c r="P666" s="736">
        <v>4126.9799999999996</v>
      </c>
      <c r="Q666" s="736">
        <v>-5.03</v>
      </c>
      <c r="R666" s="736">
        <v>-0.12</v>
      </c>
    </row>
    <row r="667" spans="1:18">
      <c r="A667" s="734" t="s">
        <v>9501</v>
      </c>
      <c r="B667" s="734" t="s">
        <v>9502</v>
      </c>
      <c r="C667" s="735">
        <v>15855</v>
      </c>
      <c r="D667" s="735">
        <v>20</v>
      </c>
      <c r="E667" s="736">
        <v>0.13</v>
      </c>
      <c r="F667" s="736">
        <v>15872.75</v>
      </c>
      <c r="G667" s="735">
        <v>15740</v>
      </c>
      <c r="H667" s="735">
        <v>15865</v>
      </c>
      <c r="I667" s="735">
        <v>15725</v>
      </c>
      <c r="J667" s="735">
        <v>171924</v>
      </c>
      <c r="K667" s="735">
        <v>2710685930</v>
      </c>
      <c r="L667" s="735">
        <v>106228500000</v>
      </c>
      <c r="M667" s="735">
        <v>106347414519</v>
      </c>
      <c r="N667" s="735">
        <v>6700000</v>
      </c>
      <c r="O667" s="734" t="s">
        <v>9503</v>
      </c>
      <c r="P667" s="736">
        <v>6225.71</v>
      </c>
      <c r="Q667" s="736">
        <v>-11.93</v>
      </c>
      <c r="R667" s="736">
        <v>-0.19</v>
      </c>
    </row>
    <row r="668" spans="1:18">
      <c r="A668" s="734" t="s">
        <v>8760</v>
      </c>
      <c r="B668" s="734" t="s">
        <v>8761</v>
      </c>
      <c r="C668" s="735">
        <v>15380</v>
      </c>
      <c r="D668" s="735">
        <v>-95</v>
      </c>
      <c r="E668" s="736">
        <v>-0.61</v>
      </c>
      <c r="F668" s="736">
        <v>15411.84</v>
      </c>
      <c r="G668" s="735">
        <v>15540</v>
      </c>
      <c r="H668" s="735">
        <v>15545</v>
      </c>
      <c r="I668" s="735">
        <v>15150</v>
      </c>
      <c r="J668" s="735">
        <v>79055</v>
      </c>
      <c r="K668" s="735">
        <v>1210152899</v>
      </c>
      <c r="L668" s="735">
        <v>42295000000</v>
      </c>
      <c r="M668" s="735">
        <v>42382559087</v>
      </c>
      <c r="N668" s="735">
        <v>2750000</v>
      </c>
      <c r="O668" s="734" t="s">
        <v>8258</v>
      </c>
      <c r="P668" s="736">
        <v>2730.7</v>
      </c>
      <c r="Q668" s="736">
        <v>-5.44</v>
      </c>
      <c r="R668" s="736">
        <v>-0.2</v>
      </c>
    </row>
    <row r="669" spans="1:18">
      <c r="A669" s="734" t="s">
        <v>6580</v>
      </c>
      <c r="B669" s="734" t="s">
        <v>8762</v>
      </c>
      <c r="C669" s="735">
        <v>10620</v>
      </c>
      <c r="D669" s="735">
        <v>-320</v>
      </c>
      <c r="E669" s="736">
        <v>-2.93</v>
      </c>
      <c r="F669" s="736">
        <v>10647.97</v>
      </c>
      <c r="G669" s="735">
        <v>10870</v>
      </c>
      <c r="H669" s="735">
        <v>10870</v>
      </c>
      <c r="I669" s="735">
        <v>10560</v>
      </c>
      <c r="J669" s="735">
        <v>17117</v>
      </c>
      <c r="K669" s="735">
        <v>182108663</v>
      </c>
      <c r="L669" s="735">
        <v>14655600000</v>
      </c>
      <c r="M669" s="735">
        <v>14694195709</v>
      </c>
      <c r="N669" s="735">
        <v>1380000</v>
      </c>
      <c r="O669" s="734" t="s">
        <v>6581</v>
      </c>
      <c r="P669" s="736">
        <v>2804.8</v>
      </c>
      <c r="Q669" s="736">
        <v>-89.4</v>
      </c>
      <c r="R669" s="736">
        <v>-3.09</v>
      </c>
    </row>
    <row r="670" spans="1:18">
      <c r="A670" s="734" t="s">
        <v>8763</v>
      </c>
      <c r="B670" s="734" t="s">
        <v>8764</v>
      </c>
      <c r="C670" s="735">
        <v>14200</v>
      </c>
      <c r="D670" s="735">
        <v>60</v>
      </c>
      <c r="E670" s="736">
        <v>0.42</v>
      </c>
      <c r="F670" s="736">
        <v>14143.7</v>
      </c>
      <c r="G670" s="735">
        <v>14130</v>
      </c>
      <c r="H670" s="735">
        <v>14200</v>
      </c>
      <c r="I670" s="735">
        <v>14060</v>
      </c>
      <c r="J670" s="735">
        <v>36822</v>
      </c>
      <c r="K670" s="735">
        <v>520865595</v>
      </c>
      <c r="L670" s="735">
        <v>72420000000</v>
      </c>
      <c r="M670" s="735">
        <v>72132881148</v>
      </c>
      <c r="N670" s="735">
        <v>5100000</v>
      </c>
      <c r="O670" s="734" t="s">
        <v>9504</v>
      </c>
      <c r="P670" s="736">
        <v>2918.54</v>
      </c>
      <c r="Q670" s="736">
        <v>2.94</v>
      </c>
      <c r="R670" s="736">
        <v>0.1</v>
      </c>
    </row>
    <row r="671" spans="1:18">
      <c r="A671" s="734" t="s">
        <v>6582</v>
      </c>
      <c r="B671" s="734" t="s">
        <v>8765</v>
      </c>
      <c r="C671" s="735">
        <v>16250</v>
      </c>
      <c r="D671" s="735">
        <v>50</v>
      </c>
      <c r="E671" s="736">
        <v>0.31</v>
      </c>
      <c r="F671" s="736">
        <v>16289.7</v>
      </c>
      <c r="G671" s="735">
        <v>16150</v>
      </c>
      <c r="H671" s="735">
        <v>16480</v>
      </c>
      <c r="I671" s="735">
        <v>16060</v>
      </c>
      <c r="J671" s="735">
        <v>405157</v>
      </c>
      <c r="K671" s="735">
        <v>6613915255</v>
      </c>
      <c r="L671" s="735">
        <v>247325000000</v>
      </c>
      <c r="M671" s="735">
        <v>247929197708</v>
      </c>
      <c r="N671" s="735">
        <v>15220000</v>
      </c>
      <c r="O671" s="734" t="s">
        <v>6583</v>
      </c>
      <c r="P671" s="736">
        <v>4112.71</v>
      </c>
      <c r="Q671" s="736">
        <v>-20.23</v>
      </c>
      <c r="R671" s="736">
        <v>-0.49</v>
      </c>
    </row>
    <row r="672" spans="1:18">
      <c r="A672" s="734" t="s">
        <v>6584</v>
      </c>
      <c r="B672" s="734" t="s">
        <v>8766</v>
      </c>
      <c r="C672" s="735">
        <v>11835</v>
      </c>
      <c r="D672" s="735">
        <v>-75</v>
      </c>
      <c r="E672" s="736">
        <v>-0.63</v>
      </c>
      <c r="F672" s="736">
        <v>11852.48</v>
      </c>
      <c r="G672" s="735">
        <v>11910</v>
      </c>
      <c r="H672" s="735">
        <v>11955</v>
      </c>
      <c r="I672" s="735">
        <v>11835</v>
      </c>
      <c r="J672" s="735">
        <v>178180</v>
      </c>
      <c r="K672" s="735">
        <v>2119827567</v>
      </c>
      <c r="L672" s="735">
        <v>67459500000</v>
      </c>
      <c r="M672" s="735">
        <v>67559141460</v>
      </c>
      <c r="N672" s="735">
        <v>5700000</v>
      </c>
      <c r="O672" s="734" t="s">
        <v>6585</v>
      </c>
      <c r="P672" s="736">
        <v>2104.02</v>
      </c>
      <c r="Q672" s="736">
        <v>-6.07</v>
      </c>
      <c r="R672" s="736">
        <v>-0.28999999999999998</v>
      </c>
    </row>
    <row r="673" spans="1:18">
      <c r="A673" s="734" t="s">
        <v>6511</v>
      </c>
      <c r="B673" s="734" t="s">
        <v>8767</v>
      </c>
      <c r="C673" s="735">
        <v>17800</v>
      </c>
      <c r="D673" s="735">
        <v>-165</v>
      </c>
      <c r="E673" s="736">
        <v>-0.92</v>
      </c>
      <c r="F673" s="736">
        <v>17858.25</v>
      </c>
      <c r="G673" s="735">
        <v>17965</v>
      </c>
      <c r="H673" s="735">
        <v>17965</v>
      </c>
      <c r="I673" s="735">
        <v>17765</v>
      </c>
      <c r="J673" s="735">
        <v>70846</v>
      </c>
      <c r="K673" s="735">
        <v>1265052622</v>
      </c>
      <c r="L673" s="735">
        <v>117480000000</v>
      </c>
      <c r="M673" s="735">
        <v>117864456082</v>
      </c>
      <c r="N673" s="735">
        <v>6600000</v>
      </c>
      <c r="O673" s="734" t="s">
        <v>6512</v>
      </c>
      <c r="P673" s="736">
        <v>2243.16</v>
      </c>
      <c r="Q673" s="736">
        <v>-23.19</v>
      </c>
      <c r="R673" s="736">
        <v>-1.02</v>
      </c>
    </row>
    <row r="674" spans="1:18">
      <c r="A674" s="734" t="s">
        <v>6586</v>
      </c>
      <c r="B674" s="734" t="s">
        <v>8768</v>
      </c>
      <c r="C674" s="735">
        <v>18030</v>
      </c>
      <c r="D674" s="735">
        <v>-145</v>
      </c>
      <c r="E674" s="736">
        <v>-0.8</v>
      </c>
      <c r="F674" s="736">
        <v>17990.21</v>
      </c>
      <c r="G674" s="735">
        <v>18065</v>
      </c>
      <c r="H674" s="735">
        <v>18065</v>
      </c>
      <c r="I674" s="735">
        <v>17940</v>
      </c>
      <c r="J674" s="735">
        <v>1013</v>
      </c>
      <c r="K674" s="735">
        <v>18195130</v>
      </c>
      <c r="L674" s="735">
        <v>7212000000</v>
      </c>
      <c r="M674" s="735">
        <v>7196083528</v>
      </c>
      <c r="N674" s="735">
        <v>400000</v>
      </c>
      <c r="O674" s="734" t="s">
        <v>6587</v>
      </c>
      <c r="P674" s="736">
        <v>17890.419999999998</v>
      </c>
      <c r="Q674" s="736">
        <v>-209.14</v>
      </c>
      <c r="R674" s="736">
        <v>-1.1599999999999999</v>
      </c>
    </row>
    <row r="675" spans="1:18">
      <c r="A675" s="734" t="s">
        <v>9505</v>
      </c>
      <c r="B675" s="734" t="s">
        <v>9506</v>
      </c>
      <c r="C675" s="735">
        <v>11285</v>
      </c>
      <c r="D675" s="735">
        <v>-35</v>
      </c>
      <c r="E675" s="736">
        <v>-0.31</v>
      </c>
      <c r="F675" s="736">
        <v>11345.39</v>
      </c>
      <c r="G675" s="735">
        <v>11285</v>
      </c>
      <c r="H675" s="735">
        <v>11305</v>
      </c>
      <c r="I675" s="735">
        <v>11210</v>
      </c>
      <c r="J675" s="735">
        <v>7492</v>
      </c>
      <c r="K675" s="735">
        <v>84425551</v>
      </c>
      <c r="L675" s="735">
        <v>13542000000</v>
      </c>
      <c r="M675" s="735">
        <v>13614469283</v>
      </c>
      <c r="N675" s="735">
        <v>1200000</v>
      </c>
      <c r="O675" s="734" t="s">
        <v>9507</v>
      </c>
      <c r="P675" s="736">
        <v>8096.07</v>
      </c>
      <c r="Q675" s="736">
        <v>-11.89</v>
      </c>
      <c r="R675" s="736">
        <v>-0.15</v>
      </c>
    </row>
    <row r="676" spans="1:18">
      <c r="A676" s="734" t="s">
        <v>6588</v>
      </c>
      <c r="B676" s="734" t="s">
        <v>8769</v>
      </c>
      <c r="C676" s="735">
        <v>18045</v>
      </c>
      <c r="D676" s="735">
        <v>-45</v>
      </c>
      <c r="E676" s="736">
        <v>-0.25</v>
      </c>
      <c r="F676" s="736">
        <v>18123.3</v>
      </c>
      <c r="G676" s="735">
        <v>18095</v>
      </c>
      <c r="H676" s="735">
        <v>18110</v>
      </c>
      <c r="I676" s="735">
        <v>18040</v>
      </c>
      <c r="J676" s="735">
        <v>22</v>
      </c>
      <c r="K676" s="735">
        <v>397355</v>
      </c>
      <c r="L676" s="735">
        <v>10827000000</v>
      </c>
      <c r="M676" s="735">
        <v>10873981035</v>
      </c>
      <c r="N676" s="735">
        <v>600000</v>
      </c>
      <c r="O676" s="734" t="s">
        <v>6589</v>
      </c>
      <c r="P676" s="736">
        <v>18055.36</v>
      </c>
      <c r="Q676" s="736">
        <v>-35.35</v>
      </c>
      <c r="R676" s="736">
        <v>-0.2</v>
      </c>
    </row>
    <row r="677" spans="1:18">
      <c r="A677" s="734" t="s">
        <v>6590</v>
      </c>
      <c r="B677" s="734" t="s">
        <v>8770</v>
      </c>
      <c r="C677" s="735">
        <v>15725</v>
      </c>
      <c r="D677" s="735">
        <v>15</v>
      </c>
      <c r="E677" s="736">
        <v>0.1</v>
      </c>
      <c r="F677" s="736">
        <v>15646.54</v>
      </c>
      <c r="G677" s="735">
        <v>15705</v>
      </c>
      <c r="H677" s="735">
        <v>15725</v>
      </c>
      <c r="I677" s="735">
        <v>15515</v>
      </c>
      <c r="J677" s="735">
        <v>7880</v>
      </c>
      <c r="K677" s="735">
        <v>123393234</v>
      </c>
      <c r="L677" s="735">
        <v>11007500000</v>
      </c>
      <c r="M677" s="735">
        <v>10952578786</v>
      </c>
      <c r="N677" s="735">
        <v>700000</v>
      </c>
      <c r="O677" s="734" t="s">
        <v>6591</v>
      </c>
      <c r="P677" s="736">
        <v>5796.22</v>
      </c>
      <c r="Q677" s="736">
        <v>44.51</v>
      </c>
      <c r="R677" s="736">
        <v>0.77</v>
      </c>
    </row>
    <row r="678" spans="1:18">
      <c r="A678" s="734" t="s">
        <v>9508</v>
      </c>
      <c r="B678" s="734" t="s">
        <v>9509</v>
      </c>
      <c r="C678" s="735">
        <v>10285</v>
      </c>
      <c r="D678" s="735">
        <v>-50</v>
      </c>
      <c r="E678" s="736">
        <v>-0.48</v>
      </c>
      <c r="F678" s="736">
        <v>10379.959999999999</v>
      </c>
      <c r="G678" s="735">
        <v>10345</v>
      </c>
      <c r="H678" s="735">
        <v>10345</v>
      </c>
      <c r="I678" s="735">
        <v>10210</v>
      </c>
      <c r="J678" s="735">
        <v>318</v>
      </c>
      <c r="K678" s="735">
        <v>3271030</v>
      </c>
      <c r="L678" s="735">
        <v>6171000000</v>
      </c>
      <c r="M678" s="735">
        <v>6227978794</v>
      </c>
      <c r="N678" s="735">
        <v>600000</v>
      </c>
      <c r="O678" s="734" t="s">
        <v>9510</v>
      </c>
      <c r="P678" s="736">
        <v>3988.75</v>
      </c>
      <c r="Q678" s="736">
        <v>-28.38</v>
      </c>
      <c r="R678" s="736">
        <v>-0.71</v>
      </c>
    </row>
    <row r="679" spans="1:18">
      <c r="A679" s="734" t="s">
        <v>8771</v>
      </c>
      <c r="B679" s="734" t="s">
        <v>8772</v>
      </c>
      <c r="C679" s="735">
        <v>11800</v>
      </c>
      <c r="D679" s="735">
        <v>60</v>
      </c>
      <c r="E679" s="736">
        <v>0.51</v>
      </c>
      <c r="F679" s="736">
        <v>11787.14</v>
      </c>
      <c r="G679" s="735">
        <v>11635</v>
      </c>
      <c r="H679" s="735">
        <v>11810</v>
      </c>
      <c r="I679" s="735">
        <v>11535</v>
      </c>
      <c r="J679" s="735">
        <v>3572</v>
      </c>
      <c r="K679" s="735">
        <v>41765315</v>
      </c>
      <c r="L679" s="735">
        <v>7670000000</v>
      </c>
      <c r="M679" s="735">
        <v>7661641760</v>
      </c>
      <c r="N679" s="735">
        <v>650000</v>
      </c>
      <c r="O679" s="734" t="s">
        <v>8773</v>
      </c>
      <c r="P679" s="736">
        <v>2636.45</v>
      </c>
      <c r="Q679" s="736">
        <v>-11.25</v>
      </c>
      <c r="R679" s="736">
        <v>-0.42</v>
      </c>
    </row>
    <row r="680" spans="1:18">
      <c r="A680" s="734" t="s">
        <v>6520</v>
      </c>
      <c r="B680" s="734" t="s">
        <v>8774</v>
      </c>
      <c r="C680" s="735">
        <v>109995</v>
      </c>
      <c r="D680" s="735">
        <v>2860</v>
      </c>
      <c r="E680" s="736">
        <v>2.67</v>
      </c>
      <c r="F680" s="736">
        <v>106971.04</v>
      </c>
      <c r="G680" s="735">
        <v>107210</v>
      </c>
      <c r="H680" s="735">
        <v>109995</v>
      </c>
      <c r="I680" s="735">
        <v>106950</v>
      </c>
      <c r="J680" s="735">
        <v>5387</v>
      </c>
      <c r="K680" s="735">
        <v>577142560</v>
      </c>
      <c r="L680" s="735">
        <v>1667854185000</v>
      </c>
      <c r="M680" s="735">
        <v>1617188249958</v>
      </c>
      <c r="N680" s="735">
        <v>15163000</v>
      </c>
      <c r="O680" s="734" t="s">
        <v>6521</v>
      </c>
      <c r="P680" s="736">
        <v>124.78</v>
      </c>
      <c r="Q680" s="736">
        <v>-7.0000000000000007E-2</v>
      </c>
      <c r="R680" s="736">
        <v>-0.06</v>
      </c>
    </row>
    <row r="681" spans="1:18">
      <c r="A681" s="734" t="s">
        <v>6592</v>
      </c>
      <c r="B681" s="734" t="s">
        <v>8775</v>
      </c>
      <c r="C681" s="735">
        <v>59755</v>
      </c>
      <c r="D681" s="735">
        <v>370</v>
      </c>
      <c r="E681" s="736">
        <v>0.62</v>
      </c>
      <c r="F681" s="736">
        <v>59322.77</v>
      </c>
      <c r="G681" s="735">
        <v>59565</v>
      </c>
      <c r="H681" s="735">
        <v>59755</v>
      </c>
      <c r="I681" s="735">
        <v>59565</v>
      </c>
      <c r="J681" s="735">
        <v>2</v>
      </c>
      <c r="K681" s="735">
        <v>119320</v>
      </c>
      <c r="L681" s="735">
        <v>11951000000</v>
      </c>
      <c r="M681" s="735">
        <v>11864553697</v>
      </c>
      <c r="N681" s="735">
        <v>200000</v>
      </c>
      <c r="O681" s="734" t="s">
        <v>6593</v>
      </c>
      <c r="P681" s="736">
        <v>2434.8000000000002</v>
      </c>
      <c r="Q681" s="736">
        <v>0.77</v>
      </c>
      <c r="R681" s="736">
        <v>0.03</v>
      </c>
    </row>
    <row r="682" spans="1:18">
      <c r="A682" s="734" t="s">
        <v>6594</v>
      </c>
      <c r="B682" s="734" t="s">
        <v>8776</v>
      </c>
      <c r="C682" s="735">
        <v>10580</v>
      </c>
      <c r="D682" s="735">
        <v>-15</v>
      </c>
      <c r="E682" s="736">
        <v>-0.14000000000000001</v>
      </c>
      <c r="F682" s="736">
        <v>10562.04</v>
      </c>
      <c r="G682" s="735">
        <v>10645</v>
      </c>
      <c r="H682" s="735">
        <v>10645</v>
      </c>
      <c r="I682" s="735">
        <v>10550</v>
      </c>
      <c r="J682" s="735">
        <v>2247</v>
      </c>
      <c r="K682" s="735">
        <v>23841577</v>
      </c>
      <c r="L682" s="735">
        <v>13754000000</v>
      </c>
      <c r="M682" s="735">
        <v>13730651196</v>
      </c>
      <c r="N682" s="735">
        <v>1300000</v>
      </c>
      <c r="O682" s="734" t="s">
        <v>8979</v>
      </c>
      <c r="P682" s="736">
        <v>83.12</v>
      </c>
      <c r="Q682" s="736">
        <v>0.48</v>
      </c>
      <c r="R682" s="736">
        <v>0.59</v>
      </c>
    </row>
    <row r="683" spans="1:18">
      <c r="A683" s="734" t="s">
        <v>8085</v>
      </c>
      <c r="B683" s="734" t="s">
        <v>8777</v>
      </c>
      <c r="C683" s="735">
        <v>13355</v>
      </c>
      <c r="D683" s="735">
        <v>130</v>
      </c>
      <c r="E683" s="736">
        <v>0.98</v>
      </c>
      <c r="F683" s="736">
        <v>13395.38</v>
      </c>
      <c r="G683" s="735">
        <v>13245</v>
      </c>
      <c r="H683" s="735">
        <v>13355</v>
      </c>
      <c r="I683" s="735">
        <v>13145</v>
      </c>
      <c r="J683" s="735">
        <v>7157</v>
      </c>
      <c r="K683" s="735">
        <v>95192145</v>
      </c>
      <c r="L683" s="735">
        <v>37394000000</v>
      </c>
      <c r="M683" s="735">
        <v>37507075967</v>
      </c>
      <c r="N683" s="735">
        <v>2800000</v>
      </c>
      <c r="O683" s="734" t="s">
        <v>6301</v>
      </c>
      <c r="P683" s="736">
        <v>4651.28</v>
      </c>
      <c r="Q683" s="736">
        <v>11.91</v>
      </c>
      <c r="R683" s="736">
        <v>0.26</v>
      </c>
    </row>
    <row r="684" spans="1:18">
      <c r="A684" s="734" t="s">
        <v>6595</v>
      </c>
      <c r="B684" s="734" t="s">
        <v>8778</v>
      </c>
      <c r="C684" s="735">
        <v>23565</v>
      </c>
      <c r="D684" s="735">
        <v>365</v>
      </c>
      <c r="E684" s="736">
        <v>1.57</v>
      </c>
      <c r="F684" s="736">
        <v>23470.44</v>
      </c>
      <c r="G684" s="735">
        <v>23495</v>
      </c>
      <c r="H684" s="735">
        <v>23565</v>
      </c>
      <c r="I684" s="735">
        <v>23115</v>
      </c>
      <c r="J684" s="735">
        <v>10955</v>
      </c>
      <c r="K684" s="735">
        <v>256160615</v>
      </c>
      <c r="L684" s="735">
        <v>68338500000</v>
      </c>
      <c r="M684" s="735">
        <v>68064272025</v>
      </c>
      <c r="N684" s="735">
        <v>2900000</v>
      </c>
      <c r="O684" s="734" t="s">
        <v>8779</v>
      </c>
      <c r="P684" s="736">
        <v>4514.37</v>
      </c>
      <c r="Q684" s="736">
        <v>16.45</v>
      </c>
      <c r="R684" s="736">
        <v>0.37</v>
      </c>
    </row>
    <row r="685" spans="1:18">
      <c r="A685" s="734" t="s">
        <v>6596</v>
      </c>
      <c r="B685" s="734" t="s">
        <v>8780</v>
      </c>
      <c r="C685" s="735">
        <v>106045</v>
      </c>
      <c r="D685" s="735">
        <v>25</v>
      </c>
      <c r="E685" s="736">
        <v>0.02</v>
      </c>
      <c r="F685" s="736">
        <v>105995.22</v>
      </c>
      <c r="G685" s="735">
        <v>106000</v>
      </c>
      <c r="H685" s="735">
        <v>106115</v>
      </c>
      <c r="I685" s="735">
        <v>106000</v>
      </c>
      <c r="J685" s="735">
        <v>1556</v>
      </c>
      <c r="K685" s="735">
        <v>165060940</v>
      </c>
      <c r="L685" s="735">
        <v>122588020000</v>
      </c>
      <c r="M685" s="735">
        <v>122530479364</v>
      </c>
      <c r="N685" s="735">
        <v>1156000</v>
      </c>
      <c r="O685" s="734" t="s">
        <v>6597</v>
      </c>
      <c r="P685" s="736">
        <v>16125.55</v>
      </c>
      <c r="Q685" s="736">
        <v>-1.67</v>
      </c>
      <c r="R685" s="736">
        <v>-0.01</v>
      </c>
    </row>
    <row r="686" spans="1:18">
      <c r="A686" s="734" t="s">
        <v>6598</v>
      </c>
      <c r="B686" s="734" t="s">
        <v>8781</v>
      </c>
      <c r="C686" s="735">
        <v>15637</v>
      </c>
      <c r="D686" s="735">
        <v>-38</v>
      </c>
      <c r="E686" s="736">
        <v>-0.24</v>
      </c>
      <c r="F686" s="736">
        <v>15675.15</v>
      </c>
      <c r="G686" s="735">
        <v>15765</v>
      </c>
      <c r="H686" s="735">
        <v>15765</v>
      </c>
      <c r="I686" s="735">
        <v>15610</v>
      </c>
      <c r="J686" s="735">
        <v>555</v>
      </c>
      <c r="K686" s="735">
        <v>8680357</v>
      </c>
      <c r="L686" s="735">
        <v>10164050000</v>
      </c>
      <c r="M686" s="735">
        <v>10188849710</v>
      </c>
      <c r="N686" s="735">
        <v>650000</v>
      </c>
      <c r="O686" s="734" t="s">
        <v>6599</v>
      </c>
      <c r="P686" s="736">
        <v>15058.42</v>
      </c>
      <c r="Q686" s="736">
        <v>-68.349999999999994</v>
      </c>
      <c r="R686" s="736">
        <v>-0.45</v>
      </c>
    </row>
    <row r="687" spans="1:18">
      <c r="A687" s="734" t="s">
        <v>6600</v>
      </c>
      <c r="B687" s="734" t="s">
        <v>8782</v>
      </c>
      <c r="C687" s="735">
        <v>109125</v>
      </c>
      <c r="D687" s="735">
        <v>-85</v>
      </c>
      <c r="E687" s="736">
        <v>-0.08</v>
      </c>
      <c r="F687" s="736">
        <v>109132.76</v>
      </c>
      <c r="G687" s="735">
        <v>109350</v>
      </c>
      <c r="H687" s="735">
        <v>109350</v>
      </c>
      <c r="I687" s="735">
        <v>109125</v>
      </c>
      <c r="J687" s="735">
        <v>52</v>
      </c>
      <c r="K687" s="735">
        <v>5678940</v>
      </c>
      <c r="L687" s="735">
        <v>24553125000</v>
      </c>
      <c r="M687" s="735">
        <v>24554871798</v>
      </c>
      <c r="N687" s="735">
        <v>225000</v>
      </c>
      <c r="O687" s="734" t="s">
        <v>6601</v>
      </c>
      <c r="P687" s="736">
        <v>150.06</v>
      </c>
      <c r="Q687" s="736">
        <v>0.01</v>
      </c>
      <c r="R687" s="736">
        <v>0.01</v>
      </c>
    </row>
    <row r="688" spans="1:18">
      <c r="A688" s="734" t="s">
        <v>6602</v>
      </c>
      <c r="B688" s="734" t="s">
        <v>8783</v>
      </c>
      <c r="C688" s="735">
        <v>10565</v>
      </c>
      <c r="D688" s="735">
        <v>85</v>
      </c>
      <c r="E688" s="736">
        <v>0.81</v>
      </c>
      <c r="F688" s="736">
        <v>10440.41</v>
      </c>
      <c r="G688" s="735">
        <v>10310</v>
      </c>
      <c r="H688" s="735">
        <v>10565</v>
      </c>
      <c r="I688" s="735">
        <v>10310</v>
      </c>
      <c r="J688" s="735">
        <v>5242</v>
      </c>
      <c r="K688" s="735">
        <v>55042970</v>
      </c>
      <c r="L688" s="735">
        <v>20073500000</v>
      </c>
      <c r="M688" s="735">
        <v>19836779126</v>
      </c>
      <c r="N688" s="735">
        <v>1900000</v>
      </c>
      <c r="O688" s="734" t="s">
        <v>6603</v>
      </c>
      <c r="P688" s="736">
        <v>8991.02</v>
      </c>
      <c r="Q688" s="736">
        <v>99.31</v>
      </c>
      <c r="R688" s="736">
        <v>1.1200000000000001</v>
      </c>
    </row>
    <row r="689" spans="1:18">
      <c r="A689" s="734" t="s">
        <v>6604</v>
      </c>
      <c r="B689" s="734" t="s">
        <v>8784</v>
      </c>
      <c r="C689" s="735">
        <v>7515</v>
      </c>
      <c r="D689" s="735">
        <v>-70</v>
      </c>
      <c r="E689" s="736">
        <v>-0.92</v>
      </c>
      <c r="F689" s="736">
        <v>7661.51</v>
      </c>
      <c r="G689" s="735">
        <v>7735</v>
      </c>
      <c r="H689" s="735">
        <v>7735</v>
      </c>
      <c r="I689" s="735">
        <v>7515</v>
      </c>
      <c r="J689" s="735">
        <v>486</v>
      </c>
      <c r="K689" s="735">
        <v>3663760</v>
      </c>
      <c r="L689" s="735">
        <v>3757500000</v>
      </c>
      <c r="M689" s="735">
        <v>3830756119</v>
      </c>
      <c r="N689" s="735">
        <v>500000</v>
      </c>
      <c r="O689" s="734" t="s">
        <v>6605</v>
      </c>
      <c r="P689" s="736">
        <v>11282.57</v>
      </c>
      <c r="Q689" s="736">
        <v>-66.47</v>
      </c>
      <c r="R689" s="736">
        <v>-0.59</v>
      </c>
    </row>
    <row r="690" spans="1:18">
      <c r="A690" s="734" t="s">
        <v>9511</v>
      </c>
      <c r="B690" s="734" t="s">
        <v>9512</v>
      </c>
      <c r="C690" s="735">
        <v>10100</v>
      </c>
      <c r="D690" s="735">
        <v>95</v>
      </c>
      <c r="E690" s="736">
        <v>0.95</v>
      </c>
      <c r="F690" s="736">
        <v>9959.9699999999993</v>
      </c>
      <c r="G690" s="735">
        <v>10285</v>
      </c>
      <c r="H690" s="735">
        <v>10285</v>
      </c>
      <c r="I690" s="735">
        <v>9955</v>
      </c>
      <c r="J690" s="735">
        <v>63313</v>
      </c>
      <c r="K690" s="735">
        <v>633078734</v>
      </c>
      <c r="L690" s="735">
        <v>14140000000</v>
      </c>
      <c r="M690" s="735">
        <v>13943964073</v>
      </c>
      <c r="N690" s="735">
        <v>1400000</v>
      </c>
      <c r="O690" s="734" t="s">
        <v>9513</v>
      </c>
      <c r="P690" s="736">
        <v>1206.0999999999999</v>
      </c>
      <c r="Q690" s="736">
        <v>15.27</v>
      </c>
      <c r="R690" s="736">
        <v>1.28</v>
      </c>
    </row>
    <row r="691" spans="1:18">
      <c r="A691" s="734" t="s">
        <v>6606</v>
      </c>
      <c r="B691" s="734" t="s">
        <v>8785</v>
      </c>
      <c r="C691" s="735">
        <v>8675</v>
      </c>
      <c r="D691" s="735">
        <v>160</v>
      </c>
      <c r="E691" s="736">
        <v>1.88</v>
      </c>
      <c r="F691" s="736">
        <v>8510.31</v>
      </c>
      <c r="G691" s="735">
        <v>8675</v>
      </c>
      <c r="H691" s="735">
        <v>8675</v>
      </c>
      <c r="I691" s="735">
        <v>8495</v>
      </c>
      <c r="J691" s="735">
        <v>33425</v>
      </c>
      <c r="K691" s="735">
        <v>286289640</v>
      </c>
      <c r="L691" s="735">
        <v>21687500000</v>
      </c>
      <c r="M691" s="735">
        <v>20424743603</v>
      </c>
      <c r="N691" s="735">
        <v>2500000</v>
      </c>
      <c r="O691" s="734" t="s">
        <v>6311</v>
      </c>
      <c r="P691" s="736">
        <v>5540.44</v>
      </c>
      <c r="Q691" s="736">
        <v>-47.02</v>
      </c>
      <c r="R691" s="736">
        <v>-0.84</v>
      </c>
    </row>
    <row r="692" spans="1:18">
      <c r="A692" s="734" t="s">
        <v>6607</v>
      </c>
      <c r="B692" s="734" t="s">
        <v>8786</v>
      </c>
      <c r="C692" s="735">
        <v>74200</v>
      </c>
      <c r="D692" s="735">
        <v>250</v>
      </c>
      <c r="E692" s="736">
        <v>0.34</v>
      </c>
      <c r="F692" s="736">
        <v>73944.55</v>
      </c>
      <c r="G692" s="735">
        <v>73950</v>
      </c>
      <c r="H692" s="735">
        <v>74365</v>
      </c>
      <c r="I692" s="735">
        <v>73870</v>
      </c>
      <c r="J692" s="735">
        <v>1444</v>
      </c>
      <c r="K692" s="735">
        <v>106963625</v>
      </c>
      <c r="L692" s="735">
        <v>17808000000</v>
      </c>
      <c r="M692" s="735">
        <v>17746693058</v>
      </c>
      <c r="N692" s="735">
        <v>240000</v>
      </c>
      <c r="O692" s="734" t="s">
        <v>6608</v>
      </c>
      <c r="P692" s="736">
        <v>1960.78</v>
      </c>
      <c r="Q692" s="736">
        <v>0.19</v>
      </c>
      <c r="R692" s="736">
        <v>0.01</v>
      </c>
    </row>
    <row r="693" spans="1:18">
      <c r="A693" s="734" t="s">
        <v>8787</v>
      </c>
      <c r="B693" s="734" t="s">
        <v>8788</v>
      </c>
      <c r="C693" s="735">
        <v>15010</v>
      </c>
      <c r="D693" s="735">
        <v>-125</v>
      </c>
      <c r="E693" s="736">
        <v>-0.83</v>
      </c>
      <c r="F693" s="736">
        <v>15044.42</v>
      </c>
      <c r="G693" s="735">
        <v>15135</v>
      </c>
      <c r="H693" s="735">
        <v>15135</v>
      </c>
      <c r="I693" s="735">
        <v>14970</v>
      </c>
      <c r="J693" s="735">
        <v>55962</v>
      </c>
      <c r="K693" s="735">
        <v>840458115</v>
      </c>
      <c r="L693" s="735">
        <v>32271500000</v>
      </c>
      <c r="M693" s="735">
        <v>32345508641</v>
      </c>
      <c r="N693" s="735">
        <v>2150000</v>
      </c>
      <c r="O693" s="734" t="s">
        <v>8789</v>
      </c>
      <c r="P693" s="736">
        <v>2273.2600000000002</v>
      </c>
      <c r="Q693" s="736">
        <v>-24.41</v>
      </c>
      <c r="R693" s="736">
        <v>-1.06</v>
      </c>
    </row>
    <row r="694" spans="1:18">
      <c r="A694" s="734" t="s">
        <v>8790</v>
      </c>
      <c r="B694" s="734" t="s">
        <v>8791</v>
      </c>
      <c r="C694" s="735">
        <v>17780</v>
      </c>
      <c r="D694" s="735">
        <v>155</v>
      </c>
      <c r="E694" s="736">
        <v>0.88</v>
      </c>
      <c r="F694" s="736">
        <v>17749.099999999999</v>
      </c>
      <c r="G694" s="735">
        <v>17615</v>
      </c>
      <c r="H694" s="735">
        <v>17780</v>
      </c>
      <c r="I694" s="735">
        <v>17540</v>
      </c>
      <c r="J694" s="735">
        <v>2586090</v>
      </c>
      <c r="K694" s="735">
        <v>45770837685</v>
      </c>
      <c r="L694" s="735">
        <v>381381000000</v>
      </c>
      <c r="M694" s="735">
        <v>380718103478</v>
      </c>
      <c r="N694" s="735">
        <v>21450000</v>
      </c>
      <c r="O694" s="734" t="s">
        <v>8370</v>
      </c>
      <c r="P694" s="736">
        <v>1797.52</v>
      </c>
      <c r="Q694" s="736">
        <v>4.79</v>
      </c>
      <c r="R694" s="736">
        <v>0.27</v>
      </c>
    </row>
    <row r="695" spans="1:18">
      <c r="A695" s="734" t="s">
        <v>9514</v>
      </c>
      <c r="B695" s="734" t="s">
        <v>9515</v>
      </c>
      <c r="C695" s="735">
        <v>12835</v>
      </c>
      <c r="D695" s="735">
        <v>80</v>
      </c>
      <c r="E695" s="736">
        <v>0.63</v>
      </c>
      <c r="F695" s="736">
        <v>12850.7</v>
      </c>
      <c r="G695" s="735">
        <v>12780</v>
      </c>
      <c r="H695" s="735">
        <v>12870</v>
      </c>
      <c r="I695" s="735">
        <v>12730</v>
      </c>
      <c r="J695" s="735">
        <v>17351</v>
      </c>
      <c r="K695" s="735">
        <v>222643094</v>
      </c>
      <c r="L695" s="735">
        <v>16043750000</v>
      </c>
      <c r="M695" s="735">
        <v>16063374463</v>
      </c>
      <c r="N695" s="735">
        <v>1250000</v>
      </c>
      <c r="O695" s="734" t="s">
        <v>9516</v>
      </c>
      <c r="P695" s="736">
        <v>2120.8000000000002</v>
      </c>
      <c r="Q695" s="736">
        <v>6.59</v>
      </c>
      <c r="R695" s="736">
        <v>0.31</v>
      </c>
    </row>
    <row r="696" spans="1:18">
      <c r="A696" s="734" t="s">
        <v>6609</v>
      </c>
      <c r="B696" s="734" t="s">
        <v>8792</v>
      </c>
      <c r="C696" s="735">
        <v>15320</v>
      </c>
      <c r="D696" s="735">
        <v>-105</v>
      </c>
      <c r="E696" s="736">
        <v>-0.68</v>
      </c>
      <c r="F696" s="736">
        <v>15336.82</v>
      </c>
      <c r="G696" s="735">
        <v>15405</v>
      </c>
      <c r="H696" s="735">
        <v>15420</v>
      </c>
      <c r="I696" s="735">
        <v>15220</v>
      </c>
      <c r="J696" s="735">
        <v>146914</v>
      </c>
      <c r="K696" s="735">
        <v>2243865035</v>
      </c>
      <c r="L696" s="735">
        <v>129300800000</v>
      </c>
      <c r="M696" s="735">
        <v>129442771288</v>
      </c>
      <c r="N696" s="735">
        <v>8440000</v>
      </c>
      <c r="O696" s="734" t="s">
        <v>6316</v>
      </c>
      <c r="P696" s="736">
        <v>1547.32</v>
      </c>
      <c r="Q696" s="736">
        <v>-15.37</v>
      </c>
      <c r="R696" s="736">
        <v>-0.98</v>
      </c>
    </row>
    <row r="697" spans="1:18">
      <c r="A697" s="734" t="s">
        <v>6610</v>
      </c>
      <c r="B697" s="734" t="s">
        <v>8793</v>
      </c>
      <c r="C697" s="735">
        <v>12910</v>
      </c>
      <c r="D697" s="735">
        <v>-215</v>
      </c>
      <c r="E697" s="736">
        <v>-1.64</v>
      </c>
      <c r="F697" s="736">
        <v>12852.3</v>
      </c>
      <c r="G697" s="735">
        <v>12985</v>
      </c>
      <c r="H697" s="735">
        <v>13085</v>
      </c>
      <c r="I697" s="735">
        <v>12765</v>
      </c>
      <c r="J697" s="735">
        <v>14696</v>
      </c>
      <c r="K697" s="735">
        <v>189842915</v>
      </c>
      <c r="L697" s="735">
        <v>103925500000</v>
      </c>
      <c r="M697" s="735">
        <v>103461014520</v>
      </c>
      <c r="N697" s="735">
        <v>8050000</v>
      </c>
      <c r="O697" s="734" t="s">
        <v>6384</v>
      </c>
      <c r="P697" s="736">
        <v>1790.87</v>
      </c>
      <c r="Q697" s="736">
        <v>-25.93</v>
      </c>
      <c r="R697" s="736">
        <v>-1.43</v>
      </c>
    </row>
    <row r="698" spans="1:18">
      <c r="A698" s="734" t="s">
        <v>6611</v>
      </c>
      <c r="B698" s="734" t="s">
        <v>8794</v>
      </c>
      <c r="C698" s="735">
        <v>2945</v>
      </c>
      <c r="D698" s="735">
        <v>35</v>
      </c>
      <c r="E698" s="736">
        <v>1.2</v>
      </c>
      <c r="F698" s="736">
        <v>2946.94</v>
      </c>
      <c r="G698" s="735">
        <v>2920</v>
      </c>
      <c r="H698" s="735">
        <v>2955</v>
      </c>
      <c r="I698" s="735">
        <v>2920</v>
      </c>
      <c r="J698" s="735">
        <v>395</v>
      </c>
      <c r="K698" s="735">
        <v>1161505</v>
      </c>
      <c r="L698" s="735">
        <v>2208750000</v>
      </c>
      <c r="M698" s="735">
        <v>2210208448</v>
      </c>
      <c r="N698" s="735">
        <v>750000</v>
      </c>
      <c r="O698" s="734" t="s">
        <v>6384</v>
      </c>
      <c r="P698" s="736">
        <v>1790.87</v>
      </c>
      <c r="Q698" s="736">
        <v>-25.93</v>
      </c>
      <c r="R698" s="736">
        <v>-1.43</v>
      </c>
    </row>
    <row r="699" spans="1:18">
      <c r="A699" s="734" t="s">
        <v>6612</v>
      </c>
      <c r="B699" s="734" t="s">
        <v>8795</v>
      </c>
      <c r="C699" s="735">
        <v>43835</v>
      </c>
      <c r="D699" s="735">
        <v>35</v>
      </c>
      <c r="E699" s="736">
        <v>0.08</v>
      </c>
      <c r="F699" s="736">
        <v>43854.47</v>
      </c>
      <c r="G699" s="735">
        <v>43670</v>
      </c>
      <c r="H699" s="735">
        <v>43930</v>
      </c>
      <c r="I699" s="735">
        <v>43630</v>
      </c>
      <c r="J699" s="735">
        <v>470838</v>
      </c>
      <c r="K699" s="735">
        <v>20618391820</v>
      </c>
      <c r="L699" s="735">
        <v>236709000000</v>
      </c>
      <c r="M699" s="735">
        <v>236814164932</v>
      </c>
      <c r="N699" s="735">
        <v>5400000</v>
      </c>
      <c r="O699" s="734" t="s">
        <v>6319</v>
      </c>
      <c r="P699" s="736">
        <v>4214.17</v>
      </c>
      <c r="Q699" s="736">
        <v>-6.39</v>
      </c>
      <c r="R699" s="736">
        <v>-0.15</v>
      </c>
    </row>
    <row r="700" spans="1:18">
      <c r="A700" s="734" t="s">
        <v>9517</v>
      </c>
      <c r="B700" s="734" t="s">
        <v>9518</v>
      </c>
      <c r="C700" s="735">
        <v>14170</v>
      </c>
      <c r="D700" s="735">
        <v>-95</v>
      </c>
      <c r="E700" s="736">
        <v>-0.67</v>
      </c>
      <c r="F700" s="736">
        <v>14169.27</v>
      </c>
      <c r="G700" s="735">
        <v>14145</v>
      </c>
      <c r="H700" s="735">
        <v>14200</v>
      </c>
      <c r="I700" s="735">
        <v>14050</v>
      </c>
      <c r="J700" s="735">
        <v>12533</v>
      </c>
      <c r="K700" s="735">
        <v>176994851</v>
      </c>
      <c r="L700" s="735">
        <v>19838000000</v>
      </c>
      <c r="M700" s="735">
        <v>19836976028</v>
      </c>
      <c r="N700" s="735">
        <v>1400000</v>
      </c>
      <c r="O700" s="734" t="s">
        <v>9519</v>
      </c>
      <c r="P700" s="736">
        <v>7730.09</v>
      </c>
      <c r="Q700" s="736">
        <v>-26.95</v>
      </c>
      <c r="R700" s="736">
        <v>-0.35</v>
      </c>
    </row>
    <row r="701" spans="1:18">
      <c r="A701" s="734" t="s">
        <v>9520</v>
      </c>
      <c r="B701" s="734" t="s">
        <v>9521</v>
      </c>
      <c r="C701" s="735">
        <v>9850</v>
      </c>
      <c r="D701" s="735">
        <v>-50</v>
      </c>
      <c r="E701" s="736">
        <v>-0.51</v>
      </c>
      <c r="F701" s="736">
        <v>9829.7099999999991</v>
      </c>
      <c r="G701" s="735">
        <v>9860</v>
      </c>
      <c r="H701" s="735">
        <v>9860</v>
      </c>
      <c r="I701" s="735">
        <v>9750</v>
      </c>
      <c r="J701" s="735">
        <v>39833</v>
      </c>
      <c r="K701" s="735">
        <v>390532456</v>
      </c>
      <c r="L701" s="735">
        <v>32505000000</v>
      </c>
      <c r="M701" s="735">
        <v>32438037759</v>
      </c>
      <c r="N701" s="735">
        <v>3300000</v>
      </c>
      <c r="O701" s="734" t="s">
        <v>9522</v>
      </c>
      <c r="P701" s="736">
        <v>2857.74</v>
      </c>
      <c r="Q701" s="736">
        <v>-12.12</v>
      </c>
      <c r="R701" s="736">
        <v>-0.42</v>
      </c>
    </row>
    <row r="702" spans="1:18">
      <c r="A702" s="734" t="s">
        <v>6575</v>
      </c>
      <c r="B702" s="734" t="s">
        <v>9523</v>
      </c>
      <c r="C702" s="735">
        <v>16530</v>
      </c>
      <c r="D702" s="735">
        <v>-10</v>
      </c>
      <c r="E702" s="736">
        <v>-0.06</v>
      </c>
      <c r="F702" s="736">
        <v>16528.919999999998</v>
      </c>
      <c r="G702" s="735">
        <v>16470</v>
      </c>
      <c r="H702" s="735">
        <v>16530</v>
      </c>
      <c r="I702" s="735">
        <v>16425</v>
      </c>
      <c r="J702" s="735">
        <v>16946</v>
      </c>
      <c r="K702" s="735">
        <v>279627529</v>
      </c>
      <c r="L702" s="735">
        <v>18183000000</v>
      </c>
      <c r="M702" s="735">
        <v>18181810656</v>
      </c>
      <c r="N702" s="735">
        <v>1100000</v>
      </c>
      <c r="O702" s="734" t="s">
        <v>9524</v>
      </c>
      <c r="P702" s="736">
        <v>4289.6099999999997</v>
      </c>
      <c r="Q702" s="736">
        <v>-8.42</v>
      </c>
      <c r="R702" s="736">
        <v>-0.2</v>
      </c>
    </row>
    <row r="703" spans="1:18">
      <c r="A703" s="734" t="s">
        <v>6613</v>
      </c>
      <c r="B703" s="734" t="s">
        <v>8796</v>
      </c>
      <c r="C703" s="735">
        <v>7980</v>
      </c>
      <c r="D703" s="735">
        <v>-780</v>
      </c>
      <c r="E703" s="736">
        <v>-8.9</v>
      </c>
      <c r="F703" s="736">
        <v>8050.46</v>
      </c>
      <c r="G703" s="735">
        <v>7945</v>
      </c>
      <c r="H703" s="735">
        <v>8150</v>
      </c>
      <c r="I703" s="735">
        <v>7845</v>
      </c>
      <c r="J703" s="735">
        <v>139686</v>
      </c>
      <c r="K703" s="735">
        <v>1117291024</v>
      </c>
      <c r="L703" s="735">
        <v>5586000000</v>
      </c>
      <c r="M703" s="735">
        <v>5635322451</v>
      </c>
      <c r="N703" s="735">
        <v>700000</v>
      </c>
      <c r="O703" s="734" t="s">
        <v>6614</v>
      </c>
      <c r="P703" s="736">
        <v>994.61</v>
      </c>
      <c r="Q703" s="736">
        <v>22.57</v>
      </c>
      <c r="R703" s="736">
        <v>2.3199999999999998</v>
      </c>
    </row>
    <row r="704" spans="1:18">
      <c r="A704" s="734" t="s">
        <v>6615</v>
      </c>
      <c r="B704" s="734" t="s">
        <v>8797</v>
      </c>
      <c r="C704" s="735">
        <v>3045</v>
      </c>
      <c r="D704" s="735">
        <v>185</v>
      </c>
      <c r="E704" s="736">
        <v>6.47</v>
      </c>
      <c r="F704" s="736">
        <v>2954.72</v>
      </c>
      <c r="G704" s="735">
        <v>3035</v>
      </c>
      <c r="H704" s="735">
        <v>3085</v>
      </c>
      <c r="I704" s="735">
        <v>3005</v>
      </c>
      <c r="J704" s="735">
        <v>18029</v>
      </c>
      <c r="K704" s="735">
        <v>54793094</v>
      </c>
      <c r="L704" s="735">
        <v>1674750000</v>
      </c>
      <c r="M704" s="735">
        <v>1625095977</v>
      </c>
      <c r="N704" s="735">
        <v>550000</v>
      </c>
      <c r="O704" s="734" t="s">
        <v>6614</v>
      </c>
      <c r="P704" s="736">
        <v>994.61</v>
      </c>
      <c r="Q704" s="736">
        <v>22.57</v>
      </c>
      <c r="R704" s="736">
        <v>2.3199999999999998</v>
      </c>
    </row>
    <row r="705" spans="1:18">
      <c r="A705" s="734" t="s">
        <v>9525</v>
      </c>
      <c r="B705" s="734" t="s">
        <v>9526</v>
      </c>
      <c r="C705" s="735">
        <v>14120</v>
      </c>
      <c r="D705" s="735">
        <v>-15</v>
      </c>
      <c r="E705" s="736">
        <v>-0.11</v>
      </c>
      <c r="F705" s="736">
        <v>14128.68</v>
      </c>
      <c r="G705" s="735">
        <v>14125</v>
      </c>
      <c r="H705" s="735">
        <v>14125</v>
      </c>
      <c r="I705" s="735">
        <v>14030</v>
      </c>
      <c r="J705" s="735">
        <v>14450</v>
      </c>
      <c r="K705" s="735">
        <v>203499896</v>
      </c>
      <c r="L705" s="735">
        <v>38124000000</v>
      </c>
      <c r="M705" s="735">
        <v>38147429858</v>
      </c>
      <c r="N705" s="735">
        <v>2700000</v>
      </c>
      <c r="O705" s="734" t="s">
        <v>9527</v>
      </c>
      <c r="P705" s="736">
        <v>4880.53</v>
      </c>
      <c r="Q705" s="736">
        <v>-26.55</v>
      </c>
      <c r="R705" s="736">
        <v>-0.54</v>
      </c>
    </row>
    <row r="706" spans="1:18">
      <c r="A706" s="734" t="s">
        <v>6616</v>
      </c>
      <c r="B706" s="734" t="s">
        <v>8798</v>
      </c>
      <c r="C706" s="735">
        <v>16875</v>
      </c>
      <c r="D706" s="735">
        <v>105</v>
      </c>
      <c r="E706" s="736">
        <v>0.63</v>
      </c>
      <c r="F706" s="736">
        <v>16837.689999999999</v>
      </c>
      <c r="G706" s="735">
        <v>16820</v>
      </c>
      <c r="H706" s="735">
        <v>16875</v>
      </c>
      <c r="I706" s="735">
        <v>16700</v>
      </c>
      <c r="J706" s="735">
        <v>3850</v>
      </c>
      <c r="K706" s="735">
        <v>64595545</v>
      </c>
      <c r="L706" s="735">
        <v>10125000000</v>
      </c>
      <c r="M706" s="735">
        <v>10102612774</v>
      </c>
      <c r="N706" s="735">
        <v>600000</v>
      </c>
      <c r="O706" s="734" t="s">
        <v>6617</v>
      </c>
      <c r="P706" s="736">
        <v>4272.34</v>
      </c>
      <c r="Q706" s="736">
        <v>-0.12</v>
      </c>
      <c r="R706" s="736">
        <v>0</v>
      </c>
    </row>
    <row r="707" spans="1:18">
      <c r="A707" s="734" t="s">
        <v>6618</v>
      </c>
      <c r="B707" s="734" t="s">
        <v>8799</v>
      </c>
      <c r="C707" s="735">
        <v>12720</v>
      </c>
      <c r="D707" s="735">
        <v>20</v>
      </c>
      <c r="E707" s="736">
        <v>0.16</v>
      </c>
      <c r="F707" s="736">
        <v>12772.52</v>
      </c>
      <c r="G707" s="735">
        <v>12700</v>
      </c>
      <c r="H707" s="735">
        <v>12800</v>
      </c>
      <c r="I707" s="735">
        <v>12700</v>
      </c>
      <c r="J707" s="735">
        <v>8615</v>
      </c>
      <c r="K707" s="735">
        <v>109855400</v>
      </c>
      <c r="L707" s="735">
        <v>15264000000</v>
      </c>
      <c r="M707" s="735">
        <v>15327019276</v>
      </c>
      <c r="N707" s="735">
        <v>1200000</v>
      </c>
      <c r="O707" s="734" t="s">
        <v>6619</v>
      </c>
      <c r="P707" s="736">
        <v>2254.4899999999998</v>
      </c>
      <c r="Q707" s="736">
        <v>-0.46</v>
      </c>
      <c r="R707" s="736">
        <v>-0.02</v>
      </c>
    </row>
    <row r="708" spans="1:18">
      <c r="A708" s="734" t="s">
        <v>7028</v>
      </c>
      <c r="B708" s="734" t="s">
        <v>7029</v>
      </c>
      <c r="C708" s="735">
        <v>12070</v>
      </c>
      <c r="D708" s="735">
        <v>-65</v>
      </c>
      <c r="E708" s="736">
        <v>-0.54</v>
      </c>
      <c r="F708" s="736">
        <v>12074.03</v>
      </c>
      <c r="G708" s="735">
        <v>12070</v>
      </c>
      <c r="H708" s="735">
        <v>12125</v>
      </c>
      <c r="I708" s="735">
        <v>12030</v>
      </c>
      <c r="J708" s="735">
        <v>9136</v>
      </c>
      <c r="K708" s="735">
        <v>110187945</v>
      </c>
      <c r="L708" s="735">
        <v>10863000000</v>
      </c>
      <c r="M708" s="735">
        <v>10866622981</v>
      </c>
      <c r="N708" s="735">
        <v>900000</v>
      </c>
      <c r="O708" s="734" t="s">
        <v>6404</v>
      </c>
      <c r="P708" s="736">
        <v>1837.17</v>
      </c>
      <c r="Q708" s="736">
        <v>-9.15</v>
      </c>
      <c r="R708" s="736">
        <v>-0.5</v>
      </c>
    </row>
    <row r="709" spans="1:18">
      <c r="A709" s="734" t="s">
        <v>7030</v>
      </c>
      <c r="B709" s="734" t="s">
        <v>7031</v>
      </c>
      <c r="C709" s="735">
        <v>22710</v>
      </c>
      <c r="D709" s="735">
        <v>120</v>
      </c>
      <c r="E709" s="736">
        <v>0.53</v>
      </c>
      <c r="F709" s="736">
        <v>22702.07</v>
      </c>
      <c r="G709" s="735">
        <v>22525</v>
      </c>
      <c r="H709" s="735">
        <v>22760</v>
      </c>
      <c r="I709" s="735">
        <v>22525</v>
      </c>
      <c r="J709" s="735">
        <v>33341</v>
      </c>
      <c r="K709" s="735">
        <v>756780650</v>
      </c>
      <c r="L709" s="735">
        <v>258894000000</v>
      </c>
      <c r="M709" s="735">
        <v>258803587405</v>
      </c>
      <c r="N709" s="735">
        <v>11400000</v>
      </c>
      <c r="O709" s="734" t="s">
        <v>6202</v>
      </c>
      <c r="P709" s="736">
        <v>797.55</v>
      </c>
      <c r="Q709" s="736">
        <v>0.38</v>
      </c>
      <c r="R709" s="736">
        <v>0.05</v>
      </c>
    </row>
    <row r="710" spans="1:18">
      <c r="A710" s="734" t="s">
        <v>8800</v>
      </c>
      <c r="B710" s="734" t="s">
        <v>8801</v>
      </c>
      <c r="C710" s="735">
        <v>51130</v>
      </c>
      <c r="D710" s="735">
        <v>5</v>
      </c>
      <c r="E710" s="736">
        <v>0.01</v>
      </c>
      <c r="F710" s="736">
        <v>51114.26</v>
      </c>
      <c r="G710" s="735">
        <v>51130</v>
      </c>
      <c r="H710" s="735">
        <v>51140</v>
      </c>
      <c r="I710" s="735">
        <v>51130</v>
      </c>
      <c r="J710" s="735">
        <v>24795</v>
      </c>
      <c r="K710" s="735">
        <v>1267853225</v>
      </c>
      <c r="L710" s="735">
        <v>233152800000</v>
      </c>
      <c r="M710" s="735">
        <v>222858167127</v>
      </c>
      <c r="N710" s="735">
        <v>4560000</v>
      </c>
      <c r="O710" s="734" t="s">
        <v>8802</v>
      </c>
      <c r="P710" s="736">
        <v>108.14</v>
      </c>
      <c r="Q710" s="736">
        <v>0</v>
      </c>
      <c r="R710" s="736">
        <v>0</v>
      </c>
    </row>
    <row r="711" spans="1:18">
      <c r="A711" s="734" t="s">
        <v>9528</v>
      </c>
      <c r="B711" s="734" t="s">
        <v>9529</v>
      </c>
      <c r="C711" s="735">
        <v>49680</v>
      </c>
      <c r="D711" s="735">
        <v>-25</v>
      </c>
      <c r="E711" s="736">
        <v>-0.05</v>
      </c>
      <c r="F711" s="736">
        <v>49684.61</v>
      </c>
      <c r="G711" s="735">
        <v>49715</v>
      </c>
      <c r="H711" s="735">
        <v>49715</v>
      </c>
      <c r="I711" s="735">
        <v>49680</v>
      </c>
      <c r="J711" s="735">
        <v>8411</v>
      </c>
      <c r="K711" s="735">
        <v>417888810</v>
      </c>
      <c r="L711" s="735">
        <v>192062880000</v>
      </c>
      <c r="M711" s="735">
        <v>192080721359</v>
      </c>
      <c r="N711" s="735">
        <v>3866000</v>
      </c>
      <c r="O711" s="734" t="s">
        <v>9530</v>
      </c>
      <c r="P711" s="736">
        <v>103.11</v>
      </c>
      <c r="Q711" s="736">
        <v>-0.01</v>
      </c>
      <c r="R711" s="736">
        <v>-0.01</v>
      </c>
    </row>
    <row r="712" spans="1:18">
      <c r="A712" s="734" t="s">
        <v>8180</v>
      </c>
      <c r="B712" s="734" t="s">
        <v>8181</v>
      </c>
      <c r="C712" s="735">
        <v>4905</v>
      </c>
      <c r="D712" s="735">
        <v>-195</v>
      </c>
      <c r="E712" s="736">
        <v>-3.82</v>
      </c>
      <c r="F712" s="736">
        <v>4902.54</v>
      </c>
      <c r="G712" s="735">
        <v>5025</v>
      </c>
      <c r="H712" s="735">
        <v>5025</v>
      </c>
      <c r="I712" s="735">
        <v>4865</v>
      </c>
      <c r="J712" s="735">
        <v>375300</v>
      </c>
      <c r="K712" s="735">
        <v>1848266315</v>
      </c>
      <c r="L712" s="735">
        <v>144942750000</v>
      </c>
      <c r="M712" s="735">
        <v>145605349796</v>
      </c>
      <c r="N712" s="735">
        <v>29550000</v>
      </c>
      <c r="O712" s="734" t="s">
        <v>8182</v>
      </c>
      <c r="P712" s="736">
        <v>3025.74</v>
      </c>
      <c r="Q712" s="736">
        <v>-133.01</v>
      </c>
      <c r="R712" s="736">
        <v>-4.21</v>
      </c>
    </row>
    <row r="713" spans="1:18">
      <c r="A713" s="734" t="s">
        <v>8192</v>
      </c>
      <c r="B713" s="734" t="s">
        <v>8803</v>
      </c>
      <c r="C713" s="735">
        <v>16735</v>
      </c>
      <c r="D713" s="735">
        <v>-80</v>
      </c>
      <c r="E713" s="736">
        <v>-0.48</v>
      </c>
      <c r="F713" s="736">
        <v>16771.36</v>
      </c>
      <c r="G713" s="735">
        <v>16755</v>
      </c>
      <c r="H713" s="735">
        <v>16895</v>
      </c>
      <c r="I713" s="735">
        <v>16625</v>
      </c>
      <c r="J713" s="735">
        <v>466016</v>
      </c>
      <c r="K713" s="735">
        <v>7817625568</v>
      </c>
      <c r="L713" s="735">
        <v>464396250000</v>
      </c>
      <c r="M713" s="735">
        <v>464566583048</v>
      </c>
      <c r="N713" s="735">
        <v>27750000</v>
      </c>
      <c r="O713" s="734" t="s">
        <v>8804</v>
      </c>
      <c r="P713" s="736">
        <v>2852.98</v>
      </c>
      <c r="Q713" s="736">
        <v>-19.12</v>
      </c>
      <c r="R713" s="736">
        <v>-0.67</v>
      </c>
    </row>
    <row r="714" spans="1:18">
      <c r="A714" s="734" t="s">
        <v>8805</v>
      </c>
      <c r="B714" s="734" t="s">
        <v>8806</v>
      </c>
      <c r="C714" s="735">
        <v>50040</v>
      </c>
      <c r="D714" s="735">
        <v>10</v>
      </c>
      <c r="E714" s="736">
        <v>0.02</v>
      </c>
      <c r="F714" s="736">
        <v>50018.879999999997</v>
      </c>
      <c r="G714" s="735">
        <v>50020</v>
      </c>
      <c r="H714" s="735">
        <v>50040</v>
      </c>
      <c r="I714" s="735">
        <v>50020</v>
      </c>
      <c r="J714" s="735">
        <v>58903</v>
      </c>
      <c r="K714" s="735">
        <v>2946971597</v>
      </c>
      <c r="L714" s="735">
        <v>130804560000</v>
      </c>
      <c r="M714" s="735">
        <v>134750875915</v>
      </c>
      <c r="N714" s="735">
        <v>2614000</v>
      </c>
      <c r="O714" s="734" t="s">
        <v>8807</v>
      </c>
      <c r="P714" s="736">
        <v>118.72</v>
      </c>
      <c r="Q714" s="736">
        <v>0.01</v>
      </c>
      <c r="R714" s="736">
        <v>0.01</v>
      </c>
    </row>
    <row r="715" spans="1:18">
      <c r="A715" s="734" t="s">
        <v>7034</v>
      </c>
      <c r="B715" s="734" t="s">
        <v>7035</v>
      </c>
      <c r="C715" s="735">
        <v>110445</v>
      </c>
      <c r="D715" s="735">
        <v>35</v>
      </c>
      <c r="E715" s="736">
        <v>0.03</v>
      </c>
      <c r="F715" s="736">
        <v>110419.21</v>
      </c>
      <c r="G715" s="735">
        <v>110445</v>
      </c>
      <c r="H715" s="735">
        <v>110445</v>
      </c>
      <c r="I715" s="735">
        <v>110445</v>
      </c>
      <c r="J715" s="735">
        <v>1</v>
      </c>
      <c r="K715" s="735">
        <v>110445</v>
      </c>
      <c r="L715" s="735">
        <v>35673735000</v>
      </c>
      <c r="M715" s="735">
        <v>35665403969</v>
      </c>
      <c r="N715" s="735">
        <v>323000</v>
      </c>
      <c r="O715" s="734" t="s">
        <v>7036</v>
      </c>
      <c r="P715" s="736">
        <v>12602.4</v>
      </c>
      <c r="Q715" s="736">
        <v>2.5499999999999998</v>
      </c>
      <c r="R715" s="736">
        <v>0.02</v>
      </c>
    </row>
    <row r="716" spans="1:18">
      <c r="A716" s="734" t="s">
        <v>7037</v>
      </c>
      <c r="B716" s="734" t="s">
        <v>7038</v>
      </c>
      <c r="C716" s="735">
        <v>28570</v>
      </c>
      <c r="D716" s="735">
        <v>60</v>
      </c>
      <c r="E716" s="736">
        <v>0.21</v>
      </c>
      <c r="F716" s="736">
        <v>28573.61</v>
      </c>
      <c r="G716" s="735">
        <v>28490</v>
      </c>
      <c r="H716" s="735">
        <v>28645</v>
      </c>
      <c r="I716" s="735">
        <v>28490</v>
      </c>
      <c r="J716" s="735">
        <v>236</v>
      </c>
      <c r="K716" s="735">
        <v>6741245</v>
      </c>
      <c r="L716" s="735">
        <v>14285000000</v>
      </c>
      <c r="M716" s="735">
        <v>14286806376</v>
      </c>
      <c r="N716" s="735">
        <v>500000</v>
      </c>
      <c r="O716" s="734" t="s">
        <v>6332</v>
      </c>
      <c r="P716" s="736">
        <v>2733.85</v>
      </c>
      <c r="Q716" s="736">
        <v>-0.63</v>
      </c>
      <c r="R716" s="736">
        <v>-0.02</v>
      </c>
    </row>
    <row r="717" spans="1:18">
      <c r="A717" s="734" t="s">
        <v>7039</v>
      </c>
      <c r="B717" s="734" t="s">
        <v>7040</v>
      </c>
      <c r="C717" s="735">
        <v>15890</v>
      </c>
      <c r="D717" s="735">
        <v>-65</v>
      </c>
      <c r="E717" s="736">
        <v>-0.41</v>
      </c>
      <c r="F717" s="736">
        <v>15897.03</v>
      </c>
      <c r="G717" s="735">
        <v>15880</v>
      </c>
      <c r="H717" s="735">
        <v>15915</v>
      </c>
      <c r="I717" s="735">
        <v>15835</v>
      </c>
      <c r="J717" s="735">
        <v>165</v>
      </c>
      <c r="K717" s="735">
        <v>2617675</v>
      </c>
      <c r="L717" s="735">
        <v>9534000000</v>
      </c>
      <c r="M717" s="735">
        <v>9538215660</v>
      </c>
      <c r="N717" s="735">
        <v>600000</v>
      </c>
      <c r="O717" s="734" t="s">
        <v>6449</v>
      </c>
      <c r="P717" s="736">
        <v>3048.41</v>
      </c>
      <c r="Q717" s="736">
        <v>-22.56</v>
      </c>
      <c r="R717" s="736">
        <v>-0.73</v>
      </c>
    </row>
    <row r="718" spans="1:18">
      <c r="A718" s="734" t="s">
        <v>8808</v>
      </c>
      <c r="B718" s="734" t="s">
        <v>8809</v>
      </c>
      <c r="C718" s="735">
        <v>25685</v>
      </c>
      <c r="D718" s="735">
        <v>-305</v>
      </c>
      <c r="E718" s="736">
        <v>-1.17</v>
      </c>
      <c r="F718" s="736">
        <v>25719.41</v>
      </c>
      <c r="G718" s="735">
        <v>25935</v>
      </c>
      <c r="H718" s="735">
        <v>25950</v>
      </c>
      <c r="I718" s="735">
        <v>25360</v>
      </c>
      <c r="J718" s="735">
        <v>72694</v>
      </c>
      <c r="K718" s="735">
        <v>1867610682</v>
      </c>
      <c r="L718" s="735">
        <v>86044750000</v>
      </c>
      <c r="M718" s="735">
        <v>86160010938</v>
      </c>
      <c r="N718" s="735">
        <v>3350000</v>
      </c>
      <c r="O718" s="734" t="s">
        <v>8810</v>
      </c>
      <c r="P718" s="736">
        <v>5542.3</v>
      </c>
      <c r="Q718" s="736">
        <v>-83.76</v>
      </c>
      <c r="R718" s="736">
        <v>-1.49</v>
      </c>
    </row>
    <row r="719" spans="1:18">
      <c r="A719" s="734" t="s">
        <v>7041</v>
      </c>
      <c r="B719" s="734" t="s">
        <v>7042</v>
      </c>
      <c r="C719" s="735">
        <v>102875</v>
      </c>
      <c r="D719" s="735">
        <v>-90</v>
      </c>
      <c r="E719" s="736">
        <v>-0.09</v>
      </c>
      <c r="F719" s="736">
        <v>102753.13</v>
      </c>
      <c r="G719" s="735">
        <v>103295</v>
      </c>
      <c r="H719" s="735">
        <v>103305</v>
      </c>
      <c r="I719" s="735">
        <v>102875</v>
      </c>
      <c r="J719" s="735">
        <v>672</v>
      </c>
      <c r="K719" s="735">
        <v>69298115</v>
      </c>
      <c r="L719" s="735">
        <v>104623875000</v>
      </c>
      <c r="M719" s="735">
        <v>105835723331</v>
      </c>
      <c r="N719" s="735">
        <v>1017000</v>
      </c>
      <c r="O719" s="734" t="s">
        <v>7043</v>
      </c>
      <c r="P719" s="736">
        <v>114.01</v>
      </c>
      <c r="Q719" s="736">
        <v>-0.12</v>
      </c>
      <c r="R719" s="736">
        <v>-0.11</v>
      </c>
    </row>
    <row r="720" spans="1:18">
      <c r="A720" s="734" t="s">
        <v>8811</v>
      </c>
      <c r="B720" s="734" t="s">
        <v>8812</v>
      </c>
      <c r="C720" s="735">
        <v>50835</v>
      </c>
      <c r="D720" s="735">
        <v>0</v>
      </c>
      <c r="E720" s="736">
        <v>0</v>
      </c>
      <c r="F720" s="736">
        <v>50672.04</v>
      </c>
      <c r="G720" s="735">
        <v>51120</v>
      </c>
      <c r="H720" s="735">
        <v>51165</v>
      </c>
      <c r="I720" s="735">
        <v>50835</v>
      </c>
      <c r="J720" s="735">
        <v>291</v>
      </c>
      <c r="K720" s="735">
        <v>14825215</v>
      </c>
      <c r="L720" s="735">
        <v>6811890000</v>
      </c>
      <c r="M720" s="735">
        <v>6790053181</v>
      </c>
      <c r="N720" s="735">
        <v>134000</v>
      </c>
      <c r="O720" s="734" t="s">
        <v>8813</v>
      </c>
      <c r="P720" s="736">
        <v>94.16</v>
      </c>
      <c r="Q720" s="736">
        <v>-0.34</v>
      </c>
      <c r="R720" s="736">
        <v>-0.36</v>
      </c>
    </row>
    <row r="721" spans="1:18">
      <c r="A721" s="734" t="s">
        <v>7044</v>
      </c>
      <c r="B721" s="734" t="s">
        <v>7045</v>
      </c>
      <c r="C721" s="735">
        <v>100285</v>
      </c>
      <c r="D721" s="735">
        <v>-135</v>
      </c>
      <c r="E721" s="736">
        <v>-0.13</v>
      </c>
      <c r="F721" s="736">
        <v>100323.37</v>
      </c>
      <c r="G721" s="735">
        <v>100445</v>
      </c>
      <c r="H721" s="735">
        <v>100475</v>
      </c>
      <c r="I721" s="735">
        <v>100285</v>
      </c>
      <c r="J721" s="735">
        <v>2248</v>
      </c>
      <c r="K721" s="735">
        <v>225660045</v>
      </c>
      <c r="L721" s="735">
        <v>30085500000</v>
      </c>
      <c r="M721" s="735">
        <v>30097010051</v>
      </c>
      <c r="N721" s="735">
        <v>300000</v>
      </c>
      <c r="O721" s="734" t="s">
        <v>7046</v>
      </c>
      <c r="P721" s="736">
        <v>120.47</v>
      </c>
      <c r="Q721" s="736">
        <v>-0.03</v>
      </c>
      <c r="R721" s="736">
        <v>-0.02</v>
      </c>
    </row>
    <row r="722" spans="1:18">
      <c r="A722" s="734" t="s">
        <v>9531</v>
      </c>
      <c r="B722" s="734" t="s">
        <v>9532</v>
      </c>
      <c r="C722" s="735">
        <v>13375</v>
      </c>
      <c r="D722" s="735">
        <v>-280</v>
      </c>
      <c r="E722" s="736">
        <v>-2.0499999999999998</v>
      </c>
      <c r="F722" s="736">
        <v>13240.68</v>
      </c>
      <c r="G722" s="735">
        <v>13240</v>
      </c>
      <c r="H722" s="735">
        <v>13375</v>
      </c>
      <c r="I722" s="735">
        <v>13130</v>
      </c>
      <c r="J722" s="735">
        <v>270940</v>
      </c>
      <c r="K722" s="735">
        <v>3584393556</v>
      </c>
      <c r="L722" s="735">
        <v>90950000000</v>
      </c>
      <c r="M722" s="735">
        <v>91360668846</v>
      </c>
      <c r="N722" s="735">
        <v>6800000</v>
      </c>
      <c r="O722" s="734" t="s">
        <v>9533</v>
      </c>
      <c r="P722" s="736">
        <v>3407.29</v>
      </c>
      <c r="Q722" s="736">
        <v>6.23</v>
      </c>
      <c r="R722" s="736">
        <v>0.18</v>
      </c>
    </row>
    <row r="723" spans="1:18">
      <c r="A723" s="734" t="s">
        <v>9534</v>
      </c>
      <c r="B723" s="734" t="s">
        <v>9535</v>
      </c>
      <c r="C723" s="735">
        <v>14010</v>
      </c>
      <c r="D723" s="735">
        <v>-310</v>
      </c>
      <c r="E723" s="736">
        <v>-2.16</v>
      </c>
      <c r="F723" s="736">
        <v>13885.19</v>
      </c>
      <c r="G723" s="735">
        <v>13835</v>
      </c>
      <c r="H723" s="735">
        <v>14010</v>
      </c>
      <c r="I723" s="735">
        <v>13800</v>
      </c>
      <c r="J723" s="735">
        <v>184701</v>
      </c>
      <c r="K723" s="735">
        <v>2564650294</v>
      </c>
      <c r="L723" s="735">
        <v>57441000000</v>
      </c>
      <c r="M723" s="735">
        <v>56929259908</v>
      </c>
      <c r="N723" s="735">
        <v>4100000</v>
      </c>
      <c r="O723" s="734" t="s">
        <v>9536</v>
      </c>
      <c r="P723" s="736">
        <v>2973.45</v>
      </c>
      <c r="Q723" s="736">
        <v>5.68</v>
      </c>
      <c r="R723" s="736">
        <v>0.19</v>
      </c>
    </row>
    <row r="724" spans="1:18">
      <c r="A724" s="734" t="s">
        <v>7047</v>
      </c>
      <c r="B724" s="734" t="s">
        <v>8183</v>
      </c>
      <c r="C724" s="735">
        <v>15205</v>
      </c>
      <c r="D724" s="735">
        <v>0</v>
      </c>
      <c r="E724" s="736">
        <v>0</v>
      </c>
      <c r="F724" s="736">
        <v>15305.43</v>
      </c>
      <c r="G724" s="735">
        <v>15215</v>
      </c>
      <c r="H724" s="735">
        <v>15230</v>
      </c>
      <c r="I724" s="735">
        <v>15155</v>
      </c>
      <c r="J724" s="735">
        <v>2634</v>
      </c>
      <c r="K724" s="735">
        <v>39975485</v>
      </c>
      <c r="L724" s="735">
        <v>7602500000</v>
      </c>
      <c r="M724" s="735">
        <v>7652716456</v>
      </c>
      <c r="N724" s="735">
        <v>500000</v>
      </c>
      <c r="O724" s="734" t="s">
        <v>6466</v>
      </c>
      <c r="P724" s="736">
        <v>707.22</v>
      </c>
      <c r="Q724" s="736">
        <v>-0.73</v>
      </c>
      <c r="R724" s="736">
        <v>-0.1</v>
      </c>
    </row>
    <row r="725" spans="1:18">
      <c r="A725" s="734" t="s">
        <v>8814</v>
      </c>
      <c r="B725" s="734" t="s">
        <v>8815</v>
      </c>
      <c r="C725" s="735">
        <v>17230</v>
      </c>
      <c r="D725" s="735">
        <v>-135</v>
      </c>
      <c r="E725" s="736">
        <v>-0.78</v>
      </c>
      <c r="F725" s="736">
        <v>17273.29</v>
      </c>
      <c r="G725" s="735">
        <v>17310</v>
      </c>
      <c r="H725" s="735">
        <v>17325</v>
      </c>
      <c r="I725" s="735">
        <v>17195</v>
      </c>
      <c r="J725" s="735">
        <v>179627</v>
      </c>
      <c r="K725" s="735">
        <v>3098849428</v>
      </c>
      <c r="L725" s="735">
        <v>304109500000</v>
      </c>
      <c r="M725" s="735">
        <v>304873486658</v>
      </c>
      <c r="N725" s="735">
        <v>17650000</v>
      </c>
      <c r="O725" s="734" t="s">
        <v>8816</v>
      </c>
      <c r="P725" s="736">
        <v>2426.5700000000002</v>
      </c>
      <c r="Q725" s="736">
        <v>-25.17</v>
      </c>
      <c r="R725" s="736">
        <v>-1.03</v>
      </c>
    </row>
    <row r="726" spans="1:18">
      <c r="A726" s="734" t="s">
        <v>8817</v>
      </c>
      <c r="B726" s="734" t="s">
        <v>8818</v>
      </c>
      <c r="C726" s="735">
        <v>51632</v>
      </c>
      <c r="D726" s="735">
        <v>2</v>
      </c>
      <c r="E726" s="736">
        <v>0</v>
      </c>
      <c r="F726" s="736">
        <v>51629.53</v>
      </c>
      <c r="G726" s="735">
        <v>51630</v>
      </c>
      <c r="H726" s="735">
        <v>51635</v>
      </c>
      <c r="I726" s="735">
        <v>51630</v>
      </c>
      <c r="J726" s="735">
        <v>2527</v>
      </c>
      <c r="K726" s="735">
        <v>130480213</v>
      </c>
      <c r="L726" s="735">
        <v>11978624000</v>
      </c>
      <c r="M726" s="735">
        <v>9912869419</v>
      </c>
      <c r="N726" s="735">
        <v>232000</v>
      </c>
      <c r="O726" s="734" t="s">
        <v>8819</v>
      </c>
      <c r="P726" s="736">
        <v>119.34</v>
      </c>
      <c r="Q726" s="736">
        <v>0</v>
      </c>
      <c r="R726" s="736">
        <v>0</v>
      </c>
    </row>
    <row r="727" spans="1:18">
      <c r="A727" s="734" t="s">
        <v>8184</v>
      </c>
      <c r="B727" s="734" t="s">
        <v>8185</v>
      </c>
      <c r="C727" s="735">
        <v>8770</v>
      </c>
      <c r="D727" s="735">
        <v>0</v>
      </c>
      <c r="E727" s="736">
        <v>0</v>
      </c>
      <c r="F727" s="736">
        <v>8786.82</v>
      </c>
      <c r="G727" s="735">
        <v>8790</v>
      </c>
      <c r="H727" s="735">
        <v>8810</v>
      </c>
      <c r="I727" s="735">
        <v>8770</v>
      </c>
      <c r="J727" s="735">
        <v>60801</v>
      </c>
      <c r="K727" s="735">
        <v>534276395</v>
      </c>
      <c r="L727" s="735">
        <v>52181500000</v>
      </c>
      <c r="M727" s="735">
        <v>52281574148</v>
      </c>
      <c r="N727" s="735">
        <v>5950000</v>
      </c>
      <c r="O727" s="734" t="s">
        <v>8186</v>
      </c>
      <c r="P727" s="736">
        <v>60.35</v>
      </c>
      <c r="Q727" s="736">
        <v>-0.13</v>
      </c>
      <c r="R727" s="736">
        <v>-0.21</v>
      </c>
    </row>
    <row r="728" spans="1:18">
      <c r="A728" s="734" t="s">
        <v>8187</v>
      </c>
      <c r="B728" s="734" t="s">
        <v>8188</v>
      </c>
      <c r="C728" s="735">
        <v>9170</v>
      </c>
      <c r="D728" s="735">
        <v>70</v>
      </c>
      <c r="E728" s="736">
        <v>0.77</v>
      </c>
      <c r="F728" s="736">
        <v>9169.35</v>
      </c>
      <c r="G728" s="735">
        <v>9130</v>
      </c>
      <c r="H728" s="735">
        <v>9170</v>
      </c>
      <c r="I728" s="735">
        <v>9105</v>
      </c>
      <c r="J728" s="735">
        <v>446247</v>
      </c>
      <c r="K728" s="735">
        <v>4073954617</v>
      </c>
      <c r="L728" s="735">
        <v>366800000000</v>
      </c>
      <c r="M728" s="735">
        <v>366773989832</v>
      </c>
      <c r="N728" s="735">
        <v>40000000</v>
      </c>
      <c r="O728" s="734" t="s">
        <v>8189</v>
      </c>
      <c r="P728" s="736">
        <v>1067.8800000000001</v>
      </c>
      <c r="Q728" s="736">
        <v>-2.19</v>
      </c>
      <c r="R728" s="736">
        <v>-0.2</v>
      </c>
    </row>
    <row r="729" spans="1:18">
      <c r="A729" s="734" t="s">
        <v>8820</v>
      </c>
      <c r="B729" s="734" t="s">
        <v>9537</v>
      </c>
      <c r="C729" s="735">
        <v>10920</v>
      </c>
      <c r="D729" s="735">
        <v>-5</v>
      </c>
      <c r="E729" s="736">
        <v>-0.05</v>
      </c>
      <c r="F729" s="736">
        <v>10949.27</v>
      </c>
      <c r="G729" s="735">
        <v>10905</v>
      </c>
      <c r="H729" s="735">
        <v>10930</v>
      </c>
      <c r="I729" s="735">
        <v>10875</v>
      </c>
      <c r="J729" s="735">
        <v>133471</v>
      </c>
      <c r="K729" s="735">
        <v>1456871061</v>
      </c>
      <c r="L729" s="735">
        <v>8736000000</v>
      </c>
      <c r="M729" s="735">
        <v>8759412898</v>
      </c>
      <c r="N729" s="735">
        <v>800000</v>
      </c>
      <c r="O729" s="734" t="s">
        <v>8821</v>
      </c>
      <c r="P729" s="736">
        <v>2846.66</v>
      </c>
      <c r="Q729" s="736">
        <v>-3.7</v>
      </c>
      <c r="R729" s="736">
        <v>-0.13</v>
      </c>
    </row>
    <row r="730" spans="1:18">
      <c r="A730" s="734" t="s">
        <v>8822</v>
      </c>
      <c r="B730" s="734" t="s">
        <v>8823</v>
      </c>
      <c r="C730" s="735">
        <v>15025</v>
      </c>
      <c r="D730" s="735">
        <v>90</v>
      </c>
      <c r="E730" s="736">
        <v>0.6</v>
      </c>
      <c r="F730" s="736">
        <v>15038.44</v>
      </c>
      <c r="G730" s="735">
        <v>14935</v>
      </c>
      <c r="H730" s="735">
        <v>15035</v>
      </c>
      <c r="I730" s="735">
        <v>14905</v>
      </c>
      <c r="J730" s="735">
        <v>12623</v>
      </c>
      <c r="K730" s="735">
        <v>188848874</v>
      </c>
      <c r="L730" s="735">
        <v>35308750000</v>
      </c>
      <c r="M730" s="735">
        <v>35340335602</v>
      </c>
      <c r="N730" s="735">
        <v>2350000</v>
      </c>
      <c r="O730" s="734" t="s">
        <v>8824</v>
      </c>
      <c r="P730" s="736">
        <v>6992.57</v>
      </c>
      <c r="Q730" s="736">
        <v>-12.87</v>
      </c>
      <c r="R730" s="736">
        <v>-0.18</v>
      </c>
    </row>
    <row r="731" spans="1:18">
      <c r="A731" s="734" t="s">
        <v>8825</v>
      </c>
      <c r="B731" s="734" t="s">
        <v>8826</v>
      </c>
      <c r="C731" s="735">
        <v>15030</v>
      </c>
      <c r="D731" s="735">
        <v>20</v>
      </c>
      <c r="E731" s="736">
        <v>0.13</v>
      </c>
      <c r="F731" s="736">
        <v>15074.74</v>
      </c>
      <c r="G731" s="735">
        <v>15025</v>
      </c>
      <c r="H731" s="735">
        <v>15030</v>
      </c>
      <c r="I731" s="735">
        <v>14915</v>
      </c>
      <c r="J731" s="735">
        <v>62552</v>
      </c>
      <c r="K731" s="735">
        <v>936677912</v>
      </c>
      <c r="L731" s="735">
        <v>226201500000</v>
      </c>
      <c r="M731" s="735">
        <v>226874789260</v>
      </c>
      <c r="N731" s="735">
        <v>15050000</v>
      </c>
      <c r="O731" s="734" t="s">
        <v>8827</v>
      </c>
      <c r="P731" s="736">
        <v>4727.4799999999996</v>
      </c>
      <c r="Q731" s="736">
        <v>-19.18</v>
      </c>
      <c r="R731" s="736">
        <v>-0.4</v>
      </c>
    </row>
    <row r="732" spans="1:18">
      <c r="A732" s="734" t="s">
        <v>8828</v>
      </c>
      <c r="B732" s="734" t="s">
        <v>8829</v>
      </c>
      <c r="C732" s="735">
        <v>19010</v>
      </c>
      <c r="D732" s="735">
        <v>-30</v>
      </c>
      <c r="E732" s="736">
        <v>-0.16</v>
      </c>
      <c r="F732" s="736">
        <v>19093.47</v>
      </c>
      <c r="G732" s="735">
        <v>19040</v>
      </c>
      <c r="H732" s="735">
        <v>19055</v>
      </c>
      <c r="I732" s="735">
        <v>18900</v>
      </c>
      <c r="J732" s="735">
        <v>85723</v>
      </c>
      <c r="K732" s="735">
        <v>1626391205</v>
      </c>
      <c r="L732" s="735">
        <v>256635000000</v>
      </c>
      <c r="M732" s="735">
        <v>256807145714</v>
      </c>
      <c r="N732" s="735">
        <v>13500000</v>
      </c>
      <c r="O732" s="734" t="s">
        <v>8830</v>
      </c>
      <c r="P732" s="736">
        <v>9474.31</v>
      </c>
      <c r="Q732" s="736">
        <v>-55.02</v>
      </c>
      <c r="R732" s="736">
        <v>-0.57999999999999996</v>
      </c>
    </row>
    <row r="733" spans="1:18">
      <c r="A733" s="734" t="s">
        <v>7048</v>
      </c>
      <c r="B733" s="734" t="s">
        <v>7049</v>
      </c>
      <c r="C733" s="735">
        <v>20610</v>
      </c>
      <c r="D733" s="735">
        <v>10</v>
      </c>
      <c r="E733" s="736">
        <v>0.05</v>
      </c>
      <c r="F733" s="736">
        <v>20611.52</v>
      </c>
      <c r="G733" s="735">
        <v>20600</v>
      </c>
      <c r="H733" s="735">
        <v>20855</v>
      </c>
      <c r="I733" s="735">
        <v>20480</v>
      </c>
      <c r="J733" s="735">
        <v>381043</v>
      </c>
      <c r="K733" s="735">
        <v>7843106873</v>
      </c>
      <c r="L733" s="735">
        <v>193734000000</v>
      </c>
      <c r="M733" s="735">
        <v>193748318947</v>
      </c>
      <c r="N733" s="735">
        <v>9400000</v>
      </c>
      <c r="O733" s="734" t="s">
        <v>6247</v>
      </c>
      <c r="P733" s="736">
        <v>6896.24</v>
      </c>
      <c r="Q733" s="736">
        <v>-9.5</v>
      </c>
      <c r="R733" s="736">
        <v>-0.14000000000000001</v>
      </c>
    </row>
    <row r="734" spans="1:18">
      <c r="A734" s="734" t="s">
        <v>7050</v>
      </c>
      <c r="B734" s="734" t="s">
        <v>7051</v>
      </c>
      <c r="C734" s="735">
        <v>19545</v>
      </c>
      <c r="D734" s="735">
        <v>65</v>
      </c>
      <c r="E734" s="736">
        <v>0.33</v>
      </c>
      <c r="F734" s="736">
        <v>19533.28</v>
      </c>
      <c r="G734" s="735">
        <v>19510</v>
      </c>
      <c r="H734" s="735">
        <v>19545</v>
      </c>
      <c r="I734" s="735">
        <v>19385</v>
      </c>
      <c r="J734" s="735">
        <v>40070</v>
      </c>
      <c r="K734" s="735">
        <v>780288980</v>
      </c>
      <c r="L734" s="735">
        <v>95770500000</v>
      </c>
      <c r="M734" s="735">
        <v>97666420453</v>
      </c>
      <c r="N734" s="735">
        <v>4900000</v>
      </c>
      <c r="O734" s="734" t="s">
        <v>9538</v>
      </c>
      <c r="P734" s="736">
        <v>609.74</v>
      </c>
      <c r="Q734" s="736">
        <v>-0.64</v>
      </c>
      <c r="R734" s="736">
        <v>-0.1</v>
      </c>
    </row>
    <row r="735" spans="1:18">
      <c r="A735" s="734" t="s">
        <v>9539</v>
      </c>
      <c r="B735" s="734" t="s">
        <v>9540</v>
      </c>
      <c r="C735" s="735">
        <v>11075</v>
      </c>
      <c r="D735" s="735">
        <v>45</v>
      </c>
      <c r="E735" s="736">
        <v>0.41</v>
      </c>
      <c r="F735" s="736">
        <v>11072.55</v>
      </c>
      <c r="G735" s="735">
        <v>11025</v>
      </c>
      <c r="H735" s="735">
        <v>11075</v>
      </c>
      <c r="I735" s="735">
        <v>10995</v>
      </c>
      <c r="J735" s="735">
        <v>188838</v>
      </c>
      <c r="K735" s="735">
        <v>2081168167</v>
      </c>
      <c r="L735" s="735">
        <v>40977500000</v>
      </c>
      <c r="M735" s="735">
        <v>44290210710</v>
      </c>
      <c r="N735" s="735">
        <v>3700000</v>
      </c>
      <c r="O735" s="734" t="s">
        <v>9541</v>
      </c>
      <c r="P735" s="736">
        <v>469.12</v>
      </c>
      <c r="Q735" s="736">
        <v>-0.57999999999999996</v>
      </c>
      <c r="R735" s="736">
        <v>-0.12</v>
      </c>
    </row>
    <row r="736" spans="1:18">
      <c r="A736" s="734" t="s">
        <v>8831</v>
      </c>
      <c r="B736" s="734" t="s">
        <v>8832</v>
      </c>
      <c r="C736" s="735">
        <v>10660</v>
      </c>
      <c r="D736" s="735">
        <v>65</v>
      </c>
      <c r="E736" s="736">
        <v>0.61</v>
      </c>
      <c r="F736" s="736">
        <v>10681.44</v>
      </c>
      <c r="G736" s="735">
        <v>10635</v>
      </c>
      <c r="H736" s="735">
        <v>10660</v>
      </c>
      <c r="I736" s="735">
        <v>10590</v>
      </c>
      <c r="J736" s="735">
        <v>439</v>
      </c>
      <c r="K736" s="735">
        <v>4665020</v>
      </c>
      <c r="L736" s="735">
        <v>8528000000</v>
      </c>
      <c r="M736" s="735">
        <v>8545153645</v>
      </c>
      <c r="N736" s="735">
        <v>800000</v>
      </c>
      <c r="O736" s="734" t="s">
        <v>8833</v>
      </c>
      <c r="P736" s="736">
        <v>2885.02</v>
      </c>
      <c r="Q736" s="736">
        <v>-4.13</v>
      </c>
      <c r="R736" s="736">
        <v>-0.14000000000000001</v>
      </c>
    </row>
    <row r="737" spans="1:18">
      <c r="A737" s="734" t="s">
        <v>7052</v>
      </c>
      <c r="B737" s="734" t="s">
        <v>7053</v>
      </c>
      <c r="C737" s="735">
        <v>15040</v>
      </c>
      <c r="D737" s="735">
        <v>-40</v>
      </c>
      <c r="E737" s="736">
        <v>-0.27</v>
      </c>
      <c r="F737" s="736">
        <v>15070.75</v>
      </c>
      <c r="G737" s="735">
        <v>15140</v>
      </c>
      <c r="H737" s="735">
        <v>15140</v>
      </c>
      <c r="I737" s="735">
        <v>15000</v>
      </c>
      <c r="J737" s="735">
        <v>71904</v>
      </c>
      <c r="K737" s="735">
        <v>1079980732</v>
      </c>
      <c r="L737" s="735">
        <v>111296000000</v>
      </c>
      <c r="M737" s="735">
        <v>111523520844</v>
      </c>
      <c r="N737" s="735">
        <v>7400000</v>
      </c>
      <c r="O737" s="734" t="s">
        <v>7054</v>
      </c>
      <c r="P737" s="736">
        <v>1994.45</v>
      </c>
      <c r="Q737" s="736">
        <v>-9.89</v>
      </c>
      <c r="R737" s="736">
        <v>-0.49</v>
      </c>
    </row>
    <row r="738" spans="1:18">
      <c r="A738" s="734" t="s">
        <v>8834</v>
      </c>
      <c r="B738" s="734" t="s">
        <v>8835</v>
      </c>
      <c r="C738" s="735">
        <v>15420</v>
      </c>
      <c r="D738" s="735">
        <v>15</v>
      </c>
      <c r="E738" s="736">
        <v>0.1</v>
      </c>
      <c r="F738" s="736">
        <v>15428.83</v>
      </c>
      <c r="G738" s="735">
        <v>15800</v>
      </c>
      <c r="H738" s="735">
        <v>15800</v>
      </c>
      <c r="I738" s="735">
        <v>15325</v>
      </c>
      <c r="J738" s="735">
        <v>30724</v>
      </c>
      <c r="K738" s="735">
        <v>472376354</v>
      </c>
      <c r="L738" s="735">
        <v>70161000000</v>
      </c>
      <c r="M738" s="735">
        <v>70201197361</v>
      </c>
      <c r="N738" s="735">
        <v>4550000</v>
      </c>
      <c r="O738" s="734" t="s">
        <v>6255</v>
      </c>
      <c r="P738" s="736">
        <v>25462.560000000001</v>
      </c>
      <c r="Q738" s="736">
        <v>-63</v>
      </c>
      <c r="R738" s="736">
        <v>-0.25</v>
      </c>
    </row>
    <row r="739" spans="1:18">
      <c r="A739" s="734" t="s">
        <v>9542</v>
      </c>
      <c r="B739" s="734" t="s">
        <v>9543</v>
      </c>
      <c r="C739" s="735">
        <v>8545</v>
      </c>
      <c r="D739" s="735">
        <v>-55</v>
      </c>
      <c r="E739" s="736">
        <v>-0.64</v>
      </c>
      <c r="F739" s="736">
        <v>8511.39</v>
      </c>
      <c r="G739" s="735">
        <v>8460</v>
      </c>
      <c r="H739" s="735">
        <v>8545</v>
      </c>
      <c r="I739" s="735">
        <v>8450</v>
      </c>
      <c r="J739" s="735">
        <v>260576</v>
      </c>
      <c r="K739" s="735">
        <v>2210039505</v>
      </c>
      <c r="L739" s="735">
        <v>64514750000</v>
      </c>
      <c r="M739" s="735">
        <v>63409835014</v>
      </c>
      <c r="N739" s="735">
        <v>7550000</v>
      </c>
      <c r="O739" s="734" t="s">
        <v>9544</v>
      </c>
      <c r="P739" s="736">
        <v>2677.97</v>
      </c>
      <c r="Q739" s="736">
        <v>-0.38</v>
      </c>
      <c r="R739" s="736">
        <v>-0.01</v>
      </c>
    </row>
    <row r="740" spans="1:18">
      <c r="A740" s="734" t="s">
        <v>7055</v>
      </c>
      <c r="B740" s="734" t="s">
        <v>7056</v>
      </c>
      <c r="C740" s="735">
        <v>11670</v>
      </c>
      <c r="D740" s="735">
        <v>50</v>
      </c>
      <c r="E740" s="736">
        <v>0.43</v>
      </c>
      <c r="F740" s="736">
        <v>11618.63</v>
      </c>
      <c r="G740" s="735">
        <v>11620</v>
      </c>
      <c r="H740" s="735">
        <v>11670</v>
      </c>
      <c r="I740" s="735">
        <v>11575</v>
      </c>
      <c r="J740" s="735">
        <v>189511</v>
      </c>
      <c r="K740" s="735">
        <v>2205104640</v>
      </c>
      <c r="L740" s="735">
        <v>741045000000</v>
      </c>
      <c r="M740" s="735">
        <v>737782935206</v>
      </c>
      <c r="N740" s="735">
        <v>63500000</v>
      </c>
      <c r="O740" s="734" t="s">
        <v>6252</v>
      </c>
      <c r="P740" s="736">
        <v>5863.44</v>
      </c>
      <c r="Q740" s="736">
        <v>-0.06</v>
      </c>
      <c r="R740" s="736">
        <v>0</v>
      </c>
    </row>
    <row r="741" spans="1:18">
      <c r="A741" s="734" t="s">
        <v>8190</v>
      </c>
      <c r="B741" s="734" t="s">
        <v>8191</v>
      </c>
      <c r="C741" s="735">
        <v>11010</v>
      </c>
      <c r="D741" s="735">
        <v>5</v>
      </c>
      <c r="E741" s="736">
        <v>0.05</v>
      </c>
      <c r="F741" s="736">
        <v>10995.89</v>
      </c>
      <c r="G741" s="735">
        <v>11030</v>
      </c>
      <c r="H741" s="735">
        <v>11030</v>
      </c>
      <c r="I741" s="735">
        <v>10990</v>
      </c>
      <c r="J741" s="735">
        <v>92301</v>
      </c>
      <c r="K741" s="735">
        <v>1015514668</v>
      </c>
      <c r="L741" s="735">
        <v>195978000000</v>
      </c>
      <c r="M741" s="735">
        <v>195726817077</v>
      </c>
      <c r="N741" s="735">
        <v>17800000</v>
      </c>
      <c r="O741" s="734" t="s">
        <v>6252</v>
      </c>
      <c r="P741" s="736">
        <v>5863.44</v>
      </c>
      <c r="Q741" s="736">
        <v>-0.06</v>
      </c>
      <c r="R741" s="736">
        <v>0</v>
      </c>
    </row>
    <row r="742" spans="1:18">
      <c r="A742" s="734" t="s">
        <v>8836</v>
      </c>
      <c r="B742" s="734" t="s">
        <v>9545</v>
      </c>
      <c r="C742" s="735">
        <v>10725</v>
      </c>
      <c r="D742" s="735">
        <v>25</v>
      </c>
      <c r="E742" s="736">
        <v>0.23</v>
      </c>
      <c r="F742" s="736">
        <v>10740.38</v>
      </c>
      <c r="G742" s="735">
        <v>10615</v>
      </c>
      <c r="H742" s="735">
        <v>10725</v>
      </c>
      <c r="I742" s="735">
        <v>10605</v>
      </c>
      <c r="J742" s="735">
        <v>19279</v>
      </c>
      <c r="K742" s="735">
        <v>206609130</v>
      </c>
      <c r="L742" s="735">
        <v>27885000000</v>
      </c>
      <c r="M742" s="735">
        <v>27924975971</v>
      </c>
      <c r="N742" s="735">
        <v>2600000</v>
      </c>
      <c r="O742" s="734" t="s">
        <v>8837</v>
      </c>
      <c r="P742" s="736">
        <v>14879.68</v>
      </c>
      <c r="Q742" s="736">
        <v>0.34</v>
      </c>
      <c r="R742" s="736">
        <v>0</v>
      </c>
    </row>
    <row r="743" spans="1:18">
      <c r="A743" s="734" t="s">
        <v>8838</v>
      </c>
      <c r="B743" s="734" t="s">
        <v>8839</v>
      </c>
      <c r="C743" s="735">
        <v>10630</v>
      </c>
      <c r="D743" s="735">
        <v>70</v>
      </c>
      <c r="E743" s="736">
        <v>0.66</v>
      </c>
      <c r="F743" s="736">
        <v>10579.71</v>
      </c>
      <c r="G743" s="735">
        <v>10580</v>
      </c>
      <c r="H743" s="735">
        <v>10635</v>
      </c>
      <c r="I743" s="735">
        <v>10530</v>
      </c>
      <c r="J743" s="735">
        <v>242951</v>
      </c>
      <c r="K743" s="735">
        <v>2572479430</v>
      </c>
      <c r="L743" s="735">
        <v>296577000000</v>
      </c>
      <c r="M743" s="735">
        <v>297289852717</v>
      </c>
      <c r="N743" s="735">
        <v>27900000</v>
      </c>
      <c r="O743" s="734" t="s">
        <v>8840</v>
      </c>
      <c r="P743" s="736">
        <v>1300.1099999999999</v>
      </c>
      <c r="Q743" s="736">
        <v>0.49</v>
      </c>
      <c r="R743" s="736">
        <v>0.04</v>
      </c>
    </row>
    <row r="744" spans="1:18">
      <c r="A744" s="734" t="s">
        <v>9546</v>
      </c>
      <c r="B744" s="734" t="s">
        <v>9547</v>
      </c>
      <c r="C744" s="735">
        <v>26100</v>
      </c>
      <c r="D744" s="735">
        <v>250</v>
      </c>
      <c r="E744" s="736">
        <v>0.97</v>
      </c>
      <c r="F744" s="736">
        <v>25827.73</v>
      </c>
      <c r="G744" s="735">
        <v>25845</v>
      </c>
      <c r="H744" s="735">
        <v>26100</v>
      </c>
      <c r="I744" s="735">
        <v>25605</v>
      </c>
      <c r="J744" s="735">
        <v>399482</v>
      </c>
      <c r="K744" s="735">
        <v>10298971004</v>
      </c>
      <c r="L744" s="735">
        <v>468495000000</v>
      </c>
      <c r="M744" s="735">
        <v>455859479240</v>
      </c>
      <c r="N744" s="735">
        <v>17950000</v>
      </c>
      <c r="O744" s="734" t="s">
        <v>9548</v>
      </c>
      <c r="P744" s="736">
        <v>8944.44</v>
      </c>
      <c r="Q744" s="736">
        <v>-1.2</v>
      </c>
      <c r="R744" s="736">
        <v>-0.01</v>
      </c>
    </row>
    <row r="745" spans="1:18">
      <c r="A745" s="734" t="s">
        <v>9549</v>
      </c>
      <c r="B745" s="734" t="s">
        <v>9550</v>
      </c>
      <c r="C745" s="735">
        <v>15765</v>
      </c>
      <c r="D745" s="735">
        <v>-135</v>
      </c>
      <c r="E745" s="736">
        <v>-0.85</v>
      </c>
      <c r="F745" s="736">
        <v>15899.79</v>
      </c>
      <c r="G745" s="735">
        <v>15860</v>
      </c>
      <c r="H745" s="735">
        <v>15860</v>
      </c>
      <c r="I745" s="735">
        <v>15700</v>
      </c>
      <c r="J745" s="735">
        <v>289741</v>
      </c>
      <c r="K745" s="735">
        <v>4559758456</v>
      </c>
      <c r="L745" s="735">
        <v>331853250000</v>
      </c>
      <c r="M745" s="735">
        <v>333895663343</v>
      </c>
      <c r="N745" s="735">
        <v>21050000</v>
      </c>
      <c r="O745" s="734" t="s">
        <v>9551</v>
      </c>
      <c r="P745" s="736">
        <v>11061.19</v>
      </c>
      <c r="Q745" s="736">
        <v>-145.19</v>
      </c>
      <c r="R745" s="736">
        <v>-1.3</v>
      </c>
    </row>
    <row r="746" spans="1:18">
      <c r="A746" s="734" t="s">
        <v>8841</v>
      </c>
      <c r="B746" s="734" t="s">
        <v>8842</v>
      </c>
      <c r="C746" s="735">
        <v>16595</v>
      </c>
      <c r="D746" s="735">
        <v>30</v>
      </c>
      <c r="E746" s="736">
        <v>0.18</v>
      </c>
      <c r="F746" s="736">
        <v>16588.900000000001</v>
      </c>
      <c r="G746" s="735">
        <v>16545</v>
      </c>
      <c r="H746" s="735">
        <v>16595</v>
      </c>
      <c r="I746" s="735">
        <v>16435</v>
      </c>
      <c r="J746" s="735">
        <v>202583</v>
      </c>
      <c r="K746" s="735">
        <v>3350691838</v>
      </c>
      <c r="L746" s="735">
        <v>292072000000</v>
      </c>
      <c r="M746" s="735">
        <v>295282488942</v>
      </c>
      <c r="N746" s="735">
        <v>17600000</v>
      </c>
      <c r="O746" s="734" t="s">
        <v>8843</v>
      </c>
      <c r="P746" s="736">
        <v>2727.5</v>
      </c>
      <c r="Q746" s="736">
        <v>-1.93</v>
      </c>
      <c r="R746" s="736">
        <v>-7.0000000000000007E-2</v>
      </c>
    </row>
    <row r="747" spans="1:18">
      <c r="A747" s="734" t="s">
        <v>8844</v>
      </c>
      <c r="B747" s="734" t="s">
        <v>8845</v>
      </c>
      <c r="C747" s="735">
        <v>5840</v>
      </c>
      <c r="D747" s="735">
        <v>50</v>
      </c>
      <c r="E747" s="736">
        <v>0.86</v>
      </c>
      <c r="F747" s="736">
        <v>5819.48</v>
      </c>
      <c r="G747" s="735">
        <v>5825</v>
      </c>
      <c r="H747" s="735">
        <v>5845</v>
      </c>
      <c r="I747" s="735">
        <v>5825</v>
      </c>
      <c r="J747" s="735">
        <v>38</v>
      </c>
      <c r="K747" s="735">
        <v>221710</v>
      </c>
      <c r="L747" s="735">
        <v>2336000000</v>
      </c>
      <c r="M747" s="735">
        <v>2327790247</v>
      </c>
      <c r="N747" s="735">
        <v>400000</v>
      </c>
      <c r="O747" s="734" t="s">
        <v>8843</v>
      </c>
      <c r="P747" s="736">
        <v>2727.5</v>
      </c>
      <c r="Q747" s="736">
        <v>-1.93</v>
      </c>
      <c r="R747" s="736">
        <v>-7.0000000000000007E-2</v>
      </c>
    </row>
    <row r="748" spans="1:18">
      <c r="A748" s="734" t="s">
        <v>8846</v>
      </c>
      <c r="B748" s="734" t="s">
        <v>8847</v>
      </c>
      <c r="C748" s="735">
        <v>11510</v>
      </c>
      <c r="D748" s="735">
        <v>245</v>
      </c>
      <c r="E748" s="736">
        <v>2.17</v>
      </c>
      <c r="F748" s="736">
        <v>11485.91</v>
      </c>
      <c r="G748" s="735">
        <v>11240</v>
      </c>
      <c r="H748" s="735">
        <v>11515</v>
      </c>
      <c r="I748" s="735">
        <v>11205</v>
      </c>
      <c r="J748" s="735">
        <v>133860</v>
      </c>
      <c r="K748" s="735">
        <v>1525312561</v>
      </c>
      <c r="L748" s="735">
        <v>36256500000</v>
      </c>
      <c r="M748" s="735">
        <v>36180601937</v>
      </c>
      <c r="N748" s="735">
        <v>3150000</v>
      </c>
      <c r="O748" s="734" t="s">
        <v>8848</v>
      </c>
      <c r="P748" s="736">
        <v>2234.2199999999998</v>
      </c>
      <c r="Q748" s="736">
        <v>37.67</v>
      </c>
      <c r="R748" s="736">
        <v>1.71</v>
      </c>
    </row>
    <row r="749" spans="1:18">
      <c r="A749" s="734" t="s">
        <v>8849</v>
      </c>
      <c r="B749" s="734" t="s">
        <v>8850</v>
      </c>
      <c r="C749" s="735">
        <v>17965</v>
      </c>
      <c r="D749" s="735">
        <v>-80</v>
      </c>
      <c r="E749" s="736">
        <v>-0.44</v>
      </c>
      <c r="F749" s="736">
        <v>17920.150000000001</v>
      </c>
      <c r="G749" s="735">
        <v>17890</v>
      </c>
      <c r="H749" s="735">
        <v>18035</v>
      </c>
      <c r="I749" s="735">
        <v>17745</v>
      </c>
      <c r="J749" s="735">
        <v>38778</v>
      </c>
      <c r="K749" s="735">
        <v>695714953</v>
      </c>
      <c r="L749" s="735">
        <v>24252750000</v>
      </c>
      <c r="M749" s="735">
        <v>24192207934</v>
      </c>
      <c r="N749" s="735">
        <v>1350000</v>
      </c>
      <c r="O749" s="734" t="s">
        <v>8851</v>
      </c>
      <c r="P749" s="736">
        <v>5314.18</v>
      </c>
      <c r="Q749" s="736">
        <v>-31.71</v>
      </c>
      <c r="R749" s="736">
        <v>-0.59</v>
      </c>
    </row>
    <row r="750" spans="1:18">
      <c r="A750" s="734" t="s">
        <v>7057</v>
      </c>
      <c r="B750" s="734" t="s">
        <v>7058</v>
      </c>
      <c r="C750" s="735">
        <v>12345</v>
      </c>
      <c r="D750" s="735">
        <v>-55</v>
      </c>
      <c r="E750" s="736">
        <v>-0.44</v>
      </c>
      <c r="F750" s="736">
        <v>12424.36</v>
      </c>
      <c r="G750" s="735">
        <v>12350</v>
      </c>
      <c r="H750" s="735">
        <v>12355</v>
      </c>
      <c r="I750" s="735">
        <v>12330</v>
      </c>
      <c r="J750" s="735">
        <v>440</v>
      </c>
      <c r="K750" s="735">
        <v>5427005</v>
      </c>
      <c r="L750" s="735">
        <v>6172500000</v>
      </c>
      <c r="M750" s="735">
        <v>6212180622</v>
      </c>
      <c r="N750" s="735">
        <v>500000</v>
      </c>
      <c r="O750" s="734" t="s">
        <v>7059</v>
      </c>
      <c r="P750" s="736">
        <v>260.20999999999998</v>
      </c>
      <c r="Q750" s="736">
        <v>-1.7</v>
      </c>
      <c r="R750" s="736">
        <v>-0.65</v>
      </c>
    </row>
    <row r="751" spans="1:18">
      <c r="A751" s="734" t="s">
        <v>8193</v>
      </c>
      <c r="B751" s="734" t="s">
        <v>8194</v>
      </c>
      <c r="C751" s="735">
        <v>10045</v>
      </c>
      <c r="D751" s="735">
        <v>25</v>
      </c>
      <c r="E751" s="736">
        <v>0.25</v>
      </c>
      <c r="F751" s="736">
        <v>10033.86</v>
      </c>
      <c r="G751" s="735">
        <v>10060</v>
      </c>
      <c r="H751" s="735">
        <v>10125</v>
      </c>
      <c r="I751" s="735">
        <v>9990</v>
      </c>
      <c r="J751" s="735">
        <v>1004556</v>
      </c>
      <c r="K751" s="735">
        <v>10062398555</v>
      </c>
      <c r="L751" s="735">
        <v>35659750000</v>
      </c>
      <c r="M751" s="735">
        <v>21071100274</v>
      </c>
      <c r="N751" s="735">
        <v>3550000</v>
      </c>
      <c r="O751" s="734" t="s">
        <v>8195</v>
      </c>
      <c r="P751" s="736">
        <v>1659.38</v>
      </c>
      <c r="Q751" s="736">
        <v>-1.18</v>
      </c>
      <c r="R751" s="736">
        <v>-7.0000000000000007E-2</v>
      </c>
    </row>
    <row r="752" spans="1:18">
      <c r="A752" s="734" t="s">
        <v>8196</v>
      </c>
      <c r="B752" s="734" t="s">
        <v>8197</v>
      </c>
      <c r="C752" s="735">
        <v>15190</v>
      </c>
      <c r="D752" s="735">
        <v>175</v>
      </c>
      <c r="E752" s="736">
        <v>1.17</v>
      </c>
      <c r="F752" s="736">
        <v>15205.46</v>
      </c>
      <c r="G752" s="735">
        <v>14980</v>
      </c>
      <c r="H752" s="735">
        <v>15210</v>
      </c>
      <c r="I752" s="735">
        <v>14950</v>
      </c>
      <c r="J752" s="735">
        <v>130883</v>
      </c>
      <c r="K752" s="735">
        <v>1977631822</v>
      </c>
      <c r="L752" s="735">
        <v>109368000000</v>
      </c>
      <c r="M752" s="735">
        <v>109479323864</v>
      </c>
      <c r="N752" s="735">
        <v>7200000</v>
      </c>
      <c r="O752" s="734" t="s">
        <v>8198</v>
      </c>
      <c r="P752" s="736">
        <v>2374.0500000000002</v>
      </c>
      <c r="Q752" s="736">
        <v>20.89</v>
      </c>
      <c r="R752" s="736">
        <v>0.89</v>
      </c>
    </row>
    <row r="753" spans="1:18">
      <c r="A753" s="734" t="s">
        <v>8199</v>
      </c>
      <c r="B753" s="734" t="s">
        <v>8200</v>
      </c>
      <c r="C753" s="735">
        <v>13250</v>
      </c>
      <c r="D753" s="735">
        <v>35</v>
      </c>
      <c r="E753" s="736">
        <v>0.26</v>
      </c>
      <c r="F753" s="736">
        <v>13278.95</v>
      </c>
      <c r="G753" s="735">
        <v>13325</v>
      </c>
      <c r="H753" s="735">
        <v>13325</v>
      </c>
      <c r="I753" s="735">
        <v>13065</v>
      </c>
      <c r="J753" s="735">
        <v>11795</v>
      </c>
      <c r="K753" s="735">
        <v>155373865</v>
      </c>
      <c r="L753" s="735">
        <v>11262500000</v>
      </c>
      <c r="M753" s="735">
        <v>11287107244</v>
      </c>
      <c r="N753" s="735">
        <v>850000</v>
      </c>
      <c r="O753" s="734" t="s">
        <v>8201</v>
      </c>
      <c r="P753" s="736">
        <v>1750.96</v>
      </c>
      <c r="Q753" s="736">
        <v>1.95</v>
      </c>
      <c r="R753" s="736">
        <v>0.11</v>
      </c>
    </row>
    <row r="754" spans="1:18">
      <c r="A754" s="734" t="s">
        <v>9552</v>
      </c>
      <c r="B754" s="734" t="s">
        <v>9553</v>
      </c>
      <c r="C754" s="735">
        <v>12540</v>
      </c>
      <c r="D754" s="735">
        <v>-325</v>
      </c>
      <c r="E754" s="736">
        <v>-2.5299999999999998</v>
      </c>
      <c r="F754" s="736">
        <v>12593.17</v>
      </c>
      <c r="G754" s="735">
        <v>12625</v>
      </c>
      <c r="H754" s="735">
        <v>12690</v>
      </c>
      <c r="I754" s="735">
        <v>12470</v>
      </c>
      <c r="J754" s="735">
        <v>166161</v>
      </c>
      <c r="K754" s="735">
        <v>2082478731</v>
      </c>
      <c r="L754" s="735">
        <v>38874000000</v>
      </c>
      <c r="M754" s="735">
        <v>39038835666</v>
      </c>
      <c r="N754" s="735">
        <v>3100000</v>
      </c>
      <c r="O754" s="734" t="s">
        <v>9554</v>
      </c>
      <c r="P754" s="736">
        <v>1911.97</v>
      </c>
      <c r="Q754" s="736">
        <v>-47.71</v>
      </c>
      <c r="R754" s="736">
        <v>-2.4300000000000002</v>
      </c>
    </row>
    <row r="755" spans="1:18">
      <c r="A755" s="734" t="s">
        <v>8202</v>
      </c>
      <c r="B755" s="734" t="s">
        <v>8203</v>
      </c>
      <c r="C755" s="735">
        <v>32385</v>
      </c>
      <c r="D755" s="735">
        <v>-450</v>
      </c>
      <c r="E755" s="736">
        <v>-1.37</v>
      </c>
      <c r="F755" s="736">
        <v>32316.28</v>
      </c>
      <c r="G755" s="735">
        <v>32520</v>
      </c>
      <c r="H755" s="735">
        <v>32675</v>
      </c>
      <c r="I755" s="735">
        <v>32255</v>
      </c>
      <c r="J755" s="735">
        <v>693764</v>
      </c>
      <c r="K755" s="735">
        <v>22443506379</v>
      </c>
      <c r="L755" s="735">
        <v>1868614500000</v>
      </c>
      <c r="M755" s="735">
        <v>1863033732662</v>
      </c>
      <c r="N755" s="735">
        <v>57700000</v>
      </c>
      <c r="O755" s="734" t="s">
        <v>8204</v>
      </c>
      <c r="P755" s="736">
        <v>5466.72</v>
      </c>
      <c r="Q755" s="736">
        <v>-106.59</v>
      </c>
      <c r="R755" s="736">
        <v>-1.91</v>
      </c>
    </row>
    <row r="756" spans="1:18">
      <c r="A756" s="734" t="s">
        <v>9555</v>
      </c>
      <c r="B756" s="734" t="s">
        <v>9556</v>
      </c>
      <c r="C756" s="735">
        <v>15615</v>
      </c>
      <c r="D756" s="735">
        <v>-515</v>
      </c>
      <c r="E756" s="736">
        <v>-3.19</v>
      </c>
      <c r="F756" s="736">
        <v>15574.24</v>
      </c>
      <c r="G756" s="735">
        <v>16040</v>
      </c>
      <c r="H756" s="735">
        <v>16040</v>
      </c>
      <c r="I756" s="735">
        <v>15500</v>
      </c>
      <c r="J756" s="735">
        <v>296739</v>
      </c>
      <c r="K756" s="735">
        <v>4637693964</v>
      </c>
      <c r="L756" s="735">
        <v>146781000000</v>
      </c>
      <c r="M756" s="735">
        <v>146397853502</v>
      </c>
      <c r="N756" s="735">
        <v>9400000</v>
      </c>
      <c r="O756" s="734" t="s">
        <v>8204</v>
      </c>
      <c r="P756" s="736">
        <v>5466.72</v>
      </c>
      <c r="Q756" s="736">
        <v>-106.59</v>
      </c>
      <c r="R756" s="736">
        <v>-1.91</v>
      </c>
    </row>
    <row r="757" spans="1:18">
      <c r="A757" s="734" t="s">
        <v>9557</v>
      </c>
      <c r="B757" s="734" t="s">
        <v>9558</v>
      </c>
      <c r="C757" s="735">
        <v>9830</v>
      </c>
      <c r="D757" s="735">
        <v>-80</v>
      </c>
      <c r="E757" s="736">
        <v>-0.81</v>
      </c>
      <c r="F757" s="736">
        <v>9830.48</v>
      </c>
      <c r="G757" s="735">
        <v>9940</v>
      </c>
      <c r="H757" s="735">
        <v>9940</v>
      </c>
      <c r="I757" s="735">
        <v>9750</v>
      </c>
      <c r="J757" s="735">
        <v>255639</v>
      </c>
      <c r="K757" s="735">
        <v>2507810785</v>
      </c>
      <c r="L757" s="735">
        <v>14745000000</v>
      </c>
      <c r="M757" s="735">
        <v>14745713564</v>
      </c>
      <c r="N757" s="735">
        <v>1500000</v>
      </c>
      <c r="O757" s="734" t="s">
        <v>9559</v>
      </c>
      <c r="P757" s="736">
        <v>3362.09</v>
      </c>
      <c r="Q757" s="736">
        <v>-38.65</v>
      </c>
      <c r="R757" s="736">
        <v>-1.1399999999999999</v>
      </c>
    </row>
    <row r="758" spans="1:18">
      <c r="A758" s="734" t="s">
        <v>7060</v>
      </c>
      <c r="B758" s="734" t="s">
        <v>7061</v>
      </c>
      <c r="C758" s="735">
        <v>112700</v>
      </c>
      <c r="D758" s="735">
        <v>2075</v>
      </c>
      <c r="E758" s="736">
        <v>1.88</v>
      </c>
      <c r="F758" s="736">
        <v>110450.08</v>
      </c>
      <c r="G758" s="735">
        <v>110665</v>
      </c>
      <c r="H758" s="735">
        <v>112700</v>
      </c>
      <c r="I758" s="735">
        <v>110500</v>
      </c>
      <c r="J758" s="735">
        <v>4365</v>
      </c>
      <c r="K758" s="735">
        <v>482918430</v>
      </c>
      <c r="L758" s="735">
        <v>1040446400000</v>
      </c>
      <c r="M758" s="735">
        <v>1022105013736</v>
      </c>
      <c r="N758" s="735">
        <v>9232000</v>
      </c>
      <c r="O758" s="734" t="s">
        <v>7062</v>
      </c>
      <c r="P758" s="736">
        <v>162.02000000000001</v>
      </c>
      <c r="Q758" s="736">
        <v>-0.12</v>
      </c>
      <c r="R758" s="736">
        <v>-7.0000000000000007E-2</v>
      </c>
    </row>
    <row r="759" spans="1:18">
      <c r="A759" s="734" t="s">
        <v>9560</v>
      </c>
      <c r="B759" s="734" t="s">
        <v>9561</v>
      </c>
      <c r="C759" s="735">
        <v>50200</v>
      </c>
      <c r="D759" s="735">
        <v>-5</v>
      </c>
      <c r="E759" s="736">
        <v>-0.01</v>
      </c>
      <c r="F759" s="736">
        <v>50164.26</v>
      </c>
      <c r="G759" s="735">
        <v>50225</v>
      </c>
      <c r="H759" s="735">
        <v>50225</v>
      </c>
      <c r="I759" s="735">
        <v>50200</v>
      </c>
      <c r="J759" s="735">
        <v>62</v>
      </c>
      <c r="K759" s="735">
        <v>3112680</v>
      </c>
      <c r="L759" s="735">
        <v>44376800000</v>
      </c>
      <c r="M759" s="735">
        <v>44345207367</v>
      </c>
      <c r="N759" s="735">
        <v>884000</v>
      </c>
      <c r="O759" s="734" t="s">
        <v>9562</v>
      </c>
      <c r="P759" s="736">
        <v>124.53</v>
      </c>
      <c r="Q759" s="736">
        <v>-0.01</v>
      </c>
      <c r="R759" s="736">
        <v>-0.01</v>
      </c>
    </row>
    <row r="760" spans="1:18">
      <c r="A760" s="734" t="s">
        <v>9563</v>
      </c>
      <c r="B760" s="734" t="s">
        <v>9564</v>
      </c>
      <c r="C760" s="735">
        <v>50685</v>
      </c>
      <c r="D760" s="735">
        <v>-30</v>
      </c>
      <c r="E760" s="736">
        <v>-0.06</v>
      </c>
      <c r="F760" s="736">
        <v>50686.93</v>
      </c>
      <c r="G760" s="735">
        <v>50710</v>
      </c>
      <c r="H760" s="735">
        <v>50710</v>
      </c>
      <c r="I760" s="735">
        <v>50680</v>
      </c>
      <c r="J760" s="735">
        <v>78570</v>
      </c>
      <c r="K760" s="735">
        <v>3983350420</v>
      </c>
      <c r="L760" s="735">
        <v>292959300000</v>
      </c>
      <c r="M760" s="735">
        <v>291145746911</v>
      </c>
      <c r="N760" s="735">
        <v>5780000</v>
      </c>
      <c r="O760" s="734" t="s">
        <v>9565</v>
      </c>
      <c r="P760" s="736">
        <v>121.67</v>
      </c>
      <c r="Q760" s="736">
        <v>0.03</v>
      </c>
      <c r="R760" s="736">
        <v>0.02</v>
      </c>
    </row>
    <row r="761" spans="1:18">
      <c r="A761" s="734" t="s">
        <v>7063</v>
      </c>
      <c r="B761" s="734" t="s">
        <v>8205</v>
      </c>
      <c r="C761" s="735">
        <v>6160</v>
      </c>
      <c r="D761" s="735">
        <v>5</v>
      </c>
      <c r="E761" s="736">
        <v>0.08</v>
      </c>
      <c r="F761" s="736">
        <v>6168.96</v>
      </c>
      <c r="G761" s="735">
        <v>6250</v>
      </c>
      <c r="H761" s="735">
        <v>6250</v>
      </c>
      <c r="I761" s="735">
        <v>6120</v>
      </c>
      <c r="J761" s="735">
        <v>171</v>
      </c>
      <c r="K761" s="735">
        <v>1047332</v>
      </c>
      <c r="L761" s="735">
        <v>4928000000</v>
      </c>
      <c r="M761" s="735">
        <v>4935164861</v>
      </c>
      <c r="N761" s="735">
        <v>800000</v>
      </c>
      <c r="O761" s="734" t="s">
        <v>7064</v>
      </c>
      <c r="P761" s="736">
        <v>7458.94</v>
      </c>
      <c r="Q761" s="736">
        <v>28.32</v>
      </c>
      <c r="R761" s="736">
        <v>0.38</v>
      </c>
    </row>
    <row r="762" spans="1:18">
      <c r="A762" s="734" t="s">
        <v>9566</v>
      </c>
      <c r="B762" s="734" t="s">
        <v>9567</v>
      </c>
      <c r="C762" s="735">
        <v>9225</v>
      </c>
      <c r="D762" s="735">
        <v>-170</v>
      </c>
      <c r="E762" s="736">
        <v>-1.81</v>
      </c>
      <c r="F762" s="736">
        <v>9445.64</v>
      </c>
      <c r="G762" s="735">
        <v>9385</v>
      </c>
      <c r="H762" s="735">
        <v>9385</v>
      </c>
      <c r="I762" s="735">
        <v>9105</v>
      </c>
      <c r="J762" s="735">
        <v>92443</v>
      </c>
      <c r="K762" s="735">
        <v>864306962</v>
      </c>
      <c r="L762" s="735">
        <v>9225000000</v>
      </c>
      <c r="M762" s="735">
        <v>9445637610</v>
      </c>
      <c r="N762" s="735">
        <v>1000000</v>
      </c>
      <c r="O762" s="734" t="s">
        <v>9568</v>
      </c>
      <c r="P762" s="736">
        <v>1866.04</v>
      </c>
      <c r="Q762" s="736">
        <v>-43.03</v>
      </c>
      <c r="R762" s="736">
        <v>-2.25</v>
      </c>
    </row>
    <row r="763" spans="1:18">
      <c r="A763" s="734" t="s">
        <v>7065</v>
      </c>
      <c r="B763" s="734" t="s">
        <v>7066</v>
      </c>
      <c r="C763" s="735">
        <v>10905</v>
      </c>
      <c r="D763" s="735">
        <v>235</v>
      </c>
      <c r="E763" s="736">
        <v>2.2000000000000002</v>
      </c>
      <c r="F763" s="736">
        <v>10917.4</v>
      </c>
      <c r="G763" s="735">
        <v>10660</v>
      </c>
      <c r="H763" s="735">
        <v>10905</v>
      </c>
      <c r="I763" s="735">
        <v>10660</v>
      </c>
      <c r="J763" s="735">
        <v>10745</v>
      </c>
      <c r="K763" s="735">
        <v>116083065</v>
      </c>
      <c r="L763" s="735">
        <v>24209100000</v>
      </c>
      <c r="M763" s="735">
        <v>24236628415</v>
      </c>
      <c r="N763" s="735">
        <v>2220000</v>
      </c>
      <c r="O763" s="734" t="s">
        <v>6298</v>
      </c>
      <c r="P763" s="736">
        <v>1359.87</v>
      </c>
      <c r="Q763" s="736">
        <v>13.55</v>
      </c>
      <c r="R763" s="736">
        <v>1.01</v>
      </c>
    </row>
    <row r="764" spans="1:18">
      <c r="A764" s="734" t="s">
        <v>7067</v>
      </c>
      <c r="B764" s="734" t="s">
        <v>7068</v>
      </c>
      <c r="C764" s="735">
        <v>5455</v>
      </c>
      <c r="D764" s="735">
        <v>10</v>
      </c>
      <c r="E764" s="736">
        <v>0.18</v>
      </c>
      <c r="F764" s="736">
        <v>5551.23</v>
      </c>
      <c r="G764" s="735">
        <v>5445</v>
      </c>
      <c r="H764" s="735">
        <v>5460</v>
      </c>
      <c r="I764" s="735">
        <v>5395</v>
      </c>
      <c r="J764" s="735">
        <v>7498</v>
      </c>
      <c r="K764" s="735">
        <v>40615720</v>
      </c>
      <c r="L764" s="735">
        <v>6546000000</v>
      </c>
      <c r="M764" s="735">
        <v>6661474384</v>
      </c>
      <c r="N764" s="735">
        <v>1200000</v>
      </c>
      <c r="O764" s="734" t="s">
        <v>7069</v>
      </c>
      <c r="P764" s="736">
        <v>2890.71</v>
      </c>
      <c r="Q764" s="736">
        <v>-29.68</v>
      </c>
      <c r="R764" s="736">
        <v>-1.02</v>
      </c>
    </row>
    <row r="765" spans="1:18">
      <c r="A765" s="734" t="s">
        <v>8206</v>
      </c>
      <c r="B765" s="734" t="s">
        <v>8207</v>
      </c>
      <c r="C765" s="735">
        <v>53210</v>
      </c>
      <c r="D765" s="735">
        <v>15</v>
      </c>
      <c r="E765" s="736">
        <v>0.03</v>
      </c>
      <c r="F765" s="736">
        <v>53197.66</v>
      </c>
      <c r="G765" s="735">
        <v>53205</v>
      </c>
      <c r="H765" s="735">
        <v>53215</v>
      </c>
      <c r="I765" s="735">
        <v>53205</v>
      </c>
      <c r="J765" s="735">
        <v>198587</v>
      </c>
      <c r="K765" s="735">
        <v>10566938383</v>
      </c>
      <c r="L765" s="735">
        <v>961398280000</v>
      </c>
      <c r="M765" s="735">
        <v>930320647918</v>
      </c>
      <c r="N765" s="735">
        <v>18068000</v>
      </c>
      <c r="O765" s="734" t="s">
        <v>8208</v>
      </c>
      <c r="P765" s="736">
        <v>121.9</v>
      </c>
      <c r="Q765" s="736">
        <v>0.01</v>
      </c>
      <c r="R765" s="736">
        <v>0.01</v>
      </c>
    </row>
    <row r="766" spans="1:18">
      <c r="A766" s="734" t="s">
        <v>9569</v>
      </c>
      <c r="B766" s="734" t="s">
        <v>9570</v>
      </c>
      <c r="C766" s="735">
        <v>10830</v>
      </c>
      <c r="D766" s="735">
        <v>-5</v>
      </c>
      <c r="E766" s="736">
        <v>-0.05</v>
      </c>
      <c r="F766" s="736">
        <v>10820.15</v>
      </c>
      <c r="G766" s="735">
        <v>10805</v>
      </c>
      <c r="H766" s="735">
        <v>10830</v>
      </c>
      <c r="I766" s="735">
        <v>10760</v>
      </c>
      <c r="J766" s="735">
        <v>500951</v>
      </c>
      <c r="K766" s="735">
        <v>5411260533</v>
      </c>
      <c r="L766" s="735">
        <v>258837000000</v>
      </c>
      <c r="M766" s="735">
        <v>262388736839</v>
      </c>
      <c r="N766" s="735">
        <v>23900000</v>
      </c>
      <c r="O766" s="734" t="s">
        <v>9571</v>
      </c>
      <c r="P766" s="736">
        <v>2003.47</v>
      </c>
      <c r="Q766" s="736">
        <v>-6.13</v>
      </c>
      <c r="R766" s="736">
        <v>-0.31</v>
      </c>
    </row>
    <row r="767" spans="1:18">
      <c r="A767" s="734" t="s">
        <v>7032</v>
      </c>
      <c r="B767" s="734" t="s">
        <v>9572</v>
      </c>
      <c r="C767" s="735">
        <v>31440</v>
      </c>
      <c r="D767" s="735">
        <v>-140</v>
      </c>
      <c r="E767" s="736">
        <v>-0.44</v>
      </c>
      <c r="F767" s="736">
        <v>31401.91</v>
      </c>
      <c r="G767" s="735">
        <v>31465</v>
      </c>
      <c r="H767" s="735">
        <v>31465</v>
      </c>
      <c r="I767" s="735">
        <v>31260</v>
      </c>
      <c r="J767" s="735">
        <v>91843</v>
      </c>
      <c r="K767" s="735">
        <v>2880587417</v>
      </c>
      <c r="L767" s="735">
        <v>363132000000</v>
      </c>
      <c r="M767" s="735">
        <v>362692111901</v>
      </c>
      <c r="N767" s="735">
        <v>11550000</v>
      </c>
      <c r="O767" s="734" t="s">
        <v>7033</v>
      </c>
      <c r="P767" s="736">
        <v>5178.96</v>
      </c>
      <c r="Q767" s="736">
        <v>-17.350000000000001</v>
      </c>
      <c r="R767" s="736">
        <v>-0.33</v>
      </c>
    </row>
    <row r="768" spans="1:18">
      <c r="A768" s="734" t="s">
        <v>8852</v>
      </c>
      <c r="B768" s="734" t="s">
        <v>8853</v>
      </c>
      <c r="C768" s="735">
        <v>18075</v>
      </c>
      <c r="D768" s="735">
        <v>50</v>
      </c>
      <c r="E768" s="736">
        <v>0.28000000000000003</v>
      </c>
      <c r="F768" s="736">
        <v>18038.91</v>
      </c>
      <c r="G768" s="735">
        <v>17940</v>
      </c>
      <c r="H768" s="735">
        <v>18085</v>
      </c>
      <c r="I768" s="735">
        <v>17865</v>
      </c>
      <c r="J768" s="735">
        <v>17334</v>
      </c>
      <c r="K768" s="735">
        <v>312360140</v>
      </c>
      <c r="L768" s="735">
        <v>65973750000</v>
      </c>
      <c r="M768" s="735">
        <v>65842032629</v>
      </c>
      <c r="N768" s="735">
        <v>3650000</v>
      </c>
      <c r="O768" s="734" t="s">
        <v>8854</v>
      </c>
      <c r="P768" s="736">
        <v>1871.11</v>
      </c>
      <c r="Q768" s="736">
        <v>4.99</v>
      </c>
      <c r="R768" s="736">
        <v>0.27</v>
      </c>
    </row>
    <row r="769" spans="1:18">
      <c r="A769" s="734" t="s">
        <v>8209</v>
      </c>
      <c r="B769" s="734" t="s">
        <v>8210</v>
      </c>
      <c r="C769" s="735">
        <v>15110</v>
      </c>
      <c r="D769" s="735">
        <v>-120</v>
      </c>
      <c r="E769" s="736">
        <v>-0.79</v>
      </c>
      <c r="F769" s="736">
        <v>15143.32</v>
      </c>
      <c r="G769" s="735">
        <v>15165</v>
      </c>
      <c r="H769" s="735">
        <v>15200</v>
      </c>
      <c r="I769" s="735">
        <v>15005</v>
      </c>
      <c r="J769" s="735">
        <v>921</v>
      </c>
      <c r="K769" s="735">
        <v>13886430</v>
      </c>
      <c r="L769" s="735">
        <v>29011200000</v>
      </c>
      <c r="M769" s="735">
        <v>29075179132</v>
      </c>
      <c r="N769" s="735">
        <v>1920000</v>
      </c>
      <c r="O769" s="734" t="s">
        <v>6316</v>
      </c>
      <c r="P769" s="736">
        <v>1547.32</v>
      </c>
      <c r="Q769" s="736">
        <v>-15.37</v>
      </c>
      <c r="R769" s="736">
        <v>-0.98</v>
      </c>
    </row>
    <row r="770" spans="1:18">
      <c r="A770" s="734" t="s">
        <v>9573</v>
      </c>
      <c r="B770" s="734" t="s">
        <v>9574</v>
      </c>
      <c r="C770" s="735">
        <v>11320</v>
      </c>
      <c r="D770" s="735">
        <v>-45</v>
      </c>
      <c r="E770" s="736">
        <v>-0.4</v>
      </c>
      <c r="F770" s="736">
        <v>11336.3</v>
      </c>
      <c r="G770" s="735">
        <v>11345</v>
      </c>
      <c r="H770" s="735">
        <v>11345</v>
      </c>
      <c r="I770" s="735">
        <v>11200</v>
      </c>
      <c r="J770" s="735">
        <v>383880</v>
      </c>
      <c r="K770" s="735">
        <v>4330963941</v>
      </c>
      <c r="L770" s="735">
        <v>131878000000</v>
      </c>
      <c r="M770" s="735">
        <v>144537763887</v>
      </c>
      <c r="N770" s="735">
        <v>11650000</v>
      </c>
      <c r="O770" s="734" t="s">
        <v>9575</v>
      </c>
      <c r="P770" s="736">
        <v>2530.8000000000002</v>
      </c>
      <c r="Q770" s="736">
        <v>-16.11</v>
      </c>
      <c r="R770" s="736">
        <v>-0.63</v>
      </c>
    </row>
    <row r="771" spans="1:18">
      <c r="A771" s="734" t="s">
        <v>9576</v>
      </c>
      <c r="B771" s="734" t="s">
        <v>9577</v>
      </c>
      <c r="C771" s="735">
        <v>9955</v>
      </c>
      <c r="D771" s="735">
        <v>-55</v>
      </c>
      <c r="E771" s="736">
        <v>-0.55000000000000004</v>
      </c>
      <c r="F771" s="736">
        <v>9917.86</v>
      </c>
      <c r="G771" s="735">
        <v>10005</v>
      </c>
      <c r="H771" s="735">
        <v>10005</v>
      </c>
      <c r="I771" s="735">
        <v>9925</v>
      </c>
      <c r="J771" s="735">
        <v>551285</v>
      </c>
      <c r="K771" s="735">
        <v>5478715581</v>
      </c>
      <c r="L771" s="735">
        <v>258830000000</v>
      </c>
      <c r="M771" s="735">
        <v>257864363781</v>
      </c>
      <c r="N771" s="735">
        <v>26000000</v>
      </c>
      <c r="O771" s="734" t="s">
        <v>9578</v>
      </c>
      <c r="P771" s="736">
        <v>1926.74</v>
      </c>
      <c r="Q771" s="736">
        <v>-9.17</v>
      </c>
      <c r="R771" s="736">
        <v>-0.47</v>
      </c>
    </row>
    <row r="772" spans="1:18">
      <c r="A772" s="734" t="s">
        <v>9579</v>
      </c>
      <c r="B772" s="734" t="s">
        <v>9580</v>
      </c>
      <c r="C772" s="735">
        <v>10510</v>
      </c>
      <c r="D772" s="735">
        <v>40</v>
      </c>
      <c r="E772" s="736">
        <v>0.38</v>
      </c>
      <c r="F772" s="736">
        <v>10511.58</v>
      </c>
      <c r="G772" s="735">
        <v>10430</v>
      </c>
      <c r="H772" s="735">
        <v>10510</v>
      </c>
      <c r="I772" s="735">
        <v>10400</v>
      </c>
      <c r="J772" s="735">
        <v>175371</v>
      </c>
      <c r="K772" s="735">
        <v>1833901643</v>
      </c>
      <c r="L772" s="735">
        <v>21020000000</v>
      </c>
      <c r="M772" s="735">
        <v>21023157050</v>
      </c>
      <c r="N772" s="735">
        <v>2000000</v>
      </c>
      <c r="O772" s="734" t="s">
        <v>9581</v>
      </c>
      <c r="P772" s="736">
        <v>897.51</v>
      </c>
      <c r="Q772" s="736">
        <v>-0.78</v>
      </c>
      <c r="R772" s="736">
        <v>-0.09</v>
      </c>
    </row>
    <row r="773" spans="1:18">
      <c r="A773" s="734" t="s">
        <v>9582</v>
      </c>
      <c r="B773" s="734" t="s">
        <v>9583</v>
      </c>
      <c r="C773" s="735">
        <v>10625</v>
      </c>
      <c r="D773" s="735">
        <v>-65</v>
      </c>
      <c r="E773" s="736">
        <v>-0.61</v>
      </c>
      <c r="F773" s="736">
        <v>10606.94</v>
      </c>
      <c r="G773" s="735">
        <v>10665</v>
      </c>
      <c r="H773" s="735">
        <v>10755</v>
      </c>
      <c r="I773" s="735">
        <v>10590</v>
      </c>
      <c r="J773" s="735">
        <v>82120</v>
      </c>
      <c r="K773" s="735">
        <v>876125450</v>
      </c>
      <c r="L773" s="735">
        <v>60562500000</v>
      </c>
      <c r="M773" s="735">
        <v>60459569079</v>
      </c>
      <c r="N773" s="735">
        <v>5700000</v>
      </c>
      <c r="O773" s="734" t="s">
        <v>9584</v>
      </c>
      <c r="P773" s="736">
        <v>2067.6999999999998</v>
      </c>
      <c r="Q773" s="736">
        <v>-20.59</v>
      </c>
      <c r="R773" s="736">
        <v>-0.99</v>
      </c>
    </row>
    <row r="774" spans="1:18">
      <c r="A774" s="734" t="s">
        <v>7070</v>
      </c>
      <c r="B774" s="734" t="s">
        <v>7071</v>
      </c>
      <c r="C774" s="735">
        <v>31460</v>
      </c>
      <c r="D774" s="735">
        <v>210</v>
      </c>
      <c r="E774" s="736">
        <v>0.67</v>
      </c>
      <c r="F774" s="736">
        <v>31446.67</v>
      </c>
      <c r="G774" s="735">
        <v>31260</v>
      </c>
      <c r="H774" s="735">
        <v>31505</v>
      </c>
      <c r="I774" s="735">
        <v>31120</v>
      </c>
      <c r="J774" s="735">
        <v>27081</v>
      </c>
      <c r="K774" s="735">
        <v>849531875</v>
      </c>
      <c r="L774" s="735">
        <v>80537600000</v>
      </c>
      <c r="M774" s="735">
        <v>80503479696</v>
      </c>
      <c r="N774" s="735">
        <v>2560000</v>
      </c>
      <c r="O774" s="734" t="s">
        <v>7072</v>
      </c>
      <c r="P774" s="736">
        <v>13657.92</v>
      </c>
      <c r="Q774" s="736">
        <v>84.3</v>
      </c>
      <c r="R774" s="736">
        <v>0.62</v>
      </c>
    </row>
    <row r="775" spans="1:18">
      <c r="A775" s="734" t="s">
        <v>7073</v>
      </c>
      <c r="B775" s="734" t="s">
        <v>7074</v>
      </c>
      <c r="C775" s="735">
        <v>14785</v>
      </c>
      <c r="D775" s="735">
        <v>-240</v>
      </c>
      <c r="E775" s="736">
        <v>-1.6</v>
      </c>
      <c r="F775" s="736">
        <v>14919.62</v>
      </c>
      <c r="G775" s="735">
        <v>14875</v>
      </c>
      <c r="H775" s="735">
        <v>14895</v>
      </c>
      <c r="I775" s="735">
        <v>14740</v>
      </c>
      <c r="J775" s="735">
        <v>1007</v>
      </c>
      <c r="K775" s="735">
        <v>14918052</v>
      </c>
      <c r="L775" s="735">
        <v>7392500000</v>
      </c>
      <c r="M775" s="735">
        <v>7459810430</v>
      </c>
      <c r="N775" s="735">
        <v>500000</v>
      </c>
      <c r="O775" s="734" t="s">
        <v>7075</v>
      </c>
      <c r="P775" s="736">
        <v>377.96</v>
      </c>
      <c r="Q775" s="736">
        <v>-2.52</v>
      </c>
      <c r="R775" s="736">
        <v>-0.66</v>
      </c>
    </row>
    <row r="776" spans="1:18">
      <c r="A776" s="734" t="s">
        <v>9585</v>
      </c>
      <c r="B776" s="734" t="s">
        <v>9586</v>
      </c>
      <c r="C776" s="735">
        <v>12140</v>
      </c>
      <c r="D776" s="735">
        <v>-40</v>
      </c>
      <c r="E776" s="736">
        <v>-0.33</v>
      </c>
      <c r="F776" s="736">
        <v>12171.46</v>
      </c>
      <c r="G776" s="735">
        <v>12220</v>
      </c>
      <c r="H776" s="735">
        <v>12400</v>
      </c>
      <c r="I776" s="735">
        <v>12120</v>
      </c>
      <c r="J776" s="735">
        <v>197435</v>
      </c>
      <c r="K776" s="735">
        <v>2415392508</v>
      </c>
      <c r="L776" s="735">
        <v>91657000000</v>
      </c>
      <c r="M776" s="735">
        <v>91894509442</v>
      </c>
      <c r="N776" s="735">
        <v>7550000</v>
      </c>
      <c r="O776" s="734" t="s">
        <v>9587</v>
      </c>
      <c r="P776" s="736">
        <v>1762.57</v>
      </c>
      <c r="Q776" s="736">
        <v>-6.8</v>
      </c>
      <c r="R776" s="736">
        <v>-0.38</v>
      </c>
    </row>
    <row r="777" spans="1:18">
      <c r="A777" s="734" t="s">
        <v>9588</v>
      </c>
      <c r="B777" s="734" t="s">
        <v>9589</v>
      </c>
      <c r="C777" s="735">
        <v>100245</v>
      </c>
      <c r="D777" s="735">
        <v>0</v>
      </c>
      <c r="E777" s="736">
        <v>0</v>
      </c>
      <c r="F777" s="736">
        <v>100203.97</v>
      </c>
      <c r="G777" s="735">
        <v>100250</v>
      </c>
      <c r="H777" s="735">
        <v>100250</v>
      </c>
      <c r="I777" s="735">
        <v>100235</v>
      </c>
      <c r="J777" s="735">
        <v>1186</v>
      </c>
      <c r="K777" s="735">
        <v>118888010</v>
      </c>
      <c r="L777" s="735">
        <v>1301881815000</v>
      </c>
      <c r="M777" s="735">
        <v>1301348922870</v>
      </c>
      <c r="N777" s="735">
        <v>12987000</v>
      </c>
      <c r="O777" s="734" t="s">
        <v>9590</v>
      </c>
      <c r="P777" s="736">
        <v>116.64</v>
      </c>
      <c r="Q777" s="736">
        <v>0.01</v>
      </c>
      <c r="R777" s="736">
        <v>0.01</v>
      </c>
    </row>
    <row r="778" spans="1:18">
      <c r="A778" s="734" t="s">
        <v>7076</v>
      </c>
      <c r="B778" s="734" t="s">
        <v>1208</v>
      </c>
      <c r="C778" s="735">
        <v>60930</v>
      </c>
      <c r="D778" s="735">
        <v>175</v>
      </c>
      <c r="E778" s="736">
        <v>0.28999999999999998</v>
      </c>
      <c r="F778" s="736">
        <v>61014.87</v>
      </c>
      <c r="G778" s="735">
        <v>60520</v>
      </c>
      <c r="H778" s="735">
        <v>61190</v>
      </c>
      <c r="I778" s="735">
        <v>60390</v>
      </c>
      <c r="J778" s="735">
        <v>2576094</v>
      </c>
      <c r="K778" s="735">
        <v>157011225004</v>
      </c>
      <c r="L778" s="735">
        <v>4502727000000</v>
      </c>
      <c r="M778" s="735">
        <v>4527303297952</v>
      </c>
      <c r="N778" s="735">
        <v>73900000</v>
      </c>
      <c r="O778" s="734" t="s">
        <v>6199</v>
      </c>
      <c r="P778" s="736">
        <v>605.98</v>
      </c>
      <c r="Q778" s="736">
        <v>0.28999999999999998</v>
      </c>
      <c r="R778" s="736">
        <v>0.05</v>
      </c>
    </row>
    <row r="779" spans="1:18">
      <c r="A779" s="734" t="s">
        <v>7077</v>
      </c>
      <c r="B779" s="734" t="s">
        <v>7078</v>
      </c>
      <c r="C779" s="735">
        <v>56540</v>
      </c>
      <c r="D779" s="735">
        <v>610</v>
      </c>
      <c r="E779" s="736">
        <v>1.0900000000000001</v>
      </c>
      <c r="F779" s="736">
        <v>56613.77</v>
      </c>
      <c r="G779" s="735">
        <v>55875</v>
      </c>
      <c r="H779" s="735">
        <v>56695</v>
      </c>
      <c r="I779" s="735">
        <v>55750</v>
      </c>
      <c r="J779" s="735">
        <v>578240</v>
      </c>
      <c r="K779" s="735">
        <v>32580648376</v>
      </c>
      <c r="L779" s="735">
        <v>604978000000</v>
      </c>
      <c r="M779" s="735">
        <v>600106000165</v>
      </c>
      <c r="N779" s="735">
        <v>10700000</v>
      </c>
      <c r="O779" s="734" t="s">
        <v>6487</v>
      </c>
      <c r="P779" s="736">
        <v>5768.17</v>
      </c>
      <c r="Q779" s="736">
        <v>51.51</v>
      </c>
      <c r="R779" s="736">
        <v>0.9</v>
      </c>
    </row>
    <row r="780" spans="1:18">
      <c r="A780" s="734" t="s">
        <v>7079</v>
      </c>
      <c r="B780" s="734" t="s">
        <v>7080</v>
      </c>
      <c r="C780" s="735">
        <v>4625</v>
      </c>
      <c r="D780" s="735">
        <v>-5</v>
      </c>
      <c r="E780" s="736">
        <v>-0.11</v>
      </c>
      <c r="F780" s="736">
        <v>4646.8</v>
      </c>
      <c r="G780" s="735">
        <v>4635</v>
      </c>
      <c r="H780" s="735">
        <v>4660</v>
      </c>
      <c r="I780" s="735">
        <v>4605</v>
      </c>
      <c r="J780" s="735">
        <v>157387</v>
      </c>
      <c r="K780" s="735">
        <v>729719811</v>
      </c>
      <c r="L780" s="735">
        <v>28767500000</v>
      </c>
      <c r="M780" s="735">
        <v>28903097565</v>
      </c>
      <c r="N780" s="735">
        <v>6220000</v>
      </c>
      <c r="O780" s="734" t="s">
        <v>6489</v>
      </c>
      <c r="P780" s="736">
        <v>458.52</v>
      </c>
      <c r="Q780" s="736">
        <v>-0.53</v>
      </c>
      <c r="R780" s="736">
        <v>-0.12</v>
      </c>
    </row>
    <row r="781" spans="1:18">
      <c r="A781" s="734" t="s">
        <v>7081</v>
      </c>
      <c r="B781" s="734" t="s">
        <v>7082</v>
      </c>
      <c r="C781" s="735">
        <v>21380</v>
      </c>
      <c r="D781" s="735">
        <v>235</v>
      </c>
      <c r="E781" s="736">
        <v>1.1100000000000001</v>
      </c>
      <c r="F781" s="736">
        <v>21418.79</v>
      </c>
      <c r="G781" s="735">
        <v>21110</v>
      </c>
      <c r="H781" s="735">
        <v>21405</v>
      </c>
      <c r="I781" s="735">
        <v>21110</v>
      </c>
      <c r="J781" s="735">
        <v>4059</v>
      </c>
      <c r="K781" s="735">
        <v>86212595</v>
      </c>
      <c r="L781" s="735">
        <v>6414000000</v>
      </c>
      <c r="M781" s="735">
        <v>6425636324</v>
      </c>
      <c r="N781" s="735">
        <v>300000</v>
      </c>
      <c r="O781" s="734" t="s">
        <v>6490</v>
      </c>
      <c r="P781" s="736">
        <v>2137.0300000000002</v>
      </c>
      <c r="Q781" s="736">
        <v>19.95</v>
      </c>
      <c r="R781" s="736">
        <v>0.94</v>
      </c>
    </row>
    <row r="782" spans="1:18">
      <c r="A782" s="734" t="s">
        <v>7083</v>
      </c>
      <c r="B782" s="734" t="s">
        <v>7084</v>
      </c>
      <c r="C782" s="735">
        <v>12800</v>
      </c>
      <c r="D782" s="735">
        <v>-105</v>
      </c>
      <c r="E782" s="736">
        <v>-0.81</v>
      </c>
      <c r="F782" s="736">
        <v>12832</v>
      </c>
      <c r="G782" s="735">
        <v>12845</v>
      </c>
      <c r="H782" s="735">
        <v>12855</v>
      </c>
      <c r="I782" s="735">
        <v>12750</v>
      </c>
      <c r="J782" s="735">
        <v>73460</v>
      </c>
      <c r="K782" s="735">
        <v>939941691</v>
      </c>
      <c r="L782" s="735">
        <v>33024000000</v>
      </c>
      <c r="M782" s="735">
        <v>33106572587</v>
      </c>
      <c r="N782" s="735">
        <v>2580000</v>
      </c>
      <c r="O782" s="734" t="s">
        <v>6494</v>
      </c>
      <c r="P782" s="736">
        <v>1302.0999999999999</v>
      </c>
      <c r="Q782" s="736">
        <v>-9.83</v>
      </c>
      <c r="R782" s="736">
        <v>-0.75</v>
      </c>
    </row>
    <row r="783" spans="1:18">
      <c r="A783" s="734" t="s">
        <v>7085</v>
      </c>
      <c r="B783" s="734" t="s">
        <v>7086</v>
      </c>
      <c r="C783" s="735">
        <v>10220</v>
      </c>
      <c r="D783" s="735">
        <v>-200</v>
      </c>
      <c r="E783" s="736">
        <v>-1.92</v>
      </c>
      <c r="F783" s="736">
        <v>10242.86</v>
      </c>
      <c r="G783" s="735">
        <v>10420</v>
      </c>
      <c r="H783" s="735">
        <v>10420</v>
      </c>
      <c r="I783" s="735">
        <v>10180</v>
      </c>
      <c r="J783" s="735">
        <v>10381</v>
      </c>
      <c r="K783" s="735">
        <v>106003420</v>
      </c>
      <c r="L783" s="735">
        <v>6745200000</v>
      </c>
      <c r="M783" s="735">
        <v>6760289520</v>
      </c>
      <c r="N783" s="735">
        <v>660000</v>
      </c>
      <c r="O783" s="734" t="s">
        <v>6495</v>
      </c>
      <c r="P783" s="736">
        <v>1003.37</v>
      </c>
      <c r="Q783" s="736">
        <v>-23.43</v>
      </c>
      <c r="R783" s="736">
        <v>-2.2799999999999998</v>
      </c>
    </row>
    <row r="784" spans="1:18">
      <c r="A784" s="734" t="s">
        <v>7087</v>
      </c>
      <c r="B784" s="734" t="s">
        <v>7088</v>
      </c>
      <c r="C784" s="735">
        <v>11940</v>
      </c>
      <c r="D784" s="735">
        <v>-85</v>
      </c>
      <c r="E784" s="736">
        <v>-0.71</v>
      </c>
      <c r="F784" s="736">
        <v>11987.07</v>
      </c>
      <c r="G784" s="735">
        <v>12025</v>
      </c>
      <c r="H784" s="735">
        <v>12110</v>
      </c>
      <c r="I784" s="735">
        <v>11940</v>
      </c>
      <c r="J784" s="735">
        <v>1617</v>
      </c>
      <c r="K784" s="735">
        <v>19395800</v>
      </c>
      <c r="L784" s="735">
        <v>4298400000</v>
      </c>
      <c r="M784" s="735">
        <v>4315344217</v>
      </c>
      <c r="N784" s="735">
        <v>360000</v>
      </c>
      <c r="O784" s="734" t="s">
        <v>6496</v>
      </c>
      <c r="P784" s="736">
        <v>1228.33</v>
      </c>
      <c r="Q784" s="736">
        <v>-8.6199999999999992</v>
      </c>
      <c r="R784" s="736">
        <v>-0.7</v>
      </c>
    </row>
    <row r="785" spans="1:18">
      <c r="A785" s="734" t="s">
        <v>7089</v>
      </c>
      <c r="B785" s="734" t="s">
        <v>7090</v>
      </c>
      <c r="C785" s="735">
        <v>13595</v>
      </c>
      <c r="D785" s="735">
        <v>45</v>
      </c>
      <c r="E785" s="736">
        <v>0.33</v>
      </c>
      <c r="F785" s="736">
        <v>13565.48</v>
      </c>
      <c r="G785" s="735">
        <v>13415</v>
      </c>
      <c r="H785" s="735">
        <v>13595</v>
      </c>
      <c r="I785" s="735">
        <v>13415</v>
      </c>
      <c r="J785" s="735">
        <v>36649</v>
      </c>
      <c r="K785" s="735">
        <v>494715062</v>
      </c>
      <c r="L785" s="735">
        <v>24199100000</v>
      </c>
      <c r="M785" s="735">
        <v>24146554167</v>
      </c>
      <c r="N785" s="735">
        <v>1780000</v>
      </c>
      <c r="O785" s="734" t="s">
        <v>6500</v>
      </c>
      <c r="P785" s="736">
        <v>1346.7</v>
      </c>
      <c r="Q785" s="736">
        <v>-3.77</v>
      </c>
      <c r="R785" s="736">
        <v>-0.28000000000000003</v>
      </c>
    </row>
    <row r="786" spans="1:18">
      <c r="A786" s="734" t="s">
        <v>7091</v>
      </c>
      <c r="B786" s="734" t="s">
        <v>7092</v>
      </c>
      <c r="C786" s="735">
        <v>13300</v>
      </c>
      <c r="D786" s="735">
        <v>-255</v>
      </c>
      <c r="E786" s="736">
        <v>-1.88</v>
      </c>
      <c r="F786" s="736">
        <v>13341.29</v>
      </c>
      <c r="G786" s="735">
        <v>13370</v>
      </c>
      <c r="H786" s="735">
        <v>13480</v>
      </c>
      <c r="I786" s="735">
        <v>13300</v>
      </c>
      <c r="J786" s="735">
        <v>345343</v>
      </c>
      <c r="K786" s="735">
        <v>4620171659</v>
      </c>
      <c r="L786" s="735">
        <v>423472000000</v>
      </c>
      <c r="M786" s="735">
        <v>424786714192</v>
      </c>
      <c r="N786" s="735">
        <v>31840000</v>
      </c>
      <c r="O786" s="734" t="s">
        <v>6501</v>
      </c>
      <c r="P786" s="736">
        <v>1274.3399999999999</v>
      </c>
      <c r="Q786" s="736">
        <v>-21.83</v>
      </c>
      <c r="R786" s="736">
        <v>-1.68</v>
      </c>
    </row>
    <row r="787" spans="1:18">
      <c r="A787" s="734" t="s">
        <v>7093</v>
      </c>
      <c r="B787" s="734" t="s">
        <v>7094</v>
      </c>
      <c r="C787" s="735">
        <v>12350</v>
      </c>
      <c r="D787" s="735">
        <v>-220</v>
      </c>
      <c r="E787" s="736">
        <v>-1.75</v>
      </c>
      <c r="F787" s="736">
        <v>12323.98</v>
      </c>
      <c r="G787" s="735">
        <v>12450</v>
      </c>
      <c r="H787" s="735">
        <v>12450</v>
      </c>
      <c r="I787" s="735">
        <v>12210</v>
      </c>
      <c r="J787" s="735">
        <v>12152</v>
      </c>
      <c r="K787" s="735">
        <v>149088620</v>
      </c>
      <c r="L787" s="735">
        <v>6669000000</v>
      </c>
      <c r="M787" s="735">
        <v>6654949327</v>
      </c>
      <c r="N787" s="735">
        <v>540000</v>
      </c>
      <c r="O787" s="734" t="s">
        <v>6502</v>
      </c>
      <c r="P787" s="736">
        <v>1211.5999999999999</v>
      </c>
      <c r="Q787" s="736">
        <v>-29.64</v>
      </c>
      <c r="R787" s="736">
        <v>-2.39</v>
      </c>
    </row>
    <row r="788" spans="1:18">
      <c r="A788" s="734" t="s">
        <v>7095</v>
      </c>
      <c r="B788" s="734" t="s">
        <v>7096</v>
      </c>
      <c r="C788" s="735">
        <v>22725</v>
      </c>
      <c r="D788" s="735">
        <v>-20</v>
      </c>
      <c r="E788" s="736">
        <v>-0.09</v>
      </c>
      <c r="F788" s="736">
        <v>22730.94</v>
      </c>
      <c r="G788" s="735">
        <v>22745</v>
      </c>
      <c r="H788" s="735">
        <v>22795</v>
      </c>
      <c r="I788" s="735">
        <v>22595</v>
      </c>
      <c r="J788" s="735">
        <v>16901</v>
      </c>
      <c r="K788" s="735">
        <v>383115076</v>
      </c>
      <c r="L788" s="735">
        <v>37723500000</v>
      </c>
      <c r="M788" s="735">
        <v>37733359872</v>
      </c>
      <c r="N788" s="735">
        <v>1660000</v>
      </c>
      <c r="O788" s="734" t="s">
        <v>7097</v>
      </c>
      <c r="P788" s="736">
        <v>2392.04</v>
      </c>
      <c r="Q788" s="736">
        <v>-6.67</v>
      </c>
      <c r="R788" s="736">
        <v>-0.28000000000000003</v>
      </c>
    </row>
    <row r="789" spans="1:18">
      <c r="A789" s="734" t="s">
        <v>7098</v>
      </c>
      <c r="B789" s="734" t="s">
        <v>7099</v>
      </c>
      <c r="C789" s="735">
        <v>94550</v>
      </c>
      <c r="D789" s="735">
        <v>1870</v>
      </c>
      <c r="E789" s="736">
        <v>2.02</v>
      </c>
      <c r="F789" s="736">
        <v>95022.85</v>
      </c>
      <c r="G789" s="735">
        <v>92750</v>
      </c>
      <c r="H789" s="735">
        <v>95705</v>
      </c>
      <c r="I789" s="735">
        <v>92150</v>
      </c>
      <c r="J789" s="735">
        <v>23937</v>
      </c>
      <c r="K789" s="735">
        <v>2264427202</v>
      </c>
      <c r="L789" s="735">
        <v>66185000000</v>
      </c>
      <c r="M789" s="735">
        <v>66515998267</v>
      </c>
      <c r="N789" s="735">
        <v>700000</v>
      </c>
      <c r="O789" s="734" t="s">
        <v>6487</v>
      </c>
      <c r="P789" s="736">
        <v>5768.17</v>
      </c>
      <c r="Q789" s="736">
        <v>51.51</v>
      </c>
      <c r="R789" s="736">
        <v>0.9</v>
      </c>
    </row>
    <row r="790" spans="1:18">
      <c r="A790" s="734" t="s">
        <v>7100</v>
      </c>
      <c r="B790" s="734" t="s">
        <v>7101</v>
      </c>
      <c r="C790" s="735">
        <v>35430</v>
      </c>
      <c r="D790" s="735">
        <v>95</v>
      </c>
      <c r="E790" s="736">
        <v>0.27</v>
      </c>
      <c r="F790" s="736">
        <v>35472.85</v>
      </c>
      <c r="G790" s="735">
        <v>35285</v>
      </c>
      <c r="H790" s="735">
        <v>35555</v>
      </c>
      <c r="I790" s="735">
        <v>35250</v>
      </c>
      <c r="J790" s="735">
        <v>60110</v>
      </c>
      <c r="K790" s="735">
        <v>2131301451</v>
      </c>
      <c r="L790" s="735">
        <v>166521000000</v>
      </c>
      <c r="M790" s="735">
        <v>166722378683</v>
      </c>
      <c r="N790" s="735">
        <v>4700000</v>
      </c>
      <c r="O790" s="734" t="s">
        <v>6202</v>
      </c>
      <c r="P790" s="736">
        <v>797.55</v>
      </c>
      <c r="Q790" s="736">
        <v>0.38</v>
      </c>
      <c r="R790" s="736">
        <v>0.05</v>
      </c>
    </row>
    <row r="791" spans="1:18">
      <c r="A791" s="734" t="s">
        <v>7102</v>
      </c>
      <c r="B791" s="734" t="s">
        <v>7103</v>
      </c>
      <c r="C791" s="735">
        <v>16165</v>
      </c>
      <c r="D791" s="735">
        <v>-90</v>
      </c>
      <c r="E791" s="736">
        <v>-0.55000000000000004</v>
      </c>
      <c r="F791" s="736">
        <v>16247.78</v>
      </c>
      <c r="G791" s="735">
        <v>16250</v>
      </c>
      <c r="H791" s="735">
        <v>16250</v>
      </c>
      <c r="I791" s="735">
        <v>16165</v>
      </c>
      <c r="J791" s="735">
        <v>158</v>
      </c>
      <c r="K791" s="735">
        <v>2554760</v>
      </c>
      <c r="L791" s="735">
        <v>8890750000</v>
      </c>
      <c r="M791" s="735">
        <v>8936279448</v>
      </c>
      <c r="N791" s="735">
        <v>550000</v>
      </c>
      <c r="O791" s="734" t="s">
        <v>6323</v>
      </c>
      <c r="P791" s="736">
        <v>3091.1</v>
      </c>
      <c r="Q791" s="736">
        <v>-17.170000000000002</v>
      </c>
      <c r="R791" s="736">
        <v>-0.55000000000000004</v>
      </c>
    </row>
    <row r="792" spans="1:18">
      <c r="A792" s="734" t="s">
        <v>7104</v>
      </c>
      <c r="B792" s="734" t="s">
        <v>7105</v>
      </c>
      <c r="C792" s="735">
        <v>36355</v>
      </c>
      <c r="D792" s="735">
        <v>210</v>
      </c>
      <c r="E792" s="736">
        <v>0.57999999999999996</v>
      </c>
      <c r="F792" s="736">
        <v>36397.449999999997</v>
      </c>
      <c r="G792" s="735">
        <v>35905</v>
      </c>
      <c r="H792" s="735">
        <v>36635</v>
      </c>
      <c r="I792" s="735">
        <v>35675</v>
      </c>
      <c r="J792" s="735">
        <v>280431</v>
      </c>
      <c r="K792" s="735">
        <v>10153428350</v>
      </c>
      <c r="L792" s="735">
        <v>130878000000</v>
      </c>
      <c r="M792" s="735">
        <v>131030830243</v>
      </c>
      <c r="N792" s="735">
        <v>3600000</v>
      </c>
      <c r="O792" s="734" t="s">
        <v>6285</v>
      </c>
      <c r="P792" s="736">
        <v>2993.23</v>
      </c>
      <c r="Q792" s="736">
        <v>13.05</v>
      </c>
      <c r="R792" s="736">
        <v>0.44</v>
      </c>
    </row>
    <row r="793" spans="1:18">
      <c r="A793" s="734" t="s">
        <v>7106</v>
      </c>
      <c r="B793" s="734" t="s">
        <v>7107</v>
      </c>
      <c r="C793" s="735">
        <v>651</v>
      </c>
      <c r="D793" s="735">
        <v>-6</v>
      </c>
      <c r="E793" s="736">
        <v>-0.91</v>
      </c>
      <c r="F793" s="736">
        <v>652.86</v>
      </c>
      <c r="G793" s="735">
        <v>663</v>
      </c>
      <c r="H793" s="735">
        <v>665</v>
      </c>
      <c r="I793" s="735">
        <v>647</v>
      </c>
      <c r="J793" s="735">
        <v>5908572</v>
      </c>
      <c r="K793" s="735">
        <v>3860114033</v>
      </c>
      <c r="L793" s="735">
        <v>57483300000</v>
      </c>
      <c r="M793" s="735">
        <v>57778528338</v>
      </c>
      <c r="N793" s="735">
        <v>88300000</v>
      </c>
      <c r="O793" s="734" t="s">
        <v>6285</v>
      </c>
      <c r="P793" s="736">
        <v>2993.23</v>
      </c>
      <c r="Q793" s="736">
        <v>13.05</v>
      </c>
      <c r="R793" s="736">
        <v>0.44</v>
      </c>
    </row>
    <row r="794" spans="1:18">
      <c r="A794" s="734" t="s">
        <v>7108</v>
      </c>
      <c r="B794" s="734" t="s">
        <v>7109</v>
      </c>
      <c r="C794" s="735">
        <v>6335</v>
      </c>
      <c r="D794" s="735">
        <v>-105</v>
      </c>
      <c r="E794" s="736">
        <v>-1.63</v>
      </c>
      <c r="F794" s="736">
        <v>6366.47</v>
      </c>
      <c r="G794" s="735">
        <v>6420</v>
      </c>
      <c r="H794" s="735">
        <v>6420</v>
      </c>
      <c r="I794" s="735">
        <v>6245</v>
      </c>
      <c r="J794" s="735">
        <v>14363</v>
      </c>
      <c r="K794" s="735">
        <v>90898140</v>
      </c>
      <c r="L794" s="735">
        <v>4592875000</v>
      </c>
      <c r="M794" s="735">
        <v>4615689994</v>
      </c>
      <c r="N794" s="735">
        <v>725000</v>
      </c>
      <c r="O794" s="734" t="s">
        <v>6500</v>
      </c>
      <c r="P794" s="736">
        <v>1346.7</v>
      </c>
      <c r="Q794" s="736">
        <v>-3.77</v>
      </c>
      <c r="R794" s="736">
        <v>-0.28000000000000003</v>
      </c>
    </row>
    <row r="795" spans="1:18">
      <c r="A795" s="734" t="s">
        <v>7110</v>
      </c>
      <c r="B795" s="734" t="s">
        <v>7111</v>
      </c>
      <c r="C795" s="735">
        <v>21440</v>
      </c>
      <c r="D795" s="735">
        <v>-130</v>
      </c>
      <c r="E795" s="736">
        <v>-0.6</v>
      </c>
      <c r="F795" s="736">
        <v>21524.38</v>
      </c>
      <c r="G795" s="735">
        <v>21465</v>
      </c>
      <c r="H795" s="735">
        <v>21495</v>
      </c>
      <c r="I795" s="735">
        <v>21375</v>
      </c>
      <c r="J795" s="735">
        <v>186</v>
      </c>
      <c r="K795" s="735">
        <v>3986850</v>
      </c>
      <c r="L795" s="735">
        <v>6860800000</v>
      </c>
      <c r="M795" s="735">
        <v>6887801662</v>
      </c>
      <c r="N795" s="735">
        <v>320000</v>
      </c>
      <c r="O795" s="734" t="s">
        <v>6503</v>
      </c>
      <c r="P795" s="736">
        <v>2147.64</v>
      </c>
      <c r="Q795" s="736">
        <v>-0.42</v>
      </c>
      <c r="R795" s="736">
        <v>-0.02</v>
      </c>
    </row>
    <row r="796" spans="1:18">
      <c r="A796" s="734" t="s">
        <v>7114</v>
      </c>
      <c r="B796" s="734" t="s">
        <v>8855</v>
      </c>
      <c r="C796" s="735">
        <v>9650</v>
      </c>
      <c r="D796" s="735">
        <v>20</v>
      </c>
      <c r="E796" s="736">
        <v>0.21</v>
      </c>
      <c r="F796" s="736">
        <v>9678.41</v>
      </c>
      <c r="G796" s="735">
        <v>9630</v>
      </c>
      <c r="H796" s="735">
        <v>9660</v>
      </c>
      <c r="I796" s="735">
        <v>9580</v>
      </c>
      <c r="J796" s="735">
        <v>16299</v>
      </c>
      <c r="K796" s="735">
        <v>157028339</v>
      </c>
      <c r="L796" s="735">
        <v>25090000000</v>
      </c>
      <c r="M796" s="735">
        <v>25163862727</v>
      </c>
      <c r="N796" s="735">
        <v>2600000</v>
      </c>
      <c r="O796" s="734" t="s">
        <v>7115</v>
      </c>
      <c r="P796" s="736">
        <v>1524.16</v>
      </c>
      <c r="Q796" s="736">
        <v>-0.41</v>
      </c>
      <c r="R796" s="736">
        <v>-0.03</v>
      </c>
    </row>
    <row r="797" spans="1:18">
      <c r="A797" s="734" t="s">
        <v>7112</v>
      </c>
      <c r="B797" s="734" t="s">
        <v>8856</v>
      </c>
      <c r="C797" s="735">
        <v>17365</v>
      </c>
      <c r="D797" s="735">
        <v>80</v>
      </c>
      <c r="E797" s="736">
        <v>0.46</v>
      </c>
      <c r="F797" s="736">
        <v>17428.27</v>
      </c>
      <c r="G797" s="735">
        <v>17285</v>
      </c>
      <c r="H797" s="735">
        <v>17390</v>
      </c>
      <c r="I797" s="735">
        <v>17230</v>
      </c>
      <c r="J797" s="735">
        <v>5761</v>
      </c>
      <c r="K797" s="735">
        <v>99992150</v>
      </c>
      <c r="L797" s="735">
        <v>8682500000</v>
      </c>
      <c r="M797" s="735">
        <v>8714133316</v>
      </c>
      <c r="N797" s="735">
        <v>500000</v>
      </c>
      <c r="O797" s="734" t="s">
        <v>7113</v>
      </c>
      <c r="P797" s="736">
        <v>495.5</v>
      </c>
      <c r="Q797" s="736">
        <v>0.47</v>
      </c>
      <c r="R797" s="736">
        <v>0.09</v>
      </c>
    </row>
    <row r="798" spans="1:18">
      <c r="A798" s="734" t="s">
        <v>9591</v>
      </c>
      <c r="B798" s="734" t="s">
        <v>9592</v>
      </c>
      <c r="C798" s="735">
        <v>12440</v>
      </c>
      <c r="D798" s="735">
        <v>50</v>
      </c>
      <c r="E798" s="736">
        <v>0.4</v>
      </c>
      <c r="F798" s="736">
        <v>12462.01</v>
      </c>
      <c r="G798" s="735">
        <v>12390</v>
      </c>
      <c r="H798" s="735">
        <v>12490</v>
      </c>
      <c r="I798" s="735">
        <v>12355</v>
      </c>
      <c r="J798" s="735">
        <v>148693</v>
      </c>
      <c r="K798" s="735">
        <v>1851149739</v>
      </c>
      <c r="L798" s="735">
        <v>44784000000</v>
      </c>
      <c r="M798" s="735">
        <v>44863240084</v>
      </c>
      <c r="N798" s="735">
        <v>3600000</v>
      </c>
      <c r="O798" s="734" t="s">
        <v>9593</v>
      </c>
      <c r="P798" s="736">
        <v>2057.31</v>
      </c>
      <c r="Q798" s="736">
        <v>2.3199999999999998</v>
      </c>
      <c r="R798" s="736">
        <v>0.11</v>
      </c>
    </row>
    <row r="799" spans="1:18">
      <c r="A799" s="734" t="s">
        <v>8857</v>
      </c>
      <c r="B799" s="734" t="s">
        <v>8858</v>
      </c>
      <c r="C799" s="735">
        <v>50960</v>
      </c>
      <c r="D799" s="735">
        <v>-20</v>
      </c>
      <c r="E799" s="736">
        <v>-0.04</v>
      </c>
      <c r="F799" s="736">
        <v>50946.67</v>
      </c>
      <c r="G799" s="735">
        <v>50980</v>
      </c>
      <c r="H799" s="735">
        <v>50990</v>
      </c>
      <c r="I799" s="735">
        <v>50960</v>
      </c>
      <c r="J799" s="735">
        <v>3778</v>
      </c>
      <c r="K799" s="735">
        <v>192549185</v>
      </c>
      <c r="L799" s="735">
        <v>209139840000</v>
      </c>
      <c r="M799" s="735">
        <v>191559494525</v>
      </c>
      <c r="N799" s="735">
        <v>4104000</v>
      </c>
      <c r="O799" s="734" t="s">
        <v>8859</v>
      </c>
      <c r="P799" s="736">
        <v>109.29</v>
      </c>
      <c r="Q799" s="736">
        <v>0.02</v>
      </c>
      <c r="R799" s="736">
        <v>0.02</v>
      </c>
    </row>
    <row r="800" spans="1:18">
      <c r="A800" s="734" t="s">
        <v>8860</v>
      </c>
      <c r="B800" s="734" t="s">
        <v>8861</v>
      </c>
      <c r="C800" s="735">
        <v>53185</v>
      </c>
      <c r="D800" s="735">
        <v>-30</v>
      </c>
      <c r="E800" s="736">
        <v>-0.06</v>
      </c>
      <c r="F800" s="736">
        <v>53184.2</v>
      </c>
      <c r="G800" s="735">
        <v>53185</v>
      </c>
      <c r="H800" s="735">
        <v>53230</v>
      </c>
      <c r="I800" s="735">
        <v>53185</v>
      </c>
      <c r="J800" s="735">
        <v>3907</v>
      </c>
      <c r="K800" s="735">
        <v>207875565</v>
      </c>
      <c r="L800" s="735">
        <v>476324860000</v>
      </c>
      <c r="M800" s="735">
        <v>474190365779</v>
      </c>
      <c r="N800" s="735">
        <v>8956000</v>
      </c>
      <c r="O800" s="734" t="s">
        <v>8862</v>
      </c>
      <c r="P800" s="736">
        <v>119.97</v>
      </c>
      <c r="Q800" s="736">
        <v>0.01</v>
      </c>
      <c r="R800" s="736">
        <v>0.01</v>
      </c>
    </row>
    <row r="801" spans="1:18">
      <c r="A801" s="734" t="s">
        <v>9594</v>
      </c>
      <c r="B801" s="734" t="s">
        <v>9595</v>
      </c>
      <c r="C801" s="735">
        <v>99395</v>
      </c>
      <c r="D801" s="735">
        <v>-85</v>
      </c>
      <c r="E801" s="736">
        <v>-0.09</v>
      </c>
      <c r="F801" s="736">
        <v>99428</v>
      </c>
      <c r="G801" s="735">
        <v>99485</v>
      </c>
      <c r="H801" s="735">
        <v>99550</v>
      </c>
      <c r="I801" s="735">
        <v>99395</v>
      </c>
      <c r="J801" s="735">
        <v>7120</v>
      </c>
      <c r="K801" s="735">
        <v>708281220</v>
      </c>
      <c r="L801" s="735">
        <v>239740740000</v>
      </c>
      <c r="M801" s="735">
        <v>239820339068</v>
      </c>
      <c r="N801" s="735">
        <v>2412000</v>
      </c>
      <c r="O801" s="734" t="s">
        <v>9596</v>
      </c>
      <c r="P801" s="736">
        <v>110.15</v>
      </c>
      <c r="Q801" s="736">
        <v>0.03</v>
      </c>
      <c r="R801" s="736">
        <v>0.03</v>
      </c>
    </row>
    <row r="802" spans="1:18">
      <c r="A802" s="734" t="s">
        <v>7139</v>
      </c>
      <c r="B802" s="734" t="s">
        <v>8211</v>
      </c>
      <c r="C802" s="735">
        <v>8780</v>
      </c>
      <c r="D802" s="735">
        <v>-220</v>
      </c>
      <c r="E802" s="736">
        <v>-2.44</v>
      </c>
      <c r="F802" s="736">
        <v>8782.1299999999992</v>
      </c>
      <c r="G802" s="735">
        <v>8900</v>
      </c>
      <c r="H802" s="735">
        <v>8935</v>
      </c>
      <c r="I802" s="735">
        <v>8745</v>
      </c>
      <c r="J802" s="735">
        <v>2287139</v>
      </c>
      <c r="K802" s="735">
        <v>20099313681</v>
      </c>
      <c r="L802" s="735">
        <v>500021000000</v>
      </c>
      <c r="M802" s="735">
        <v>501020424067</v>
      </c>
      <c r="N802" s="735">
        <v>56950000</v>
      </c>
      <c r="O802" s="734" t="s">
        <v>8212</v>
      </c>
      <c r="P802" s="736">
        <v>3067.42</v>
      </c>
      <c r="Q802" s="736">
        <v>-93.35</v>
      </c>
      <c r="R802" s="736">
        <v>-2.95</v>
      </c>
    </row>
    <row r="803" spans="1:18">
      <c r="A803" s="734" t="s">
        <v>7140</v>
      </c>
      <c r="B803" s="734" t="s">
        <v>8213</v>
      </c>
      <c r="C803" s="735">
        <v>1219</v>
      </c>
      <c r="D803" s="735">
        <v>-69</v>
      </c>
      <c r="E803" s="736">
        <v>-5.36</v>
      </c>
      <c r="F803" s="736">
        <v>1225.58</v>
      </c>
      <c r="G803" s="735">
        <v>1276</v>
      </c>
      <c r="H803" s="735">
        <v>1279</v>
      </c>
      <c r="I803" s="735">
        <v>1212</v>
      </c>
      <c r="J803" s="735">
        <v>4550477</v>
      </c>
      <c r="K803" s="735">
        <v>5587877140</v>
      </c>
      <c r="L803" s="735">
        <v>127324550000</v>
      </c>
      <c r="M803" s="735">
        <v>128011824343</v>
      </c>
      <c r="N803" s="735">
        <v>104450000</v>
      </c>
      <c r="O803" s="734" t="s">
        <v>8212</v>
      </c>
      <c r="P803" s="736">
        <v>3067.42</v>
      </c>
      <c r="Q803" s="736">
        <v>-93.35</v>
      </c>
      <c r="R803" s="736">
        <v>-2.95</v>
      </c>
    </row>
    <row r="804" spans="1:18">
      <c r="A804" s="734" t="s">
        <v>8214</v>
      </c>
      <c r="B804" s="734" t="s">
        <v>8215</v>
      </c>
      <c r="C804" s="735">
        <v>5280</v>
      </c>
      <c r="D804" s="735">
        <v>-250</v>
      </c>
      <c r="E804" s="736">
        <v>-4.5199999999999996</v>
      </c>
      <c r="F804" s="736">
        <v>5280.59</v>
      </c>
      <c r="G804" s="735">
        <v>5455</v>
      </c>
      <c r="H804" s="735">
        <v>5460</v>
      </c>
      <c r="I804" s="735">
        <v>5245</v>
      </c>
      <c r="J804" s="735">
        <v>3693011</v>
      </c>
      <c r="K804" s="735">
        <v>19688543290</v>
      </c>
      <c r="L804" s="735">
        <v>675048000000</v>
      </c>
      <c r="M804" s="735">
        <v>675123981353</v>
      </c>
      <c r="N804" s="735">
        <v>127850000</v>
      </c>
      <c r="O804" s="734" t="s">
        <v>8216</v>
      </c>
      <c r="P804" s="736">
        <v>1801.49</v>
      </c>
      <c r="Q804" s="736">
        <v>-93.72</v>
      </c>
      <c r="R804" s="736">
        <v>-4.95</v>
      </c>
    </row>
    <row r="805" spans="1:18">
      <c r="A805" s="734" t="s">
        <v>7116</v>
      </c>
      <c r="B805" s="734" t="s">
        <v>7117</v>
      </c>
      <c r="C805" s="735">
        <v>17060</v>
      </c>
      <c r="D805" s="735">
        <v>-600</v>
      </c>
      <c r="E805" s="736">
        <v>-3.4</v>
      </c>
      <c r="F805" s="736">
        <v>17097.95</v>
      </c>
      <c r="G805" s="735">
        <v>17380</v>
      </c>
      <c r="H805" s="735">
        <v>17385</v>
      </c>
      <c r="I805" s="735">
        <v>16995</v>
      </c>
      <c r="J805" s="735">
        <v>855751</v>
      </c>
      <c r="K805" s="735">
        <v>14691838064</v>
      </c>
      <c r="L805" s="735">
        <v>1073927000000</v>
      </c>
      <c r="M805" s="735">
        <v>1076316237684</v>
      </c>
      <c r="N805" s="735">
        <v>62950000</v>
      </c>
      <c r="O805" s="734" t="s">
        <v>7118</v>
      </c>
      <c r="P805" s="736">
        <v>6383.9</v>
      </c>
      <c r="Q805" s="736">
        <v>-225.65</v>
      </c>
      <c r="R805" s="736">
        <v>-3.41</v>
      </c>
    </row>
    <row r="806" spans="1:18">
      <c r="A806" s="734" t="s">
        <v>8217</v>
      </c>
      <c r="B806" s="734" t="s">
        <v>8218</v>
      </c>
      <c r="C806" s="735">
        <v>11620</v>
      </c>
      <c r="D806" s="735">
        <v>20</v>
      </c>
      <c r="E806" s="736">
        <v>0.17</v>
      </c>
      <c r="F806" s="736">
        <v>11634.61</v>
      </c>
      <c r="G806" s="735">
        <v>11525</v>
      </c>
      <c r="H806" s="735">
        <v>11695</v>
      </c>
      <c r="I806" s="735">
        <v>11475</v>
      </c>
      <c r="J806" s="735">
        <v>545703</v>
      </c>
      <c r="K806" s="735">
        <v>6347421330</v>
      </c>
      <c r="L806" s="735">
        <v>93541000000</v>
      </c>
      <c r="M806" s="735">
        <v>94240341151</v>
      </c>
      <c r="N806" s="735">
        <v>8050000</v>
      </c>
      <c r="O806" s="734" t="s">
        <v>8219</v>
      </c>
      <c r="P806" s="736">
        <v>2422.81</v>
      </c>
      <c r="Q806" s="736">
        <v>3.5</v>
      </c>
      <c r="R806" s="736">
        <v>0.14000000000000001</v>
      </c>
    </row>
    <row r="807" spans="1:18">
      <c r="A807" s="734" t="s">
        <v>7119</v>
      </c>
      <c r="B807" s="734" t="s">
        <v>7120</v>
      </c>
      <c r="C807" s="735">
        <v>21270</v>
      </c>
      <c r="D807" s="735">
        <v>5</v>
      </c>
      <c r="E807" s="736">
        <v>0.02</v>
      </c>
      <c r="F807" s="736">
        <v>21310.3</v>
      </c>
      <c r="G807" s="735">
        <v>21275</v>
      </c>
      <c r="H807" s="735">
        <v>21335</v>
      </c>
      <c r="I807" s="735">
        <v>21200</v>
      </c>
      <c r="J807" s="735">
        <v>17609</v>
      </c>
      <c r="K807" s="735">
        <v>374711917</v>
      </c>
      <c r="L807" s="735">
        <v>36159000000</v>
      </c>
      <c r="M807" s="735">
        <v>36227510977</v>
      </c>
      <c r="N807" s="735">
        <v>1700000</v>
      </c>
      <c r="O807" s="734" t="s">
        <v>6319</v>
      </c>
      <c r="P807" s="736">
        <v>4214.17</v>
      </c>
      <c r="Q807" s="736">
        <v>-6.39</v>
      </c>
      <c r="R807" s="736">
        <v>-0.15</v>
      </c>
    </row>
    <row r="808" spans="1:18">
      <c r="A808" s="734" t="s">
        <v>7137</v>
      </c>
      <c r="B808" s="734" t="s">
        <v>8220</v>
      </c>
      <c r="C808" s="735">
        <v>6930</v>
      </c>
      <c r="D808" s="735">
        <v>-65</v>
      </c>
      <c r="E808" s="736">
        <v>-0.93</v>
      </c>
      <c r="F808" s="736">
        <v>6932.99</v>
      </c>
      <c r="G808" s="735">
        <v>6965</v>
      </c>
      <c r="H808" s="735">
        <v>6975</v>
      </c>
      <c r="I808" s="735">
        <v>6915</v>
      </c>
      <c r="J808" s="735">
        <v>25392</v>
      </c>
      <c r="K808" s="735">
        <v>175954692</v>
      </c>
      <c r="L808" s="735">
        <v>120582000000</v>
      </c>
      <c r="M808" s="735">
        <v>120634102503</v>
      </c>
      <c r="N808" s="735">
        <v>17400000</v>
      </c>
      <c r="O808" s="734" t="s">
        <v>8221</v>
      </c>
      <c r="P808" s="736">
        <v>1922.13</v>
      </c>
      <c r="Q808" s="736">
        <v>-14.99</v>
      </c>
      <c r="R808" s="736">
        <v>-0.77</v>
      </c>
    </row>
    <row r="809" spans="1:18">
      <c r="A809" s="734" t="s">
        <v>7138</v>
      </c>
      <c r="B809" s="734" t="s">
        <v>8222</v>
      </c>
      <c r="C809" s="735">
        <v>2270</v>
      </c>
      <c r="D809" s="735">
        <v>-20</v>
      </c>
      <c r="E809" s="736">
        <v>-0.87</v>
      </c>
      <c r="F809" s="736">
        <v>2273.73</v>
      </c>
      <c r="G809" s="735">
        <v>2285</v>
      </c>
      <c r="H809" s="735">
        <v>2295</v>
      </c>
      <c r="I809" s="735">
        <v>2260</v>
      </c>
      <c r="J809" s="735">
        <v>28887</v>
      </c>
      <c r="K809" s="735">
        <v>65589065</v>
      </c>
      <c r="L809" s="735">
        <v>1929500000</v>
      </c>
      <c r="M809" s="735">
        <v>1932669976</v>
      </c>
      <c r="N809" s="735">
        <v>850000</v>
      </c>
      <c r="O809" s="734" t="s">
        <v>8221</v>
      </c>
      <c r="P809" s="736">
        <v>1922.13</v>
      </c>
      <c r="Q809" s="736">
        <v>-14.99</v>
      </c>
      <c r="R809" s="736">
        <v>-0.77</v>
      </c>
    </row>
    <row r="810" spans="1:18">
      <c r="A810" s="734" t="s">
        <v>8863</v>
      </c>
      <c r="B810" s="734" t="s">
        <v>8864</v>
      </c>
      <c r="C810" s="735">
        <v>1055640</v>
      </c>
      <c r="D810" s="735">
        <v>350</v>
      </c>
      <c r="E810" s="736">
        <v>0.03</v>
      </c>
      <c r="F810" s="736">
        <v>1055375.58</v>
      </c>
      <c r="G810" s="735">
        <v>1055635</v>
      </c>
      <c r="H810" s="735">
        <v>1055640</v>
      </c>
      <c r="I810" s="735">
        <v>1055635</v>
      </c>
      <c r="J810" s="735">
        <v>71179</v>
      </c>
      <c r="K810" s="735">
        <v>75139239704</v>
      </c>
      <c r="L810" s="735">
        <v>1689340692000</v>
      </c>
      <c r="M810" s="735">
        <v>1688917533889</v>
      </c>
      <c r="N810" s="735">
        <v>1600300</v>
      </c>
      <c r="O810" s="734" t="s">
        <v>8865</v>
      </c>
      <c r="P810" s="736">
        <v>12104.82</v>
      </c>
      <c r="Q810" s="736">
        <v>2.88</v>
      </c>
      <c r="R810" s="736">
        <v>0.02</v>
      </c>
    </row>
    <row r="811" spans="1:18">
      <c r="A811" s="734" t="s">
        <v>7121</v>
      </c>
      <c r="B811" s="734" t="s">
        <v>7122</v>
      </c>
      <c r="C811" s="735">
        <v>56910</v>
      </c>
      <c r="D811" s="735">
        <v>15</v>
      </c>
      <c r="E811" s="736">
        <v>0.03</v>
      </c>
      <c r="F811" s="736">
        <v>56899.78</v>
      </c>
      <c r="G811" s="735">
        <v>56915</v>
      </c>
      <c r="H811" s="735">
        <v>56915</v>
      </c>
      <c r="I811" s="735">
        <v>56910</v>
      </c>
      <c r="J811" s="735">
        <v>244380</v>
      </c>
      <c r="K811" s="735">
        <v>13908415416</v>
      </c>
      <c r="L811" s="735">
        <v>4876617900000</v>
      </c>
      <c r="M811" s="735">
        <v>4875741851944</v>
      </c>
      <c r="N811" s="735">
        <v>85690000</v>
      </c>
      <c r="O811" s="734" t="s">
        <v>7123</v>
      </c>
      <c r="P811" s="736">
        <v>12473.55</v>
      </c>
      <c r="Q811" s="736">
        <v>2.94</v>
      </c>
      <c r="R811" s="736">
        <v>0.02</v>
      </c>
    </row>
    <row r="812" spans="1:18">
      <c r="A812" s="734" t="s">
        <v>8866</v>
      </c>
      <c r="B812" s="734" t="s">
        <v>8867</v>
      </c>
      <c r="C812" s="735">
        <v>1000370</v>
      </c>
      <c r="D812" s="735">
        <v>330</v>
      </c>
      <c r="E812" s="736">
        <v>0.03</v>
      </c>
      <c r="F812" s="736">
        <v>1000131.06</v>
      </c>
      <c r="G812" s="735">
        <v>1000370</v>
      </c>
      <c r="H812" s="735">
        <v>1001485</v>
      </c>
      <c r="I812" s="735">
        <v>1000365</v>
      </c>
      <c r="J812" s="735">
        <v>17026</v>
      </c>
      <c r="K812" s="735">
        <v>17032301012</v>
      </c>
      <c r="L812" s="735">
        <v>416153920000</v>
      </c>
      <c r="M812" s="735">
        <v>416054521722</v>
      </c>
      <c r="N812" s="735">
        <v>416000</v>
      </c>
      <c r="O812" s="734" t="s">
        <v>8868</v>
      </c>
      <c r="P812" s="736">
        <v>11993.17</v>
      </c>
      <c r="Q812" s="736">
        <v>2.83</v>
      </c>
      <c r="R812" s="736">
        <v>0.02</v>
      </c>
    </row>
    <row r="813" spans="1:18">
      <c r="A813" s="734" t="s">
        <v>7124</v>
      </c>
      <c r="B813" s="734" t="s">
        <v>7125</v>
      </c>
      <c r="C813" s="735">
        <v>7775</v>
      </c>
      <c r="D813" s="735">
        <v>65</v>
      </c>
      <c r="E813" s="736">
        <v>0.84</v>
      </c>
      <c r="F813" s="736">
        <v>7805.09</v>
      </c>
      <c r="G813" s="735">
        <v>7710</v>
      </c>
      <c r="H813" s="735">
        <v>7825</v>
      </c>
      <c r="I813" s="735">
        <v>7695</v>
      </c>
      <c r="J813" s="735">
        <v>30665</v>
      </c>
      <c r="K813" s="735">
        <v>238396285</v>
      </c>
      <c r="L813" s="735">
        <v>72307500000</v>
      </c>
      <c r="M813" s="735">
        <v>72587293119</v>
      </c>
      <c r="N813" s="735">
        <v>9300000</v>
      </c>
      <c r="O813" s="734" t="s">
        <v>7126</v>
      </c>
      <c r="P813" s="736">
        <v>1656.14</v>
      </c>
      <c r="Q813" s="736">
        <v>15.33</v>
      </c>
      <c r="R813" s="736">
        <v>0.93</v>
      </c>
    </row>
    <row r="814" spans="1:18">
      <c r="A814" s="734" t="s">
        <v>7129</v>
      </c>
      <c r="B814" s="734" t="s">
        <v>7130</v>
      </c>
      <c r="C814" s="735">
        <v>17435</v>
      </c>
      <c r="D814" s="735">
        <v>-255</v>
      </c>
      <c r="E814" s="736">
        <v>-1.44</v>
      </c>
      <c r="F814" s="736">
        <v>17466.310000000001</v>
      </c>
      <c r="G814" s="735">
        <v>17690</v>
      </c>
      <c r="H814" s="735">
        <v>17690</v>
      </c>
      <c r="I814" s="735">
        <v>17435</v>
      </c>
      <c r="J814" s="735">
        <v>31877</v>
      </c>
      <c r="K814" s="735">
        <v>558671228</v>
      </c>
      <c r="L814" s="735">
        <v>73227000000</v>
      </c>
      <c r="M814" s="735">
        <v>73358516118</v>
      </c>
      <c r="N814" s="735">
        <v>4200000</v>
      </c>
      <c r="O814" s="734" t="s">
        <v>7131</v>
      </c>
      <c r="P814" s="736">
        <v>3307.16</v>
      </c>
      <c r="Q814" s="736">
        <v>-55.23</v>
      </c>
      <c r="R814" s="736">
        <v>-1.64</v>
      </c>
    </row>
    <row r="815" spans="1:18">
      <c r="A815" s="734" t="s">
        <v>7132</v>
      </c>
      <c r="B815" s="734" t="s">
        <v>7133</v>
      </c>
      <c r="C815" s="735">
        <v>14175</v>
      </c>
      <c r="D815" s="735">
        <v>30</v>
      </c>
      <c r="E815" s="736">
        <v>0.21</v>
      </c>
      <c r="F815" s="736">
        <v>14140.59</v>
      </c>
      <c r="G815" s="735">
        <v>14120</v>
      </c>
      <c r="H815" s="735">
        <v>14175</v>
      </c>
      <c r="I815" s="735">
        <v>14065</v>
      </c>
      <c r="J815" s="735">
        <v>10136</v>
      </c>
      <c r="K815" s="735">
        <v>143183267</v>
      </c>
      <c r="L815" s="735">
        <v>16301250000</v>
      </c>
      <c r="M815" s="735">
        <v>16261673118</v>
      </c>
      <c r="N815" s="735">
        <v>1150000</v>
      </c>
      <c r="O815" s="734" t="s">
        <v>7134</v>
      </c>
      <c r="P815" s="736">
        <v>3525.52</v>
      </c>
      <c r="Q815" s="736">
        <v>-15.5</v>
      </c>
      <c r="R815" s="736">
        <v>-0.44</v>
      </c>
    </row>
    <row r="816" spans="1:18">
      <c r="A816" s="734" t="s">
        <v>7135</v>
      </c>
      <c r="B816" s="734" t="s">
        <v>7136</v>
      </c>
      <c r="C816" s="735">
        <v>109865</v>
      </c>
      <c r="D816" s="735">
        <v>25</v>
      </c>
      <c r="E816" s="736">
        <v>0.02</v>
      </c>
      <c r="F816" s="736">
        <v>109831.54</v>
      </c>
      <c r="G816" s="735">
        <v>109860</v>
      </c>
      <c r="H816" s="735">
        <v>109865</v>
      </c>
      <c r="I816" s="735">
        <v>109860</v>
      </c>
      <c r="J816" s="735">
        <v>97714</v>
      </c>
      <c r="K816" s="735">
        <v>10735149462</v>
      </c>
      <c r="L816" s="735">
        <v>2631596345000</v>
      </c>
      <c r="M816" s="735">
        <v>2630794788722</v>
      </c>
      <c r="N816" s="735">
        <v>23953000</v>
      </c>
      <c r="O816" s="734" t="s">
        <v>6685</v>
      </c>
      <c r="P816" s="736">
        <v>1176.6600000000001</v>
      </c>
      <c r="Q816" s="736">
        <v>0.08</v>
      </c>
      <c r="R816" s="736">
        <v>0.01</v>
      </c>
    </row>
    <row r="817" spans="1:18">
      <c r="A817" s="734" t="s">
        <v>7141</v>
      </c>
      <c r="B817" s="734" t="s">
        <v>7142</v>
      </c>
      <c r="C817" s="735">
        <v>28100</v>
      </c>
      <c r="D817" s="735">
        <v>130</v>
      </c>
      <c r="E817" s="736">
        <v>0.46</v>
      </c>
      <c r="F817" s="736">
        <v>28170.89</v>
      </c>
      <c r="G817" s="735">
        <v>27970</v>
      </c>
      <c r="H817" s="735">
        <v>28255</v>
      </c>
      <c r="I817" s="735">
        <v>27970</v>
      </c>
      <c r="J817" s="735">
        <v>3599</v>
      </c>
      <c r="K817" s="735">
        <v>101147390</v>
      </c>
      <c r="L817" s="735">
        <v>14050000000</v>
      </c>
      <c r="M817" s="735">
        <v>14085443260</v>
      </c>
      <c r="N817" s="735">
        <v>500000</v>
      </c>
      <c r="O817" s="734" t="s">
        <v>6332</v>
      </c>
      <c r="P817" s="736">
        <v>2733.85</v>
      </c>
      <c r="Q817" s="736">
        <v>-0.63</v>
      </c>
      <c r="R817" s="736">
        <v>-0.02</v>
      </c>
    </row>
    <row r="818" spans="1:18">
      <c r="A818" s="734" t="s">
        <v>9597</v>
      </c>
      <c r="B818" s="734" t="s">
        <v>9598</v>
      </c>
      <c r="C818" s="735">
        <v>13850</v>
      </c>
      <c r="D818" s="735">
        <v>-160</v>
      </c>
      <c r="E818" s="736">
        <v>-1.1399999999999999</v>
      </c>
      <c r="F818" s="736">
        <v>13788.02</v>
      </c>
      <c r="G818" s="735">
        <v>13455</v>
      </c>
      <c r="H818" s="735">
        <v>13870</v>
      </c>
      <c r="I818" s="735">
        <v>13455</v>
      </c>
      <c r="J818" s="735">
        <v>2343760</v>
      </c>
      <c r="K818" s="735">
        <v>32019614310</v>
      </c>
      <c r="L818" s="735">
        <v>1026285000000</v>
      </c>
      <c r="M818" s="735">
        <v>1021692459625</v>
      </c>
      <c r="N818" s="735">
        <v>74100000</v>
      </c>
      <c r="O818" s="734" t="s">
        <v>6214</v>
      </c>
      <c r="P818" s="736">
        <v>4831.6499999999996</v>
      </c>
      <c r="Q818" s="736">
        <v>-63.75</v>
      </c>
      <c r="R818" s="736">
        <v>-1.3</v>
      </c>
    </row>
    <row r="819" spans="1:18">
      <c r="A819" s="734" t="s">
        <v>7144</v>
      </c>
      <c r="B819" s="734" t="s">
        <v>7145</v>
      </c>
      <c r="C819" s="735">
        <v>15995</v>
      </c>
      <c r="D819" s="735">
        <v>-90</v>
      </c>
      <c r="E819" s="736">
        <v>-0.56000000000000005</v>
      </c>
      <c r="F819" s="736">
        <v>16059.37</v>
      </c>
      <c r="G819" s="735">
        <v>16060</v>
      </c>
      <c r="H819" s="735">
        <v>16090</v>
      </c>
      <c r="I819" s="735">
        <v>15995</v>
      </c>
      <c r="J819" s="735">
        <v>628</v>
      </c>
      <c r="K819" s="735">
        <v>10064497</v>
      </c>
      <c r="L819" s="735">
        <v>8797250000</v>
      </c>
      <c r="M819" s="735">
        <v>8832651167</v>
      </c>
      <c r="N819" s="735">
        <v>550000</v>
      </c>
      <c r="O819" s="734" t="s">
        <v>6449</v>
      </c>
      <c r="P819" s="736">
        <v>3048.41</v>
      </c>
      <c r="Q819" s="736">
        <v>-22.56</v>
      </c>
      <c r="R819" s="736">
        <v>-0.73</v>
      </c>
    </row>
    <row r="820" spans="1:18">
      <c r="A820" s="734" t="s">
        <v>7148</v>
      </c>
      <c r="B820" s="734" t="s">
        <v>7149</v>
      </c>
      <c r="C820" s="735">
        <v>11545</v>
      </c>
      <c r="D820" s="735">
        <v>-15</v>
      </c>
      <c r="E820" s="736">
        <v>-0.13</v>
      </c>
      <c r="F820" s="736">
        <v>11573.04</v>
      </c>
      <c r="G820" s="735">
        <v>11580</v>
      </c>
      <c r="H820" s="735">
        <v>11580</v>
      </c>
      <c r="I820" s="735">
        <v>11545</v>
      </c>
      <c r="J820" s="735">
        <v>13051</v>
      </c>
      <c r="K820" s="735">
        <v>150898055</v>
      </c>
      <c r="L820" s="735">
        <v>10390500000</v>
      </c>
      <c r="M820" s="735">
        <v>10415737361</v>
      </c>
      <c r="N820" s="735">
        <v>900000</v>
      </c>
      <c r="O820" s="734" t="s">
        <v>6693</v>
      </c>
      <c r="P820" s="736">
        <v>11596.48</v>
      </c>
      <c r="Q820" s="736">
        <v>-32.04</v>
      </c>
      <c r="R820" s="736">
        <v>-0.28000000000000003</v>
      </c>
    </row>
    <row r="821" spans="1:18">
      <c r="A821" s="734" t="s">
        <v>7150</v>
      </c>
      <c r="B821" s="734" t="s">
        <v>7151</v>
      </c>
      <c r="C821" s="735">
        <v>6295</v>
      </c>
      <c r="D821" s="735">
        <v>-5</v>
      </c>
      <c r="E821" s="736">
        <v>-0.08</v>
      </c>
      <c r="F821" s="736">
        <v>6293.22</v>
      </c>
      <c r="G821" s="735">
        <v>6300</v>
      </c>
      <c r="H821" s="735">
        <v>6325</v>
      </c>
      <c r="I821" s="735">
        <v>6260</v>
      </c>
      <c r="J821" s="735">
        <v>14397</v>
      </c>
      <c r="K821" s="735">
        <v>90453984</v>
      </c>
      <c r="L821" s="735">
        <v>16367000000</v>
      </c>
      <c r="M821" s="735">
        <v>16362369422</v>
      </c>
      <c r="N821" s="735">
        <v>2600000</v>
      </c>
      <c r="O821" s="734" t="s">
        <v>7152</v>
      </c>
      <c r="P821" s="736">
        <v>513.73</v>
      </c>
      <c r="Q821" s="736">
        <v>-1.08</v>
      </c>
      <c r="R821" s="736">
        <v>-0.21</v>
      </c>
    </row>
    <row r="822" spans="1:18">
      <c r="A822" s="734" t="s">
        <v>8260</v>
      </c>
      <c r="B822" s="734" t="s">
        <v>9599</v>
      </c>
      <c r="C822" s="735">
        <v>29800</v>
      </c>
      <c r="D822" s="735">
        <v>-355</v>
      </c>
      <c r="E822" s="736">
        <v>-1.18</v>
      </c>
      <c r="F822" s="736">
        <v>29771.75</v>
      </c>
      <c r="G822" s="735">
        <v>30155</v>
      </c>
      <c r="H822" s="735">
        <v>30155</v>
      </c>
      <c r="I822" s="735">
        <v>29360</v>
      </c>
      <c r="J822" s="735">
        <v>327854</v>
      </c>
      <c r="K822" s="735">
        <v>9775711961</v>
      </c>
      <c r="L822" s="735">
        <v>253300000000</v>
      </c>
      <c r="M822" s="735">
        <v>253059879834</v>
      </c>
      <c r="N822" s="735">
        <v>8500000</v>
      </c>
      <c r="O822" s="734" t="s">
        <v>9600</v>
      </c>
      <c r="P822" s="736">
        <v>4416.96</v>
      </c>
      <c r="Q822" s="736">
        <v>-76.22</v>
      </c>
      <c r="R822" s="736">
        <v>-1.7</v>
      </c>
    </row>
    <row r="823" spans="1:18">
      <c r="A823" s="734" t="s">
        <v>7153</v>
      </c>
      <c r="B823" s="734" t="s">
        <v>7154</v>
      </c>
      <c r="C823" s="735">
        <v>8640</v>
      </c>
      <c r="D823" s="735">
        <v>10</v>
      </c>
      <c r="E823" s="736">
        <v>0.12</v>
      </c>
      <c r="F823" s="736">
        <v>8615.06</v>
      </c>
      <c r="G823" s="735">
        <v>8650</v>
      </c>
      <c r="H823" s="735">
        <v>8650</v>
      </c>
      <c r="I823" s="735">
        <v>8555</v>
      </c>
      <c r="J823" s="735">
        <v>28670</v>
      </c>
      <c r="K823" s="735">
        <v>247236189</v>
      </c>
      <c r="L823" s="735">
        <v>14342400000</v>
      </c>
      <c r="M823" s="735">
        <v>14301003811</v>
      </c>
      <c r="N823" s="735">
        <v>1660000</v>
      </c>
      <c r="O823" s="734" t="s">
        <v>7155</v>
      </c>
      <c r="P823" s="736">
        <v>8702.06</v>
      </c>
      <c r="Q823" s="736">
        <v>-51.73</v>
      </c>
      <c r="R823" s="736">
        <v>-0.59</v>
      </c>
    </row>
    <row r="824" spans="1:18">
      <c r="A824" s="734" t="s">
        <v>7156</v>
      </c>
      <c r="B824" s="734" t="s">
        <v>7157</v>
      </c>
      <c r="C824" s="735">
        <v>16910</v>
      </c>
      <c r="D824" s="735">
        <v>5</v>
      </c>
      <c r="E824" s="736">
        <v>0.03</v>
      </c>
      <c r="F824" s="736">
        <v>16942.37</v>
      </c>
      <c r="G824" s="735">
        <v>16810</v>
      </c>
      <c r="H824" s="735">
        <v>16935</v>
      </c>
      <c r="I824" s="735">
        <v>16810</v>
      </c>
      <c r="J824" s="735">
        <v>8864</v>
      </c>
      <c r="K824" s="735">
        <v>149880430</v>
      </c>
      <c r="L824" s="735">
        <v>11837000000</v>
      </c>
      <c r="M824" s="735">
        <v>11859662044</v>
      </c>
      <c r="N824" s="735">
        <v>700000</v>
      </c>
      <c r="O824" s="734" t="s">
        <v>7158</v>
      </c>
      <c r="P824" s="736">
        <v>1726.42</v>
      </c>
      <c r="Q824" s="736">
        <v>-2.87</v>
      </c>
      <c r="R824" s="736">
        <v>-0.17</v>
      </c>
    </row>
    <row r="825" spans="1:18">
      <c r="A825" s="734" t="s">
        <v>7159</v>
      </c>
      <c r="B825" s="734" t="s">
        <v>7160</v>
      </c>
      <c r="C825" s="735">
        <v>16110</v>
      </c>
      <c r="D825" s="735">
        <v>85</v>
      </c>
      <c r="E825" s="736">
        <v>0.53</v>
      </c>
      <c r="F825" s="736">
        <v>16167.15</v>
      </c>
      <c r="G825" s="735">
        <v>16070</v>
      </c>
      <c r="H825" s="735">
        <v>16195</v>
      </c>
      <c r="I825" s="735">
        <v>16070</v>
      </c>
      <c r="J825" s="735">
        <v>1369</v>
      </c>
      <c r="K825" s="735">
        <v>22093675</v>
      </c>
      <c r="L825" s="735">
        <v>12565800000</v>
      </c>
      <c r="M825" s="735">
        <v>12610375347</v>
      </c>
      <c r="N825" s="735">
        <v>780000</v>
      </c>
      <c r="O825" s="734" t="s">
        <v>7161</v>
      </c>
      <c r="P825" s="736">
        <v>2331.5100000000002</v>
      </c>
      <c r="Q825" s="736">
        <v>1.53</v>
      </c>
      <c r="R825" s="736">
        <v>7.0000000000000007E-2</v>
      </c>
    </row>
    <row r="826" spans="1:18">
      <c r="A826" s="734" t="s">
        <v>7162</v>
      </c>
      <c r="B826" s="734" t="s">
        <v>7163</v>
      </c>
      <c r="C826" s="735">
        <v>18085</v>
      </c>
      <c r="D826" s="735">
        <v>145</v>
      </c>
      <c r="E826" s="736">
        <v>0.81</v>
      </c>
      <c r="F826" s="736">
        <v>18085.71</v>
      </c>
      <c r="G826" s="735">
        <v>18060</v>
      </c>
      <c r="H826" s="735">
        <v>18115</v>
      </c>
      <c r="I826" s="735">
        <v>18055</v>
      </c>
      <c r="J826" s="735">
        <v>179</v>
      </c>
      <c r="K826" s="735">
        <v>3238790</v>
      </c>
      <c r="L826" s="735">
        <v>11936100000</v>
      </c>
      <c r="M826" s="735">
        <v>11936568581</v>
      </c>
      <c r="N826" s="735">
        <v>660000</v>
      </c>
      <c r="O826" s="734" t="s">
        <v>7164</v>
      </c>
      <c r="P826" s="736">
        <v>2512.3000000000002</v>
      </c>
      <c r="Q826" s="736">
        <v>6.54</v>
      </c>
      <c r="R826" s="736">
        <v>0.26</v>
      </c>
    </row>
    <row r="827" spans="1:18">
      <c r="A827" s="734" t="s">
        <v>7165</v>
      </c>
      <c r="B827" s="734" t="s">
        <v>7166</v>
      </c>
      <c r="C827" s="735">
        <v>26420</v>
      </c>
      <c r="D827" s="735">
        <v>-30</v>
      </c>
      <c r="E827" s="736">
        <v>-0.11</v>
      </c>
      <c r="F827" s="736">
        <v>26365.96</v>
      </c>
      <c r="G827" s="735">
        <v>26280</v>
      </c>
      <c r="H827" s="735">
        <v>26460</v>
      </c>
      <c r="I827" s="735">
        <v>26225</v>
      </c>
      <c r="J827" s="735">
        <v>15880</v>
      </c>
      <c r="K827" s="735">
        <v>419338903</v>
      </c>
      <c r="L827" s="735">
        <v>3038300000000</v>
      </c>
      <c r="M827" s="735">
        <v>3032084883926</v>
      </c>
      <c r="N827" s="735">
        <v>115000000</v>
      </c>
      <c r="O827" s="734" t="s">
        <v>6452</v>
      </c>
      <c r="P827" s="736">
        <v>2655.45</v>
      </c>
      <c r="Q827" s="736">
        <v>0.88</v>
      </c>
      <c r="R827" s="736">
        <v>0.03</v>
      </c>
    </row>
    <row r="828" spans="1:18">
      <c r="A828" s="734" t="s">
        <v>7167</v>
      </c>
      <c r="B828" s="734" t="s">
        <v>7168</v>
      </c>
      <c r="C828" s="735">
        <v>17145</v>
      </c>
      <c r="D828" s="735">
        <v>40</v>
      </c>
      <c r="E828" s="736">
        <v>0.23</v>
      </c>
      <c r="F828" s="736">
        <v>17125.95</v>
      </c>
      <c r="G828" s="735">
        <v>17120</v>
      </c>
      <c r="H828" s="735">
        <v>17170</v>
      </c>
      <c r="I828" s="735">
        <v>17095</v>
      </c>
      <c r="J828" s="735">
        <v>807</v>
      </c>
      <c r="K828" s="735">
        <v>13827890</v>
      </c>
      <c r="L828" s="735">
        <v>12001500000</v>
      </c>
      <c r="M828" s="735">
        <v>11988166766</v>
      </c>
      <c r="N828" s="735">
        <v>700000</v>
      </c>
      <c r="O828" s="734" t="s">
        <v>6336</v>
      </c>
      <c r="P828" s="736">
        <v>3554.66</v>
      </c>
      <c r="Q828" s="736">
        <v>0.55000000000000004</v>
      </c>
      <c r="R828" s="736">
        <v>0.02</v>
      </c>
    </row>
    <row r="829" spans="1:18">
      <c r="A829" s="734" t="s">
        <v>7169</v>
      </c>
      <c r="B829" s="734" t="s">
        <v>7170</v>
      </c>
      <c r="C829" s="735">
        <v>26075</v>
      </c>
      <c r="D829" s="735">
        <v>110</v>
      </c>
      <c r="E829" s="736">
        <v>0.42</v>
      </c>
      <c r="F829" s="736">
        <v>25875.06</v>
      </c>
      <c r="G829" s="735">
        <v>26050</v>
      </c>
      <c r="H829" s="735">
        <v>26090</v>
      </c>
      <c r="I829" s="735">
        <v>25595</v>
      </c>
      <c r="J829" s="735">
        <v>13378</v>
      </c>
      <c r="K829" s="735">
        <v>347223824</v>
      </c>
      <c r="L829" s="735">
        <v>28682500000</v>
      </c>
      <c r="M829" s="735">
        <v>28462567708</v>
      </c>
      <c r="N829" s="735">
        <v>1100000</v>
      </c>
      <c r="O829" s="734" t="s">
        <v>7171</v>
      </c>
      <c r="P829" s="736">
        <v>5494.76</v>
      </c>
      <c r="Q829" s="736">
        <v>-8.24</v>
      </c>
      <c r="R829" s="736">
        <v>-0.15</v>
      </c>
    </row>
    <row r="830" spans="1:18">
      <c r="A830" s="734" t="s">
        <v>9601</v>
      </c>
      <c r="B830" s="734" t="s">
        <v>9602</v>
      </c>
      <c r="C830" s="735">
        <v>11450</v>
      </c>
      <c r="D830" s="735">
        <v>60</v>
      </c>
      <c r="E830" s="736">
        <v>0.53</v>
      </c>
      <c r="F830" s="736">
        <v>11446.08</v>
      </c>
      <c r="G830" s="735">
        <v>11350</v>
      </c>
      <c r="H830" s="735">
        <v>11450</v>
      </c>
      <c r="I830" s="735">
        <v>11350</v>
      </c>
      <c r="J830" s="735">
        <v>443754</v>
      </c>
      <c r="K830" s="735">
        <v>5065786078</v>
      </c>
      <c r="L830" s="735">
        <v>478037500000</v>
      </c>
      <c r="M830" s="735">
        <v>477873661344</v>
      </c>
      <c r="N830" s="735">
        <v>41750000</v>
      </c>
      <c r="O830" s="734" t="s">
        <v>9603</v>
      </c>
      <c r="P830" s="736">
        <v>482.37</v>
      </c>
      <c r="Q830" s="736">
        <v>-1.03</v>
      </c>
      <c r="R830" s="736">
        <v>-0.21</v>
      </c>
    </row>
    <row r="831" spans="1:18">
      <c r="A831" s="734" t="s">
        <v>8223</v>
      </c>
      <c r="B831" s="734" t="s">
        <v>8869</v>
      </c>
      <c r="C831" s="735">
        <v>22245</v>
      </c>
      <c r="D831" s="735">
        <v>-70</v>
      </c>
      <c r="E831" s="736">
        <v>-0.31</v>
      </c>
      <c r="F831" s="736">
        <v>22447.75</v>
      </c>
      <c r="G831" s="735">
        <v>22315</v>
      </c>
      <c r="H831" s="735">
        <v>22315</v>
      </c>
      <c r="I831" s="735">
        <v>22070</v>
      </c>
      <c r="J831" s="735">
        <v>3425</v>
      </c>
      <c r="K831" s="735">
        <v>76154362</v>
      </c>
      <c r="L831" s="735">
        <v>24469500000</v>
      </c>
      <c r="M831" s="735">
        <v>24692525600</v>
      </c>
      <c r="N831" s="735">
        <v>1100000</v>
      </c>
      <c r="O831" s="734" t="s">
        <v>8870</v>
      </c>
      <c r="P831" s="736">
        <v>513.91</v>
      </c>
      <c r="Q831" s="736">
        <v>-1.85</v>
      </c>
      <c r="R831" s="736">
        <v>-0.36</v>
      </c>
    </row>
    <row r="832" spans="1:18">
      <c r="A832" s="734" t="s">
        <v>7143</v>
      </c>
      <c r="B832" s="734" t="s">
        <v>8224</v>
      </c>
      <c r="C832" s="735">
        <v>4990</v>
      </c>
      <c r="D832" s="735">
        <v>0</v>
      </c>
      <c r="E832" s="736">
        <v>0</v>
      </c>
      <c r="F832" s="736">
        <v>4991.04</v>
      </c>
      <c r="G832" s="735">
        <v>4975</v>
      </c>
      <c r="H832" s="735">
        <v>5012</v>
      </c>
      <c r="I832" s="735">
        <v>4945</v>
      </c>
      <c r="J832" s="735">
        <v>79163</v>
      </c>
      <c r="K832" s="735">
        <v>394095406</v>
      </c>
      <c r="L832" s="735">
        <v>59131500000</v>
      </c>
      <c r="M832" s="735">
        <v>59143817433</v>
      </c>
      <c r="N832" s="735">
        <v>11850000</v>
      </c>
      <c r="O832" s="734" t="s">
        <v>8225</v>
      </c>
      <c r="P832" s="736">
        <v>617.84</v>
      </c>
      <c r="Q832" s="736">
        <v>1.24</v>
      </c>
      <c r="R832" s="736">
        <v>0.2</v>
      </c>
    </row>
    <row r="833" spans="1:18">
      <c r="A833" s="734" t="s">
        <v>7174</v>
      </c>
      <c r="B833" s="734" t="s">
        <v>7175</v>
      </c>
      <c r="C833" s="735">
        <v>12280</v>
      </c>
      <c r="D833" s="735">
        <v>-55</v>
      </c>
      <c r="E833" s="736">
        <v>-0.45</v>
      </c>
      <c r="F833" s="736">
        <v>12251.12</v>
      </c>
      <c r="G833" s="735">
        <v>12320</v>
      </c>
      <c r="H833" s="735">
        <v>12320</v>
      </c>
      <c r="I833" s="735">
        <v>12195</v>
      </c>
      <c r="J833" s="735">
        <v>86070</v>
      </c>
      <c r="K833" s="735">
        <v>1050997610</v>
      </c>
      <c r="L833" s="735">
        <v>61891200000</v>
      </c>
      <c r="M833" s="735">
        <v>61745626414</v>
      </c>
      <c r="N833" s="735">
        <v>5040000</v>
      </c>
      <c r="O833" s="734" t="s">
        <v>7176</v>
      </c>
      <c r="P833" s="736">
        <v>1213.49</v>
      </c>
      <c r="Q833" s="736">
        <v>-5.67</v>
      </c>
      <c r="R833" s="736">
        <v>-0.47</v>
      </c>
    </row>
    <row r="834" spans="1:18">
      <c r="A834" s="734" t="s">
        <v>7177</v>
      </c>
      <c r="B834" s="734" t="s">
        <v>7178</v>
      </c>
      <c r="C834" s="735">
        <v>10115</v>
      </c>
      <c r="D834" s="735">
        <v>-30</v>
      </c>
      <c r="E834" s="736">
        <v>-0.3</v>
      </c>
      <c r="F834" s="736">
        <v>10132.68</v>
      </c>
      <c r="G834" s="735">
        <v>10155</v>
      </c>
      <c r="H834" s="735">
        <v>10155</v>
      </c>
      <c r="I834" s="735">
        <v>10115</v>
      </c>
      <c r="J834" s="735">
        <v>10239</v>
      </c>
      <c r="K834" s="735">
        <v>103913497</v>
      </c>
      <c r="L834" s="735">
        <v>8092000000</v>
      </c>
      <c r="M834" s="735">
        <v>8106143299</v>
      </c>
      <c r="N834" s="735">
        <v>800000</v>
      </c>
      <c r="O834" s="734" t="s">
        <v>7179</v>
      </c>
      <c r="P834" s="736">
        <v>1600.88</v>
      </c>
      <c r="Q834" s="736">
        <v>-2.31</v>
      </c>
      <c r="R834" s="736">
        <v>-0.14000000000000001</v>
      </c>
    </row>
    <row r="835" spans="1:18">
      <c r="A835" s="734" t="s">
        <v>7180</v>
      </c>
      <c r="B835" s="734" t="s">
        <v>7181</v>
      </c>
      <c r="C835" s="735">
        <v>26580</v>
      </c>
      <c r="D835" s="735">
        <v>-800</v>
      </c>
      <c r="E835" s="736">
        <v>-2.92</v>
      </c>
      <c r="F835" s="736">
        <v>26341.72</v>
      </c>
      <c r="G835" s="735">
        <v>26450</v>
      </c>
      <c r="H835" s="735">
        <v>26655</v>
      </c>
      <c r="I835" s="735">
        <v>26325</v>
      </c>
      <c r="J835" s="735">
        <v>59259</v>
      </c>
      <c r="K835" s="735">
        <v>1568870171</v>
      </c>
      <c r="L835" s="735">
        <v>134229000000</v>
      </c>
      <c r="M835" s="735">
        <v>133025686496</v>
      </c>
      <c r="N835" s="735">
        <v>5050000</v>
      </c>
      <c r="O835" s="734" t="s">
        <v>6754</v>
      </c>
      <c r="P835" s="736">
        <v>2149.64</v>
      </c>
      <c r="Q835" s="736">
        <v>21.14</v>
      </c>
      <c r="R835" s="736">
        <v>0.99</v>
      </c>
    </row>
    <row r="836" spans="1:18">
      <c r="A836" s="734" t="s">
        <v>7182</v>
      </c>
      <c r="B836" s="734" t="s">
        <v>7183</v>
      </c>
      <c r="C836" s="735">
        <v>15455</v>
      </c>
      <c r="D836" s="735">
        <v>200</v>
      </c>
      <c r="E836" s="736">
        <v>1.31</v>
      </c>
      <c r="F836" s="736">
        <v>15153.88</v>
      </c>
      <c r="G836" s="735">
        <v>14770</v>
      </c>
      <c r="H836" s="735">
        <v>15550</v>
      </c>
      <c r="I836" s="735">
        <v>14720</v>
      </c>
      <c r="J836" s="735">
        <v>436272</v>
      </c>
      <c r="K836" s="735">
        <v>6635349305</v>
      </c>
      <c r="L836" s="735">
        <v>87320750000</v>
      </c>
      <c r="M836" s="735">
        <v>85619434383</v>
      </c>
      <c r="N836" s="735">
        <v>5650000</v>
      </c>
      <c r="O836" s="734" t="s">
        <v>7184</v>
      </c>
      <c r="P836" s="736">
        <v>285.91000000000003</v>
      </c>
      <c r="Q836" s="736">
        <v>4.7</v>
      </c>
      <c r="R836" s="736">
        <v>1.67</v>
      </c>
    </row>
    <row r="837" spans="1:18">
      <c r="A837" s="734" t="s">
        <v>8226</v>
      </c>
      <c r="B837" s="734" t="s">
        <v>8227</v>
      </c>
      <c r="C837" s="735">
        <v>51700</v>
      </c>
      <c r="D837" s="735">
        <v>-390</v>
      </c>
      <c r="E837" s="736">
        <v>-0.75</v>
      </c>
      <c r="F837" s="736">
        <v>51740.18</v>
      </c>
      <c r="G837" s="735">
        <v>52205</v>
      </c>
      <c r="H837" s="735">
        <v>52500</v>
      </c>
      <c r="I837" s="735">
        <v>51700</v>
      </c>
      <c r="J837" s="735">
        <v>23573</v>
      </c>
      <c r="K837" s="735">
        <v>1228270087</v>
      </c>
      <c r="L837" s="735">
        <v>122322200000</v>
      </c>
      <c r="M837" s="735">
        <v>120037221107</v>
      </c>
      <c r="N837" s="735">
        <v>2366000</v>
      </c>
      <c r="O837" s="734" t="s">
        <v>8228</v>
      </c>
      <c r="P837" s="736">
        <v>9766.74</v>
      </c>
      <c r="Q837" s="736">
        <v>-53.75</v>
      </c>
      <c r="R837" s="736">
        <v>-0.55000000000000004</v>
      </c>
    </row>
    <row r="838" spans="1:18">
      <c r="A838" s="734" t="s">
        <v>7185</v>
      </c>
      <c r="B838" s="734" t="s">
        <v>7186</v>
      </c>
      <c r="C838" s="735">
        <v>105000</v>
      </c>
      <c r="D838" s="735">
        <v>-95</v>
      </c>
      <c r="E838" s="736">
        <v>-0.09</v>
      </c>
      <c r="F838" s="736">
        <v>105055.75</v>
      </c>
      <c r="G838" s="735">
        <v>107000</v>
      </c>
      <c r="H838" s="735">
        <v>107000</v>
      </c>
      <c r="I838" s="735">
        <v>105000</v>
      </c>
      <c r="J838" s="735">
        <v>7854</v>
      </c>
      <c r="K838" s="735">
        <v>825596475</v>
      </c>
      <c r="L838" s="735">
        <v>99855000000</v>
      </c>
      <c r="M838" s="735">
        <v>99908019797</v>
      </c>
      <c r="N838" s="735">
        <v>951000</v>
      </c>
      <c r="O838" s="734" t="s">
        <v>6223</v>
      </c>
      <c r="P838" s="736">
        <v>10297.790000000001</v>
      </c>
      <c r="Q838" s="736">
        <v>-0.71</v>
      </c>
      <c r="R838" s="736">
        <v>-0.01</v>
      </c>
    </row>
    <row r="839" spans="1:18">
      <c r="A839" s="734" t="s">
        <v>7187</v>
      </c>
      <c r="B839" s="734" t="s">
        <v>7188</v>
      </c>
      <c r="C839" s="735">
        <v>20610</v>
      </c>
      <c r="D839" s="735">
        <v>-45</v>
      </c>
      <c r="E839" s="736">
        <v>-0.22</v>
      </c>
      <c r="F839" s="736">
        <v>20734.18</v>
      </c>
      <c r="G839" s="735">
        <v>20690</v>
      </c>
      <c r="H839" s="735">
        <v>20690</v>
      </c>
      <c r="I839" s="735">
        <v>20505</v>
      </c>
      <c r="J839" s="735">
        <v>10384</v>
      </c>
      <c r="K839" s="735">
        <v>213383005</v>
      </c>
      <c r="L839" s="735">
        <v>70898400000</v>
      </c>
      <c r="M839" s="735">
        <v>71325576852</v>
      </c>
      <c r="N839" s="735">
        <v>3440000</v>
      </c>
      <c r="O839" s="734" t="s">
        <v>9604</v>
      </c>
      <c r="P839" s="736">
        <v>3578.58</v>
      </c>
      <c r="Q839" s="736">
        <v>-10.78</v>
      </c>
      <c r="R839" s="736">
        <v>-0.3</v>
      </c>
    </row>
    <row r="840" spans="1:18">
      <c r="A840" s="734" t="s">
        <v>8229</v>
      </c>
      <c r="B840" s="734" t="s">
        <v>8230</v>
      </c>
      <c r="C840" s="735">
        <v>15035</v>
      </c>
      <c r="D840" s="735">
        <v>110</v>
      </c>
      <c r="E840" s="736">
        <v>0.74</v>
      </c>
      <c r="F840" s="736">
        <v>14926.8</v>
      </c>
      <c r="G840" s="735">
        <v>14750</v>
      </c>
      <c r="H840" s="735">
        <v>15035</v>
      </c>
      <c r="I840" s="735">
        <v>14750</v>
      </c>
      <c r="J840" s="735">
        <v>43031</v>
      </c>
      <c r="K840" s="735">
        <v>643360771</v>
      </c>
      <c r="L840" s="735">
        <v>118024750000</v>
      </c>
      <c r="M840" s="735">
        <v>117175397143</v>
      </c>
      <c r="N840" s="735">
        <v>7850000</v>
      </c>
      <c r="O840" s="734" t="s">
        <v>9605</v>
      </c>
      <c r="P840" s="736">
        <v>5753.27</v>
      </c>
      <c r="Q840" s="736">
        <v>-15.78</v>
      </c>
      <c r="R840" s="736">
        <v>-0.27</v>
      </c>
    </row>
    <row r="841" spans="1:18">
      <c r="A841" s="734" t="s">
        <v>7197</v>
      </c>
      <c r="B841" s="734" t="s">
        <v>9606</v>
      </c>
      <c r="C841" s="735">
        <v>13505</v>
      </c>
      <c r="D841" s="735">
        <v>-175</v>
      </c>
      <c r="E841" s="736">
        <v>-1.28</v>
      </c>
      <c r="F841" s="736">
        <v>13548.64</v>
      </c>
      <c r="G841" s="735">
        <v>13480</v>
      </c>
      <c r="H841" s="735">
        <v>13645</v>
      </c>
      <c r="I841" s="735">
        <v>13420</v>
      </c>
      <c r="J841" s="735">
        <v>19961</v>
      </c>
      <c r="K841" s="735">
        <v>270406847</v>
      </c>
      <c r="L841" s="735">
        <v>34032600000</v>
      </c>
      <c r="M841" s="735">
        <v>34142583242</v>
      </c>
      <c r="N841" s="735">
        <v>2520000</v>
      </c>
      <c r="O841" s="734" t="s">
        <v>9607</v>
      </c>
      <c r="P841" s="736">
        <v>2111.5100000000002</v>
      </c>
      <c r="Q841" s="736">
        <v>-10.14</v>
      </c>
      <c r="R841" s="736">
        <v>-0.48</v>
      </c>
    </row>
    <row r="842" spans="1:18">
      <c r="A842" s="734" t="s">
        <v>8231</v>
      </c>
      <c r="B842" s="734" t="s">
        <v>8232</v>
      </c>
      <c r="C842" s="735">
        <v>22575</v>
      </c>
      <c r="D842" s="735">
        <v>45</v>
      </c>
      <c r="E842" s="736">
        <v>0.2</v>
      </c>
      <c r="F842" s="736">
        <v>22467.27</v>
      </c>
      <c r="G842" s="735">
        <v>22530</v>
      </c>
      <c r="H842" s="735">
        <v>22575</v>
      </c>
      <c r="I842" s="735">
        <v>22215</v>
      </c>
      <c r="J842" s="735">
        <v>37011</v>
      </c>
      <c r="K842" s="735">
        <v>827653718</v>
      </c>
      <c r="L842" s="735">
        <v>364134750000</v>
      </c>
      <c r="M842" s="735">
        <v>362397010379</v>
      </c>
      <c r="N842" s="735">
        <v>16130000</v>
      </c>
      <c r="O842" s="734" t="s">
        <v>9608</v>
      </c>
      <c r="P842" s="736">
        <v>7725.52</v>
      </c>
      <c r="Q842" s="736">
        <v>-17</v>
      </c>
      <c r="R842" s="736">
        <v>-0.22</v>
      </c>
    </row>
    <row r="843" spans="1:18">
      <c r="A843" s="734" t="s">
        <v>8871</v>
      </c>
      <c r="B843" s="734" t="s">
        <v>9609</v>
      </c>
      <c r="C843" s="735">
        <v>18585</v>
      </c>
      <c r="D843" s="735">
        <v>-40</v>
      </c>
      <c r="E843" s="736">
        <v>-0.21</v>
      </c>
      <c r="F843" s="736">
        <v>18594.34</v>
      </c>
      <c r="G843" s="735">
        <v>18695</v>
      </c>
      <c r="H843" s="735">
        <v>18695</v>
      </c>
      <c r="I843" s="735">
        <v>18380</v>
      </c>
      <c r="J843" s="735">
        <v>80842</v>
      </c>
      <c r="K843" s="735">
        <v>1495492006</v>
      </c>
      <c r="L843" s="735">
        <v>367797150000</v>
      </c>
      <c r="M843" s="735">
        <v>367982073923</v>
      </c>
      <c r="N843" s="735">
        <v>19790000</v>
      </c>
      <c r="O843" s="734" t="s">
        <v>9610</v>
      </c>
      <c r="P843" s="736">
        <v>3821.19</v>
      </c>
      <c r="Q843" s="736">
        <v>-1.93</v>
      </c>
      <c r="R843" s="736">
        <v>-0.05</v>
      </c>
    </row>
    <row r="844" spans="1:18">
      <c r="A844" s="734" t="s">
        <v>7195</v>
      </c>
      <c r="B844" s="734" t="s">
        <v>9611</v>
      </c>
      <c r="C844" s="735">
        <v>13265</v>
      </c>
      <c r="D844" s="735">
        <v>-150</v>
      </c>
      <c r="E844" s="736">
        <v>-1.1200000000000001</v>
      </c>
      <c r="F844" s="736">
        <v>13347.11</v>
      </c>
      <c r="G844" s="735">
        <v>13410</v>
      </c>
      <c r="H844" s="735">
        <v>13410</v>
      </c>
      <c r="I844" s="735">
        <v>12980</v>
      </c>
      <c r="J844" s="735">
        <v>20647</v>
      </c>
      <c r="K844" s="735">
        <v>274010160</v>
      </c>
      <c r="L844" s="735">
        <v>118191150000</v>
      </c>
      <c r="M844" s="735">
        <v>118922787031</v>
      </c>
      <c r="N844" s="735">
        <v>8910000</v>
      </c>
      <c r="O844" s="734" t="s">
        <v>7196</v>
      </c>
      <c r="P844" s="736">
        <v>4196.09</v>
      </c>
      <c r="Q844" s="736">
        <v>3.51</v>
      </c>
      <c r="R844" s="736">
        <v>0.08</v>
      </c>
    </row>
    <row r="845" spans="1:18">
      <c r="A845" s="734" t="s">
        <v>7190</v>
      </c>
      <c r="B845" s="734" t="s">
        <v>7191</v>
      </c>
      <c r="C845" s="735">
        <v>10375</v>
      </c>
      <c r="D845" s="735">
        <v>-100</v>
      </c>
      <c r="E845" s="736">
        <v>-0.95</v>
      </c>
      <c r="F845" s="736">
        <v>10509.48</v>
      </c>
      <c r="G845" s="735">
        <v>10405</v>
      </c>
      <c r="H845" s="735">
        <v>10425</v>
      </c>
      <c r="I845" s="735">
        <v>10235</v>
      </c>
      <c r="J845" s="735">
        <v>120603</v>
      </c>
      <c r="K845" s="735">
        <v>1240533858</v>
      </c>
      <c r="L845" s="735">
        <v>285935000000</v>
      </c>
      <c r="M845" s="735">
        <v>287539260130</v>
      </c>
      <c r="N845" s="735">
        <v>27560000</v>
      </c>
      <c r="O845" s="734" t="s">
        <v>9612</v>
      </c>
      <c r="P845" s="736">
        <v>1555.53</v>
      </c>
      <c r="Q845" s="736">
        <v>-9.8000000000000007</v>
      </c>
      <c r="R845" s="736">
        <v>-0.63</v>
      </c>
    </row>
    <row r="846" spans="1:18">
      <c r="A846" s="734" t="s">
        <v>7192</v>
      </c>
      <c r="B846" s="734" t="s">
        <v>7193</v>
      </c>
      <c r="C846" s="735">
        <v>11880</v>
      </c>
      <c r="D846" s="735">
        <v>20</v>
      </c>
      <c r="E846" s="736">
        <v>0.17</v>
      </c>
      <c r="F846" s="736">
        <v>11905.16</v>
      </c>
      <c r="G846" s="735">
        <v>12000</v>
      </c>
      <c r="H846" s="735">
        <v>12000</v>
      </c>
      <c r="I846" s="735">
        <v>11805</v>
      </c>
      <c r="J846" s="735">
        <v>2651</v>
      </c>
      <c r="K846" s="735">
        <v>31401885</v>
      </c>
      <c r="L846" s="735">
        <v>16632000000</v>
      </c>
      <c r="M846" s="735">
        <v>16667221913</v>
      </c>
      <c r="N846" s="735">
        <v>1400000</v>
      </c>
      <c r="O846" s="734" t="s">
        <v>7194</v>
      </c>
      <c r="P846" s="736">
        <v>1153.0899999999999</v>
      </c>
      <c r="Q846" s="736">
        <v>-0.41</v>
      </c>
      <c r="R846" s="736">
        <v>-0.04</v>
      </c>
    </row>
    <row r="847" spans="1:18">
      <c r="A847" s="734" t="s">
        <v>8872</v>
      </c>
      <c r="B847" s="734" t="s">
        <v>8873</v>
      </c>
      <c r="C847" s="735">
        <v>10530</v>
      </c>
      <c r="D847" s="735">
        <v>-40</v>
      </c>
      <c r="E847" s="736">
        <v>-0.38</v>
      </c>
      <c r="F847" s="736">
        <v>10601.6</v>
      </c>
      <c r="G847" s="735">
        <v>10565</v>
      </c>
      <c r="H847" s="735">
        <v>10565</v>
      </c>
      <c r="I847" s="735">
        <v>10435</v>
      </c>
      <c r="J847" s="735">
        <v>26628</v>
      </c>
      <c r="K847" s="735">
        <v>279862071</v>
      </c>
      <c r="L847" s="735">
        <v>60021000000</v>
      </c>
      <c r="M847" s="735">
        <v>60429135787</v>
      </c>
      <c r="N847" s="735">
        <v>5700000</v>
      </c>
      <c r="O847" s="734" t="s">
        <v>8874</v>
      </c>
      <c r="P847" s="736">
        <v>2656.53</v>
      </c>
      <c r="Q847" s="736">
        <v>-10.26</v>
      </c>
      <c r="R847" s="736">
        <v>-0.38</v>
      </c>
    </row>
    <row r="848" spans="1:18">
      <c r="A848" s="734" t="s">
        <v>8875</v>
      </c>
      <c r="B848" s="734" t="s">
        <v>8876</v>
      </c>
      <c r="C848" s="735">
        <v>13055</v>
      </c>
      <c r="D848" s="735">
        <v>35</v>
      </c>
      <c r="E848" s="736">
        <v>0.27</v>
      </c>
      <c r="F848" s="736">
        <v>13109.02</v>
      </c>
      <c r="G848" s="735">
        <v>13120</v>
      </c>
      <c r="H848" s="735">
        <v>13120</v>
      </c>
      <c r="I848" s="735">
        <v>12970</v>
      </c>
      <c r="J848" s="735">
        <v>7172</v>
      </c>
      <c r="K848" s="735">
        <v>93436690</v>
      </c>
      <c r="L848" s="735">
        <v>52872750000</v>
      </c>
      <c r="M848" s="735">
        <v>53091510960</v>
      </c>
      <c r="N848" s="735">
        <v>4050000</v>
      </c>
      <c r="O848" s="734" t="s">
        <v>9613</v>
      </c>
      <c r="P848" s="736">
        <v>4649.6499999999996</v>
      </c>
      <c r="Q848" s="736">
        <v>5.26</v>
      </c>
      <c r="R848" s="736">
        <v>0.11</v>
      </c>
    </row>
    <row r="849" spans="1:18">
      <c r="A849" s="734" t="s">
        <v>7189</v>
      </c>
      <c r="B849" s="734" t="s">
        <v>8877</v>
      </c>
      <c r="C849" s="735">
        <v>20350</v>
      </c>
      <c r="D849" s="735">
        <v>-45</v>
      </c>
      <c r="E849" s="736">
        <v>-0.22</v>
      </c>
      <c r="F849" s="736">
        <v>20404.560000000001</v>
      </c>
      <c r="G849" s="735">
        <v>20395</v>
      </c>
      <c r="H849" s="735">
        <v>20395</v>
      </c>
      <c r="I849" s="735">
        <v>20220</v>
      </c>
      <c r="J849" s="735">
        <v>3855</v>
      </c>
      <c r="K849" s="735">
        <v>78354730</v>
      </c>
      <c r="L849" s="735">
        <v>24420000000</v>
      </c>
      <c r="M849" s="735">
        <v>24485471902</v>
      </c>
      <c r="N849" s="735">
        <v>1200000</v>
      </c>
      <c r="O849" s="734" t="s">
        <v>6255</v>
      </c>
      <c r="P849" s="736">
        <v>25462.560000000001</v>
      </c>
      <c r="Q849" s="736">
        <v>-63</v>
      </c>
      <c r="R849" s="736">
        <v>-0.25</v>
      </c>
    </row>
    <row r="850" spans="1:18">
      <c r="A850" s="734" t="s">
        <v>7198</v>
      </c>
      <c r="B850" s="734" t="s">
        <v>7199</v>
      </c>
      <c r="C850" s="735">
        <v>17160</v>
      </c>
      <c r="D850" s="735">
        <v>-110</v>
      </c>
      <c r="E850" s="736">
        <v>-0.64</v>
      </c>
      <c r="F850" s="736">
        <v>17424.86</v>
      </c>
      <c r="G850" s="735">
        <v>17460</v>
      </c>
      <c r="H850" s="735">
        <v>17460</v>
      </c>
      <c r="I850" s="735">
        <v>17145</v>
      </c>
      <c r="J850" s="735">
        <v>3127</v>
      </c>
      <c r="K850" s="735">
        <v>53808550</v>
      </c>
      <c r="L850" s="735">
        <v>14586000000</v>
      </c>
      <c r="M850" s="735">
        <v>14811133551</v>
      </c>
      <c r="N850" s="735">
        <v>850000</v>
      </c>
      <c r="O850" s="734" t="s">
        <v>7200</v>
      </c>
      <c r="P850" s="736">
        <v>4743.68</v>
      </c>
      <c r="Q850" s="736">
        <v>24.94</v>
      </c>
      <c r="R850" s="736">
        <v>0.53</v>
      </c>
    </row>
    <row r="851" spans="1:18">
      <c r="A851" s="734" t="s">
        <v>7201</v>
      </c>
      <c r="B851" s="734" t="s">
        <v>7202</v>
      </c>
      <c r="C851" s="735">
        <v>14390</v>
      </c>
      <c r="D851" s="735">
        <v>-10</v>
      </c>
      <c r="E851" s="736">
        <v>-7.0000000000000007E-2</v>
      </c>
      <c r="F851" s="736">
        <v>14398.51</v>
      </c>
      <c r="G851" s="735">
        <v>14385</v>
      </c>
      <c r="H851" s="735">
        <v>14390</v>
      </c>
      <c r="I851" s="735">
        <v>14190</v>
      </c>
      <c r="J851" s="735">
        <v>13022</v>
      </c>
      <c r="K851" s="735">
        <v>185668105</v>
      </c>
      <c r="L851" s="735">
        <v>311399600000</v>
      </c>
      <c r="M851" s="735">
        <v>311583760275</v>
      </c>
      <c r="N851" s="735">
        <v>21640000</v>
      </c>
      <c r="O851" s="734" t="s">
        <v>9614</v>
      </c>
      <c r="P851" s="736">
        <v>1996.54</v>
      </c>
      <c r="Q851" s="736">
        <v>-3.58</v>
      </c>
      <c r="R851" s="736">
        <v>-0.18</v>
      </c>
    </row>
    <row r="852" spans="1:18">
      <c r="A852" s="734" t="s">
        <v>7203</v>
      </c>
      <c r="B852" s="734" t="s">
        <v>7204</v>
      </c>
      <c r="C852" s="735">
        <v>11805</v>
      </c>
      <c r="D852" s="735">
        <v>50</v>
      </c>
      <c r="E852" s="736">
        <v>0.43</v>
      </c>
      <c r="F852" s="736">
        <v>11849.54</v>
      </c>
      <c r="G852" s="735">
        <v>11745</v>
      </c>
      <c r="H852" s="735">
        <v>11805</v>
      </c>
      <c r="I852" s="735">
        <v>11620</v>
      </c>
      <c r="J852" s="735">
        <v>4188</v>
      </c>
      <c r="K852" s="735">
        <v>49083489</v>
      </c>
      <c r="L852" s="735">
        <v>25971000000</v>
      </c>
      <c r="M852" s="735">
        <v>26068987224</v>
      </c>
      <c r="N852" s="735">
        <v>2200000</v>
      </c>
      <c r="O852" s="734" t="s">
        <v>9615</v>
      </c>
      <c r="P852" s="736">
        <v>5871.12</v>
      </c>
      <c r="Q852" s="736">
        <v>-23.15</v>
      </c>
      <c r="R852" s="736">
        <v>-0.39</v>
      </c>
    </row>
    <row r="853" spans="1:18">
      <c r="A853" s="734" t="s">
        <v>8233</v>
      </c>
      <c r="B853" s="734" t="s">
        <v>8234</v>
      </c>
      <c r="C853" s="735">
        <v>19545</v>
      </c>
      <c r="D853" s="735">
        <v>-45</v>
      </c>
      <c r="E853" s="736">
        <v>-0.23</v>
      </c>
      <c r="F853" s="736">
        <v>19637.97</v>
      </c>
      <c r="G853" s="735">
        <v>19585</v>
      </c>
      <c r="H853" s="735">
        <v>19585</v>
      </c>
      <c r="I853" s="735">
        <v>19400</v>
      </c>
      <c r="J853" s="735">
        <v>9470</v>
      </c>
      <c r="K853" s="735">
        <v>184555820</v>
      </c>
      <c r="L853" s="735">
        <v>145610250000</v>
      </c>
      <c r="M853" s="735">
        <v>146302863847</v>
      </c>
      <c r="N853" s="735">
        <v>7450000</v>
      </c>
      <c r="O853" s="734" t="s">
        <v>9616</v>
      </c>
      <c r="P853" s="736">
        <v>6909.65</v>
      </c>
      <c r="Q853" s="736">
        <v>-9.84</v>
      </c>
      <c r="R853" s="736">
        <v>-0.14000000000000001</v>
      </c>
    </row>
    <row r="854" spans="1:18">
      <c r="A854" s="734" t="s">
        <v>7205</v>
      </c>
      <c r="B854" s="734" t="s">
        <v>7206</v>
      </c>
      <c r="C854" s="735">
        <v>19210</v>
      </c>
      <c r="D854" s="735">
        <v>-545</v>
      </c>
      <c r="E854" s="736">
        <v>-2.76</v>
      </c>
      <c r="F854" s="736">
        <v>18890.419999999998</v>
      </c>
      <c r="G854" s="735">
        <v>18915</v>
      </c>
      <c r="H854" s="735">
        <v>19270</v>
      </c>
      <c r="I854" s="735">
        <v>18890</v>
      </c>
      <c r="J854" s="735">
        <v>106414</v>
      </c>
      <c r="K854" s="735">
        <v>2025622496</v>
      </c>
      <c r="L854" s="735">
        <v>31696500000</v>
      </c>
      <c r="M854" s="735">
        <v>34002749586</v>
      </c>
      <c r="N854" s="735">
        <v>1650000</v>
      </c>
      <c r="O854" s="734" t="s">
        <v>7207</v>
      </c>
      <c r="P854" s="736">
        <v>5031.3</v>
      </c>
      <c r="Q854" s="736">
        <v>103.18</v>
      </c>
      <c r="R854" s="736">
        <v>2.09</v>
      </c>
    </row>
    <row r="855" spans="1:18">
      <c r="A855" s="734" t="s">
        <v>7208</v>
      </c>
      <c r="B855" s="734" t="s">
        <v>7209</v>
      </c>
      <c r="C855" s="735">
        <v>5075</v>
      </c>
      <c r="D855" s="735">
        <v>-50</v>
      </c>
      <c r="E855" s="736">
        <v>-0.98</v>
      </c>
      <c r="F855" s="736">
        <v>5083.62</v>
      </c>
      <c r="G855" s="735">
        <v>5100</v>
      </c>
      <c r="H855" s="735">
        <v>5100</v>
      </c>
      <c r="I855" s="735">
        <v>5055</v>
      </c>
      <c r="J855" s="735">
        <v>29009</v>
      </c>
      <c r="K855" s="735">
        <v>147093415</v>
      </c>
      <c r="L855" s="735">
        <v>12687500000</v>
      </c>
      <c r="M855" s="735">
        <v>12709048649</v>
      </c>
      <c r="N855" s="735">
        <v>2500000</v>
      </c>
      <c r="O855" s="734" t="s">
        <v>7210</v>
      </c>
      <c r="P855" s="736">
        <v>67.75</v>
      </c>
      <c r="Q855" s="736">
        <v>-0.46</v>
      </c>
      <c r="R855" s="736">
        <v>-0.68</v>
      </c>
    </row>
    <row r="856" spans="1:18">
      <c r="A856" s="734" t="s">
        <v>7211</v>
      </c>
      <c r="B856" s="734" t="s">
        <v>7212</v>
      </c>
      <c r="C856" s="735">
        <v>13730</v>
      </c>
      <c r="D856" s="735">
        <v>5</v>
      </c>
      <c r="E856" s="736">
        <v>0.04</v>
      </c>
      <c r="F856" s="736">
        <v>13762.2</v>
      </c>
      <c r="G856" s="735">
        <v>13795</v>
      </c>
      <c r="H856" s="735">
        <v>13805</v>
      </c>
      <c r="I856" s="735">
        <v>13730</v>
      </c>
      <c r="J856" s="735">
        <v>835</v>
      </c>
      <c r="K856" s="735">
        <v>11484190</v>
      </c>
      <c r="L856" s="735">
        <v>8238000000</v>
      </c>
      <c r="M856" s="735">
        <v>8257322723</v>
      </c>
      <c r="N856" s="735">
        <v>600000</v>
      </c>
      <c r="O856" s="734" t="s">
        <v>7213</v>
      </c>
      <c r="P856" s="736">
        <v>80.78</v>
      </c>
      <c r="Q856" s="736">
        <v>0.03</v>
      </c>
      <c r="R856" s="736">
        <v>0.04</v>
      </c>
    </row>
    <row r="857" spans="1:18">
      <c r="A857" s="734" t="s">
        <v>7214</v>
      </c>
      <c r="B857" s="734" t="s">
        <v>7215</v>
      </c>
      <c r="C857" s="735">
        <v>56085</v>
      </c>
      <c r="D857" s="735">
        <v>5</v>
      </c>
      <c r="E857" s="736">
        <v>0.01</v>
      </c>
      <c r="F857" s="736">
        <v>56081.37</v>
      </c>
      <c r="G857" s="735">
        <v>56050</v>
      </c>
      <c r="H857" s="735">
        <v>56100</v>
      </c>
      <c r="I857" s="735">
        <v>56050</v>
      </c>
      <c r="J857" s="735">
        <v>60614</v>
      </c>
      <c r="K857" s="735">
        <v>3399271471</v>
      </c>
      <c r="L857" s="735">
        <v>757484010000</v>
      </c>
      <c r="M857" s="735">
        <v>754070068086</v>
      </c>
      <c r="N857" s="735">
        <v>13506000</v>
      </c>
      <c r="O857" s="734" t="s">
        <v>8235</v>
      </c>
      <c r="P857" s="736">
        <v>13481.27</v>
      </c>
      <c r="Q857" s="736">
        <v>2.5299999999999998</v>
      </c>
      <c r="R857" s="736">
        <v>0.02</v>
      </c>
    </row>
    <row r="858" spans="1:18">
      <c r="A858" s="734" t="s">
        <v>7216</v>
      </c>
      <c r="B858" s="734" t="s">
        <v>7217</v>
      </c>
      <c r="C858" s="735">
        <v>110810</v>
      </c>
      <c r="D858" s="735">
        <v>15</v>
      </c>
      <c r="E858" s="736">
        <v>0.01</v>
      </c>
      <c r="F858" s="736">
        <v>110789.84</v>
      </c>
      <c r="G858" s="735">
        <v>110810</v>
      </c>
      <c r="H858" s="735">
        <v>112500</v>
      </c>
      <c r="I858" s="735">
        <v>110800</v>
      </c>
      <c r="J858" s="735">
        <v>225595</v>
      </c>
      <c r="K858" s="735">
        <v>25001373996</v>
      </c>
      <c r="L858" s="735">
        <v>976236100000</v>
      </c>
      <c r="M858" s="735">
        <v>972070055301</v>
      </c>
      <c r="N858" s="735">
        <v>8810000</v>
      </c>
      <c r="O858" s="734" t="s">
        <v>8236</v>
      </c>
      <c r="P858" s="736">
        <v>13338.09</v>
      </c>
      <c r="Q858" s="736">
        <v>2.69</v>
      </c>
      <c r="R858" s="736">
        <v>0.02</v>
      </c>
    </row>
    <row r="859" spans="1:18">
      <c r="A859" s="734" t="s">
        <v>7218</v>
      </c>
      <c r="B859" s="734" t="s">
        <v>7219</v>
      </c>
      <c r="C859" s="735">
        <v>5670</v>
      </c>
      <c r="D859" s="735">
        <v>-5</v>
      </c>
      <c r="E859" s="736">
        <v>-0.09</v>
      </c>
      <c r="F859" s="736">
        <v>5677.84</v>
      </c>
      <c r="G859" s="735">
        <v>5670</v>
      </c>
      <c r="H859" s="735">
        <v>5670</v>
      </c>
      <c r="I859" s="735">
        <v>5620</v>
      </c>
      <c r="J859" s="735">
        <v>5590</v>
      </c>
      <c r="K859" s="735">
        <v>31516901</v>
      </c>
      <c r="L859" s="735">
        <v>7371000000</v>
      </c>
      <c r="M859" s="735">
        <v>7381192549</v>
      </c>
      <c r="N859" s="735">
        <v>1300000</v>
      </c>
      <c r="O859" s="734" t="s">
        <v>7220</v>
      </c>
      <c r="P859" s="736">
        <v>2763.55</v>
      </c>
      <c r="Q859" s="736">
        <v>38.47</v>
      </c>
      <c r="R859" s="736">
        <v>1.41</v>
      </c>
    </row>
    <row r="860" spans="1:18">
      <c r="A860" s="734" t="s">
        <v>7221</v>
      </c>
      <c r="B860" s="734" t="s">
        <v>1205</v>
      </c>
      <c r="C860" s="735">
        <v>47290</v>
      </c>
      <c r="D860" s="735">
        <v>250</v>
      </c>
      <c r="E860" s="736">
        <v>0.53</v>
      </c>
      <c r="F860" s="736">
        <v>47368.57</v>
      </c>
      <c r="G860" s="735">
        <v>46700</v>
      </c>
      <c r="H860" s="735">
        <v>47700</v>
      </c>
      <c r="I860" s="735">
        <v>45800</v>
      </c>
      <c r="J860" s="735">
        <v>87159</v>
      </c>
      <c r="K860" s="735">
        <v>4122088046</v>
      </c>
      <c r="L860" s="735">
        <v>137141000000</v>
      </c>
      <c r="M860" s="735">
        <v>137368851325</v>
      </c>
      <c r="N860" s="735">
        <v>2900000</v>
      </c>
      <c r="O860" s="734" t="s">
        <v>6199</v>
      </c>
      <c r="P860" s="736">
        <v>605.98</v>
      </c>
      <c r="Q860" s="736">
        <v>0.28999999999999998</v>
      </c>
      <c r="R860" s="736">
        <v>0.05</v>
      </c>
    </row>
    <row r="861" spans="1:18">
      <c r="A861" s="734" t="s">
        <v>7222</v>
      </c>
      <c r="B861" s="734" t="s">
        <v>7223</v>
      </c>
      <c r="C861" s="735">
        <v>17915</v>
      </c>
      <c r="D861" s="735">
        <v>20</v>
      </c>
      <c r="E861" s="736">
        <v>0.11</v>
      </c>
      <c r="F861" s="736">
        <v>17940.68</v>
      </c>
      <c r="G861" s="735">
        <v>17945</v>
      </c>
      <c r="H861" s="735">
        <v>17960</v>
      </c>
      <c r="I861" s="735">
        <v>17835</v>
      </c>
      <c r="J861" s="735">
        <v>773</v>
      </c>
      <c r="K861" s="735">
        <v>13855885</v>
      </c>
      <c r="L861" s="735">
        <v>8599200000</v>
      </c>
      <c r="M861" s="735">
        <v>8611527711</v>
      </c>
      <c r="N861" s="735">
        <v>480000</v>
      </c>
      <c r="O861" s="734" t="s">
        <v>7224</v>
      </c>
      <c r="P861" s="736">
        <v>18497.41</v>
      </c>
      <c r="Q861" s="736">
        <v>-50.31</v>
      </c>
      <c r="R861" s="736">
        <v>-0.27</v>
      </c>
    </row>
    <row r="862" spans="1:18">
      <c r="A862" s="734" t="s">
        <v>7225</v>
      </c>
      <c r="B862" s="734" t="s">
        <v>7226</v>
      </c>
      <c r="C862" s="735">
        <v>4440</v>
      </c>
      <c r="D862" s="735">
        <v>15</v>
      </c>
      <c r="E862" s="736">
        <v>0.34</v>
      </c>
      <c r="F862" s="736">
        <v>4463.1499999999996</v>
      </c>
      <c r="G862" s="735">
        <v>4425</v>
      </c>
      <c r="H862" s="735">
        <v>4445</v>
      </c>
      <c r="I862" s="735">
        <v>4415</v>
      </c>
      <c r="J862" s="735">
        <v>2380738</v>
      </c>
      <c r="K862" s="735">
        <v>10546062287</v>
      </c>
      <c r="L862" s="735">
        <v>1081584000000</v>
      </c>
      <c r="M862" s="735">
        <v>1087224007584</v>
      </c>
      <c r="N862" s="735">
        <v>243600000</v>
      </c>
      <c r="O862" s="734" t="s">
        <v>7227</v>
      </c>
      <c r="P862" s="736">
        <v>1788.64</v>
      </c>
      <c r="Q862" s="736">
        <v>12.73</v>
      </c>
      <c r="R862" s="736">
        <v>0.72</v>
      </c>
    </row>
    <row r="863" spans="1:18">
      <c r="A863" s="734" t="s">
        <v>9617</v>
      </c>
      <c r="B863" s="734" t="s">
        <v>9618</v>
      </c>
      <c r="C863" s="735">
        <v>10195</v>
      </c>
      <c r="D863" s="735">
        <v>30</v>
      </c>
      <c r="E863" s="736">
        <v>0.3</v>
      </c>
      <c r="F863" s="736">
        <v>10214.77</v>
      </c>
      <c r="G863" s="735">
        <v>10190</v>
      </c>
      <c r="H863" s="735">
        <v>10220</v>
      </c>
      <c r="I863" s="735">
        <v>10140</v>
      </c>
      <c r="J863" s="735">
        <v>54094</v>
      </c>
      <c r="K863" s="735">
        <v>551010220</v>
      </c>
      <c r="L863" s="735">
        <v>15292500000</v>
      </c>
      <c r="M863" s="735">
        <v>15322159729</v>
      </c>
      <c r="N863" s="735">
        <v>1500000</v>
      </c>
      <c r="O863" s="734" t="s">
        <v>9619</v>
      </c>
      <c r="P863" s="736">
        <v>971.3</v>
      </c>
      <c r="Q863" s="736">
        <v>3.69</v>
      </c>
      <c r="R863" s="736">
        <v>0.38</v>
      </c>
    </row>
    <row r="864" spans="1:18">
      <c r="A864" s="734" t="s">
        <v>9620</v>
      </c>
      <c r="B864" s="734" t="s">
        <v>9621</v>
      </c>
      <c r="C864" s="735">
        <v>10400</v>
      </c>
      <c r="D864" s="735">
        <v>70</v>
      </c>
      <c r="E864" s="736">
        <v>0.68</v>
      </c>
      <c r="F864" s="736">
        <v>10453.620000000001</v>
      </c>
      <c r="G864" s="735">
        <v>10390</v>
      </c>
      <c r="H864" s="735">
        <v>10400</v>
      </c>
      <c r="I864" s="735">
        <v>10325</v>
      </c>
      <c r="J864" s="735">
        <v>31666</v>
      </c>
      <c r="K864" s="735">
        <v>327938324</v>
      </c>
      <c r="L864" s="735">
        <v>104000000000</v>
      </c>
      <c r="M864" s="735">
        <v>104536157658</v>
      </c>
      <c r="N864" s="735">
        <v>10000000</v>
      </c>
      <c r="O864" s="734" t="s">
        <v>9622</v>
      </c>
      <c r="P864" s="736">
        <v>811.68</v>
      </c>
      <c r="Q864" s="736">
        <v>5.98</v>
      </c>
      <c r="R864" s="736">
        <v>0.74</v>
      </c>
    </row>
    <row r="865" spans="1:18">
      <c r="A865" s="734" t="s">
        <v>7228</v>
      </c>
      <c r="B865" s="734" t="s">
        <v>9623</v>
      </c>
      <c r="C865" s="735">
        <v>4855</v>
      </c>
      <c r="D865" s="735">
        <v>20</v>
      </c>
      <c r="E865" s="736">
        <v>0.41</v>
      </c>
      <c r="F865" s="736">
        <v>4883.79</v>
      </c>
      <c r="G865" s="735">
        <v>4890</v>
      </c>
      <c r="H865" s="735">
        <v>4890</v>
      </c>
      <c r="I865" s="735">
        <v>4835</v>
      </c>
      <c r="J865" s="735">
        <v>5004</v>
      </c>
      <c r="K865" s="735">
        <v>24268137</v>
      </c>
      <c r="L865" s="735">
        <v>9710000000</v>
      </c>
      <c r="M865" s="735">
        <v>9767584461</v>
      </c>
      <c r="N865" s="735">
        <v>2000000</v>
      </c>
      <c r="O865" s="734" t="s">
        <v>9624</v>
      </c>
      <c r="P865" s="736">
        <v>40804.85</v>
      </c>
      <c r="Q865" s="736">
        <v>197.91</v>
      </c>
      <c r="R865" s="736">
        <v>0.49</v>
      </c>
    </row>
    <row r="866" spans="1:18">
      <c r="A866" s="734" t="s">
        <v>9625</v>
      </c>
      <c r="B866" s="734" t="s">
        <v>9626</v>
      </c>
      <c r="C866" s="735">
        <v>101280</v>
      </c>
      <c r="D866" s="735">
        <v>25</v>
      </c>
      <c r="E866" s="736">
        <v>0.02</v>
      </c>
      <c r="F866" s="736">
        <v>101261.17</v>
      </c>
      <c r="G866" s="735">
        <v>101285</v>
      </c>
      <c r="H866" s="735">
        <v>101295</v>
      </c>
      <c r="I866" s="735">
        <v>101280</v>
      </c>
      <c r="J866" s="735">
        <v>114460</v>
      </c>
      <c r="K866" s="735">
        <v>11593071445</v>
      </c>
      <c r="L866" s="735">
        <v>4075608480000</v>
      </c>
      <c r="M866" s="735">
        <v>4076774784578</v>
      </c>
      <c r="N866" s="735">
        <v>40241000</v>
      </c>
      <c r="O866" s="734" t="s">
        <v>9627</v>
      </c>
      <c r="P866" s="736">
        <v>117.62</v>
      </c>
      <c r="Q866" s="736">
        <v>0.03</v>
      </c>
      <c r="R866" s="736">
        <v>0.03</v>
      </c>
    </row>
    <row r="867" spans="1:18">
      <c r="A867" s="734" t="s">
        <v>7229</v>
      </c>
      <c r="B867" s="734" t="s">
        <v>7230</v>
      </c>
      <c r="C867" s="735">
        <v>51535</v>
      </c>
      <c r="D867" s="735">
        <v>-305</v>
      </c>
      <c r="E867" s="736">
        <v>-0.59</v>
      </c>
      <c r="F867" s="736">
        <v>51613.19</v>
      </c>
      <c r="G867" s="735">
        <v>51530</v>
      </c>
      <c r="H867" s="735">
        <v>51805</v>
      </c>
      <c r="I867" s="735">
        <v>51330</v>
      </c>
      <c r="J867" s="735">
        <v>3651</v>
      </c>
      <c r="K867" s="735">
        <v>188201202</v>
      </c>
      <c r="L867" s="735">
        <v>25767500000</v>
      </c>
      <c r="M867" s="735">
        <v>25806596810</v>
      </c>
      <c r="N867" s="735">
        <v>500000</v>
      </c>
      <c r="O867" s="734" t="s">
        <v>7231</v>
      </c>
      <c r="P867" s="736">
        <v>52822.8</v>
      </c>
      <c r="Q867" s="736">
        <v>-438.21</v>
      </c>
      <c r="R867" s="736">
        <v>-0.82</v>
      </c>
    </row>
    <row r="868" spans="1:18">
      <c r="A868" s="734" t="s">
        <v>8245</v>
      </c>
      <c r="B868" s="734" t="s">
        <v>8878</v>
      </c>
      <c r="C868" s="735">
        <v>38235</v>
      </c>
      <c r="D868" s="735">
        <v>75</v>
      </c>
      <c r="E868" s="736">
        <v>0.2</v>
      </c>
      <c r="F868" s="736">
        <v>38280.74</v>
      </c>
      <c r="G868" s="735">
        <v>38305</v>
      </c>
      <c r="H868" s="735">
        <v>38355</v>
      </c>
      <c r="I868" s="735">
        <v>38165</v>
      </c>
      <c r="J868" s="735">
        <v>81555</v>
      </c>
      <c r="K868" s="735">
        <v>3123138355</v>
      </c>
      <c r="L868" s="735">
        <v>795364470000</v>
      </c>
      <c r="M868" s="735">
        <v>796315983089</v>
      </c>
      <c r="N868" s="735">
        <v>20802000</v>
      </c>
      <c r="O868" s="734" t="s">
        <v>8246</v>
      </c>
      <c r="P868" s="736">
        <v>412.07</v>
      </c>
      <c r="Q868" s="736">
        <v>-1.48</v>
      </c>
      <c r="R868" s="736">
        <v>-0.36</v>
      </c>
    </row>
    <row r="869" spans="1:18">
      <c r="A869" s="734" t="s">
        <v>8879</v>
      </c>
      <c r="B869" s="734" t="s">
        <v>8880</v>
      </c>
      <c r="C869" s="735">
        <v>7665</v>
      </c>
      <c r="D869" s="735">
        <v>15</v>
      </c>
      <c r="E869" s="736">
        <v>0.2</v>
      </c>
      <c r="F869" s="736">
        <v>7674.44</v>
      </c>
      <c r="G869" s="735">
        <v>7675</v>
      </c>
      <c r="H869" s="735">
        <v>7680</v>
      </c>
      <c r="I869" s="735">
        <v>7655</v>
      </c>
      <c r="J869" s="735">
        <v>1065771</v>
      </c>
      <c r="K869" s="735">
        <v>8174516853</v>
      </c>
      <c r="L869" s="735">
        <v>1311864750000</v>
      </c>
      <c r="M869" s="735">
        <v>1313480274405</v>
      </c>
      <c r="N869" s="735">
        <v>171150000</v>
      </c>
      <c r="O869" s="734" t="s">
        <v>8881</v>
      </c>
      <c r="P869" s="736">
        <v>1003.18</v>
      </c>
      <c r="Q869" s="736">
        <v>-1.83</v>
      </c>
      <c r="R869" s="736">
        <v>-0.18</v>
      </c>
    </row>
    <row r="870" spans="1:18">
      <c r="A870" s="734" t="s">
        <v>9628</v>
      </c>
      <c r="B870" s="734" t="s">
        <v>9629</v>
      </c>
      <c r="C870" s="735">
        <v>8610</v>
      </c>
      <c r="D870" s="735">
        <v>-25</v>
      </c>
      <c r="E870" s="736">
        <v>-0.28999999999999998</v>
      </c>
      <c r="F870" s="736">
        <v>8571.7800000000007</v>
      </c>
      <c r="G870" s="735">
        <v>8540</v>
      </c>
      <c r="H870" s="735">
        <v>8630</v>
      </c>
      <c r="I870" s="735">
        <v>8470</v>
      </c>
      <c r="J870" s="735">
        <v>457820</v>
      </c>
      <c r="K870" s="735">
        <v>3931110838</v>
      </c>
      <c r="L870" s="735">
        <v>40467000000</v>
      </c>
      <c r="M870" s="735">
        <v>40287377081</v>
      </c>
      <c r="N870" s="735">
        <v>4700000</v>
      </c>
      <c r="O870" s="734" t="s">
        <v>9630</v>
      </c>
      <c r="P870" s="736">
        <v>9784.85</v>
      </c>
      <c r="Q870" s="736">
        <v>-120.96</v>
      </c>
      <c r="R870" s="736">
        <v>-1.22</v>
      </c>
    </row>
    <row r="871" spans="1:18">
      <c r="A871" s="734" t="s">
        <v>8882</v>
      </c>
      <c r="B871" s="734" t="s">
        <v>8883</v>
      </c>
      <c r="C871" s="735">
        <v>14820</v>
      </c>
      <c r="D871" s="735">
        <v>35</v>
      </c>
      <c r="E871" s="736">
        <v>0.24</v>
      </c>
      <c r="F871" s="736">
        <v>14815.67</v>
      </c>
      <c r="G871" s="735">
        <v>14770</v>
      </c>
      <c r="H871" s="735">
        <v>14820</v>
      </c>
      <c r="I871" s="735">
        <v>14670</v>
      </c>
      <c r="J871" s="735">
        <v>10467</v>
      </c>
      <c r="K871" s="735">
        <v>154044227</v>
      </c>
      <c r="L871" s="735">
        <v>29640000000</v>
      </c>
      <c r="M871" s="735">
        <v>28890558039</v>
      </c>
      <c r="N871" s="735">
        <v>2000000</v>
      </c>
      <c r="O871" s="734" t="s">
        <v>9631</v>
      </c>
      <c r="P871" s="736">
        <v>13397.98</v>
      </c>
      <c r="Q871" s="736">
        <v>-6.89</v>
      </c>
      <c r="R871" s="736">
        <v>-0.05</v>
      </c>
    </row>
    <row r="872" spans="1:18">
      <c r="A872" s="734" t="s">
        <v>8884</v>
      </c>
      <c r="B872" s="734" t="s">
        <v>8885</v>
      </c>
      <c r="C872" s="735">
        <v>14960</v>
      </c>
      <c r="D872" s="735">
        <v>30</v>
      </c>
      <c r="E872" s="736">
        <v>0.2</v>
      </c>
      <c r="F872" s="736">
        <v>14952.3</v>
      </c>
      <c r="G872" s="735">
        <v>14920</v>
      </c>
      <c r="H872" s="735">
        <v>14960</v>
      </c>
      <c r="I872" s="735">
        <v>14785</v>
      </c>
      <c r="J872" s="735">
        <v>85453</v>
      </c>
      <c r="K872" s="735">
        <v>1272264181</v>
      </c>
      <c r="L872" s="735">
        <v>230384000000</v>
      </c>
      <c r="M872" s="735">
        <v>230265486374</v>
      </c>
      <c r="N872" s="735">
        <v>15400000</v>
      </c>
      <c r="O872" s="734" t="s">
        <v>8886</v>
      </c>
      <c r="P872" s="736">
        <v>10928.72</v>
      </c>
      <c r="Q872" s="736">
        <v>-7.49</v>
      </c>
      <c r="R872" s="736">
        <v>-7.0000000000000007E-2</v>
      </c>
    </row>
    <row r="873" spans="1:18">
      <c r="A873" s="734" t="s">
        <v>8887</v>
      </c>
      <c r="B873" s="734" t="s">
        <v>8888</v>
      </c>
      <c r="C873" s="735">
        <v>12030</v>
      </c>
      <c r="D873" s="735">
        <v>25</v>
      </c>
      <c r="E873" s="736">
        <v>0.21</v>
      </c>
      <c r="F873" s="736">
        <v>12022.48</v>
      </c>
      <c r="G873" s="735">
        <v>11980</v>
      </c>
      <c r="H873" s="735">
        <v>12065</v>
      </c>
      <c r="I873" s="735">
        <v>11940</v>
      </c>
      <c r="J873" s="735">
        <v>186590</v>
      </c>
      <c r="K873" s="735">
        <v>2241140206</v>
      </c>
      <c r="L873" s="735">
        <v>269472000000</v>
      </c>
      <c r="M873" s="735">
        <v>266899118445</v>
      </c>
      <c r="N873" s="735">
        <v>22400000</v>
      </c>
      <c r="O873" s="734" t="s">
        <v>8889</v>
      </c>
      <c r="P873" s="736">
        <v>10246.299999999999</v>
      </c>
      <c r="Q873" s="736">
        <v>-5.82</v>
      </c>
      <c r="R873" s="736">
        <v>-0.06</v>
      </c>
    </row>
    <row r="874" spans="1:18">
      <c r="A874" s="734" t="s">
        <v>9632</v>
      </c>
      <c r="B874" s="734" t="s">
        <v>9633</v>
      </c>
      <c r="C874" s="735">
        <v>10590</v>
      </c>
      <c r="D874" s="735">
        <v>-105</v>
      </c>
      <c r="E874" s="736">
        <v>-0.98</v>
      </c>
      <c r="F874" s="736">
        <v>10599.93</v>
      </c>
      <c r="G874" s="735">
        <v>10540</v>
      </c>
      <c r="H874" s="735">
        <v>10590</v>
      </c>
      <c r="I874" s="735">
        <v>10485</v>
      </c>
      <c r="J874" s="735">
        <v>78552</v>
      </c>
      <c r="K874" s="735">
        <v>828345612</v>
      </c>
      <c r="L874" s="735">
        <v>126550500000</v>
      </c>
      <c r="M874" s="735">
        <v>125609129204</v>
      </c>
      <c r="N874" s="735">
        <v>11950000</v>
      </c>
      <c r="O874" s="734" t="s">
        <v>9634</v>
      </c>
      <c r="P874" s="736">
        <v>10248.219999999999</v>
      </c>
      <c r="Q874" s="736">
        <v>-87.61</v>
      </c>
      <c r="R874" s="736">
        <v>-0.85</v>
      </c>
    </row>
    <row r="875" spans="1:18">
      <c r="A875" s="734" t="s">
        <v>9635</v>
      </c>
      <c r="B875" s="734" t="s">
        <v>9636</v>
      </c>
      <c r="C875" s="735">
        <v>7265</v>
      </c>
      <c r="D875" s="735">
        <v>-95</v>
      </c>
      <c r="E875" s="736">
        <v>-1.29</v>
      </c>
      <c r="F875" s="736">
        <v>7283.75</v>
      </c>
      <c r="G875" s="735">
        <v>7255</v>
      </c>
      <c r="H875" s="735">
        <v>7275</v>
      </c>
      <c r="I875" s="735">
        <v>7180</v>
      </c>
      <c r="J875" s="735">
        <v>624863</v>
      </c>
      <c r="K875" s="735">
        <v>4513181724</v>
      </c>
      <c r="L875" s="735">
        <v>164189000000</v>
      </c>
      <c r="M875" s="735">
        <v>164612661455</v>
      </c>
      <c r="N875" s="735">
        <v>22600000</v>
      </c>
      <c r="O875" s="734" t="s">
        <v>9637</v>
      </c>
      <c r="P875" s="736">
        <v>7417.21</v>
      </c>
      <c r="Q875" s="736">
        <v>-63.86</v>
      </c>
      <c r="R875" s="736">
        <v>-0.85</v>
      </c>
    </row>
    <row r="876" spans="1:18">
      <c r="A876" s="734" t="s">
        <v>7232</v>
      </c>
      <c r="B876" s="734" t="s">
        <v>7233</v>
      </c>
      <c r="C876" s="735">
        <v>12430</v>
      </c>
      <c r="D876" s="735">
        <v>40</v>
      </c>
      <c r="E876" s="736">
        <v>0.32</v>
      </c>
      <c r="F876" s="736">
        <v>12424.59</v>
      </c>
      <c r="G876" s="735">
        <v>12390</v>
      </c>
      <c r="H876" s="735">
        <v>12435</v>
      </c>
      <c r="I876" s="735">
        <v>12385</v>
      </c>
      <c r="J876" s="735">
        <v>23994</v>
      </c>
      <c r="K876" s="735">
        <v>297835196</v>
      </c>
      <c r="L876" s="735">
        <v>165319000000</v>
      </c>
      <c r="M876" s="735">
        <v>165247010155</v>
      </c>
      <c r="N876" s="735">
        <v>13300000</v>
      </c>
      <c r="O876" s="734" t="s">
        <v>7234</v>
      </c>
      <c r="P876" s="736">
        <v>1305.1600000000001</v>
      </c>
      <c r="Q876" s="736">
        <v>2.63</v>
      </c>
      <c r="R876" s="736">
        <v>0.2</v>
      </c>
    </row>
    <row r="877" spans="1:18">
      <c r="A877" s="734" t="s">
        <v>7235</v>
      </c>
      <c r="B877" s="734" t="s">
        <v>7236</v>
      </c>
      <c r="C877" s="735">
        <v>24750</v>
      </c>
      <c r="D877" s="735">
        <v>95</v>
      </c>
      <c r="E877" s="736">
        <v>0.39</v>
      </c>
      <c r="F877" s="736">
        <v>24689.39</v>
      </c>
      <c r="G877" s="735">
        <v>24610</v>
      </c>
      <c r="H877" s="735">
        <v>24750</v>
      </c>
      <c r="I877" s="735">
        <v>24520</v>
      </c>
      <c r="J877" s="735">
        <v>4667732</v>
      </c>
      <c r="K877" s="735">
        <v>115016726493</v>
      </c>
      <c r="L877" s="735">
        <v>12710362500000</v>
      </c>
      <c r="M877" s="735">
        <v>12740961206011</v>
      </c>
      <c r="N877" s="735">
        <v>513550000</v>
      </c>
      <c r="O877" s="734" t="s">
        <v>6247</v>
      </c>
      <c r="P877" s="736">
        <v>6896.24</v>
      </c>
      <c r="Q877" s="736">
        <v>-9.5</v>
      </c>
      <c r="R877" s="736">
        <v>-0.14000000000000001</v>
      </c>
    </row>
    <row r="878" spans="1:18">
      <c r="A878" s="734" t="s">
        <v>7237</v>
      </c>
      <c r="B878" s="734" t="s">
        <v>9638</v>
      </c>
      <c r="C878" s="735">
        <v>16240</v>
      </c>
      <c r="D878" s="735">
        <v>-65</v>
      </c>
      <c r="E878" s="736">
        <v>-0.4</v>
      </c>
      <c r="F878" s="736">
        <v>16233.2</v>
      </c>
      <c r="G878" s="735">
        <v>16255</v>
      </c>
      <c r="H878" s="735">
        <v>16295</v>
      </c>
      <c r="I878" s="735">
        <v>16210</v>
      </c>
      <c r="J878" s="735">
        <v>126419</v>
      </c>
      <c r="K878" s="735">
        <v>2053085346</v>
      </c>
      <c r="L878" s="735">
        <v>436856000000</v>
      </c>
      <c r="M878" s="735">
        <v>439919626188</v>
      </c>
      <c r="N878" s="735">
        <v>26900000</v>
      </c>
      <c r="O878" s="734" t="s">
        <v>6247</v>
      </c>
      <c r="P878" s="736">
        <v>6896.24</v>
      </c>
      <c r="Q878" s="736">
        <v>-9.5</v>
      </c>
      <c r="R878" s="736">
        <v>-0.14000000000000001</v>
      </c>
    </row>
    <row r="879" spans="1:18">
      <c r="A879" s="734" t="s">
        <v>8890</v>
      </c>
      <c r="B879" s="734" t="s">
        <v>8891</v>
      </c>
      <c r="C879" s="735">
        <v>11800</v>
      </c>
      <c r="D879" s="735">
        <v>25</v>
      </c>
      <c r="E879" s="736">
        <v>0.21</v>
      </c>
      <c r="F879" s="736">
        <v>11793.37</v>
      </c>
      <c r="G879" s="735">
        <v>11765</v>
      </c>
      <c r="H879" s="735">
        <v>11800</v>
      </c>
      <c r="I879" s="735">
        <v>11700</v>
      </c>
      <c r="J879" s="735">
        <v>31399</v>
      </c>
      <c r="K879" s="735">
        <v>369380859</v>
      </c>
      <c r="L879" s="735">
        <v>112100000000</v>
      </c>
      <c r="M879" s="735">
        <v>112037017262</v>
      </c>
      <c r="N879" s="735">
        <v>9500000</v>
      </c>
      <c r="O879" s="734" t="s">
        <v>8892</v>
      </c>
      <c r="P879" s="736">
        <v>7832.61</v>
      </c>
      <c r="Q879" s="736">
        <v>-13.15</v>
      </c>
      <c r="R879" s="736">
        <v>-0.17</v>
      </c>
    </row>
    <row r="880" spans="1:18">
      <c r="A880" s="734" t="s">
        <v>7238</v>
      </c>
      <c r="B880" s="734" t="s">
        <v>7239</v>
      </c>
      <c r="C880" s="735">
        <v>56965</v>
      </c>
      <c r="D880" s="735">
        <v>-320</v>
      </c>
      <c r="E880" s="736">
        <v>-0.56000000000000005</v>
      </c>
      <c r="F880" s="736">
        <v>56985.75</v>
      </c>
      <c r="G880" s="735">
        <v>56900</v>
      </c>
      <c r="H880" s="735">
        <v>57055</v>
      </c>
      <c r="I880" s="735">
        <v>56800</v>
      </c>
      <c r="J880" s="735">
        <v>8794</v>
      </c>
      <c r="K880" s="735">
        <v>500672347</v>
      </c>
      <c r="L880" s="735">
        <v>66079400000</v>
      </c>
      <c r="M880" s="735">
        <v>66103467819</v>
      </c>
      <c r="N880" s="735">
        <v>1160000</v>
      </c>
      <c r="O880" s="734" t="s">
        <v>6247</v>
      </c>
      <c r="P880" s="736">
        <v>6896.24</v>
      </c>
      <c r="Q880" s="736">
        <v>-9.5</v>
      </c>
      <c r="R880" s="736">
        <v>-0.14000000000000001</v>
      </c>
    </row>
    <row r="881" spans="1:18">
      <c r="A881" s="734" t="s">
        <v>7240</v>
      </c>
      <c r="B881" s="734" t="s">
        <v>7241</v>
      </c>
      <c r="C881" s="735">
        <v>12860</v>
      </c>
      <c r="D881" s="735">
        <v>25</v>
      </c>
      <c r="E881" s="736">
        <v>0.19</v>
      </c>
      <c r="F881" s="736">
        <v>12837.84</v>
      </c>
      <c r="G881" s="735">
        <v>12830</v>
      </c>
      <c r="H881" s="735">
        <v>12865</v>
      </c>
      <c r="I881" s="735">
        <v>12730</v>
      </c>
      <c r="J881" s="735">
        <v>45471</v>
      </c>
      <c r="K881" s="735">
        <v>583026253</v>
      </c>
      <c r="L881" s="735">
        <v>119598000000</v>
      </c>
      <c r="M881" s="735">
        <v>119391908860</v>
      </c>
      <c r="N881" s="735">
        <v>9300000</v>
      </c>
      <c r="O881" s="734" t="s">
        <v>7242</v>
      </c>
      <c r="P881" s="736">
        <v>1865.6</v>
      </c>
      <c r="Q881" s="736">
        <v>-4.01</v>
      </c>
      <c r="R881" s="736">
        <v>-0.21</v>
      </c>
    </row>
    <row r="882" spans="1:18">
      <c r="A882" s="734" t="s">
        <v>7243</v>
      </c>
      <c r="B882" s="734" t="s">
        <v>7244</v>
      </c>
      <c r="C882" s="735">
        <v>71235</v>
      </c>
      <c r="D882" s="735">
        <v>-245</v>
      </c>
      <c r="E882" s="736">
        <v>-0.34</v>
      </c>
      <c r="F882" s="736">
        <v>71245.320000000007</v>
      </c>
      <c r="G882" s="735">
        <v>71240</v>
      </c>
      <c r="H882" s="735">
        <v>71270</v>
      </c>
      <c r="I882" s="735">
        <v>71190</v>
      </c>
      <c r="J882" s="735">
        <v>2430</v>
      </c>
      <c r="K882" s="735">
        <v>173085443</v>
      </c>
      <c r="L882" s="735">
        <v>106852500000</v>
      </c>
      <c r="M882" s="735">
        <v>106867981627</v>
      </c>
      <c r="N882" s="735">
        <v>1500000</v>
      </c>
      <c r="O882" s="734" t="s">
        <v>7245</v>
      </c>
      <c r="P882" s="736">
        <v>561.51</v>
      </c>
      <c r="Q882" s="736">
        <v>-0.87</v>
      </c>
      <c r="R882" s="736">
        <v>-0.15</v>
      </c>
    </row>
    <row r="883" spans="1:18">
      <c r="A883" s="734" t="s">
        <v>7246</v>
      </c>
      <c r="B883" s="734" t="s">
        <v>7247</v>
      </c>
      <c r="C883" s="735">
        <v>2475</v>
      </c>
      <c r="D883" s="735">
        <v>0</v>
      </c>
      <c r="E883" s="736">
        <v>0</v>
      </c>
      <c r="F883" s="736">
        <v>2478.85</v>
      </c>
      <c r="G883" s="735">
        <v>2480</v>
      </c>
      <c r="H883" s="735">
        <v>2485</v>
      </c>
      <c r="I883" s="735">
        <v>2475</v>
      </c>
      <c r="J883" s="735">
        <v>19817</v>
      </c>
      <c r="K883" s="735">
        <v>49093015</v>
      </c>
      <c r="L883" s="735">
        <v>6435000000</v>
      </c>
      <c r="M883" s="735">
        <v>6445002762</v>
      </c>
      <c r="N883" s="735">
        <v>2600000</v>
      </c>
      <c r="O883" s="734" t="s">
        <v>6808</v>
      </c>
      <c r="P883" s="736">
        <v>1040.77</v>
      </c>
      <c r="Q883" s="736">
        <v>-1.51</v>
      </c>
      <c r="R883" s="736">
        <v>-0.14000000000000001</v>
      </c>
    </row>
    <row r="884" spans="1:18">
      <c r="A884" s="734" t="s">
        <v>8893</v>
      </c>
      <c r="B884" s="734" t="s">
        <v>8894</v>
      </c>
      <c r="C884" s="735">
        <v>11775</v>
      </c>
      <c r="D884" s="735">
        <v>25</v>
      </c>
      <c r="E884" s="736">
        <v>0.21</v>
      </c>
      <c r="F884" s="736">
        <v>11766.5</v>
      </c>
      <c r="G884" s="735">
        <v>11750</v>
      </c>
      <c r="H884" s="735">
        <v>11775</v>
      </c>
      <c r="I884" s="735">
        <v>11680</v>
      </c>
      <c r="J884" s="735">
        <v>248602</v>
      </c>
      <c r="K884" s="735">
        <v>2915711290</v>
      </c>
      <c r="L884" s="735">
        <v>445095000000</v>
      </c>
      <c r="M884" s="735">
        <v>444773681994</v>
      </c>
      <c r="N884" s="735">
        <v>37800000</v>
      </c>
      <c r="O884" s="734" t="s">
        <v>8895</v>
      </c>
      <c r="P884" s="736">
        <v>348.53</v>
      </c>
      <c r="Q884" s="736">
        <v>-0.44</v>
      </c>
      <c r="R884" s="736">
        <v>-0.13</v>
      </c>
    </row>
    <row r="885" spans="1:18">
      <c r="A885" s="734" t="s">
        <v>7248</v>
      </c>
      <c r="B885" s="734" t="s">
        <v>7249</v>
      </c>
      <c r="C885" s="735">
        <v>163025</v>
      </c>
      <c r="D885" s="735">
        <v>160</v>
      </c>
      <c r="E885" s="736">
        <v>0.1</v>
      </c>
      <c r="F885" s="736">
        <v>162940.51</v>
      </c>
      <c r="G885" s="735">
        <v>162185</v>
      </c>
      <c r="H885" s="735">
        <v>163025</v>
      </c>
      <c r="I885" s="735">
        <v>156305</v>
      </c>
      <c r="J885" s="735">
        <v>341649</v>
      </c>
      <c r="K885" s="735">
        <v>55462865413</v>
      </c>
      <c r="L885" s="735">
        <v>7303520000000</v>
      </c>
      <c r="M885" s="735">
        <v>7329064195039</v>
      </c>
      <c r="N885" s="735">
        <v>44800000</v>
      </c>
      <c r="O885" s="734" t="s">
        <v>6255</v>
      </c>
      <c r="P885" s="736">
        <v>25462.560000000001</v>
      </c>
      <c r="Q885" s="736">
        <v>-63</v>
      </c>
      <c r="R885" s="736">
        <v>-0.25</v>
      </c>
    </row>
    <row r="886" spans="1:18">
      <c r="A886" s="734" t="s">
        <v>7250</v>
      </c>
      <c r="B886" s="734" t="s">
        <v>9639</v>
      </c>
      <c r="C886" s="735">
        <v>20160</v>
      </c>
      <c r="D886" s="735">
        <v>-100</v>
      </c>
      <c r="E886" s="736">
        <v>-0.49</v>
      </c>
      <c r="F886" s="736">
        <v>20171.150000000001</v>
      </c>
      <c r="G886" s="735">
        <v>20160</v>
      </c>
      <c r="H886" s="735">
        <v>20190</v>
      </c>
      <c r="I886" s="735">
        <v>20130</v>
      </c>
      <c r="J886" s="735">
        <v>60515</v>
      </c>
      <c r="K886" s="735">
        <v>1219809170</v>
      </c>
      <c r="L886" s="735">
        <v>313488000000</v>
      </c>
      <c r="M886" s="735">
        <v>309627115487</v>
      </c>
      <c r="N886" s="735">
        <v>15550000</v>
      </c>
      <c r="O886" s="734" t="s">
        <v>6255</v>
      </c>
      <c r="P886" s="736">
        <v>25462.560000000001</v>
      </c>
      <c r="Q886" s="736">
        <v>-63</v>
      </c>
      <c r="R886" s="736">
        <v>-0.25</v>
      </c>
    </row>
    <row r="887" spans="1:18">
      <c r="A887" s="734" t="s">
        <v>8896</v>
      </c>
      <c r="B887" s="734" t="s">
        <v>8897</v>
      </c>
      <c r="C887" s="735">
        <v>12430</v>
      </c>
      <c r="D887" s="735">
        <v>30</v>
      </c>
      <c r="E887" s="736">
        <v>0.24</v>
      </c>
      <c r="F887" s="736">
        <v>12350.51</v>
      </c>
      <c r="G887" s="735">
        <v>12400</v>
      </c>
      <c r="H887" s="735">
        <v>12455</v>
      </c>
      <c r="I887" s="735">
        <v>12395</v>
      </c>
      <c r="J887" s="735">
        <v>2336</v>
      </c>
      <c r="K887" s="735">
        <v>29044150</v>
      </c>
      <c r="L887" s="735">
        <v>24860000000</v>
      </c>
      <c r="M887" s="735">
        <v>24701020351</v>
      </c>
      <c r="N887" s="735">
        <v>2000000</v>
      </c>
      <c r="O887" s="734" t="s">
        <v>8898</v>
      </c>
      <c r="P887" s="736">
        <v>1971.24</v>
      </c>
      <c r="Q887" s="736">
        <v>-3.95</v>
      </c>
      <c r="R887" s="736">
        <v>-0.2</v>
      </c>
    </row>
    <row r="888" spans="1:18">
      <c r="A888" s="734" t="s">
        <v>7253</v>
      </c>
      <c r="B888" s="734" t="s">
        <v>7254</v>
      </c>
      <c r="C888" s="735">
        <v>34525</v>
      </c>
      <c r="D888" s="735">
        <v>170</v>
      </c>
      <c r="E888" s="736">
        <v>0.49</v>
      </c>
      <c r="F888" s="736">
        <v>34526.42</v>
      </c>
      <c r="G888" s="735">
        <v>34150</v>
      </c>
      <c r="H888" s="735">
        <v>34525</v>
      </c>
      <c r="I888" s="735">
        <v>34010</v>
      </c>
      <c r="J888" s="735">
        <v>94046</v>
      </c>
      <c r="K888" s="735">
        <v>3227792843</v>
      </c>
      <c r="L888" s="735">
        <v>267568750000</v>
      </c>
      <c r="M888" s="735">
        <v>267579747868</v>
      </c>
      <c r="N888" s="735">
        <v>7750000</v>
      </c>
      <c r="O888" s="734" t="s">
        <v>6255</v>
      </c>
      <c r="P888" s="736">
        <v>25462.560000000001</v>
      </c>
      <c r="Q888" s="736">
        <v>-63</v>
      </c>
      <c r="R888" s="736">
        <v>-0.25</v>
      </c>
    </row>
    <row r="889" spans="1:18">
      <c r="A889" s="734" t="s">
        <v>7251</v>
      </c>
      <c r="B889" s="734" t="s">
        <v>9640</v>
      </c>
      <c r="C889" s="735">
        <v>13655</v>
      </c>
      <c r="D889" s="735">
        <v>5</v>
      </c>
      <c r="E889" s="736">
        <v>0.04</v>
      </c>
      <c r="F889" s="736">
        <v>13638.37</v>
      </c>
      <c r="G889" s="735">
        <v>13640</v>
      </c>
      <c r="H889" s="735">
        <v>13675</v>
      </c>
      <c r="I889" s="735">
        <v>13585</v>
      </c>
      <c r="J889" s="735">
        <v>146214</v>
      </c>
      <c r="K889" s="735">
        <v>1994861942</v>
      </c>
      <c r="L889" s="735">
        <v>286755000000</v>
      </c>
      <c r="M889" s="735">
        <v>288451609016</v>
      </c>
      <c r="N889" s="735">
        <v>21000000</v>
      </c>
      <c r="O889" s="734" t="s">
        <v>7252</v>
      </c>
      <c r="P889" s="736">
        <v>1970.83</v>
      </c>
      <c r="Q889" s="736">
        <v>0.86</v>
      </c>
      <c r="R889" s="736">
        <v>0.04</v>
      </c>
    </row>
    <row r="890" spans="1:18">
      <c r="A890" s="734" t="s">
        <v>7255</v>
      </c>
      <c r="B890" s="734" t="s">
        <v>7256</v>
      </c>
      <c r="C890" s="735">
        <v>10940</v>
      </c>
      <c r="D890" s="735">
        <v>0</v>
      </c>
      <c r="E890" s="736">
        <v>0</v>
      </c>
      <c r="F890" s="736">
        <v>11000.29</v>
      </c>
      <c r="G890" s="735">
        <v>10945</v>
      </c>
      <c r="H890" s="735">
        <v>10945</v>
      </c>
      <c r="I890" s="735">
        <v>10865</v>
      </c>
      <c r="J890" s="735">
        <v>85525</v>
      </c>
      <c r="K890" s="735">
        <v>933869407</v>
      </c>
      <c r="L890" s="735">
        <v>381259000000</v>
      </c>
      <c r="M890" s="735">
        <v>383360024968</v>
      </c>
      <c r="N890" s="735">
        <v>34850000</v>
      </c>
      <c r="O890" s="734" t="s">
        <v>7257</v>
      </c>
      <c r="P890" s="736">
        <v>1214.6199999999999</v>
      </c>
      <c r="Q890" s="736">
        <v>-0.89</v>
      </c>
      <c r="R890" s="736">
        <v>-7.0000000000000007E-2</v>
      </c>
    </row>
    <row r="891" spans="1:18">
      <c r="A891" s="734" t="s">
        <v>8899</v>
      </c>
      <c r="B891" s="734" t="s">
        <v>8900</v>
      </c>
      <c r="C891" s="735">
        <v>10570</v>
      </c>
      <c r="D891" s="735">
        <v>-5</v>
      </c>
      <c r="E891" s="736">
        <v>-0.05</v>
      </c>
      <c r="F891" s="736">
        <v>10567.73</v>
      </c>
      <c r="G891" s="735">
        <v>10535</v>
      </c>
      <c r="H891" s="735">
        <v>10580</v>
      </c>
      <c r="I891" s="735">
        <v>10480</v>
      </c>
      <c r="J891" s="735">
        <v>657245</v>
      </c>
      <c r="K891" s="735">
        <v>6927977300</v>
      </c>
      <c r="L891" s="735">
        <v>995165500000</v>
      </c>
      <c r="M891" s="735">
        <v>994952127274</v>
      </c>
      <c r="N891" s="735">
        <v>94150000</v>
      </c>
      <c r="O891" s="734" t="s">
        <v>8901</v>
      </c>
      <c r="P891" s="736">
        <v>406.37</v>
      </c>
      <c r="Q891" s="736">
        <v>-0.96</v>
      </c>
      <c r="R891" s="736">
        <v>-0.24</v>
      </c>
    </row>
    <row r="892" spans="1:18">
      <c r="A892" s="734" t="s">
        <v>7258</v>
      </c>
      <c r="B892" s="734" t="s">
        <v>7259</v>
      </c>
      <c r="C892" s="735">
        <v>16885</v>
      </c>
      <c r="D892" s="735">
        <v>-25</v>
      </c>
      <c r="E892" s="736">
        <v>-0.15</v>
      </c>
      <c r="F892" s="736">
        <v>16920.66</v>
      </c>
      <c r="G892" s="735">
        <v>16805</v>
      </c>
      <c r="H892" s="735">
        <v>16890</v>
      </c>
      <c r="I892" s="735">
        <v>16765</v>
      </c>
      <c r="J892" s="735">
        <v>539</v>
      </c>
      <c r="K892" s="735">
        <v>9068825</v>
      </c>
      <c r="L892" s="735">
        <v>8442500000</v>
      </c>
      <c r="M892" s="735">
        <v>8460330855</v>
      </c>
      <c r="N892" s="735">
        <v>500000</v>
      </c>
      <c r="O892" s="734" t="s">
        <v>7260</v>
      </c>
      <c r="P892" s="736">
        <v>1504.62</v>
      </c>
      <c r="Q892" s="736">
        <v>-4.45</v>
      </c>
      <c r="R892" s="736">
        <v>-0.28999999999999998</v>
      </c>
    </row>
    <row r="893" spans="1:18">
      <c r="A893" s="734" t="s">
        <v>7261</v>
      </c>
      <c r="B893" s="734" t="s">
        <v>7262</v>
      </c>
      <c r="C893" s="735">
        <v>30385</v>
      </c>
      <c r="D893" s="735">
        <v>-5</v>
      </c>
      <c r="E893" s="736">
        <v>-0.02</v>
      </c>
      <c r="F893" s="736">
        <v>30220.81</v>
      </c>
      <c r="G893" s="735">
        <v>30190</v>
      </c>
      <c r="H893" s="735">
        <v>30385</v>
      </c>
      <c r="I893" s="735">
        <v>30070</v>
      </c>
      <c r="J893" s="735">
        <v>28638</v>
      </c>
      <c r="K893" s="735">
        <v>864918922</v>
      </c>
      <c r="L893" s="735">
        <v>103916700000</v>
      </c>
      <c r="M893" s="735">
        <v>103355184601</v>
      </c>
      <c r="N893" s="735">
        <v>3420000</v>
      </c>
      <c r="O893" s="734" t="s">
        <v>7263</v>
      </c>
      <c r="P893" s="736">
        <v>5707.25</v>
      </c>
      <c r="Q893" s="736">
        <v>-59.17</v>
      </c>
      <c r="R893" s="736">
        <v>-1.03</v>
      </c>
    </row>
    <row r="894" spans="1:18">
      <c r="A894" s="734" t="s">
        <v>7264</v>
      </c>
      <c r="B894" s="734" t="s">
        <v>7265</v>
      </c>
      <c r="C894" s="735">
        <v>34035</v>
      </c>
      <c r="D894" s="735">
        <v>-60</v>
      </c>
      <c r="E894" s="736">
        <v>-0.18</v>
      </c>
      <c r="F894" s="736">
        <v>33991.24</v>
      </c>
      <c r="G894" s="735">
        <v>33805</v>
      </c>
      <c r="H894" s="735">
        <v>34035</v>
      </c>
      <c r="I894" s="735">
        <v>33800</v>
      </c>
      <c r="J894" s="735">
        <v>16459</v>
      </c>
      <c r="K894" s="735">
        <v>558601377</v>
      </c>
      <c r="L894" s="735">
        <v>125929500000</v>
      </c>
      <c r="M894" s="735">
        <v>125767603806</v>
      </c>
      <c r="N894" s="735">
        <v>3700000</v>
      </c>
      <c r="O894" s="734" t="s">
        <v>7266</v>
      </c>
      <c r="P894" s="736">
        <v>48367.06</v>
      </c>
      <c r="Q894" s="736">
        <v>-94.87</v>
      </c>
      <c r="R894" s="736">
        <v>-0.2</v>
      </c>
    </row>
    <row r="895" spans="1:18">
      <c r="A895" s="734" t="s">
        <v>8237</v>
      </c>
      <c r="B895" s="734" t="s">
        <v>8238</v>
      </c>
      <c r="C895" s="735">
        <v>60970</v>
      </c>
      <c r="D895" s="735">
        <v>425</v>
      </c>
      <c r="E895" s="736">
        <v>0.7</v>
      </c>
      <c r="F895" s="736">
        <v>60956.9</v>
      </c>
      <c r="G895" s="735">
        <v>60625</v>
      </c>
      <c r="H895" s="735">
        <v>60970</v>
      </c>
      <c r="I895" s="735">
        <v>60485</v>
      </c>
      <c r="J895" s="735">
        <v>50728</v>
      </c>
      <c r="K895" s="735">
        <v>3075948417</v>
      </c>
      <c r="L895" s="735">
        <v>564582200000</v>
      </c>
      <c r="M895" s="735">
        <v>564460849392</v>
      </c>
      <c r="N895" s="735">
        <v>9260000</v>
      </c>
      <c r="O895" s="734" t="s">
        <v>7993</v>
      </c>
      <c r="P895" s="736">
        <v>1226.32</v>
      </c>
      <c r="Q895" s="736">
        <v>0.13</v>
      </c>
      <c r="R895" s="736">
        <v>0.01</v>
      </c>
    </row>
    <row r="896" spans="1:18">
      <c r="A896" s="734" t="s">
        <v>7267</v>
      </c>
      <c r="B896" s="734" t="s">
        <v>7268</v>
      </c>
      <c r="C896" s="735">
        <v>13365</v>
      </c>
      <c r="D896" s="735">
        <v>75</v>
      </c>
      <c r="E896" s="736">
        <v>0.56000000000000005</v>
      </c>
      <c r="F896" s="736">
        <v>13320.4</v>
      </c>
      <c r="G896" s="735">
        <v>13285</v>
      </c>
      <c r="H896" s="735">
        <v>13365</v>
      </c>
      <c r="I896" s="735">
        <v>13255</v>
      </c>
      <c r="J896" s="735">
        <v>303275</v>
      </c>
      <c r="K896" s="735">
        <v>4032396532</v>
      </c>
      <c r="L896" s="735">
        <v>475125750000</v>
      </c>
      <c r="M896" s="735">
        <v>480200316934</v>
      </c>
      <c r="N896" s="735">
        <v>35550000</v>
      </c>
      <c r="O896" s="734" t="s">
        <v>7269</v>
      </c>
      <c r="P896" s="736">
        <v>151.96</v>
      </c>
      <c r="Q896" s="736">
        <v>0</v>
      </c>
      <c r="R896" s="736">
        <v>0</v>
      </c>
    </row>
    <row r="897" spans="1:18">
      <c r="A897" s="734" t="s">
        <v>7270</v>
      </c>
      <c r="B897" s="734" t="s">
        <v>7271</v>
      </c>
      <c r="C897" s="735">
        <v>17075</v>
      </c>
      <c r="D897" s="735">
        <v>235</v>
      </c>
      <c r="E897" s="736">
        <v>1.4</v>
      </c>
      <c r="F897" s="736">
        <v>17071.07</v>
      </c>
      <c r="G897" s="735">
        <v>16875</v>
      </c>
      <c r="H897" s="735">
        <v>17075</v>
      </c>
      <c r="I897" s="735">
        <v>16820</v>
      </c>
      <c r="J897" s="735">
        <v>1395</v>
      </c>
      <c r="K897" s="735">
        <v>23603455</v>
      </c>
      <c r="L897" s="735">
        <v>11952500000</v>
      </c>
      <c r="M897" s="735">
        <v>11949748200</v>
      </c>
      <c r="N897" s="735">
        <v>700000</v>
      </c>
      <c r="O897" s="734" t="s">
        <v>6827</v>
      </c>
      <c r="P897" s="736">
        <v>1604.73</v>
      </c>
      <c r="Q897" s="736">
        <v>9.92</v>
      </c>
      <c r="R897" s="736">
        <v>0.62</v>
      </c>
    </row>
    <row r="898" spans="1:18">
      <c r="A898" s="734" t="s">
        <v>7272</v>
      </c>
      <c r="B898" s="734" t="s">
        <v>7273</v>
      </c>
      <c r="C898" s="735">
        <v>4975</v>
      </c>
      <c r="D898" s="735">
        <v>-75</v>
      </c>
      <c r="E898" s="736">
        <v>-1.49</v>
      </c>
      <c r="F898" s="736">
        <v>5000.49</v>
      </c>
      <c r="G898" s="735">
        <v>5050</v>
      </c>
      <c r="H898" s="735">
        <v>5065</v>
      </c>
      <c r="I898" s="735">
        <v>4975</v>
      </c>
      <c r="J898" s="735">
        <v>11097</v>
      </c>
      <c r="K898" s="735">
        <v>55774140</v>
      </c>
      <c r="L898" s="735">
        <v>30347500000</v>
      </c>
      <c r="M898" s="735">
        <v>30503013711</v>
      </c>
      <c r="N898" s="735">
        <v>6100000</v>
      </c>
      <c r="O898" s="734" t="s">
        <v>6827</v>
      </c>
      <c r="P898" s="736">
        <v>1604.73</v>
      </c>
      <c r="Q898" s="736">
        <v>9.92</v>
      </c>
      <c r="R898" s="736">
        <v>0.62</v>
      </c>
    </row>
    <row r="899" spans="1:18">
      <c r="A899" s="734" t="s">
        <v>8902</v>
      </c>
      <c r="B899" s="734" t="s">
        <v>8903</v>
      </c>
      <c r="C899" s="735">
        <v>12840</v>
      </c>
      <c r="D899" s="735">
        <v>95</v>
      </c>
      <c r="E899" s="736">
        <v>0.75</v>
      </c>
      <c r="F899" s="736">
        <v>12838.19</v>
      </c>
      <c r="G899" s="735">
        <v>12845</v>
      </c>
      <c r="H899" s="735">
        <v>12845</v>
      </c>
      <c r="I899" s="735">
        <v>12730</v>
      </c>
      <c r="J899" s="735">
        <v>33691</v>
      </c>
      <c r="K899" s="735">
        <v>431353741</v>
      </c>
      <c r="L899" s="735">
        <v>27606000000</v>
      </c>
      <c r="M899" s="735">
        <v>26960199871</v>
      </c>
      <c r="N899" s="735">
        <v>2150000</v>
      </c>
      <c r="O899" s="734" t="s">
        <v>8904</v>
      </c>
      <c r="P899" s="736">
        <v>1951.44</v>
      </c>
      <c r="Q899" s="736">
        <v>-4.21</v>
      </c>
      <c r="R899" s="736">
        <v>-0.22</v>
      </c>
    </row>
    <row r="900" spans="1:18">
      <c r="A900" s="734" t="s">
        <v>8243</v>
      </c>
      <c r="B900" s="734" t="s">
        <v>8244</v>
      </c>
      <c r="C900" s="735">
        <v>12750</v>
      </c>
      <c r="D900" s="735">
        <v>80</v>
      </c>
      <c r="E900" s="736">
        <v>0.63</v>
      </c>
      <c r="F900" s="736">
        <v>12671.46</v>
      </c>
      <c r="G900" s="735">
        <v>12675</v>
      </c>
      <c r="H900" s="735">
        <v>12750</v>
      </c>
      <c r="I900" s="735">
        <v>12620</v>
      </c>
      <c r="J900" s="735">
        <v>1238802</v>
      </c>
      <c r="K900" s="735">
        <v>15701991039</v>
      </c>
      <c r="L900" s="735">
        <v>2249737500000</v>
      </c>
      <c r="M900" s="735">
        <v>2235879493170</v>
      </c>
      <c r="N900" s="735">
        <v>176450000</v>
      </c>
      <c r="O900" s="734" t="s">
        <v>6252</v>
      </c>
      <c r="P900" s="736">
        <v>5863.44</v>
      </c>
      <c r="Q900" s="736">
        <v>-0.06</v>
      </c>
      <c r="R900" s="736">
        <v>0</v>
      </c>
    </row>
    <row r="901" spans="1:18">
      <c r="A901" s="734" t="s">
        <v>9641</v>
      </c>
      <c r="B901" s="734" t="s">
        <v>9642</v>
      </c>
      <c r="C901" s="735">
        <v>9025</v>
      </c>
      <c r="D901" s="735">
        <v>30</v>
      </c>
      <c r="E901" s="736">
        <v>0.33</v>
      </c>
      <c r="F901" s="736">
        <v>8998.9</v>
      </c>
      <c r="G901" s="735">
        <v>8995</v>
      </c>
      <c r="H901" s="735">
        <v>9030</v>
      </c>
      <c r="I901" s="735">
        <v>8965</v>
      </c>
      <c r="J901" s="735">
        <v>75582</v>
      </c>
      <c r="K901" s="735">
        <v>680786442</v>
      </c>
      <c r="L901" s="735">
        <v>152973750000</v>
      </c>
      <c r="M901" s="735">
        <v>152531326362</v>
      </c>
      <c r="N901" s="735">
        <v>16950000</v>
      </c>
      <c r="O901" s="734" t="s">
        <v>9643</v>
      </c>
      <c r="P901" s="736">
        <v>252.82</v>
      </c>
      <c r="Q901" s="736">
        <v>0.03</v>
      </c>
      <c r="R901" s="736">
        <v>0.01</v>
      </c>
    </row>
    <row r="902" spans="1:18">
      <c r="A902" s="734" t="s">
        <v>8239</v>
      </c>
      <c r="B902" s="734" t="s">
        <v>8905</v>
      </c>
      <c r="C902" s="735">
        <v>11280</v>
      </c>
      <c r="D902" s="735">
        <v>35</v>
      </c>
      <c r="E902" s="736">
        <v>0.31</v>
      </c>
      <c r="F902" s="736">
        <v>11272.72</v>
      </c>
      <c r="G902" s="735">
        <v>11240</v>
      </c>
      <c r="H902" s="735">
        <v>11280</v>
      </c>
      <c r="I902" s="735">
        <v>11215</v>
      </c>
      <c r="J902" s="735">
        <v>24170</v>
      </c>
      <c r="K902" s="735">
        <v>272030910</v>
      </c>
      <c r="L902" s="735">
        <v>63168000000</v>
      </c>
      <c r="M902" s="735">
        <v>63127222692</v>
      </c>
      <c r="N902" s="735">
        <v>5600000</v>
      </c>
      <c r="O902" s="734" t="s">
        <v>8240</v>
      </c>
      <c r="P902" s="736">
        <v>666.43</v>
      </c>
      <c r="Q902" s="736">
        <v>0.17</v>
      </c>
      <c r="R902" s="736">
        <v>0.03</v>
      </c>
    </row>
    <row r="903" spans="1:18">
      <c r="A903" s="734" t="s">
        <v>8241</v>
      </c>
      <c r="B903" s="734" t="s">
        <v>8906</v>
      </c>
      <c r="C903" s="735">
        <v>9770</v>
      </c>
      <c r="D903" s="735">
        <v>10</v>
      </c>
      <c r="E903" s="736">
        <v>0.1</v>
      </c>
      <c r="F903" s="736">
        <v>9767.4500000000007</v>
      </c>
      <c r="G903" s="735">
        <v>9760</v>
      </c>
      <c r="H903" s="735">
        <v>9810</v>
      </c>
      <c r="I903" s="735">
        <v>9725</v>
      </c>
      <c r="J903" s="735">
        <v>257598</v>
      </c>
      <c r="K903" s="735">
        <v>2515565023</v>
      </c>
      <c r="L903" s="735">
        <v>830938500000</v>
      </c>
      <c r="M903" s="735">
        <v>830721743402</v>
      </c>
      <c r="N903" s="735">
        <v>85050000</v>
      </c>
      <c r="O903" s="734" t="s">
        <v>8242</v>
      </c>
      <c r="P903" s="736">
        <v>543.41999999999996</v>
      </c>
      <c r="Q903" s="736">
        <v>0.3</v>
      </c>
      <c r="R903" s="736">
        <v>0.06</v>
      </c>
    </row>
    <row r="904" spans="1:18">
      <c r="A904" s="734" t="s">
        <v>9644</v>
      </c>
      <c r="B904" s="734" t="s">
        <v>9645</v>
      </c>
      <c r="C904" s="735">
        <v>8255</v>
      </c>
      <c r="D904" s="735">
        <v>-15</v>
      </c>
      <c r="E904" s="736">
        <v>-0.18</v>
      </c>
      <c r="F904" s="736">
        <v>8259.69</v>
      </c>
      <c r="G904" s="735">
        <v>8270</v>
      </c>
      <c r="H904" s="735">
        <v>8270</v>
      </c>
      <c r="I904" s="735">
        <v>8200</v>
      </c>
      <c r="J904" s="735">
        <v>849</v>
      </c>
      <c r="K904" s="735">
        <v>6989290</v>
      </c>
      <c r="L904" s="735">
        <v>7264400000</v>
      </c>
      <c r="M904" s="735">
        <v>7268523963</v>
      </c>
      <c r="N904" s="735">
        <v>880000</v>
      </c>
      <c r="O904" s="734" t="s">
        <v>9646</v>
      </c>
      <c r="P904" s="736">
        <v>1809.83</v>
      </c>
      <c r="Q904" s="736">
        <v>-5.37</v>
      </c>
      <c r="R904" s="736">
        <v>-0.3</v>
      </c>
    </row>
    <row r="905" spans="1:18">
      <c r="A905" s="734" t="s">
        <v>7274</v>
      </c>
      <c r="B905" s="734" t="s">
        <v>7275</v>
      </c>
      <c r="C905" s="735">
        <v>13150</v>
      </c>
      <c r="D905" s="735">
        <v>95</v>
      </c>
      <c r="E905" s="736">
        <v>0.73</v>
      </c>
      <c r="F905" s="736">
        <v>13140.53</v>
      </c>
      <c r="G905" s="735">
        <v>13130</v>
      </c>
      <c r="H905" s="735">
        <v>13150</v>
      </c>
      <c r="I905" s="735">
        <v>13065</v>
      </c>
      <c r="J905" s="735">
        <v>109052</v>
      </c>
      <c r="K905" s="735">
        <v>1429809643</v>
      </c>
      <c r="L905" s="735">
        <v>238015000000</v>
      </c>
      <c r="M905" s="735">
        <v>237843641528</v>
      </c>
      <c r="N905" s="735">
        <v>18100000</v>
      </c>
      <c r="O905" s="734" t="s">
        <v>7276</v>
      </c>
      <c r="P905" s="736">
        <v>190.64</v>
      </c>
      <c r="Q905" s="736">
        <v>-0.13</v>
      </c>
      <c r="R905" s="736">
        <v>-7.0000000000000007E-2</v>
      </c>
    </row>
    <row r="906" spans="1:18">
      <c r="A906" s="734" t="s">
        <v>9647</v>
      </c>
      <c r="B906" s="734" t="s">
        <v>9648</v>
      </c>
      <c r="C906" s="735">
        <v>9970</v>
      </c>
      <c r="D906" s="735">
        <v>60</v>
      </c>
      <c r="E906" s="736">
        <v>0.61</v>
      </c>
      <c r="F906" s="736">
        <v>9966.59</v>
      </c>
      <c r="G906" s="735">
        <v>9910</v>
      </c>
      <c r="H906" s="735">
        <v>9970</v>
      </c>
      <c r="I906" s="735">
        <v>9875</v>
      </c>
      <c r="J906" s="735">
        <v>821973</v>
      </c>
      <c r="K906" s="735">
        <v>8154015676</v>
      </c>
      <c r="L906" s="735">
        <v>290525800000</v>
      </c>
      <c r="M906" s="735">
        <v>290426340124</v>
      </c>
      <c r="N906" s="735">
        <v>29140000</v>
      </c>
      <c r="O906" s="734" t="s">
        <v>9649</v>
      </c>
      <c r="P906" s="736">
        <v>118.53</v>
      </c>
      <c r="Q906" s="736">
        <v>0.01</v>
      </c>
      <c r="R906" s="736">
        <v>0.01</v>
      </c>
    </row>
    <row r="907" spans="1:18">
      <c r="A907" s="734" t="s">
        <v>8247</v>
      </c>
      <c r="B907" s="734" t="s">
        <v>8248</v>
      </c>
      <c r="C907" s="735">
        <v>14530</v>
      </c>
      <c r="D907" s="735">
        <v>-20</v>
      </c>
      <c r="E907" s="736">
        <v>-0.14000000000000001</v>
      </c>
      <c r="F907" s="736">
        <v>14537.54</v>
      </c>
      <c r="G907" s="735">
        <v>14535</v>
      </c>
      <c r="H907" s="735">
        <v>14535</v>
      </c>
      <c r="I907" s="735">
        <v>14435</v>
      </c>
      <c r="J907" s="735">
        <v>28398</v>
      </c>
      <c r="K907" s="735">
        <v>411501938</v>
      </c>
      <c r="L907" s="735">
        <v>12350500000</v>
      </c>
      <c r="M907" s="735">
        <v>12356908940</v>
      </c>
      <c r="N907" s="735">
        <v>850000</v>
      </c>
      <c r="O907" s="734" t="s">
        <v>9650</v>
      </c>
      <c r="P907" s="736">
        <v>2752.69</v>
      </c>
      <c r="Q907" s="736">
        <v>4.24</v>
      </c>
      <c r="R907" s="736">
        <v>0.15</v>
      </c>
    </row>
    <row r="908" spans="1:18">
      <c r="A908" s="734" t="s">
        <v>7277</v>
      </c>
      <c r="B908" s="734" t="s">
        <v>7278</v>
      </c>
      <c r="C908" s="735">
        <v>30605</v>
      </c>
      <c r="D908" s="735">
        <v>55</v>
      </c>
      <c r="E908" s="736">
        <v>0.18</v>
      </c>
      <c r="F908" s="736">
        <v>30612.48</v>
      </c>
      <c r="G908" s="735">
        <v>30515</v>
      </c>
      <c r="H908" s="735">
        <v>30605</v>
      </c>
      <c r="I908" s="735">
        <v>30360</v>
      </c>
      <c r="J908" s="735">
        <v>725282</v>
      </c>
      <c r="K908" s="735">
        <v>22100293156</v>
      </c>
      <c r="L908" s="735">
        <v>4078116250000</v>
      </c>
      <c r="M908" s="735">
        <v>4072990270580</v>
      </c>
      <c r="N908" s="735">
        <v>133250000</v>
      </c>
      <c r="O908" s="734" t="s">
        <v>7279</v>
      </c>
      <c r="P908" s="736">
        <v>9142.39</v>
      </c>
      <c r="Q908" s="736">
        <v>-6.49</v>
      </c>
      <c r="R908" s="736">
        <v>-7.0000000000000007E-2</v>
      </c>
    </row>
    <row r="909" spans="1:18">
      <c r="A909" s="734" t="s">
        <v>8249</v>
      </c>
      <c r="B909" s="734" t="s">
        <v>8250</v>
      </c>
      <c r="C909" s="735">
        <v>18165</v>
      </c>
      <c r="D909" s="735">
        <v>-85</v>
      </c>
      <c r="E909" s="736">
        <v>-0.47</v>
      </c>
      <c r="F909" s="736">
        <v>18178.439999999999</v>
      </c>
      <c r="G909" s="735">
        <v>18190</v>
      </c>
      <c r="H909" s="735">
        <v>18190</v>
      </c>
      <c r="I909" s="735">
        <v>18110</v>
      </c>
      <c r="J909" s="735">
        <v>201945</v>
      </c>
      <c r="K909" s="735">
        <v>3666845436</v>
      </c>
      <c r="L909" s="735">
        <v>346951500000</v>
      </c>
      <c r="M909" s="735">
        <v>344481478684</v>
      </c>
      <c r="N909" s="735">
        <v>19100000</v>
      </c>
      <c r="O909" s="734" t="s">
        <v>7279</v>
      </c>
      <c r="P909" s="736">
        <v>9142.39</v>
      </c>
      <c r="Q909" s="736">
        <v>-6.49</v>
      </c>
      <c r="R909" s="736">
        <v>-7.0000000000000007E-2</v>
      </c>
    </row>
    <row r="910" spans="1:18">
      <c r="A910" s="734" t="s">
        <v>8251</v>
      </c>
      <c r="B910" s="734" t="s">
        <v>8252</v>
      </c>
      <c r="C910" s="735">
        <v>13985</v>
      </c>
      <c r="D910" s="735">
        <v>85</v>
      </c>
      <c r="E910" s="736">
        <v>0.61</v>
      </c>
      <c r="F910" s="736">
        <v>13919.5</v>
      </c>
      <c r="G910" s="735">
        <v>13990</v>
      </c>
      <c r="H910" s="735">
        <v>14025</v>
      </c>
      <c r="I910" s="735">
        <v>13890</v>
      </c>
      <c r="J910" s="735">
        <v>248407</v>
      </c>
      <c r="K910" s="735">
        <v>3471597347</v>
      </c>
      <c r="L910" s="735">
        <v>353820500000</v>
      </c>
      <c r="M910" s="735">
        <v>353555256039</v>
      </c>
      <c r="N910" s="735">
        <v>25300000</v>
      </c>
      <c r="O910" s="734" t="s">
        <v>8253</v>
      </c>
      <c r="P910" s="736">
        <v>2740.42</v>
      </c>
      <c r="Q910" s="736">
        <v>0.53</v>
      </c>
      <c r="R910" s="736">
        <v>0.02</v>
      </c>
    </row>
    <row r="911" spans="1:18">
      <c r="A911" s="734" t="s">
        <v>8907</v>
      </c>
      <c r="B911" s="734" t="s">
        <v>8908</v>
      </c>
      <c r="C911" s="735">
        <v>15880</v>
      </c>
      <c r="D911" s="735">
        <v>65</v>
      </c>
      <c r="E911" s="736">
        <v>0.41</v>
      </c>
      <c r="F911" s="736">
        <v>15853.57</v>
      </c>
      <c r="G911" s="735">
        <v>15810</v>
      </c>
      <c r="H911" s="735">
        <v>15880</v>
      </c>
      <c r="I911" s="735">
        <v>15670</v>
      </c>
      <c r="J911" s="735">
        <v>205826</v>
      </c>
      <c r="K911" s="735">
        <v>3256830926</v>
      </c>
      <c r="L911" s="735">
        <v>535950000000</v>
      </c>
      <c r="M911" s="735">
        <v>531887107421</v>
      </c>
      <c r="N911" s="735">
        <v>33750000</v>
      </c>
      <c r="O911" s="734" t="s">
        <v>8909</v>
      </c>
      <c r="P911" s="736">
        <v>8613.1299999999992</v>
      </c>
      <c r="Q911" s="736">
        <v>-1.72</v>
      </c>
      <c r="R911" s="736">
        <v>-0.02</v>
      </c>
    </row>
    <row r="912" spans="1:18">
      <c r="A912" s="734" t="s">
        <v>8254</v>
      </c>
      <c r="B912" s="734" t="s">
        <v>8255</v>
      </c>
      <c r="C912" s="735">
        <v>48895</v>
      </c>
      <c r="D912" s="735">
        <v>80</v>
      </c>
      <c r="E912" s="736">
        <v>0.16</v>
      </c>
      <c r="F912" s="736">
        <v>48858.84</v>
      </c>
      <c r="G912" s="735">
        <v>48860</v>
      </c>
      <c r="H912" s="735">
        <v>48910</v>
      </c>
      <c r="I912" s="735">
        <v>48855</v>
      </c>
      <c r="J912" s="735">
        <v>16785</v>
      </c>
      <c r="K912" s="735">
        <v>820524263</v>
      </c>
      <c r="L912" s="735">
        <v>304420270000</v>
      </c>
      <c r="M912" s="735">
        <v>301263608694</v>
      </c>
      <c r="N912" s="735">
        <v>6226000</v>
      </c>
      <c r="O912" s="734" t="s">
        <v>8256</v>
      </c>
      <c r="P912" s="736">
        <v>98.62</v>
      </c>
      <c r="Q912" s="736">
        <v>-0.1</v>
      </c>
      <c r="R912" s="736">
        <v>-0.1</v>
      </c>
    </row>
    <row r="913" spans="1:18">
      <c r="A913" s="734" t="s">
        <v>8910</v>
      </c>
      <c r="B913" s="734" t="s">
        <v>8911</v>
      </c>
      <c r="C913" s="735">
        <v>15440</v>
      </c>
      <c r="D913" s="735">
        <v>10</v>
      </c>
      <c r="E913" s="736">
        <v>0.06</v>
      </c>
      <c r="F913" s="736">
        <v>15435.39</v>
      </c>
      <c r="G913" s="735">
        <v>15365</v>
      </c>
      <c r="H913" s="735">
        <v>15440</v>
      </c>
      <c r="I913" s="735">
        <v>15270</v>
      </c>
      <c r="J913" s="735">
        <v>479521</v>
      </c>
      <c r="K913" s="735">
        <v>7363303114</v>
      </c>
      <c r="L913" s="735">
        <v>836848000000</v>
      </c>
      <c r="M913" s="735">
        <v>832739241002</v>
      </c>
      <c r="N913" s="735">
        <v>54200000</v>
      </c>
      <c r="O913" s="734" t="s">
        <v>8912</v>
      </c>
      <c r="P913" s="736">
        <v>1658.22</v>
      </c>
      <c r="Q913" s="736">
        <v>-4.1900000000000004</v>
      </c>
      <c r="R913" s="736">
        <v>-0.25</v>
      </c>
    </row>
    <row r="914" spans="1:18">
      <c r="A914" s="734" t="s">
        <v>7280</v>
      </c>
      <c r="B914" s="734" t="s">
        <v>7281</v>
      </c>
      <c r="C914" s="735">
        <v>27120</v>
      </c>
      <c r="D914" s="735">
        <v>135</v>
      </c>
      <c r="E914" s="736">
        <v>0.5</v>
      </c>
      <c r="F914" s="736">
        <v>27079.67</v>
      </c>
      <c r="G914" s="735">
        <v>26900</v>
      </c>
      <c r="H914" s="735">
        <v>27120</v>
      </c>
      <c r="I914" s="735">
        <v>26885</v>
      </c>
      <c r="J914" s="735">
        <v>542922</v>
      </c>
      <c r="K914" s="735">
        <v>14643858609</v>
      </c>
      <c r="L914" s="735">
        <v>3248976000000</v>
      </c>
      <c r="M914" s="735">
        <v>3227897010659</v>
      </c>
      <c r="N914" s="735">
        <v>119800000</v>
      </c>
      <c r="O914" s="734" t="s">
        <v>7282</v>
      </c>
      <c r="P914" s="736">
        <v>7169.1</v>
      </c>
      <c r="Q914" s="736">
        <v>-9.17</v>
      </c>
      <c r="R914" s="736">
        <v>-0.13</v>
      </c>
    </row>
    <row r="915" spans="1:18">
      <c r="A915" s="734" t="s">
        <v>7283</v>
      </c>
      <c r="B915" s="734" t="s">
        <v>7284</v>
      </c>
      <c r="C915" s="735">
        <v>40415</v>
      </c>
      <c r="D915" s="735">
        <v>305</v>
      </c>
      <c r="E915" s="736">
        <v>0.76</v>
      </c>
      <c r="F915" s="736">
        <v>40367.83</v>
      </c>
      <c r="G915" s="735">
        <v>40100</v>
      </c>
      <c r="H915" s="735">
        <v>40415</v>
      </c>
      <c r="I915" s="735">
        <v>39710</v>
      </c>
      <c r="J915" s="735">
        <v>73076</v>
      </c>
      <c r="K915" s="735">
        <v>2928952865</v>
      </c>
      <c r="L915" s="735">
        <v>350398050000</v>
      </c>
      <c r="M915" s="735">
        <v>349989071321</v>
      </c>
      <c r="N915" s="735">
        <v>8670000</v>
      </c>
      <c r="O915" s="734" t="s">
        <v>7282</v>
      </c>
      <c r="P915" s="736">
        <v>7169.1</v>
      </c>
      <c r="Q915" s="736">
        <v>-9.17</v>
      </c>
      <c r="R915" s="736">
        <v>-0.13</v>
      </c>
    </row>
    <row r="916" spans="1:18">
      <c r="A916" s="734" t="s">
        <v>7285</v>
      </c>
      <c r="B916" s="734" t="s">
        <v>7286</v>
      </c>
      <c r="C916" s="735">
        <v>6065</v>
      </c>
      <c r="D916" s="735">
        <v>165</v>
      </c>
      <c r="E916" s="736">
        <v>2.8</v>
      </c>
      <c r="F916" s="736">
        <v>6069.83</v>
      </c>
      <c r="G916" s="735">
        <v>5900</v>
      </c>
      <c r="H916" s="735">
        <v>6105</v>
      </c>
      <c r="I916" s="735">
        <v>5865</v>
      </c>
      <c r="J916" s="735">
        <v>508677</v>
      </c>
      <c r="K916" s="735">
        <v>3067951948</v>
      </c>
      <c r="L916" s="735">
        <v>135734700000</v>
      </c>
      <c r="M916" s="735">
        <v>135842870055</v>
      </c>
      <c r="N916" s="735">
        <v>22380000</v>
      </c>
      <c r="O916" s="734" t="s">
        <v>7287</v>
      </c>
      <c r="P916" s="736">
        <v>3091.87</v>
      </c>
      <c r="Q916" s="736">
        <v>89.75</v>
      </c>
      <c r="R916" s="736">
        <v>2.99</v>
      </c>
    </row>
    <row r="917" spans="1:18">
      <c r="A917" s="734" t="s">
        <v>7146</v>
      </c>
      <c r="B917" s="734" t="s">
        <v>8257</v>
      </c>
      <c r="C917" s="735">
        <v>8975</v>
      </c>
      <c r="D917" s="735">
        <v>5</v>
      </c>
      <c r="E917" s="736">
        <v>0.06</v>
      </c>
      <c r="F917" s="736">
        <v>8979.43</v>
      </c>
      <c r="G917" s="735">
        <v>8975</v>
      </c>
      <c r="H917" s="735">
        <v>9035</v>
      </c>
      <c r="I917" s="735">
        <v>8920</v>
      </c>
      <c r="J917" s="735">
        <v>1054034</v>
      </c>
      <c r="K917" s="735">
        <v>9453211715</v>
      </c>
      <c r="L917" s="735">
        <v>290790000000</v>
      </c>
      <c r="M917" s="735">
        <v>293178243309</v>
      </c>
      <c r="N917" s="735">
        <v>32400000</v>
      </c>
      <c r="O917" s="734" t="s">
        <v>8258</v>
      </c>
      <c r="P917" s="736">
        <v>2730.7</v>
      </c>
      <c r="Q917" s="736">
        <v>-5.44</v>
      </c>
      <c r="R917" s="736">
        <v>-0.2</v>
      </c>
    </row>
    <row r="918" spans="1:18">
      <c r="A918" s="734" t="s">
        <v>7288</v>
      </c>
      <c r="B918" s="734" t="s">
        <v>7289</v>
      </c>
      <c r="C918" s="735">
        <v>64040</v>
      </c>
      <c r="D918" s="735">
        <v>290</v>
      </c>
      <c r="E918" s="736">
        <v>0.45</v>
      </c>
      <c r="F918" s="736">
        <v>64633.68</v>
      </c>
      <c r="G918" s="735">
        <v>63270</v>
      </c>
      <c r="H918" s="735">
        <v>64700</v>
      </c>
      <c r="I918" s="735">
        <v>63270</v>
      </c>
      <c r="J918" s="735">
        <v>454638</v>
      </c>
      <c r="K918" s="735">
        <v>29203870311</v>
      </c>
      <c r="L918" s="735">
        <v>487984800000</v>
      </c>
      <c r="M918" s="735">
        <v>491215984609</v>
      </c>
      <c r="N918" s="735">
        <v>7620000</v>
      </c>
      <c r="O918" s="734" t="s">
        <v>6860</v>
      </c>
      <c r="P918" s="736">
        <v>6422.88</v>
      </c>
      <c r="Q918" s="736">
        <v>41.44</v>
      </c>
      <c r="R918" s="736">
        <v>0.65</v>
      </c>
    </row>
    <row r="919" spans="1:18">
      <c r="A919" s="734" t="s">
        <v>7127</v>
      </c>
      <c r="B919" s="734" t="s">
        <v>9651</v>
      </c>
      <c r="C919" s="735">
        <v>20110</v>
      </c>
      <c r="D919" s="735">
        <v>170</v>
      </c>
      <c r="E919" s="736">
        <v>0.85</v>
      </c>
      <c r="F919" s="736">
        <v>20146.59</v>
      </c>
      <c r="G919" s="735">
        <v>19945</v>
      </c>
      <c r="H919" s="735">
        <v>20260</v>
      </c>
      <c r="I919" s="735">
        <v>19800</v>
      </c>
      <c r="J919" s="735">
        <v>7257620</v>
      </c>
      <c r="K919" s="735">
        <v>146035601917</v>
      </c>
      <c r="L919" s="735">
        <v>2827466000000</v>
      </c>
      <c r="M919" s="735">
        <v>2830596404762</v>
      </c>
      <c r="N919" s="735">
        <v>140600000</v>
      </c>
      <c r="O919" s="734" t="s">
        <v>7128</v>
      </c>
      <c r="P919" s="736">
        <v>5198.74</v>
      </c>
      <c r="Q919" s="736">
        <v>36.86</v>
      </c>
      <c r="R919" s="736">
        <v>0.71</v>
      </c>
    </row>
    <row r="920" spans="1:18">
      <c r="A920" s="734" t="s">
        <v>8913</v>
      </c>
      <c r="B920" s="734" t="s">
        <v>8914</v>
      </c>
      <c r="C920" s="735">
        <v>17810</v>
      </c>
      <c r="D920" s="735">
        <v>335</v>
      </c>
      <c r="E920" s="736">
        <v>1.92</v>
      </c>
      <c r="F920" s="736">
        <v>17887.32</v>
      </c>
      <c r="G920" s="735">
        <v>17375</v>
      </c>
      <c r="H920" s="735">
        <v>18060</v>
      </c>
      <c r="I920" s="735">
        <v>17240</v>
      </c>
      <c r="J920" s="735">
        <v>1779134</v>
      </c>
      <c r="K920" s="735">
        <v>31689044729</v>
      </c>
      <c r="L920" s="735">
        <v>224406000000</v>
      </c>
      <c r="M920" s="735">
        <v>225380223833</v>
      </c>
      <c r="N920" s="735">
        <v>12600000</v>
      </c>
      <c r="O920" s="734" t="s">
        <v>7128</v>
      </c>
      <c r="P920" s="736">
        <v>5198.74</v>
      </c>
      <c r="Q920" s="736">
        <v>36.86</v>
      </c>
      <c r="R920" s="736">
        <v>0.71</v>
      </c>
    </row>
    <row r="921" spans="1:18">
      <c r="A921" s="734" t="s">
        <v>7290</v>
      </c>
      <c r="B921" s="734" t="s">
        <v>7291</v>
      </c>
      <c r="C921" s="735">
        <v>27210</v>
      </c>
      <c r="D921" s="735">
        <v>-130</v>
      </c>
      <c r="E921" s="736">
        <v>-0.48</v>
      </c>
      <c r="F921" s="736">
        <v>27338.14</v>
      </c>
      <c r="G921" s="735">
        <v>27390</v>
      </c>
      <c r="H921" s="735">
        <v>27390</v>
      </c>
      <c r="I921" s="735">
        <v>27210</v>
      </c>
      <c r="J921" s="735">
        <v>11283</v>
      </c>
      <c r="K921" s="735">
        <v>307635940</v>
      </c>
      <c r="L921" s="735">
        <v>60406200000</v>
      </c>
      <c r="M921" s="735">
        <v>61510818290</v>
      </c>
      <c r="N921" s="735">
        <v>2220000</v>
      </c>
      <c r="O921" s="734" t="s">
        <v>6865</v>
      </c>
      <c r="P921" s="736">
        <v>5455.44</v>
      </c>
      <c r="Q921" s="736">
        <v>-22.06</v>
      </c>
      <c r="R921" s="736">
        <v>-0.4</v>
      </c>
    </row>
    <row r="922" spans="1:18">
      <c r="A922" s="734" t="s">
        <v>8259</v>
      </c>
      <c r="B922" s="734" t="s">
        <v>8915</v>
      </c>
      <c r="C922" s="735">
        <v>13535</v>
      </c>
      <c r="D922" s="735">
        <v>45</v>
      </c>
      <c r="E922" s="736">
        <v>0.33</v>
      </c>
      <c r="F922" s="736">
        <v>13571.27</v>
      </c>
      <c r="G922" s="735">
        <v>13470</v>
      </c>
      <c r="H922" s="735">
        <v>13595</v>
      </c>
      <c r="I922" s="735">
        <v>13300</v>
      </c>
      <c r="J922" s="735">
        <v>486005</v>
      </c>
      <c r="K922" s="735">
        <v>6584935031</v>
      </c>
      <c r="L922" s="735">
        <v>242276500000</v>
      </c>
      <c r="M922" s="735">
        <v>242925741737</v>
      </c>
      <c r="N922" s="735">
        <v>17900000</v>
      </c>
      <c r="O922" s="734" t="s">
        <v>7113</v>
      </c>
      <c r="P922" s="736">
        <v>495.5</v>
      </c>
      <c r="Q922" s="736">
        <v>0.47</v>
      </c>
      <c r="R922" s="736">
        <v>0.09</v>
      </c>
    </row>
    <row r="923" spans="1:18">
      <c r="A923" s="734" t="s">
        <v>7292</v>
      </c>
      <c r="B923" s="734" t="s">
        <v>7293</v>
      </c>
      <c r="C923" s="735">
        <v>18785</v>
      </c>
      <c r="D923" s="735">
        <v>-50</v>
      </c>
      <c r="E923" s="736">
        <v>-0.27</v>
      </c>
      <c r="F923" s="736">
        <v>18796.080000000002</v>
      </c>
      <c r="G923" s="735">
        <v>18830</v>
      </c>
      <c r="H923" s="735">
        <v>18845</v>
      </c>
      <c r="I923" s="735">
        <v>18680</v>
      </c>
      <c r="J923" s="735">
        <v>32512</v>
      </c>
      <c r="K923" s="735">
        <v>610786515</v>
      </c>
      <c r="L923" s="735">
        <v>50719500000</v>
      </c>
      <c r="M923" s="735">
        <v>50749402630</v>
      </c>
      <c r="N923" s="735">
        <v>2700000</v>
      </c>
      <c r="O923" s="734" t="s">
        <v>7294</v>
      </c>
      <c r="P923" s="736">
        <v>22161.37</v>
      </c>
      <c r="Q923" s="736">
        <v>-412.38</v>
      </c>
      <c r="R923" s="736">
        <v>-1.83</v>
      </c>
    </row>
    <row r="924" spans="1:18">
      <c r="A924" s="734" t="s">
        <v>7295</v>
      </c>
      <c r="B924" s="734" t="s">
        <v>7296</v>
      </c>
      <c r="C924" s="735">
        <v>9355</v>
      </c>
      <c r="D924" s="735">
        <v>-25</v>
      </c>
      <c r="E924" s="736">
        <v>-0.27</v>
      </c>
      <c r="F924" s="736">
        <v>9383.61</v>
      </c>
      <c r="G924" s="735">
        <v>9350</v>
      </c>
      <c r="H924" s="735">
        <v>9405</v>
      </c>
      <c r="I924" s="735">
        <v>9320</v>
      </c>
      <c r="J924" s="735">
        <v>140248</v>
      </c>
      <c r="K924" s="735">
        <v>1312000156</v>
      </c>
      <c r="L924" s="735">
        <v>147621900000</v>
      </c>
      <c r="M924" s="735">
        <v>146947286175</v>
      </c>
      <c r="N924" s="735">
        <v>15780000</v>
      </c>
      <c r="O924" s="734" t="s">
        <v>7297</v>
      </c>
      <c r="P924" s="736">
        <v>4859.7700000000004</v>
      </c>
      <c r="Q924" s="736">
        <v>-11.96</v>
      </c>
      <c r="R924" s="736">
        <v>-0.25</v>
      </c>
    </row>
    <row r="925" spans="1:18">
      <c r="A925" s="734" t="s">
        <v>8916</v>
      </c>
      <c r="B925" s="734" t="s">
        <v>8917</v>
      </c>
      <c r="C925" s="735">
        <v>9830</v>
      </c>
      <c r="D925" s="735">
        <v>-50</v>
      </c>
      <c r="E925" s="736">
        <v>-0.51</v>
      </c>
      <c r="F925" s="736">
        <v>9943.2199999999993</v>
      </c>
      <c r="G925" s="735">
        <v>9880</v>
      </c>
      <c r="H925" s="735">
        <v>9910</v>
      </c>
      <c r="I925" s="735">
        <v>9800</v>
      </c>
      <c r="J925" s="735">
        <v>39244</v>
      </c>
      <c r="K925" s="735">
        <v>385957824</v>
      </c>
      <c r="L925" s="735">
        <v>58488500000</v>
      </c>
      <c r="M925" s="735">
        <v>59162135574</v>
      </c>
      <c r="N925" s="735">
        <v>5950000</v>
      </c>
      <c r="O925" s="734" t="s">
        <v>8918</v>
      </c>
      <c r="P925" s="736">
        <v>1067.8800000000001</v>
      </c>
      <c r="Q925" s="736">
        <v>-2.19</v>
      </c>
      <c r="R925" s="736">
        <v>-0.2</v>
      </c>
    </row>
    <row r="926" spans="1:18">
      <c r="A926" s="734" t="s">
        <v>7298</v>
      </c>
      <c r="B926" s="734" t="s">
        <v>7299</v>
      </c>
      <c r="C926" s="735">
        <v>3420</v>
      </c>
      <c r="D926" s="735">
        <v>30</v>
      </c>
      <c r="E926" s="736">
        <v>0.88</v>
      </c>
      <c r="F926" s="736">
        <v>3427.3</v>
      </c>
      <c r="G926" s="735">
        <v>3390</v>
      </c>
      <c r="H926" s="735">
        <v>3425</v>
      </c>
      <c r="I926" s="735">
        <v>3390</v>
      </c>
      <c r="J926" s="735">
        <v>124816</v>
      </c>
      <c r="K926" s="735">
        <v>425289048</v>
      </c>
      <c r="L926" s="735">
        <v>103420800000</v>
      </c>
      <c r="M926" s="735">
        <v>103641501274</v>
      </c>
      <c r="N926" s="735">
        <v>30240000</v>
      </c>
      <c r="O926" s="734" t="s">
        <v>7300</v>
      </c>
      <c r="P926" s="736">
        <v>1700.36</v>
      </c>
      <c r="Q926" s="736">
        <v>11.92</v>
      </c>
      <c r="R926" s="736">
        <v>0.71</v>
      </c>
    </row>
    <row r="927" spans="1:18">
      <c r="A927" s="734" t="s">
        <v>7301</v>
      </c>
      <c r="B927" s="734" t="s">
        <v>7302</v>
      </c>
      <c r="C927" s="735">
        <v>16350</v>
      </c>
      <c r="D927" s="735">
        <v>165</v>
      </c>
      <c r="E927" s="736">
        <v>1.02</v>
      </c>
      <c r="F927" s="736">
        <v>16299.07</v>
      </c>
      <c r="G927" s="735">
        <v>16295</v>
      </c>
      <c r="H927" s="735">
        <v>16350</v>
      </c>
      <c r="I927" s="735">
        <v>16150</v>
      </c>
      <c r="J927" s="735">
        <v>2646</v>
      </c>
      <c r="K927" s="735">
        <v>42920887</v>
      </c>
      <c r="L927" s="735">
        <v>7848000000</v>
      </c>
      <c r="M927" s="735">
        <v>7823555547</v>
      </c>
      <c r="N927" s="735">
        <v>480000</v>
      </c>
      <c r="O927" s="734" t="s">
        <v>7303</v>
      </c>
      <c r="P927" s="736">
        <v>32890.83</v>
      </c>
      <c r="Q927" s="736">
        <v>124.1</v>
      </c>
      <c r="R927" s="736">
        <v>0.38</v>
      </c>
    </row>
    <row r="928" spans="1:18">
      <c r="A928" s="734" t="s">
        <v>7398</v>
      </c>
      <c r="B928" s="734" t="s">
        <v>9652</v>
      </c>
      <c r="C928" s="735">
        <v>115570</v>
      </c>
      <c r="D928" s="735">
        <v>-250</v>
      </c>
      <c r="E928" s="736">
        <v>-0.22</v>
      </c>
      <c r="F928" s="736">
        <v>115677.59</v>
      </c>
      <c r="G928" s="735">
        <v>115790</v>
      </c>
      <c r="H928" s="735">
        <v>115895</v>
      </c>
      <c r="I928" s="735">
        <v>115570</v>
      </c>
      <c r="J928" s="735">
        <v>20425</v>
      </c>
      <c r="K928" s="735">
        <v>2364018432</v>
      </c>
      <c r="L928" s="735">
        <v>767384800000</v>
      </c>
      <c r="M928" s="735">
        <v>744269583332</v>
      </c>
      <c r="N928" s="735">
        <v>6640000</v>
      </c>
      <c r="O928" s="734" t="s">
        <v>7399</v>
      </c>
      <c r="P928" s="736">
        <v>135.46</v>
      </c>
      <c r="Q928" s="736">
        <v>0.03</v>
      </c>
      <c r="R928" s="736">
        <v>0.02</v>
      </c>
    </row>
    <row r="929" spans="1:18">
      <c r="A929" s="734" t="s">
        <v>7304</v>
      </c>
      <c r="B929" s="734" t="s">
        <v>7305</v>
      </c>
      <c r="C929" s="735">
        <v>18185</v>
      </c>
      <c r="D929" s="735">
        <v>15</v>
      </c>
      <c r="E929" s="736">
        <v>0.08</v>
      </c>
      <c r="F929" s="736">
        <v>18158.32</v>
      </c>
      <c r="G929" s="735">
        <v>18170</v>
      </c>
      <c r="H929" s="735">
        <v>18185</v>
      </c>
      <c r="I929" s="735">
        <v>18060</v>
      </c>
      <c r="J929" s="735">
        <v>16250</v>
      </c>
      <c r="K929" s="735">
        <v>294710512</v>
      </c>
      <c r="L929" s="735">
        <v>27277500000</v>
      </c>
      <c r="M929" s="735">
        <v>27237472644</v>
      </c>
      <c r="N929" s="735">
        <v>1500000</v>
      </c>
      <c r="O929" s="734" t="s">
        <v>7306</v>
      </c>
      <c r="P929" s="736">
        <v>4295</v>
      </c>
      <c r="Q929" s="736">
        <v>-23.13</v>
      </c>
      <c r="R929" s="736">
        <v>-0.54</v>
      </c>
    </row>
    <row r="930" spans="1:18">
      <c r="A930" s="734" t="s">
        <v>7307</v>
      </c>
      <c r="B930" s="734" t="s">
        <v>7308</v>
      </c>
      <c r="C930" s="735">
        <v>3830</v>
      </c>
      <c r="D930" s="735">
        <v>40</v>
      </c>
      <c r="E930" s="736">
        <v>1.06</v>
      </c>
      <c r="F930" s="736">
        <v>3836</v>
      </c>
      <c r="G930" s="735">
        <v>3795</v>
      </c>
      <c r="H930" s="735">
        <v>3835</v>
      </c>
      <c r="I930" s="735">
        <v>3785</v>
      </c>
      <c r="J930" s="735">
        <v>147299</v>
      </c>
      <c r="K930" s="735">
        <v>561396222</v>
      </c>
      <c r="L930" s="735">
        <v>25661000000</v>
      </c>
      <c r="M930" s="735">
        <v>25701173659</v>
      </c>
      <c r="N930" s="735">
        <v>6700000</v>
      </c>
      <c r="O930" s="734" t="s">
        <v>7309</v>
      </c>
      <c r="P930" s="736">
        <v>463.93</v>
      </c>
      <c r="Q930" s="736">
        <v>-1.04</v>
      </c>
      <c r="R930" s="736">
        <v>-0.22</v>
      </c>
    </row>
    <row r="931" spans="1:18">
      <c r="A931" s="734" t="s">
        <v>7310</v>
      </c>
      <c r="B931" s="734" t="s">
        <v>7311</v>
      </c>
      <c r="C931" s="735">
        <v>2745</v>
      </c>
      <c r="D931" s="735">
        <v>-15</v>
      </c>
      <c r="E931" s="736">
        <v>-0.54</v>
      </c>
      <c r="F931" s="736">
        <v>2751.63</v>
      </c>
      <c r="G931" s="735">
        <v>2755</v>
      </c>
      <c r="H931" s="735">
        <v>2770</v>
      </c>
      <c r="I931" s="735">
        <v>2745</v>
      </c>
      <c r="J931" s="735">
        <v>4041</v>
      </c>
      <c r="K931" s="735">
        <v>11123221</v>
      </c>
      <c r="L931" s="735">
        <v>5764500000</v>
      </c>
      <c r="M931" s="735">
        <v>5778414451</v>
      </c>
      <c r="N931" s="735">
        <v>2100000</v>
      </c>
      <c r="O931" s="734" t="s">
        <v>6738</v>
      </c>
      <c r="P931" s="736">
        <v>129.47</v>
      </c>
      <c r="Q931" s="736">
        <v>-0.28999999999999998</v>
      </c>
      <c r="R931" s="736">
        <v>-0.22</v>
      </c>
    </row>
    <row r="932" spans="1:18">
      <c r="A932" s="734" t="s">
        <v>7312</v>
      </c>
      <c r="B932" s="734" t="s">
        <v>7313</v>
      </c>
      <c r="C932" s="735">
        <v>20935</v>
      </c>
      <c r="D932" s="735">
        <v>-10</v>
      </c>
      <c r="E932" s="736">
        <v>-0.05</v>
      </c>
      <c r="F932" s="736">
        <v>20930.14</v>
      </c>
      <c r="G932" s="735">
        <v>20970</v>
      </c>
      <c r="H932" s="735">
        <v>20970</v>
      </c>
      <c r="I932" s="735">
        <v>20765</v>
      </c>
      <c r="J932" s="735">
        <v>4016</v>
      </c>
      <c r="K932" s="735">
        <v>83636088</v>
      </c>
      <c r="L932" s="735">
        <v>35589500000</v>
      </c>
      <c r="M932" s="735">
        <v>35581231994</v>
      </c>
      <c r="N932" s="735">
        <v>1700000</v>
      </c>
      <c r="O932" s="734" t="s">
        <v>6591</v>
      </c>
      <c r="P932" s="736">
        <v>5796.22</v>
      </c>
      <c r="Q932" s="736">
        <v>44.51</v>
      </c>
      <c r="R932" s="736">
        <v>0.77</v>
      </c>
    </row>
    <row r="933" spans="1:18">
      <c r="A933" s="734" t="s">
        <v>7314</v>
      </c>
      <c r="B933" s="734" t="s">
        <v>7315</v>
      </c>
      <c r="C933" s="735">
        <v>13680</v>
      </c>
      <c r="D933" s="735">
        <v>-5</v>
      </c>
      <c r="E933" s="736">
        <v>-0.04</v>
      </c>
      <c r="F933" s="736">
        <v>13970.71</v>
      </c>
      <c r="G933" s="735">
        <v>13680</v>
      </c>
      <c r="H933" s="735">
        <v>13680</v>
      </c>
      <c r="I933" s="735">
        <v>13680</v>
      </c>
      <c r="J933" s="735">
        <v>14</v>
      </c>
      <c r="K933" s="735">
        <v>191520</v>
      </c>
      <c r="L933" s="735">
        <v>6840000000</v>
      </c>
      <c r="M933" s="735">
        <v>6985355845</v>
      </c>
      <c r="N933" s="735">
        <v>500000</v>
      </c>
      <c r="O933" s="734" t="s">
        <v>6591</v>
      </c>
      <c r="P933" s="736">
        <v>5796.22</v>
      </c>
      <c r="Q933" s="736">
        <v>44.51</v>
      </c>
      <c r="R933" s="736">
        <v>0.77</v>
      </c>
    </row>
    <row r="934" spans="1:18">
      <c r="A934" s="734" t="s">
        <v>7316</v>
      </c>
      <c r="B934" s="734" t="s">
        <v>7317</v>
      </c>
      <c r="C934" s="735">
        <v>18415</v>
      </c>
      <c r="D934" s="735">
        <v>185</v>
      </c>
      <c r="E934" s="736">
        <v>1.01</v>
      </c>
      <c r="F934" s="736">
        <v>18297.73</v>
      </c>
      <c r="G934" s="735">
        <v>18225</v>
      </c>
      <c r="H934" s="735">
        <v>18485</v>
      </c>
      <c r="I934" s="735">
        <v>18140</v>
      </c>
      <c r="J934" s="735">
        <v>5100</v>
      </c>
      <c r="K934" s="735">
        <v>93044557</v>
      </c>
      <c r="L934" s="735">
        <v>29464000000</v>
      </c>
      <c r="M934" s="735">
        <v>29276373756</v>
      </c>
      <c r="N934" s="735">
        <v>1600000</v>
      </c>
      <c r="O934" s="734" t="s">
        <v>7318</v>
      </c>
      <c r="P934" s="736">
        <v>2200.64</v>
      </c>
      <c r="Q934" s="736">
        <v>14.64</v>
      </c>
      <c r="R934" s="736">
        <v>0.67</v>
      </c>
    </row>
    <row r="935" spans="1:18">
      <c r="A935" s="734" t="s">
        <v>7319</v>
      </c>
      <c r="B935" s="734" t="s">
        <v>7320</v>
      </c>
      <c r="C935" s="735">
        <v>13200</v>
      </c>
      <c r="D935" s="735">
        <v>-135</v>
      </c>
      <c r="E935" s="736">
        <v>-1.01</v>
      </c>
      <c r="F935" s="736">
        <v>13220.4</v>
      </c>
      <c r="G935" s="735">
        <v>13270</v>
      </c>
      <c r="H935" s="735">
        <v>13270</v>
      </c>
      <c r="I935" s="735">
        <v>13165</v>
      </c>
      <c r="J935" s="735">
        <v>40933</v>
      </c>
      <c r="K935" s="735">
        <v>541285835</v>
      </c>
      <c r="L935" s="735">
        <v>16104000000</v>
      </c>
      <c r="M935" s="735">
        <v>16128888721</v>
      </c>
      <c r="N935" s="735">
        <v>1220000</v>
      </c>
      <c r="O935" s="734" t="s">
        <v>6900</v>
      </c>
      <c r="P935" s="736">
        <v>1303.78</v>
      </c>
      <c r="Q935" s="736">
        <v>-11.94</v>
      </c>
      <c r="R935" s="736">
        <v>-0.91</v>
      </c>
    </row>
    <row r="936" spans="1:18">
      <c r="A936" s="734" t="s">
        <v>8261</v>
      </c>
      <c r="B936" s="734" t="s">
        <v>8262</v>
      </c>
      <c r="C936" s="735">
        <v>21365</v>
      </c>
      <c r="D936" s="735">
        <v>-205</v>
      </c>
      <c r="E936" s="736">
        <v>-0.95</v>
      </c>
      <c r="F936" s="736">
        <v>21316.59</v>
      </c>
      <c r="G936" s="735">
        <v>21375</v>
      </c>
      <c r="H936" s="735">
        <v>21385</v>
      </c>
      <c r="I936" s="735">
        <v>21250</v>
      </c>
      <c r="J936" s="735">
        <v>270633</v>
      </c>
      <c r="K936" s="735">
        <v>5766906434</v>
      </c>
      <c r="L936" s="735">
        <v>667656250000</v>
      </c>
      <c r="M936" s="735">
        <v>666143459495</v>
      </c>
      <c r="N936" s="735">
        <v>31250000</v>
      </c>
      <c r="O936" s="734" t="s">
        <v>8263</v>
      </c>
      <c r="P936" s="736">
        <v>1969.73</v>
      </c>
      <c r="Q936" s="736">
        <v>-19.600000000000001</v>
      </c>
      <c r="R936" s="736">
        <v>-0.99</v>
      </c>
    </row>
    <row r="937" spans="1:18">
      <c r="A937" s="734" t="s">
        <v>7321</v>
      </c>
      <c r="B937" s="734" t="s">
        <v>7322</v>
      </c>
      <c r="C937" s="735">
        <v>18800</v>
      </c>
      <c r="D937" s="735">
        <v>25</v>
      </c>
      <c r="E937" s="736">
        <v>0.13</v>
      </c>
      <c r="F937" s="736">
        <v>18862.05</v>
      </c>
      <c r="G937" s="735">
        <v>18775</v>
      </c>
      <c r="H937" s="735">
        <v>18820</v>
      </c>
      <c r="I937" s="735">
        <v>18630</v>
      </c>
      <c r="J937" s="735">
        <v>9833</v>
      </c>
      <c r="K937" s="735">
        <v>183914862</v>
      </c>
      <c r="L937" s="735">
        <v>9400000000</v>
      </c>
      <c r="M937" s="735">
        <v>9431027174</v>
      </c>
      <c r="N937" s="735">
        <v>500000</v>
      </c>
      <c r="O937" s="734" t="s">
        <v>7323</v>
      </c>
      <c r="P937" s="736">
        <v>1945.89</v>
      </c>
      <c r="Q937" s="736">
        <v>8.3800000000000008</v>
      </c>
      <c r="R937" s="736">
        <v>0.43</v>
      </c>
    </row>
    <row r="938" spans="1:18">
      <c r="A938" s="734" t="s">
        <v>7324</v>
      </c>
      <c r="B938" s="734" t="s">
        <v>7325</v>
      </c>
      <c r="C938" s="735">
        <v>11515</v>
      </c>
      <c r="D938" s="735">
        <v>-165</v>
      </c>
      <c r="E938" s="736">
        <v>-1.41</v>
      </c>
      <c r="F938" s="736">
        <v>11836.14</v>
      </c>
      <c r="G938" s="735">
        <v>11485</v>
      </c>
      <c r="H938" s="735">
        <v>11680</v>
      </c>
      <c r="I938" s="735">
        <v>11410</v>
      </c>
      <c r="J938" s="735">
        <v>2201</v>
      </c>
      <c r="K938" s="735">
        <v>25308895</v>
      </c>
      <c r="L938" s="735">
        <v>12205900000</v>
      </c>
      <c r="M938" s="735">
        <v>12546311243</v>
      </c>
      <c r="N938" s="735">
        <v>1060000</v>
      </c>
      <c r="O938" s="734" t="s">
        <v>6371</v>
      </c>
      <c r="P938" s="736">
        <v>1402.54</v>
      </c>
      <c r="Q938" s="736">
        <v>0.88</v>
      </c>
      <c r="R938" s="736">
        <v>0.06</v>
      </c>
    </row>
    <row r="939" spans="1:18">
      <c r="A939" s="734" t="s">
        <v>8264</v>
      </c>
      <c r="B939" s="734" t="s">
        <v>8265</v>
      </c>
      <c r="C939" s="735">
        <v>13855</v>
      </c>
      <c r="D939" s="735">
        <v>5</v>
      </c>
      <c r="E939" s="736">
        <v>0.04</v>
      </c>
      <c r="F939" s="736">
        <v>13915.27</v>
      </c>
      <c r="G939" s="735">
        <v>13850</v>
      </c>
      <c r="H939" s="735">
        <v>14025</v>
      </c>
      <c r="I939" s="735">
        <v>13805</v>
      </c>
      <c r="J939" s="735">
        <v>85175</v>
      </c>
      <c r="K939" s="735">
        <v>1178854367</v>
      </c>
      <c r="L939" s="735">
        <v>450287500000</v>
      </c>
      <c r="M939" s="735">
        <v>452246211796</v>
      </c>
      <c r="N939" s="735">
        <v>32500000</v>
      </c>
      <c r="O939" s="734" t="s">
        <v>7019</v>
      </c>
      <c r="P939" s="736">
        <v>25938.85</v>
      </c>
      <c r="Q939" s="736">
        <v>-3.25</v>
      </c>
      <c r="R939" s="736">
        <v>-0.01</v>
      </c>
    </row>
    <row r="940" spans="1:18">
      <c r="A940" s="734" t="s">
        <v>7326</v>
      </c>
      <c r="B940" s="734" t="s">
        <v>7327</v>
      </c>
      <c r="C940" s="735">
        <v>41895</v>
      </c>
      <c r="D940" s="735">
        <v>70</v>
      </c>
      <c r="E940" s="736">
        <v>0.17</v>
      </c>
      <c r="F940" s="736">
        <v>41970.25</v>
      </c>
      <c r="G940" s="735">
        <v>42200</v>
      </c>
      <c r="H940" s="735">
        <v>42200</v>
      </c>
      <c r="I940" s="735">
        <v>41540</v>
      </c>
      <c r="J940" s="735">
        <v>2080</v>
      </c>
      <c r="K940" s="735">
        <v>86915585</v>
      </c>
      <c r="L940" s="735">
        <v>26812800000</v>
      </c>
      <c r="M940" s="735">
        <v>26860962155</v>
      </c>
      <c r="N940" s="735">
        <v>640000</v>
      </c>
      <c r="O940" s="734" t="s">
        <v>7019</v>
      </c>
      <c r="P940" s="736">
        <v>25938.85</v>
      </c>
      <c r="Q940" s="736">
        <v>-3.25</v>
      </c>
      <c r="R940" s="736">
        <v>-0.01</v>
      </c>
    </row>
    <row r="941" spans="1:18">
      <c r="A941" s="734" t="s">
        <v>8919</v>
      </c>
      <c r="B941" s="734" t="s">
        <v>8920</v>
      </c>
      <c r="C941" s="735">
        <v>10945</v>
      </c>
      <c r="D941" s="735">
        <v>-20</v>
      </c>
      <c r="E941" s="736">
        <v>-0.18</v>
      </c>
      <c r="F941" s="736">
        <v>11027.15</v>
      </c>
      <c r="G941" s="735">
        <v>10965</v>
      </c>
      <c r="H941" s="735">
        <v>10965</v>
      </c>
      <c r="I941" s="735">
        <v>10875</v>
      </c>
      <c r="J941" s="735">
        <v>11700</v>
      </c>
      <c r="K941" s="735">
        <v>127723421</v>
      </c>
      <c r="L941" s="735">
        <v>126414750000</v>
      </c>
      <c r="M941" s="735">
        <v>127363576955</v>
      </c>
      <c r="N941" s="735">
        <v>11550000</v>
      </c>
      <c r="O941" s="734" t="s">
        <v>9653</v>
      </c>
      <c r="P941" s="736">
        <v>4523.17</v>
      </c>
      <c r="Q941" s="736">
        <v>17.329999999999998</v>
      </c>
      <c r="R941" s="736">
        <v>0.38</v>
      </c>
    </row>
    <row r="942" spans="1:18">
      <c r="A942" s="734" t="s">
        <v>7328</v>
      </c>
      <c r="B942" s="734" t="s">
        <v>7329</v>
      </c>
      <c r="C942" s="735">
        <v>2750</v>
      </c>
      <c r="D942" s="735">
        <v>25</v>
      </c>
      <c r="E942" s="736">
        <v>0.92</v>
      </c>
      <c r="F942" s="736">
        <v>2717.2</v>
      </c>
      <c r="G942" s="735">
        <v>2740</v>
      </c>
      <c r="H942" s="735">
        <v>2750</v>
      </c>
      <c r="I942" s="735">
        <v>2710</v>
      </c>
      <c r="J942" s="735">
        <v>448309</v>
      </c>
      <c r="K942" s="735">
        <v>1220420717</v>
      </c>
      <c r="L942" s="735">
        <v>45650000000</v>
      </c>
      <c r="M942" s="735">
        <v>45377312985</v>
      </c>
      <c r="N942" s="735">
        <v>16600000</v>
      </c>
      <c r="O942" s="734" t="s">
        <v>6285</v>
      </c>
      <c r="P942" s="736">
        <v>2993.23</v>
      </c>
      <c r="Q942" s="736">
        <v>13.05</v>
      </c>
      <c r="R942" s="736">
        <v>0.44</v>
      </c>
    </row>
    <row r="943" spans="1:18">
      <c r="A943" s="734" t="s">
        <v>7147</v>
      </c>
      <c r="B943" s="734" t="s">
        <v>8266</v>
      </c>
      <c r="C943" s="735">
        <v>4610</v>
      </c>
      <c r="D943" s="735">
        <v>-10</v>
      </c>
      <c r="E943" s="736">
        <v>-0.22</v>
      </c>
      <c r="F943" s="736">
        <v>4610.38</v>
      </c>
      <c r="G943" s="735">
        <v>4605</v>
      </c>
      <c r="H943" s="735">
        <v>4650</v>
      </c>
      <c r="I943" s="735">
        <v>4585</v>
      </c>
      <c r="J943" s="735">
        <v>240270</v>
      </c>
      <c r="K943" s="735">
        <v>1111614138</v>
      </c>
      <c r="L943" s="735">
        <v>77448000000</v>
      </c>
      <c r="M943" s="735">
        <v>76993408654</v>
      </c>
      <c r="N943" s="735">
        <v>16800000</v>
      </c>
      <c r="O943" s="734" t="s">
        <v>8267</v>
      </c>
      <c r="P943" s="736">
        <v>1153.83</v>
      </c>
      <c r="Q943" s="736">
        <v>-2.06</v>
      </c>
      <c r="R943" s="736">
        <v>-0.18</v>
      </c>
    </row>
    <row r="944" spans="1:18">
      <c r="A944" s="734" t="s">
        <v>7330</v>
      </c>
      <c r="B944" s="734" t="s">
        <v>7331</v>
      </c>
      <c r="C944" s="735">
        <v>29255</v>
      </c>
      <c r="D944" s="735">
        <v>130</v>
      </c>
      <c r="E944" s="736">
        <v>0.45</v>
      </c>
      <c r="F944" s="736">
        <v>29437.88</v>
      </c>
      <c r="G944" s="735">
        <v>29125</v>
      </c>
      <c r="H944" s="735">
        <v>29320</v>
      </c>
      <c r="I944" s="735">
        <v>29100</v>
      </c>
      <c r="J944" s="735">
        <v>788</v>
      </c>
      <c r="K944" s="735">
        <v>23074910</v>
      </c>
      <c r="L944" s="735">
        <v>14627500000</v>
      </c>
      <c r="M944" s="735">
        <v>14718939797</v>
      </c>
      <c r="N944" s="735">
        <v>500000</v>
      </c>
      <c r="O944" s="734" t="s">
        <v>6291</v>
      </c>
      <c r="P944" s="736">
        <v>3408.97</v>
      </c>
      <c r="Q944" s="736">
        <v>-17.55</v>
      </c>
      <c r="R944" s="736">
        <v>-0.51</v>
      </c>
    </row>
    <row r="945" spans="1:18">
      <c r="A945" s="734" t="s">
        <v>7332</v>
      </c>
      <c r="B945" s="734" t="s">
        <v>7333</v>
      </c>
      <c r="C945" s="735">
        <v>27890</v>
      </c>
      <c r="D945" s="735">
        <v>-140</v>
      </c>
      <c r="E945" s="736">
        <v>-0.5</v>
      </c>
      <c r="F945" s="736">
        <v>27983.61</v>
      </c>
      <c r="G945" s="735">
        <v>28030</v>
      </c>
      <c r="H945" s="735">
        <v>28030</v>
      </c>
      <c r="I945" s="735">
        <v>27795</v>
      </c>
      <c r="J945" s="735">
        <v>54892</v>
      </c>
      <c r="K945" s="735">
        <v>1530653302</v>
      </c>
      <c r="L945" s="735">
        <v>341373600000</v>
      </c>
      <c r="M945" s="735">
        <v>342519434502</v>
      </c>
      <c r="N945" s="735">
        <v>12240000</v>
      </c>
      <c r="O945" s="734" t="s">
        <v>6288</v>
      </c>
      <c r="P945" s="736">
        <v>50339.48</v>
      </c>
      <c r="Q945" s="736">
        <v>-187.44</v>
      </c>
      <c r="R945" s="736">
        <v>-0.37</v>
      </c>
    </row>
    <row r="946" spans="1:18">
      <c r="A946" s="734" t="s">
        <v>8268</v>
      </c>
      <c r="B946" s="734" t="s">
        <v>8269</v>
      </c>
      <c r="C946" s="735">
        <v>16860</v>
      </c>
      <c r="D946" s="735">
        <v>110</v>
      </c>
      <c r="E946" s="736">
        <v>0.66</v>
      </c>
      <c r="F946" s="736">
        <v>17008.400000000001</v>
      </c>
      <c r="G946" s="735">
        <v>16750</v>
      </c>
      <c r="H946" s="735">
        <v>16875</v>
      </c>
      <c r="I946" s="735">
        <v>16665</v>
      </c>
      <c r="J946" s="735">
        <v>4937</v>
      </c>
      <c r="K946" s="735">
        <v>82755040</v>
      </c>
      <c r="L946" s="735">
        <v>16017000000</v>
      </c>
      <c r="M946" s="735">
        <v>14457136766</v>
      </c>
      <c r="N946" s="735">
        <v>950000</v>
      </c>
      <c r="O946" s="734" t="s">
        <v>8270</v>
      </c>
      <c r="P946" s="736">
        <v>5149.74</v>
      </c>
      <c r="Q946" s="736">
        <v>-4.05</v>
      </c>
      <c r="R946" s="736">
        <v>-0.08</v>
      </c>
    </row>
    <row r="947" spans="1:18">
      <c r="A947" s="734" t="s">
        <v>7334</v>
      </c>
      <c r="B947" s="734" t="s">
        <v>7335</v>
      </c>
      <c r="C947" s="735">
        <v>8555</v>
      </c>
      <c r="D947" s="735">
        <v>-30</v>
      </c>
      <c r="E947" s="736">
        <v>-0.35</v>
      </c>
      <c r="F947" s="736">
        <v>8549.9699999999993</v>
      </c>
      <c r="G947" s="735">
        <v>8535</v>
      </c>
      <c r="H947" s="735">
        <v>8610</v>
      </c>
      <c r="I947" s="735">
        <v>8520</v>
      </c>
      <c r="J947" s="735">
        <v>201266</v>
      </c>
      <c r="K947" s="735">
        <v>1717191182</v>
      </c>
      <c r="L947" s="735">
        <v>63307000000</v>
      </c>
      <c r="M947" s="735">
        <v>63269800280</v>
      </c>
      <c r="N947" s="735">
        <v>7400000</v>
      </c>
      <c r="O947" s="734" t="s">
        <v>7336</v>
      </c>
      <c r="P947" s="736">
        <v>477.37</v>
      </c>
      <c r="Q947" s="736">
        <v>2.89</v>
      </c>
      <c r="R947" s="736">
        <v>0.61</v>
      </c>
    </row>
    <row r="948" spans="1:18">
      <c r="A948" s="734" t="s">
        <v>8921</v>
      </c>
      <c r="B948" s="734" t="s">
        <v>8922</v>
      </c>
      <c r="C948" s="735">
        <v>25955</v>
      </c>
      <c r="D948" s="735">
        <v>-315</v>
      </c>
      <c r="E948" s="736">
        <v>-1.2</v>
      </c>
      <c r="F948" s="736">
        <v>25915.31</v>
      </c>
      <c r="G948" s="735">
        <v>26140</v>
      </c>
      <c r="H948" s="735">
        <v>26140</v>
      </c>
      <c r="I948" s="735">
        <v>25835</v>
      </c>
      <c r="J948" s="735">
        <v>1325199</v>
      </c>
      <c r="K948" s="735">
        <v>34340838270</v>
      </c>
      <c r="L948" s="735">
        <v>949953000000</v>
      </c>
      <c r="M948" s="735">
        <v>948500418264</v>
      </c>
      <c r="N948" s="735">
        <v>36600000</v>
      </c>
      <c r="O948" s="734" t="s">
        <v>8923</v>
      </c>
      <c r="P948" s="736">
        <v>4014.75</v>
      </c>
      <c r="Q948" s="736">
        <v>-70.900000000000006</v>
      </c>
      <c r="R948" s="736">
        <v>-1.74</v>
      </c>
    </row>
    <row r="949" spans="1:18">
      <c r="A949" s="734" t="s">
        <v>8271</v>
      </c>
      <c r="B949" s="734" t="s">
        <v>8272</v>
      </c>
      <c r="C949" s="735">
        <v>55200</v>
      </c>
      <c r="D949" s="735">
        <v>45</v>
      </c>
      <c r="E949" s="736">
        <v>0.08</v>
      </c>
      <c r="F949" s="736">
        <v>55072.85</v>
      </c>
      <c r="G949" s="735">
        <v>55190</v>
      </c>
      <c r="H949" s="735">
        <v>55250</v>
      </c>
      <c r="I949" s="735">
        <v>55070</v>
      </c>
      <c r="J949" s="735">
        <v>16894</v>
      </c>
      <c r="K949" s="735">
        <v>932286500</v>
      </c>
      <c r="L949" s="735">
        <v>1012478400000</v>
      </c>
      <c r="M949" s="735">
        <v>1042639289727</v>
      </c>
      <c r="N949" s="735">
        <v>18342000</v>
      </c>
      <c r="O949" s="734" t="s">
        <v>6295</v>
      </c>
      <c r="P949" s="736">
        <v>119.22</v>
      </c>
      <c r="Q949" s="736">
        <v>-7.0000000000000007E-2</v>
      </c>
      <c r="R949" s="736">
        <v>-0.06</v>
      </c>
    </row>
    <row r="950" spans="1:18">
      <c r="A950" s="734" t="s">
        <v>7337</v>
      </c>
      <c r="B950" s="734" t="s">
        <v>7338</v>
      </c>
      <c r="C950" s="735">
        <v>7255</v>
      </c>
      <c r="D950" s="735">
        <v>0</v>
      </c>
      <c r="E950" s="736">
        <v>0</v>
      </c>
      <c r="F950" s="736">
        <v>7268.82</v>
      </c>
      <c r="G950" s="735">
        <v>7255</v>
      </c>
      <c r="H950" s="735">
        <v>7315</v>
      </c>
      <c r="I950" s="735">
        <v>7245</v>
      </c>
      <c r="J950" s="735">
        <v>22952</v>
      </c>
      <c r="K950" s="735">
        <v>166511846</v>
      </c>
      <c r="L950" s="735">
        <v>74871600000</v>
      </c>
      <c r="M950" s="735">
        <v>75014219166</v>
      </c>
      <c r="N950" s="735">
        <v>10320000</v>
      </c>
      <c r="O950" s="734" t="s">
        <v>7339</v>
      </c>
      <c r="P950" s="736">
        <v>3724.63</v>
      </c>
      <c r="Q950" s="736">
        <v>-7.1</v>
      </c>
      <c r="R950" s="736">
        <v>-0.19</v>
      </c>
    </row>
    <row r="951" spans="1:18">
      <c r="A951" s="734" t="s">
        <v>7340</v>
      </c>
      <c r="B951" s="734" t="s">
        <v>7341</v>
      </c>
      <c r="C951" s="735">
        <v>51200</v>
      </c>
      <c r="D951" s="735">
        <v>-75</v>
      </c>
      <c r="E951" s="736">
        <v>-0.15</v>
      </c>
      <c r="F951" s="736">
        <v>51202.66</v>
      </c>
      <c r="G951" s="735">
        <v>51295</v>
      </c>
      <c r="H951" s="735">
        <v>51355</v>
      </c>
      <c r="I951" s="735">
        <v>51200</v>
      </c>
      <c r="J951" s="735">
        <v>39968</v>
      </c>
      <c r="K951" s="735">
        <v>2050042730</v>
      </c>
      <c r="L951" s="735">
        <v>311296000000</v>
      </c>
      <c r="M951" s="735">
        <v>311312157752</v>
      </c>
      <c r="N951" s="735">
        <v>6080000</v>
      </c>
      <c r="O951" s="734" t="s">
        <v>7342</v>
      </c>
      <c r="P951" s="736">
        <v>10352.98</v>
      </c>
      <c r="Q951" s="736">
        <v>-4.71</v>
      </c>
      <c r="R951" s="736">
        <v>-0.05</v>
      </c>
    </row>
    <row r="952" spans="1:18">
      <c r="A952" s="734" t="s">
        <v>7343</v>
      </c>
      <c r="B952" s="734" t="s">
        <v>7344</v>
      </c>
      <c r="C952" s="735">
        <v>10425</v>
      </c>
      <c r="D952" s="735">
        <v>-185</v>
      </c>
      <c r="E952" s="736">
        <v>-1.74</v>
      </c>
      <c r="F952" s="736">
        <v>10436.94</v>
      </c>
      <c r="G952" s="735">
        <v>10570</v>
      </c>
      <c r="H952" s="735">
        <v>10570</v>
      </c>
      <c r="I952" s="735">
        <v>10390</v>
      </c>
      <c r="J952" s="735">
        <v>171207</v>
      </c>
      <c r="K952" s="735">
        <v>1785097057</v>
      </c>
      <c r="L952" s="735">
        <v>168051000000</v>
      </c>
      <c r="M952" s="735">
        <v>167199720916</v>
      </c>
      <c r="N952" s="735">
        <v>16120000</v>
      </c>
      <c r="O952" s="734" t="s">
        <v>7345</v>
      </c>
      <c r="P952" s="736">
        <v>5136.67</v>
      </c>
      <c r="Q952" s="736">
        <v>-111.06</v>
      </c>
      <c r="R952" s="736">
        <v>-2.12</v>
      </c>
    </row>
    <row r="953" spans="1:18">
      <c r="A953" s="734" t="s">
        <v>7346</v>
      </c>
      <c r="B953" s="734" t="s">
        <v>7347</v>
      </c>
      <c r="C953" s="735">
        <v>15955</v>
      </c>
      <c r="D953" s="735">
        <v>-15</v>
      </c>
      <c r="E953" s="736">
        <v>-0.09</v>
      </c>
      <c r="F953" s="736">
        <v>16006.24</v>
      </c>
      <c r="G953" s="735">
        <v>15795</v>
      </c>
      <c r="H953" s="735">
        <v>16010</v>
      </c>
      <c r="I953" s="735">
        <v>15795</v>
      </c>
      <c r="J953" s="735">
        <v>223819</v>
      </c>
      <c r="K953" s="735">
        <v>3566439529</v>
      </c>
      <c r="L953" s="735">
        <v>278414750000</v>
      </c>
      <c r="M953" s="735">
        <v>276907941155</v>
      </c>
      <c r="N953" s="735">
        <v>17450000</v>
      </c>
      <c r="O953" s="734" t="s">
        <v>7348</v>
      </c>
      <c r="P953" s="736">
        <v>2366.3200000000002</v>
      </c>
      <c r="Q953" s="736">
        <v>-3.23</v>
      </c>
      <c r="R953" s="736">
        <v>-0.14000000000000001</v>
      </c>
    </row>
    <row r="954" spans="1:18">
      <c r="A954" s="734" t="s">
        <v>9654</v>
      </c>
      <c r="B954" s="734" t="s">
        <v>9655</v>
      </c>
      <c r="C954" s="735">
        <v>12315</v>
      </c>
      <c r="D954" s="735">
        <v>180</v>
      </c>
      <c r="E954" s="736">
        <v>1.48</v>
      </c>
      <c r="F954" s="736">
        <v>12244.85</v>
      </c>
      <c r="G954" s="735">
        <v>12235</v>
      </c>
      <c r="H954" s="735">
        <v>12325</v>
      </c>
      <c r="I954" s="735">
        <v>12060</v>
      </c>
      <c r="J954" s="735">
        <v>10494</v>
      </c>
      <c r="K954" s="735">
        <v>128154191</v>
      </c>
      <c r="L954" s="735">
        <v>25245750000</v>
      </c>
      <c r="M954" s="735">
        <v>25101938142</v>
      </c>
      <c r="N954" s="735">
        <v>2050000</v>
      </c>
      <c r="O954" s="734" t="s">
        <v>9656</v>
      </c>
      <c r="P954" s="736">
        <v>986.88</v>
      </c>
      <c r="Q954" s="736">
        <v>16.66</v>
      </c>
      <c r="R954" s="736">
        <v>1.72</v>
      </c>
    </row>
    <row r="955" spans="1:18">
      <c r="A955" s="734" t="s">
        <v>7349</v>
      </c>
      <c r="B955" s="734" t="s">
        <v>7350</v>
      </c>
      <c r="C955" s="735">
        <v>12545</v>
      </c>
      <c r="D955" s="735">
        <v>130</v>
      </c>
      <c r="E955" s="736">
        <v>1.05</v>
      </c>
      <c r="F955" s="736">
        <v>12533.59</v>
      </c>
      <c r="G955" s="735">
        <v>12410</v>
      </c>
      <c r="H955" s="735">
        <v>12557</v>
      </c>
      <c r="I955" s="735">
        <v>12335</v>
      </c>
      <c r="J955" s="735">
        <v>92341</v>
      </c>
      <c r="K955" s="735">
        <v>1151897104</v>
      </c>
      <c r="L955" s="735">
        <v>194447500000</v>
      </c>
      <c r="M955" s="735">
        <v>194270580486</v>
      </c>
      <c r="N955" s="735">
        <v>15500000</v>
      </c>
      <c r="O955" s="734" t="s">
        <v>6301</v>
      </c>
      <c r="P955" s="736">
        <v>4651.28</v>
      </c>
      <c r="Q955" s="736">
        <v>11.91</v>
      </c>
      <c r="R955" s="736">
        <v>0.26</v>
      </c>
    </row>
    <row r="956" spans="1:18">
      <c r="A956" s="734" t="s">
        <v>7351</v>
      </c>
      <c r="B956" s="734" t="s">
        <v>7352</v>
      </c>
      <c r="C956" s="735">
        <v>26830</v>
      </c>
      <c r="D956" s="735">
        <v>410</v>
      </c>
      <c r="E956" s="736">
        <v>1.55</v>
      </c>
      <c r="F956" s="736">
        <v>27201.23</v>
      </c>
      <c r="G956" s="735">
        <v>26700</v>
      </c>
      <c r="H956" s="735">
        <v>26850</v>
      </c>
      <c r="I956" s="735">
        <v>26345</v>
      </c>
      <c r="J956" s="735">
        <v>14036</v>
      </c>
      <c r="K956" s="735">
        <v>372768555</v>
      </c>
      <c r="L956" s="735">
        <v>112149400000</v>
      </c>
      <c r="M956" s="735">
        <v>113701146878</v>
      </c>
      <c r="N956" s="735">
        <v>4180000</v>
      </c>
      <c r="O956" s="734" t="s">
        <v>6301</v>
      </c>
      <c r="P956" s="736">
        <v>4651.28</v>
      </c>
      <c r="Q956" s="736">
        <v>11.91</v>
      </c>
      <c r="R956" s="736">
        <v>0.26</v>
      </c>
    </row>
    <row r="957" spans="1:18">
      <c r="A957" s="734" t="s">
        <v>7353</v>
      </c>
      <c r="B957" s="734" t="s">
        <v>7354</v>
      </c>
      <c r="C957" s="735">
        <v>5620</v>
      </c>
      <c r="D957" s="735">
        <v>-30</v>
      </c>
      <c r="E957" s="736">
        <v>-0.53</v>
      </c>
      <c r="F957" s="736">
        <v>5685.15</v>
      </c>
      <c r="G957" s="735">
        <v>5610</v>
      </c>
      <c r="H957" s="735">
        <v>5720</v>
      </c>
      <c r="I957" s="735">
        <v>5610</v>
      </c>
      <c r="J957" s="735">
        <v>66</v>
      </c>
      <c r="K957" s="735">
        <v>373447</v>
      </c>
      <c r="L957" s="735">
        <v>8992000000</v>
      </c>
      <c r="M957" s="735">
        <v>9096239830</v>
      </c>
      <c r="N957" s="735">
        <v>1600000</v>
      </c>
      <c r="O957" s="734" t="s">
        <v>6301</v>
      </c>
      <c r="P957" s="736">
        <v>4651.28</v>
      </c>
      <c r="Q957" s="736">
        <v>11.91</v>
      </c>
      <c r="R957" s="736">
        <v>0.26</v>
      </c>
    </row>
    <row r="958" spans="1:18">
      <c r="A958" s="734" t="s">
        <v>7355</v>
      </c>
      <c r="B958" s="734" t="s">
        <v>7356</v>
      </c>
      <c r="C958" s="735">
        <v>13735</v>
      </c>
      <c r="D958" s="735">
        <v>140</v>
      </c>
      <c r="E958" s="736">
        <v>1.03</v>
      </c>
      <c r="F958" s="736">
        <v>13594.26</v>
      </c>
      <c r="G958" s="735">
        <v>13595</v>
      </c>
      <c r="H958" s="735">
        <v>13740</v>
      </c>
      <c r="I958" s="735">
        <v>13535</v>
      </c>
      <c r="J958" s="735">
        <v>18694</v>
      </c>
      <c r="K958" s="735">
        <v>254859860</v>
      </c>
      <c r="L958" s="735">
        <v>47385750000</v>
      </c>
      <c r="M958" s="735">
        <v>46220469365</v>
      </c>
      <c r="N958" s="735">
        <v>3450000</v>
      </c>
      <c r="O958" s="734" t="s">
        <v>6603</v>
      </c>
      <c r="P958" s="736">
        <v>8991.02</v>
      </c>
      <c r="Q958" s="736">
        <v>99.31</v>
      </c>
      <c r="R958" s="736">
        <v>1.1200000000000001</v>
      </c>
    </row>
    <row r="959" spans="1:18">
      <c r="A959" s="734" t="s">
        <v>7357</v>
      </c>
      <c r="B959" s="734" t="s">
        <v>7358</v>
      </c>
      <c r="C959" s="735">
        <v>11445</v>
      </c>
      <c r="D959" s="735">
        <v>205</v>
      </c>
      <c r="E959" s="736">
        <v>1.82</v>
      </c>
      <c r="F959" s="736">
        <v>11445.83</v>
      </c>
      <c r="G959" s="735">
        <v>11300</v>
      </c>
      <c r="H959" s="735">
        <v>11445</v>
      </c>
      <c r="I959" s="735">
        <v>11225</v>
      </c>
      <c r="J959" s="735">
        <v>141861</v>
      </c>
      <c r="K959" s="735">
        <v>1608546813</v>
      </c>
      <c r="L959" s="735">
        <v>188842500000</v>
      </c>
      <c r="M959" s="735">
        <v>188856223297</v>
      </c>
      <c r="N959" s="735">
        <v>16500000</v>
      </c>
      <c r="O959" s="734" t="s">
        <v>6298</v>
      </c>
      <c r="P959" s="736">
        <v>1359.87</v>
      </c>
      <c r="Q959" s="736">
        <v>13.55</v>
      </c>
      <c r="R959" s="736">
        <v>1.01</v>
      </c>
    </row>
    <row r="960" spans="1:18">
      <c r="A960" s="734" t="s">
        <v>9657</v>
      </c>
      <c r="B960" s="734" t="s">
        <v>9658</v>
      </c>
      <c r="C960" s="735">
        <v>11390</v>
      </c>
      <c r="D960" s="735">
        <v>110</v>
      </c>
      <c r="E960" s="736">
        <v>0.98</v>
      </c>
      <c r="F960" s="736">
        <v>11529.62</v>
      </c>
      <c r="G960" s="735">
        <v>11105</v>
      </c>
      <c r="H960" s="735">
        <v>11440</v>
      </c>
      <c r="I960" s="735">
        <v>10860</v>
      </c>
      <c r="J960" s="735">
        <v>46178</v>
      </c>
      <c r="K960" s="735">
        <v>518843130</v>
      </c>
      <c r="L960" s="735">
        <v>61506000000</v>
      </c>
      <c r="M960" s="735">
        <v>62259935164</v>
      </c>
      <c r="N960" s="735">
        <v>5400000</v>
      </c>
      <c r="O960" s="734" t="s">
        <v>9659</v>
      </c>
      <c r="P960" s="736">
        <v>2502.0700000000002</v>
      </c>
      <c r="Q960" s="736">
        <v>27.57</v>
      </c>
      <c r="R960" s="736">
        <v>1.1100000000000001</v>
      </c>
    </row>
    <row r="961" spans="1:18">
      <c r="A961" s="734" t="s">
        <v>7359</v>
      </c>
      <c r="B961" s="734" t="s">
        <v>7360</v>
      </c>
      <c r="C961" s="735">
        <v>8310</v>
      </c>
      <c r="D961" s="735">
        <v>-90</v>
      </c>
      <c r="E961" s="736">
        <v>-1.07</v>
      </c>
      <c r="F961" s="736">
        <v>8485.8799999999992</v>
      </c>
      <c r="G961" s="735">
        <v>8305</v>
      </c>
      <c r="H961" s="735">
        <v>8385</v>
      </c>
      <c r="I961" s="735">
        <v>8225</v>
      </c>
      <c r="J961" s="735">
        <v>83497</v>
      </c>
      <c r="K961" s="735">
        <v>692568987</v>
      </c>
      <c r="L961" s="735">
        <v>68142000000</v>
      </c>
      <c r="M961" s="735">
        <v>69584229363</v>
      </c>
      <c r="N961" s="735">
        <v>8200000</v>
      </c>
      <c r="O961" s="734" t="s">
        <v>9660</v>
      </c>
      <c r="P961" s="736">
        <v>1723</v>
      </c>
      <c r="Q961" s="736">
        <v>-9.51</v>
      </c>
      <c r="R961" s="736">
        <v>-0.55000000000000004</v>
      </c>
    </row>
    <row r="962" spans="1:18">
      <c r="A962" s="734" t="s">
        <v>7361</v>
      </c>
      <c r="B962" s="734" t="s">
        <v>7362</v>
      </c>
      <c r="C962" s="735">
        <v>9830</v>
      </c>
      <c r="D962" s="735">
        <v>110</v>
      </c>
      <c r="E962" s="736">
        <v>1.1299999999999999</v>
      </c>
      <c r="F962" s="736">
        <v>9823.0300000000007</v>
      </c>
      <c r="G962" s="735">
        <v>9700</v>
      </c>
      <c r="H962" s="735">
        <v>9835</v>
      </c>
      <c r="I962" s="735">
        <v>9620</v>
      </c>
      <c r="J962" s="735">
        <v>195929</v>
      </c>
      <c r="K962" s="735">
        <v>1909663945</v>
      </c>
      <c r="L962" s="735">
        <v>126610400000</v>
      </c>
      <c r="M962" s="735">
        <v>126520610235</v>
      </c>
      <c r="N962" s="735">
        <v>12880000</v>
      </c>
      <c r="O962" s="734" t="s">
        <v>9661</v>
      </c>
      <c r="P962" s="736">
        <v>229.15</v>
      </c>
      <c r="Q962" s="736">
        <v>2.2200000000000002</v>
      </c>
      <c r="R962" s="736">
        <v>0.98</v>
      </c>
    </row>
    <row r="963" spans="1:18">
      <c r="A963" s="734" t="s">
        <v>7363</v>
      </c>
      <c r="B963" s="734" t="s">
        <v>7364</v>
      </c>
      <c r="C963" s="735">
        <v>12630</v>
      </c>
      <c r="D963" s="735">
        <v>270</v>
      </c>
      <c r="E963" s="736">
        <v>2.1800000000000002</v>
      </c>
      <c r="F963" s="736">
        <v>12534.42</v>
      </c>
      <c r="G963" s="735">
        <v>12360</v>
      </c>
      <c r="H963" s="735">
        <v>12650</v>
      </c>
      <c r="I963" s="735">
        <v>12240</v>
      </c>
      <c r="J963" s="735">
        <v>901283</v>
      </c>
      <c r="K963" s="735">
        <v>11210027004</v>
      </c>
      <c r="L963" s="735">
        <v>1602999600000</v>
      </c>
      <c r="M963" s="735">
        <v>1585353798018</v>
      </c>
      <c r="N963" s="735">
        <v>126920000</v>
      </c>
      <c r="O963" s="734" t="s">
        <v>9662</v>
      </c>
      <c r="P963" s="736">
        <v>2545.63</v>
      </c>
      <c r="Q963" s="736">
        <v>36.090000000000003</v>
      </c>
      <c r="R963" s="736">
        <v>1.44</v>
      </c>
    </row>
    <row r="964" spans="1:18">
      <c r="A964" s="734" t="s">
        <v>8273</v>
      </c>
      <c r="B964" s="734" t="s">
        <v>8274</v>
      </c>
      <c r="C964" s="735">
        <v>9850</v>
      </c>
      <c r="D964" s="735">
        <v>280</v>
      </c>
      <c r="E964" s="736">
        <v>2.93</v>
      </c>
      <c r="F964" s="736">
        <v>9750.2900000000009</v>
      </c>
      <c r="G964" s="735">
        <v>9700</v>
      </c>
      <c r="H964" s="735">
        <v>9850</v>
      </c>
      <c r="I964" s="735">
        <v>9390</v>
      </c>
      <c r="J964" s="735">
        <v>8590</v>
      </c>
      <c r="K964" s="735">
        <v>83570430</v>
      </c>
      <c r="L964" s="735">
        <v>70230500000</v>
      </c>
      <c r="M964" s="735">
        <v>69519556161</v>
      </c>
      <c r="N964" s="735">
        <v>7130000</v>
      </c>
      <c r="O964" s="734" t="s">
        <v>9662</v>
      </c>
      <c r="P964" s="736">
        <v>2545.63</v>
      </c>
      <c r="Q964" s="736">
        <v>36.090000000000003</v>
      </c>
      <c r="R964" s="736">
        <v>1.44</v>
      </c>
    </row>
    <row r="965" spans="1:18">
      <c r="A965" s="734" t="s">
        <v>7365</v>
      </c>
      <c r="B965" s="734" t="s">
        <v>7366</v>
      </c>
      <c r="C965" s="735">
        <v>7715</v>
      </c>
      <c r="D965" s="735">
        <v>5</v>
      </c>
      <c r="E965" s="736">
        <v>0.06</v>
      </c>
      <c r="F965" s="736">
        <v>7922.32</v>
      </c>
      <c r="G965" s="735">
        <v>7660</v>
      </c>
      <c r="H965" s="735">
        <v>7860</v>
      </c>
      <c r="I965" s="735">
        <v>7605</v>
      </c>
      <c r="J965" s="735">
        <v>15235</v>
      </c>
      <c r="K965" s="735">
        <v>118189475</v>
      </c>
      <c r="L965" s="735">
        <v>19750400000</v>
      </c>
      <c r="M965" s="735">
        <v>19964234992</v>
      </c>
      <c r="N965" s="735">
        <v>2560000</v>
      </c>
      <c r="O965" s="734" t="s">
        <v>9663</v>
      </c>
      <c r="P965" s="736">
        <v>1970.63</v>
      </c>
      <c r="Q965" s="736">
        <v>-9.31</v>
      </c>
      <c r="R965" s="736">
        <v>-0.47</v>
      </c>
    </row>
    <row r="966" spans="1:18">
      <c r="A966" s="734" t="s">
        <v>9664</v>
      </c>
      <c r="B966" s="734" t="s">
        <v>9665</v>
      </c>
      <c r="C966" s="735">
        <v>12135</v>
      </c>
      <c r="D966" s="735">
        <v>180</v>
      </c>
      <c r="E966" s="736">
        <v>1.51</v>
      </c>
      <c r="F966" s="736">
        <v>11993.39</v>
      </c>
      <c r="G966" s="735">
        <v>11955</v>
      </c>
      <c r="H966" s="735">
        <v>12140</v>
      </c>
      <c r="I966" s="735">
        <v>11845</v>
      </c>
      <c r="J966" s="735">
        <v>334131</v>
      </c>
      <c r="K966" s="735">
        <v>4001600156</v>
      </c>
      <c r="L966" s="735">
        <v>303981750000</v>
      </c>
      <c r="M966" s="735">
        <v>300434505949</v>
      </c>
      <c r="N966" s="735">
        <v>25050000</v>
      </c>
      <c r="O966" s="734" t="s">
        <v>9666</v>
      </c>
      <c r="P966" s="736">
        <v>3913.51</v>
      </c>
      <c r="Q966" s="736">
        <v>59.36</v>
      </c>
      <c r="R966" s="736">
        <v>1.54</v>
      </c>
    </row>
    <row r="967" spans="1:18">
      <c r="A967" s="734" t="s">
        <v>7367</v>
      </c>
      <c r="B967" s="734" t="s">
        <v>9667</v>
      </c>
      <c r="C967" s="735">
        <v>22090</v>
      </c>
      <c r="D967" s="735">
        <v>195</v>
      </c>
      <c r="E967" s="736">
        <v>0.89</v>
      </c>
      <c r="F967" s="736">
        <v>21960.53</v>
      </c>
      <c r="G967" s="735">
        <v>22075</v>
      </c>
      <c r="H967" s="735">
        <v>22090</v>
      </c>
      <c r="I967" s="735">
        <v>21980</v>
      </c>
      <c r="J967" s="735">
        <v>2300</v>
      </c>
      <c r="K967" s="735">
        <v>50630255</v>
      </c>
      <c r="L967" s="735">
        <v>13254000000</v>
      </c>
      <c r="M967" s="735">
        <v>13176316970</v>
      </c>
      <c r="N967" s="735">
        <v>600000</v>
      </c>
      <c r="O967" s="734" t="s">
        <v>9668</v>
      </c>
      <c r="P967" s="736">
        <v>9534.6200000000008</v>
      </c>
      <c r="Q967" s="736">
        <v>84.7</v>
      </c>
      <c r="R967" s="736">
        <v>0.9</v>
      </c>
    </row>
    <row r="968" spans="1:18">
      <c r="A968" s="734" t="s">
        <v>7368</v>
      </c>
      <c r="B968" s="734" t="s">
        <v>7369</v>
      </c>
      <c r="C968" s="735">
        <v>8915</v>
      </c>
      <c r="D968" s="735">
        <v>170</v>
      </c>
      <c r="E968" s="736">
        <v>1.94</v>
      </c>
      <c r="F968" s="736">
        <v>8745.27</v>
      </c>
      <c r="G968" s="735">
        <v>8735</v>
      </c>
      <c r="H968" s="735">
        <v>8915</v>
      </c>
      <c r="I968" s="735">
        <v>8700</v>
      </c>
      <c r="J968" s="735">
        <v>1055579</v>
      </c>
      <c r="K968" s="735">
        <v>9281162189</v>
      </c>
      <c r="L968" s="735">
        <v>1081835250000</v>
      </c>
      <c r="M968" s="735">
        <v>1061238725800</v>
      </c>
      <c r="N968" s="735">
        <v>121350000</v>
      </c>
      <c r="O968" s="734" t="s">
        <v>6311</v>
      </c>
      <c r="P968" s="736">
        <v>5540.44</v>
      </c>
      <c r="Q968" s="736">
        <v>-47.02</v>
      </c>
      <c r="R968" s="736">
        <v>-0.84</v>
      </c>
    </row>
    <row r="969" spans="1:18">
      <c r="A969" s="734" t="s">
        <v>7370</v>
      </c>
      <c r="B969" s="734" t="s">
        <v>7371</v>
      </c>
      <c r="C969" s="735">
        <v>8550</v>
      </c>
      <c r="D969" s="735">
        <v>150</v>
      </c>
      <c r="E969" s="736">
        <v>1.79</v>
      </c>
      <c r="F969" s="736">
        <v>8276.74</v>
      </c>
      <c r="G969" s="735">
        <v>8400</v>
      </c>
      <c r="H969" s="735">
        <v>8552</v>
      </c>
      <c r="I969" s="735">
        <v>8255</v>
      </c>
      <c r="J969" s="735">
        <v>81049</v>
      </c>
      <c r="K969" s="735">
        <v>679983558</v>
      </c>
      <c r="L969" s="735">
        <v>34542000000</v>
      </c>
      <c r="M969" s="735">
        <v>33438032317</v>
      </c>
      <c r="N969" s="735">
        <v>4040000</v>
      </c>
      <c r="O969" s="734" t="s">
        <v>6311</v>
      </c>
      <c r="P969" s="736">
        <v>5540.44</v>
      </c>
      <c r="Q969" s="736">
        <v>-47.02</v>
      </c>
      <c r="R969" s="736">
        <v>-0.84</v>
      </c>
    </row>
    <row r="970" spans="1:18">
      <c r="A970" s="734" t="s">
        <v>9669</v>
      </c>
      <c r="B970" s="734" t="s">
        <v>9670</v>
      </c>
      <c r="C970" s="735">
        <v>13715</v>
      </c>
      <c r="D970" s="735">
        <v>805</v>
      </c>
      <c r="E970" s="736">
        <v>6.24</v>
      </c>
      <c r="F970" s="736">
        <v>13023.58</v>
      </c>
      <c r="G970" s="735">
        <v>12910</v>
      </c>
      <c r="H970" s="735">
        <v>13715</v>
      </c>
      <c r="I970" s="735">
        <v>12875</v>
      </c>
      <c r="J970" s="735">
        <v>1620282</v>
      </c>
      <c r="K970" s="735">
        <v>21535593711</v>
      </c>
      <c r="L970" s="735">
        <v>454652250000</v>
      </c>
      <c r="M970" s="735">
        <v>431731807004</v>
      </c>
      <c r="N970" s="735">
        <v>33150000</v>
      </c>
      <c r="O970" s="734" t="s">
        <v>9671</v>
      </c>
      <c r="P970" s="736">
        <v>3341.04</v>
      </c>
      <c r="Q970" s="736">
        <v>180.52</v>
      </c>
      <c r="R970" s="736">
        <v>5.71</v>
      </c>
    </row>
    <row r="971" spans="1:18">
      <c r="A971" s="734" t="s">
        <v>9672</v>
      </c>
      <c r="B971" s="734" t="s">
        <v>9673</v>
      </c>
      <c r="C971" s="735">
        <v>12170</v>
      </c>
      <c r="D971" s="735">
        <v>-290</v>
      </c>
      <c r="E971" s="736">
        <v>-2.33</v>
      </c>
      <c r="F971" s="736">
        <v>12163.71</v>
      </c>
      <c r="G971" s="735">
        <v>12395</v>
      </c>
      <c r="H971" s="735">
        <v>12400</v>
      </c>
      <c r="I971" s="735">
        <v>12150</v>
      </c>
      <c r="J971" s="735">
        <v>887340</v>
      </c>
      <c r="K971" s="735">
        <v>10891039939</v>
      </c>
      <c r="L971" s="735">
        <v>380312500000</v>
      </c>
      <c r="M971" s="735">
        <v>378899468004</v>
      </c>
      <c r="N971" s="735">
        <v>31250000</v>
      </c>
      <c r="O971" s="734" t="s">
        <v>9674</v>
      </c>
      <c r="P971" s="736">
        <v>17769.25</v>
      </c>
      <c r="Q971" s="736">
        <v>-498.52</v>
      </c>
      <c r="R971" s="736">
        <v>-2.73</v>
      </c>
    </row>
    <row r="972" spans="1:18">
      <c r="A972" s="734" t="s">
        <v>7172</v>
      </c>
      <c r="B972" s="734" t="s">
        <v>9675</v>
      </c>
      <c r="C972" s="735">
        <v>21165</v>
      </c>
      <c r="D972" s="735">
        <v>175</v>
      </c>
      <c r="E972" s="736">
        <v>0.83</v>
      </c>
      <c r="F972" s="736">
        <v>21187.279999999999</v>
      </c>
      <c r="G972" s="735">
        <v>20900</v>
      </c>
      <c r="H972" s="735">
        <v>21285</v>
      </c>
      <c r="I972" s="735">
        <v>20865</v>
      </c>
      <c r="J972" s="735">
        <v>1295224</v>
      </c>
      <c r="K972" s="735">
        <v>27383871075</v>
      </c>
      <c r="L972" s="735">
        <v>1330220250000</v>
      </c>
      <c r="M972" s="735">
        <v>1326323567115</v>
      </c>
      <c r="N972" s="735">
        <v>62850000</v>
      </c>
      <c r="O972" s="734" t="s">
        <v>7173</v>
      </c>
      <c r="P972" s="736">
        <v>7452.07</v>
      </c>
      <c r="Q972" s="736">
        <v>50.08</v>
      </c>
      <c r="R972" s="736">
        <v>0.68</v>
      </c>
    </row>
    <row r="973" spans="1:18">
      <c r="A973" s="734" t="s">
        <v>9676</v>
      </c>
      <c r="B973" s="734" t="s">
        <v>9677</v>
      </c>
      <c r="C973" s="735">
        <v>13290</v>
      </c>
      <c r="D973" s="735">
        <v>-20</v>
      </c>
      <c r="E973" s="736">
        <v>-0.15</v>
      </c>
      <c r="F973" s="736">
        <v>13315.17</v>
      </c>
      <c r="G973" s="735">
        <v>13345</v>
      </c>
      <c r="H973" s="735">
        <v>13345</v>
      </c>
      <c r="I973" s="735">
        <v>13235</v>
      </c>
      <c r="J973" s="735">
        <v>240604</v>
      </c>
      <c r="K973" s="735">
        <v>3193659173</v>
      </c>
      <c r="L973" s="735">
        <v>459169500000</v>
      </c>
      <c r="M973" s="735">
        <v>461370561628</v>
      </c>
      <c r="N973" s="735">
        <v>34550000</v>
      </c>
      <c r="O973" s="734" t="s">
        <v>9678</v>
      </c>
      <c r="P973" s="736">
        <v>1784.51</v>
      </c>
      <c r="Q973" s="736">
        <v>-6.8</v>
      </c>
      <c r="R973" s="736">
        <v>-0.38</v>
      </c>
    </row>
    <row r="974" spans="1:18">
      <c r="A974" s="734" t="s">
        <v>9679</v>
      </c>
      <c r="B974" s="734" t="s">
        <v>9680</v>
      </c>
      <c r="C974" s="735">
        <v>10180</v>
      </c>
      <c r="D974" s="735">
        <v>-5</v>
      </c>
      <c r="E974" s="736">
        <v>-0.05</v>
      </c>
      <c r="F974" s="736">
        <v>10164.24</v>
      </c>
      <c r="G974" s="735">
        <v>10180</v>
      </c>
      <c r="H974" s="735">
        <v>10180</v>
      </c>
      <c r="I974" s="735">
        <v>10090</v>
      </c>
      <c r="J974" s="735">
        <v>51057</v>
      </c>
      <c r="K974" s="735">
        <v>516660940</v>
      </c>
      <c r="L974" s="735">
        <v>32576000000</v>
      </c>
      <c r="M974" s="735">
        <v>32525560859</v>
      </c>
      <c r="N974" s="735">
        <v>3200000</v>
      </c>
      <c r="O974" s="734" t="s">
        <v>9681</v>
      </c>
      <c r="P974" s="736">
        <v>2384.52</v>
      </c>
      <c r="Q974" s="736">
        <v>-5.74</v>
      </c>
      <c r="R974" s="736">
        <v>-0.24</v>
      </c>
    </row>
    <row r="975" spans="1:18">
      <c r="A975" s="734" t="s">
        <v>8924</v>
      </c>
      <c r="B975" s="734" t="s">
        <v>8925</v>
      </c>
      <c r="C975" s="735">
        <v>17725</v>
      </c>
      <c r="D975" s="735">
        <v>100</v>
      </c>
      <c r="E975" s="736">
        <v>0.56999999999999995</v>
      </c>
      <c r="F975" s="736">
        <v>17737.14</v>
      </c>
      <c r="G975" s="735">
        <v>17610</v>
      </c>
      <c r="H975" s="735">
        <v>17785</v>
      </c>
      <c r="I975" s="735">
        <v>17525</v>
      </c>
      <c r="J975" s="735">
        <v>296835</v>
      </c>
      <c r="K975" s="735">
        <v>5254776668</v>
      </c>
      <c r="L975" s="735">
        <v>163070000000</v>
      </c>
      <c r="M975" s="735">
        <v>163181651311</v>
      </c>
      <c r="N975" s="735">
        <v>9200000</v>
      </c>
      <c r="O975" s="734" t="s">
        <v>8370</v>
      </c>
      <c r="P975" s="736">
        <v>1797.52</v>
      </c>
      <c r="Q975" s="736">
        <v>4.79</v>
      </c>
      <c r="R975" s="736">
        <v>0.27</v>
      </c>
    </row>
    <row r="976" spans="1:18">
      <c r="A976" s="734" t="s">
        <v>9682</v>
      </c>
      <c r="B976" s="734" t="s">
        <v>9683</v>
      </c>
      <c r="C976" s="735">
        <v>10540</v>
      </c>
      <c r="D976" s="735">
        <v>-60</v>
      </c>
      <c r="E976" s="736">
        <v>-0.56999999999999995</v>
      </c>
      <c r="F976" s="736">
        <v>10550.13</v>
      </c>
      <c r="G976" s="735">
        <v>10555</v>
      </c>
      <c r="H976" s="735">
        <v>10695</v>
      </c>
      <c r="I976" s="735">
        <v>10500</v>
      </c>
      <c r="J976" s="735">
        <v>617710</v>
      </c>
      <c r="K976" s="735">
        <v>6553585139</v>
      </c>
      <c r="L976" s="735">
        <v>268243000000</v>
      </c>
      <c r="M976" s="735">
        <v>267973323044</v>
      </c>
      <c r="N976" s="735">
        <v>25450000</v>
      </c>
      <c r="O976" s="734" t="s">
        <v>9684</v>
      </c>
      <c r="P976" s="736">
        <v>2290.83</v>
      </c>
      <c r="Q976" s="736">
        <v>-16.29</v>
      </c>
      <c r="R976" s="736">
        <v>-0.71</v>
      </c>
    </row>
    <row r="977" spans="1:18">
      <c r="A977" s="734" t="s">
        <v>8275</v>
      </c>
      <c r="B977" s="734" t="s">
        <v>8276</v>
      </c>
      <c r="C977" s="735">
        <v>17685</v>
      </c>
      <c r="D977" s="735">
        <v>40</v>
      </c>
      <c r="E977" s="736">
        <v>0.23</v>
      </c>
      <c r="F977" s="736">
        <v>17744.3</v>
      </c>
      <c r="G977" s="735">
        <v>18170</v>
      </c>
      <c r="H977" s="735">
        <v>18170</v>
      </c>
      <c r="I977" s="735">
        <v>17650</v>
      </c>
      <c r="J977" s="735">
        <v>14833</v>
      </c>
      <c r="K977" s="735">
        <v>262853951</v>
      </c>
      <c r="L977" s="735">
        <v>30418200000</v>
      </c>
      <c r="M977" s="735">
        <v>30697640698</v>
      </c>
      <c r="N977" s="735">
        <v>1720000</v>
      </c>
      <c r="O977" s="734" t="s">
        <v>6670</v>
      </c>
      <c r="P977" s="736">
        <v>2601.79</v>
      </c>
      <c r="Q977" s="736">
        <v>0.56999999999999995</v>
      </c>
      <c r="R977" s="736">
        <v>0.02</v>
      </c>
    </row>
    <row r="978" spans="1:18">
      <c r="A978" s="734" t="s">
        <v>7372</v>
      </c>
      <c r="B978" s="734" t="s">
        <v>7373</v>
      </c>
      <c r="C978" s="735">
        <v>15740</v>
      </c>
      <c r="D978" s="735">
        <v>-150</v>
      </c>
      <c r="E978" s="736">
        <v>-0.94</v>
      </c>
      <c r="F978" s="736">
        <v>15754.2</v>
      </c>
      <c r="G978" s="735">
        <v>15835</v>
      </c>
      <c r="H978" s="735">
        <v>15850</v>
      </c>
      <c r="I978" s="735">
        <v>15640</v>
      </c>
      <c r="J978" s="735">
        <v>1411591</v>
      </c>
      <c r="K978" s="735">
        <v>22217311847</v>
      </c>
      <c r="L978" s="735">
        <v>328966000000</v>
      </c>
      <c r="M978" s="735">
        <v>336194583076</v>
      </c>
      <c r="N978" s="735">
        <v>20900000</v>
      </c>
      <c r="O978" s="734" t="s">
        <v>6316</v>
      </c>
      <c r="P978" s="736">
        <v>1547.32</v>
      </c>
      <c r="Q978" s="736">
        <v>-15.37</v>
      </c>
      <c r="R978" s="736">
        <v>-0.98</v>
      </c>
    </row>
    <row r="979" spans="1:18">
      <c r="A979" s="734" t="s">
        <v>7374</v>
      </c>
      <c r="B979" s="734" t="s">
        <v>7375</v>
      </c>
      <c r="C979" s="735">
        <v>12775</v>
      </c>
      <c r="D979" s="735">
        <v>-245</v>
      </c>
      <c r="E979" s="736">
        <v>-1.88</v>
      </c>
      <c r="F979" s="736">
        <v>12760.37</v>
      </c>
      <c r="G979" s="735">
        <v>12895</v>
      </c>
      <c r="H979" s="735">
        <v>12945</v>
      </c>
      <c r="I979" s="735">
        <v>12610</v>
      </c>
      <c r="J979" s="735">
        <v>174675</v>
      </c>
      <c r="K979" s="735">
        <v>2228783372</v>
      </c>
      <c r="L979" s="735">
        <v>90063750000</v>
      </c>
      <c r="M979" s="735">
        <v>89960637543</v>
      </c>
      <c r="N979" s="735">
        <v>7050000</v>
      </c>
      <c r="O979" s="734" t="s">
        <v>6316</v>
      </c>
      <c r="P979" s="736">
        <v>1547.32</v>
      </c>
      <c r="Q979" s="736">
        <v>-15.37</v>
      </c>
      <c r="R979" s="736">
        <v>-0.98</v>
      </c>
    </row>
    <row r="980" spans="1:18">
      <c r="A980" s="734" t="s">
        <v>7376</v>
      </c>
      <c r="B980" s="734" t="s">
        <v>7377</v>
      </c>
      <c r="C980" s="735">
        <v>16555</v>
      </c>
      <c r="D980" s="735">
        <v>60</v>
      </c>
      <c r="E980" s="736">
        <v>0.36</v>
      </c>
      <c r="F980" s="736">
        <v>16535.53</v>
      </c>
      <c r="G980" s="735">
        <v>16495</v>
      </c>
      <c r="H980" s="735">
        <v>16660</v>
      </c>
      <c r="I980" s="735">
        <v>16405</v>
      </c>
      <c r="J980" s="735">
        <v>9630</v>
      </c>
      <c r="K980" s="735">
        <v>159473100</v>
      </c>
      <c r="L980" s="735">
        <v>7946400000</v>
      </c>
      <c r="M980" s="735">
        <v>7937054740</v>
      </c>
      <c r="N980" s="735">
        <v>480000</v>
      </c>
      <c r="O980" s="734" t="s">
        <v>7378</v>
      </c>
      <c r="P980" s="736">
        <v>844.42</v>
      </c>
      <c r="Q980" s="736">
        <v>-1.43</v>
      </c>
      <c r="R980" s="736">
        <v>-0.17</v>
      </c>
    </row>
    <row r="981" spans="1:18">
      <c r="A981" s="734" t="s">
        <v>7379</v>
      </c>
      <c r="B981" s="734" t="s">
        <v>7380</v>
      </c>
      <c r="C981" s="735">
        <v>17990</v>
      </c>
      <c r="D981" s="735">
        <v>10</v>
      </c>
      <c r="E981" s="736">
        <v>0.06</v>
      </c>
      <c r="F981" s="736">
        <v>17988.63</v>
      </c>
      <c r="G981" s="735">
        <v>17980</v>
      </c>
      <c r="H981" s="735">
        <v>18130</v>
      </c>
      <c r="I981" s="735">
        <v>17770</v>
      </c>
      <c r="J981" s="735">
        <v>111473</v>
      </c>
      <c r="K981" s="735">
        <v>1999191509</v>
      </c>
      <c r="L981" s="735">
        <v>59726800000</v>
      </c>
      <c r="M981" s="735">
        <v>62600428035</v>
      </c>
      <c r="N981" s="735">
        <v>3320000</v>
      </c>
      <c r="O981" s="734" t="s">
        <v>7381</v>
      </c>
      <c r="P981" s="736">
        <v>6240.16</v>
      </c>
      <c r="Q981" s="736">
        <v>-17.34</v>
      </c>
      <c r="R981" s="736">
        <v>-0.28000000000000003</v>
      </c>
    </row>
    <row r="982" spans="1:18">
      <c r="A982" s="734" t="s">
        <v>7382</v>
      </c>
      <c r="B982" s="734" t="s">
        <v>7383</v>
      </c>
      <c r="C982" s="735">
        <v>2960</v>
      </c>
      <c r="D982" s="735">
        <v>30</v>
      </c>
      <c r="E982" s="736">
        <v>1.02</v>
      </c>
      <c r="F982" s="736">
        <v>2967.6</v>
      </c>
      <c r="G982" s="735">
        <v>2945</v>
      </c>
      <c r="H982" s="735">
        <v>2980</v>
      </c>
      <c r="I982" s="735">
        <v>2940</v>
      </c>
      <c r="J982" s="735">
        <v>134269</v>
      </c>
      <c r="K982" s="735">
        <v>397394967</v>
      </c>
      <c r="L982" s="735">
        <v>16872000000</v>
      </c>
      <c r="M982" s="735">
        <v>16915339699</v>
      </c>
      <c r="N982" s="735">
        <v>5700000</v>
      </c>
      <c r="O982" s="734" t="s">
        <v>6384</v>
      </c>
      <c r="P982" s="736">
        <v>1790.87</v>
      </c>
      <c r="Q982" s="736">
        <v>-25.93</v>
      </c>
      <c r="R982" s="736">
        <v>-1.43</v>
      </c>
    </row>
    <row r="983" spans="1:18">
      <c r="A983" s="734" t="s">
        <v>8277</v>
      </c>
      <c r="B983" s="734" t="s">
        <v>8278</v>
      </c>
      <c r="C983" s="735">
        <v>15090</v>
      </c>
      <c r="D983" s="735">
        <v>-190</v>
      </c>
      <c r="E983" s="736">
        <v>-1.24</v>
      </c>
      <c r="F983" s="736">
        <v>15111.46</v>
      </c>
      <c r="G983" s="735">
        <v>15320</v>
      </c>
      <c r="H983" s="735">
        <v>15320</v>
      </c>
      <c r="I983" s="735">
        <v>15060</v>
      </c>
      <c r="J983" s="735">
        <v>1937</v>
      </c>
      <c r="K983" s="735">
        <v>29315990</v>
      </c>
      <c r="L983" s="735">
        <v>8299500000</v>
      </c>
      <c r="M983" s="735">
        <v>8311300967</v>
      </c>
      <c r="N983" s="735">
        <v>550000</v>
      </c>
      <c r="O983" s="734" t="s">
        <v>8158</v>
      </c>
      <c r="P983" s="736">
        <v>1900.58</v>
      </c>
      <c r="Q983" s="736">
        <v>-25.98</v>
      </c>
      <c r="R983" s="736">
        <v>-1.35</v>
      </c>
    </row>
    <row r="984" spans="1:18">
      <c r="A984" s="734" t="s">
        <v>7384</v>
      </c>
      <c r="B984" s="734" t="s">
        <v>7385</v>
      </c>
      <c r="C984" s="735">
        <v>43880</v>
      </c>
      <c r="D984" s="735">
        <v>25</v>
      </c>
      <c r="E984" s="736">
        <v>0.06</v>
      </c>
      <c r="F984" s="736">
        <v>43927.74</v>
      </c>
      <c r="G984" s="735">
        <v>43855</v>
      </c>
      <c r="H984" s="735">
        <v>43970</v>
      </c>
      <c r="I984" s="735">
        <v>43600</v>
      </c>
      <c r="J984" s="735">
        <v>42666</v>
      </c>
      <c r="K984" s="735">
        <v>1871121474</v>
      </c>
      <c r="L984" s="735">
        <v>296190000000</v>
      </c>
      <c r="M984" s="735">
        <v>294315850275</v>
      </c>
      <c r="N984" s="735">
        <v>6750000</v>
      </c>
      <c r="O984" s="734" t="s">
        <v>6319</v>
      </c>
      <c r="P984" s="736">
        <v>4214.17</v>
      </c>
      <c r="Q984" s="736">
        <v>-6.39</v>
      </c>
      <c r="R984" s="736">
        <v>-0.15</v>
      </c>
    </row>
    <row r="985" spans="1:18">
      <c r="A985" s="734" t="s">
        <v>7386</v>
      </c>
      <c r="B985" s="734" t="s">
        <v>7387</v>
      </c>
      <c r="C985" s="735">
        <v>20585</v>
      </c>
      <c r="D985" s="735">
        <v>35</v>
      </c>
      <c r="E985" s="736">
        <v>0.17</v>
      </c>
      <c r="F985" s="736">
        <v>20609.38</v>
      </c>
      <c r="G985" s="735">
        <v>20550</v>
      </c>
      <c r="H985" s="735">
        <v>20585</v>
      </c>
      <c r="I985" s="735">
        <v>20440</v>
      </c>
      <c r="J985" s="735">
        <v>18568</v>
      </c>
      <c r="K985" s="735">
        <v>381073230</v>
      </c>
      <c r="L985" s="735">
        <v>67312950000</v>
      </c>
      <c r="M985" s="735">
        <v>67392672628</v>
      </c>
      <c r="N985" s="735">
        <v>3270000</v>
      </c>
      <c r="O985" s="734" t="s">
        <v>7388</v>
      </c>
      <c r="P985" s="736">
        <v>4094.05</v>
      </c>
      <c r="Q985" s="736">
        <v>0.75</v>
      </c>
      <c r="R985" s="736">
        <v>0.02</v>
      </c>
    </row>
    <row r="986" spans="1:18">
      <c r="A986" s="734" t="s">
        <v>7389</v>
      </c>
      <c r="B986" s="734" t="s">
        <v>7390</v>
      </c>
      <c r="C986" s="735">
        <v>21955</v>
      </c>
      <c r="D986" s="735">
        <v>35</v>
      </c>
      <c r="E986" s="736">
        <v>0.16</v>
      </c>
      <c r="F986" s="736">
        <v>21990.22</v>
      </c>
      <c r="G986" s="735">
        <v>21920</v>
      </c>
      <c r="H986" s="735">
        <v>22030</v>
      </c>
      <c r="I986" s="735">
        <v>21850</v>
      </c>
      <c r="J986" s="735">
        <v>17005</v>
      </c>
      <c r="K986" s="735">
        <v>373579874</v>
      </c>
      <c r="L986" s="735">
        <v>25248250000</v>
      </c>
      <c r="M986" s="735">
        <v>25288758225</v>
      </c>
      <c r="N986" s="735">
        <v>1150000</v>
      </c>
      <c r="O986" s="734" t="s">
        <v>6960</v>
      </c>
      <c r="P986" s="736">
        <v>4377.57</v>
      </c>
      <c r="Q986" s="736">
        <v>-3.96</v>
      </c>
      <c r="R986" s="736">
        <v>-0.09</v>
      </c>
    </row>
    <row r="987" spans="1:18">
      <c r="A987" s="734" t="s">
        <v>7391</v>
      </c>
      <c r="B987" s="734" t="s">
        <v>7392</v>
      </c>
      <c r="C987" s="735">
        <v>19075</v>
      </c>
      <c r="D987" s="735">
        <v>-130</v>
      </c>
      <c r="E987" s="736">
        <v>-0.68</v>
      </c>
      <c r="F987" s="736">
        <v>19140.89</v>
      </c>
      <c r="G987" s="735">
        <v>19205</v>
      </c>
      <c r="H987" s="735">
        <v>19205</v>
      </c>
      <c r="I987" s="735">
        <v>19075</v>
      </c>
      <c r="J987" s="735">
        <v>642</v>
      </c>
      <c r="K987" s="735">
        <v>12252435</v>
      </c>
      <c r="L987" s="735">
        <v>7630000000</v>
      </c>
      <c r="M987" s="735">
        <v>7656354505</v>
      </c>
      <c r="N987" s="735">
        <v>400000</v>
      </c>
      <c r="O987" s="734" t="s">
        <v>6390</v>
      </c>
      <c r="P987" s="736">
        <v>3722.53</v>
      </c>
      <c r="Q987" s="736">
        <v>-25.13</v>
      </c>
      <c r="R987" s="736">
        <v>-0.67</v>
      </c>
    </row>
    <row r="988" spans="1:18">
      <c r="A988" s="734" t="s">
        <v>7393</v>
      </c>
      <c r="B988" s="734" t="s">
        <v>7394</v>
      </c>
      <c r="C988" s="735">
        <v>14395</v>
      </c>
      <c r="D988" s="735">
        <v>40</v>
      </c>
      <c r="E988" s="736">
        <v>0.28000000000000003</v>
      </c>
      <c r="F988" s="736">
        <v>14402.61</v>
      </c>
      <c r="G988" s="735">
        <v>14355</v>
      </c>
      <c r="H988" s="735">
        <v>14435</v>
      </c>
      <c r="I988" s="735">
        <v>14350</v>
      </c>
      <c r="J988" s="735">
        <v>6890</v>
      </c>
      <c r="K988" s="735">
        <v>99332275</v>
      </c>
      <c r="L988" s="735">
        <v>14395000000</v>
      </c>
      <c r="M988" s="735">
        <v>14402610442</v>
      </c>
      <c r="N988" s="735">
        <v>1000000</v>
      </c>
      <c r="O988" s="734" t="s">
        <v>6391</v>
      </c>
      <c r="P988" s="736">
        <v>2422.98</v>
      </c>
      <c r="Q988" s="736">
        <v>-1.95</v>
      </c>
      <c r="R988" s="736">
        <v>-0.08</v>
      </c>
    </row>
    <row r="989" spans="1:18">
      <c r="A989" s="734" t="s">
        <v>7395</v>
      </c>
      <c r="B989" s="734" t="s">
        <v>7396</v>
      </c>
      <c r="C989" s="735">
        <v>15345</v>
      </c>
      <c r="D989" s="735">
        <v>-65</v>
      </c>
      <c r="E989" s="736">
        <v>-0.42</v>
      </c>
      <c r="F989" s="736">
        <v>15247.43</v>
      </c>
      <c r="G989" s="735">
        <v>15360</v>
      </c>
      <c r="H989" s="735">
        <v>15360</v>
      </c>
      <c r="I989" s="735">
        <v>15225</v>
      </c>
      <c r="J989" s="735">
        <v>407111</v>
      </c>
      <c r="K989" s="735">
        <v>6222229864</v>
      </c>
      <c r="L989" s="735">
        <v>671343750000</v>
      </c>
      <c r="M989" s="735">
        <v>668599744420</v>
      </c>
      <c r="N989" s="735">
        <v>43750000</v>
      </c>
      <c r="O989" s="734" t="s">
        <v>7397</v>
      </c>
      <c r="P989" s="736">
        <v>3874.17</v>
      </c>
      <c r="Q989" s="736">
        <v>-31.88</v>
      </c>
      <c r="R989" s="736">
        <v>-0.82</v>
      </c>
    </row>
    <row r="990" spans="1:18">
      <c r="A990" s="734" t="s">
        <v>9685</v>
      </c>
      <c r="B990" s="734" t="s">
        <v>9686</v>
      </c>
      <c r="C990" s="735">
        <v>11845</v>
      </c>
      <c r="D990" s="735">
        <v>-35</v>
      </c>
      <c r="E990" s="736">
        <v>-0.28999999999999998</v>
      </c>
      <c r="F990" s="736">
        <v>11853.77</v>
      </c>
      <c r="G990" s="735">
        <v>11875</v>
      </c>
      <c r="H990" s="735">
        <v>11875</v>
      </c>
      <c r="I990" s="735">
        <v>11780</v>
      </c>
      <c r="J990" s="735">
        <v>124463</v>
      </c>
      <c r="K990" s="735">
        <v>1469574078</v>
      </c>
      <c r="L990" s="735">
        <v>341136000000</v>
      </c>
      <c r="M990" s="735">
        <v>341388487776</v>
      </c>
      <c r="N990" s="735">
        <v>28800000</v>
      </c>
      <c r="O990" s="734" t="s">
        <v>9687</v>
      </c>
      <c r="P990" s="736">
        <v>1126.0899999999999</v>
      </c>
      <c r="Q990" s="736">
        <v>-0.75</v>
      </c>
      <c r="R990" s="736">
        <v>-7.0000000000000007E-2</v>
      </c>
    </row>
    <row r="991" spans="1:18">
      <c r="A991" s="734" t="s">
        <v>7400</v>
      </c>
      <c r="B991" s="734" t="s">
        <v>7401</v>
      </c>
      <c r="C991" s="735">
        <v>9310</v>
      </c>
      <c r="D991" s="735">
        <v>-20</v>
      </c>
      <c r="E991" s="736">
        <v>-0.21</v>
      </c>
      <c r="F991" s="736">
        <v>9329.2099999999991</v>
      </c>
      <c r="G991" s="735">
        <v>9300</v>
      </c>
      <c r="H991" s="735">
        <v>9320</v>
      </c>
      <c r="I991" s="735">
        <v>9215</v>
      </c>
      <c r="J991" s="735">
        <v>2898</v>
      </c>
      <c r="K991" s="735">
        <v>26873305</v>
      </c>
      <c r="L991" s="735">
        <v>15268400000</v>
      </c>
      <c r="M991" s="735">
        <v>13807229475</v>
      </c>
      <c r="N991" s="735">
        <v>1640000</v>
      </c>
      <c r="O991" s="734" t="s">
        <v>7402</v>
      </c>
      <c r="P991" s="736">
        <v>2406.0100000000002</v>
      </c>
      <c r="Q991" s="736">
        <v>-38.64</v>
      </c>
      <c r="R991" s="736">
        <v>-1.58</v>
      </c>
    </row>
    <row r="992" spans="1:18">
      <c r="A992" s="734" t="s">
        <v>7403</v>
      </c>
      <c r="B992" s="734" t="s">
        <v>7404</v>
      </c>
      <c r="C992" s="735">
        <v>27570</v>
      </c>
      <c r="D992" s="735">
        <v>360</v>
      </c>
      <c r="E992" s="736">
        <v>1.32</v>
      </c>
      <c r="F992" s="736">
        <v>27230</v>
      </c>
      <c r="G992" s="735">
        <v>27387</v>
      </c>
      <c r="H992" s="735">
        <v>27650</v>
      </c>
      <c r="I992" s="735">
        <v>27387</v>
      </c>
      <c r="J992" s="735">
        <v>459</v>
      </c>
      <c r="K992" s="735">
        <v>12648552</v>
      </c>
      <c r="L992" s="735">
        <v>20677500000</v>
      </c>
      <c r="M992" s="735">
        <v>20422496560</v>
      </c>
      <c r="N992" s="735">
        <v>750000</v>
      </c>
      <c r="O992" s="734" t="s">
        <v>6977</v>
      </c>
      <c r="P992" s="736">
        <v>6751.47</v>
      </c>
      <c r="Q992" s="736">
        <v>103.36</v>
      </c>
      <c r="R992" s="736">
        <v>1.55</v>
      </c>
    </row>
    <row r="993" spans="1:18">
      <c r="A993" s="734" t="s">
        <v>7405</v>
      </c>
      <c r="B993" s="734" t="s">
        <v>7406</v>
      </c>
      <c r="C993" s="735">
        <v>10890</v>
      </c>
      <c r="D993" s="735">
        <v>-135</v>
      </c>
      <c r="E993" s="736">
        <v>-1.22</v>
      </c>
      <c r="F993" s="736">
        <v>11017.56</v>
      </c>
      <c r="G993" s="735">
        <v>10935</v>
      </c>
      <c r="H993" s="735">
        <v>10935</v>
      </c>
      <c r="I993" s="735">
        <v>10850</v>
      </c>
      <c r="J993" s="735">
        <v>425</v>
      </c>
      <c r="K993" s="735">
        <v>4619045</v>
      </c>
      <c r="L993" s="735">
        <v>9256500000</v>
      </c>
      <c r="M993" s="735">
        <v>9364924998</v>
      </c>
      <c r="N993" s="735">
        <v>850000</v>
      </c>
      <c r="O993" s="734" t="s">
        <v>6980</v>
      </c>
      <c r="P993" s="736">
        <v>4763.3100000000004</v>
      </c>
      <c r="Q993" s="736">
        <v>14.96</v>
      </c>
      <c r="R993" s="736">
        <v>0.32</v>
      </c>
    </row>
    <row r="994" spans="1:18">
      <c r="A994" s="734" t="s">
        <v>7407</v>
      </c>
      <c r="B994" s="734" t="s">
        <v>7408</v>
      </c>
      <c r="C994" s="735">
        <v>47975</v>
      </c>
      <c r="D994" s="735">
        <v>125</v>
      </c>
      <c r="E994" s="736">
        <v>0.26</v>
      </c>
      <c r="F994" s="736">
        <v>47916</v>
      </c>
      <c r="G994" s="735">
        <v>47695</v>
      </c>
      <c r="H994" s="735">
        <v>48050</v>
      </c>
      <c r="I994" s="735">
        <v>47440</v>
      </c>
      <c r="J994" s="735">
        <v>91012</v>
      </c>
      <c r="K994" s="735">
        <v>4341732798</v>
      </c>
      <c r="L994" s="735">
        <v>246591500000</v>
      </c>
      <c r="M994" s="735">
        <v>246288232518</v>
      </c>
      <c r="N994" s="735">
        <v>5140000</v>
      </c>
      <c r="O994" s="734" t="s">
        <v>6983</v>
      </c>
      <c r="P994" s="736">
        <v>4865.5600000000004</v>
      </c>
      <c r="Q994" s="736">
        <v>-9.26</v>
      </c>
      <c r="R994" s="736">
        <v>-0.19</v>
      </c>
    </row>
    <row r="995" spans="1:18">
      <c r="A995" s="734" t="s">
        <v>7409</v>
      </c>
      <c r="B995" s="734" t="s">
        <v>7410</v>
      </c>
      <c r="C995" s="735">
        <v>42510</v>
      </c>
      <c r="D995" s="735">
        <v>340</v>
      </c>
      <c r="E995" s="736">
        <v>0.81</v>
      </c>
      <c r="F995" s="736">
        <v>42511.79</v>
      </c>
      <c r="G995" s="735">
        <v>42075</v>
      </c>
      <c r="H995" s="735">
        <v>42510</v>
      </c>
      <c r="I995" s="735">
        <v>41855</v>
      </c>
      <c r="J995" s="735">
        <v>106319</v>
      </c>
      <c r="K995" s="735">
        <v>4487520100</v>
      </c>
      <c r="L995" s="735">
        <v>111376200000</v>
      </c>
      <c r="M995" s="735">
        <v>111380877913</v>
      </c>
      <c r="N995" s="735">
        <v>2620000</v>
      </c>
      <c r="O995" s="734" t="s">
        <v>7411</v>
      </c>
      <c r="P995" s="736">
        <v>50122.17</v>
      </c>
      <c r="Q995" s="736">
        <v>-399.44</v>
      </c>
      <c r="R995" s="736">
        <v>-0.79</v>
      </c>
    </row>
    <row r="996" spans="1:18">
      <c r="A996" s="734" t="s">
        <v>7412</v>
      </c>
      <c r="B996" s="734" t="s">
        <v>7413</v>
      </c>
      <c r="C996" s="735">
        <v>3250</v>
      </c>
      <c r="D996" s="735">
        <v>-5</v>
      </c>
      <c r="E996" s="736">
        <v>-0.15</v>
      </c>
      <c r="F996" s="736">
        <v>3254.6</v>
      </c>
      <c r="G996" s="735">
        <v>3265</v>
      </c>
      <c r="H996" s="735">
        <v>3300</v>
      </c>
      <c r="I996" s="735">
        <v>3235</v>
      </c>
      <c r="J996" s="735">
        <v>3991091</v>
      </c>
      <c r="K996" s="735">
        <v>12988675252</v>
      </c>
      <c r="L996" s="735">
        <v>348855000000</v>
      </c>
      <c r="M996" s="735">
        <v>333238456844</v>
      </c>
      <c r="N996" s="735">
        <v>107340000</v>
      </c>
      <c r="O996" s="734" t="s">
        <v>7414</v>
      </c>
      <c r="P996" s="736">
        <v>3278.75</v>
      </c>
      <c r="Q996" s="736">
        <v>-3.06</v>
      </c>
      <c r="R996" s="736">
        <v>-0.09</v>
      </c>
    </row>
    <row r="997" spans="1:18">
      <c r="A997" s="734" t="s">
        <v>7415</v>
      </c>
      <c r="B997" s="734" t="s">
        <v>7416</v>
      </c>
      <c r="C997" s="735">
        <v>19800</v>
      </c>
      <c r="D997" s="735">
        <v>45</v>
      </c>
      <c r="E997" s="736">
        <v>0.23</v>
      </c>
      <c r="F997" s="736">
        <v>19802.16</v>
      </c>
      <c r="G997" s="735">
        <v>19750</v>
      </c>
      <c r="H997" s="735">
        <v>19845</v>
      </c>
      <c r="I997" s="735">
        <v>19685</v>
      </c>
      <c r="J997" s="735">
        <v>204472</v>
      </c>
      <c r="K997" s="735">
        <v>4050635890</v>
      </c>
      <c r="L997" s="735">
        <v>283932000000</v>
      </c>
      <c r="M997" s="735">
        <v>283963009032</v>
      </c>
      <c r="N997" s="735">
        <v>14340000</v>
      </c>
      <c r="O997" s="734" t="s">
        <v>6199</v>
      </c>
      <c r="P997" s="736">
        <v>605.98</v>
      </c>
      <c r="Q997" s="736">
        <v>0.28999999999999998</v>
      </c>
      <c r="R997" s="736">
        <v>0.05</v>
      </c>
    </row>
    <row r="998" spans="1:18">
      <c r="A998" s="734" t="s">
        <v>8279</v>
      </c>
      <c r="B998" s="734" t="s">
        <v>8280</v>
      </c>
      <c r="C998" s="735">
        <v>19575</v>
      </c>
      <c r="D998" s="735">
        <v>-20</v>
      </c>
      <c r="E998" s="736">
        <v>-0.1</v>
      </c>
      <c r="F998" s="736">
        <v>19526.060000000001</v>
      </c>
      <c r="G998" s="735">
        <v>19580</v>
      </c>
      <c r="H998" s="735">
        <v>19655</v>
      </c>
      <c r="I998" s="735">
        <v>19190</v>
      </c>
      <c r="J998" s="735">
        <v>709730</v>
      </c>
      <c r="K998" s="735">
        <v>13771969681</v>
      </c>
      <c r="L998" s="735">
        <v>438480000000</v>
      </c>
      <c r="M998" s="735">
        <v>464720177172</v>
      </c>
      <c r="N998" s="735">
        <v>22400000</v>
      </c>
      <c r="O998" s="734" t="s">
        <v>6983</v>
      </c>
      <c r="P998" s="736">
        <v>4865.5600000000004</v>
      </c>
      <c r="Q998" s="736">
        <v>-9.26</v>
      </c>
      <c r="R998" s="736">
        <v>-0.19</v>
      </c>
    </row>
    <row r="999" spans="1:18">
      <c r="A999" s="734" t="s">
        <v>7426</v>
      </c>
      <c r="B999" s="734" t="s">
        <v>8926</v>
      </c>
      <c r="C999" s="735">
        <v>17195</v>
      </c>
      <c r="D999" s="735">
        <v>-95</v>
      </c>
      <c r="E999" s="736">
        <v>-0.55000000000000004</v>
      </c>
      <c r="F999" s="736">
        <v>17275.330000000002</v>
      </c>
      <c r="G999" s="735">
        <v>17095</v>
      </c>
      <c r="H999" s="735">
        <v>17290</v>
      </c>
      <c r="I999" s="735">
        <v>17095</v>
      </c>
      <c r="J999" s="735">
        <v>8184</v>
      </c>
      <c r="K999" s="735">
        <v>140948762</v>
      </c>
      <c r="L999" s="735">
        <v>12036500000</v>
      </c>
      <c r="M999" s="735">
        <v>12092729955</v>
      </c>
      <c r="N999" s="735">
        <v>700000</v>
      </c>
      <c r="O999" s="734" t="s">
        <v>6449</v>
      </c>
      <c r="P999" s="736">
        <v>3048.41</v>
      </c>
      <c r="Q999" s="736">
        <v>-22.56</v>
      </c>
      <c r="R999" s="736">
        <v>-0.73</v>
      </c>
    </row>
    <row r="1000" spans="1:18">
      <c r="A1000" s="734" t="s">
        <v>7425</v>
      </c>
      <c r="B1000" s="734" t="s">
        <v>8927</v>
      </c>
      <c r="C1000" s="735">
        <v>10110</v>
      </c>
      <c r="D1000" s="735">
        <v>-135</v>
      </c>
      <c r="E1000" s="736">
        <v>-1.32</v>
      </c>
      <c r="F1000" s="736">
        <v>10159.040000000001</v>
      </c>
      <c r="G1000" s="735">
        <v>10270</v>
      </c>
      <c r="H1000" s="735">
        <v>10270</v>
      </c>
      <c r="I1000" s="735">
        <v>9970</v>
      </c>
      <c r="J1000" s="735">
        <v>93813</v>
      </c>
      <c r="K1000" s="735">
        <v>946449540</v>
      </c>
      <c r="L1000" s="735">
        <v>9099000000</v>
      </c>
      <c r="M1000" s="735">
        <v>9143136330</v>
      </c>
      <c r="N1000" s="735">
        <v>900000</v>
      </c>
      <c r="O1000" s="734" t="s">
        <v>8221</v>
      </c>
      <c r="P1000" s="736">
        <v>1922.13</v>
      </c>
      <c r="Q1000" s="736">
        <v>-14.99</v>
      </c>
      <c r="R1000" s="736">
        <v>-0.77</v>
      </c>
    </row>
    <row r="1001" spans="1:18">
      <c r="A1001" s="734" t="s">
        <v>7418</v>
      </c>
      <c r="B1001" s="734" t="s">
        <v>7419</v>
      </c>
      <c r="C1001" s="735">
        <v>11535</v>
      </c>
      <c r="D1001" s="735">
        <v>170</v>
      </c>
      <c r="E1001" s="736">
        <v>1.5</v>
      </c>
      <c r="F1001" s="736">
        <v>11539.8</v>
      </c>
      <c r="G1001" s="735">
        <v>11410</v>
      </c>
      <c r="H1001" s="735">
        <v>11580</v>
      </c>
      <c r="I1001" s="735">
        <v>11375</v>
      </c>
      <c r="J1001" s="735">
        <v>34416</v>
      </c>
      <c r="K1001" s="735">
        <v>394473235</v>
      </c>
      <c r="L1001" s="735">
        <v>59982000000</v>
      </c>
      <c r="M1001" s="735">
        <v>55391051139</v>
      </c>
      <c r="N1001" s="735">
        <v>5200000</v>
      </c>
      <c r="O1001" s="734" t="s">
        <v>7420</v>
      </c>
      <c r="P1001" s="736">
        <v>716.81</v>
      </c>
      <c r="Q1001" s="736">
        <v>10.53</v>
      </c>
      <c r="R1001" s="736">
        <v>1.49</v>
      </c>
    </row>
    <row r="1002" spans="1:18">
      <c r="A1002" s="734" t="s">
        <v>8281</v>
      </c>
      <c r="B1002" s="734" t="s">
        <v>8282</v>
      </c>
      <c r="C1002" s="735">
        <v>34480</v>
      </c>
      <c r="D1002" s="735">
        <v>-95</v>
      </c>
      <c r="E1002" s="736">
        <v>-0.27</v>
      </c>
      <c r="F1002" s="736">
        <v>34649.269999999997</v>
      </c>
      <c r="G1002" s="735">
        <v>34565</v>
      </c>
      <c r="H1002" s="735">
        <v>34565</v>
      </c>
      <c r="I1002" s="735">
        <v>34265</v>
      </c>
      <c r="J1002" s="735">
        <v>164199</v>
      </c>
      <c r="K1002" s="735">
        <v>5640304408</v>
      </c>
      <c r="L1002" s="735">
        <v>1046123200000</v>
      </c>
      <c r="M1002" s="735">
        <v>1051258800643</v>
      </c>
      <c r="N1002" s="735">
        <v>30340000</v>
      </c>
      <c r="O1002" s="734" t="s">
        <v>8283</v>
      </c>
      <c r="P1002" s="736">
        <v>428.87</v>
      </c>
      <c r="Q1002" s="736">
        <v>-1.2</v>
      </c>
      <c r="R1002" s="736">
        <v>-0.28000000000000003</v>
      </c>
    </row>
    <row r="1003" spans="1:18">
      <c r="A1003" s="734" t="s">
        <v>8931</v>
      </c>
      <c r="B1003" s="734" t="s">
        <v>9688</v>
      </c>
      <c r="C1003" s="735">
        <v>11080</v>
      </c>
      <c r="D1003" s="735">
        <v>40</v>
      </c>
      <c r="E1003" s="736">
        <v>0.36</v>
      </c>
      <c r="F1003" s="736">
        <v>11091.57</v>
      </c>
      <c r="G1003" s="735">
        <v>10825</v>
      </c>
      <c r="H1003" s="735">
        <v>11080</v>
      </c>
      <c r="I1003" s="735">
        <v>10825</v>
      </c>
      <c r="J1003" s="735">
        <v>35113</v>
      </c>
      <c r="K1003" s="735">
        <v>386935667</v>
      </c>
      <c r="L1003" s="735">
        <v>13850000000</v>
      </c>
      <c r="M1003" s="735">
        <v>13864467854</v>
      </c>
      <c r="N1003" s="735">
        <v>1250000</v>
      </c>
      <c r="O1003" s="734" t="s">
        <v>8932</v>
      </c>
      <c r="P1003" s="736">
        <v>1655.27</v>
      </c>
      <c r="Q1003" s="736">
        <v>-4.3</v>
      </c>
      <c r="R1003" s="736">
        <v>-0.26</v>
      </c>
    </row>
    <row r="1004" spans="1:18">
      <c r="A1004" s="734" t="s">
        <v>8928</v>
      </c>
      <c r="B1004" s="734" t="s">
        <v>8929</v>
      </c>
      <c r="C1004" s="735">
        <v>13140</v>
      </c>
      <c r="D1004" s="735">
        <v>-50</v>
      </c>
      <c r="E1004" s="736">
        <v>-0.38</v>
      </c>
      <c r="F1004" s="736">
        <v>13206.74</v>
      </c>
      <c r="G1004" s="735">
        <v>13190</v>
      </c>
      <c r="H1004" s="735">
        <v>13190</v>
      </c>
      <c r="I1004" s="735">
        <v>13040</v>
      </c>
      <c r="J1004" s="735">
        <v>60274</v>
      </c>
      <c r="K1004" s="735">
        <v>789124450</v>
      </c>
      <c r="L1004" s="735">
        <v>16425000000</v>
      </c>
      <c r="M1004" s="735">
        <v>16508427442</v>
      </c>
      <c r="N1004" s="735">
        <v>1250000</v>
      </c>
      <c r="O1004" s="734" t="s">
        <v>8930</v>
      </c>
      <c r="P1004" s="736">
        <v>1483.99</v>
      </c>
      <c r="Q1004" s="736">
        <v>-0.19</v>
      </c>
      <c r="R1004" s="736">
        <v>-0.01</v>
      </c>
    </row>
    <row r="1005" spans="1:18">
      <c r="A1005" s="734" t="s">
        <v>8933</v>
      </c>
      <c r="B1005" s="734" t="s">
        <v>8934</v>
      </c>
      <c r="C1005" s="735">
        <v>19740</v>
      </c>
      <c r="D1005" s="735">
        <v>-40</v>
      </c>
      <c r="E1005" s="736">
        <v>-0.2</v>
      </c>
      <c r="F1005" s="736">
        <v>19679.439999999999</v>
      </c>
      <c r="G1005" s="735">
        <v>19740</v>
      </c>
      <c r="H1005" s="735">
        <v>19760</v>
      </c>
      <c r="I1005" s="735">
        <v>19600</v>
      </c>
      <c r="J1005" s="735">
        <v>86704</v>
      </c>
      <c r="K1005" s="735">
        <v>1708540591</v>
      </c>
      <c r="L1005" s="735">
        <v>229971000000</v>
      </c>
      <c r="M1005" s="735">
        <v>229265438859</v>
      </c>
      <c r="N1005" s="735">
        <v>11650000</v>
      </c>
      <c r="O1005" s="734" t="s">
        <v>8935</v>
      </c>
      <c r="P1005" s="736">
        <v>3030.1</v>
      </c>
      <c r="Q1005" s="736">
        <v>10.09</v>
      </c>
      <c r="R1005" s="736">
        <v>0.33</v>
      </c>
    </row>
    <row r="1006" spans="1:18">
      <c r="A1006" s="734" t="s">
        <v>9689</v>
      </c>
      <c r="B1006" s="734" t="s">
        <v>9690</v>
      </c>
      <c r="C1006" s="735">
        <v>9950</v>
      </c>
      <c r="D1006" s="735">
        <v>-5</v>
      </c>
      <c r="E1006" s="736">
        <v>-0.05</v>
      </c>
      <c r="F1006" s="736">
        <v>9988.15</v>
      </c>
      <c r="G1006" s="735">
        <v>9960</v>
      </c>
      <c r="H1006" s="735">
        <v>9960</v>
      </c>
      <c r="I1006" s="735">
        <v>9830</v>
      </c>
      <c r="J1006" s="735">
        <v>42515</v>
      </c>
      <c r="K1006" s="735">
        <v>420770761</v>
      </c>
      <c r="L1006" s="735">
        <v>55222500000</v>
      </c>
      <c r="M1006" s="735">
        <v>55434240460</v>
      </c>
      <c r="N1006" s="735">
        <v>5550000</v>
      </c>
      <c r="O1006" s="734" t="s">
        <v>9691</v>
      </c>
      <c r="P1006" s="736">
        <v>2300.0300000000002</v>
      </c>
      <c r="Q1006" s="736">
        <v>-1.45</v>
      </c>
      <c r="R1006" s="736">
        <v>-0.06</v>
      </c>
    </row>
    <row r="1007" spans="1:18">
      <c r="A1007" s="734" t="s">
        <v>7421</v>
      </c>
      <c r="B1007" s="734" t="s">
        <v>7422</v>
      </c>
      <c r="C1007" s="735">
        <v>27340</v>
      </c>
      <c r="D1007" s="735">
        <v>-90</v>
      </c>
      <c r="E1007" s="736">
        <v>-0.33</v>
      </c>
      <c r="F1007" s="736">
        <v>27370.65</v>
      </c>
      <c r="G1007" s="735">
        <v>27315</v>
      </c>
      <c r="H1007" s="735">
        <v>27365</v>
      </c>
      <c r="I1007" s="735">
        <v>27177</v>
      </c>
      <c r="J1007" s="735">
        <v>64501</v>
      </c>
      <c r="K1007" s="735">
        <v>1760691628</v>
      </c>
      <c r="L1007" s="735">
        <v>125217200000</v>
      </c>
      <c r="M1007" s="735">
        <v>125357575475</v>
      </c>
      <c r="N1007" s="735">
        <v>4580000</v>
      </c>
      <c r="O1007" s="734" t="s">
        <v>6247</v>
      </c>
      <c r="P1007" s="736">
        <v>6896.24</v>
      </c>
      <c r="Q1007" s="736">
        <v>-9.5</v>
      </c>
      <c r="R1007" s="736">
        <v>-0.14000000000000001</v>
      </c>
    </row>
    <row r="1008" spans="1:18">
      <c r="A1008" s="734" t="s">
        <v>7423</v>
      </c>
      <c r="B1008" s="734" t="s">
        <v>7424</v>
      </c>
      <c r="C1008" s="735">
        <v>34140</v>
      </c>
      <c r="D1008" s="735">
        <v>-215</v>
      </c>
      <c r="E1008" s="736">
        <v>-0.63</v>
      </c>
      <c r="F1008" s="736">
        <v>34323.660000000003</v>
      </c>
      <c r="G1008" s="735">
        <v>34250</v>
      </c>
      <c r="H1008" s="735">
        <v>34260</v>
      </c>
      <c r="I1008" s="735">
        <v>33905</v>
      </c>
      <c r="J1008" s="735">
        <v>259314</v>
      </c>
      <c r="K1008" s="735">
        <v>8824563197</v>
      </c>
      <c r="L1008" s="735">
        <v>1029662400000</v>
      </c>
      <c r="M1008" s="735">
        <v>1035201728842</v>
      </c>
      <c r="N1008" s="735">
        <v>30160000</v>
      </c>
      <c r="O1008" s="734" t="s">
        <v>6255</v>
      </c>
      <c r="P1008" s="736">
        <v>25462.560000000001</v>
      </c>
      <c r="Q1008" s="736">
        <v>-63</v>
      </c>
      <c r="R1008" s="736">
        <v>-0.25</v>
      </c>
    </row>
    <row r="1009" spans="1:18">
      <c r="A1009" s="734" t="s">
        <v>9692</v>
      </c>
      <c r="B1009" s="734" t="s">
        <v>9693</v>
      </c>
      <c r="C1009" s="735">
        <v>11440</v>
      </c>
      <c r="D1009" s="735">
        <v>-25</v>
      </c>
      <c r="E1009" s="736">
        <v>-0.22</v>
      </c>
      <c r="F1009" s="736">
        <v>11448.34</v>
      </c>
      <c r="G1009" s="735">
        <v>11465</v>
      </c>
      <c r="H1009" s="735">
        <v>11465</v>
      </c>
      <c r="I1009" s="735">
        <v>11380</v>
      </c>
      <c r="J1009" s="735">
        <v>92741</v>
      </c>
      <c r="K1009" s="735">
        <v>1058122353</v>
      </c>
      <c r="L1009" s="735">
        <v>140140000000</v>
      </c>
      <c r="M1009" s="735">
        <v>140242204946</v>
      </c>
      <c r="N1009" s="735">
        <v>12250000</v>
      </c>
      <c r="O1009" s="734" t="s">
        <v>9694</v>
      </c>
      <c r="P1009" s="736">
        <v>2123.66</v>
      </c>
      <c r="Q1009" s="736">
        <v>1.93</v>
      </c>
      <c r="R1009" s="736">
        <v>0.09</v>
      </c>
    </row>
    <row r="1010" spans="1:18">
      <c r="A1010" s="734" t="s">
        <v>9695</v>
      </c>
      <c r="B1010" s="734" t="s">
        <v>9696</v>
      </c>
      <c r="C1010" s="735">
        <v>10465</v>
      </c>
      <c r="D1010" s="735">
        <v>25</v>
      </c>
      <c r="E1010" s="736">
        <v>0.24</v>
      </c>
      <c r="F1010" s="736">
        <v>10434.120000000001</v>
      </c>
      <c r="G1010" s="735">
        <v>10445</v>
      </c>
      <c r="H1010" s="735">
        <v>10465</v>
      </c>
      <c r="I1010" s="735">
        <v>10360</v>
      </c>
      <c r="J1010" s="735">
        <v>115595</v>
      </c>
      <c r="K1010" s="735">
        <v>1202190708</v>
      </c>
      <c r="L1010" s="735">
        <v>20930000000</v>
      </c>
      <c r="M1010" s="735">
        <v>20868230256</v>
      </c>
      <c r="N1010" s="735">
        <v>2000000</v>
      </c>
      <c r="O1010" s="734" t="s">
        <v>6252</v>
      </c>
      <c r="P1010" s="736">
        <v>5863.44</v>
      </c>
      <c r="Q1010" s="736">
        <v>-0.06</v>
      </c>
      <c r="R1010" s="736">
        <v>0</v>
      </c>
    </row>
    <row r="1011" spans="1:18">
      <c r="A1011" s="734" t="s">
        <v>9697</v>
      </c>
      <c r="B1011" s="734" t="s">
        <v>9698</v>
      </c>
      <c r="C1011" s="735">
        <v>14340</v>
      </c>
      <c r="D1011" s="735">
        <v>415</v>
      </c>
      <c r="E1011" s="736">
        <v>2.98</v>
      </c>
      <c r="F1011" s="736">
        <v>14026.69</v>
      </c>
      <c r="G1011" s="735">
        <v>13705</v>
      </c>
      <c r="H1011" s="735">
        <v>14340</v>
      </c>
      <c r="I1011" s="735">
        <v>13705</v>
      </c>
      <c r="J1011" s="735">
        <v>135661</v>
      </c>
      <c r="K1011" s="735">
        <v>1912169137</v>
      </c>
      <c r="L1011" s="735">
        <v>190005000000</v>
      </c>
      <c r="M1011" s="735">
        <v>185853625587</v>
      </c>
      <c r="N1011" s="735">
        <v>13250000</v>
      </c>
      <c r="O1011" s="734" t="s">
        <v>9699</v>
      </c>
      <c r="P1011" s="736">
        <v>2320.96</v>
      </c>
      <c r="Q1011" s="736">
        <v>18.32</v>
      </c>
      <c r="R1011" s="736">
        <v>0.8</v>
      </c>
    </row>
    <row r="1012" spans="1:18">
      <c r="A1012" s="734" t="s">
        <v>8936</v>
      </c>
      <c r="B1012" s="734" t="s">
        <v>8937</v>
      </c>
      <c r="C1012" s="735">
        <v>15970</v>
      </c>
      <c r="D1012" s="735">
        <v>65</v>
      </c>
      <c r="E1012" s="736">
        <v>0.41</v>
      </c>
      <c r="F1012" s="736">
        <v>16028.93</v>
      </c>
      <c r="G1012" s="735">
        <v>15960</v>
      </c>
      <c r="H1012" s="735">
        <v>16045</v>
      </c>
      <c r="I1012" s="735">
        <v>15860</v>
      </c>
      <c r="J1012" s="735">
        <v>38239</v>
      </c>
      <c r="K1012" s="735">
        <v>611413209</v>
      </c>
      <c r="L1012" s="735">
        <v>45514500000</v>
      </c>
      <c r="M1012" s="735">
        <v>45682457097</v>
      </c>
      <c r="N1012" s="735">
        <v>2850000</v>
      </c>
      <c r="O1012" s="734" t="s">
        <v>8370</v>
      </c>
      <c r="P1012" s="736">
        <v>1797.52</v>
      </c>
      <c r="Q1012" s="736">
        <v>4.79</v>
      </c>
      <c r="R1012" s="736">
        <v>0.27</v>
      </c>
    </row>
    <row r="1013" spans="1:18">
      <c r="A1013" s="734" t="s">
        <v>7417</v>
      </c>
      <c r="B1013" s="734" t="s">
        <v>8938</v>
      </c>
      <c r="C1013" s="735">
        <v>15065</v>
      </c>
      <c r="D1013" s="735">
        <v>140</v>
      </c>
      <c r="E1013" s="736">
        <v>0.94</v>
      </c>
      <c r="F1013" s="736">
        <v>15063.51</v>
      </c>
      <c r="G1013" s="735">
        <v>14905</v>
      </c>
      <c r="H1013" s="735">
        <v>15065</v>
      </c>
      <c r="I1013" s="735">
        <v>14905</v>
      </c>
      <c r="J1013" s="735">
        <v>82166</v>
      </c>
      <c r="K1013" s="735">
        <v>1232002158</v>
      </c>
      <c r="L1013" s="735">
        <v>138598000000</v>
      </c>
      <c r="M1013" s="735">
        <v>138584265942</v>
      </c>
      <c r="N1013" s="735">
        <v>9200000</v>
      </c>
      <c r="O1013" s="734" t="s">
        <v>6319</v>
      </c>
      <c r="P1013" s="736">
        <v>4214.17</v>
      </c>
      <c r="Q1013" s="736">
        <v>-6.39</v>
      </c>
      <c r="R1013" s="736">
        <v>-0.15</v>
      </c>
    </row>
    <row r="1014" spans="1:18">
      <c r="A1014" s="734" t="s">
        <v>7427</v>
      </c>
      <c r="B1014" s="734" t="s">
        <v>7428</v>
      </c>
      <c r="C1014" s="735">
        <v>61000</v>
      </c>
      <c r="D1014" s="735">
        <v>240</v>
      </c>
      <c r="E1014" s="736">
        <v>0.39</v>
      </c>
      <c r="F1014" s="736">
        <v>60992.69</v>
      </c>
      <c r="G1014" s="735">
        <v>60630</v>
      </c>
      <c r="H1014" s="735">
        <v>61095</v>
      </c>
      <c r="I1014" s="735">
        <v>60630</v>
      </c>
      <c r="J1014" s="735">
        <v>76</v>
      </c>
      <c r="K1014" s="735">
        <v>4630665</v>
      </c>
      <c r="L1014" s="735">
        <v>12200000000</v>
      </c>
      <c r="M1014" s="735">
        <v>12198537042</v>
      </c>
      <c r="N1014" s="735">
        <v>200000</v>
      </c>
      <c r="O1014" s="734" t="s">
        <v>6199</v>
      </c>
      <c r="P1014" s="736">
        <v>605.98</v>
      </c>
      <c r="Q1014" s="736">
        <v>0.28999999999999998</v>
      </c>
      <c r="R1014" s="736">
        <v>0.05</v>
      </c>
    </row>
    <row r="1015" spans="1:18">
      <c r="A1015" s="734" t="s">
        <v>7429</v>
      </c>
      <c r="B1015" s="734" t="s">
        <v>7430</v>
      </c>
      <c r="C1015" s="735">
        <v>65090</v>
      </c>
      <c r="D1015" s="735">
        <v>90</v>
      </c>
      <c r="E1015" s="736">
        <v>0.14000000000000001</v>
      </c>
      <c r="F1015" s="736">
        <v>65063.51</v>
      </c>
      <c r="G1015" s="735">
        <v>65155</v>
      </c>
      <c r="H1015" s="735">
        <v>65155</v>
      </c>
      <c r="I1015" s="735">
        <v>65090</v>
      </c>
      <c r="J1015" s="735">
        <v>3</v>
      </c>
      <c r="K1015" s="735">
        <v>195340</v>
      </c>
      <c r="L1015" s="735">
        <v>16272500000</v>
      </c>
      <c r="M1015" s="735">
        <v>16265877117</v>
      </c>
      <c r="N1015" s="735">
        <v>250000</v>
      </c>
      <c r="O1015" s="734" t="s">
        <v>7431</v>
      </c>
      <c r="P1015" s="736">
        <v>16427.45</v>
      </c>
      <c r="Q1015" s="736">
        <v>10.08</v>
      </c>
      <c r="R1015" s="736">
        <v>0.06</v>
      </c>
    </row>
    <row r="1016" spans="1:18">
      <c r="A1016" s="734" t="s">
        <v>8284</v>
      </c>
      <c r="B1016" s="734" t="s">
        <v>8285</v>
      </c>
      <c r="C1016" s="735">
        <v>18290</v>
      </c>
      <c r="D1016" s="735">
        <v>-90</v>
      </c>
      <c r="E1016" s="736">
        <v>-0.49</v>
      </c>
      <c r="F1016" s="736">
        <v>18361.810000000001</v>
      </c>
      <c r="G1016" s="735">
        <v>18155</v>
      </c>
      <c r="H1016" s="735">
        <v>18380</v>
      </c>
      <c r="I1016" s="735">
        <v>18155</v>
      </c>
      <c r="J1016" s="735">
        <v>13666</v>
      </c>
      <c r="K1016" s="735">
        <v>249479050</v>
      </c>
      <c r="L1016" s="735">
        <v>10974000000</v>
      </c>
      <c r="M1016" s="735">
        <v>11017084224</v>
      </c>
      <c r="N1016" s="735">
        <v>600000</v>
      </c>
      <c r="O1016" s="734" t="s">
        <v>6199</v>
      </c>
      <c r="P1016" s="736">
        <v>605.98</v>
      </c>
      <c r="Q1016" s="736">
        <v>0.28999999999999998</v>
      </c>
      <c r="R1016" s="736">
        <v>0.05</v>
      </c>
    </row>
    <row r="1017" spans="1:18">
      <c r="A1017" s="734" t="s">
        <v>8939</v>
      </c>
      <c r="B1017" s="734" t="s">
        <v>8940</v>
      </c>
      <c r="C1017" s="735">
        <v>16185</v>
      </c>
      <c r="D1017" s="735">
        <v>65</v>
      </c>
      <c r="E1017" s="736">
        <v>0.4</v>
      </c>
      <c r="F1017" s="736">
        <v>16245.05</v>
      </c>
      <c r="G1017" s="735">
        <v>16130</v>
      </c>
      <c r="H1017" s="735">
        <v>16260</v>
      </c>
      <c r="I1017" s="735">
        <v>16130</v>
      </c>
      <c r="J1017" s="735">
        <v>110</v>
      </c>
      <c r="K1017" s="735">
        <v>1779460</v>
      </c>
      <c r="L1017" s="735">
        <v>9711000000</v>
      </c>
      <c r="M1017" s="735">
        <v>9747031075</v>
      </c>
      <c r="N1017" s="735">
        <v>600000</v>
      </c>
      <c r="O1017" s="734" t="s">
        <v>8370</v>
      </c>
      <c r="P1017" s="736">
        <v>1797.52</v>
      </c>
      <c r="Q1017" s="736">
        <v>4.79</v>
      </c>
      <c r="R1017" s="736">
        <v>0.27</v>
      </c>
    </row>
    <row r="1018" spans="1:18">
      <c r="A1018" s="734" t="s">
        <v>7432</v>
      </c>
      <c r="B1018" s="734" t="s">
        <v>7433</v>
      </c>
      <c r="C1018" s="735">
        <v>17580</v>
      </c>
      <c r="D1018" s="735">
        <v>-45</v>
      </c>
      <c r="E1018" s="736">
        <v>-0.26</v>
      </c>
      <c r="F1018" s="736">
        <v>17537.96</v>
      </c>
      <c r="G1018" s="735">
        <v>17570</v>
      </c>
      <c r="H1018" s="735">
        <v>17580</v>
      </c>
      <c r="I1018" s="735">
        <v>17490</v>
      </c>
      <c r="J1018" s="735">
        <v>22</v>
      </c>
      <c r="K1018" s="735">
        <v>385370</v>
      </c>
      <c r="L1018" s="735">
        <v>7032000000</v>
      </c>
      <c r="M1018" s="735">
        <v>7015184856</v>
      </c>
      <c r="N1018" s="735">
        <v>400000</v>
      </c>
      <c r="O1018" s="734" t="s">
        <v>6199</v>
      </c>
      <c r="P1018" s="736">
        <v>605.98</v>
      </c>
      <c r="Q1018" s="736">
        <v>0.28999999999999998</v>
      </c>
      <c r="R1018" s="736">
        <v>0.05</v>
      </c>
    </row>
    <row r="1019" spans="1:18">
      <c r="A1019" s="734" t="s">
        <v>8941</v>
      </c>
      <c r="B1019" s="734" t="s">
        <v>8942</v>
      </c>
      <c r="C1019" s="735">
        <v>21595</v>
      </c>
      <c r="D1019" s="735">
        <v>495</v>
      </c>
      <c r="E1019" s="736">
        <v>2.35</v>
      </c>
      <c r="F1019" s="736">
        <v>21618.22</v>
      </c>
      <c r="G1019" s="735">
        <v>21105</v>
      </c>
      <c r="H1019" s="735">
        <v>21740</v>
      </c>
      <c r="I1019" s="735">
        <v>20790</v>
      </c>
      <c r="J1019" s="735">
        <v>343911</v>
      </c>
      <c r="K1019" s="735">
        <v>7402235341</v>
      </c>
      <c r="L1019" s="735">
        <v>70183750000</v>
      </c>
      <c r="M1019" s="735">
        <v>72421042595</v>
      </c>
      <c r="N1019" s="735">
        <v>3250000</v>
      </c>
      <c r="O1019" s="734" t="s">
        <v>8943</v>
      </c>
      <c r="P1019" s="736">
        <v>4371.78</v>
      </c>
      <c r="Q1019" s="736">
        <v>47.82</v>
      </c>
      <c r="R1019" s="736">
        <v>1.1100000000000001</v>
      </c>
    </row>
    <row r="1020" spans="1:18">
      <c r="A1020" s="734" t="s">
        <v>8286</v>
      </c>
      <c r="B1020" s="734" t="s">
        <v>8287</v>
      </c>
      <c r="C1020" s="735">
        <v>11580</v>
      </c>
      <c r="D1020" s="735">
        <v>95</v>
      </c>
      <c r="E1020" s="736">
        <v>0.83</v>
      </c>
      <c r="F1020" s="736">
        <v>11560.91</v>
      </c>
      <c r="G1020" s="735">
        <v>11500</v>
      </c>
      <c r="H1020" s="735">
        <v>11580</v>
      </c>
      <c r="I1020" s="735">
        <v>11490</v>
      </c>
      <c r="J1020" s="735">
        <v>5337</v>
      </c>
      <c r="K1020" s="735">
        <v>61590265</v>
      </c>
      <c r="L1020" s="735">
        <v>5790000000</v>
      </c>
      <c r="M1020" s="735">
        <v>5780455898</v>
      </c>
      <c r="N1020" s="735">
        <v>500000</v>
      </c>
      <c r="O1020" s="734" t="s">
        <v>8288</v>
      </c>
      <c r="P1020" s="736">
        <v>2054.98</v>
      </c>
      <c r="Q1020" s="736">
        <v>-3.75</v>
      </c>
      <c r="R1020" s="736">
        <v>-0.18</v>
      </c>
    </row>
    <row r="1021" spans="1:18">
      <c r="A1021" s="734" t="s">
        <v>8944</v>
      </c>
      <c r="B1021" s="734" t="s">
        <v>8945</v>
      </c>
      <c r="C1021" s="735">
        <v>11915</v>
      </c>
      <c r="D1021" s="735">
        <v>-175</v>
      </c>
      <c r="E1021" s="736">
        <v>-1.45</v>
      </c>
      <c r="F1021" s="736">
        <v>11891.16</v>
      </c>
      <c r="G1021" s="735">
        <v>12330</v>
      </c>
      <c r="H1021" s="735">
        <v>12330</v>
      </c>
      <c r="I1021" s="735">
        <v>11765</v>
      </c>
      <c r="J1021" s="735">
        <v>679</v>
      </c>
      <c r="K1021" s="735">
        <v>8033875</v>
      </c>
      <c r="L1021" s="735">
        <v>5361750000</v>
      </c>
      <c r="M1021" s="735">
        <v>5351023383</v>
      </c>
      <c r="N1021" s="735">
        <v>450000</v>
      </c>
      <c r="O1021" s="734" t="s">
        <v>8946</v>
      </c>
      <c r="P1021" s="736">
        <v>1561.25</v>
      </c>
      <c r="Q1021" s="736">
        <v>-34.54</v>
      </c>
      <c r="R1021" s="736">
        <v>-2.16</v>
      </c>
    </row>
    <row r="1022" spans="1:18">
      <c r="A1022" s="734" t="s">
        <v>7434</v>
      </c>
      <c r="B1022" s="734" t="s">
        <v>7435</v>
      </c>
      <c r="C1022" s="735">
        <v>9725</v>
      </c>
      <c r="D1022" s="735">
        <v>80</v>
      </c>
      <c r="E1022" s="736">
        <v>0.83</v>
      </c>
      <c r="F1022" s="736">
        <v>9794.2099999999991</v>
      </c>
      <c r="G1022" s="735">
        <v>9780</v>
      </c>
      <c r="H1022" s="735">
        <v>9805</v>
      </c>
      <c r="I1022" s="735">
        <v>9725</v>
      </c>
      <c r="J1022" s="735">
        <v>1342</v>
      </c>
      <c r="K1022" s="735">
        <v>13144115</v>
      </c>
      <c r="L1022" s="735">
        <v>14587500000</v>
      </c>
      <c r="M1022" s="735">
        <v>14691322153</v>
      </c>
      <c r="N1022" s="735">
        <v>1500000</v>
      </c>
      <c r="O1022" s="734" t="s">
        <v>7436</v>
      </c>
      <c r="P1022" s="736">
        <v>988.48</v>
      </c>
      <c r="Q1022" s="736">
        <v>7.3</v>
      </c>
      <c r="R1022" s="736">
        <v>0.74</v>
      </c>
    </row>
    <row r="1023" spans="1:18">
      <c r="A1023" s="734" t="s">
        <v>8289</v>
      </c>
      <c r="B1023" s="734" t="s">
        <v>8290</v>
      </c>
      <c r="C1023" s="735">
        <v>16635</v>
      </c>
      <c r="D1023" s="735">
        <v>100</v>
      </c>
      <c r="E1023" s="736">
        <v>0.6</v>
      </c>
      <c r="F1023" s="736">
        <v>16643.669999999998</v>
      </c>
      <c r="G1023" s="735">
        <v>16610</v>
      </c>
      <c r="H1023" s="735">
        <v>16640</v>
      </c>
      <c r="I1023" s="735">
        <v>16610</v>
      </c>
      <c r="J1023" s="735">
        <v>197</v>
      </c>
      <c r="K1023" s="735">
        <v>3274155</v>
      </c>
      <c r="L1023" s="735">
        <v>11644500000</v>
      </c>
      <c r="M1023" s="735">
        <v>11650571856</v>
      </c>
      <c r="N1023" s="735">
        <v>700000</v>
      </c>
      <c r="O1023" s="734" t="s">
        <v>8291</v>
      </c>
      <c r="P1023" s="736">
        <v>2196.8000000000002</v>
      </c>
      <c r="Q1023" s="736">
        <v>-15.3</v>
      </c>
      <c r="R1023" s="736">
        <v>-0.69</v>
      </c>
    </row>
    <row r="1024" spans="1:18">
      <c r="A1024" s="734" t="s">
        <v>7437</v>
      </c>
      <c r="B1024" s="734" t="s">
        <v>8947</v>
      </c>
      <c r="C1024" s="735">
        <v>62735</v>
      </c>
      <c r="D1024" s="735">
        <v>465</v>
      </c>
      <c r="E1024" s="736">
        <v>0.75</v>
      </c>
      <c r="F1024" s="736">
        <v>62822.15</v>
      </c>
      <c r="G1024" s="735">
        <v>61980</v>
      </c>
      <c r="H1024" s="735">
        <v>62900</v>
      </c>
      <c r="I1024" s="735">
        <v>61980</v>
      </c>
      <c r="J1024" s="735">
        <v>45954</v>
      </c>
      <c r="K1024" s="735">
        <v>2860672830</v>
      </c>
      <c r="L1024" s="735">
        <v>70576875000</v>
      </c>
      <c r="M1024" s="735">
        <v>70674917532</v>
      </c>
      <c r="N1024" s="735">
        <v>1125000</v>
      </c>
      <c r="O1024" s="734" t="s">
        <v>6199</v>
      </c>
      <c r="P1024" s="736">
        <v>605.98</v>
      </c>
      <c r="Q1024" s="736">
        <v>0.28999999999999998</v>
      </c>
      <c r="R1024" s="736">
        <v>0.05</v>
      </c>
    </row>
    <row r="1025" spans="1:18">
      <c r="A1025" s="734" t="s">
        <v>7438</v>
      </c>
      <c r="B1025" s="734" t="s">
        <v>8948</v>
      </c>
      <c r="C1025" s="735">
        <v>16355</v>
      </c>
      <c r="D1025" s="735">
        <v>180</v>
      </c>
      <c r="E1025" s="736">
        <v>1.1100000000000001</v>
      </c>
      <c r="F1025" s="736">
        <v>16313.03</v>
      </c>
      <c r="G1025" s="735">
        <v>16220</v>
      </c>
      <c r="H1025" s="735">
        <v>16360</v>
      </c>
      <c r="I1025" s="735">
        <v>16220</v>
      </c>
      <c r="J1025" s="735">
        <v>474</v>
      </c>
      <c r="K1025" s="735">
        <v>7741117</v>
      </c>
      <c r="L1025" s="735">
        <v>10630750000</v>
      </c>
      <c r="M1025" s="735">
        <v>10603471665</v>
      </c>
      <c r="N1025" s="735">
        <v>650000</v>
      </c>
      <c r="O1025" s="734" t="s">
        <v>7439</v>
      </c>
      <c r="P1025" s="736">
        <v>2326.44</v>
      </c>
      <c r="Q1025" s="736">
        <v>0.1</v>
      </c>
      <c r="R1025" s="736">
        <v>0</v>
      </c>
    </row>
    <row r="1026" spans="1:18">
      <c r="A1026" s="734" t="s">
        <v>9700</v>
      </c>
      <c r="B1026" s="734" t="s">
        <v>9701</v>
      </c>
      <c r="C1026" s="735">
        <v>11055</v>
      </c>
      <c r="D1026" s="735">
        <v>-5</v>
      </c>
      <c r="E1026" s="736">
        <v>-0.05</v>
      </c>
      <c r="F1026" s="736">
        <v>11028.86</v>
      </c>
      <c r="G1026" s="735">
        <v>11080</v>
      </c>
      <c r="H1026" s="735">
        <v>11080</v>
      </c>
      <c r="I1026" s="735">
        <v>10950</v>
      </c>
      <c r="J1026" s="735">
        <v>86489</v>
      </c>
      <c r="K1026" s="735">
        <v>951731580</v>
      </c>
      <c r="L1026" s="735">
        <v>45325500000</v>
      </c>
      <c r="M1026" s="735">
        <v>45218311458</v>
      </c>
      <c r="N1026" s="735">
        <v>4100000</v>
      </c>
      <c r="O1026" s="734" t="s">
        <v>9702</v>
      </c>
      <c r="P1026" s="736">
        <v>4007.98</v>
      </c>
      <c r="Q1026" s="736">
        <v>-39.520000000000003</v>
      </c>
      <c r="R1026" s="736">
        <v>-0.98</v>
      </c>
    </row>
    <row r="1027" spans="1:18">
      <c r="A1027" s="734" t="s">
        <v>8292</v>
      </c>
      <c r="B1027" s="734" t="s">
        <v>9703</v>
      </c>
      <c r="C1027" s="735">
        <v>54040</v>
      </c>
      <c r="D1027" s="735">
        <v>15</v>
      </c>
      <c r="E1027" s="736">
        <v>0.03</v>
      </c>
      <c r="F1027" s="736">
        <v>54024.13</v>
      </c>
      <c r="G1027" s="735">
        <v>54030</v>
      </c>
      <c r="H1027" s="735">
        <v>54040</v>
      </c>
      <c r="I1027" s="735">
        <v>54030</v>
      </c>
      <c r="J1027" s="735">
        <v>561</v>
      </c>
      <c r="K1027" s="735">
        <v>30311600</v>
      </c>
      <c r="L1027" s="735">
        <v>65928800000</v>
      </c>
      <c r="M1027" s="735">
        <v>65909438665</v>
      </c>
      <c r="N1027" s="735">
        <v>1220000</v>
      </c>
      <c r="O1027" s="734" t="s">
        <v>9704</v>
      </c>
      <c r="P1027" s="736">
        <v>121.2</v>
      </c>
      <c r="Q1027" s="736">
        <v>0.01</v>
      </c>
      <c r="R1027" s="736">
        <v>0.01</v>
      </c>
    </row>
    <row r="1028" spans="1:18">
      <c r="A1028" s="734" t="s">
        <v>7440</v>
      </c>
      <c r="B1028" s="734" t="s">
        <v>8949</v>
      </c>
      <c r="C1028" s="735">
        <v>55620</v>
      </c>
      <c r="D1028" s="735">
        <v>-80</v>
      </c>
      <c r="E1028" s="736">
        <v>-0.14000000000000001</v>
      </c>
      <c r="F1028" s="736">
        <v>55565.13</v>
      </c>
      <c r="G1028" s="735">
        <v>55810</v>
      </c>
      <c r="H1028" s="735">
        <v>55845</v>
      </c>
      <c r="I1028" s="735">
        <v>55600</v>
      </c>
      <c r="J1028" s="735">
        <v>6132</v>
      </c>
      <c r="K1028" s="735">
        <v>341778245</v>
      </c>
      <c r="L1028" s="735">
        <v>68301360000</v>
      </c>
      <c r="M1028" s="735">
        <v>68233984725</v>
      </c>
      <c r="N1028" s="735">
        <v>1228000</v>
      </c>
      <c r="O1028" s="734" t="s">
        <v>7441</v>
      </c>
      <c r="P1028" s="736">
        <v>114.05</v>
      </c>
      <c r="Q1028" s="736">
        <v>-0.16</v>
      </c>
      <c r="R1028" s="736">
        <v>-0.14000000000000001</v>
      </c>
    </row>
    <row r="1029" spans="1:18">
      <c r="A1029" s="734" t="s">
        <v>7442</v>
      </c>
      <c r="B1029" s="734" t="s">
        <v>8950</v>
      </c>
      <c r="C1029" s="735">
        <v>18840</v>
      </c>
      <c r="D1029" s="735">
        <v>55</v>
      </c>
      <c r="E1029" s="736">
        <v>0.28999999999999998</v>
      </c>
      <c r="F1029" s="736">
        <v>18817.439999999999</v>
      </c>
      <c r="G1029" s="735">
        <v>18940</v>
      </c>
      <c r="H1029" s="735">
        <v>18940</v>
      </c>
      <c r="I1029" s="735">
        <v>18695</v>
      </c>
      <c r="J1029" s="735">
        <v>14786</v>
      </c>
      <c r="K1029" s="735">
        <v>276912885</v>
      </c>
      <c r="L1029" s="735">
        <v>54636000000</v>
      </c>
      <c r="M1029" s="735">
        <v>54570569785</v>
      </c>
      <c r="N1029" s="735">
        <v>2900000</v>
      </c>
      <c r="O1029" s="734" t="s">
        <v>6247</v>
      </c>
      <c r="P1029" s="736">
        <v>6896.24</v>
      </c>
      <c r="Q1029" s="736">
        <v>-9.5</v>
      </c>
      <c r="R1029" s="736">
        <v>-0.14000000000000001</v>
      </c>
    </row>
    <row r="1030" spans="1:18">
      <c r="A1030" s="734" t="s">
        <v>8951</v>
      </c>
      <c r="B1030" s="734" t="s">
        <v>8952</v>
      </c>
      <c r="C1030" s="735">
        <v>15545</v>
      </c>
      <c r="D1030" s="735">
        <v>5</v>
      </c>
      <c r="E1030" s="736">
        <v>0.03</v>
      </c>
      <c r="F1030" s="736">
        <v>15544.14</v>
      </c>
      <c r="G1030" s="735">
        <v>15405</v>
      </c>
      <c r="H1030" s="735">
        <v>15545</v>
      </c>
      <c r="I1030" s="735">
        <v>15400</v>
      </c>
      <c r="J1030" s="735">
        <v>15193</v>
      </c>
      <c r="K1030" s="735">
        <v>234745535</v>
      </c>
      <c r="L1030" s="735">
        <v>42748750000</v>
      </c>
      <c r="M1030" s="735">
        <v>42746380044</v>
      </c>
      <c r="N1030" s="735">
        <v>2750000</v>
      </c>
      <c r="O1030" s="734" t="s">
        <v>8953</v>
      </c>
      <c r="P1030" s="736">
        <v>6060.56</v>
      </c>
      <c r="Q1030" s="736">
        <v>-8.01</v>
      </c>
      <c r="R1030" s="736">
        <v>-0.13</v>
      </c>
    </row>
    <row r="1031" spans="1:18">
      <c r="A1031" s="734" t="s">
        <v>7443</v>
      </c>
      <c r="B1031" s="734" t="s">
        <v>8954</v>
      </c>
      <c r="C1031" s="735">
        <v>24295</v>
      </c>
      <c r="D1031" s="735">
        <v>50</v>
      </c>
      <c r="E1031" s="736">
        <v>0.21</v>
      </c>
      <c r="F1031" s="736">
        <v>24156.66</v>
      </c>
      <c r="G1031" s="735">
        <v>24090</v>
      </c>
      <c r="H1031" s="735">
        <v>24295</v>
      </c>
      <c r="I1031" s="735">
        <v>24000</v>
      </c>
      <c r="J1031" s="735">
        <v>27918</v>
      </c>
      <c r="K1031" s="735">
        <v>673003914</v>
      </c>
      <c r="L1031" s="735">
        <v>40086750000</v>
      </c>
      <c r="M1031" s="735">
        <v>39858490976</v>
      </c>
      <c r="N1031" s="735">
        <v>1650000</v>
      </c>
      <c r="O1031" s="734" t="s">
        <v>7444</v>
      </c>
      <c r="P1031" s="736">
        <v>37641.18</v>
      </c>
      <c r="Q1031" s="736">
        <v>-282.87</v>
      </c>
      <c r="R1031" s="736">
        <v>-0.75</v>
      </c>
    </row>
    <row r="1032" spans="1:18">
      <c r="A1032" s="734" t="s">
        <v>8955</v>
      </c>
      <c r="B1032" s="734" t="s">
        <v>8956</v>
      </c>
      <c r="C1032" s="735">
        <v>19410</v>
      </c>
      <c r="D1032" s="735">
        <v>215</v>
      </c>
      <c r="E1032" s="736">
        <v>1.1200000000000001</v>
      </c>
      <c r="F1032" s="736">
        <v>19474.97</v>
      </c>
      <c r="G1032" s="735">
        <v>19200</v>
      </c>
      <c r="H1032" s="735">
        <v>19560</v>
      </c>
      <c r="I1032" s="735">
        <v>19195</v>
      </c>
      <c r="J1032" s="735">
        <v>27017</v>
      </c>
      <c r="K1032" s="735">
        <v>524508724</v>
      </c>
      <c r="L1032" s="735">
        <v>105784500000</v>
      </c>
      <c r="M1032" s="735">
        <v>106138559811</v>
      </c>
      <c r="N1032" s="735">
        <v>5450000</v>
      </c>
      <c r="O1032" s="734" t="s">
        <v>8957</v>
      </c>
      <c r="P1032" s="736">
        <v>4082.49</v>
      </c>
      <c r="Q1032" s="736">
        <v>17.62</v>
      </c>
      <c r="R1032" s="736">
        <v>0.43</v>
      </c>
    </row>
    <row r="1033" spans="1:18">
      <c r="A1033" s="734" t="s">
        <v>8958</v>
      </c>
      <c r="B1033" s="734" t="s">
        <v>8959</v>
      </c>
      <c r="C1033" s="735">
        <v>51275</v>
      </c>
      <c r="D1033" s="735">
        <v>15</v>
      </c>
      <c r="E1033" s="736">
        <v>0.03</v>
      </c>
      <c r="F1033" s="736">
        <v>51275.69</v>
      </c>
      <c r="G1033" s="735">
        <v>51275</v>
      </c>
      <c r="H1033" s="735">
        <v>51275</v>
      </c>
      <c r="I1033" s="735">
        <v>51260</v>
      </c>
      <c r="J1033" s="735">
        <v>1267</v>
      </c>
      <c r="K1033" s="735">
        <v>64959565</v>
      </c>
      <c r="L1033" s="735">
        <v>156286200000</v>
      </c>
      <c r="M1033" s="735">
        <v>156288297651</v>
      </c>
      <c r="N1033" s="735">
        <v>3048000</v>
      </c>
      <c r="O1033" s="734" t="s">
        <v>8960</v>
      </c>
      <c r="P1033" s="736">
        <v>118.23</v>
      </c>
      <c r="Q1033" s="736">
        <v>0</v>
      </c>
      <c r="R1033" s="736">
        <v>0</v>
      </c>
    </row>
    <row r="1034" spans="1:18">
      <c r="A1034" s="734" t="s">
        <v>8961</v>
      </c>
      <c r="B1034" s="734" t="s">
        <v>8962</v>
      </c>
      <c r="C1034" s="735">
        <v>50545</v>
      </c>
      <c r="D1034" s="735">
        <v>-45</v>
      </c>
      <c r="E1034" s="736">
        <v>-0.09</v>
      </c>
      <c r="F1034" s="736">
        <v>50526.85</v>
      </c>
      <c r="G1034" s="735">
        <v>50680</v>
      </c>
      <c r="H1034" s="735">
        <v>50680</v>
      </c>
      <c r="I1034" s="735">
        <v>50530</v>
      </c>
      <c r="J1034" s="735">
        <v>4453</v>
      </c>
      <c r="K1034" s="735">
        <v>225326035</v>
      </c>
      <c r="L1034" s="735">
        <v>67123760000</v>
      </c>
      <c r="M1034" s="735">
        <v>67099650338</v>
      </c>
      <c r="N1034" s="735">
        <v>1328000</v>
      </c>
      <c r="O1034" s="734" t="s">
        <v>8963</v>
      </c>
      <c r="P1034" s="736">
        <v>109.89</v>
      </c>
      <c r="Q1034" s="736">
        <v>-0.06</v>
      </c>
      <c r="R1034" s="736">
        <v>-0.05</v>
      </c>
    </row>
    <row r="1035" spans="1:18">
      <c r="A1035" s="734" t="s">
        <v>8964</v>
      </c>
      <c r="B1035" s="734" t="s">
        <v>8965</v>
      </c>
      <c r="C1035" s="735">
        <v>10105</v>
      </c>
      <c r="D1035" s="735">
        <v>90</v>
      </c>
      <c r="E1035" s="736">
        <v>0.9</v>
      </c>
      <c r="F1035" s="736">
        <v>10154.42</v>
      </c>
      <c r="G1035" s="735">
        <v>10030</v>
      </c>
      <c r="H1035" s="735">
        <v>10105</v>
      </c>
      <c r="I1035" s="735">
        <v>10010</v>
      </c>
      <c r="J1035" s="735">
        <v>1224</v>
      </c>
      <c r="K1035" s="735">
        <v>12283045</v>
      </c>
      <c r="L1035" s="735">
        <v>10105000000</v>
      </c>
      <c r="M1035" s="735">
        <v>10154420565</v>
      </c>
      <c r="N1035" s="735">
        <v>1000000</v>
      </c>
      <c r="O1035" s="734" t="s">
        <v>8966</v>
      </c>
      <c r="P1035" s="736">
        <v>755.02</v>
      </c>
      <c r="Q1035" s="736">
        <v>6.17</v>
      </c>
      <c r="R1035" s="736">
        <v>0.82</v>
      </c>
    </row>
    <row r="1036" spans="1:18">
      <c r="A1036" s="734" t="s">
        <v>9705</v>
      </c>
      <c r="B1036" s="734" t="s">
        <v>9706</v>
      </c>
      <c r="C1036" s="735">
        <v>10355</v>
      </c>
      <c r="D1036" s="735">
        <v>-110</v>
      </c>
      <c r="E1036" s="736">
        <v>-1.05</v>
      </c>
      <c r="F1036" s="736">
        <v>10385.83</v>
      </c>
      <c r="G1036" s="735">
        <v>10390</v>
      </c>
      <c r="H1036" s="735">
        <v>10425</v>
      </c>
      <c r="I1036" s="735">
        <v>10350</v>
      </c>
      <c r="J1036" s="735">
        <v>5930</v>
      </c>
      <c r="K1036" s="735">
        <v>61524420</v>
      </c>
      <c r="L1036" s="735">
        <v>9319500000</v>
      </c>
      <c r="M1036" s="735">
        <v>9347250638</v>
      </c>
      <c r="N1036" s="735">
        <v>900000</v>
      </c>
      <c r="O1036" s="734" t="s">
        <v>6624</v>
      </c>
      <c r="P1036" s="736">
        <v>1984.98</v>
      </c>
      <c r="Q1036" s="736">
        <v>-19.93</v>
      </c>
      <c r="R1036" s="736">
        <v>-0.99</v>
      </c>
    </row>
    <row r="1037" spans="1:18">
      <c r="A1037" s="734" t="s">
        <v>8967</v>
      </c>
      <c r="B1037" s="734" t="s">
        <v>8968</v>
      </c>
      <c r="C1037" s="735">
        <v>30990</v>
      </c>
      <c r="D1037" s="735">
        <v>440</v>
      </c>
      <c r="E1037" s="736">
        <v>1.44</v>
      </c>
      <c r="F1037" s="736">
        <v>31027.13</v>
      </c>
      <c r="G1037" s="735">
        <v>30550</v>
      </c>
      <c r="H1037" s="735">
        <v>31017</v>
      </c>
      <c r="I1037" s="735">
        <v>30495</v>
      </c>
      <c r="J1037" s="735">
        <v>54</v>
      </c>
      <c r="K1037" s="735">
        <v>1665467</v>
      </c>
      <c r="L1037" s="735">
        <v>8522250000</v>
      </c>
      <c r="M1037" s="735">
        <v>8532461744</v>
      </c>
      <c r="N1037" s="735">
        <v>275000</v>
      </c>
      <c r="O1037" s="734" t="s">
        <v>8969</v>
      </c>
      <c r="P1037" s="736">
        <v>3659.48</v>
      </c>
      <c r="Q1037" s="736">
        <v>-13.13</v>
      </c>
      <c r="R1037" s="736">
        <v>-0.36</v>
      </c>
    </row>
    <row r="1038" spans="1:18">
      <c r="A1038" s="734" t="s">
        <v>7447</v>
      </c>
      <c r="B1038" s="734" t="s">
        <v>8970</v>
      </c>
      <c r="C1038" s="735">
        <v>30655</v>
      </c>
      <c r="D1038" s="735">
        <v>-80</v>
      </c>
      <c r="E1038" s="736">
        <v>-0.26</v>
      </c>
      <c r="F1038" s="736">
        <v>30757.33</v>
      </c>
      <c r="G1038" s="735">
        <v>30900</v>
      </c>
      <c r="H1038" s="735">
        <v>30900</v>
      </c>
      <c r="I1038" s="735">
        <v>30640</v>
      </c>
      <c r="J1038" s="735">
        <v>9</v>
      </c>
      <c r="K1038" s="735">
        <v>276475</v>
      </c>
      <c r="L1038" s="735">
        <v>6897375000</v>
      </c>
      <c r="M1038" s="735">
        <v>6920399500</v>
      </c>
      <c r="N1038" s="735">
        <v>225000</v>
      </c>
      <c r="O1038" s="734" t="s">
        <v>6390</v>
      </c>
      <c r="P1038" s="736">
        <v>3722.53</v>
      </c>
      <c r="Q1038" s="736">
        <v>-25.13</v>
      </c>
      <c r="R1038" s="736">
        <v>-0.67</v>
      </c>
    </row>
    <row r="1039" spans="1:18">
      <c r="A1039" s="734" t="s">
        <v>7446</v>
      </c>
      <c r="B1039" s="734" t="s">
        <v>8971</v>
      </c>
      <c r="C1039" s="735">
        <v>35325</v>
      </c>
      <c r="D1039" s="735">
        <v>230</v>
      </c>
      <c r="E1039" s="736">
        <v>0.66</v>
      </c>
      <c r="F1039" s="736">
        <v>35324.35</v>
      </c>
      <c r="G1039" s="735">
        <v>35150</v>
      </c>
      <c r="H1039" s="735">
        <v>35395</v>
      </c>
      <c r="I1039" s="735">
        <v>34965</v>
      </c>
      <c r="J1039" s="735">
        <v>438</v>
      </c>
      <c r="K1039" s="735">
        <v>15460640</v>
      </c>
      <c r="L1039" s="735">
        <v>127170000000</v>
      </c>
      <c r="M1039" s="735">
        <v>127167659042</v>
      </c>
      <c r="N1039" s="735">
        <v>3600000</v>
      </c>
      <c r="O1039" s="734" t="s">
        <v>6319</v>
      </c>
      <c r="P1039" s="736">
        <v>4214.17</v>
      </c>
      <c r="Q1039" s="736">
        <v>-6.39</v>
      </c>
      <c r="R1039" s="736">
        <v>-0.15</v>
      </c>
    </row>
    <row r="1040" spans="1:18">
      <c r="A1040" s="734" t="s">
        <v>9707</v>
      </c>
      <c r="B1040" s="734" t="s">
        <v>9708</v>
      </c>
      <c r="C1040" s="735">
        <v>22780</v>
      </c>
      <c r="D1040" s="735">
        <v>55</v>
      </c>
      <c r="E1040" s="736">
        <v>0.24</v>
      </c>
      <c r="F1040" s="736">
        <v>22759.19</v>
      </c>
      <c r="G1040" s="735">
        <v>22595</v>
      </c>
      <c r="H1040" s="735">
        <v>22810</v>
      </c>
      <c r="I1040" s="735">
        <v>22595</v>
      </c>
      <c r="J1040" s="735">
        <v>870</v>
      </c>
      <c r="K1040" s="735">
        <v>19708655</v>
      </c>
      <c r="L1040" s="735">
        <v>27336000000</v>
      </c>
      <c r="M1040" s="735">
        <v>27311023909</v>
      </c>
      <c r="N1040" s="735">
        <v>1200000</v>
      </c>
      <c r="O1040" s="734" t="s">
        <v>6202</v>
      </c>
      <c r="P1040" s="736">
        <v>797.55</v>
      </c>
      <c r="Q1040" s="736">
        <v>0.38</v>
      </c>
      <c r="R1040" s="736">
        <v>0.05</v>
      </c>
    </row>
    <row r="1041" spans="1:18">
      <c r="A1041" s="734" t="s">
        <v>8293</v>
      </c>
      <c r="B1041" s="734" t="s">
        <v>8294</v>
      </c>
      <c r="C1041" s="735">
        <v>104545</v>
      </c>
      <c r="D1041" s="735">
        <v>0</v>
      </c>
      <c r="E1041" s="736">
        <v>0</v>
      </c>
      <c r="F1041" s="736">
        <v>104527.1</v>
      </c>
      <c r="G1041" s="735">
        <v>104545</v>
      </c>
      <c r="H1041" s="735">
        <v>104545</v>
      </c>
      <c r="I1041" s="735">
        <v>104545</v>
      </c>
      <c r="J1041" s="735">
        <v>302</v>
      </c>
      <c r="K1041" s="735">
        <v>31572590</v>
      </c>
      <c r="L1041" s="735">
        <v>173858335000</v>
      </c>
      <c r="M1041" s="735">
        <v>173828561473</v>
      </c>
      <c r="N1041" s="735">
        <v>1663000</v>
      </c>
      <c r="O1041" s="734" t="s">
        <v>8295</v>
      </c>
      <c r="P1041" s="736">
        <v>115.93</v>
      </c>
      <c r="Q1041" s="736">
        <v>0.01</v>
      </c>
      <c r="R1041" s="736">
        <v>0.01</v>
      </c>
    </row>
    <row r="1042" spans="1:18">
      <c r="A1042" s="734" t="s">
        <v>7448</v>
      </c>
      <c r="B1042" s="734" t="s">
        <v>7449</v>
      </c>
      <c r="C1042" s="735">
        <v>21330</v>
      </c>
      <c r="D1042" s="735">
        <v>145</v>
      </c>
      <c r="E1042" s="736">
        <v>0.68</v>
      </c>
      <c r="F1042" s="736">
        <v>21277.759999999998</v>
      </c>
      <c r="G1042" s="735">
        <v>20990</v>
      </c>
      <c r="H1042" s="735">
        <v>21335</v>
      </c>
      <c r="I1042" s="735">
        <v>20990</v>
      </c>
      <c r="J1042" s="735">
        <v>5917</v>
      </c>
      <c r="K1042" s="735">
        <v>125547550</v>
      </c>
      <c r="L1042" s="735">
        <v>27302400000</v>
      </c>
      <c r="M1042" s="735">
        <v>27235538473</v>
      </c>
      <c r="N1042" s="735">
        <v>1280000</v>
      </c>
      <c r="O1042" s="734" t="s">
        <v>6199</v>
      </c>
      <c r="P1042" s="736">
        <v>605.98</v>
      </c>
      <c r="Q1042" s="736">
        <v>0.28999999999999998</v>
      </c>
      <c r="R1042" s="736">
        <v>0.05</v>
      </c>
    </row>
    <row r="1043" spans="1:18">
      <c r="A1043" s="734" t="s">
        <v>8972</v>
      </c>
      <c r="B1043" s="734" t="s">
        <v>8973</v>
      </c>
      <c r="C1043" s="735">
        <v>12025</v>
      </c>
      <c r="D1043" s="735">
        <v>50</v>
      </c>
      <c r="E1043" s="736">
        <v>0.42</v>
      </c>
      <c r="F1043" s="736">
        <v>11989.92</v>
      </c>
      <c r="G1043" s="735">
        <v>11975</v>
      </c>
      <c r="H1043" s="735">
        <v>12025</v>
      </c>
      <c r="I1043" s="735">
        <v>11900</v>
      </c>
      <c r="J1043" s="735">
        <v>1629</v>
      </c>
      <c r="K1043" s="735">
        <v>19502055</v>
      </c>
      <c r="L1043" s="735">
        <v>13468000000</v>
      </c>
      <c r="M1043" s="735">
        <v>13428713471</v>
      </c>
      <c r="N1043" s="735">
        <v>1120000</v>
      </c>
      <c r="O1043" s="734" t="s">
        <v>8974</v>
      </c>
      <c r="P1043" s="736">
        <v>2736.7</v>
      </c>
      <c r="Q1043" s="736">
        <v>-21.93</v>
      </c>
      <c r="R1043" s="736">
        <v>-0.79</v>
      </c>
    </row>
    <row r="1044" spans="1:18">
      <c r="A1044" s="734" t="s">
        <v>7450</v>
      </c>
      <c r="B1044" s="734" t="s">
        <v>7451</v>
      </c>
      <c r="C1044" s="735">
        <v>47565</v>
      </c>
      <c r="D1044" s="735">
        <v>55</v>
      </c>
      <c r="E1044" s="736">
        <v>0.12</v>
      </c>
      <c r="F1044" s="736">
        <v>47759.360000000001</v>
      </c>
      <c r="G1044" s="735">
        <v>47735</v>
      </c>
      <c r="H1044" s="735">
        <v>47905</v>
      </c>
      <c r="I1044" s="735">
        <v>47470</v>
      </c>
      <c r="J1044" s="735">
        <v>655</v>
      </c>
      <c r="K1044" s="735">
        <v>31199550</v>
      </c>
      <c r="L1044" s="735">
        <v>13318200000</v>
      </c>
      <c r="M1044" s="735">
        <v>13372619595</v>
      </c>
      <c r="N1044" s="735">
        <v>280000</v>
      </c>
      <c r="O1044" s="734" t="s">
        <v>6955</v>
      </c>
      <c r="P1044" s="736">
        <v>4620.99</v>
      </c>
      <c r="Q1044" s="736">
        <v>5.3</v>
      </c>
      <c r="R1044" s="736">
        <v>0.11</v>
      </c>
    </row>
    <row r="1045" spans="1:18">
      <c r="A1045" s="734" t="s">
        <v>9709</v>
      </c>
      <c r="B1045" s="734" t="s">
        <v>9710</v>
      </c>
      <c r="C1045" s="735">
        <v>61775</v>
      </c>
      <c r="D1045" s="735">
        <v>325</v>
      </c>
      <c r="E1045" s="736">
        <v>0.53</v>
      </c>
      <c r="F1045" s="736">
        <v>61675.38</v>
      </c>
      <c r="G1045" s="735">
        <v>61290</v>
      </c>
      <c r="H1045" s="735">
        <v>61950</v>
      </c>
      <c r="I1045" s="735">
        <v>61290</v>
      </c>
      <c r="J1045" s="735">
        <v>4871</v>
      </c>
      <c r="K1045" s="735">
        <v>300454914</v>
      </c>
      <c r="L1045" s="735">
        <v>55597500000</v>
      </c>
      <c r="M1045" s="735">
        <v>55507841909</v>
      </c>
      <c r="N1045" s="735">
        <v>900000</v>
      </c>
      <c r="O1045" s="734" t="s">
        <v>6199</v>
      </c>
      <c r="P1045" s="736">
        <v>605.98</v>
      </c>
      <c r="Q1045" s="736">
        <v>0.28999999999999998</v>
      </c>
      <c r="R1045" s="736">
        <v>0.05</v>
      </c>
    </row>
    <row r="1046" spans="1:18">
      <c r="A1046" s="734" t="s">
        <v>8296</v>
      </c>
      <c r="B1046" s="734" t="s">
        <v>8297</v>
      </c>
      <c r="C1046" s="735">
        <v>16885</v>
      </c>
      <c r="D1046" s="735">
        <v>-25</v>
      </c>
      <c r="E1046" s="736">
        <v>-0.15</v>
      </c>
      <c r="F1046" s="736">
        <v>16923.490000000002</v>
      </c>
      <c r="G1046" s="735">
        <v>16845</v>
      </c>
      <c r="H1046" s="735">
        <v>16885</v>
      </c>
      <c r="I1046" s="735">
        <v>16795</v>
      </c>
      <c r="J1046" s="735">
        <v>49</v>
      </c>
      <c r="K1046" s="735">
        <v>823435</v>
      </c>
      <c r="L1046" s="735">
        <v>8780200000</v>
      </c>
      <c r="M1046" s="735">
        <v>8800212969</v>
      </c>
      <c r="N1046" s="735">
        <v>520000</v>
      </c>
      <c r="O1046" s="734" t="s">
        <v>6247</v>
      </c>
      <c r="P1046" s="736">
        <v>6896.24</v>
      </c>
      <c r="Q1046" s="736">
        <v>-9.5</v>
      </c>
      <c r="R1046" s="736">
        <v>-0.14000000000000001</v>
      </c>
    </row>
    <row r="1047" spans="1:18">
      <c r="A1047" s="734" t="s">
        <v>7452</v>
      </c>
      <c r="B1047" s="734" t="s">
        <v>7453</v>
      </c>
      <c r="C1047" s="735">
        <v>25315</v>
      </c>
      <c r="D1047" s="735">
        <v>95</v>
      </c>
      <c r="E1047" s="736">
        <v>0.38</v>
      </c>
      <c r="F1047" s="736">
        <v>25238.32</v>
      </c>
      <c r="G1047" s="735">
        <v>25065</v>
      </c>
      <c r="H1047" s="735">
        <v>25320</v>
      </c>
      <c r="I1047" s="735">
        <v>25060</v>
      </c>
      <c r="J1047" s="735">
        <v>137</v>
      </c>
      <c r="K1047" s="735">
        <v>3445840</v>
      </c>
      <c r="L1047" s="735">
        <v>15695300000</v>
      </c>
      <c r="M1047" s="735">
        <v>15647758232</v>
      </c>
      <c r="N1047" s="735">
        <v>620000</v>
      </c>
      <c r="O1047" s="734" t="s">
        <v>6247</v>
      </c>
      <c r="P1047" s="736">
        <v>6896.24</v>
      </c>
      <c r="Q1047" s="736">
        <v>-9.5</v>
      </c>
      <c r="R1047" s="736">
        <v>-0.14000000000000001</v>
      </c>
    </row>
    <row r="1048" spans="1:18">
      <c r="A1048" s="734" t="s">
        <v>8298</v>
      </c>
      <c r="B1048" s="734" t="s">
        <v>8299</v>
      </c>
      <c r="C1048" s="735">
        <v>19400</v>
      </c>
      <c r="D1048" s="735">
        <v>40</v>
      </c>
      <c r="E1048" s="736">
        <v>0.21</v>
      </c>
      <c r="F1048" s="736">
        <v>19468.82</v>
      </c>
      <c r="G1048" s="735">
        <v>19215</v>
      </c>
      <c r="H1048" s="735">
        <v>19400</v>
      </c>
      <c r="I1048" s="735">
        <v>19215</v>
      </c>
      <c r="J1048" s="735">
        <v>29</v>
      </c>
      <c r="K1048" s="735">
        <v>559625</v>
      </c>
      <c r="L1048" s="735">
        <v>12028000000</v>
      </c>
      <c r="M1048" s="735">
        <v>12070667604</v>
      </c>
      <c r="N1048" s="735">
        <v>620000</v>
      </c>
      <c r="O1048" s="734" t="s">
        <v>6247</v>
      </c>
      <c r="P1048" s="736">
        <v>6896.24</v>
      </c>
      <c r="Q1048" s="736">
        <v>-9.5</v>
      </c>
      <c r="R1048" s="736">
        <v>-0.14000000000000001</v>
      </c>
    </row>
    <row r="1049" spans="1:18">
      <c r="A1049" s="734" t="s">
        <v>8975</v>
      </c>
      <c r="B1049" s="734" t="s">
        <v>8976</v>
      </c>
      <c r="C1049" s="735">
        <v>19020</v>
      </c>
      <c r="D1049" s="735">
        <v>-60</v>
      </c>
      <c r="E1049" s="736">
        <v>-0.31</v>
      </c>
      <c r="F1049" s="736">
        <v>19069.34</v>
      </c>
      <c r="G1049" s="735">
        <v>19015</v>
      </c>
      <c r="H1049" s="735">
        <v>19020</v>
      </c>
      <c r="I1049" s="735">
        <v>18615</v>
      </c>
      <c r="J1049" s="735">
        <v>14368</v>
      </c>
      <c r="K1049" s="735">
        <v>271844795</v>
      </c>
      <c r="L1049" s="735">
        <v>15216000000</v>
      </c>
      <c r="M1049" s="735">
        <v>15255474471</v>
      </c>
      <c r="N1049" s="735">
        <v>800000</v>
      </c>
      <c r="O1049" s="734" t="s">
        <v>6883</v>
      </c>
      <c r="P1049" s="736">
        <v>4458.28</v>
      </c>
      <c r="Q1049" s="736">
        <v>-2.91</v>
      </c>
      <c r="R1049" s="736">
        <v>-7.0000000000000007E-2</v>
      </c>
    </row>
    <row r="1050" spans="1:18">
      <c r="A1050" s="734" t="s">
        <v>7454</v>
      </c>
      <c r="B1050" s="734" t="s">
        <v>7455</v>
      </c>
      <c r="C1050" s="735">
        <v>16455</v>
      </c>
      <c r="D1050" s="735">
        <v>-130</v>
      </c>
      <c r="E1050" s="736">
        <v>-0.78</v>
      </c>
      <c r="F1050" s="736">
        <v>16501.310000000001</v>
      </c>
      <c r="G1050" s="735">
        <v>15810</v>
      </c>
      <c r="H1050" s="735">
        <v>16475</v>
      </c>
      <c r="I1050" s="735">
        <v>15810</v>
      </c>
      <c r="J1050" s="735">
        <v>5468</v>
      </c>
      <c r="K1050" s="735">
        <v>89856482</v>
      </c>
      <c r="L1050" s="735">
        <v>57592500000</v>
      </c>
      <c r="M1050" s="735">
        <v>57754591849</v>
      </c>
      <c r="N1050" s="735">
        <v>3500000</v>
      </c>
      <c r="O1050" s="734" t="s">
        <v>6247</v>
      </c>
      <c r="P1050" s="736">
        <v>6896.24</v>
      </c>
      <c r="Q1050" s="736">
        <v>-9.5</v>
      </c>
      <c r="R1050" s="736">
        <v>-0.14000000000000001</v>
      </c>
    </row>
    <row r="1051" spans="1:18">
      <c r="A1051" s="734" t="s">
        <v>9711</v>
      </c>
      <c r="B1051" s="734" t="s">
        <v>9712</v>
      </c>
      <c r="C1051" s="735">
        <v>10315</v>
      </c>
      <c r="D1051" s="735">
        <v>-5</v>
      </c>
      <c r="E1051" s="736">
        <v>-0.05</v>
      </c>
      <c r="F1051" s="736">
        <v>10373.35</v>
      </c>
      <c r="G1051" s="735">
        <v>10240</v>
      </c>
      <c r="H1051" s="735">
        <v>10335</v>
      </c>
      <c r="I1051" s="735">
        <v>10240</v>
      </c>
      <c r="J1051" s="735">
        <v>541</v>
      </c>
      <c r="K1051" s="735">
        <v>5579285</v>
      </c>
      <c r="L1051" s="735">
        <v>11140200000</v>
      </c>
      <c r="M1051" s="735">
        <v>11203221111</v>
      </c>
      <c r="N1051" s="735">
        <v>1080000</v>
      </c>
      <c r="O1051" s="734" t="s">
        <v>9713</v>
      </c>
      <c r="P1051" s="736">
        <v>2430.96</v>
      </c>
      <c r="Q1051" s="736">
        <v>3.32</v>
      </c>
      <c r="R1051" s="736">
        <v>0.14000000000000001</v>
      </c>
    </row>
    <row r="1052" spans="1:18">
      <c r="A1052" s="734" t="s">
        <v>8977</v>
      </c>
      <c r="B1052" s="734" t="s">
        <v>8978</v>
      </c>
      <c r="C1052" s="735">
        <v>17315</v>
      </c>
      <c r="D1052" s="735">
        <v>-95</v>
      </c>
      <c r="E1052" s="736">
        <v>-0.55000000000000004</v>
      </c>
      <c r="F1052" s="736">
        <v>17525.259999999998</v>
      </c>
      <c r="G1052" s="735">
        <v>17805</v>
      </c>
      <c r="H1052" s="735">
        <v>17805</v>
      </c>
      <c r="I1052" s="735">
        <v>17155</v>
      </c>
      <c r="J1052" s="735">
        <v>881</v>
      </c>
      <c r="K1052" s="735">
        <v>15215190</v>
      </c>
      <c r="L1052" s="735">
        <v>19046500000</v>
      </c>
      <c r="M1052" s="735">
        <v>19277786783</v>
      </c>
      <c r="N1052" s="735">
        <v>1100000</v>
      </c>
      <c r="O1052" s="734" t="s">
        <v>8979</v>
      </c>
      <c r="P1052" s="736">
        <v>83.12</v>
      </c>
      <c r="Q1052" s="736">
        <v>0.48</v>
      </c>
      <c r="R1052" s="736">
        <v>0.59</v>
      </c>
    </row>
    <row r="1053" spans="1:18">
      <c r="A1053" s="734" t="s">
        <v>7456</v>
      </c>
      <c r="B1053" s="734" t="s">
        <v>7457</v>
      </c>
      <c r="C1053" s="735">
        <v>19305</v>
      </c>
      <c r="D1053" s="735">
        <v>-65</v>
      </c>
      <c r="E1053" s="736">
        <v>-0.34</v>
      </c>
      <c r="F1053" s="736">
        <v>19380.16</v>
      </c>
      <c r="G1053" s="735">
        <v>19185</v>
      </c>
      <c r="H1053" s="735">
        <v>19390</v>
      </c>
      <c r="I1053" s="735">
        <v>19185</v>
      </c>
      <c r="J1053" s="735">
        <v>825</v>
      </c>
      <c r="K1053" s="735">
        <v>15934785</v>
      </c>
      <c r="L1053" s="735">
        <v>17374500000</v>
      </c>
      <c r="M1053" s="735">
        <v>17442143278</v>
      </c>
      <c r="N1053" s="735">
        <v>900000</v>
      </c>
      <c r="O1053" s="734" t="s">
        <v>7458</v>
      </c>
      <c r="P1053" s="736">
        <v>1973.85</v>
      </c>
      <c r="Q1053" s="736">
        <v>-15.88</v>
      </c>
      <c r="R1053" s="736">
        <v>-0.8</v>
      </c>
    </row>
    <row r="1054" spans="1:18">
      <c r="A1054" s="734" t="s">
        <v>7459</v>
      </c>
      <c r="B1054" s="734" t="s">
        <v>7460</v>
      </c>
      <c r="C1054" s="735">
        <v>7970</v>
      </c>
      <c r="D1054" s="735">
        <v>40</v>
      </c>
      <c r="E1054" s="736">
        <v>0.5</v>
      </c>
      <c r="F1054" s="736">
        <v>7961.19</v>
      </c>
      <c r="G1054" s="735">
        <v>8000</v>
      </c>
      <c r="H1054" s="735">
        <v>8000</v>
      </c>
      <c r="I1054" s="735">
        <v>7905</v>
      </c>
      <c r="J1054" s="735">
        <v>1378</v>
      </c>
      <c r="K1054" s="735">
        <v>10921640</v>
      </c>
      <c r="L1054" s="735">
        <v>16737000000</v>
      </c>
      <c r="M1054" s="735">
        <v>16718491828</v>
      </c>
      <c r="N1054" s="735">
        <v>2100000</v>
      </c>
      <c r="O1054" s="734" t="s">
        <v>7461</v>
      </c>
      <c r="P1054" s="736">
        <v>1295.5899999999999</v>
      </c>
      <c r="Q1054" s="736">
        <v>-3.27</v>
      </c>
      <c r="R1054" s="736">
        <v>-0.25</v>
      </c>
    </row>
    <row r="1055" spans="1:18">
      <c r="A1055" s="734" t="s">
        <v>7462</v>
      </c>
      <c r="B1055" s="734" t="s">
        <v>7463</v>
      </c>
      <c r="C1055" s="735">
        <v>61460</v>
      </c>
      <c r="D1055" s="735">
        <v>70</v>
      </c>
      <c r="E1055" s="736">
        <v>0.11</v>
      </c>
      <c r="F1055" s="736">
        <v>61649.2</v>
      </c>
      <c r="G1055" s="735">
        <v>61245</v>
      </c>
      <c r="H1055" s="735">
        <v>61760</v>
      </c>
      <c r="I1055" s="735">
        <v>61245</v>
      </c>
      <c r="J1055" s="735">
        <v>86</v>
      </c>
      <c r="K1055" s="735">
        <v>5301930</v>
      </c>
      <c r="L1055" s="735">
        <v>101409000000</v>
      </c>
      <c r="M1055" s="735">
        <v>101721183857</v>
      </c>
      <c r="N1055" s="735">
        <v>1650000</v>
      </c>
      <c r="O1055" s="734" t="s">
        <v>6199</v>
      </c>
      <c r="P1055" s="736">
        <v>605.98</v>
      </c>
      <c r="Q1055" s="736">
        <v>0.28999999999999998</v>
      </c>
      <c r="R1055" s="736">
        <v>0.05</v>
      </c>
    </row>
    <row r="1056" spans="1:18">
      <c r="A1056" s="734" t="s">
        <v>8980</v>
      </c>
      <c r="B1056" s="734" t="s">
        <v>8981</v>
      </c>
      <c r="C1056" s="735">
        <v>14525</v>
      </c>
      <c r="D1056" s="735">
        <v>-25</v>
      </c>
      <c r="E1056" s="736">
        <v>-0.17</v>
      </c>
      <c r="F1056" s="736">
        <v>14581.4</v>
      </c>
      <c r="G1056" s="735">
        <v>14425</v>
      </c>
      <c r="H1056" s="735">
        <v>14540</v>
      </c>
      <c r="I1056" s="735">
        <v>14425</v>
      </c>
      <c r="J1056" s="735">
        <v>231</v>
      </c>
      <c r="K1056" s="735">
        <v>3351105</v>
      </c>
      <c r="L1056" s="735">
        <v>16703750000</v>
      </c>
      <c r="M1056" s="735">
        <v>16768607918</v>
      </c>
      <c r="N1056" s="735">
        <v>1150000</v>
      </c>
      <c r="O1056" s="734" t="s">
        <v>8982</v>
      </c>
      <c r="P1056" s="736">
        <v>3110.28</v>
      </c>
      <c r="Q1056" s="736">
        <v>-5.79</v>
      </c>
      <c r="R1056" s="736">
        <v>-0.19</v>
      </c>
    </row>
    <row r="1057" spans="1:18">
      <c r="A1057" s="734" t="s">
        <v>7464</v>
      </c>
      <c r="B1057" s="734" t="s">
        <v>7465</v>
      </c>
      <c r="C1057" s="735">
        <v>47405</v>
      </c>
      <c r="D1057" s="735">
        <v>75</v>
      </c>
      <c r="E1057" s="736">
        <v>0.16</v>
      </c>
      <c r="F1057" s="736">
        <v>47549.29</v>
      </c>
      <c r="G1057" s="735">
        <v>47730</v>
      </c>
      <c r="H1057" s="735">
        <v>47730</v>
      </c>
      <c r="I1057" s="735">
        <v>47215</v>
      </c>
      <c r="J1057" s="735">
        <v>802</v>
      </c>
      <c r="K1057" s="735">
        <v>37988575</v>
      </c>
      <c r="L1057" s="735">
        <v>12799350000</v>
      </c>
      <c r="M1057" s="735">
        <v>12838307453</v>
      </c>
      <c r="N1057" s="735">
        <v>270000</v>
      </c>
      <c r="O1057" s="734" t="s">
        <v>7466</v>
      </c>
      <c r="P1057" s="736">
        <v>4684.8900000000003</v>
      </c>
      <c r="Q1057" s="736">
        <v>-5.52</v>
      </c>
      <c r="R1057" s="736">
        <v>-0.12</v>
      </c>
    </row>
    <row r="1058" spans="1:18">
      <c r="A1058" s="734" t="s">
        <v>8983</v>
      </c>
      <c r="B1058" s="734" t="s">
        <v>8984</v>
      </c>
      <c r="C1058" s="735">
        <v>97550</v>
      </c>
      <c r="D1058" s="735">
        <v>150</v>
      </c>
      <c r="E1058" s="736">
        <v>0.15</v>
      </c>
      <c r="F1058" s="736">
        <v>97339.47</v>
      </c>
      <c r="G1058" s="735">
        <v>97550</v>
      </c>
      <c r="H1058" s="735">
        <v>97550</v>
      </c>
      <c r="I1058" s="735">
        <v>97550</v>
      </c>
      <c r="J1058" s="735">
        <v>16</v>
      </c>
      <c r="K1058" s="735">
        <v>1560800</v>
      </c>
      <c r="L1058" s="735">
        <v>119693850000</v>
      </c>
      <c r="M1058" s="735">
        <v>118559475837</v>
      </c>
      <c r="N1058" s="735">
        <v>1227000</v>
      </c>
      <c r="O1058" s="734" t="s">
        <v>8985</v>
      </c>
      <c r="P1058" s="736">
        <v>109.95</v>
      </c>
      <c r="Q1058" s="736">
        <v>0</v>
      </c>
      <c r="R1058" s="736">
        <v>0</v>
      </c>
    </row>
    <row r="1059" spans="1:18">
      <c r="A1059" s="734" t="s">
        <v>7467</v>
      </c>
      <c r="B1059" s="734" t="s">
        <v>7468</v>
      </c>
      <c r="C1059" s="735">
        <v>46995</v>
      </c>
      <c r="D1059" s="735">
        <v>325</v>
      </c>
      <c r="E1059" s="736">
        <v>0.7</v>
      </c>
      <c r="F1059" s="736">
        <v>46968.32</v>
      </c>
      <c r="G1059" s="735">
        <v>46655</v>
      </c>
      <c r="H1059" s="735">
        <v>47055</v>
      </c>
      <c r="I1059" s="735">
        <v>46655</v>
      </c>
      <c r="J1059" s="735">
        <v>4606</v>
      </c>
      <c r="K1059" s="735">
        <v>216248574</v>
      </c>
      <c r="L1059" s="735">
        <v>26317200000</v>
      </c>
      <c r="M1059" s="735">
        <v>26302258551</v>
      </c>
      <c r="N1059" s="735">
        <v>560000</v>
      </c>
      <c r="O1059" s="734" t="s">
        <v>6955</v>
      </c>
      <c r="P1059" s="736">
        <v>4620.99</v>
      </c>
      <c r="Q1059" s="736">
        <v>5.3</v>
      </c>
      <c r="R1059" s="736">
        <v>0.11</v>
      </c>
    </row>
  </sheetData>
  <autoFilter ref="A1:R667" xr:uid="{00000000-0001-0000-0000-000000000000}"/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B1CC-7B2F-4ADB-8322-674DDD1017F7}">
  <sheetPr>
    <tabColor rgb="FF002060"/>
  </sheetPr>
  <dimension ref="A1:P32"/>
  <sheetViews>
    <sheetView showGridLines="0" topLeftCell="E3" zoomScaleNormal="100" workbookViewId="0">
      <selection activeCell="L24" sqref="L24"/>
    </sheetView>
  </sheetViews>
  <sheetFormatPr defaultRowHeight="12.75"/>
  <cols>
    <col min="2" max="2" width="14.85546875" bestFit="1" customWidth="1"/>
    <col min="3" max="3" width="16.7109375" style="424" customWidth="1"/>
    <col min="4" max="4" width="16.7109375" customWidth="1"/>
    <col min="5" max="5" width="17.7109375" bestFit="1" customWidth="1"/>
    <col min="6" max="7" width="22.28515625" bestFit="1" customWidth="1"/>
    <col min="8" max="8" width="16.140625" bestFit="1" customWidth="1"/>
    <col min="9" max="9" width="16.140625" style="1" bestFit="1" customWidth="1"/>
    <col min="10" max="12" width="15" bestFit="1" customWidth="1"/>
    <col min="13" max="13" width="14.85546875" bestFit="1" customWidth="1"/>
    <col min="14" max="14" width="15.28515625" bestFit="1" customWidth="1"/>
    <col min="15" max="15" width="13" bestFit="1" customWidth="1"/>
    <col min="16" max="16" width="14" style="555" customWidth="1"/>
  </cols>
  <sheetData>
    <row r="1" spans="1:16" ht="14.25" thickBot="1">
      <c r="F1" s="428"/>
      <c r="G1" s="429" t="s">
        <v>6190</v>
      </c>
      <c r="H1" s="428"/>
      <c r="I1" s="428"/>
      <c r="J1" s="428"/>
      <c r="K1" s="428"/>
      <c r="L1" s="545"/>
      <c r="M1" s="428"/>
      <c r="N1" s="428"/>
      <c r="O1" s="428"/>
      <c r="P1" s="428"/>
    </row>
    <row r="2" spans="1:16" ht="13.5">
      <c r="F2" s="428"/>
      <c r="G2" s="430">
        <v>44926</v>
      </c>
      <c r="H2" s="428"/>
      <c r="I2" s="428"/>
      <c r="J2" s="428"/>
      <c r="K2" s="428"/>
      <c r="L2" s="546" t="s">
        <v>1036</v>
      </c>
      <c r="M2" s="432" t="str">
        <f>'C1_정산표'!H2</f>
        <v>SJ</v>
      </c>
      <c r="N2" s="428"/>
      <c r="O2" s="428"/>
      <c r="P2" s="428"/>
    </row>
    <row r="3" spans="1:16" ht="14.25" thickBot="1">
      <c r="F3" s="428"/>
      <c r="G3" s="429" t="s">
        <v>6183</v>
      </c>
      <c r="H3" s="428"/>
      <c r="I3" s="428"/>
      <c r="J3" s="428"/>
      <c r="K3" s="428"/>
      <c r="L3" s="547" t="s">
        <v>1037</v>
      </c>
      <c r="M3" s="434" t="s">
        <v>1097</v>
      </c>
      <c r="N3" s="428"/>
      <c r="O3" s="428"/>
      <c r="P3" s="428"/>
    </row>
    <row r="4" spans="1:16" ht="17.25">
      <c r="F4" s="428"/>
      <c r="G4" s="435"/>
      <c r="H4" s="428"/>
      <c r="I4" s="428"/>
      <c r="J4" s="428"/>
      <c r="K4" s="428"/>
      <c r="L4" s="545"/>
      <c r="M4" s="428"/>
      <c r="N4" s="428"/>
      <c r="O4" s="428"/>
      <c r="P4" s="428"/>
    </row>
    <row r="11" spans="1:16" ht="13.5" thickBot="1"/>
    <row r="12" spans="1:16">
      <c r="A12" t="s">
        <v>326</v>
      </c>
      <c r="B12" t="s">
        <v>327</v>
      </c>
      <c r="C12" s="424" t="s">
        <v>328</v>
      </c>
      <c r="E12" t="s">
        <v>329</v>
      </c>
      <c r="F12" t="s">
        <v>330</v>
      </c>
      <c r="G12" t="s">
        <v>331</v>
      </c>
      <c r="H12" t="s">
        <v>332</v>
      </c>
      <c r="I12" s="1" t="s">
        <v>333</v>
      </c>
      <c r="J12" t="s">
        <v>580</v>
      </c>
      <c r="K12" t="s">
        <v>581</v>
      </c>
      <c r="L12" t="s">
        <v>582</v>
      </c>
      <c r="M12" t="s">
        <v>583</v>
      </c>
      <c r="N12" s="551" t="s">
        <v>6185</v>
      </c>
      <c r="O12" s="797" t="s">
        <v>6186</v>
      </c>
      <c r="P12" s="798"/>
    </row>
    <row r="13" spans="1:16" ht="14.25" thickBot="1">
      <c r="A13" s="1" t="s">
        <v>1576</v>
      </c>
      <c r="B13" s="1" t="s">
        <v>679</v>
      </c>
      <c r="C13" s="557" t="s">
        <v>7477</v>
      </c>
      <c r="D13" s="1" t="s">
        <v>613</v>
      </c>
      <c r="E13" s="1" t="s">
        <v>540</v>
      </c>
      <c r="F13" s="1" t="s">
        <v>681</v>
      </c>
      <c r="G13" s="1" t="s">
        <v>682</v>
      </c>
      <c r="H13" s="1" t="s">
        <v>683</v>
      </c>
      <c r="I13" s="1" t="s">
        <v>684</v>
      </c>
      <c r="J13" s="1" t="s">
        <v>685</v>
      </c>
      <c r="K13" s="1" t="s">
        <v>686</v>
      </c>
      <c r="L13" s="1" t="s">
        <v>687</v>
      </c>
      <c r="M13" s="1" t="s">
        <v>688</v>
      </c>
      <c r="N13" s="552" t="s">
        <v>6187</v>
      </c>
      <c r="O13" s="553" t="s">
        <v>7478</v>
      </c>
      <c r="P13" s="558" t="s">
        <v>7479</v>
      </c>
    </row>
    <row r="14" spans="1:16">
      <c r="A14" t="s">
        <v>1577</v>
      </c>
      <c r="B14" t="str">
        <f>선물명세!B3</f>
        <v>종목132</v>
      </c>
      <c r="C14" s="424" t="str">
        <f>MID(D14,4,8)</f>
        <v>A0163000</v>
      </c>
      <c r="D14" t="str">
        <f>선물명세!D3</f>
        <v>KR4A01630008</v>
      </c>
      <c r="E14" t="str">
        <f>선물명세!E3</f>
        <v>선물2026년03월물</v>
      </c>
      <c r="F14" t="str">
        <f>선물명세!F3</f>
        <v>선물매수</v>
      </c>
      <c r="G14">
        <f>선물명세!G3</f>
        <v>182</v>
      </c>
      <c r="H14">
        <f>선물명세!H3</f>
        <v>608</v>
      </c>
      <c r="I14" s="1">
        <f>선물명세!I3</f>
        <v>27664000000</v>
      </c>
      <c r="J14">
        <f>선물명세!J3</f>
        <v>26650965056</v>
      </c>
      <c r="K14">
        <f>선물명세!K3</f>
        <v>1013034944</v>
      </c>
      <c r="L14">
        <f>선물명세!L3</f>
        <v>120575000</v>
      </c>
      <c r="M14">
        <f>선물명세!M3</f>
        <v>0</v>
      </c>
      <c r="N14" s="683" t="b">
        <f>G14*H14*250000=I14</f>
        <v>1</v>
      </c>
      <c r="O14" s="566">
        <f>INDEX(KRX정보시스템_코스피200!$A$1:$L$14,MATCH('평가액검증(선물)'!C14,KRX정보시스템_코스피200!$A:$A,0),MATCH(KRX정보시스템_코스피200!$C$1,KRX정보시스템_코스피200!$1:$1,0))</f>
        <v>608</v>
      </c>
      <c r="P14" s="684" t="str">
        <f>IF(H14=0,"TRUE",IF(H14=O14,"TRUE","FALSE"))</f>
        <v>TRUE</v>
      </c>
    </row>
    <row r="15" spans="1:16">
      <c r="A15" t="s">
        <v>1578</v>
      </c>
      <c r="B15" t="str">
        <f>선물명세!B4</f>
        <v>한화투자증권</v>
      </c>
      <c r="C15" s="424" t="str">
        <f t="shared" ref="C15:C18" si="0">MID(D15,4,8)</f>
        <v>A0163000</v>
      </c>
      <c r="D15" t="str">
        <f>선물명세!D4</f>
        <v>KR4A01630008</v>
      </c>
      <c r="E15" t="str">
        <f>선물명세!E4</f>
        <v>선물2026년03월물</v>
      </c>
      <c r="F15" t="str">
        <f>선물명세!F4</f>
        <v>선물매수</v>
      </c>
      <c r="G15">
        <f>선물명세!G4</f>
        <v>179</v>
      </c>
      <c r="H15">
        <f>선물명세!H4</f>
        <v>608</v>
      </c>
      <c r="I15" s="1">
        <f>선물명세!I4</f>
        <v>27208000000</v>
      </c>
      <c r="J15">
        <f>선물명세!J4</f>
        <v>26296087500</v>
      </c>
      <c r="K15">
        <f>선물명세!K4</f>
        <v>911912500</v>
      </c>
      <c r="L15">
        <f>선물명세!L4</f>
        <v>118587500</v>
      </c>
      <c r="M15">
        <f>선물명세!M4</f>
        <v>0</v>
      </c>
      <c r="N15" s="683" t="b">
        <f>G15*H15*250000=I15</f>
        <v>1</v>
      </c>
      <c r="O15" s="566">
        <f>INDEX(KRX정보시스템_코스피200!$A$1:$L$14,MATCH('평가액검증(선물)'!C15,KRX정보시스템_코스피200!$A:$A,0),MATCH(KRX정보시스템_코스피200!$C$1,KRX정보시스템_코스피200!$1:$1,0))</f>
        <v>608</v>
      </c>
      <c r="P15" s="684" t="str">
        <f>IF(H15=0,"TRUE",IF(H15=O15,"TRUE","FALSE"))</f>
        <v>TRUE</v>
      </c>
    </row>
    <row r="16" spans="1:16">
      <c r="A16" t="s">
        <v>1579</v>
      </c>
      <c r="B16" t="str">
        <f>선물명세!B5</f>
        <v>SK증권</v>
      </c>
      <c r="C16" s="424" t="str">
        <f t="shared" si="0"/>
        <v>A0163000</v>
      </c>
      <c r="D16" t="str">
        <f>선물명세!D5</f>
        <v>KR4A01630008</v>
      </c>
      <c r="E16" t="str">
        <f>선물명세!E5</f>
        <v>선물2026년03월물</v>
      </c>
      <c r="F16" t="str">
        <f>선물명세!F5</f>
        <v>선물매수</v>
      </c>
      <c r="G16">
        <f>선물명세!G5</f>
        <v>179</v>
      </c>
      <c r="H16">
        <f>선물명세!H5</f>
        <v>608</v>
      </c>
      <c r="I16" s="1">
        <f>선물명세!I5</f>
        <v>27208000000</v>
      </c>
      <c r="J16">
        <f>선물명세!J5</f>
        <v>26071238500</v>
      </c>
      <c r="K16">
        <f>선물명세!K5</f>
        <v>1136761500</v>
      </c>
      <c r="L16">
        <f>선물명세!L5</f>
        <v>118587500</v>
      </c>
      <c r="M16">
        <f>선물명세!M5</f>
        <v>0</v>
      </c>
      <c r="N16" s="683" t="b">
        <f>G16*H16*250000=I16</f>
        <v>1</v>
      </c>
      <c r="O16" s="566">
        <f>INDEX(KRX정보시스템_코스피200!$A$1:$L$14,MATCH('평가액검증(선물)'!C16,KRX정보시스템_코스피200!$A:$A,0),MATCH(KRX정보시스템_코스피200!$C$1,KRX정보시스템_코스피200!$1:$1,0))</f>
        <v>608</v>
      </c>
      <c r="P16" s="684" t="str">
        <f>IF(H16=0,"TRUE",IF(H16=O16,"TRUE","FALSE"))</f>
        <v>TRUE</v>
      </c>
    </row>
    <row r="17" spans="1:16">
      <c r="A17" t="s">
        <v>1580</v>
      </c>
      <c r="B17" t="str">
        <f>선물명세!B6</f>
        <v>iM증권</v>
      </c>
      <c r="C17" s="424" t="str">
        <f t="shared" si="0"/>
        <v>A0163000</v>
      </c>
      <c r="D17" t="str">
        <f>선물명세!D6</f>
        <v>KR4A01630008</v>
      </c>
      <c r="E17" t="str">
        <f>선물명세!E6</f>
        <v>선물2026년03월물</v>
      </c>
      <c r="F17" t="str">
        <f>선물명세!F6</f>
        <v>선물매수</v>
      </c>
      <c r="G17">
        <f>선물명세!G6</f>
        <v>165</v>
      </c>
      <c r="H17">
        <f>선물명세!H6</f>
        <v>608</v>
      </c>
      <c r="I17" s="1">
        <f>선물명세!I6</f>
        <v>25080000000</v>
      </c>
      <c r="J17">
        <f>선물명세!J6</f>
        <v>24050546159</v>
      </c>
      <c r="K17">
        <f>선물명세!K6</f>
        <v>1029453841</v>
      </c>
      <c r="L17">
        <f>선물명세!L6</f>
        <v>109312500</v>
      </c>
      <c r="M17">
        <f>선물명세!M6</f>
        <v>0</v>
      </c>
      <c r="N17" s="683" t="b">
        <f>G17*H17*250000=I17</f>
        <v>1</v>
      </c>
      <c r="O17" s="566">
        <f>INDEX(KRX정보시스템_코스피200!$A$1:$L$14,MATCH('평가액검증(선물)'!C17,KRX정보시스템_코스피200!$A:$A,0),MATCH(KRX정보시스템_코스피200!$C$1,KRX정보시스템_코스피200!$1:$1,0))</f>
        <v>608</v>
      </c>
      <c r="P17" s="684" t="str">
        <f>IF(H17=0,"TRUE",IF(H17=O17,"TRUE","FALSE"))</f>
        <v>TRUE</v>
      </c>
    </row>
    <row r="18" spans="1:16">
      <c r="B18" t="str">
        <f>선물명세!B7</f>
        <v>종목170</v>
      </c>
      <c r="C18" s="424" t="str">
        <f t="shared" si="0"/>
        <v>A0163000</v>
      </c>
      <c r="D18" t="str">
        <f>선물명세!D7</f>
        <v>KR4A01630008</v>
      </c>
      <c r="E18" t="str">
        <f>선물명세!E7</f>
        <v>선물2026년03월물</v>
      </c>
      <c r="F18" t="str">
        <f>선물명세!F7</f>
        <v>선물매수</v>
      </c>
      <c r="G18">
        <f>선물명세!G7</f>
        <v>178</v>
      </c>
      <c r="H18">
        <f>선물명세!H7</f>
        <v>608</v>
      </c>
      <c r="I18" s="1">
        <f>선물명세!I7</f>
        <v>27056000000</v>
      </c>
      <c r="J18">
        <f>선물명세!J7</f>
        <v>26053215256</v>
      </c>
      <c r="K18">
        <f>선물명세!K7</f>
        <v>1002784744</v>
      </c>
      <c r="L18">
        <f>선물명세!L7</f>
        <v>117925000</v>
      </c>
      <c r="M18">
        <f>선물명세!M7</f>
        <v>0</v>
      </c>
      <c r="N18" s="559"/>
      <c r="O18" s="559"/>
      <c r="P18" s="560"/>
    </row>
    <row r="19" spans="1:16">
      <c r="D19">
        <f>선물명세!D8</f>
        <v>0</v>
      </c>
      <c r="E19">
        <f>선물명세!E8</f>
        <v>0</v>
      </c>
      <c r="F19">
        <f>선물명세!F8</f>
        <v>0</v>
      </c>
      <c r="G19">
        <f>선물명세!G8</f>
        <v>0</v>
      </c>
      <c r="H19">
        <f>선물명세!H8</f>
        <v>0</v>
      </c>
      <c r="I19" s="1">
        <f>선물명세!I8</f>
        <v>0</v>
      </c>
      <c r="J19">
        <f>선물명세!J8</f>
        <v>0</v>
      </c>
      <c r="K19">
        <f>선물명세!K8</f>
        <v>0</v>
      </c>
      <c r="L19">
        <f>선물명세!L8</f>
        <v>0</v>
      </c>
      <c r="M19">
        <f>선물명세!M8</f>
        <v>0</v>
      </c>
      <c r="N19" s="559"/>
      <c r="O19" s="559"/>
      <c r="P19" s="560"/>
    </row>
    <row r="20" spans="1:16">
      <c r="D20">
        <f>선물명세!D9</f>
        <v>0</v>
      </c>
      <c r="E20">
        <f>선물명세!E9</f>
        <v>0</v>
      </c>
      <c r="F20">
        <f>선물명세!F9</f>
        <v>0</v>
      </c>
      <c r="G20">
        <f>선물명세!G9</f>
        <v>0</v>
      </c>
      <c r="H20">
        <f>선물명세!H9</f>
        <v>0</v>
      </c>
      <c r="I20" s="1">
        <f>선물명세!I9</f>
        <v>0</v>
      </c>
      <c r="J20">
        <f>선물명세!J9</f>
        <v>0</v>
      </c>
      <c r="K20">
        <f>선물명세!K9</f>
        <v>0</v>
      </c>
      <c r="L20">
        <f>선물명세!L9</f>
        <v>0</v>
      </c>
      <c r="M20">
        <f>선물명세!M9</f>
        <v>0</v>
      </c>
      <c r="N20" s="559"/>
      <c r="O20" s="559"/>
      <c r="P20" s="560"/>
    </row>
    <row r="21" spans="1:16">
      <c r="N21" s="559"/>
      <c r="O21" s="559"/>
      <c r="P21" s="560"/>
    </row>
    <row r="22" spans="1:16">
      <c r="L22" s="6"/>
      <c r="N22" s="559"/>
      <c r="O22" s="559"/>
      <c r="P22" s="560"/>
    </row>
    <row r="23" spans="1:16">
      <c r="A23" s="469"/>
      <c r="B23" s="469"/>
      <c r="C23" s="472"/>
      <c r="D23" s="469"/>
      <c r="E23" s="469"/>
      <c r="F23" s="469"/>
      <c r="G23" s="469"/>
      <c r="H23" s="469"/>
      <c r="I23" s="469"/>
      <c r="J23" s="469"/>
      <c r="K23" s="469"/>
      <c r="L23" s="473"/>
      <c r="M23" s="469"/>
      <c r="N23" s="559"/>
      <c r="O23" s="559"/>
      <c r="P23" s="560"/>
    </row>
    <row r="24" spans="1:16">
      <c r="A24" s="469"/>
      <c r="B24" s="469"/>
      <c r="C24" s="472"/>
      <c r="D24" s="469"/>
      <c r="E24" s="469"/>
      <c r="F24" s="469"/>
      <c r="G24" s="469"/>
      <c r="H24" s="469"/>
      <c r="I24" s="469"/>
      <c r="J24" s="469"/>
      <c r="K24" s="469"/>
      <c r="L24" s="494"/>
      <c r="M24" s="494"/>
      <c r="N24" s="559"/>
      <c r="O24" s="559"/>
      <c r="P24" s="560"/>
    </row>
    <row r="25" spans="1:16">
      <c r="A25" s="469"/>
      <c r="B25" s="469"/>
      <c r="C25" s="472"/>
      <c r="D25" s="469"/>
      <c r="E25" s="469"/>
      <c r="F25" s="469"/>
      <c r="G25" s="469"/>
      <c r="H25" s="469"/>
      <c r="I25" s="469"/>
      <c r="J25" s="469"/>
      <c r="K25" s="469"/>
      <c r="L25" s="494"/>
      <c r="M25" s="494"/>
      <c r="N25" s="559"/>
      <c r="O25" s="559"/>
      <c r="P25" s="560"/>
    </row>
    <row r="26" spans="1:16">
      <c r="A26" s="469"/>
      <c r="B26" s="469"/>
      <c r="C26" s="472"/>
      <c r="D26" s="469"/>
      <c r="E26" s="469"/>
      <c r="F26" s="469"/>
      <c r="G26" s="469"/>
      <c r="H26" s="469"/>
      <c r="I26" s="469"/>
      <c r="J26" s="469"/>
      <c r="K26" s="469"/>
      <c r="L26" s="494"/>
      <c r="M26" s="494"/>
      <c r="N26" s="559"/>
      <c r="O26" s="559"/>
      <c r="P26" s="560"/>
    </row>
    <row r="27" spans="1:16">
      <c r="A27" s="469"/>
      <c r="B27" s="469"/>
      <c r="C27" s="472"/>
      <c r="D27" s="469"/>
      <c r="E27" s="469"/>
      <c r="F27" s="469"/>
      <c r="G27" s="469"/>
      <c r="H27" s="469"/>
      <c r="I27" s="469"/>
      <c r="J27" s="469"/>
      <c r="K27" s="469"/>
      <c r="L27" s="494"/>
      <c r="M27" s="494"/>
      <c r="N27" s="559"/>
      <c r="O27" s="559"/>
      <c r="P27" s="560"/>
    </row>
    <row r="28" spans="1:16">
      <c r="N28" s="559"/>
      <c r="O28" s="559"/>
      <c r="P28" s="560"/>
    </row>
    <row r="29" spans="1:16">
      <c r="P29" s="560">
        <f>M29-O29</f>
        <v>0</v>
      </c>
    </row>
    <row r="32" spans="1:16">
      <c r="H32" s="6"/>
      <c r="I32" s="562"/>
    </row>
  </sheetData>
  <autoFilter ref="A13:M28" xr:uid="{00000000-0001-0000-0C00-000000000000}"/>
  <mergeCells count="1">
    <mergeCell ref="O12:P12"/>
  </mergeCells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807B-798E-4E4B-A702-1837183B9650}">
  <dimension ref="A1:L14"/>
  <sheetViews>
    <sheetView workbookViewId="0">
      <selection activeCell="D19" sqref="D19"/>
    </sheetView>
  </sheetViews>
  <sheetFormatPr defaultRowHeight="12.75"/>
  <cols>
    <col min="1" max="1" width="18.7109375" customWidth="1"/>
    <col min="2" max="2" width="44.7109375" customWidth="1"/>
    <col min="3" max="10" width="18.7109375" customWidth="1"/>
    <col min="11" max="11" width="20.5703125" customWidth="1"/>
    <col min="12" max="12" width="18.7109375" customWidth="1"/>
  </cols>
  <sheetData>
    <row r="1" spans="1:12" ht="19.899999999999999" customHeight="1">
      <c r="A1" s="733" t="s">
        <v>1544</v>
      </c>
      <c r="B1" s="733" t="s">
        <v>946</v>
      </c>
      <c r="C1" s="733" t="s">
        <v>1588</v>
      </c>
      <c r="D1" s="733" t="s">
        <v>1589</v>
      </c>
      <c r="E1" s="733" t="s">
        <v>1591</v>
      </c>
      <c r="F1" s="733" t="s">
        <v>1592</v>
      </c>
      <c r="G1" s="733" t="s">
        <v>1593</v>
      </c>
      <c r="H1" s="733" t="s">
        <v>7480</v>
      </c>
      <c r="I1" s="733" t="s">
        <v>7481</v>
      </c>
      <c r="J1" s="733" t="s">
        <v>1594</v>
      </c>
      <c r="K1" s="733" t="s">
        <v>1595</v>
      </c>
      <c r="L1" s="733" t="s">
        <v>7482</v>
      </c>
    </row>
    <row r="2" spans="1:12">
      <c r="A2" s="734" t="s">
        <v>10402</v>
      </c>
      <c r="B2" s="734" t="s">
        <v>10403</v>
      </c>
      <c r="C2" s="737">
        <v>608</v>
      </c>
      <c r="D2" s="737">
        <v>2.65</v>
      </c>
      <c r="E2" s="737">
        <v>605.95000000000005</v>
      </c>
      <c r="F2" s="737">
        <v>610.20000000000005</v>
      </c>
      <c r="G2" s="737">
        <v>601.9</v>
      </c>
      <c r="H2" s="737">
        <v>605.98</v>
      </c>
      <c r="I2" s="737">
        <v>608</v>
      </c>
      <c r="J2" s="735">
        <v>141299</v>
      </c>
      <c r="K2" s="735">
        <v>21468954</v>
      </c>
      <c r="L2" s="735">
        <v>215446</v>
      </c>
    </row>
    <row r="3" spans="1:12">
      <c r="A3" s="734" t="s">
        <v>8988</v>
      </c>
      <c r="B3" s="734" t="s">
        <v>8989</v>
      </c>
      <c r="C3" s="737">
        <v>608.4</v>
      </c>
      <c r="D3" s="737">
        <v>2.65</v>
      </c>
      <c r="E3" s="737">
        <v>604.54999999999995</v>
      </c>
      <c r="F3" s="737">
        <v>610.25</v>
      </c>
      <c r="G3" s="737">
        <v>602.5</v>
      </c>
      <c r="H3" s="737">
        <v>605.98</v>
      </c>
      <c r="I3" s="737">
        <v>608.4</v>
      </c>
      <c r="J3" s="735">
        <v>720</v>
      </c>
      <c r="K3" s="735">
        <v>109361</v>
      </c>
      <c r="L3" s="735">
        <v>9330</v>
      </c>
    </row>
    <row r="4" spans="1:12">
      <c r="A4" s="734" t="s">
        <v>10404</v>
      </c>
      <c r="B4" s="734" t="s">
        <v>10405</v>
      </c>
      <c r="C4" s="737">
        <v>609.20000000000005</v>
      </c>
      <c r="D4" s="737">
        <v>-0.35</v>
      </c>
      <c r="E4" s="737">
        <v>609.20000000000005</v>
      </c>
      <c r="F4" s="737">
        <v>609.20000000000005</v>
      </c>
      <c r="G4" s="737">
        <v>609.20000000000005</v>
      </c>
      <c r="H4" s="737">
        <v>605.98</v>
      </c>
      <c r="I4" s="737">
        <v>609.20000000000005</v>
      </c>
      <c r="J4" s="735">
        <v>1</v>
      </c>
      <c r="K4" s="735">
        <v>152</v>
      </c>
      <c r="L4" s="735">
        <v>58</v>
      </c>
    </row>
    <row r="5" spans="1:12">
      <c r="A5" s="734" t="s">
        <v>8311</v>
      </c>
      <c r="B5" s="734" t="s">
        <v>8312</v>
      </c>
      <c r="C5" s="737">
        <v>611.25</v>
      </c>
      <c r="D5" s="737">
        <v>-1.35</v>
      </c>
      <c r="E5" s="737">
        <v>611.5</v>
      </c>
      <c r="F5" s="737">
        <v>611.5</v>
      </c>
      <c r="G5" s="737">
        <v>611.25</v>
      </c>
      <c r="H5" s="737">
        <v>605.98</v>
      </c>
      <c r="I5" s="737">
        <v>611.25</v>
      </c>
      <c r="J5" s="735">
        <v>2</v>
      </c>
      <c r="K5" s="735">
        <v>306</v>
      </c>
      <c r="L5" s="735">
        <v>5937</v>
      </c>
    </row>
    <row r="6" spans="1:12">
      <c r="A6" s="734" t="s">
        <v>10406</v>
      </c>
      <c r="B6" s="734" t="s">
        <v>10407</v>
      </c>
      <c r="C6" s="737" t="s">
        <v>7483</v>
      </c>
      <c r="D6" s="737" t="s">
        <v>7483</v>
      </c>
      <c r="E6" s="737" t="s">
        <v>7483</v>
      </c>
      <c r="F6" s="737" t="s">
        <v>7483</v>
      </c>
      <c r="G6" s="737" t="s">
        <v>7483</v>
      </c>
      <c r="H6" s="737">
        <v>605.98</v>
      </c>
      <c r="I6" s="737">
        <v>617.95000000000005</v>
      </c>
      <c r="J6" s="735">
        <v>0</v>
      </c>
      <c r="K6" s="735">
        <v>0</v>
      </c>
      <c r="L6" s="735">
        <v>16</v>
      </c>
    </row>
    <row r="7" spans="1:12">
      <c r="A7" s="734" t="s">
        <v>8990</v>
      </c>
      <c r="B7" s="734" t="s">
        <v>8991</v>
      </c>
      <c r="C7" s="737" t="s">
        <v>7483</v>
      </c>
      <c r="D7" s="737" t="s">
        <v>7483</v>
      </c>
      <c r="E7" s="737" t="s">
        <v>7483</v>
      </c>
      <c r="F7" s="737" t="s">
        <v>7483</v>
      </c>
      <c r="G7" s="737" t="s">
        <v>7483</v>
      </c>
      <c r="H7" s="737">
        <v>605.98</v>
      </c>
      <c r="I7" s="737">
        <v>624.5</v>
      </c>
      <c r="J7" s="735">
        <v>0</v>
      </c>
      <c r="K7" s="735">
        <v>0</v>
      </c>
      <c r="L7" s="735">
        <v>95</v>
      </c>
    </row>
    <row r="8" spans="1:12">
      <c r="A8" s="734" t="s">
        <v>10408</v>
      </c>
      <c r="B8" s="734" t="s">
        <v>10409</v>
      </c>
      <c r="C8" s="737" t="s">
        <v>7483</v>
      </c>
      <c r="D8" s="737" t="s">
        <v>7483</v>
      </c>
      <c r="E8" s="737" t="s">
        <v>7483</v>
      </c>
      <c r="F8" s="737" t="s">
        <v>7483</v>
      </c>
      <c r="G8" s="737" t="s">
        <v>7483</v>
      </c>
      <c r="H8" s="737">
        <v>605.98</v>
      </c>
      <c r="I8" s="737">
        <v>635.4</v>
      </c>
      <c r="J8" s="735">
        <v>0</v>
      </c>
      <c r="K8" s="735">
        <v>0</v>
      </c>
      <c r="L8" s="735">
        <v>1</v>
      </c>
    </row>
    <row r="9" spans="1:12">
      <c r="A9" s="734" t="s">
        <v>10410</v>
      </c>
      <c r="B9" s="734" t="s">
        <v>10411</v>
      </c>
      <c r="C9" s="737">
        <v>0.45</v>
      </c>
      <c r="D9" s="737">
        <v>0.45</v>
      </c>
      <c r="E9" s="737">
        <v>0.45</v>
      </c>
      <c r="F9" s="737">
        <v>0.55000000000000004</v>
      </c>
      <c r="G9" s="737">
        <v>0.2</v>
      </c>
      <c r="H9" s="737">
        <v>605.98</v>
      </c>
      <c r="I9" s="737">
        <v>0</v>
      </c>
      <c r="J9" s="735">
        <v>242</v>
      </c>
      <c r="K9" s="735">
        <v>73415</v>
      </c>
      <c r="L9" s="735" t="s">
        <v>7483</v>
      </c>
    </row>
    <row r="10" spans="1:12">
      <c r="A10" s="734" t="s">
        <v>10412</v>
      </c>
      <c r="B10" s="734" t="s">
        <v>10413</v>
      </c>
      <c r="C10" s="737" t="s">
        <v>7483</v>
      </c>
      <c r="D10" s="737" t="s">
        <v>7483</v>
      </c>
      <c r="E10" s="737" t="s">
        <v>7483</v>
      </c>
      <c r="F10" s="737" t="s">
        <v>7483</v>
      </c>
      <c r="G10" s="737" t="s">
        <v>7483</v>
      </c>
      <c r="H10" s="737">
        <v>605.98</v>
      </c>
      <c r="I10" s="737">
        <v>0</v>
      </c>
      <c r="J10" s="735">
        <v>0</v>
      </c>
      <c r="K10" s="735">
        <v>0</v>
      </c>
      <c r="L10" s="735" t="s">
        <v>7483</v>
      </c>
    </row>
    <row r="11" spans="1:12">
      <c r="A11" s="734" t="s">
        <v>10414</v>
      </c>
      <c r="B11" s="734" t="s">
        <v>10415</v>
      </c>
      <c r="C11" s="737" t="s">
        <v>7483</v>
      </c>
      <c r="D11" s="737" t="s">
        <v>7483</v>
      </c>
      <c r="E11" s="737" t="s">
        <v>7483</v>
      </c>
      <c r="F11" s="737" t="s">
        <v>7483</v>
      </c>
      <c r="G11" s="737" t="s">
        <v>7483</v>
      </c>
      <c r="H11" s="737">
        <v>605.98</v>
      </c>
      <c r="I11" s="737">
        <v>0</v>
      </c>
      <c r="J11" s="735">
        <v>0</v>
      </c>
      <c r="K11" s="735">
        <v>0</v>
      </c>
      <c r="L11" s="735" t="s">
        <v>7483</v>
      </c>
    </row>
    <row r="12" spans="1:12">
      <c r="A12" s="734" t="s">
        <v>10416</v>
      </c>
      <c r="B12" s="734" t="s">
        <v>10417</v>
      </c>
      <c r="C12" s="737" t="s">
        <v>7483</v>
      </c>
      <c r="D12" s="737" t="s">
        <v>7483</v>
      </c>
      <c r="E12" s="737" t="s">
        <v>7483</v>
      </c>
      <c r="F12" s="737" t="s">
        <v>7483</v>
      </c>
      <c r="G12" s="737" t="s">
        <v>7483</v>
      </c>
      <c r="H12" s="737">
        <v>605.98</v>
      </c>
      <c r="I12" s="737">
        <v>0</v>
      </c>
      <c r="J12" s="735">
        <v>0</v>
      </c>
      <c r="K12" s="735">
        <v>0</v>
      </c>
      <c r="L12" s="735" t="s">
        <v>7483</v>
      </c>
    </row>
    <row r="13" spans="1:12">
      <c r="A13" s="734" t="s">
        <v>10418</v>
      </c>
      <c r="B13" s="734" t="s">
        <v>10419</v>
      </c>
      <c r="C13" s="737" t="s">
        <v>7483</v>
      </c>
      <c r="D13" s="737" t="s">
        <v>7483</v>
      </c>
      <c r="E13" s="737" t="s">
        <v>7483</v>
      </c>
      <c r="F13" s="737" t="s">
        <v>7483</v>
      </c>
      <c r="G13" s="737" t="s">
        <v>7483</v>
      </c>
      <c r="H13" s="737">
        <v>605.98</v>
      </c>
      <c r="I13" s="737">
        <v>0</v>
      </c>
      <c r="J13" s="735">
        <v>0</v>
      </c>
      <c r="K13" s="735">
        <v>0</v>
      </c>
      <c r="L13" s="735" t="s">
        <v>7483</v>
      </c>
    </row>
    <row r="14" spans="1:12">
      <c r="A14" s="734" t="s">
        <v>10420</v>
      </c>
      <c r="B14" s="734" t="s">
        <v>10421</v>
      </c>
      <c r="C14" s="737" t="s">
        <v>7483</v>
      </c>
      <c r="D14" s="737" t="s">
        <v>7483</v>
      </c>
      <c r="E14" s="737" t="s">
        <v>7483</v>
      </c>
      <c r="F14" s="737" t="s">
        <v>7483</v>
      </c>
      <c r="G14" s="737" t="s">
        <v>7483</v>
      </c>
      <c r="H14" s="737">
        <v>605.98</v>
      </c>
      <c r="I14" s="737">
        <v>0</v>
      </c>
      <c r="J14" s="735">
        <v>0</v>
      </c>
      <c r="K14" s="735">
        <v>0</v>
      </c>
      <c r="L14" s="735" t="s">
        <v>7483</v>
      </c>
    </row>
  </sheetData>
  <phoneticPr fontId="1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6577-7E27-4C76-952B-ADB4BEBE9D30}">
  <sheetPr>
    <tabColor rgb="FF002060"/>
  </sheetPr>
  <dimension ref="A1:L388"/>
  <sheetViews>
    <sheetView topLeftCell="B369" zoomScale="130" zoomScaleNormal="130" workbookViewId="0">
      <selection activeCell="G330" sqref="G330"/>
    </sheetView>
  </sheetViews>
  <sheetFormatPr defaultRowHeight="12.75"/>
  <cols>
    <col min="1" max="1" width="20.28515625" customWidth="1"/>
    <col min="2" max="2" width="24.140625" bestFit="1" customWidth="1"/>
    <col min="3" max="3" width="15.28515625" customWidth="1"/>
    <col min="4" max="6" width="18.7109375" customWidth="1"/>
    <col min="7" max="7" width="13.85546875" bestFit="1" customWidth="1"/>
    <col min="8" max="8" width="12.28515625" bestFit="1" customWidth="1"/>
  </cols>
  <sheetData>
    <row r="1" spans="1:12" s="49" customFormat="1" ht="14.25" thickBot="1">
      <c r="A1" s="429" t="str">
        <f>'C1_정산표'!B1</f>
        <v>한빛코스피레버리지증권상장지수투자신탁(주식-파생형)</v>
      </c>
      <c r="B1" s="429"/>
      <c r="C1" s="428"/>
      <c r="D1" s="428"/>
      <c r="E1" s="428"/>
      <c r="F1" s="428"/>
      <c r="G1" s="428"/>
      <c r="H1" s="428"/>
      <c r="I1" s="428"/>
      <c r="J1" s="428"/>
      <c r="K1" s="428"/>
      <c r="L1" s="428"/>
    </row>
    <row r="2" spans="1:12" s="49" customFormat="1" ht="13.5">
      <c r="A2" s="430">
        <f>'C1_정산표'!B2</f>
        <v>45657</v>
      </c>
      <c r="B2" s="430"/>
      <c r="C2" s="428"/>
      <c r="D2" s="428"/>
      <c r="E2" s="428"/>
      <c r="F2" s="428"/>
      <c r="G2" s="431" t="s">
        <v>1036</v>
      </c>
      <c r="H2" s="432" t="str">
        <f>'C1_정산표'!H2</f>
        <v>SJ</v>
      </c>
      <c r="I2" s="428"/>
      <c r="J2" s="428"/>
      <c r="K2" s="428"/>
      <c r="L2" s="428"/>
    </row>
    <row r="3" spans="1:12" s="49" customFormat="1" ht="14.25" thickBot="1">
      <c r="A3" s="429" t="s">
        <v>1096</v>
      </c>
      <c r="B3" s="429"/>
      <c r="C3" s="429"/>
      <c r="D3" s="428"/>
      <c r="E3" s="428"/>
      <c r="F3" s="428"/>
      <c r="G3" s="433" t="s">
        <v>1037</v>
      </c>
      <c r="H3" s="434"/>
      <c r="I3" s="428"/>
      <c r="J3" s="428"/>
      <c r="K3" s="428"/>
      <c r="L3" s="428"/>
    </row>
    <row r="4" spans="1:12" s="49" customFormat="1" ht="17.25">
      <c r="A4" s="428"/>
      <c r="B4" s="435"/>
      <c r="C4" s="428"/>
      <c r="D4" s="428"/>
      <c r="E4" s="428"/>
      <c r="F4" s="428"/>
      <c r="G4" s="428"/>
      <c r="H4" s="428"/>
      <c r="I4" s="428"/>
      <c r="J4" s="428"/>
      <c r="K4" s="428"/>
      <c r="L4" s="428"/>
    </row>
    <row r="5" spans="1:12" s="49" customFormat="1" ht="17.25">
      <c r="B5" s="446"/>
    </row>
    <row r="6" spans="1:12" ht="15.75">
      <c r="A6" s="448" t="s">
        <v>1098</v>
      </c>
      <c r="C6" s="686" t="s">
        <v>7627</v>
      </c>
      <c r="D6" s="687" t="str">
        <f>IF(G13&lt;0.01,"적정","부적정")</f>
        <v>적정</v>
      </c>
    </row>
    <row r="7" spans="1:12" ht="14.45" customHeight="1">
      <c r="A7" s="454"/>
      <c r="B7" s="454"/>
      <c r="D7" s="799"/>
      <c r="E7" s="799"/>
    </row>
    <row r="8" spans="1:12" ht="13.5">
      <c r="A8" s="455" t="s">
        <v>718</v>
      </c>
      <c r="B8" s="455" t="s">
        <v>129</v>
      </c>
      <c r="C8" s="456" t="s">
        <v>1042</v>
      </c>
      <c r="D8" s="456" t="s">
        <v>7484</v>
      </c>
      <c r="E8" s="456" t="s">
        <v>1099</v>
      </c>
      <c r="F8" s="456" t="s">
        <v>1100</v>
      </c>
      <c r="G8" s="456" t="s">
        <v>1101</v>
      </c>
      <c r="H8" s="456" t="s">
        <v>1102</v>
      </c>
    </row>
    <row r="9" spans="1:12" ht="13.5">
      <c r="A9" s="457" t="s">
        <v>1043</v>
      </c>
      <c r="B9" s="495" t="s">
        <v>1004</v>
      </c>
      <c r="C9" s="458">
        <v>1.0000000000000001E-5</v>
      </c>
      <c r="D9" s="459">
        <f>'C1_정산표'!G110</f>
        <v>650007</v>
      </c>
      <c r="E9" s="459">
        <f>C387</f>
        <v>650164.36732257518</v>
      </c>
      <c r="F9" s="459">
        <f>D9-E9</f>
        <v>-157.36732257518452</v>
      </c>
      <c r="G9" s="685">
        <f>F9/E9</f>
        <v>-2.4204236726050484E-4</v>
      </c>
      <c r="H9" s="460" t="s">
        <v>1103</v>
      </c>
    </row>
    <row r="10" spans="1:12" ht="13.5">
      <c r="A10" s="457" t="s">
        <v>1044</v>
      </c>
      <c r="B10" s="496" t="s">
        <v>1005</v>
      </c>
      <c r="C10" s="461">
        <v>1.0000000000000001E-5</v>
      </c>
      <c r="D10" s="459">
        <f>'C1_정산표'!G111</f>
        <v>650007</v>
      </c>
      <c r="E10" s="459">
        <f>D387</f>
        <v>650164.36732257518</v>
      </c>
      <c r="F10" s="459">
        <f t="shared" ref="F10:F13" si="0">D10-E10</f>
        <v>-157.36732257518452</v>
      </c>
      <c r="G10" s="685">
        <f>F10/E10</f>
        <v>-2.4204236726050484E-4</v>
      </c>
      <c r="H10" s="460" t="s">
        <v>1103</v>
      </c>
    </row>
    <row r="11" spans="1:12" ht="13.5">
      <c r="A11" s="457" t="s">
        <v>1045</v>
      </c>
      <c r="B11" s="496" t="s">
        <v>1081</v>
      </c>
      <c r="C11" s="461">
        <v>1E-4</v>
      </c>
      <c r="D11" s="459">
        <f>'C1_정산표'!G112</f>
        <v>6501699</v>
      </c>
      <c r="E11" s="459">
        <f>E387</f>
        <v>6501643.6732257567</v>
      </c>
      <c r="F11" s="459">
        <f t="shared" si="0"/>
        <v>55.32677424326539</v>
      </c>
      <c r="G11" s="685">
        <f>F11/E11</f>
        <v>8.5096595605669825E-6</v>
      </c>
      <c r="H11" s="460" t="s">
        <v>1103</v>
      </c>
    </row>
    <row r="12" spans="1:12" ht="15" customHeight="1">
      <c r="A12" s="457" t="s">
        <v>1046</v>
      </c>
      <c r="B12" s="497" t="s">
        <v>1006</v>
      </c>
      <c r="C12" s="462">
        <v>1E-4</v>
      </c>
      <c r="D12" s="459">
        <f>'C1_정산표'!G113</f>
        <v>6501699</v>
      </c>
      <c r="E12" s="459">
        <f>F387</f>
        <v>6501643.6732257567</v>
      </c>
      <c r="F12" s="459">
        <f t="shared" si="0"/>
        <v>55.32677424326539</v>
      </c>
      <c r="G12" s="685">
        <f>F12/E12</f>
        <v>8.5096595605669825E-6</v>
      </c>
      <c r="H12" s="460" t="s">
        <v>1103</v>
      </c>
    </row>
    <row r="13" spans="1:12" ht="14.45" customHeight="1">
      <c r="A13" s="800" t="s">
        <v>723</v>
      </c>
      <c r="B13" s="801"/>
      <c r="C13" s="463"/>
      <c r="D13" s="464">
        <f>SUM(D9:D12)</f>
        <v>14303412</v>
      </c>
      <c r="E13" s="464">
        <f>SUM(E9:E12)</f>
        <v>14303616.081096664</v>
      </c>
      <c r="F13" s="464">
        <f t="shared" si="0"/>
        <v>-204.08109666407108</v>
      </c>
      <c r="G13" s="685">
        <f>F13/E13</f>
        <v>-1.4267797423183082E-5</v>
      </c>
      <c r="H13" s="460"/>
    </row>
    <row r="19" spans="1:9">
      <c r="A19" t="s">
        <v>1104</v>
      </c>
    </row>
    <row r="20" spans="1:9" ht="13.15" customHeight="1">
      <c r="A20" s="802" t="s">
        <v>861</v>
      </c>
      <c r="B20" s="802" t="s">
        <v>526</v>
      </c>
      <c r="C20" s="465" t="s">
        <v>1105</v>
      </c>
      <c r="D20" s="465" t="s">
        <v>1106</v>
      </c>
      <c r="E20" s="465" t="s">
        <v>1107</v>
      </c>
      <c r="F20" s="465" t="s">
        <v>1108</v>
      </c>
    </row>
    <row r="21" spans="1:9" ht="14.25">
      <c r="A21" s="803"/>
      <c r="B21" s="803"/>
      <c r="C21" s="522">
        <f>C9</f>
        <v>1.0000000000000001E-5</v>
      </c>
      <c r="D21" s="522">
        <f>C10</f>
        <v>1.0000000000000001E-5</v>
      </c>
      <c r="E21" s="522">
        <f>C11</f>
        <v>1E-4</v>
      </c>
      <c r="F21" s="522">
        <f>C12</f>
        <v>1E-4</v>
      </c>
      <c r="H21" s="498"/>
    </row>
    <row r="22" spans="1:9">
      <c r="A22">
        <f>가중평균좌수!B3</f>
        <v>20250101</v>
      </c>
      <c r="B22">
        <f>가중평균좌수!D3</f>
        <v>42432491295</v>
      </c>
      <c r="C22" s="466">
        <f>B22*C$21</f>
        <v>424324.91295000003</v>
      </c>
      <c r="D22" s="466">
        <f>B22*D$21</f>
        <v>424324.91295000003</v>
      </c>
      <c r="E22" s="466">
        <f>B22*E$21</f>
        <v>4243249.1294999998</v>
      </c>
      <c r="F22" s="466">
        <f>B22*F$21</f>
        <v>4243249.1294999998</v>
      </c>
      <c r="G22" s="467"/>
      <c r="H22" s="572"/>
      <c r="I22" s="573"/>
    </row>
    <row r="23" spans="1:9">
      <c r="A23">
        <f>가중평균좌수!B4</f>
        <v>20250102</v>
      </c>
      <c r="B23">
        <f>가중평균좌수!D4</f>
        <v>42222545434</v>
      </c>
      <c r="C23" s="466">
        <f t="shared" ref="C23:C86" si="1">B23*C$21</f>
        <v>422225.45434000005</v>
      </c>
      <c r="D23" s="466">
        <f t="shared" ref="D23:D86" si="2">B23*D$21</f>
        <v>422225.45434000005</v>
      </c>
      <c r="E23" s="466">
        <f t="shared" ref="E23:E86" si="3">B23*E$21</f>
        <v>4222254.5433999998</v>
      </c>
      <c r="F23" s="466">
        <f t="shared" ref="F23:F86" si="4">B23*F$21</f>
        <v>4222254.5433999998</v>
      </c>
      <c r="H23" s="451"/>
      <c r="I23" s="451"/>
    </row>
    <row r="24" spans="1:9">
      <c r="A24">
        <f>가중평균좌수!B5</f>
        <v>20250103</v>
      </c>
      <c r="B24">
        <f>가중평균좌수!D5</f>
        <v>44040329603</v>
      </c>
      <c r="C24" s="466">
        <f t="shared" si="1"/>
        <v>440403.29603000003</v>
      </c>
      <c r="D24" s="466">
        <f t="shared" si="2"/>
        <v>440403.29603000003</v>
      </c>
      <c r="E24" s="466">
        <f t="shared" si="3"/>
        <v>4404032.9603000004</v>
      </c>
      <c r="F24" s="466">
        <f t="shared" si="4"/>
        <v>4404032.9603000004</v>
      </c>
      <c r="H24" s="467"/>
      <c r="I24" s="467"/>
    </row>
    <row r="25" spans="1:9">
      <c r="A25">
        <f>가중평균좌수!B6</f>
        <v>20250104</v>
      </c>
      <c r="B25">
        <f>가중평균좌수!D6</f>
        <v>44040414305</v>
      </c>
      <c r="C25" s="466">
        <f t="shared" si="1"/>
        <v>440404.14305000001</v>
      </c>
      <c r="D25" s="466">
        <f t="shared" si="2"/>
        <v>440404.14305000001</v>
      </c>
      <c r="E25" s="466">
        <f t="shared" si="3"/>
        <v>4404041.4304999998</v>
      </c>
      <c r="F25" s="466">
        <f t="shared" si="4"/>
        <v>4404041.4304999998</v>
      </c>
      <c r="H25" s="467"/>
      <c r="I25" s="467"/>
    </row>
    <row r="26" spans="1:9">
      <c r="A26">
        <f>가중평균좌수!B7</f>
        <v>20250105</v>
      </c>
      <c r="B26">
        <f>가중평균좌수!D7</f>
        <v>44040499107</v>
      </c>
      <c r="C26" s="466">
        <f t="shared" si="1"/>
        <v>440404.99107000005</v>
      </c>
      <c r="D26" s="466">
        <f t="shared" si="2"/>
        <v>440404.99107000005</v>
      </c>
      <c r="E26" s="466">
        <f t="shared" si="3"/>
        <v>4404049.9106999999</v>
      </c>
      <c r="F26" s="466">
        <f t="shared" si="4"/>
        <v>4404049.9106999999</v>
      </c>
      <c r="H26" s="467"/>
      <c r="I26" s="467"/>
    </row>
    <row r="27" spans="1:9">
      <c r="A27">
        <f>가중평균좌수!B8</f>
        <v>20250106</v>
      </c>
      <c r="B27">
        <f>가중평균좌수!D8</f>
        <v>45815035044</v>
      </c>
      <c r="C27" s="466">
        <f t="shared" si="1"/>
        <v>458150.35044000001</v>
      </c>
      <c r="D27" s="466">
        <f t="shared" si="2"/>
        <v>458150.35044000001</v>
      </c>
      <c r="E27" s="466">
        <f t="shared" si="3"/>
        <v>4581503.5044</v>
      </c>
      <c r="F27" s="466">
        <f t="shared" si="4"/>
        <v>4581503.5044</v>
      </c>
      <c r="H27" s="467"/>
      <c r="I27" s="467"/>
    </row>
    <row r="28" spans="1:9">
      <c r="A28">
        <f>가중평균좌수!B9</f>
        <v>20250107</v>
      </c>
      <c r="B28">
        <f>가중평균좌수!D9</f>
        <v>45881053601</v>
      </c>
      <c r="C28" s="466">
        <f t="shared" si="1"/>
        <v>458810.53601000004</v>
      </c>
      <c r="D28" s="466">
        <f t="shared" si="2"/>
        <v>458810.53601000004</v>
      </c>
      <c r="E28" s="466">
        <f t="shared" si="3"/>
        <v>4588105.3601000002</v>
      </c>
      <c r="F28" s="466">
        <f t="shared" si="4"/>
        <v>4588105.3601000002</v>
      </c>
      <c r="H28" s="467"/>
      <c r="I28" s="467"/>
    </row>
    <row r="29" spans="1:9">
      <c r="A29">
        <f>가중평균좌수!B10</f>
        <v>20250108</v>
      </c>
      <c r="B29">
        <f>가중평균좌수!D10</f>
        <v>46770675242</v>
      </c>
      <c r="C29" s="466">
        <f t="shared" si="1"/>
        <v>467706.75242000003</v>
      </c>
      <c r="D29" s="466">
        <f t="shared" si="2"/>
        <v>467706.75242000003</v>
      </c>
      <c r="E29" s="466">
        <f t="shared" si="3"/>
        <v>4677067.5241999999</v>
      </c>
      <c r="F29" s="466">
        <f t="shared" si="4"/>
        <v>4677067.5241999999</v>
      </c>
      <c r="H29" s="467"/>
      <c r="I29" s="467"/>
    </row>
    <row r="30" spans="1:9">
      <c r="A30">
        <f>가중평균좌수!B11</f>
        <v>20250109</v>
      </c>
      <c r="B30">
        <f>가중평균좌수!D11</f>
        <v>46770351338</v>
      </c>
      <c r="C30" s="466">
        <f t="shared" si="1"/>
        <v>467703.51338000002</v>
      </c>
      <c r="D30" s="466">
        <f t="shared" si="2"/>
        <v>467703.51338000002</v>
      </c>
      <c r="E30" s="466">
        <f t="shared" si="3"/>
        <v>4677035.1338</v>
      </c>
      <c r="F30" s="466">
        <f t="shared" si="4"/>
        <v>4677035.1338</v>
      </c>
      <c r="H30" s="467"/>
      <c r="I30" s="467"/>
    </row>
    <row r="31" spans="1:9">
      <c r="A31">
        <f>가중평균좌수!B12</f>
        <v>20250110</v>
      </c>
      <c r="B31">
        <f>가중평균좌수!D12</f>
        <v>46743577702</v>
      </c>
      <c r="C31" s="466">
        <f t="shared" si="1"/>
        <v>467435.77702000004</v>
      </c>
      <c r="D31" s="466">
        <f t="shared" si="2"/>
        <v>467435.77702000004</v>
      </c>
      <c r="E31" s="466">
        <f t="shared" si="3"/>
        <v>4674357.7702000001</v>
      </c>
      <c r="F31" s="466">
        <f t="shared" si="4"/>
        <v>4674357.7702000001</v>
      </c>
      <c r="H31" s="467"/>
      <c r="I31" s="467"/>
    </row>
    <row r="32" spans="1:9">
      <c r="A32">
        <f>가중평균좌수!B13</f>
        <v>20250111</v>
      </c>
      <c r="B32">
        <f>가중평균좌수!D13</f>
        <v>46743752358</v>
      </c>
      <c r="C32" s="466">
        <f t="shared" si="1"/>
        <v>467437.52358000004</v>
      </c>
      <c r="D32" s="466">
        <f t="shared" si="2"/>
        <v>467437.52358000004</v>
      </c>
      <c r="E32" s="466">
        <f t="shared" si="3"/>
        <v>4674375.2357999999</v>
      </c>
      <c r="F32" s="466">
        <f t="shared" si="4"/>
        <v>4674375.2357999999</v>
      </c>
      <c r="H32" s="467"/>
      <c r="I32" s="467"/>
    </row>
    <row r="33" spans="1:9">
      <c r="A33">
        <f>가중평균좌수!B14</f>
        <v>20250112</v>
      </c>
      <c r="B33">
        <f>가중평균좌수!D14</f>
        <v>46743927013</v>
      </c>
      <c r="C33" s="466">
        <f t="shared" si="1"/>
        <v>467439.27013000002</v>
      </c>
      <c r="D33" s="466">
        <f t="shared" si="2"/>
        <v>467439.27013000002</v>
      </c>
      <c r="E33" s="466">
        <f t="shared" si="3"/>
        <v>4674392.7012999998</v>
      </c>
      <c r="F33" s="466">
        <f t="shared" si="4"/>
        <v>4674392.7012999998</v>
      </c>
      <c r="H33" s="467"/>
      <c r="I33" s="467"/>
    </row>
    <row r="34" spans="1:9">
      <c r="A34">
        <f>가중평균좌수!B15</f>
        <v>20250113</v>
      </c>
      <c r="B34">
        <f>가중평균좌수!D15</f>
        <v>45437987857</v>
      </c>
      <c r="C34" s="466">
        <f t="shared" si="1"/>
        <v>454379.87857000006</v>
      </c>
      <c r="D34" s="466">
        <f t="shared" si="2"/>
        <v>454379.87857000006</v>
      </c>
      <c r="E34" s="466">
        <f t="shared" si="3"/>
        <v>4543798.7856999999</v>
      </c>
      <c r="F34" s="466">
        <f t="shared" si="4"/>
        <v>4543798.7856999999</v>
      </c>
      <c r="H34" s="467"/>
      <c r="I34" s="467"/>
    </row>
    <row r="35" spans="1:9">
      <c r="A35">
        <f>가중평균좌수!B16</f>
        <v>20250114</v>
      </c>
      <c r="B35">
        <f>가중평균좌수!D16</f>
        <v>42788006442</v>
      </c>
      <c r="C35" s="466">
        <f t="shared" si="1"/>
        <v>427880.06442000001</v>
      </c>
      <c r="D35" s="466">
        <f t="shared" si="2"/>
        <v>427880.06442000001</v>
      </c>
      <c r="E35" s="466">
        <f t="shared" si="3"/>
        <v>4278800.6442</v>
      </c>
      <c r="F35" s="466">
        <f t="shared" si="4"/>
        <v>4278800.6442</v>
      </c>
      <c r="H35" s="467"/>
      <c r="I35" s="467"/>
    </row>
    <row r="36" spans="1:9">
      <c r="A36">
        <f>가중평균좌수!B17</f>
        <v>20250115</v>
      </c>
      <c r="B36">
        <f>가중평균좌수!D17</f>
        <v>42704308899</v>
      </c>
      <c r="C36" s="466">
        <f t="shared" si="1"/>
        <v>427043.08899000002</v>
      </c>
      <c r="D36" s="466">
        <f t="shared" si="2"/>
        <v>427043.08899000002</v>
      </c>
      <c r="E36" s="466">
        <f t="shared" si="3"/>
        <v>4270430.8898999998</v>
      </c>
      <c r="F36" s="466">
        <f t="shared" si="4"/>
        <v>4270430.8898999998</v>
      </c>
      <c r="H36" s="467"/>
      <c r="I36" s="467"/>
    </row>
    <row r="37" spans="1:9">
      <c r="A37">
        <f>가중평균좌수!B18</f>
        <v>20250116</v>
      </c>
      <c r="B37">
        <f>가중평균좌수!D18</f>
        <v>43992125639</v>
      </c>
      <c r="C37" s="466">
        <f t="shared" si="1"/>
        <v>439921.25639000005</v>
      </c>
      <c r="D37" s="466">
        <f t="shared" si="2"/>
        <v>439921.25639000005</v>
      </c>
      <c r="E37" s="466">
        <f t="shared" si="3"/>
        <v>4399212.5639000004</v>
      </c>
      <c r="F37" s="466">
        <f t="shared" si="4"/>
        <v>4399212.5639000004</v>
      </c>
      <c r="H37" s="467"/>
      <c r="I37" s="467"/>
    </row>
    <row r="38" spans="1:9">
      <c r="A38">
        <f>가중평균좌수!B19</f>
        <v>20250117</v>
      </c>
      <c r="B38">
        <f>가중평균좌수!D19</f>
        <v>43762916679</v>
      </c>
      <c r="C38" s="466">
        <f t="shared" si="1"/>
        <v>437629.16679000005</v>
      </c>
      <c r="D38" s="466">
        <f t="shared" si="2"/>
        <v>437629.16679000005</v>
      </c>
      <c r="E38" s="466">
        <f t="shared" si="3"/>
        <v>4376291.6678999998</v>
      </c>
      <c r="F38" s="466">
        <f t="shared" si="4"/>
        <v>4376291.6678999998</v>
      </c>
      <c r="H38" s="467"/>
      <c r="I38" s="467"/>
    </row>
    <row r="39" spans="1:9">
      <c r="A39">
        <f>가중평균좌수!B20</f>
        <v>20250118</v>
      </c>
      <c r="B39">
        <f>가중평균좌수!D20</f>
        <v>43763097204</v>
      </c>
      <c r="C39" s="466">
        <f t="shared" si="1"/>
        <v>437630.97204000002</v>
      </c>
      <c r="D39" s="466">
        <f t="shared" si="2"/>
        <v>437630.97204000002</v>
      </c>
      <c r="E39" s="466">
        <f t="shared" si="3"/>
        <v>4376309.7204</v>
      </c>
      <c r="F39" s="466">
        <f t="shared" si="4"/>
        <v>4376309.7204</v>
      </c>
      <c r="H39" s="467"/>
      <c r="I39" s="467"/>
    </row>
    <row r="40" spans="1:9">
      <c r="A40">
        <f>가중평균좌수!B21</f>
        <v>20250119</v>
      </c>
      <c r="B40">
        <f>가중평균좌수!D21</f>
        <v>43763277728</v>
      </c>
      <c r="C40" s="466">
        <f t="shared" si="1"/>
        <v>437632.77728000004</v>
      </c>
      <c r="D40" s="466">
        <f t="shared" si="2"/>
        <v>437632.77728000004</v>
      </c>
      <c r="E40" s="466">
        <f t="shared" si="3"/>
        <v>4376327.7728000004</v>
      </c>
      <c r="F40" s="466">
        <f t="shared" si="4"/>
        <v>4376327.7728000004</v>
      </c>
      <c r="H40" s="467"/>
      <c r="I40" s="467"/>
    </row>
    <row r="41" spans="1:9">
      <c r="A41">
        <f>가중평균좌수!B22</f>
        <v>20250120</v>
      </c>
      <c r="B41">
        <f>가중평균좌수!D22</f>
        <v>43583036369</v>
      </c>
      <c r="C41" s="466">
        <f t="shared" si="1"/>
        <v>435830.36369000003</v>
      </c>
      <c r="D41" s="466">
        <f t="shared" si="2"/>
        <v>435830.36369000003</v>
      </c>
      <c r="E41" s="466">
        <f t="shared" si="3"/>
        <v>4358303.6369000003</v>
      </c>
      <c r="F41" s="466">
        <f t="shared" si="4"/>
        <v>4358303.6369000003</v>
      </c>
      <c r="H41" s="467"/>
      <c r="I41" s="467"/>
    </row>
    <row r="42" spans="1:9">
      <c r="A42">
        <f>가중평균좌수!B23</f>
        <v>20250121</v>
      </c>
      <c r="B42">
        <f>가중평균좌수!D23</f>
        <v>43650889194</v>
      </c>
      <c r="C42" s="466">
        <f t="shared" si="1"/>
        <v>436508.89194000006</v>
      </c>
      <c r="D42" s="466">
        <f t="shared" si="2"/>
        <v>436508.89194000006</v>
      </c>
      <c r="E42" s="466">
        <f t="shared" si="3"/>
        <v>4365088.9194</v>
      </c>
      <c r="F42" s="466">
        <f t="shared" si="4"/>
        <v>4365088.9194</v>
      </c>
      <c r="H42" s="467"/>
      <c r="I42" s="467"/>
    </row>
    <row r="43" spans="1:9">
      <c r="A43">
        <f>가중평균좌수!B24</f>
        <v>20250122</v>
      </c>
      <c r="B43">
        <f>가중평균좌수!D24</f>
        <v>44711383517</v>
      </c>
      <c r="C43" s="466">
        <f t="shared" si="1"/>
        <v>447113.83517000003</v>
      </c>
      <c r="D43" s="466">
        <f t="shared" si="2"/>
        <v>447113.83517000003</v>
      </c>
      <c r="E43" s="466">
        <f t="shared" si="3"/>
        <v>4471138.3517000005</v>
      </c>
      <c r="F43" s="466">
        <f t="shared" si="4"/>
        <v>4471138.3517000005</v>
      </c>
      <c r="H43" s="467"/>
      <c r="I43" s="467"/>
    </row>
    <row r="44" spans="1:9">
      <c r="A44">
        <f>가중평균좌수!B25</f>
        <v>20250123</v>
      </c>
      <c r="B44">
        <f>가중평균좌수!D25</f>
        <v>43641279428</v>
      </c>
      <c r="C44" s="466">
        <f t="shared" si="1"/>
        <v>436412.79428000003</v>
      </c>
      <c r="D44" s="466">
        <f t="shared" si="2"/>
        <v>436412.79428000003</v>
      </c>
      <c r="E44" s="466">
        <f t="shared" si="3"/>
        <v>4364127.9428000003</v>
      </c>
      <c r="F44" s="466">
        <f t="shared" si="4"/>
        <v>4364127.9428000003</v>
      </c>
      <c r="H44" s="467"/>
      <c r="I44" s="467"/>
    </row>
    <row r="45" spans="1:9">
      <c r="A45">
        <f>가중평균좌수!B26</f>
        <v>20250124</v>
      </c>
      <c r="B45">
        <f>가중평균좌수!D26</f>
        <v>44153914295</v>
      </c>
      <c r="C45" s="466">
        <f t="shared" si="1"/>
        <v>441539.14295000001</v>
      </c>
      <c r="D45" s="466">
        <f t="shared" si="2"/>
        <v>441539.14295000001</v>
      </c>
      <c r="E45" s="466">
        <f t="shared" si="3"/>
        <v>4415391.4295000006</v>
      </c>
      <c r="F45" s="466">
        <f t="shared" si="4"/>
        <v>4415391.4295000006</v>
      </c>
      <c r="H45" s="467"/>
      <c r="I45" s="467"/>
    </row>
    <row r="46" spans="1:9">
      <c r="A46">
        <f>가중평균좌수!B27</f>
        <v>20250125</v>
      </c>
      <c r="B46">
        <f>가중평균좌수!D27</f>
        <v>44153954108</v>
      </c>
      <c r="C46" s="466">
        <f t="shared" si="1"/>
        <v>441539.54108000005</v>
      </c>
      <c r="D46" s="466">
        <f t="shared" si="2"/>
        <v>441539.54108000005</v>
      </c>
      <c r="E46" s="466">
        <f t="shared" si="3"/>
        <v>4415395.4108000007</v>
      </c>
      <c r="F46" s="466">
        <f t="shared" si="4"/>
        <v>4415395.4108000007</v>
      </c>
      <c r="H46" s="467"/>
      <c r="I46" s="467"/>
    </row>
    <row r="47" spans="1:9">
      <c r="A47">
        <f>가중평균좌수!B28</f>
        <v>20250126</v>
      </c>
      <c r="B47">
        <f>가중평균좌수!D28</f>
        <v>44153994220</v>
      </c>
      <c r="C47" s="466">
        <f t="shared" si="1"/>
        <v>441539.94220000005</v>
      </c>
      <c r="D47" s="466">
        <f t="shared" si="2"/>
        <v>441539.94220000005</v>
      </c>
      <c r="E47" s="466">
        <f t="shared" si="3"/>
        <v>4415399.4220000003</v>
      </c>
      <c r="F47" s="466">
        <f t="shared" si="4"/>
        <v>4415399.4220000003</v>
      </c>
      <c r="H47" s="467"/>
      <c r="I47" s="467"/>
    </row>
    <row r="48" spans="1:9">
      <c r="A48">
        <f>가중평균좌수!B29</f>
        <v>20250127</v>
      </c>
      <c r="B48">
        <f>가중평균좌수!D29</f>
        <v>44154034031</v>
      </c>
      <c r="C48" s="466">
        <f t="shared" si="1"/>
        <v>441540.34031000006</v>
      </c>
      <c r="D48" s="466">
        <f t="shared" si="2"/>
        <v>441540.34031000006</v>
      </c>
      <c r="E48" s="466">
        <f t="shared" si="3"/>
        <v>4415403.4030999998</v>
      </c>
      <c r="F48" s="466">
        <f t="shared" si="4"/>
        <v>4415403.4030999998</v>
      </c>
      <c r="H48" s="467"/>
      <c r="I48" s="467"/>
    </row>
    <row r="49" spans="1:9">
      <c r="A49">
        <f>가중평균좌수!B30</f>
        <v>20250128</v>
      </c>
      <c r="B49">
        <f>가중평균좌수!D30</f>
        <v>44154073842</v>
      </c>
      <c r="C49" s="466">
        <f t="shared" si="1"/>
        <v>441540.73842000001</v>
      </c>
      <c r="D49" s="466">
        <f t="shared" si="2"/>
        <v>441540.73842000001</v>
      </c>
      <c r="E49" s="466">
        <f t="shared" si="3"/>
        <v>4415407.3842000002</v>
      </c>
      <c r="F49" s="466">
        <f t="shared" si="4"/>
        <v>4415407.3842000002</v>
      </c>
      <c r="H49" s="467"/>
      <c r="I49" s="467"/>
    </row>
    <row r="50" spans="1:9">
      <c r="A50">
        <f>가중평균좌수!B31</f>
        <v>20250129</v>
      </c>
      <c r="B50">
        <f>가중평균좌수!D31</f>
        <v>44154113752</v>
      </c>
      <c r="C50" s="466">
        <f t="shared" si="1"/>
        <v>441541.13752000005</v>
      </c>
      <c r="D50" s="466">
        <f t="shared" si="2"/>
        <v>441541.13752000005</v>
      </c>
      <c r="E50" s="466">
        <f t="shared" si="3"/>
        <v>4415411.3752000006</v>
      </c>
      <c r="F50" s="466">
        <f t="shared" si="4"/>
        <v>4415411.3752000006</v>
      </c>
      <c r="H50" s="467"/>
      <c r="I50" s="467"/>
    </row>
    <row r="51" spans="1:9">
      <c r="A51">
        <f>가중평균좌수!B32</f>
        <v>20250130</v>
      </c>
      <c r="B51">
        <f>가중평균좌수!D32</f>
        <v>44154153563</v>
      </c>
      <c r="C51" s="466">
        <f t="shared" si="1"/>
        <v>441541.53563000006</v>
      </c>
      <c r="D51" s="466">
        <f t="shared" si="2"/>
        <v>441541.53563000006</v>
      </c>
      <c r="E51" s="466">
        <f t="shared" si="3"/>
        <v>4415415.3563000001</v>
      </c>
      <c r="F51" s="466">
        <f t="shared" si="4"/>
        <v>4415415.3563000001</v>
      </c>
      <c r="H51" s="467"/>
      <c r="I51" s="467"/>
    </row>
    <row r="52" spans="1:9">
      <c r="A52">
        <f>가중평균좌수!B33</f>
        <v>20250131</v>
      </c>
      <c r="B52">
        <f>가중평균좌수!D33</f>
        <v>43281604408</v>
      </c>
      <c r="C52" s="466">
        <f t="shared" si="1"/>
        <v>432816.04408000002</v>
      </c>
      <c r="D52" s="466">
        <f t="shared" si="2"/>
        <v>432816.04408000002</v>
      </c>
      <c r="E52" s="466">
        <f t="shared" si="3"/>
        <v>4328160.4408</v>
      </c>
      <c r="F52" s="466">
        <f t="shared" si="4"/>
        <v>4328160.4408</v>
      </c>
      <c r="H52" s="467"/>
      <c r="I52" s="467"/>
    </row>
    <row r="53" spans="1:9">
      <c r="A53">
        <f>가중평균좌수!B34</f>
        <v>20250201</v>
      </c>
      <c r="B53">
        <f>가중평균좌수!D34</f>
        <v>43281698483</v>
      </c>
      <c r="C53" s="466">
        <f t="shared" si="1"/>
        <v>432816.98483000003</v>
      </c>
      <c r="D53" s="466">
        <f t="shared" si="2"/>
        <v>432816.98483000003</v>
      </c>
      <c r="E53" s="466">
        <f t="shared" si="3"/>
        <v>4328169.8483000007</v>
      </c>
      <c r="F53" s="466">
        <f t="shared" si="4"/>
        <v>4328169.8483000007</v>
      </c>
      <c r="H53" s="467"/>
      <c r="I53" s="467"/>
    </row>
    <row r="54" spans="1:9">
      <c r="A54">
        <f>가중평균좌수!B35</f>
        <v>20250202</v>
      </c>
      <c r="B54">
        <f>가중평균좌수!D35</f>
        <v>43281792658</v>
      </c>
      <c r="C54" s="466">
        <f t="shared" si="1"/>
        <v>432817.92658000003</v>
      </c>
      <c r="D54" s="466">
        <f t="shared" si="2"/>
        <v>432817.92658000003</v>
      </c>
      <c r="E54" s="466">
        <f t="shared" si="3"/>
        <v>4328179.2658000002</v>
      </c>
      <c r="F54" s="466">
        <f t="shared" si="4"/>
        <v>4328179.2658000002</v>
      </c>
      <c r="H54" s="467"/>
      <c r="I54" s="467"/>
    </row>
    <row r="55" spans="1:9">
      <c r="A55">
        <f>가중평균좌수!B36</f>
        <v>20250203</v>
      </c>
      <c r="B55">
        <f>가중평균좌수!D36</f>
        <v>40928688316</v>
      </c>
      <c r="C55" s="466">
        <f t="shared" si="1"/>
        <v>409286.88316000003</v>
      </c>
      <c r="D55" s="466">
        <f t="shared" si="2"/>
        <v>409286.88316000003</v>
      </c>
      <c r="E55" s="466">
        <f t="shared" si="3"/>
        <v>4092868.8316000002</v>
      </c>
      <c r="F55" s="466">
        <f t="shared" si="4"/>
        <v>4092868.8316000002</v>
      </c>
      <c r="H55" s="467"/>
      <c r="I55" s="467"/>
    </row>
    <row r="56" spans="1:9">
      <c r="A56">
        <f>가중평균좌수!B37</f>
        <v>20250204</v>
      </c>
      <c r="B56">
        <f>가중평균좌수!D37</f>
        <v>44889334284</v>
      </c>
      <c r="C56" s="466">
        <f t="shared" si="1"/>
        <v>448893.34284000006</v>
      </c>
      <c r="D56" s="466">
        <f t="shared" si="2"/>
        <v>448893.34284000006</v>
      </c>
      <c r="E56" s="466">
        <f t="shared" si="3"/>
        <v>4488933.4284000006</v>
      </c>
      <c r="F56" s="466">
        <f t="shared" si="4"/>
        <v>4488933.4284000006</v>
      </c>
      <c r="H56" s="467"/>
      <c r="I56" s="467"/>
    </row>
    <row r="57" spans="1:9">
      <c r="A57">
        <f>가중평균좌수!B38</f>
        <v>20250205</v>
      </c>
      <c r="B57">
        <f>가중평균좌수!D38</f>
        <v>45901498339</v>
      </c>
      <c r="C57" s="466">
        <f t="shared" si="1"/>
        <v>459014.98339000001</v>
      </c>
      <c r="D57" s="466">
        <f t="shared" si="2"/>
        <v>459014.98339000001</v>
      </c>
      <c r="E57" s="466">
        <f t="shared" si="3"/>
        <v>4590149.8339</v>
      </c>
      <c r="F57" s="466">
        <f t="shared" si="4"/>
        <v>4590149.8339</v>
      </c>
      <c r="H57" s="467"/>
      <c r="I57" s="467"/>
    </row>
    <row r="58" spans="1:9">
      <c r="A58">
        <f>가중평균좌수!B39</f>
        <v>20250206</v>
      </c>
      <c r="B58">
        <f>가중평균좌수!D39</f>
        <v>45376802505</v>
      </c>
      <c r="C58" s="466">
        <f t="shared" si="1"/>
        <v>453768.02505000005</v>
      </c>
      <c r="D58" s="466">
        <f t="shared" si="2"/>
        <v>453768.02505000005</v>
      </c>
      <c r="E58" s="466">
        <f t="shared" si="3"/>
        <v>4537680.2505000001</v>
      </c>
      <c r="F58" s="466">
        <f t="shared" si="4"/>
        <v>4537680.2505000001</v>
      </c>
      <c r="H58" s="467"/>
      <c r="I58" s="467"/>
    </row>
    <row r="59" spans="1:9">
      <c r="A59">
        <f>가중평균좌수!B40</f>
        <v>20250207</v>
      </c>
      <c r="B59">
        <f>가중평균좌수!D40</f>
        <v>44795728785</v>
      </c>
      <c r="C59" s="466">
        <f t="shared" si="1"/>
        <v>447957.28785000002</v>
      </c>
      <c r="D59" s="466">
        <f t="shared" si="2"/>
        <v>447957.28785000002</v>
      </c>
      <c r="E59" s="466">
        <f t="shared" si="3"/>
        <v>4479572.8785000006</v>
      </c>
      <c r="F59" s="466">
        <f t="shared" si="4"/>
        <v>4479572.8785000006</v>
      </c>
      <c r="H59" s="467"/>
      <c r="I59" s="467"/>
    </row>
    <row r="60" spans="1:9">
      <c r="A60">
        <f>가중평균좌수!B41</f>
        <v>20250208</v>
      </c>
      <c r="B60">
        <f>가중평균좌수!D41</f>
        <v>44795895984</v>
      </c>
      <c r="C60" s="466">
        <f t="shared" si="1"/>
        <v>447958.95984000002</v>
      </c>
      <c r="D60" s="466">
        <f t="shared" si="2"/>
        <v>447958.95984000002</v>
      </c>
      <c r="E60" s="466">
        <f t="shared" si="3"/>
        <v>4479589.5984000005</v>
      </c>
      <c r="F60" s="466">
        <f t="shared" si="4"/>
        <v>4479589.5984000005</v>
      </c>
      <c r="H60" s="467"/>
      <c r="I60" s="467"/>
    </row>
    <row r="61" spans="1:9">
      <c r="A61">
        <f>가중평균좌수!B42</f>
        <v>20250209</v>
      </c>
      <c r="B61">
        <f>가중평균좌수!D42</f>
        <v>44796063083</v>
      </c>
      <c r="C61" s="466">
        <f t="shared" si="1"/>
        <v>447960.63083000004</v>
      </c>
      <c r="D61" s="466">
        <f t="shared" si="2"/>
        <v>447960.63083000004</v>
      </c>
      <c r="E61" s="466">
        <f t="shared" si="3"/>
        <v>4479606.3083000006</v>
      </c>
      <c r="F61" s="466">
        <f t="shared" si="4"/>
        <v>4479606.3083000006</v>
      </c>
      <c r="H61" s="467"/>
      <c r="I61" s="467"/>
    </row>
    <row r="62" spans="1:9">
      <c r="A62">
        <f>가중평균좌수!B43</f>
        <v>20250210</v>
      </c>
      <c r="B62">
        <f>가중평균좌수!D43</f>
        <v>43336373797</v>
      </c>
      <c r="C62" s="466">
        <f t="shared" si="1"/>
        <v>433363.73797000002</v>
      </c>
      <c r="D62" s="466">
        <f t="shared" si="2"/>
        <v>433363.73797000002</v>
      </c>
      <c r="E62" s="466">
        <f t="shared" si="3"/>
        <v>4333637.3797000004</v>
      </c>
      <c r="F62" s="466">
        <f t="shared" si="4"/>
        <v>4333637.3797000004</v>
      </c>
      <c r="H62" s="467"/>
      <c r="I62" s="467"/>
    </row>
    <row r="63" spans="1:9">
      <c r="A63">
        <f>가중평균좌수!B44</f>
        <v>20250211</v>
      </c>
      <c r="B63">
        <f>가중평균좌수!D44</f>
        <v>44060768714</v>
      </c>
      <c r="C63" s="466">
        <f t="shared" si="1"/>
        <v>440607.68714000005</v>
      </c>
      <c r="D63" s="466">
        <f t="shared" si="2"/>
        <v>440607.68714000005</v>
      </c>
      <c r="E63" s="466">
        <f t="shared" si="3"/>
        <v>4406076.8714000005</v>
      </c>
      <c r="F63" s="466">
        <f t="shared" si="4"/>
        <v>4406076.8714000005</v>
      </c>
      <c r="H63" s="467"/>
      <c r="I63" s="467"/>
    </row>
    <row r="64" spans="1:9">
      <c r="A64">
        <f>가중평균좌수!B45</f>
        <v>20250212</v>
      </c>
      <c r="B64">
        <f>가중평균좌수!D45</f>
        <v>45752951312</v>
      </c>
      <c r="C64" s="466">
        <f t="shared" si="1"/>
        <v>457529.51312000002</v>
      </c>
      <c r="D64" s="466">
        <f t="shared" si="2"/>
        <v>457529.51312000002</v>
      </c>
      <c r="E64" s="466">
        <f t="shared" si="3"/>
        <v>4575295.1312000006</v>
      </c>
      <c r="F64" s="466">
        <f t="shared" si="4"/>
        <v>4575295.1312000006</v>
      </c>
      <c r="H64" s="467"/>
      <c r="I64" s="467"/>
    </row>
    <row r="65" spans="1:9">
      <c r="A65">
        <f>가중평균좌수!B46</f>
        <v>20250213</v>
      </c>
      <c r="B65">
        <f>가중평균좌수!D46</f>
        <v>45101998137</v>
      </c>
      <c r="C65" s="466">
        <f t="shared" si="1"/>
        <v>451019.98137000005</v>
      </c>
      <c r="D65" s="466">
        <f t="shared" si="2"/>
        <v>451019.98137000005</v>
      </c>
      <c r="E65" s="466">
        <f t="shared" si="3"/>
        <v>4510199.8136999998</v>
      </c>
      <c r="F65" s="466">
        <f t="shared" si="4"/>
        <v>4510199.8136999998</v>
      </c>
      <c r="H65" s="467"/>
      <c r="I65" s="467"/>
    </row>
    <row r="66" spans="1:9">
      <c r="A66">
        <f>가중평균좌수!B47</f>
        <v>20250214</v>
      </c>
      <c r="B66">
        <f>가중평균좌수!D47</f>
        <v>45654660813</v>
      </c>
      <c r="C66" s="466">
        <f t="shared" si="1"/>
        <v>456546.60813000007</v>
      </c>
      <c r="D66" s="466">
        <f t="shared" si="2"/>
        <v>456546.60813000007</v>
      </c>
      <c r="E66" s="466">
        <f t="shared" si="3"/>
        <v>4565466.0813000007</v>
      </c>
      <c r="F66" s="466">
        <f t="shared" si="4"/>
        <v>4565466.0813000007</v>
      </c>
      <c r="H66" s="467"/>
      <c r="I66" s="467"/>
    </row>
    <row r="67" spans="1:9">
      <c r="A67">
        <f>가중평균좌수!B48</f>
        <v>20250215</v>
      </c>
      <c r="B67">
        <f>가중평균좌수!D48</f>
        <v>45654872662</v>
      </c>
      <c r="C67" s="466">
        <f t="shared" si="1"/>
        <v>456548.72662000003</v>
      </c>
      <c r="D67" s="466">
        <f t="shared" si="2"/>
        <v>456548.72662000003</v>
      </c>
      <c r="E67" s="466">
        <f t="shared" si="3"/>
        <v>4565487.2662000004</v>
      </c>
      <c r="F67" s="466">
        <f t="shared" si="4"/>
        <v>4565487.2662000004</v>
      </c>
      <c r="H67" s="467"/>
      <c r="I67" s="467"/>
    </row>
    <row r="68" spans="1:9">
      <c r="A68">
        <f>가중평균좌수!B49</f>
        <v>20250216</v>
      </c>
      <c r="B68">
        <f>가중평균좌수!D49</f>
        <v>45655084411</v>
      </c>
      <c r="C68" s="466">
        <f t="shared" si="1"/>
        <v>456550.84411000006</v>
      </c>
      <c r="D68" s="466">
        <f t="shared" si="2"/>
        <v>456550.84411000006</v>
      </c>
      <c r="E68" s="466">
        <f t="shared" si="3"/>
        <v>4565508.4411000004</v>
      </c>
      <c r="F68" s="466">
        <f t="shared" si="4"/>
        <v>4565508.4411000004</v>
      </c>
      <c r="H68" s="467"/>
      <c r="I68" s="467"/>
    </row>
    <row r="69" spans="1:9">
      <c r="A69">
        <f>가중평균좌수!B50</f>
        <v>20250217</v>
      </c>
      <c r="B69">
        <f>가중평균좌수!D50</f>
        <v>44648510968</v>
      </c>
      <c r="C69" s="466">
        <f t="shared" si="1"/>
        <v>446485.10968000005</v>
      </c>
      <c r="D69" s="466">
        <f t="shared" si="2"/>
        <v>446485.10968000005</v>
      </c>
      <c r="E69" s="466">
        <f t="shared" si="3"/>
        <v>4464851.0968000004</v>
      </c>
      <c r="F69" s="466">
        <f t="shared" si="4"/>
        <v>4464851.0968000004</v>
      </c>
      <c r="H69" s="467"/>
      <c r="I69" s="467"/>
    </row>
    <row r="70" spans="1:9">
      <c r="A70">
        <f>가중평균좌수!B51</f>
        <v>20250218</v>
      </c>
      <c r="B70">
        <f>가중평균좌수!D51</f>
        <v>46954585151</v>
      </c>
      <c r="C70" s="466">
        <f t="shared" si="1"/>
        <v>469545.85151000007</v>
      </c>
      <c r="D70" s="466">
        <f t="shared" si="2"/>
        <v>469545.85151000007</v>
      </c>
      <c r="E70" s="466">
        <f t="shared" si="3"/>
        <v>4695458.5151000004</v>
      </c>
      <c r="F70" s="466">
        <f t="shared" si="4"/>
        <v>4695458.5151000004</v>
      </c>
      <c r="H70" s="467"/>
      <c r="I70" s="467"/>
    </row>
    <row r="71" spans="1:9">
      <c r="A71">
        <f>가중평균좌수!B52</f>
        <v>20250219</v>
      </c>
      <c r="B71">
        <f>가중평균좌수!D52</f>
        <v>47178986275</v>
      </c>
      <c r="C71" s="466">
        <f t="shared" si="1"/>
        <v>471789.86275000003</v>
      </c>
      <c r="D71" s="466">
        <f t="shared" si="2"/>
        <v>471789.86275000003</v>
      </c>
      <c r="E71" s="466">
        <f t="shared" si="3"/>
        <v>4717898.6275000004</v>
      </c>
      <c r="F71" s="466">
        <f t="shared" si="4"/>
        <v>4717898.6275000004</v>
      </c>
      <c r="H71" s="467"/>
      <c r="I71" s="467"/>
    </row>
    <row r="72" spans="1:9">
      <c r="A72">
        <f>가중평균좌수!B53</f>
        <v>20250220</v>
      </c>
      <c r="B72">
        <f>가중평균좌수!D53</f>
        <v>46431233284</v>
      </c>
      <c r="C72" s="466">
        <f t="shared" si="1"/>
        <v>464312.33284000005</v>
      </c>
      <c r="D72" s="466">
        <f t="shared" si="2"/>
        <v>464312.33284000005</v>
      </c>
      <c r="E72" s="466">
        <f t="shared" si="3"/>
        <v>4643123.3284</v>
      </c>
      <c r="F72" s="466">
        <f t="shared" si="4"/>
        <v>4643123.3284</v>
      </c>
      <c r="H72" s="467"/>
      <c r="I72" s="467"/>
    </row>
    <row r="73" spans="1:9">
      <c r="A73">
        <f>가중평균좌수!B54</f>
        <v>20250221</v>
      </c>
      <c r="B73">
        <f>가중평균좌수!D54</f>
        <v>43127993242</v>
      </c>
      <c r="C73" s="466">
        <f t="shared" si="1"/>
        <v>431279.93242000003</v>
      </c>
      <c r="D73" s="466">
        <f t="shared" si="2"/>
        <v>431279.93242000003</v>
      </c>
      <c r="E73" s="466">
        <f t="shared" si="3"/>
        <v>4312799.3242000006</v>
      </c>
      <c r="F73" s="466">
        <f t="shared" si="4"/>
        <v>4312799.3242000006</v>
      </c>
      <c r="H73" s="467"/>
      <c r="I73" s="467"/>
    </row>
    <row r="74" spans="1:9">
      <c r="A74">
        <f>가중평균좌수!B55</f>
        <v>20250222</v>
      </c>
      <c r="B74">
        <f>가중평균좌수!D55</f>
        <v>43127987602</v>
      </c>
      <c r="C74" s="466">
        <f t="shared" si="1"/>
        <v>431279.87602000003</v>
      </c>
      <c r="D74" s="466">
        <f t="shared" si="2"/>
        <v>431279.87602000003</v>
      </c>
      <c r="E74" s="466">
        <f t="shared" si="3"/>
        <v>4312798.7602000004</v>
      </c>
      <c r="F74" s="466">
        <f t="shared" si="4"/>
        <v>4312798.7602000004</v>
      </c>
      <c r="H74" s="467"/>
      <c r="I74" s="467"/>
    </row>
    <row r="75" spans="1:9">
      <c r="A75">
        <f>가중평균좌수!B56</f>
        <v>20250223</v>
      </c>
      <c r="B75">
        <f>가중평균좌수!D56</f>
        <v>43127981962</v>
      </c>
      <c r="C75" s="466">
        <f t="shared" si="1"/>
        <v>431279.81962000002</v>
      </c>
      <c r="D75" s="466">
        <f t="shared" si="2"/>
        <v>431279.81962000002</v>
      </c>
      <c r="E75" s="466">
        <f t="shared" si="3"/>
        <v>4312798.1962000001</v>
      </c>
      <c r="F75" s="466">
        <f t="shared" si="4"/>
        <v>4312798.1962000001</v>
      </c>
      <c r="H75" s="467"/>
      <c r="I75" s="467"/>
    </row>
    <row r="76" spans="1:9">
      <c r="A76">
        <f>가중평균좌수!B57</f>
        <v>20250224</v>
      </c>
      <c r="B76">
        <f>가중평균좌수!D57</f>
        <v>42438612250</v>
      </c>
      <c r="C76" s="466">
        <f t="shared" si="1"/>
        <v>424386.12250000006</v>
      </c>
      <c r="D76" s="466">
        <f t="shared" si="2"/>
        <v>424386.12250000006</v>
      </c>
      <c r="E76" s="466">
        <f t="shared" si="3"/>
        <v>4243861.2250000006</v>
      </c>
      <c r="F76" s="466">
        <f t="shared" si="4"/>
        <v>4243861.2250000006</v>
      </c>
      <c r="H76" s="467"/>
      <c r="I76" s="467"/>
    </row>
    <row r="77" spans="1:9">
      <c r="A77">
        <f>가중평균좌수!B58</f>
        <v>20250225</v>
      </c>
      <c r="B77">
        <f>가중평균좌수!D58</f>
        <v>42072253956</v>
      </c>
      <c r="C77" s="466">
        <f t="shared" si="1"/>
        <v>420722.53956000006</v>
      </c>
      <c r="D77" s="466">
        <f t="shared" si="2"/>
        <v>420722.53956000006</v>
      </c>
      <c r="E77" s="466">
        <f t="shared" si="3"/>
        <v>4207225.3956000004</v>
      </c>
      <c r="F77" s="466">
        <f t="shared" si="4"/>
        <v>4207225.3956000004</v>
      </c>
      <c r="H77" s="467"/>
      <c r="I77" s="467"/>
    </row>
    <row r="78" spans="1:9">
      <c r="A78">
        <f>가중평균좌수!B59</f>
        <v>20250226</v>
      </c>
      <c r="B78">
        <f>가중평균좌수!D59</f>
        <v>42435118212</v>
      </c>
      <c r="C78" s="466">
        <f t="shared" si="1"/>
        <v>424351.18212000001</v>
      </c>
      <c r="D78" s="466">
        <f t="shared" si="2"/>
        <v>424351.18212000001</v>
      </c>
      <c r="E78" s="466">
        <f t="shared" si="3"/>
        <v>4243511.8212000001</v>
      </c>
      <c r="F78" s="466">
        <f t="shared" si="4"/>
        <v>4243511.8212000001</v>
      </c>
      <c r="H78" s="467"/>
      <c r="I78" s="467"/>
    </row>
    <row r="79" spans="1:9">
      <c r="A79">
        <f>가중평균좌수!B60</f>
        <v>20250227</v>
      </c>
      <c r="B79">
        <f>가중평균좌수!D60</f>
        <v>43737597248</v>
      </c>
      <c r="C79" s="466">
        <f t="shared" si="1"/>
        <v>437375.97248000005</v>
      </c>
      <c r="D79" s="466">
        <f t="shared" si="2"/>
        <v>437375.97248000005</v>
      </c>
      <c r="E79" s="466">
        <f t="shared" si="3"/>
        <v>4373759.7248</v>
      </c>
      <c r="F79" s="466">
        <f t="shared" si="4"/>
        <v>4373759.7248</v>
      </c>
      <c r="H79" s="467"/>
      <c r="I79" s="467"/>
    </row>
    <row r="80" spans="1:9">
      <c r="A80">
        <f>가중평균좌수!B61</f>
        <v>20250228</v>
      </c>
      <c r="B80">
        <f>가중평균좌수!D61</f>
        <v>40574460282</v>
      </c>
      <c r="C80" s="466">
        <f t="shared" si="1"/>
        <v>405744.60282000003</v>
      </c>
      <c r="D80" s="466">
        <f t="shared" si="2"/>
        <v>405744.60282000003</v>
      </c>
      <c r="E80" s="466">
        <f t="shared" si="3"/>
        <v>4057446.0282000001</v>
      </c>
      <c r="F80" s="466">
        <f t="shared" si="4"/>
        <v>4057446.0282000001</v>
      </c>
      <c r="H80" s="467"/>
      <c r="I80" s="467"/>
    </row>
    <row r="81" spans="1:9">
      <c r="A81">
        <f>가중평균좌수!B62</f>
        <v>20250301</v>
      </c>
      <c r="B81">
        <f>가중평균좌수!D62</f>
        <v>40574541849</v>
      </c>
      <c r="C81" s="466">
        <f t="shared" si="1"/>
        <v>405745.41849000001</v>
      </c>
      <c r="D81" s="466">
        <f t="shared" si="2"/>
        <v>405745.41849000001</v>
      </c>
      <c r="E81" s="466">
        <f t="shared" si="3"/>
        <v>4057454.1849000002</v>
      </c>
      <c r="F81" s="466">
        <f t="shared" si="4"/>
        <v>4057454.1849000002</v>
      </c>
      <c r="H81" s="467"/>
      <c r="I81" s="467"/>
    </row>
    <row r="82" spans="1:9">
      <c r="A82">
        <f>가중평균좌수!B63</f>
        <v>20250302</v>
      </c>
      <c r="B82">
        <f>가중평균좌수!D63</f>
        <v>40574623416</v>
      </c>
      <c r="C82" s="466">
        <f t="shared" si="1"/>
        <v>405746.23416000005</v>
      </c>
      <c r="D82" s="466">
        <f t="shared" si="2"/>
        <v>405746.23416000005</v>
      </c>
      <c r="E82" s="466">
        <f t="shared" si="3"/>
        <v>4057462.3416000004</v>
      </c>
      <c r="F82" s="466">
        <f t="shared" si="4"/>
        <v>4057462.3416000004</v>
      </c>
      <c r="H82" s="467"/>
      <c r="I82" s="467"/>
    </row>
    <row r="83" spans="1:9">
      <c r="A83">
        <f>가중평균좌수!B64</f>
        <v>20250303</v>
      </c>
      <c r="B83">
        <f>가중평균좌수!D64</f>
        <v>40574705083</v>
      </c>
      <c r="C83" s="466">
        <f t="shared" si="1"/>
        <v>405747.05083000002</v>
      </c>
      <c r="D83" s="466">
        <f t="shared" si="2"/>
        <v>405747.05083000002</v>
      </c>
      <c r="E83" s="466">
        <f t="shared" si="3"/>
        <v>4057470.5083000003</v>
      </c>
      <c r="F83" s="466">
        <f t="shared" si="4"/>
        <v>4057470.5083000003</v>
      </c>
      <c r="H83" s="467"/>
      <c r="I83" s="467"/>
    </row>
    <row r="84" spans="1:9">
      <c r="A84">
        <f>가중평균좌수!B65</f>
        <v>20250304</v>
      </c>
      <c r="B84">
        <f>가중평균좌수!D65</f>
        <v>40469087840</v>
      </c>
      <c r="C84" s="466">
        <f t="shared" si="1"/>
        <v>404690.87840000005</v>
      </c>
      <c r="D84" s="466">
        <f t="shared" si="2"/>
        <v>404690.87840000005</v>
      </c>
      <c r="E84" s="466">
        <f t="shared" si="3"/>
        <v>4046908.784</v>
      </c>
      <c r="F84" s="466">
        <f t="shared" si="4"/>
        <v>4046908.784</v>
      </c>
      <c r="H84" s="467"/>
      <c r="I84" s="467"/>
    </row>
    <row r="85" spans="1:9">
      <c r="A85">
        <f>가중평균좌수!B66</f>
        <v>20250305</v>
      </c>
      <c r="B85">
        <f>가중평균좌수!D66</f>
        <v>41235737581</v>
      </c>
      <c r="C85" s="466">
        <f t="shared" si="1"/>
        <v>412357.37581000006</v>
      </c>
      <c r="D85" s="466">
        <f t="shared" si="2"/>
        <v>412357.37581000006</v>
      </c>
      <c r="E85" s="466">
        <f t="shared" si="3"/>
        <v>4123573.7581000002</v>
      </c>
      <c r="F85" s="466">
        <f t="shared" si="4"/>
        <v>4123573.7581000002</v>
      </c>
      <c r="H85" s="467"/>
      <c r="I85" s="467"/>
    </row>
    <row r="86" spans="1:9">
      <c r="A86">
        <f>가중평균좌수!B67</f>
        <v>20250306</v>
      </c>
      <c r="B86">
        <f>가중평균좌수!D67</f>
        <v>45140396273</v>
      </c>
      <c r="C86" s="466">
        <f t="shared" si="1"/>
        <v>451403.96273000003</v>
      </c>
      <c r="D86" s="466">
        <f t="shared" si="2"/>
        <v>451403.96273000003</v>
      </c>
      <c r="E86" s="466">
        <f t="shared" si="3"/>
        <v>4514039.6272999998</v>
      </c>
      <c r="F86" s="466">
        <f t="shared" si="4"/>
        <v>4514039.6272999998</v>
      </c>
      <c r="H86" s="467"/>
      <c r="I86" s="467"/>
    </row>
    <row r="87" spans="1:9">
      <c r="A87">
        <f>가중평균좌수!B68</f>
        <v>20250307</v>
      </c>
      <c r="B87">
        <f>가중평균좌수!D68</f>
        <v>43167380298</v>
      </c>
      <c r="C87" s="466">
        <f t="shared" ref="C87:C150" si="5">B87*C$21</f>
        <v>431673.80298000004</v>
      </c>
      <c r="D87" s="466">
        <f t="shared" ref="D87:D150" si="6">B87*D$21</f>
        <v>431673.80298000004</v>
      </c>
      <c r="E87" s="466">
        <f t="shared" ref="E87:E150" si="7">B87*E$21</f>
        <v>4316738.0298000006</v>
      </c>
      <c r="F87" s="466">
        <f t="shared" ref="F87:F150" si="8">B87*F$21</f>
        <v>4316738.0298000006</v>
      </c>
      <c r="H87" s="467"/>
      <c r="I87" s="467"/>
    </row>
    <row r="88" spans="1:9">
      <c r="A88">
        <f>가중평균좌수!B69</f>
        <v>20250308</v>
      </c>
      <c r="B88">
        <f>가중평균좌수!D69</f>
        <v>43167421288</v>
      </c>
      <c r="C88" s="466">
        <f t="shared" si="5"/>
        <v>431674.21288000001</v>
      </c>
      <c r="D88" s="466">
        <f t="shared" si="6"/>
        <v>431674.21288000001</v>
      </c>
      <c r="E88" s="466">
        <f t="shared" si="7"/>
        <v>4316742.1288000001</v>
      </c>
      <c r="F88" s="466">
        <f t="shared" si="8"/>
        <v>4316742.1288000001</v>
      </c>
      <c r="H88" s="467"/>
      <c r="I88" s="467"/>
    </row>
    <row r="89" spans="1:9">
      <c r="A89">
        <f>가중평균좌수!B70</f>
        <v>20250309</v>
      </c>
      <c r="B89">
        <f>가중평균좌수!D70</f>
        <v>43167462378</v>
      </c>
      <c r="C89" s="466">
        <f t="shared" si="5"/>
        <v>431674.62378000002</v>
      </c>
      <c r="D89" s="466">
        <f t="shared" si="6"/>
        <v>431674.62378000002</v>
      </c>
      <c r="E89" s="466">
        <f t="shared" si="7"/>
        <v>4316746.2378000002</v>
      </c>
      <c r="F89" s="466">
        <f t="shared" si="8"/>
        <v>4316746.2378000002</v>
      </c>
      <c r="H89" s="467"/>
      <c r="I89" s="467"/>
    </row>
    <row r="90" spans="1:9">
      <c r="A90">
        <f>가중평균좌수!B71</f>
        <v>20250310</v>
      </c>
      <c r="B90">
        <f>가중평균좌수!D71</f>
        <v>43364095032</v>
      </c>
      <c r="C90" s="466">
        <f t="shared" si="5"/>
        <v>433640.95032000006</v>
      </c>
      <c r="D90" s="466">
        <f t="shared" si="6"/>
        <v>433640.95032000006</v>
      </c>
      <c r="E90" s="466">
        <f t="shared" si="7"/>
        <v>4336409.5032000002</v>
      </c>
      <c r="F90" s="466">
        <f t="shared" si="8"/>
        <v>4336409.5032000002</v>
      </c>
      <c r="H90" s="467"/>
      <c r="I90" s="467"/>
    </row>
    <row r="91" spans="1:9">
      <c r="A91">
        <f>가중평균좌수!B72</f>
        <v>20250311</v>
      </c>
      <c r="B91">
        <f>가중평균좌수!D72</f>
        <v>42297372860</v>
      </c>
      <c r="C91" s="466">
        <f t="shared" si="5"/>
        <v>422973.72860000003</v>
      </c>
      <c r="D91" s="466">
        <f t="shared" si="6"/>
        <v>422973.72860000003</v>
      </c>
      <c r="E91" s="466">
        <f t="shared" si="7"/>
        <v>4229737.2860000003</v>
      </c>
      <c r="F91" s="466">
        <f t="shared" si="8"/>
        <v>4229737.2860000003</v>
      </c>
      <c r="H91" s="467"/>
      <c r="I91" s="467"/>
    </row>
    <row r="92" spans="1:9">
      <c r="A92">
        <f>가중평균좌수!B73</f>
        <v>20250312</v>
      </c>
      <c r="B92">
        <f>가중평균좌수!D73</f>
        <v>43743010344</v>
      </c>
      <c r="C92" s="466">
        <f t="shared" si="5"/>
        <v>437430.10344000004</v>
      </c>
      <c r="D92" s="466">
        <f t="shared" si="6"/>
        <v>437430.10344000004</v>
      </c>
      <c r="E92" s="466">
        <f t="shared" si="7"/>
        <v>4374301.0344000002</v>
      </c>
      <c r="F92" s="466">
        <f t="shared" si="8"/>
        <v>4374301.0344000002</v>
      </c>
      <c r="H92" s="467"/>
      <c r="I92" s="467"/>
    </row>
    <row r="93" spans="1:9">
      <c r="A93">
        <f>가중평균좌수!B74</f>
        <v>20250313</v>
      </c>
      <c r="B93">
        <f>가중평균좌수!D74</f>
        <v>44945070441</v>
      </c>
      <c r="C93" s="466">
        <f t="shared" si="5"/>
        <v>449450.70441000006</v>
      </c>
      <c r="D93" s="466">
        <f t="shared" si="6"/>
        <v>449450.70441000006</v>
      </c>
      <c r="E93" s="466">
        <f t="shared" si="7"/>
        <v>4494507.0441000005</v>
      </c>
      <c r="F93" s="466">
        <f t="shared" si="8"/>
        <v>4494507.0441000005</v>
      </c>
      <c r="H93" s="467"/>
      <c r="I93" s="467"/>
    </row>
    <row r="94" spans="1:9">
      <c r="A94">
        <f>가중평균좌수!B75</f>
        <v>20250314</v>
      </c>
      <c r="B94">
        <f>가중평균좌수!D75</f>
        <v>43784561489</v>
      </c>
      <c r="C94" s="466">
        <f t="shared" si="5"/>
        <v>437845.61489000003</v>
      </c>
      <c r="D94" s="466">
        <f t="shared" si="6"/>
        <v>437845.61489000003</v>
      </c>
      <c r="E94" s="466">
        <f t="shared" si="7"/>
        <v>4378456.1489000004</v>
      </c>
      <c r="F94" s="466">
        <f t="shared" si="8"/>
        <v>4378456.1489000004</v>
      </c>
      <c r="H94" s="467"/>
      <c r="I94" s="467"/>
    </row>
    <row r="95" spans="1:9">
      <c r="A95">
        <f>가중평균좌수!B76</f>
        <v>20250315</v>
      </c>
      <c r="B95">
        <f>가중평균좌수!D76</f>
        <v>43784590265</v>
      </c>
      <c r="C95" s="466">
        <f t="shared" si="5"/>
        <v>437845.90265000006</v>
      </c>
      <c r="D95" s="466">
        <f t="shared" si="6"/>
        <v>437845.90265000006</v>
      </c>
      <c r="E95" s="466">
        <f t="shared" si="7"/>
        <v>4378459.0265000006</v>
      </c>
      <c r="F95" s="466">
        <f t="shared" si="8"/>
        <v>4378459.0265000006</v>
      </c>
      <c r="H95" s="467"/>
      <c r="I95" s="467"/>
    </row>
    <row r="96" spans="1:9">
      <c r="A96">
        <f>가중평균좌수!B77</f>
        <v>20250316</v>
      </c>
      <c r="B96">
        <f>가중평균좌수!D77</f>
        <v>43784618941</v>
      </c>
      <c r="C96" s="466">
        <f t="shared" si="5"/>
        <v>437846.18941000005</v>
      </c>
      <c r="D96" s="466">
        <f t="shared" si="6"/>
        <v>437846.18941000005</v>
      </c>
      <c r="E96" s="466">
        <f t="shared" si="7"/>
        <v>4378461.8941000002</v>
      </c>
      <c r="F96" s="466">
        <f t="shared" si="8"/>
        <v>4378461.8941000002</v>
      </c>
      <c r="H96" s="467"/>
      <c r="I96" s="467"/>
    </row>
    <row r="97" spans="1:9">
      <c r="A97">
        <f>가중평균좌수!B78</f>
        <v>20250317</v>
      </c>
      <c r="B97">
        <f>가중평균좌수!D78</f>
        <v>45526865125</v>
      </c>
      <c r="C97" s="466">
        <f t="shared" si="5"/>
        <v>455268.65125000005</v>
      </c>
      <c r="D97" s="466">
        <f t="shared" si="6"/>
        <v>455268.65125000005</v>
      </c>
      <c r="E97" s="466">
        <f t="shared" si="7"/>
        <v>4552686.5125000002</v>
      </c>
      <c r="F97" s="466">
        <f t="shared" si="8"/>
        <v>4552686.5125000002</v>
      </c>
      <c r="H97" s="467"/>
      <c r="I97" s="467"/>
    </row>
    <row r="98" spans="1:9">
      <c r="A98">
        <f>가중평균좌수!B79</f>
        <v>20250318</v>
      </c>
      <c r="B98">
        <f>가중평균좌수!D79</f>
        <v>45769012725</v>
      </c>
      <c r="C98" s="466">
        <f t="shared" si="5"/>
        <v>457690.12725000002</v>
      </c>
      <c r="D98" s="466">
        <f t="shared" si="6"/>
        <v>457690.12725000002</v>
      </c>
      <c r="E98" s="466">
        <f t="shared" si="7"/>
        <v>4576901.2725</v>
      </c>
      <c r="F98" s="466">
        <f t="shared" si="8"/>
        <v>4576901.2725</v>
      </c>
      <c r="H98" s="467"/>
      <c r="I98" s="467"/>
    </row>
    <row r="99" spans="1:9">
      <c r="A99">
        <f>가중평균좌수!B80</f>
        <v>20250319</v>
      </c>
      <c r="B99">
        <f>가중평균좌수!D80</f>
        <v>46483226309</v>
      </c>
      <c r="C99" s="466">
        <f t="shared" si="5"/>
        <v>464832.26309000002</v>
      </c>
      <c r="D99" s="466">
        <f t="shared" si="6"/>
        <v>464832.26309000002</v>
      </c>
      <c r="E99" s="466">
        <f t="shared" si="7"/>
        <v>4648322.6309000002</v>
      </c>
      <c r="F99" s="466">
        <f t="shared" si="8"/>
        <v>4648322.6309000002</v>
      </c>
      <c r="H99" s="467"/>
      <c r="I99" s="467"/>
    </row>
    <row r="100" spans="1:9">
      <c r="A100">
        <f>가중평균좌수!B81</f>
        <v>20250320</v>
      </c>
      <c r="B100">
        <f>가중평균좌수!D81</f>
        <v>47202280948</v>
      </c>
      <c r="C100" s="466">
        <f t="shared" si="5"/>
        <v>472022.80948000005</v>
      </c>
      <c r="D100" s="466">
        <f t="shared" si="6"/>
        <v>472022.80948000005</v>
      </c>
      <c r="E100" s="466">
        <f t="shared" si="7"/>
        <v>4720228.0948000001</v>
      </c>
      <c r="F100" s="466">
        <f t="shared" si="8"/>
        <v>4720228.0948000001</v>
      </c>
      <c r="H100" s="467"/>
      <c r="I100" s="467"/>
    </row>
    <row r="101" spans="1:9">
      <c r="A101">
        <f>가중평균좌수!B82</f>
        <v>20250321</v>
      </c>
      <c r="B101">
        <f>가중평균좌수!D82</f>
        <v>47655455532</v>
      </c>
      <c r="C101" s="466">
        <f t="shared" si="5"/>
        <v>476554.55532000004</v>
      </c>
      <c r="D101" s="466">
        <f t="shared" si="6"/>
        <v>476554.55532000004</v>
      </c>
      <c r="E101" s="466">
        <f t="shared" si="7"/>
        <v>4765545.5532</v>
      </c>
      <c r="F101" s="466">
        <f t="shared" si="8"/>
        <v>4765545.5532</v>
      </c>
      <c r="H101" s="467"/>
      <c r="I101" s="467"/>
    </row>
    <row r="102" spans="1:9">
      <c r="A102">
        <f>가중평균좌수!B83</f>
        <v>20250322</v>
      </c>
      <c r="B102">
        <f>가중평균좌수!D83</f>
        <v>47655655453</v>
      </c>
      <c r="C102" s="466">
        <f t="shared" si="5"/>
        <v>476556.55453000002</v>
      </c>
      <c r="D102" s="466">
        <f t="shared" si="6"/>
        <v>476556.55453000002</v>
      </c>
      <c r="E102" s="466">
        <f t="shared" si="7"/>
        <v>4765565.5453000003</v>
      </c>
      <c r="F102" s="466">
        <f t="shared" si="8"/>
        <v>4765565.5453000003</v>
      </c>
      <c r="H102" s="467"/>
      <c r="I102" s="467"/>
    </row>
    <row r="103" spans="1:9">
      <c r="A103">
        <f>가중평균좌수!B84</f>
        <v>20250323</v>
      </c>
      <c r="B103">
        <f>가중평균좌수!D84</f>
        <v>47655855274</v>
      </c>
      <c r="C103" s="466">
        <f t="shared" si="5"/>
        <v>476558.55274000001</v>
      </c>
      <c r="D103" s="466">
        <f t="shared" si="6"/>
        <v>476558.55274000001</v>
      </c>
      <c r="E103" s="466">
        <f t="shared" si="7"/>
        <v>4765585.5274</v>
      </c>
      <c r="F103" s="466">
        <f t="shared" si="8"/>
        <v>4765585.5274</v>
      </c>
      <c r="H103" s="467"/>
      <c r="I103" s="467"/>
    </row>
    <row r="104" spans="1:9">
      <c r="A104">
        <f>가중평균좌수!B85</f>
        <v>20250324</v>
      </c>
      <c r="B104">
        <f>가중평균좌수!D85</f>
        <v>47250817733</v>
      </c>
      <c r="C104" s="466">
        <f t="shared" si="5"/>
        <v>472508.17733000003</v>
      </c>
      <c r="D104" s="466">
        <f t="shared" si="6"/>
        <v>472508.17733000003</v>
      </c>
      <c r="E104" s="466">
        <f t="shared" si="7"/>
        <v>4725081.7733000005</v>
      </c>
      <c r="F104" s="466">
        <f t="shared" si="8"/>
        <v>4725081.7733000005</v>
      </c>
      <c r="H104" s="467"/>
      <c r="I104" s="467"/>
    </row>
    <row r="105" spans="1:9">
      <c r="A105">
        <f>가중평균좌수!B86</f>
        <v>20250325</v>
      </c>
      <c r="B105">
        <f>가중평균좌수!D86</f>
        <v>45165010977</v>
      </c>
      <c r="C105" s="466">
        <f t="shared" si="5"/>
        <v>451650.10977000004</v>
      </c>
      <c r="D105" s="466">
        <f t="shared" si="6"/>
        <v>451650.10977000004</v>
      </c>
      <c r="E105" s="466">
        <f t="shared" si="7"/>
        <v>4516501.0976999998</v>
      </c>
      <c r="F105" s="466">
        <f t="shared" si="8"/>
        <v>4516501.0976999998</v>
      </c>
      <c r="H105" s="467"/>
      <c r="I105" s="467"/>
    </row>
    <row r="106" spans="1:9">
      <c r="A106">
        <f>가중평균좌수!B87</f>
        <v>20250326</v>
      </c>
      <c r="B106">
        <f>가중평균좌수!D87</f>
        <v>44257138797</v>
      </c>
      <c r="C106" s="466">
        <f t="shared" si="5"/>
        <v>442571.38797000004</v>
      </c>
      <c r="D106" s="466">
        <f t="shared" si="6"/>
        <v>442571.38797000004</v>
      </c>
      <c r="E106" s="466">
        <f t="shared" si="7"/>
        <v>4425713.8797000004</v>
      </c>
      <c r="F106" s="466">
        <f t="shared" si="8"/>
        <v>4425713.8797000004</v>
      </c>
      <c r="H106" s="467"/>
      <c r="I106" s="467"/>
    </row>
    <row r="107" spans="1:9">
      <c r="A107">
        <f>가중평균좌수!B88</f>
        <v>20250327</v>
      </c>
      <c r="B107">
        <f>가중평균좌수!D88</f>
        <v>43075490624</v>
      </c>
      <c r="C107" s="466">
        <f t="shared" si="5"/>
        <v>430754.90624000004</v>
      </c>
      <c r="D107" s="466">
        <f t="shared" si="6"/>
        <v>430754.90624000004</v>
      </c>
      <c r="E107" s="466">
        <f t="shared" si="7"/>
        <v>4307549.0624000002</v>
      </c>
      <c r="F107" s="466">
        <f t="shared" si="8"/>
        <v>4307549.0624000002</v>
      </c>
      <c r="H107" s="467"/>
      <c r="I107" s="467"/>
    </row>
    <row r="108" spans="1:9">
      <c r="A108">
        <f>가중평균좌수!B89</f>
        <v>20250328</v>
      </c>
      <c r="B108">
        <f>가중평균좌수!D89</f>
        <v>41648987495</v>
      </c>
      <c r="C108" s="466">
        <f t="shared" si="5"/>
        <v>416489.87495000003</v>
      </c>
      <c r="D108" s="466">
        <f t="shared" si="6"/>
        <v>416489.87495000003</v>
      </c>
      <c r="E108" s="466">
        <f t="shared" si="7"/>
        <v>4164898.7495000004</v>
      </c>
      <c r="F108" s="466">
        <f t="shared" si="8"/>
        <v>4164898.7495000004</v>
      </c>
      <c r="H108" s="467"/>
      <c r="I108" s="467"/>
    </row>
    <row r="109" spans="1:9">
      <c r="A109">
        <f>가중평균좌수!B90</f>
        <v>20250329</v>
      </c>
      <c r="B109">
        <f>가중평균좌수!D90</f>
        <v>41649033948</v>
      </c>
      <c r="C109" s="466">
        <f t="shared" si="5"/>
        <v>416490.33948000002</v>
      </c>
      <c r="D109" s="466">
        <f t="shared" si="6"/>
        <v>416490.33948000002</v>
      </c>
      <c r="E109" s="466">
        <f t="shared" si="7"/>
        <v>4164903.3948000004</v>
      </c>
      <c r="F109" s="466">
        <f t="shared" si="8"/>
        <v>4164903.3948000004</v>
      </c>
      <c r="H109" s="467"/>
      <c r="I109" s="467"/>
    </row>
    <row r="110" spans="1:9">
      <c r="A110">
        <f>가중평균좌수!B91</f>
        <v>20250330</v>
      </c>
      <c r="B110">
        <f>가중평균좌수!D91</f>
        <v>41649080501</v>
      </c>
      <c r="C110" s="466">
        <f t="shared" si="5"/>
        <v>416490.80501000001</v>
      </c>
      <c r="D110" s="466">
        <f t="shared" si="6"/>
        <v>416490.80501000001</v>
      </c>
      <c r="E110" s="466">
        <f t="shared" si="7"/>
        <v>4164908.0501000001</v>
      </c>
      <c r="F110" s="466">
        <f t="shared" si="8"/>
        <v>4164908.0501000001</v>
      </c>
      <c r="H110" s="467"/>
      <c r="I110" s="467"/>
    </row>
    <row r="111" spans="1:9">
      <c r="A111">
        <f>가중평균좌수!B92</f>
        <v>20250331</v>
      </c>
      <c r="B111">
        <f>가중평균좌수!D92</f>
        <v>39074136458</v>
      </c>
      <c r="C111" s="466">
        <f t="shared" si="5"/>
        <v>390741.36458000005</v>
      </c>
      <c r="D111" s="466">
        <f t="shared" si="6"/>
        <v>390741.36458000005</v>
      </c>
      <c r="E111" s="466">
        <f t="shared" si="7"/>
        <v>3907413.6458000001</v>
      </c>
      <c r="F111" s="466">
        <f t="shared" si="8"/>
        <v>3907413.6458000001</v>
      </c>
      <c r="H111" s="467"/>
      <c r="I111" s="467"/>
    </row>
    <row r="112" spans="1:9">
      <c r="A112">
        <f>가중평균좌수!B93</f>
        <v>20250401</v>
      </c>
      <c r="B112">
        <f>가중평균좌수!D93</f>
        <v>40471330749</v>
      </c>
      <c r="C112" s="466">
        <f t="shared" si="5"/>
        <v>404713.30749000004</v>
      </c>
      <c r="D112" s="466">
        <f t="shared" si="6"/>
        <v>404713.30749000004</v>
      </c>
      <c r="E112" s="466">
        <f t="shared" si="7"/>
        <v>4047133.0749000004</v>
      </c>
      <c r="F112" s="466">
        <f t="shared" si="8"/>
        <v>4047133.0749000004</v>
      </c>
      <c r="H112" s="467"/>
      <c r="I112" s="467"/>
    </row>
    <row r="113" spans="1:9">
      <c r="A113">
        <f>가중평균좌수!B94</f>
        <v>20250402</v>
      </c>
      <c r="B113">
        <f>가중평균좌수!D94</f>
        <v>42997905565</v>
      </c>
      <c r="C113" s="466">
        <f t="shared" si="5"/>
        <v>429979.05565000005</v>
      </c>
      <c r="D113" s="466">
        <f t="shared" si="6"/>
        <v>429979.05565000005</v>
      </c>
      <c r="E113" s="466">
        <f t="shared" si="7"/>
        <v>4299790.5564999999</v>
      </c>
      <c r="F113" s="466">
        <f t="shared" si="8"/>
        <v>4299790.5564999999</v>
      </c>
      <c r="H113" s="467"/>
      <c r="I113" s="467"/>
    </row>
    <row r="114" spans="1:9">
      <c r="A114">
        <f>가중평균좌수!B95</f>
        <v>20250403</v>
      </c>
      <c r="B114">
        <f>가중평균좌수!D95</f>
        <v>40407387955</v>
      </c>
      <c r="C114" s="466">
        <f t="shared" si="5"/>
        <v>404073.87955000001</v>
      </c>
      <c r="D114" s="466">
        <f t="shared" si="6"/>
        <v>404073.87955000001</v>
      </c>
      <c r="E114" s="466">
        <f t="shared" si="7"/>
        <v>4040738.7955</v>
      </c>
      <c r="F114" s="466">
        <f t="shared" si="8"/>
        <v>4040738.7955</v>
      </c>
      <c r="H114" s="467"/>
      <c r="I114" s="467"/>
    </row>
    <row r="115" spans="1:9">
      <c r="A115">
        <f>가중평균좌수!B96</f>
        <v>20250404</v>
      </c>
      <c r="B115">
        <f>가중평균좌수!D96</f>
        <v>41009911132</v>
      </c>
      <c r="C115" s="466">
        <f t="shared" si="5"/>
        <v>410099.11132000003</v>
      </c>
      <c r="D115" s="466">
        <f t="shared" si="6"/>
        <v>410099.11132000003</v>
      </c>
      <c r="E115" s="466">
        <f t="shared" si="7"/>
        <v>4100991.1132</v>
      </c>
      <c r="F115" s="466">
        <f t="shared" si="8"/>
        <v>4100991.1132</v>
      </c>
      <c r="H115" s="467"/>
      <c r="I115" s="467"/>
    </row>
    <row r="116" spans="1:9">
      <c r="A116">
        <f>가중평균좌수!B97</f>
        <v>20250405</v>
      </c>
      <c r="B116">
        <f>가중평균좌수!D97</f>
        <v>41010067632</v>
      </c>
      <c r="C116" s="466">
        <f t="shared" si="5"/>
        <v>410100.67632000003</v>
      </c>
      <c r="D116" s="466">
        <f t="shared" si="6"/>
        <v>410100.67632000003</v>
      </c>
      <c r="E116" s="466">
        <f t="shared" si="7"/>
        <v>4101006.7632000004</v>
      </c>
      <c r="F116" s="466">
        <f t="shared" si="8"/>
        <v>4101006.7632000004</v>
      </c>
      <c r="H116" s="467"/>
      <c r="I116" s="467"/>
    </row>
    <row r="117" spans="1:9">
      <c r="A117">
        <f>가중평균좌수!B98</f>
        <v>20250406</v>
      </c>
      <c r="B117">
        <f>가중평균좌수!D98</f>
        <v>41010224132</v>
      </c>
      <c r="C117" s="466">
        <f t="shared" si="5"/>
        <v>410102.24132000003</v>
      </c>
      <c r="D117" s="466">
        <f t="shared" si="6"/>
        <v>410102.24132000003</v>
      </c>
      <c r="E117" s="466">
        <f t="shared" si="7"/>
        <v>4101022.4132000003</v>
      </c>
      <c r="F117" s="466">
        <f t="shared" si="8"/>
        <v>4101022.4132000003</v>
      </c>
      <c r="H117" s="467"/>
      <c r="I117" s="467"/>
    </row>
    <row r="118" spans="1:9">
      <c r="A118">
        <f>가중평균좌수!B99</f>
        <v>20250407</v>
      </c>
      <c r="B118">
        <f>가중평균좌수!D99</f>
        <v>39893198686</v>
      </c>
      <c r="C118" s="466">
        <f t="shared" si="5"/>
        <v>398931.98686</v>
      </c>
      <c r="D118" s="466">
        <f t="shared" si="6"/>
        <v>398931.98686</v>
      </c>
      <c r="E118" s="466">
        <f t="shared" si="7"/>
        <v>3989319.8686000002</v>
      </c>
      <c r="F118" s="466">
        <f t="shared" si="8"/>
        <v>3989319.8686000002</v>
      </c>
      <c r="H118" s="467"/>
      <c r="I118" s="467"/>
    </row>
    <row r="119" spans="1:9">
      <c r="A119">
        <f>가중평균좌수!B100</f>
        <v>20250408</v>
      </c>
      <c r="B119">
        <f>가중평균좌수!D100</f>
        <v>42811870763</v>
      </c>
      <c r="C119" s="466">
        <f t="shared" si="5"/>
        <v>428118.70763000002</v>
      </c>
      <c r="D119" s="466">
        <f t="shared" si="6"/>
        <v>428118.70763000002</v>
      </c>
      <c r="E119" s="466">
        <f t="shared" si="7"/>
        <v>4281187.0762999998</v>
      </c>
      <c r="F119" s="466">
        <f t="shared" si="8"/>
        <v>4281187.0762999998</v>
      </c>
      <c r="H119" s="467"/>
      <c r="I119" s="467"/>
    </row>
    <row r="120" spans="1:9">
      <c r="A120">
        <f>가중평균좌수!B101</f>
        <v>20250409</v>
      </c>
      <c r="B120">
        <f>가중평균좌수!D101</f>
        <v>44985728335</v>
      </c>
      <c r="C120" s="466">
        <f t="shared" si="5"/>
        <v>449857.28335000004</v>
      </c>
      <c r="D120" s="466">
        <f t="shared" si="6"/>
        <v>449857.28335000004</v>
      </c>
      <c r="E120" s="466">
        <f t="shared" si="7"/>
        <v>4498572.8335000006</v>
      </c>
      <c r="F120" s="466">
        <f t="shared" si="8"/>
        <v>4498572.8335000006</v>
      </c>
      <c r="H120" s="467"/>
      <c r="I120" s="467"/>
    </row>
    <row r="121" spans="1:9">
      <c r="A121">
        <f>가중평균좌수!B102</f>
        <v>20250410</v>
      </c>
      <c r="B121">
        <f>가중평균좌수!D102</f>
        <v>53716788973</v>
      </c>
      <c r="C121" s="466">
        <f t="shared" si="5"/>
        <v>537167.88973000005</v>
      </c>
      <c r="D121" s="466">
        <f t="shared" si="6"/>
        <v>537167.88973000005</v>
      </c>
      <c r="E121" s="466">
        <f t="shared" si="7"/>
        <v>5371678.8973000003</v>
      </c>
      <c r="F121" s="466">
        <f t="shared" si="8"/>
        <v>5371678.8973000003</v>
      </c>
      <c r="H121" s="467"/>
      <c r="I121" s="467"/>
    </row>
    <row r="122" spans="1:9">
      <c r="A122">
        <f>가중평균좌수!B103</f>
        <v>20250411</v>
      </c>
      <c r="B122">
        <f>가중평균좌수!D103</f>
        <v>52980424387</v>
      </c>
      <c r="C122" s="466">
        <f t="shared" si="5"/>
        <v>529804.24387000001</v>
      </c>
      <c r="D122" s="466">
        <f t="shared" si="6"/>
        <v>529804.24387000001</v>
      </c>
      <c r="E122" s="466">
        <f t="shared" si="7"/>
        <v>5298042.4386999998</v>
      </c>
      <c r="F122" s="466">
        <f t="shared" si="8"/>
        <v>5298042.4386999998</v>
      </c>
      <c r="H122" s="467"/>
      <c r="I122" s="467"/>
    </row>
    <row r="123" spans="1:9">
      <c r="A123">
        <f>가중평균좌수!B104</f>
        <v>20250412</v>
      </c>
      <c r="B123">
        <f>가중평균좌수!D104</f>
        <v>52980814131</v>
      </c>
      <c r="C123" s="466">
        <f t="shared" si="5"/>
        <v>529808.14131000009</v>
      </c>
      <c r="D123" s="466">
        <f t="shared" si="6"/>
        <v>529808.14131000009</v>
      </c>
      <c r="E123" s="466">
        <f t="shared" si="7"/>
        <v>5298081.4131000005</v>
      </c>
      <c r="F123" s="466">
        <f t="shared" si="8"/>
        <v>5298081.4131000005</v>
      </c>
      <c r="H123" s="467"/>
      <c r="I123" s="467"/>
    </row>
    <row r="124" spans="1:9">
      <c r="A124">
        <f>가중평균좌수!B105</f>
        <v>20250413</v>
      </c>
      <c r="B124">
        <f>가중평균좌수!D105</f>
        <v>52981202974</v>
      </c>
      <c r="C124" s="466">
        <f t="shared" si="5"/>
        <v>529812.02974000003</v>
      </c>
      <c r="D124" s="466">
        <f t="shared" si="6"/>
        <v>529812.02974000003</v>
      </c>
      <c r="E124" s="466">
        <f t="shared" si="7"/>
        <v>5298120.2974000005</v>
      </c>
      <c r="F124" s="466">
        <f t="shared" si="8"/>
        <v>5298120.2974000005</v>
      </c>
      <c r="H124" s="467"/>
      <c r="I124" s="467"/>
    </row>
    <row r="125" spans="1:9">
      <c r="A125">
        <f>가중평균좌수!B106</f>
        <v>20250414</v>
      </c>
      <c r="B125">
        <f>가중평균좌수!D106</f>
        <v>56848450607</v>
      </c>
      <c r="C125" s="466">
        <f t="shared" si="5"/>
        <v>568484.50607</v>
      </c>
      <c r="D125" s="466">
        <f t="shared" si="6"/>
        <v>568484.50607</v>
      </c>
      <c r="E125" s="466">
        <f t="shared" si="7"/>
        <v>5684845.0607000003</v>
      </c>
      <c r="F125" s="466">
        <f t="shared" si="8"/>
        <v>5684845.0607000003</v>
      </c>
      <c r="H125" s="467"/>
      <c r="I125" s="467"/>
    </row>
    <row r="126" spans="1:9">
      <c r="A126">
        <f>가중평균좌수!B107</f>
        <v>20250415</v>
      </c>
      <c r="B126">
        <f>가중평균좌수!D107</f>
        <v>56394942685</v>
      </c>
      <c r="C126" s="466">
        <f t="shared" si="5"/>
        <v>563949.42685000005</v>
      </c>
      <c r="D126" s="466">
        <f t="shared" si="6"/>
        <v>563949.42685000005</v>
      </c>
      <c r="E126" s="466">
        <f t="shared" si="7"/>
        <v>5639494.2685000002</v>
      </c>
      <c r="F126" s="466">
        <f t="shared" si="8"/>
        <v>5639494.2685000002</v>
      </c>
      <c r="H126" s="467"/>
      <c r="I126" s="467"/>
    </row>
    <row r="127" spans="1:9">
      <c r="A127">
        <f>가중평균좌수!B108</f>
        <v>20250416</v>
      </c>
      <c r="B127">
        <f>가중평균좌수!D108</f>
        <v>53373808243</v>
      </c>
      <c r="C127" s="466">
        <f t="shared" si="5"/>
        <v>533738.08243000007</v>
      </c>
      <c r="D127" s="466">
        <f t="shared" si="6"/>
        <v>533738.08243000007</v>
      </c>
      <c r="E127" s="466">
        <f t="shared" si="7"/>
        <v>5337380.8243000004</v>
      </c>
      <c r="F127" s="466">
        <f t="shared" si="8"/>
        <v>5337380.8243000004</v>
      </c>
      <c r="H127" s="467"/>
      <c r="I127" s="467"/>
    </row>
    <row r="128" spans="1:9">
      <c r="A128">
        <f>가중평균좌수!B109</f>
        <v>20250417</v>
      </c>
      <c r="B128">
        <f>가중평균좌수!D109</f>
        <v>54252152637</v>
      </c>
      <c r="C128" s="466">
        <f t="shared" si="5"/>
        <v>542521.52637000009</v>
      </c>
      <c r="D128" s="466">
        <f t="shared" si="6"/>
        <v>542521.52637000009</v>
      </c>
      <c r="E128" s="466">
        <f t="shared" si="7"/>
        <v>5425215.2637</v>
      </c>
      <c r="F128" s="466">
        <f t="shared" si="8"/>
        <v>5425215.2637</v>
      </c>
      <c r="H128" s="467"/>
      <c r="I128" s="467"/>
    </row>
    <row r="129" spans="1:9">
      <c r="A129">
        <f>가중평균좌수!B110</f>
        <v>20250418</v>
      </c>
      <c r="B129">
        <f>가중평균좌수!D110</f>
        <v>55035300221</v>
      </c>
      <c r="C129" s="466">
        <f t="shared" si="5"/>
        <v>550353.00221000006</v>
      </c>
      <c r="D129" s="466">
        <f t="shared" si="6"/>
        <v>550353.00221000006</v>
      </c>
      <c r="E129" s="466">
        <f t="shared" si="7"/>
        <v>5503530.0221000006</v>
      </c>
      <c r="F129" s="466">
        <f t="shared" si="8"/>
        <v>5503530.0221000006</v>
      </c>
      <c r="H129" s="467"/>
      <c r="I129" s="467"/>
    </row>
    <row r="130" spans="1:9">
      <c r="A130">
        <f>가중평균좌수!B111</f>
        <v>20250419</v>
      </c>
      <c r="B130">
        <f>가중평균좌수!D111</f>
        <v>55035663762</v>
      </c>
      <c r="C130" s="466">
        <f t="shared" si="5"/>
        <v>550356.63762000005</v>
      </c>
      <c r="D130" s="466">
        <f t="shared" si="6"/>
        <v>550356.63762000005</v>
      </c>
      <c r="E130" s="466">
        <f t="shared" si="7"/>
        <v>5503566.3761999998</v>
      </c>
      <c r="F130" s="466">
        <f t="shared" si="8"/>
        <v>5503566.3761999998</v>
      </c>
      <c r="H130" s="467"/>
      <c r="I130" s="467"/>
    </row>
    <row r="131" spans="1:9">
      <c r="A131">
        <f>가중평균좌수!B112</f>
        <v>20250420</v>
      </c>
      <c r="B131">
        <f>가중평균좌수!D112</f>
        <v>55036027404</v>
      </c>
      <c r="C131" s="466">
        <f t="shared" si="5"/>
        <v>550360.27404000005</v>
      </c>
      <c r="D131" s="466">
        <f t="shared" si="6"/>
        <v>550360.27404000005</v>
      </c>
      <c r="E131" s="466">
        <f t="shared" si="7"/>
        <v>5503602.7404000005</v>
      </c>
      <c r="F131" s="466">
        <f t="shared" si="8"/>
        <v>5503602.7404000005</v>
      </c>
      <c r="H131" s="467"/>
      <c r="I131" s="467"/>
    </row>
    <row r="132" spans="1:9">
      <c r="A132">
        <f>가중평균좌수!B113</f>
        <v>20250421</v>
      </c>
      <c r="B132">
        <f>가중평균좌수!D113</f>
        <v>55116534207</v>
      </c>
      <c r="C132" s="466">
        <f t="shared" si="5"/>
        <v>551165.34207000001</v>
      </c>
      <c r="D132" s="466">
        <f t="shared" si="6"/>
        <v>551165.34207000001</v>
      </c>
      <c r="E132" s="466">
        <f t="shared" si="7"/>
        <v>5511653.4207000006</v>
      </c>
      <c r="F132" s="466">
        <f t="shared" si="8"/>
        <v>5511653.4207000006</v>
      </c>
      <c r="H132" s="467"/>
      <c r="I132" s="467"/>
    </row>
    <row r="133" spans="1:9">
      <c r="A133">
        <f>가중평균좌수!B114</f>
        <v>20250422</v>
      </c>
      <c r="B133">
        <f>가중평균좌수!D114</f>
        <v>54974248165</v>
      </c>
      <c r="C133" s="466">
        <f t="shared" si="5"/>
        <v>549742.48165000009</v>
      </c>
      <c r="D133" s="466">
        <f t="shared" si="6"/>
        <v>549742.48165000009</v>
      </c>
      <c r="E133" s="466">
        <f t="shared" si="7"/>
        <v>5497424.8165000007</v>
      </c>
      <c r="F133" s="466">
        <f t="shared" si="8"/>
        <v>5497424.8165000007</v>
      </c>
      <c r="H133" s="467"/>
      <c r="I133" s="467"/>
    </row>
    <row r="134" spans="1:9">
      <c r="A134">
        <f>가중평균좌수!B115</f>
        <v>20250423</v>
      </c>
      <c r="B134">
        <f>가중평균좌수!D115</f>
        <v>55457697179</v>
      </c>
      <c r="C134" s="466">
        <f t="shared" si="5"/>
        <v>554576.9717900001</v>
      </c>
      <c r="D134" s="466">
        <f t="shared" si="6"/>
        <v>554576.9717900001</v>
      </c>
      <c r="E134" s="466">
        <f t="shared" si="7"/>
        <v>5545769.7179000005</v>
      </c>
      <c r="F134" s="466">
        <f t="shared" si="8"/>
        <v>5545769.7179000005</v>
      </c>
      <c r="H134" s="467"/>
      <c r="I134" s="467"/>
    </row>
    <row r="135" spans="1:9">
      <c r="A135">
        <f>가중평균좌수!B116</f>
        <v>20250424</v>
      </c>
      <c r="B135">
        <f>가중평균좌수!D116</f>
        <v>55166522676</v>
      </c>
      <c r="C135" s="466">
        <f t="shared" si="5"/>
        <v>551665.22675999999</v>
      </c>
      <c r="D135" s="466">
        <f t="shared" si="6"/>
        <v>551665.22675999999</v>
      </c>
      <c r="E135" s="466">
        <f t="shared" si="7"/>
        <v>5516652.2675999999</v>
      </c>
      <c r="F135" s="466">
        <f t="shared" si="8"/>
        <v>5516652.2675999999</v>
      </c>
      <c r="H135" s="467"/>
      <c r="I135" s="467"/>
    </row>
    <row r="136" spans="1:9">
      <c r="A136">
        <f>가중평균좌수!B117</f>
        <v>20250425</v>
      </c>
      <c r="B136">
        <f>가중평균좌수!D117</f>
        <v>56341440647</v>
      </c>
      <c r="C136" s="466">
        <f t="shared" si="5"/>
        <v>563414.40647000005</v>
      </c>
      <c r="D136" s="466">
        <f t="shared" si="6"/>
        <v>563414.40647000005</v>
      </c>
      <c r="E136" s="466">
        <f t="shared" si="7"/>
        <v>5634144.0647</v>
      </c>
      <c r="F136" s="466">
        <f t="shared" si="8"/>
        <v>5634144.0647</v>
      </c>
      <c r="H136" s="467"/>
      <c r="I136" s="467"/>
    </row>
    <row r="137" spans="1:9">
      <c r="A137">
        <f>가중평균좌수!B118</f>
        <v>20250426</v>
      </c>
      <c r="B137">
        <f>가중평균좌수!D118</f>
        <v>56341558668</v>
      </c>
      <c r="C137" s="466">
        <f t="shared" si="5"/>
        <v>563415.58668000007</v>
      </c>
      <c r="D137" s="466">
        <f t="shared" si="6"/>
        <v>563415.58668000007</v>
      </c>
      <c r="E137" s="466">
        <f t="shared" si="7"/>
        <v>5634155.8668</v>
      </c>
      <c r="F137" s="466">
        <f t="shared" si="8"/>
        <v>5634155.8668</v>
      </c>
      <c r="H137" s="467"/>
      <c r="I137" s="467"/>
    </row>
    <row r="138" spans="1:9">
      <c r="A138">
        <f>가중평균좌수!B119</f>
        <v>20250427</v>
      </c>
      <c r="B138">
        <f>가중평균좌수!D119</f>
        <v>56341677490</v>
      </c>
      <c r="C138" s="466">
        <f t="shared" si="5"/>
        <v>563416.77490000008</v>
      </c>
      <c r="D138" s="466">
        <f t="shared" si="6"/>
        <v>563416.77490000008</v>
      </c>
      <c r="E138" s="466">
        <f t="shared" si="7"/>
        <v>5634167.7489999998</v>
      </c>
      <c r="F138" s="466">
        <f t="shared" si="8"/>
        <v>5634167.7489999998</v>
      </c>
      <c r="H138" s="467"/>
      <c r="I138" s="467"/>
    </row>
    <row r="139" spans="1:9">
      <c r="A139">
        <f>가중평균좌수!B120</f>
        <v>20250428</v>
      </c>
      <c r="B139">
        <f>가중평균좌수!D120</f>
        <v>56399284322</v>
      </c>
      <c r="C139" s="466">
        <f t="shared" si="5"/>
        <v>563992.84322000004</v>
      </c>
      <c r="D139" s="466">
        <f t="shared" si="6"/>
        <v>563992.84322000004</v>
      </c>
      <c r="E139" s="466">
        <f t="shared" si="7"/>
        <v>5639928.4322000006</v>
      </c>
      <c r="F139" s="466">
        <f t="shared" si="8"/>
        <v>5639928.4322000006</v>
      </c>
      <c r="H139" s="467"/>
      <c r="I139" s="467"/>
    </row>
    <row r="140" spans="1:9">
      <c r="A140">
        <f>가중평균좌수!B121</f>
        <v>20250429</v>
      </c>
      <c r="B140">
        <f>가중평균좌수!D121</f>
        <v>57126507959</v>
      </c>
      <c r="C140" s="466">
        <f t="shared" si="5"/>
        <v>571265.0795900001</v>
      </c>
      <c r="D140" s="466">
        <f t="shared" si="6"/>
        <v>571265.0795900001</v>
      </c>
      <c r="E140" s="466">
        <f t="shared" si="7"/>
        <v>5712650.7959000003</v>
      </c>
      <c r="F140" s="466">
        <f t="shared" si="8"/>
        <v>5712650.7959000003</v>
      </c>
      <c r="H140" s="467"/>
      <c r="I140" s="467"/>
    </row>
    <row r="141" spans="1:9">
      <c r="A141">
        <f>가중평균좌수!B122</f>
        <v>20250430</v>
      </c>
      <c r="B141">
        <f>가중평균좌수!D122</f>
        <v>56915203890</v>
      </c>
      <c r="C141" s="466">
        <f t="shared" si="5"/>
        <v>569152.03890000004</v>
      </c>
      <c r="D141" s="466">
        <f t="shared" si="6"/>
        <v>569152.03890000004</v>
      </c>
      <c r="E141" s="466">
        <f t="shared" si="7"/>
        <v>5691520.3890000004</v>
      </c>
      <c r="F141" s="466">
        <f t="shared" si="8"/>
        <v>5691520.3890000004</v>
      </c>
      <c r="H141" s="467"/>
      <c r="I141" s="467"/>
    </row>
    <row r="142" spans="1:9">
      <c r="A142">
        <f>가중평균좌수!B123</f>
        <v>20250501</v>
      </c>
      <c r="B142">
        <f>가중평균좌수!D123</f>
        <v>56915387238</v>
      </c>
      <c r="C142" s="466">
        <f t="shared" si="5"/>
        <v>569153.87238000007</v>
      </c>
      <c r="D142" s="466">
        <f t="shared" si="6"/>
        <v>569153.87238000007</v>
      </c>
      <c r="E142" s="466">
        <f t="shared" si="7"/>
        <v>5691538.7238000007</v>
      </c>
      <c r="F142" s="466">
        <f t="shared" si="8"/>
        <v>5691538.7238000007</v>
      </c>
      <c r="H142" s="467"/>
      <c r="I142" s="467"/>
    </row>
    <row r="143" spans="1:9">
      <c r="A143">
        <f>가중평균좌수!B124</f>
        <v>20250502</v>
      </c>
      <c r="B143">
        <f>가중평균좌수!D124</f>
        <v>56993593020</v>
      </c>
      <c r="C143" s="466">
        <f t="shared" si="5"/>
        <v>569935.93020000006</v>
      </c>
      <c r="D143" s="466">
        <f t="shared" si="6"/>
        <v>569935.93020000006</v>
      </c>
      <c r="E143" s="466">
        <f t="shared" si="7"/>
        <v>5699359.3020000001</v>
      </c>
      <c r="F143" s="466">
        <f t="shared" si="8"/>
        <v>5699359.3020000001</v>
      </c>
      <c r="H143" s="467"/>
      <c r="I143" s="467"/>
    </row>
    <row r="144" spans="1:9">
      <c r="A144">
        <f>가중평균좌수!B125</f>
        <v>20250503</v>
      </c>
      <c r="B144">
        <f>가중평균좌수!D125</f>
        <v>56993712303</v>
      </c>
      <c r="C144" s="466">
        <f t="shared" si="5"/>
        <v>569937.12303000002</v>
      </c>
      <c r="D144" s="466">
        <f t="shared" si="6"/>
        <v>569937.12303000002</v>
      </c>
      <c r="E144" s="466">
        <f t="shared" si="7"/>
        <v>5699371.2302999999</v>
      </c>
      <c r="F144" s="466">
        <f t="shared" si="8"/>
        <v>5699371.2302999999</v>
      </c>
      <c r="H144" s="467"/>
      <c r="I144" s="467"/>
    </row>
    <row r="145" spans="1:9">
      <c r="A145">
        <f>가중평균좌수!B126</f>
        <v>20250504</v>
      </c>
      <c r="B145">
        <f>가중평균좌수!D126</f>
        <v>56993831487</v>
      </c>
      <c r="C145" s="466">
        <f t="shared" si="5"/>
        <v>569938.31487</v>
      </c>
      <c r="D145" s="466">
        <f t="shared" si="6"/>
        <v>569938.31487</v>
      </c>
      <c r="E145" s="466">
        <f t="shared" si="7"/>
        <v>5699383.1487000007</v>
      </c>
      <c r="F145" s="466">
        <f t="shared" si="8"/>
        <v>5699383.1487000007</v>
      </c>
      <c r="H145" s="467"/>
      <c r="I145" s="467"/>
    </row>
    <row r="146" spans="1:9">
      <c r="A146">
        <f>가중평균좌수!B127</f>
        <v>20250505</v>
      </c>
      <c r="B146">
        <f>가중평균좌수!D127</f>
        <v>56993950670</v>
      </c>
      <c r="C146" s="466">
        <f t="shared" si="5"/>
        <v>569939.50670000003</v>
      </c>
      <c r="D146" s="466">
        <f t="shared" si="6"/>
        <v>569939.50670000003</v>
      </c>
      <c r="E146" s="466">
        <f t="shared" si="7"/>
        <v>5699395.0670000007</v>
      </c>
      <c r="F146" s="466">
        <f t="shared" si="8"/>
        <v>5699395.0670000007</v>
      </c>
      <c r="H146" s="467"/>
      <c r="I146" s="467"/>
    </row>
    <row r="147" spans="1:9">
      <c r="A147">
        <f>가중평균좌수!B128</f>
        <v>20250506</v>
      </c>
      <c r="B147">
        <f>가중평균좌수!D128</f>
        <v>56994069853</v>
      </c>
      <c r="C147" s="466">
        <f t="shared" si="5"/>
        <v>569940.69853000005</v>
      </c>
      <c r="D147" s="466">
        <f t="shared" si="6"/>
        <v>569940.69853000005</v>
      </c>
      <c r="E147" s="466">
        <f t="shared" si="7"/>
        <v>5699406.9852999998</v>
      </c>
      <c r="F147" s="466">
        <f t="shared" si="8"/>
        <v>5699406.9852999998</v>
      </c>
      <c r="H147" s="467"/>
      <c r="I147" s="467"/>
    </row>
    <row r="148" spans="1:9">
      <c r="A148">
        <f>가중평균좌수!B129</f>
        <v>20250507</v>
      </c>
      <c r="B148">
        <f>가중평균좌수!D129</f>
        <v>57715618645</v>
      </c>
      <c r="C148" s="466">
        <f t="shared" si="5"/>
        <v>577156.18645000004</v>
      </c>
      <c r="D148" s="466">
        <f t="shared" si="6"/>
        <v>577156.18645000004</v>
      </c>
      <c r="E148" s="466">
        <f t="shared" si="7"/>
        <v>5771561.8645000001</v>
      </c>
      <c r="F148" s="466">
        <f t="shared" si="8"/>
        <v>5771561.8645000001</v>
      </c>
      <c r="H148" s="467"/>
      <c r="I148" s="467"/>
    </row>
    <row r="149" spans="1:9">
      <c r="A149">
        <f>가중평균좌수!B130</f>
        <v>20250508</v>
      </c>
      <c r="B149">
        <f>가중평균좌수!D130</f>
        <v>53116224484</v>
      </c>
      <c r="C149" s="466">
        <f t="shared" si="5"/>
        <v>531162.24484000006</v>
      </c>
      <c r="D149" s="466">
        <f t="shared" si="6"/>
        <v>531162.24484000006</v>
      </c>
      <c r="E149" s="466">
        <f t="shared" si="7"/>
        <v>5311622.4484000001</v>
      </c>
      <c r="F149" s="466">
        <f t="shared" si="8"/>
        <v>5311622.4484000001</v>
      </c>
      <c r="H149" s="467"/>
      <c r="I149" s="467"/>
    </row>
    <row r="150" spans="1:9">
      <c r="A150">
        <f>가중평균좌수!B131</f>
        <v>20250509</v>
      </c>
      <c r="B150">
        <f>가중평균좌수!D131</f>
        <v>53135190308</v>
      </c>
      <c r="C150" s="466">
        <f t="shared" si="5"/>
        <v>531351.90308000008</v>
      </c>
      <c r="D150" s="466">
        <f t="shared" si="6"/>
        <v>531351.90308000008</v>
      </c>
      <c r="E150" s="466">
        <f t="shared" si="7"/>
        <v>5313519.0307999998</v>
      </c>
      <c r="F150" s="466">
        <f t="shared" si="8"/>
        <v>5313519.0307999998</v>
      </c>
      <c r="H150" s="467"/>
      <c r="I150" s="467"/>
    </row>
    <row r="151" spans="1:9">
      <c r="A151">
        <f>가중평균좌수!B132</f>
        <v>20250510</v>
      </c>
      <c r="B151">
        <f>가중평균좌수!D132</f>
        <v>53135329068</v>
      </c>
      <c r="C151" s="466">
        <f t="shared" ref="C151:C214" si="9">B151*C$21</f>
        <v>531353.29068000009</v>
      </c>
      <c r="D151" s="466">
        <f t="shared" ref="D151:D214" si="10">B151*D$21</f>
        <v>531353.29068000009</v>
      </c>
      <c r="E151" s="466">
        <f t="shared" ref="E151:E214" si="11">B151*E$21</f>
        <v>5313532.9068</v>
      </c>
      <c r="F151" s="466">
        <f t="shared" ref="F151:F214" si="12">B151*F$21</f>
        <v>5313532.9068</v>
      </c>
      <c r="H151" s="467"/>
      <c r="I151" s="467"/>
    </row>
    <row r="152" spans="1:9">
      <c r="A152">
        <f>가중평균좌수!B133</f>
        <v>20250511</v>
      </c>
      <c r="B152">
        <f>가중평균좌수!D133</f>
        <v>53135467927</v>
      </c>
      <c r="C152" s="466">
        <f t="shared" si="9"/>
        <v>531354.67927000008</v>
      </c>
      <c r="D152" s="466">
        <f t="shared" si="10"/>
        <v>531354.67927000008</v>
      </c>
      <c r="E152" s="466">
        <f t="shared" si="11"/>
        <v>5313546.7927000001</v>
      </c>
      <c r="F152" s="466">
        <f t="shared" si="12"/>
        <v>5313546.7927000001</v>
      </c>
      <c r="H152" s="467"/>
      <c r="I152" s="467"/>
    </row>
    <row r="153" spans="1:9">
      <c r="A153">
        <f>가중평균좌수!B134</f>
        <v>20250512</v>
      </c>
      <c r="B153">
        <f>가중평균좌수!D134</f>
        <v>54743486072</v>
      </c>
      <c r="C153" s="466">
        <f t="shared" si="9"/>
        <v>547434.86072</v>
      </c>
      <c r="D153" s="466">
        <f t="shared" si="10"/>
        <v>547434.86072</v>
      </c>
      <c r="E153" s="466">
        <f t="shared" si="11"/>
        <v>5474348.6072000004</v>
      </c>
      <c r="F153" s="466">
        <f t="shared" si="12"/>
        <v>5474348.6072000004</v>
      </c>
      <c r="H153" s="467"/>
      <c r="I153" s="467"/>
    </row>
    <row r="154" spans="1:9">
      <c r="A154">
        <f>가중평균좌수!B135</f>
        <v>20250513</v>
      </c>
      <c r="B154">
        <f>가중평균좌수!D135</f>
        <v>55005936579</v>
      </c>
      <c r="C154" s="466">
        <f t="shared" si="9"/>
        <v>550059.36579000007</v>
      </c>
      <c r="D154" s="466">
        <f t="shared" si="10"/>
        <v>550059.36579000007</v>
      </c>
      <c r="E154" s="466">
        <f t="shared" si="11"/>
        <v>5500593.6579</v>
      </c>
      <c r="F154" s="466">
        <f t="shared" si="12"/>
        <v>5500593.6579</v>
      </c>
      <c r="H154" s="467"/>
      <c r="I154" s="467"/>
    </row>
    <row r="155" spans="1:9">
      <c r="A155">
        <f>가중평균좌수!B136</f>
        <v>20250514</v>
      </c>
      <c r="B155">
        <f>가중평균좌수!D136</f>
        <v>56427587224</v>
      </c>
      <c r="C155" s="466">
        <f t="shared" si="9"/>
        <v>564275.87224000006</v>
      </c>
      <c r="D155" s="466">
        <f t="shared" si="10"/>
        <v>564275.87224000006</v>
      </c>
      <c r="E155" s="466">
        <f t="shared" si="11"/>
        <v>5642758.7224000003</v>
      </c>
      <c r="F155" s="466">
        <f t="shared" si="12"/>
        <v>5642758.7224000003</v>
      </c>
      <c r="H155" s="467"/>
      <c r="I155" s="467"/>
    </row>
    <row r="156" spans="1:9">
      <c r="A156">
        <f>가중평균좌수!B137</f>
        <v>20250515</v>
      </c>
      <c r="B156">
        <f>가중평균좌수!D137</f>
        <v>55577134601</v>
      </c>
      <c r="C156" s="466">
        <f t="shared" si="9"/>
        <v>555771.3460100001</v>
      </c>
      <c r="D156" s="466">
        <f t="shared" si="10"/>
        <v>555771.3460100001</v>
      </c>
      <c r="E156" s="466">
        <f t="shared" si="11"/>
        <v>5557713.4601000007</v>
      </c>
      <c r="F156" s="466">
        <f t="shared" si="12"/>
        <v>5557713.4601000007</v>
      </c>
      <c r="H156" s="467"/>
      <c r="I156" s="467"/>
    </row>
    <row r="157" spans="1:9">
      <c r="A157">
        <f>가중평균좌수!B138</f>
        <v>20250516</v>
      </c>
      <c r="B157">
        <f>가중평균좌수!D138</f>
        <v>54296837590</v>
      </c>
      <c r="C157" s="466">
        <f t="shared" si="9"/>
        <v>542968.3759000001</v>
      </c>
      <c r="D157" s="466">
        <f t="shared" si="10"/>
        <v>542968.3759000001</v>
      </c>
      <c r="E157" s="466">
        <f t="shared" si="11"/>
        <v>5429683.7590000005</v>
      </c>
      <c r="F157" s="466">
        <f t="shared" si="12"/>
        <v>5429683.7590000005</v>
      </c>
      <c r="H157" s="467"/>
      <c r="I157" s="467"/>
    </row>
    <row r="158" spans="1:9">
      <c r="A158">
        <f>가중평균좌수!B139</f>
        <v>20250517</v>
      </c>
      <c r="B158">
        <f>가중평균좌수!D139</f>
        <v>54296791059</v>
      </c>
      <c r="C158" s="466">
        <f t="shared" si="9"/>
        <v>542967.9105900001</v>
      </c>
      <c r="D158" s="466">
        <f t="shared" si="10"/>
        <v>542967.9105900001</v>
      </c>
      <c r="E158" s="466">
        <f t="shared" si="11"/>
        <v>5429679.1058999998</v>
      </c>
      <c r="F158" s="466">
        <f t="shared" si="12"/>
        <v>5429679.1058999998</v>
      </c>
      <c r="H158" s="467"/>
      <c r="I158" s="467"/>
    </row>
    <row r="159" spans="1:9">
      <c r="A159">
        <f>가중평균좌수!B140</f>
        <v>20250518</v>
      </c>
      <c r="B159">
        <f>가중평균좌수!D140</f>
        <v>54296744528</v>
      </c>
      <c r="C159" s="466">
        <f t="shared" si="9"/>
        <v>542967.4452800001</v>
      </c>
      <c r="D159" s="466">
        <f t="shared" si="10"/>
        <v>542967.4452800001</v>
      </c>
      <c r="E159" s="466">
        <f t="shared" si="11"/>
        <v>5429674.4528000001</v>
      </c>
      <c r="F159" s="466">
        <f t="shared" si="12"/>
        <v>5429674.4528000001</v>
      </c>
      <c r="H159" s="467"/>
      <c r="I159" s="467"/>
    </row>
    <row r="160" spans="1:9">
      <c r="A160">
        <f>가중평균좌수!B141</f>
        <v>20250519</v>
      </c>
      <c r="B160">
        <f>가중평균좌수!D141</f>
        <v>53008750054</v>
      </c>
      <c r="C160" s="466">
        <f t="shared" si="9"/>
        <v>530087.50054000004</v>
      </c>
      <c r="D160" s="466">
        <f t="shared" si="10"/>
        <v>530087.50054000004</v>
      </c>
      <c r="E160" s="466">
        <f t="shared" si="11"/>
        <v>5300875.0054000001</v>
      </c>
      <c r="F160" s="466">
        <f t="shared" si="12"/>
        <v>5300875.0054000001</v>
      </c>
      <c r="H160" s="467"/>
      <c r="I160" s="467"/>
    </row>
    <row r="161" spans="1:9">
      <c r="A161">
        <f>가중평균좌수!B142</f>
        <v>20250520</v>
      </c>
      <c r="B161">
        <f>가중평균좌수!D142</f>
        <v>53295871102</v>
      </c>
      <c r="C161" s="466">
        <f t="shared" si="9"/>
        <v>532958.71102000005</v>
      </c>
      <c r="D161" s="466">
        <f t="shared" si="10"/>
        <v>532958.71102000005</v>
      </c>
      <c r="E161" s="466">
        <f t="shared" si="11"/>
        <v>5329587.1102</v>
      </c>
      <c r="F161" s="466">
        <f t="shared" si="12"/>
        <v>5329587.1102</v>
      </c>
      <c r="H161" s="467"/>
      <c r="I161" s="467"/>
    </row>
    <row r="162" spans="1:9">
      <c r="A162">
        <f>가중평균좌수!B143</f>
        <v>20250521</v>
      </c>
      <c r="B162">
        <f>가중평균좌수!D143</f>
        <v>52261086642</v>
      </c>
      <c r="C162" s="466">
        <f t="shared" si="9"/>
        <v>522610.86642000003</v>
      </c>
      <c r="D162" s="466">
        <f t="shared" si="10"/>
        <v>522610.86642000003</v>
      </c>
      <c r="E162" s="466">
        <f t="shared" si="11"/>
        <v>5226108.6642000005</v>
      </c>
      <c r="F162" s="466">
        <f t="shared" si="12"/>
        <v>5226108.6642000005</v>
      </c>
      <c r="H162" s="467"/>
      <c r="I162" s="467"/>
    </row>
    <row r="163" spans="1:9">
      <c r="A163">
        <f>가중평균좌수!B144</f>
        <v>20250522</v>
      </c>
      <c r="B163">
        <f>가중평균좌수!D144</f>
        <v>50863552297</v>
      </c>
      <c r="C163" s="466">
        <f t="shared" si="9"/>
        <v>508635.52297000005</v>
      </c>
      <c r="D163" s="466">
        <f t="shared" si="10"/>
        <v>508635.52297000005</v>
      </c>
      <c r="E163" s="466">
        <f t="shared" si="11"/>
        <v>5086355.2297</v>
      </c>
      <c r="F163" s="466">
        <f t="shared" si="12"/>
        <v>5086355.2297</v>
      </c>
      <c r="H163" s="467"/>
      <c r="I163" s="467"/>
    </row>
    <row r="164" spans="1:9">
      <c r="A164">
        <f>가중평균좌수!B145</f>
        <v>20250523</v>
      </c>
      <c r="B164">
        <f>가중평균좌수!D145</f>
        <v>51070330196</v>
      </c>
      <c r="C164" s="466">
        <f t="shared" si="9"/>
        <v>510703.30196000007</v>
      </c>
      <c r="D164" s="466">
        <f t="shared" si="10"/>
        <v>510703.30196000007</v>
      </c>
      <c r="E164" s="466">
        <f t="shared" si="11"/>
        <v>5107033.0196000002</v>
      </c>
      <c r="F164" s="466">
        <f t="shared" si="12"/>
        <v>5107033.0196000002</v>
      </c>
      <c r="H164" s="467"/>
      <c r="I164" s="467"/>
    </row>
    <row r="165" spans="1:9">
      <c r="A165">
        <f>가중평균좌수!B146</f>
        <v>20250524</v>
      </c>
      <c r="B165">
        <f>가중평균좌수!D146</f>
        <v>51070380025</v>
      </c>
      <c r="C165" s="466">
        <f t="shared" si="9"/>
        <v>510703.80025000003</v>
      </c>
      <c r="D165" s="466">
        <f t="shared" si="10"/>
        <v>510703.80025000003</v>
      </c>
      <c r="E165" s="466">
        <f t="shared" si="11"/>
        <v>5107038.0025000004</v>
      </c>
      <c r="F165" s="466">
        <f t="shared" si="12"/>
        <v>5107038.0025000004</v>
      </c>
      <c r="H165" s="467"/>
      <c r="I165" s="467"/>
    </row>
    <row r="166" spans="1:9">
      <c r="A166">
        <f>가중평균좌수!B147</f>
        <v>20250525</v>
      </c>
      <c r="B166">
        <f>가중평균좌수!D147</f>
        <v>51070429755</v>
      </c>
      <c r="C166" s="466">
        <f t="shared" si="9"/>
        <v>510704.29755000002</v>
      </c>
      <c r="D166" s="466">
        <f t="shared" si="10"/>
        <v>510704.29755000002</v>
      </c>
      <c r="E166" s="466">
        <f t="shared" si="11"/>
        <v>5107042.9755000006</v>
      </c>
      <c r="F166" s="466">
        <f t="shared" si="12"/>
        <v>5107042.9755000006</v>
      </c>
      <c r="H166" s="467"/>
      <c r="I166" s="467"/>
    </row>
    <row r="167" spans="1:9">
      <c r="A167">
        <f>가중평균좌수!B148</f>
        <v>20250526</v>
      </c>
      <c r="B167">
        <f>가중평균좌수!D148</f>
        <v>52762168139</v>
      </c>
      <c r="C167" s="466">
        <f t="shared" si="9"/>
        <v>527621.68139000004</v>
      </c>
      <c r="D167" s="466">
        <f t="shared" si="10"/>
        <v>527621.68139000004</v>
      </c>
      <c r="E167" s="466">
        <f t="shared" si="11"/>
        <v>5276216.8139000004</v>
      </c>
      <c r="F167" s="466">
        <f t="shared" si="12"/>
        <v>5276216.8139000004</v>
      </c>
      <c r="H167" s="467"/>
      <c r="I167" s="467"/>
    </row>
    <row r="168" spans="1:9">
      <c r="A168">
        <f>가중평균좌수!B149</f>
        <v>20250527</v>
      </c>
      <c r="B168">
        <f>가중평균좌수!D149</f>
        <v>52917775789</v>
      </c>
      <c r="C168" s="466">
        <f t="shared" si="9"/>
        <v>529177.75789000001</v>
      </c>
      <c r="D168" s="466">
        <f t="shared" si="10"/>
        <v>529177.75789000001</v>
      </c>
      <c r="E168" s="466">
        <f t="shared" si="11"/>
        <v>5291777.5789000001</v>
      </c>
      <c r="F168" s="466">
        <f t="shared" si="12"/>
        <v>5291777.5789000001</v>
      </c>
      <c r="H168" s="467"/>
      <c r="I168" s="467"/>
    </row>
    <row r="169" spans="1:9">
      <c r="A169">
        <f>가중평균좌수!B150</f>
        <v>20250528</v>
      </c>
      <c r="B169">
        <f>가중평균좌수!D150</f>
        <v>54492850513</v>
      </c>
      <c r="C169" s="466">
        <f t="shared" si="9"/>
        <v>544928.50513000006</v>
      </c>
      <c r="D169" s="466">
        <f t="shared" si="10"/>
        <v>544928.50513000006</v>
      </c>
      <c r="E169" s="466">
        <f t="shared" si="11"/>
        <v>5449285.0513000004</v>
      </c>
      <c r="F169" s="466">
        <f t="shared" si="12"/>
        <v>5449285.0513000004</v>
      </c>
      <c r="H169" s="467"/>
      <c r="I169" s="467"/>
    </row>
    <row r="170" spans="1:9">
      <c r="A170">
        <f>가중평균좌수!B151</f>
        <v>20250529</v>
      </c>
      <c r="B170">
        <f>가중평균좌수!D151</f>
        <v>56559390953</v>
      </c>
      <c r="C170" s="466">
        <f t="shared" si="9"/>
        <v>565593.90953000006</v>
      </c>
      <c r="D170" s="466">
        <f t="shared" si="10"/>
        <v>565593.90953000006</v>
      </c>
      <c r="E170" s="466">
        <f t="shared" si="11"/>
        <v>5655939.0953000002</v>
      </c>
      <c r="F170" s="466">
        <f t="shared" si="12"/>
        <v>5655939.0953000002</v>
      </c>
      <c r="H170" s="467"/>
      <c r="I170" s="467"/>
    </row>
    <row r="171" spans="1:9">
      <c r="A171">
        <f>가중평균좌수!B152</f>
        <v>20250530</v>
      </c>
      <c r="B171">
        <f>가중평균좌수!D152</f>
        <v>55495627258</v>
      </c>
      <c r="C171" s="466">
        <f t="shared" si="9"/>
        <v>554956.27257999999</v>
      </c>
      <c r="D171" s="466">
        <f t="shared" si="10"/>
        <v>554956.27257999999</v>
      </c>
      <c r="E171" s="466">
        <f t="shared" si="11"/>
        <v>5549562.7258000001</v>
      </c>
      <c r="F171" s="466">
        <f t="shared" si="12"/>
        <v>5549562.7258000001</v>
      </c>
      <c r="H171" s="467"/>
      <c r="I171" s="467"/>
    </row>
    <row r="172" spans="1:9">
      <c r="A172">
        <f>가중평균좌수!B153</f>
        <v>20250531</v>
      </c>
      <c r="B172">
        <f>가중평균좌수!D153</f>
        <v>55495798325</v>
      </c>
      <c r="C172" s="466">
        <f t="shared" si="9"/>
        <v>554957.98325000005</v>
      </c>
      <c r="D172" s="466">
        <f t="shared" si="10"/>
        <v>554957.98325000005</v>
      </c>
      <c r="E172" s="466">
        <f t="shared" si="11"/>
        <v>5549579.8325000005</v>
      </c>
      <c r="F172" s="466">
        <f t="shared" si="12"/>
        <v>5549579.8325000005</v>
      </c>
      <c r="H172" s="467"/>
      <c r="I172" s="467"/>
    </row>
    <row r="173" spans="1:9">
      <c r="A173">
        <f>가중평균좌수!B154</f>
        <v>20250601</v>
      </c>
      <c r="B173">
        <f>가중평균좌수!D154</f>
        <v>55495969491</v>
      </c>
      <c r="C173" s="466">
        <f t="shared" si="9"/>
        <v>554959.69491000008</v>
      </c>
      <c r="D173" s="466">
        <f t="shared" si="10"/>
        <v>554959.69491000008</v>
      </c>
      <c r="E173" s="466">
        <f t="shared" si="11"/>
        <v>5549596.9490999999</v>
      </c>
      <c r="F173" s="466">
        <f t="shared" si="12"/>
        <v>5549596.9490999999</v>
      </c>
      <c r="H173" s="467"/>
      <c r="I173" s="467"/>
    </row>
    <row r="174" spans="1:9">
      <c r="A174">
        <f>가중평균좌수!B155</f>
        <v>20250602</v>
      </c>
      <c r="B174">
        <f>가중평균좌수!D155</f>
        <v>53605365368</v>
      </c>
      <c r="C174" s="466">
        <f t="shared" si="9"/>
        <v>536053.65367999999</v>
      </c>
      <c r="D174" s="466">
        <f t="shared" si="10"/>
        <v>536053.65367999999</v>
      </c>
      <c r="E174" s="466">
        <f t="shared" si="11"/>
        <v>5360536.5367999999</v>
      </c>
      <c r="F174" s="466">
        <f t="shared" si="12"/>
        <v>5360536.5367999999</v>
      </c>
      <c r="H174" s="467"/>
      <c r="I174" s="467"/>
    </row>
    <row r="175" spans="1:9">
      <c r="A175">
        <f>가중평균좌수!B156</f>
        <v>20250603</v>
      </c>
      <c r="B175">
        <f>가중평균좌수!D156</f>
        <v>53605331973</v>
      </c>
      <c r="C175" s="466">
        <f t="shared" si="9"/>
        <v>536053.31972999999</v>
      </c>
      <c r="D175" s="466">
        <f t="shared" si="10"/>
        <v>536053.31972999999</v>
      </c>
      <c r="E175" s="466">
        <f t="shared" si="11"/>
        <v>5360533.1973000001</v>
      </c>
      <c r="F175" s="466">
        <f t="shared" si="12"/>
        <v>5360533.1973000001</v>
      </c>
      <c r="H175" s="467"/>
      <c r="I175" s="467"/>
    </row>
    <row r="176" spans="1:9">
      <c r="A176">
        <f>가중평균좌수!B157</f>
        <v>20250604</v>
      </c>
      <c r="B176">
        <f>가중평균좌수!D157</f>
        <v>56772546633</v>
      </c>
      <c r="C176" s="466">
        <f t="shared" si="9"/>
        <v>567725.46633000008</v>
      </c>
      <c r="D176" s="466">
        <f t="shared" si="10"/>
        <v>567725.46633000008</v>
      </c>
      <c r="E176" s="466">
        <f t="shared" si="11"/>
        <v>5677254.6633000001</v>
      </c>
      <c r="F176" s="466">
        <f t="shared" si="12"/>
        <v>5677254.6633000001</v>
      </c>
      <c r="H176" s="467"/>
      <c r="I176" s="467"/>
    </row>
    <row r="177" spans="1:9">
      <c r="A177">
        <f>가중평균좌수!B158</f>
        <v>20250605</v>
      </c>
      <c r="B177">
        <f>가중평균좌수!D158</f>
        <v>58708728184</v>
      </c>
      <c r="C177" s="466">
        <f t="shared" si="9"/>
        <v>587087.28184000007</v>
      </c>
      <c r="D177" s="466">
        <f t="shared" si="10"/>
        <v>587087.28184000007</v>
      </c>
      <c r="E177" s="466">
        <f t="shared" si="11"/>
        <v>5870872.8184000002</v>
      </c>
      <c r="F177" s="466">
        <f t="shared" si="12"/>
        <v>5870872.8184000002</v>
      </c>
      <c r="H177" s="467"/>
      <c r="I177" s="467"/>
    </row>
    <row r="178" spans="1:9">
      <c r="A178">
        <f>가중평균좌수!B159</f>
        <v>20250606</v>
      </c>
      <c r="B178">
        <f>가중평균좌수!D159</f>
        <v>58709048794</v>
      </c>
      <c r="C178" s="466">
        <f t="shared" si="9"/>
        <v>587090.48794000002</v>
      </c>
      <c r="D178" s="466">
        <f t="shared" si="10"/>
        <v>587090.48794000002</v>
      </c>
      <c r="E178" s="466">
        <f t="shared" si="11"/>
        <v>5870904.8794</v>
      </c>
      <c r="F178" s="466">
        <f t="shared" si="12"/>
        <v>5870904.8794</v>
      </c>
      <c r="H178" s="467"/>
      <c r="I178" s="467"/>
    </row>
    <row r="179" spans="1:9">
      <c r="A179">
        <f>가중평균좌수!B160</f>
        <v>20250607</v>
      </c>
      <c r="B179">
        <f>가중평균좌수!D160</f>
        <v>58709369404</v>
      </c>
      <c r="C179" s="466">
        <f t="shared" si="9"/>
        <v>587093.69404000009</v>
      </c>
      <c r="D179" s="466">
        <f t="shared" si="10"/>
        <v>587093.69404000009</v>
      </c>
      <c r="E179" s="466">
        <f t="shared" si="11"/>
        <v>5870936.9404000007</v>
      </c>
      <c r="F179" s="466">
        <f t="shared" si="12"/>
        <v>5870936.9404000007</v>
      </c>
      <c r="H179" s="467"/>
      <c r="I179" s="467"/>
    </row>
    <row r="180" spans="1:9">
      <c r="A180">
        <f>가중평균좌수!B161</f>
        <v>20250608</v>
      </c>
      <c r="B180">
        <f>가중평균좌수!D161</f>
        <v>58709690014</v>
      </c>
      <c r="C180" s="466">
        <f t="shared" si="9"/>
        <v>587096.90014000004</v>
      </c>
      <c r="D180" s="466">
        <f t="shared" si="10"/>
        <v>587096.90014000004</v>
      </c>
      <c r="E180" s="466">
        <f t="shared" si="11"/>
        <v>5870969.0014000004</v>
      </c>
      <c r="F180" s="466">
        <f t="shared" si="12"/>
        <v>5870969.0014000004</v>
      </c>
      <c r="H180" s="467"/>
      <c r="I180" s="467"/>
    </row>
    <row r="181" spans="1:9">
      <c r="A181">
        <f>가중평균좌수!B162</f>
        <v>20250609</v>
      </c>
      <c r="B181">
        <f>가중평균좌수!D162</f>
        <v>60723463434</v>
      </c>
      <c r="C181" s="466">
        <f t="shared" si="9"/>
        <v>607234.63434000011</v>
      </c>
      <c r="D181" s="466">
        <f t="shared" si="10"/>
        <v>607234.63434000011</v>
      </c>
      <c r="E181" s="466">
        <f t="shared" si="11"/>
        <v>6072346.3434000006</v>
      </c>
      <c r="F181" s="466">
        <f t="shared" si="12"/>
        <v>6072346.3434000006</v>
      </c>
      <c r="H181" s="467"/>
      <c r="I181" s="467"/>
    </row>
    <row r="182" spans="1:9">
      <c r="A182">
        <f>가중평균좌수!B163</f>
        <v>20250610</v>
      </c>
      <c r="B182">
        <f>가중평균좌수!D163</f>
        <v>59328231696</v>
      </c>
      <c r="C182" s="466">
        <f t="shared" si="9"/>
        <v>593282.31696000008</v>
      </c>
      <c r="D182" s="466">
        <f t="shared" si="10"/>
        <v>593282.31696000008</v>
      </c>
      <c r="E182" s="466">
        <f t="shared" si="11"/>
        <v>5932823.1696000006</v>
      </c>
      <c r="F182" s="466">
        <f t="shared" si="12"/>
        <v>5932823.1696000006</v>
      </c>
      <c r="H182" s="467"/>
      <c r="I182" s="467"/>
    </row>
    <row r="183" spans="1:9">
      <c r="A183">
        <f>가중평균좌수!B164</f>
        <v>20250611</v>
      </c>
      <c r="B183">
        <f>가중평균좌수!D164</f>
        <v>58926482919</v>
      </c>
      <c r="C183" s="466">
        <f t="shared" si="9"/>
        <v>589264.82919000008</v>
      </c>
      <c r="D183" s="466">
        <f t="shared" si="10"/>
        <v>589264.82919000008</v>
      </c>
      <c r="E183" s="466">
        <f t="shared" si="11"/>
        <v>5892648.2919000005</v>
      </c>
      <c r="F183" s="466">
        <f t="shared" si="12"/>
        <v>5892648.2919000005</v>
      </c>
      <c r="H183" s="467"/>
      <c r="I183" s="467"/>
    </row>
    <row r="184" spans="1:9">
      <c r="A184">
        <f>가중평균좌수!B165</f>
        <v>20250612</v>
      </c>
      <c r="B184">
        <f>가중평균좌수!D165</f>
        <v>59134229221</v>
      </c>
      <c r="C184" s="466">
        <f t="shared" si="9"/>
        <v>591342.2922100001</v>
      </c>
      <c r="D184" s="466">
        <f t="shared" si="10"/>
        <v>591342.2922100001</v>
      </c>
      <c r="E184" s="466">
        <f t="shared" si="11"/>
        <v>5913422.9221000001</v>
      </c>
      <c r="F184" s="466">
        <f t="shared" si="12"/>
        <v>5913422.9221000001</v>
      </c>
      <c r="H184" s="467"/>
      <c r="I184" s="467"/>
    </row>
    <row r="185" spans="1:9">
      <c r="A185">
        <f>가중평균좌수!B166</f>
        <v>20250613</v>
      </c>
      <c r="B185">
        <f>가중평균좌수!D166</f>
        <v>56073208390</v>
      </c>
      <c r="C185" s="466">
        <f t="shared" si="9"/>
        <v>560732.08390000009</v>
      </c>
      <c r="D185" s="466">
        <f t="shared" si="10"/>
        <v>560732.08390000009</v>
      </c>
      <c r="E185" s="466">
        <f t="shared" si="11"/>
        <v>5607320.8390000006</v>
      </c>
      <c r="F185" s="466">
        <f t="shared" si="12"/>
        <v>5607320.8390000006</v>
      </c>
      <c r="H185" s="467"/>
      <c r="I185" s="467"/>
    </row>
    <row r="186" spans="1:9">
      <c r="A186">
        <f>가중평균좌수!B167</f>
        <v>20250614</v>
      </c>
      <c r="B186">
        <f>가중평균좌수!D167</f>
        <v>56073311651</v>
      </c>
      <c r="C186" s="466">
        <f t="shared" si="9"/>
        <v>560733.11651000008</v>
      </c>
      <c r="D186" s="466">
        <f t="shared" si="10"/>
        <v>560733.11651000008</v>
      </c>
      <c r="E186" s="466">
        <f t="shared" si="11"/>
        <v>5607331.1650999999</v>
      </c>
      <c r="F186" s="466">
        <f t="shared" si="12"/>
        <v>5607331.1650999999</v>
      </c>
      <c r="H186" s="467"/>
      <c r="I186" s="467"/>
    </row>
    <row r="187" spans="1:9">
      <c r="A187">
        <f>가중평균좌수!B168</f>
        <v>20250615</v>
      </c>
      <c r="B187">
        <f>가중평균좌수!D168</f>
        <v>56073414810</v>
      </c>
      <c r="C187" s="466">
        <f t="shared" si="9"/>
        <v>560734.14809999999</v>
      </c>
      <c r="D187" s="466">
        <f t="shared" si="10"/>
        <v>560734.14809999999</v>
      </c>
      <c r="E187" s="466">
        <f t="shared" si="11"/>
        <v>5607341.4810000006</v>
      </c>
      <c r="F187" s="466">
        <f t="shared" si="12"/>
        <v>5607341.4810000006</v>
      </c>
      <c r="H187" s="467"/>
      <c r="I187" s="467"/>
    </row>
    <row r="188" spans="1:9">
      <c r="A188">
        <f>가중평균좌수!B169</f>
        <v>20250616</v>
      </c>
      <c r="B188">
        <f>가중평균좌수!D169</f>
        <v>58006229233</v>
      </c>
      <c r="C188" s="466">
        <f t="shared" si="9"/>
        <v>580062.29233000008</v>
      </c>
      <c r="D188" s="466">
        <f t="shared" si="10"/>
        <v>580062.29233000008</v>
      </c>
      <c r="E188" s="466">
        <f t="shared" si="11"/>
        <v>5800622.9232999999</v>
      </c>
      <c r="F188" s="466">
        <f t="shared" si="12"/>
        <v>5800622.9232999999</v>
      </c>
      <c r="H188" s="467"/>
      <c r="I188" s="467"/>
    </row>
    <row r="189" spans="1:9">
      <c r="A189">
        <f>가중평균좌수!B170</f>
        <v>20250617</v>
      </c>
      <c r="B189">
        <f>가중평균좌수!D170</f>
        <v>58447630882</v>
      </c>
      <c r="C189" s="466">
        <f t="shared" si="9"/>
        <v>584476.30882000003</v>
      </c>
      <c r="D189" s="466">
        <f t="shared" si="10"/>
        <v>584476.30882000003</v>
      </c>
      <c r="E189" s="466">
        <f t="shared" si="11"/>
        <v>5844763.0882000001</v>
      </c>
      <c r="F189" s="466">
        <f t="shared" si="12"/>
        <v>5844763.0882000001</v>
      </c>
      <c r="H189" s="467"/>
      <c r="I189" s="467"/>
    </row>
    <row r="190" spans="1:9">
      <c r="A190">
        <f>가중평균좌수!B171</f>
        <v>20250618</v>
      </c>
      <c r="B190">
        <f>가중평균좌수!D171</f>
        <v>61607118876</v>
      </c>
      <c r="C190" s="466">
        <f t="shared" si="9"/>
        <v>616071.18876000005</v>
      </c>
      <c r="D190" s="466">
        <f t="shared" si="10"/>
        <v>616071.18876000005</v>
      </c>
      <c r="E190" s="466">
        <f t="shared" si="11"/>
        <v>6160711.8876</v>
      </c>
      <c r="F190" s="466">
        <f t="shared" si="12"/>
        <v>6160711.8876</v>
      </c>
      <c r="H190" s="467"/>
      <c r="I190" s="467"/>
    </row>
    <row r="191" spans="1:9">
      <c r="A191">
        <f>가중평균좌수!B172</f>
        <v>20250619</v>
      </c>
      <c r="B191">
        <f>가중평균좌수!D172</f>
        <v>61646444573</v>
      </c>
      <c r="C191" s="466">
        <f t="shared" si="9"/>
        <v>616464.44573000004</v>
      </c>
      <c r="D191" s="466">
        <f t="shared" si="10"/>
        <v>616464.44573000004</v>
      </c>
      <c r="E191" s="466">
        <f t="shared" si="11"/>
        <v>6164644.4572999999</v>
      </c>
      <c r="F191" s="466">
        <f t="shared" si="12"/>
        <v>6164644.4572999999</v>
      </c>
      <c r="H191" s="467"/>
      <c r="I191" s="467"/>
    </row>
    <row r="192" spans="1:9">
      <c r="A192">
        <f>가중평균좌수!B173</f>
        <v>20250620</v>
      </c>
      <c r="B192">
        <f>가중평균좌수!D173</f>
        <v>61268730471</v>
      </c>
      <c r="C192" s="466">
        <f t="shared" si="9"/>
        <v>612687.30471000005</v>
      </c>
      <c r="D192" s="466">
        <f t="shared" si="10"/>
        <v>612687.30471000005</v>
      </c>
      <c r="E192" s="466">
        <f t="shared" si="11"/>
        <v>6126873.0471000001</v>
      </c>
      <c r="F192" s="466">
        <f t="shared" si="12"/>
        <v>6126873.0471000001</v>
      </c>
      <c r="H192" s="467"/>
      <c r="I192" s="467"/>
    </row>
    <row r="193" spans="1:9">
      <c r="A193">
        <f>가중평균좌수!B174</f>
        <v>20250621</v>
      </c>
      <c r="B193">
        <f>가중평균좌수!D174</f>
        <v>61268853780</v>
      </c>
      <c r="C193" s="466">
        <f t="shared" si="9"/>
        <v>612688.53780000005</v>
      </c>
      <c r="D193" s="466">
        <f t="shared" si="10"/>
        <v>612688.53780000005</v>
      </c>
      <c r="E193" s="466">
        <f t="shared" si="11"/>
        <v>6126885.3780000005</v>
      </c>
      <c r="F193" s="466">
        <f t="shared" si="12"/>
        <v>6126885.3780000005</v>
      </c>
      <c r="H193" s="467"/>
      <c r="I193" s="467"/>
    </row>
    <row r="194" spans="1:9">
      <c r="A194">
        <f>가중평균좌수!B175</f>
        <v>20250622</v>
      </c>
      <c r="B194">
        <f>가중평균좌수!D175</f>
        <v>61268977190</v>
      </c>
      <c r="C194" s="466">
        <f t="shared" si="9"/>
        <v>612689.77190000005</v>
      </c>
      <c r="D194" s="466">
        <f t="shared" si="10"/>
        <v>612689.77190000005</v>
      </c>
      <c r="E194" s="466">
        <f t="shared" si="11"/>
        <v>6126897.7190000005</v>
      </c>
      <c r="F194" s="466">
        <f t="shared" si="12"/>
        <v>6126897.7190000005</v>
      </c>
      <c r="H194" s="467"/>
      <c r="I194" s="467"/>
    </row>
    <row r="195" spans="1:9">
      <c r="A195">
        <f>가중평균좌수!B176</f>
        <v>20250623</v>
      </c>
      <c r="B195">
        <f>가중평균좌수!D176</f>
        <v>61047414145</v>
      </c>
      <c r="C195" s="466">
        <f t="shared" si="9"/>
        <v>610474.14145</v>
      </c>
      <c r="D195" s="466">
        <f t="shared" si="10"/>
        <v>610474.14145</v>
      </c>
      <c r="E195" s="466">
        <f t="shared" si="11"/>
        <v>6104741.4145</v>
      </c>
      <c r="F195" s="466">
        <f t="shared" si="12"/>
        <v>6104741.4145</v>
      </c>
      <c r="H195" s="467"/>
      <c r="I195" s="467"/>
    </row>
    <row r="196" spans="1:9">
      <c r="A196">
        <f>가중평균좌수!B177</f>
        <v>20250624</v>
      </c>
      <c r="B196">
        <f>가중평균좌수!D177</f>
        <v>67570916715</v>
      </c>
      <c r="C196" s="466">
        <f t="shared" si="9"/>
        <v>675709.16715000011</v>
      </c>
      <c r="D196" s="466">
        <f t="shared" si="10"/>
        <v>675709.16715000011</v>
      </c>
      <c r="E196" s="466">
        <f t="shared" si="11"/>
        <v>6757091.6715000002</v>
      </c>
      <c r="F196" s="466">
        <f t="shared" si="12"/>
        <v>6757091.6715000002</v>
      </c>
      <c r="H196" s="467"/>
      <c r="I196" s="467"/>
    </row>
    <row r="197" spans="1:9">
      <c r="A197">
        <f>가중평균좌수!B178</f>
        <v>20250625</v>
      </c>
      <c r="B197">
        <f>가중평균좌수!D178</f>
        <v>67961331418</v>
      </c>
      <c r="C197" s="466">
        <f t="shared" si="9"/>
        <v>679613.3141800001</v>
      </c>
      <c r="D197" s="466">
        <f t="shared" si="10"/>
        <v>679613.3141800001</v>
      </c>
      <c r="E197" s="466">
        <f t="shared" si="11"/>
        <v>6796133.1418000003</v>
      </c>
      <c r="F197" s="466">
        <f t="shared" si="12"/>
        <v>6796133.1418000003</v>
      </c>
      <c r="H197" s="467"/>
      <c r="I197" s="467"/>
    </row>
    <row r="198" spans="1:9">
      <c r="A198">
        <f>가중평균좌수!B179</f>
        <v>20250626</v>
      </c>
      <c r="B198">
        <f>가중평균좌수!D179</f>
        <v>64388559708</v>
      </c>
      <c r="C198" s="466">
        <f t="shared" si="9"/>
        <v>643885.59708000009</v>
      </c>
      <c r="D198" s="466">
        <f t="shared" si="10"/>
        <v>643885.59708000009</v>
      </c>
      <c r="E198" s="466">
        <f t="shared" si="11"/>
        <v>6438855.9708000002</v>
      </c>
      <c r="F198" s="466">
        <f t="shared" si="12"/>
        <v>6438855.9708000002</v>
      </c>
      <c r="H198" s="467"/>
      <c r="I198" s="467"/>
    </row>
    <row r="199" spans="1:9">
      <c r="A199">
        <f>가중평균좌수!B180</f>
        <v>20250627</v>
      </c>
      <c r="B199">
        <f>가중평균좌수!D180</f>
        <v>63697707027</v>
      </c>
      <c r="C199" s="466">
        <f t="shared" si="9"/>
        <v>636977.07027000003</v>
      </c>
      <c r="D199" s="466">
        <f t="shared" si="10"/>
        <v>636977.07027000003</v>
      </c>
      <c r="E199" s="466">
        <f t="shared" si="11"/>
        <v>6369770.7027000003</v>
      </c>
      <c r="F199" s="466">
        <f t="shared" si="12"/>
        <v>6369770.7027000003</v>
      </c>
      <c r="H199" s="467"/>
      <c r="I199" s="467"/>
    </row>
    <row r="200" spans="1:9">
      <c r="A200">
        <f>가중평균좌수!B181</f>
        <v>20250628</v>
      </c>
      <c r="B200">
        <f>가중평균좌수!D181</f>
        <v>63698086161</v>
      </c>
      <c r="C200" s="466">
        <f t="shared" si="9"/>
        <v>636980.86161000002</v>
      </c>
      <c r="D200" s="466">
        <f t="shared" si="10"/>
        <v>636980.86161000002</v>
      </c>
      <c r="E200" s="466">
        <f t="shared" si="11"/>
        <v>6369808.6161000002</v>
      </c>
      <c r="F200" s="466">
        <f t="shared" si="12"/>
        <v>6369808.6161000002</v>
      </c>
      <c r="H200" s="467"/>
      <c r="I200" s="467"/>
    </row>
    <row r="201" spans="1:9">
      <c r="A201">
        <f>가중평균좌수!B182</f>
        <v>20250629</v>
      </c>
      <c r="B201">
        <f>가중평균좌수!D182</f>
        <v>63698465295</v>
      </c>
      <c r="C201" s="466">
        <f t="shared" si="9"/>
        <v>636984.65295000002</v>
      </c>
      <c r="D201" s="466">
        <f t="shared" si="10"/>
        <v>636984.65295000002</v>
      </c>
      <c r="E201" s="466">
        <f t="shared" si="11"/>
        <v>6369846.5295000002</v>
      </c>
      <c r="F201" s="466">
        <f t="shared" si="12"/>
        <v>6369846.5295000002</v>
      </c>
      <c r="H201" s="467"/>
      <c r="I201" s="467"/>
    </row>
    <row r="202" spans="1:9">
      <c r="A202">
        <f>가중평균좌수!B183</f>
        <v>20250630</v>
      </c>
      <c r="B202">
        <f>가중평균좌수!D183</f>
        <v>62123117653</v>
      </c>
      <c r="C202" s="466">
        <f t="shared" si="9"/>
        <v>621231.17653000006</v>
      </c>
      <c r="D202" s="466">
        <f t="shared" si="10"/>
        <v>621231.17653000006</v>
      </c>
      <c r="E202" s="466">
        <f t="shared" si="11"/>
        <v>6212311.7653000001</v>
      </c>
      <c r="F202" s="466">
        <f t="shared" si="12"/>
        <v>6212311.7653000001</v>
      </c>
      <c r="H202" s="467"/>
      <c r="I202" s="467"/>
    </row>
    <row r="203" spans="1:9">
      <c r="A203">
        <f>가중평균좌수!B184</f>
        <v>20250701</v>
      </c>
      <c r="B203">
        <f>가중평균좌수!D184</f>
        <v>62458827111</v>
      </c>
      <c r="C203" s="466">
        <f t="shared" si="9"/>
        <v>624588.27111000009</v>
      </c>
      <c r="D203" s="466">
        <f t="shared" si="10"/>
        <v>624588.27111000009</v>
      </c>
      <c r="E203" s="466">
        <f t="shared" si="11"/>
        <v>6245882.7111</v>
      </c>
      <c r="F203" s="466">
        <f t="shared" si="12"/>
        <v>6245882.7111</v>
      </c>
      <c r="H203" s="467"/>
      <c r="I203" s="467"/>
    </row>
    <row r="204" spans="1:9">
      <c r="A204">
        <f>가중평균좌수!B185</f>
        <v>20250702</v>
      </c>
      <c r="B204">
        <f>가중평균좌수!D185</f>
        <v>61915274469</v>
      </c>
      <c r="C204" s="466">
        <f t="shared" si="9"/>
        <v>619152.74469000008</v>
      </c>
      <c r="D204" s="466">
        <f t="shared" si="10"/>
        <v>619152.74469000008</v>
      </c>
      <c r="E204" s="466">
        <f t="shared" si="11"/>
        <v>6191527.4468999999</v>
      </c>
      <c r="F204" s="466">
        <f t="shared" si="12"/>
        <v>6191527.4468999999</v>
      </c>
      <c r="H204" s="467"/>
      <c r="I204" s="467"/>
    </row>
    <row r="205" spans="1:9">
      <c r="A205">
        <f>가중평균좌수!B186</f>
        <v>20250703</v>
      </c>
      <c r="B205">
        <f>가중평균좌수!D186</f>
        <v>63843887424</v>
      </c>
      <c r="C205" s="466">
        <f t="shared" si="9"/>
        <v>638438.87424000003</v>
      </c>
      <c r="D205" s="466">
        <f t="shared" si="10"/>
        <v>638438.87424000003</v>
      </c>
      <c r="E205" s="466">
        <f t="shared" si="11"/>
        <v>6384388.7423999999</v>
      </c>
      <c r="F205" s="466">
        <f t="shared" si="12"/>
        <v>6384388.7423999999</v>
      </c>
      <c r="H205" s="467"/>
      <c r="I205" s="467"/>
    </row>
    <row r="206" spans="1:9">
      <c r="A206">
        <f>가중평균좌수!B187</f>
        <v>20250704</v>
      </c>
      <c r="B206">
        <f>가중평균좌수!D187</f>
        <v>63628940847</v>
      </c>
      <c r="C206" s="466">
        <f t="shared" si="9"/>
        <v>636289.40847000002</v>
      </c>
      <c r="D206" s="466">
        <f t="shared" si="10"/>
        <v>636289.40847000002</v>
      </c>
      <c r="E206" s="466">
        <f t="shared" si="11"/>
        <v>6362894.0847000005</v>
      </c>
      <c r="F206" s="466">
        <f t="shared" si="12"/>
        <v>6362894.0847000005</v>
      </c>
      <c r="H206" s="467"/>
      <c r="I206" s="467"/>
    </row>
    <row r="207" spans="1:9">
      <c r="A207">
        <f>가중평균좌수!B188</f>
        <v>20250705</v>
      </c>
      <c r="B207">
        <f>가중평균좌수!D188</f>
        <v>63629375642</v>
      </c>
      <c r="C207" s="466">
        <f t="shared" si="9"/>
        <v>636293.75642000011</v>
      </c>
      <c r="D207" s="466">
        <f t="shared" si="10"/>
        <v>636293.75642000011</v>
      </c>
      <c r="E207" s="466">
        <f t="shared" si="11"/>
        <v>6362937.5641999999</v>
      </c>
      <c r="F207" s="466">
        <f t="shared" si="12"/>
        <v>6362937.5641999999</v>
      </c>
      <c r="H207" s="467"/>
      <c r="I207" s="467"/>
    </row>
    <row r="208" spans="1:9">
      <c r="A208">
        <f>가중평균좌수!B189</f>
        <v>20250706</v>
      </c>
      <c r="B208">
        <f>가중평균좌수!D189</f>
        <v>63629810337</v>
      </c>
      <c r="C208" s="466">
        <f t="shared" si="9"/>
        <v>636298.10337000003</v>
      </c>
      <c r="D208" s="466">
        <f t="shared" si="10"/>
        <v>636298.10337000003</v>
      </c>
      <c r="E208" s="466">
        <f t="shared" si="11"/>
        <v>6362981.0337000005</v>
      </c>
      <c r="F208" s="466">
        <f t="shared" si="12"/>
        <v>6362981.0337000005</v>
      </c>
      <c r="H208" s="467"/>
      <c r="I208" s="467"/>
    </row>
    <row r="209" spans="1:9">
      <c r="A209">
        <f>가중평균좌수!B190</f>
        <v>20250707</v>
      </c>
      <c r="B209">
        <f>가중평균좌수!D190</f>
        <v>63767248355</v>
      </c>
      <c r="C209" s="466">
        <f t="shared" si="9"/>
        <v>637672.48355</v>
      </c>
      <c r="D209" s="466">
        <f t="shared" si="10"/>
        <v>637672.48355</v>
      </c>
      <c r="E209" s="466">
        <f t="shared" si="11"/>
        <v>6376724.8355</v>
      </c>
      <c r="F209" s="466">
        <f t="shared" si="12"/>
        <v>6376724.8355</v>
      </c>
      <c r="H209" s="467"/>
      <c r="I209" s="467"/>
    </row>
    <row r="210" spans="1:9">
      <c r="A210">
        <f>가중평균좌수!B191</f>
        <v>20250708</v>
      </c>
      <c r="B210">
        <f>가중평균좌수!D191</f>
        <v>66236875868</v>
      </c>
      <c r="C210" s="466">
        <f t="shared" si="9"/>
        <v>662368.75868000009</v>
      </c>
      <c r="D210" s="466">
        <f t="shared" si="10"/>
        <v>662368.75868000009</v>
      </c>
      <c r="E210" s="466">
        <f t="shared" si="11"/>
        <v>6623687.5868000006</v>
      </c>
      <c r="F210" s="466">
        <f t="shared" si="12"/>
        <v>6623687.5868000006</v>
      </c>
      <c r="H210" s="467"/>
      <c r="I210" s="467"/>
    </row>
    <row r="211" spans="1:9">
      <c r="A211">
        <f>가중평균좌수!B192</f>
        <v>20250709</v>
      </c>
      <c r="B211">
        <f>가중평균좌수!D192</f>
        <v>66566317356</v>
      </c>
      <c r="C211" s="466">
        <f t="shared" si="9"/>
        <v>665663.17356000002</v>
      </c>
      <c r="D211" s="466">
        <f t="shared" si="10"/>
        <v>665663.17356000002</v>
      </c>
      <c r="E211" s="466">
        <f t="shared" si="11"/>
        <v>6656631.7356000002</v>
      </c>
      <c r="F211" s="466">
        <f t="shared" si="12"/>
        <v>6656631.7356000002</v>
      </c>
      <c r="H211" s="467"/>
      <c r="I211" s="467"/>
    </row>
    <row r="212" spans="1:9">
      <c r="A212">
        <f>가중평균좌수!B193</f>
        <v>20250710</v>
      </c>
      <c r="B212">
        <f>가중평균좌수!D193</f>
        <v>65964185647</v>
      </c>
      <c r="C212" s="466">
        <f t="shared" si="9"/>
        <v>659641.85647</v>
      </c>
      <c r="D212" s="466">
        <f t="shared" si="10"/>
        <v>659641.85647</v>
      </c>
      <c r="E212" s="466">
        <f t="shared" si="11"/>
        <v>6596418.5647</v>
      </c>
      <c r="F212" s="466">
        <f t="shared" si="12"/>
        <v>6596418.5647</v>
      </c>
      <c r="H212" s="467"/>
      <c r="I212" s="467"/>
    </row>
    <row r="213" spans="1:9">
      <c r="A213">
        <f>가중평균좌수!B194</f>
        <v>20250711</v>
      </c>
      <c r="B213">
        <f>가중평균좌수!D194</f>
        <v>65951655618</v>
      </c>
      <c r="C213" s="466">
        <f t="shared" si="9"/>
        <v>659516.55618000007</v>
      </c>
      <c r="D213" s="466">
        <f t="shared" si="10"/>
        <v>659516.55618000007</v>
      </c>
      <c r="E213" s="466">
        <f t="shared" si="11"/>
        <v>6595165.5618000003</v>
      </c>
      <c r="F213" s="466">
        <f t="shared" si="12"/>
        <v>6595165.5618000003</v>
      </c>
      <c r="H213" s="467"/>
      <c r="I213" s="467"/>
    </row>
    <row r="214" spans="1:9">
      <c r="A214">
        <f>가중평균좌수!B195</f>
        <v>20250712</v>
      </c>
      <c r="B214">
        <f>가중평균좌수!D195</f>
        <v>65951984241</v>
      </c>
      <c r="C214" s="466">
        <f t="shared" si="9"/>
        <v>659519.84241000004</v>
      </c>
      <c r="D214" s="466">
        <f t="shared" si="10"/>
        <v>659519.84241000004</v>
      </c>
      <c r="E214" s="466">
        <f t="shared" si="11"/>
        <v>6595198.4241000004</v>
      </c>
      <c r="F214" s="466">
        <f t="shared" si="12"/>
        <v>6595198.4241000004</v>
      </c>
      <c r="H214" s="467"/>
      <c r="I214" s="467"/>
    </row>
    <row r="215" spans="1:9">
      <c r="A215">
        <f>가중평균좌수!B196</f>
        <v>20250713</v>
      </c>
      <c r="B215">
        <f>가중평균좌수!D196</f>
        <v>65952312963</v>
      </c>
      <c r="C215" s="466">
        <f t="shared" ref="C215:C278" si="13">B215*C$21</f>
        <v>659523.1296300001</v>
      </c>
      <c r="D215" s="466">
        <f t="shared" ref="D215:D278" si="14">B215*D$21</f>
        <v>659523.1296300001</v>
      </c>
      <c r="E215" s="466">
        <f t="shared" ref="E215:E278" si="15">B215*E$21</f>
        <v>6595231.2963000005</v>
      </c>
      <c r="F215" s="466">
        <f t="shared" ref="F215:F278" si="16">B215*F$21</f>
        <v>6595231.2963000005</v>
      </c>
      <c r="H215" s="467"/>
      <c r="I215" s="467"/>
    </row>
    <row r="216" spans="1:9">
      <c r="A216">
        <f>가중평균좌수!B197</f>
        <v>20250714</v>
      </c>
      <c r="B216">
        <f>가중평균좌수!D197</f>
        <v>64739510916</v>
      </c>
      <c r="C216" s="466">
        <f t="shared" si="13"/>
        <v>647395.10916000011</v>
      </c>
      <c r="D216" s="466">
        <f t="shared" si="14"/>
        <v>647395.10916000011</v>
      </c>
      <c r="E216" s="466">
        <f t="shared" si="15"/>
        <v>6473951.0915999999</v>
      </c>
      <c r="F216" s="466">
        <f t="shared" si="16"/>
        <v>6473951.0915999999</v>
      </c>
      <c r="H216" s="467"/>
      <c r="I216" s="467"/>
    </row>
    <row r="217" spans="1:9">
      <c r="A217">
        <f>가중평균좌수!B198</f>
        <v>20250715</v>
      </c>
      <c r="B217">
        <f>가중평균좌수!D198</f>
        <v>65534881390</v>
      </c>
      <c r="C217" s="466">
        <f t="shared" si="13"/>
        <v>655348.81390000007</v>
      </c>
      <c r="D217" s="466">
        <f t="shared" si="14"/>
        <v>655348.81390000007</v>
      </c>
      <c r="E217" s="466">
        <f t="shared" si="15"/>
        <v>6553488.1390000004</v>
      </c>
      <c r="F217" s="466">
        <f t="shared" si="16"/>
        <v>6553488.1390000004</v>
      </c>
      <c r="H217" s="467"/>
      <c r="I217" s="467"/>
    </row>
    <row r="218" spans="1:9">
      <c r="A218">
        <f>가중평균좌수!B199</f>
        <v>20250716</v>
      </c>
      <c r="B218">
        <f>가중평균좌수!D199</f>
        <v>61769713983</v>
      </c>
      <c r="C218" s="466">
        <f t="shared" si="13"/>
        <v>617697.13983</v>
      </c>
      <c r="D218" s="466">
        <f t="shared" si="14"/>
        <v>617697.13983</v>
      </c>
      <c r="E218" s="466">
        <f t="shared" si="15"/>
        <v>6176971.3983000005</v>
      </c>
      <c r="F218" s="466">
        <f t="shared" si="16"/>
        <v>6176971.3983000005</v>
      </c>
      <c r="H218" s="467"/>
      <c r="I218" s="467"/>
    </row>
    <row r="219" spans="1:9">
      <c r="A219">
        <f>가중평균좌수!B200</f>
        <v>20250717</v>
      </c>
      <c r="B219">
        <f>가중평균좌수!D200</f>
        <v>64518202796</v>
      </c>
      <c r="C219" s="466">
        <f t="shared" si="13"/>
        <v>645182.02796000009</v>
      </c>
      <c r="D219" s="466">
        <f t="shared" si="14"/>
        <v>645182.02796000009</v>
      </c>
      <c r="E219" s="466">
        <f t="shared" si="15"/>
        <v>6451820.2796</v>
      </c>
      <c r="F219" s="466">
        <f t="shared" si="16"/>
        <v>6451820.2796</v>
      </c>
      <c r="H219" s="467"/>
      <c r="I219" s="467"/>
    </row>
    <row r="220" spans="1:9">
      <c r="A220">
        <f>가중평균좌수!B201</f>
        <v>20250718</v>
      </c>
      <c r="B220">
        <f>가중평균좌수!D201</f>
        <v>64401760947</v>
      </c>
      <c r="C220" s="466">
        <f t="shared" si="13"/>
        <v>644017.60947000002</v>
      </c>
      <c r="D220" s="466">
        <f t="shared" si="14"/>
        <v>644017.60947000002</v>
      </c>
      <c r="E220" s="466">
        <f t="shared" si="15"/>
        <v>6440176.0947000002</v>
      </c>
      <c r="F220" s="466">
        <f t="shared" si="16"/>
        <v>6440176.0947000002</v>
      </c>
      <c r="H220" s="467"/>
      <c r="I220" s="467"/>
    </row>
    <row r="221" spans="1:9">
      <c r="A221">
        <f>가중평균좌수!B202</f>
        <v>20250719</v>
      </c>
      <c r="B221">
        <f>가중평균좌수!D202</f>
        <v>64401943961</v>
      </c>
      <c r="C221" s="466">
        <f t="shared" si="13"/>
        <v>644019.43961</v>
      </c>
      <c r="D221" s="466">
        <f t="shared" si="14"/>
        <v>644019.43961</v>
      </c>
      <c r="E221" s="466">
        <f t="shared" si="15"/>
        <v>6440194.3961000005</v>
      </c>
      <c r="F221" s="466">
        <f t="shared" si="16"/>
        <v>6440194.3961000005</v>
      </c>
      <c r="H221" s="467"/>
      <c r="I221" s="467"/>
    </row>
    <row r="222" spans="1:9">
      <c r="A222">
        <f>가중평균좌수!B203</f>
        <v>20250720</v>
      </c>
      <c r="B222">
        <f>가중평균좌수!D203</f>
        <v>64402126975</v>
      </c>
      <c r="C222" s="466">
        <f t="shared" si="13"/>
        <v>644021.26975000009</v>
      </c>
      <c r="D222" s="466">
        <f t="shared" si="14"/>
        <v>644021.26975000009</v>
      </c>
      <c r="E222" s="466">
        <f t="shared" si="15"/>
        <v>6440212.6975000007</v>
      </c>
      <c r="F222" s="466">
        <f t="shared" si="16"/>
        <v>6440212.6975000007</v>
      </c>
      <c r="H222" s="467"/>
      <c r="I222" s="467"/>
    </row>
    <row r="223" spans="1:9">
      <c r="A223">
        <f>가중평균좌수!B204</f>
        <v>20250721</v>
      </c>
      <c r="B223">
        <f>가중평균좌수!D204</f>
        <v>67863495590</v>
      </c>
      <c r="C223" s="466">
        <f t="shared" si="13"/>
        <v>678634.95590000006</v>
      </c>
      <c r="D223" s="466">
        <f t="shared" si="14"/>
        <v>678634.95590000006</v>
      </c>
      <c r="E223" s="466">
        <f t="shared" si="15"/>
        <v>6786349.5590000004</v>
      </c>
      <c r="F223" s="466">
        <f t="shared" si="16"/>
        <v>6786349.5590000004</v>
      </c>
      <c r="H223" s="467"/>
      <c r="I223" s="467"/>
    </row>
    <row r="224" spans="1:9">
      <c r="A224">
        <f>가중평균좌수!B205</f>
        <v>20250722</v>
      </c>
      <c r="B224">
        <f>가중평균좌수!D205</f>
        <v>65987785509</v>
      </c>
      <c r="C224" s="466">
        <f t="shared" si="13"/>
        <v>659877.85509000008</v>
      </c>
      <c r="D224" s="466">
        <f t="shared" si="14"/>
        <v>659877.85509000008</v>
      </c>
      <c r="E224" s="466">
        <f t="shared" si="15"/>
        <v>6598778.5509000001</v>
      </c>
      <c r="F224" s="466">
        <f t="shared" si="16"/>
        <v>6598778.5509000001</v>
      </c>
      <c r="H224" s="467"/>
      <c r="I224" s="467"/>
    </row>
    <row r="225" spans="1:9">
      <c r="A225">
        <f>가중평균좌수!B206</f>
        <v>20250723</v>
      </c>
      <c r="B225">
        <f>가중평균좌수!D206</f>
        <v>66485932664</v>
      </c>
      <c r="C225" s="466">
        <f t="shared" si="13"/>
        <v>664859.3266400001</v>
      </c>
      <c r="D225" s="466">
        <f t="shared" si="14"/>
        <v>664859.3266400001</v>
      </c>
      <c r="E225" s="466">
        <f t="shared" si="15"/>
        <v>6648593.2664000001</v>
      </c>
      <c r="F225" s="466">
        <f t="shared" si="16"/>
        <v>6648593.2664000001</v>
      </c>
      <c r="H225" s="467"/>
      <c r="I225" s="467"/>
    </row>
    <row r="226" spans="1:9">
      <c r="A226">
        <f>가중평균좌수!B207</f>
        <v>20250724</v>
      </c>
      <c r="B226">
        <f>가중평균좌수!D207</f>
        <v>66284929408</v>
      </c>
      <c r="C226" s="466">
        <f t="shared" si="13"/>
        <v>662849.29408000002</v>
      </c>
      <c r="D226" s="466">
        <f t="shared" si="14"/>
        <v>662849.29408000002</v>
      </c>
      <c r="E226" s="466">
        <f t="shared" si="15"/>
        <v>6628492.9408</v>
      </c>
      <c r="F226" s="466">
        <f t="shared" si="16"/>
        <v>6628492.9408</v>
      </c>
      <c r="H226" s="467"/>
      <c r="I226" s="467"/>
    </row>
    <row r="227" spans="1:9">
      <c r="A227">
        <f>가중평균좌수!B208</f>
        <v>20250725</v>
      </c>
      <c r="B227">
        <f>가중평균좌수!D208</f>
        <v>64231542695</v>
      </c>
      <c r="C227" s="466">
        <f t="shared" si="13"/>
        <v>642315.42695000011</v>
      </c>
      <c r="D227" s="466">
        <f t="shared" si="14"/>
        <v>642315.42695000011</v>
      </c>
      <c r="E227" s="466">
        <f t="shared" si="15"/>
        <v>6423154.2695000004</v>
      </c>
      <c r="F227" s="466">
        <f t="shared" si="16"/>
        <v>6423154.2695000004</v>
      </c>
      <c r="H227" s="467"/>
      <c r="I227" s="467"/>
    </row>
    <row r="228" spans="1:9">
      <c r="A228">
        <f>가중평균좌수!B209</f>
        <v>20250726</v>
      </c>
      <c r="B228">
        <f>가중평균좌수!D209</f>
        <v>64231639240</v>
      </c>
      <c r="C228" s="466">
        <f t="shared" si="13"/>
        <v>642316.39240000001</v>
      </c>
      <c r="D228" s="466">
        <f t="shared" si="14"/>
        <v>642316.39240000001</v>
      </c>
      <c r="E228" s="466">
        <f t="shared" si="15"/>
        <v>6423163.9240000006</v>
      </c>
      <c r="F228" s="466">
        <f t="shared" si="16"/>
        <v>6423163.9240000006</v>
      </c>
      <c r="H228" s="467"/>
      <c r="I228" s="467"/>
    </row>
    <row r="229" spans="1:9">
      <c r="A229">
        <f>가중평균좌수!B210</f>
        <v>20250727</v>
      </c>
      <c r="B229">
        <f>가중평균좌수!D210</f>
        <v>64231735684</v>
      </c>
      <c r="C229" s="466">
        <f t="shared" si="13"/>
        <v>642317.35684000002</v>
      </c>
      <c r="D229" s="466">
        <f t="shared" si="14"/>
        <v>642317.35684000002</v>
      </c>
      <c r="E229" s="466">
        <f t="shared" si="15"/>
        <v>6423173.5684000002</v>
      </c>
      <c r="F229" s="466">
        <f t="shared" si="16"/>
        <v>6423173.5684000002</v>
      </c>
      <c r="H229" s="467"/>
      <c r="I229" s="467"/>
    </row>
    <row r="230" spans="1:9">
      <c r="A230">
        <f>가중평균좌수!B211</f>
        <v>20250728</v>
      </c>
      <c r="B230">
        <f>가중평균좌수!D211</f>
        <v>64824411994</v>
      </c>
      <c r="C230" s="466">
        <f t="shared" si="13"/>
        <v>648244.11994</v>
      </c>
      <c r="D230" s="466">
        <f t="shared" si="14"/>
        <v>648244.11994</v>
      </c>
      <c r="E230" s="466">
        <f t="shared" si="15"/>
        <v>6482441.1994000003</v>
      </c>
      <c r="F230" s="466">
        <f t="shared" si="16"/>
        <v>6482441.1994000003</v>
      </c>
      <c r="H230" s="467"/>
      <c r="I230" s="467"/>
    </row>
    <row r="231" spans="1:9">
      <c r="A231">
        <f>가중평균좌수!B212</f>
        <v>20250729</v>
      </c>
      <c r="B231">
        <f>가중평균좌수!D212</f>
        <v>65762684335</v>
      </c>
      <c r="C231" s="466">
        <f t="shared" si="13"/>
        <v>657626.8433500001</v>
      </c>
      <c r="D231" s="466">
        <f t="shared" si="14"/>
        <v>657626.8433500001</v>
      </c>
      <c r="E231" s="466">
        <f t="shared" si="15"/>
        <v>6576268.4335000003</v>
      </c>
      <c r="F231" s="466">
        <f t="shared" si="16"/>
        <v>6576268.4335000003</v>
      </c>
      <c r="H231" s="467"/>
      <c r="I231" s="467"/>
    </row>
    <row r="232" spans="1:9">
      <c r="A232">
        <f>가중평균좌수!B213</f>
        <v>20250730</v>
      </c>
      <c r="B232">
        <f>가중평균좌수!D213</f>
        <v>66912937911</v>
      </c>
      <c r="C232" s="466">
        <f t="shared" si="13"/>
        <v>669129.3791100001</v>
      </c>
      <c r="D232" s="466">
        <f t="shared" si="14"/>
        <v>669129.3791100001</v>
      </c>
      <c r="E232" s="466">
        <f t="shared" si="15"/>
        <v>6691293.7911</v>
      </c>
      <c r="F232" s="466">
        <f t="shared" si="16"/>
        <v>6691293.7911</v>
      </c>
      <c r="H232" s="467"/>
      <c r="I232" s="467"/>
    </row>
    <row r="233" spans="1:9">
      <c r="A233">
        <f>가중평균좌수!B214</f>
        <v>20250731</v>
      </c>
      <c r="B233">
        <f>가중평균좌수!D214</f>
        <v>66414417307</v>
      </c>
      <c r="C233" s="466">
        <f t="shared" si="13"/>
        <v>664144.17307000002</v>
      </c>
      <c r="D233" s="466">
        <f t="shared" si="14"/>
        <v>664144.17307000002</v>
      </c>
      <c r="E233" s="466">
        <f t="shared" si="15"/>
        <v>6641441.7307000002</v>
      </c>
      <c r="F233" s="466">
        <f t="shared" si="16"/>
        <v>6641441.7307000002</v>
      </c>
      <c r="H233" s="467"/>
      <c r="I233" s="467"/>
    </row>
    <row r="234" spans="1:9">
      <c r="A234">
        <f>가중평균좌수!B215</f>
        <v>20250801</v>
      </c>
      <c r="B234">
        <f>가중평균좌수!D215</f>
        <v>58694423130</v>
      </c>
      <c r="C234" s="466">
        <f t="shared" si="13"/>
        <v>586944.2313000001</v>
      </c>
      <c r="D234" s="466">
        <f t="shared" si="14"/>
        <v>586944.2313000001</v>
      </c>
      <c r="E234" s="466">
        <f t="shared" si="15"/>
        <v>5869442.3130000001</v>
      </c>
      <c r="F234" s="466">
        <f t="shared" si="16"/>
        <v>5869442.3130000001</v>
      </c>
      <c r="H234" s="467"/>
      <c r="I234" s="467"/>
    </row>
    <row r="235" spans="1:9">
      <c r="A235">
        <f>가중평균좌수!B216</f>
        <v>20250802</v>
      </c>
      <c r="B235">
        <f>가중평균좌수!D216</f>
        <v>58694381517</v>
      </c>
      <c r="C235" s="466">
        <f t="shared" si="13"/>
        <v>586943.81517000007</v>
      </c>
      <c r="D235" s="466">
        <f t="shared" si="14"/>
        <v>586943.81517000007</v>
      </c>
      <c r="E235" s="466">
        <f t="shared" si="15"/>
        <v>5869438.1517000003</v>
      </c>
      <c r="F235" s="466">
        <f t="shared" si="16"/>
        <v>5869438.1517000003</v>
      </c>
      <c r="H235" s="467"/>
      <c r="I235" s="467"/>
    </row>
    <row r="236" spans="1:9">
      <c r="A236">
        <f>가중평균좌수!B217</f>
        <v>20250803</v>
      </c>
      <c r="B236">
        <f>가중평균좌수!D217</f>
        <v>58694340003</v>
      </c>
      <c r="C236" s="466">
        <f t="shared" si="13"/>
        <v>586943.40003000002</v>
      </c>
      <c r="D236" s="466">
        <f t="shared" si="14"/>
        <v>586943.40003000002</v>
      </c>
      <c r="E236" s="466">
        <f t="shared" si="15"/>
        <v>5869434.0003000004</v>
      </c>
      <c r="F236" s="466">
        <f t="shared" si="16"/>
        <v>5869434.0003000004</v>
      </c>
      <c r="H236" s="467"/>
      <c r="I236" s="467"/>
    </row>
    <row r="237" spans="1:9">
      <c r="A237">
        <f>가중평균좌수!B218</f>
        <v>20250804</v>
      </c>
      <c r="B237">
        <f>가중평균좌수!D218</f>
        <v>60006218681</v>
      </c>
      <c r="C237" s="466">
        <f t="shared" si="13"/>
        <v>600062.1868100001</v>
      </c>
      <c r="D237" s="466">
        <f t="shared" si="14"/>
        <v>600062.1868100001</v>
      </c>
      <c r="E237" s="466">
        <f t="shared" si="15"/>
        <v>6000621.8681000005</v>
      </c>
      <c r="F237" s="466">
        <f t="shared" si="16"/>
        <v>6000621.8681000005</v>
      </c>
      <c r="H237" s="467"/>
      <c r="I237" s="467"/>
    </row>
    <row r="238" spans="1:9">
      <c r="A238">
        <f>가중평균좌수!B219</f>
        <v>20250805</v>
      </c>
      <c r="B238">
        <f>가중평균좌수!D219</f>
        <v>61792918829</v>
      </c>
      <c r="C238" s="466">
        <f t="shared" si="13"/>
        <v>617929.18829000008</v>
      </c>
      <c r="D238" s="466">
        <f t="shared" si="14"/>
        <v>617929.18829000008</v>
      </c>
      <c r="E238" s="466">
        <f t="shared" si="15"/>
        <v>6179291.8829000005</v>
      </c>
      <c r="F238" s="466">
        <f t="shared" si="16"/>
        <v>6179291.8829000005</v>
      </c>
      <c r="H238" s="467"/>
      <c r="I238" s="467"/>
    </row>
    <row r="239" spans="1:9">
      <c r="A239">
        <f>가중평균좌수!B220</f>
        <v>20250806</v>
      </c>
      <c r="B239">
        <f>가중평균좌수!D220</f>
        <v>61654785901</v>
      </c>
      <c r="C239" s="466">
        <f t="shared" si="13"/>
        <v>616547.85901000001</v>
      </c>
      <c r="D239" s="466">
        <f t="shared" si="14"/>
        <v>616547.85901000001</v>
      </c>
      <c r="E239" s="466">
        <f t="shared" si="15"/>
        <v>6165478.5901000006</v>
      </c>
      <c r="F239" s="466">
        <f t="shared" si="16"/>
        <v>6165478.5901000006</v>
      </c>
      <c r="H239" s="467"/>
      <c r="I239" s="467"/>
    </row>
    <row r="240" spans="1:9">
      <c r="A240">
        <f>가중평균좌수!B221</f>
        <v>20250807</v>
      </c>
      <c r="B240">
        <f>가중평균좌수!D221</f>
        <v>62801577320</v>
      </c>
      <c r="C240" s="466">
        <f t="shared" si="13"/>
        <v>628015.77320000005</v>
      </c>
      <c r="D240" s="466">
        <f t="shared" si="14"/>
        <v>628015.77320000005</v>
      </c>
      <c r="E240" s="466">
        <f t="shared" si="15"/>
        <v>6280157.7319999998</v>
      </c>
      <c r="F240" s="466">
        <f t="shared" si="16"/>
        <v>6280157.7319999998</v>
      </c>
      <c r="H240" s="467"/>
      <c r="I240" s="467"/>
    </row>
    <row r="241" spans="1:9">
      <c r="A241">
        <f>가중평균좌수!B222</f>
        <v>20250808</v>
      </c>
      <c r="B241">
        <f>가중평균좌수!D222</f>
        <v>62438268670</v>
      </c>
      <c r="C241" s="466">
        <f t="shared" si="13"/>
        <v>624382.68670000008</v>
      </c>
      <c r="D241" s="466">
        <f t="shared" si="14"/>
        <v>624382.68670000008</v>
      </c>
      <c r="E241" s="466">
        <f t="shared" si="15"/>
        <v>6243826.8670000006</v>
      </c>
      <c r="F241" s="466">
        <f t="shared" si="16"/>
        <v>6243826.8670000006</v>
      </c>
      <c r="H241" s="467"/>
      <c r="I241" s="467"/>
    </row>
    <row r="242" spans="1:9">
      <c r="A242">
        <f>가중평균좌수!B223</f>
        <v>20250809</v>
      </c>
      <c r="B242">
        <f>가중평균좌수!D223</f>
        <v>62438447164</v>
      </c>
      <c r="C242" s="466">
        <f t="shared" si="13"/>
        <v>624384.47164</v>
      </c>
      <c r="D242" s="466">
        <f t="shared" si="14"/>
        <v>624384.47164</v>
      </c>
      <c r="E242" s="466">
        <f t="shared" si="15"/>
        <v>6243844.7164000003</v>
      </c>
      <c r="F242" s="466">
        <f t="shared" si="16"/>
        <v>6243844.7164000003</v>
      </c>
      <c r="H242" s="467"/>
      <c r="I242" s="467"/>
    </row>
    <row r="243" spans="1:9">
      <c r="A243">
        <f>가중평균좌수!B224</f>
        <v>20250810</v>
      </c>
      <c r="B243">
        <f>가중평균좌수!D224</f>
        <v>62438625659</v>
      </c>
      <c r="C243" s="466">
        <f t="shared" si="13"/>
        <v>624386.25659</v>
      </c>
      <c r="D243" s="466">
        <f t="shared" si="14"/>
        <v>624386.25659</v>
      </c>
      <c r="E243" s="466">
        <f t="shared" si="15"/>
        <v>6243862.5659000007</v>
      </c>
      <c r="F243" s="466">
        <f t="shared" si="16"/>
        <v>6243862.5659000007</v>
      </c>
      <c r="H243" s="467"/>
      <c r="I243" s="467"/>
    </row>
    <row r="244" spans="1:9">
      <c r="A244">
        <f>가중평균좌수!B225</f>
        <v>20250811</v>
      </c>
      <c r="B244">
        <f>가중평균좌수!D225</f>
        <v>59880041287</v>
      </c>
      <c r="C244" s="466">
        <f t="shared" si="13"/>
        <v>598800.41287</v>
      </c>
      <c r="D244" s="466">
        <f t="shared" si="14"/>
        <v>598800.41287</v>
      </c>
      <c r="E244" s="466">
        <f t="shared" si="15"/>
        <v>5988004.1287000002</v>
      </c>
      <c r="F244" s="466">
        <f t="shared" si="16"/>
        <v>5988004.1287000002</v>
      </c>
      <c r="H244" s="467"/>
      <c r="I244" s="467"/>
    </row>
    <row r="245" spans="1:9">
      <c r="A245">
        <f>가중평균좌수!B226</f>
        <v>20250812</v>
      </c>
      <c r="B245">
        <f>가중평균좌수!D226</f>
        <v>59467016879</v>
      </c>
      <c r="C245" s="466">
        <f t="shared" si="13"/>
        <v>594670.16879000003</v>
      </c>
      <c r="D245" s="466">
        <f t="shared" si="14"/>
        <v>594670.16879000003</v>
      </c>
      <c r="E245" s="466">
        <f t="shared" si="15"/>
        <v>5946701.6879000003</v>
      </c>
      <c r="F245" s="466">
        <f t="shared" si="16"/>
        <v>5946701.6879000003</v>
      </c>
      <c r="H245" s="467"/>
      <c r="I245" s="467"/>
    </row>
    <row r="246" spans="1:9">
      <c r="A246">
        <f>가중평균좌수!B227</f>
        <v>20250813</v>
      </c>
      <c r="B246">
        <f>가중평균좌수!D227</f>
        <v>60842968527</v>
      </c>
      <c r="C246" s="466">
        <f t="shared" si="13"/>
        <v>608429.68527000002</v>
      </c>
      <c r="D246" s="466">
        <f t="shared" si="14"/>
        <v>608429.68527000002</v>
      </c>
      <c r="E246" s="466">
        <f t="shared" si="15"/>
        <v>6084296.8527000006</v>
      </c>
      <c r="F246" s="466">
        <f t="shared" si="16"/>
        <v>6084296.8527000006</v>
      </c>
      <c r="H246" s="467"/>
      <c r="I246" s="467"/>
    </row>
    <row r="247" spans="1:9">
      <c r="A247">
        <f>가중평균좌수!B228</f>
        <v>20250814</v>
      </c>
      <c r="B247">
        <f>가중평균좌수!D228</f>
        <v>58116040182</v>
      </c>
      <c r="C247" s="466">
        <f t="shared" si="13"/>
        <v>581160.40182000003</v>
      </c>
      <c r="D247" s="466">
        <f t="shared" si="14"/>
        <v>581160.40182000003</v>
      </c>
      <c r="E247" s="466">
        <f t="shared" si="15"/>
        <v>5811604.0181999998</v>
      </c>
      <c r="F247" s="466">
        <f t="shared" si="16"/>
        <v>5811604.0181999998</v>
      </c>
      <c r="H247" s="467"/>
      <c r="I247" s="467"/>
    </row>
    <row r="248" spans="1:9">
      <c r="A248">
        <f>가중평균좌수!B229</f>
        <v>20250815</v>
      </c>
      <c r="B248">
        <f>가중평균좌수!D229</f>
        <v>58115918435</v>
      </c>
      <c r="C248" s="466">
        <f t="shared" si="13"/>
        <v>581159.18435</v>
      </c>
      <c r="D248" s="466">
        <f t="shared" si="14"/>
        <v>581159.18435</v>
      </c>
      <c r="E248" s="466">
        <f t="shared" si="15"/>
        <v>5811591.8435000004</v>
      </c>
      <c r="F248" s="466">
        <f t="shared" si="16"/>
        <v>5811591.8435000004</v>
      </c>
      <c r="H248" s="467"/>
      <c r="I248" s="467"/>
    </row>
    <row r="249" spans="1:9">
      <c r="A249">
        <f>가중평균좌수!B230</f>
        <v>20250816</v>
      </c>
      <c r="B249">
        <f>가중평균좌수!D230</f>
        <v>58115796689</v>
      </c>
      <c r="C249" s="466">
        <f t="shared" si="13"/>
        <v>581157.96689000004</v>
      </c>
      <c r="D249" s="466">
        <f t="shared" si="14"/>
        <v>581157.96689000004</v>
      </c>
      <c r="E249" s="466">
        <f t="shared" si="15"/>
        <v>5811579.6688999999</v>
      </c>
      <c r="F249" s="466">
        <f t="shared" si="16"/>
        <v>5811579.6688999999</v>
      </c>
      <c r="H249" s="467"/>
      <c r="I249" s="467"/>
    </row>
    <row r="250" spans="1:9">
      <c r="A250">
        <f>가중평균좌수!B231</f>
        <v>20250817</v>
      </c>
      <c r="B250">
        <f>가중평균좌수!D231</f>
        <v>58115675042</v>
      </c>
      <c r="C250" s="466">
        <f t="shared" si="13"/>
        <v>581156.75042000005</v>
      </c>
      <c r="D250" s="466">
        <f t="shared" si="14"/>
        <v>581156.75042000005</v>
      </c>
      <c r="E250" s="466">
        <f t="shared" si="15"/>
        <v>5811567.5042000003</v>
      </c>
      <c r="F250" s="466">
        <f t="shared" si="16"/>
        <v>5811567.5042000003</v>
      </c>
      <c r="H250" s="467"/>
      <c r="I250" s="467"/>
    </row>
    <row r="251" spans="1:9">
      <c r="A251">
        <f>가중평균좌수!B232</f>
        <v>20250818</v>
      </c>
      <c r="B251">
        <f>가중평균좌수!D232</f>
        <v>56311835788</v>
      </c>
      <c r="C251" s="466">
        <f t="shared" si="13"/>
        <v>563118.35788000003</v>
      </c>
      <c r="D251" s="466">
        <f t="shared" si="14"/>
        <v>563118.35788000003</v>
      </c>
      <c r="E251" s="466">
        <f t="shared" si="15"/>
        <v>5631183.5788000003</v>
      </c>
      <c r="F251" s="466">
        <f t="shared" si="16"/>
        <v>5631183.5788000003</v>
      </c>
      <c r="H251" s="467"/>
      <c r="I251" s="467"/>
    </row>
    <row r="252" spans="1:9">
      <c r="A252">
        <f>가중평균좌수!B233</f>
        <v>20250819</v>
      </c>
      <c r="B252">
        <f>가중평균좌수!D233</f>
        <v>55487866349</v>
      </c>
      <c r="C252" s="466">
        <f t="shared" si="13"/>
        <v>554878.66349000006</v>
      </c>
      <c r="D252" s="466">
        <f t="shared" si="14"/>
        <v>554878.66349000006</v>
      </c>
      <c r="E252" s="466">
        <f t="shared" si="15"/>
        <v>5548786.6348999999</v>
      </c>
      <c r="F252" s="466">
        <f t="shared" si="16"/>
        <v>5548786.6348999999</v>
      </c>
      <c r="H252" s="467"/>
      <c r="I252" s="467"/>
    </row>
    <row r="253" spans="1:9">
      <c r="A253">
        <f>가중평균좌수!B234</f>
        <v>20250820</v>
      </c>
      <c r="B253">
        <f>가중평균좌수!D234</f>
        <v>54841061585</v>
      </c>
      <c r="C253" s="466">
        <f t="shared" si="13"/>
        <v>548410.61585000006</v>
      </c>
      <c r="D253" s="466">
        <f t="shared" si="14"/>
        <v>548410.61585000006</v>
      </c>
      <c r="E253" s="466">
        <f t="shared" si="15"/>
        <v>5484106.1584999999</v>
      </c>
      <c r="F253" s="466">
        <f t="shared" si="16"/>
        <v>5484106.1584999999</v>
      </c>
      <c r="H253" s="467"/>
      <c r="I253" s="467"/>
    </row>
    <row r="254" spans="1:9">
      <c r="A254">
        <f>가중평균좌수!B235</f>
        <v>20250821</v>
      </c>
      <c r="B254">
        <f>가중평균좌수!D235</f>
        <v>55131720532</v>
      </c>
      <c r="C254" s="466">
        <f t="shared" si="13"/>
        <v>551317.20532000007</v>
      </c>
      <c r="D254" s="466">
        <f t="shared" si="14"/>
        <v>551317.20532000007</v>
      </c>
      <c r="E254" s="466">
        <f t="shared" si="15"/>
        <v>5513172.0532</v>
      </c>
      <c r="F254" s="466">
        <f t="shared" si="16"/>
        <v>5513172.0532</v>
      </c>
      <c r="H254" s="467"/>
      <c r="I254" s="467"/>
    </row>
    <row r="255" spans="1:9">
      <c r="A255">
        <f>가중평균좌수!B236</f>
        <v>20250822</v>
      </c>
      <c r="B255">
        <f>가중평균좌수!D236</f>
        <v>56010023779</v>
      </c>
      <c r="C255" s="466">
        <f t="shared" si="13"/>
        <v>560100.23779000004</v>
      </c>
      <c r="D255" s="466">
        <f t="shared" si="14"/>
        <v>560100.23779000004</v>
      </c>
      <c r="E255" s="466">
        <f t="shared" si="15"/>
        <v>5601002.3779000007</v>
      </c>
      <c r="F255" s="466">
        <f t="shared" si="16"/>
        <v>5601002.3779000007</v>
      </c>
      <c r="H255" s="467"/>
      <c r="I255" s="467"/>
    </row>
    <row r="256" spans="1:9">
      <c r="A256">
        <f>가중평균좌수!B237</f>
        <v>20250823</v>
      </c>
      <c r="B256">
        <f>가중평균좌수!D237</f>
        <v>56010151414</v>
      </c>
      <c r="C256" s="466">
        <f t="shared" si="13"/>
        <v>560101.5141400001</v>
      </c>
      <c r="D256" s="466">
        <f t="shared" si="14"/>
        <v>560101.5141400001</v>
      </c>
      <c r="E256" s="466">
        <f t="shared" si="15"/>
        <v>5601015.1414000001</v>
      </c>
      <c r="F256" s="466">
        <f t="shared" si="16"/>
        <v>5601015.1414000001</v>
      </c>
      <c r="H256" s="467"/>
      <c r="I256" s="467"/>
    </row>
    <row r="257" spans="1:9">
      <c r="A257">
        <f>가중평균좌수!B238</f>
        <v>20250824</v>
      </c>
      <c r="B257">
        <f>가중평균좌수!D238</f>
        <v>56010279148</v>
      </c>
      <c r="C257" s="466">
        <f t="shared" si="13"/>
        <v>560102.79148000001</v>
      </c>
      <c r="D257" s="466">
        <f t="shared" si="14"/>
        <v>560102.79148000001</v>
      </c>
      <c r="E257" s="466">
        <f t="shared" si="15"/>
        <v>5601027.9148000004</v>
      </c>
      <c r="F257" s="466">
        <f t="shared" si="16"/>
        <v>5601027.9148000004</v>
      </c>
      <c r="H257" s="467"/>
      <c r="I257" s="467"/>
    </row>
    <row r="258" spans="1:9">
      <c r="A258">
        <f>가중평균좌수!B239</f>
        <v>20250825</v>
      </c>
      <c r="B258">
        <f>가중평균좌수!D239</f>
        <v>57442632941</v>
      </c>
      <c r="C258" s="466">
        <f t="shared" si="13"/>
        <v>574426.32941000001</v>
      </c>
      <c r="D258" s="466">
        <f t="shared" si="14"/>
        <v>574426.32941000001</v>
      </c>
      <c r="E258" s="466">
        <f t="shared" si="15"/>
        <v>5744263.2941000005</v>
      </c>
      <c r="F258" s="466">
        <f t="shared" si="16"/>
        <v>5744263.2941000005</v>
      </c>
      <c r="H258" s="467"/>
      <c r="I258" s="467"/>
    </row>
    <row r="259" spans="1:9">
      <c r="A259">
        <f>가중평균좌수!B240</f>
        <v>20250826</v>
      </c>
      <c r="B259">
        <f>가중평균좌수!D240</f>
        <v>56284199239</v>
      </c>
      <c r="C259" s="466">
        <f t="shared" si="13"/>
        <v>562841.99239000003</v>
      </c>
      <c r="D259" s="466">
        <f t="shared" si="14"/>
        <v>562841.99239000003</v>
      </c>
      <c r="E259" s="466">
        <f t="shared" si="15"/>
        <v>5628419.9238999998</v>
      </c>
      <c r="F259" s="466">
        <f t="shared" si="16"/>
        <v>5628419.9238999998</v>
      </c>
      <c r="H259" s="467"/>
      <c r="I259" s="467"/>
    </row>
    <row r="260" spans="1:9">
      <c r="A260">
        <f>가중평균좌수!B241</f>
        <v>20250827</v>
      </c>
      <c r="B260">
        <f>가중평균좌수!D241</f>
        <v>56562215082</v>
      </c>
      <c r="C260" s="466">
        <f t="shared" si="13"/>
        <v>565622.1508200001</v>
      </c>
      <c r="D260" s="466">
        <f t="shared" si="14"/>
        <v>565622.1508200001</v>
      </c>
      <c r="E260" s="466">
        <f t="shared" si="15"/>
        <v>5656221.5082</v>
      </c>
      <c r="F260" s="466">
        <f t="shared" si="16"/>
        <v>5656221.5082</v>
      </c>
      <c r="H260" s="467"/>
      <c r="I260" s="467"/>
    </row>
    <row r="261" spans="1:9">
      <c r="A261">
        <f>가중평균좌수!B242</f>
        <v>20250828</v>
      </c>
      <c r="B261">
        <f>가중평균좌수!D242</f>
        <v>57058257619</v>
      </c>
      <c r="C261" s="466">
        <f t="shared" si="13"/>
        <v>570582.57619000005</v>
      </c>
      <c r="D261" s="466">
        <f t="shared" si="14"/>
        <v>570582.57619000005</v>
      </c>
      <c r="E261" s="466">
        <f t="shared" si="15"/>
        <v>5705825.7619000003</v>
      </c>
      <c r="F261" s="466">
        <f t="shared" si="16"/>
        <v>5705825.7619000003</v>
      </c>
      <c r="H261" s="467"/>
      <c r="I261" s="467"/>
    </row>
    <row r="262" spans="1:9">
      <c r="A262">
        <f>가중평균좌수!B243</f>
        <v>20250829</v>
      </c>
      <c r="B262">
        <f>가중평균좌수!D243</f>
        <v>56563891946</v>
      </c>
      <c r="C262" s="466">
        <f t="shared" si="13"/>
        <v>565638.91946</v>
      </c>
      <c r="D262" s="466">
        <f t="shared" si="14"/>
        <v>565638.91946</v>
      </c>
      <c r="E262" s="466">
        <f t="shared" si="15"/>
        <v>5656389.1946</v>
      </c>
      <c r="F262" s="466">
        <f t="shared" si="16"/>
        <v>5656389.1946</v>
      </c>
      <c r="H262" s="467"/>
      <c r="I262" s="467"/>
    </row>
    <row r="263" spans="1:9">
      <c r="A263">
        <f>가중평균좌수!B244</f>
        <v>20250830</v>
      </c>
      <c r="B263">
        <f>가중평균좌수!D244</f>
        <v>56564049890</v>
      </c>
      <c r="C263" s="466">
        <f t="shared" si="13"/>
        <v>565640.49890000001</v>
      </c>
      <c r="D263" s="466">
        <f t="shared" si="14"/>
        <v>565640.49890000001</v>
      </c>
      <c r="E263" s="466">
        <f t="shared" si="15"/>
        <v>5656404.9890000001</v>
      </c>
      <c r="F263" s="466">
        <f t="shared" si="16"/>
        <v>5656404.9890000001</v>
      </c>
      <c r="H263" s="467"/>
      <c r="I263" s="467"/>
    </row>
    <row r="264" spans="1:9">
      <c r="A264">
        <f>가중평균좌수!B245</f>
        <v>20250831</v>
      </c>
      <c r="B264">
        <f>가중평균좌수!D245</f>
        <v>56564207734</v>
      </c>
      <c r="C264" s="466">
        <f t="shared" si="13"/>
        <v>565642.07734000008</v>
      </c>
      <c r="D264" s="466">
        <f t="shared" si="14"/>
        <v>565642.07734000008</v>
      </c>
      <c r="E264" s="466">
        <f t="shared" si="15"/>
        <v>5656420.7734000003</v>
      </c>
      <c r="F264" s="466">
        <f t="shared" si="16"/>
        <v>5656420.7734000003</v>
      </c>
      <c r="H264" s="467"/>
      <c r="I264" s="467"/>
    </row>
    <row r="265" spans="1:9">
      <c r="A265">
        <f>가중평균좌수!B246</f>
        <v>20250901</v>
      </c>
      <c r="B265">
        <f>가중평균좌수!D246</f>
        <v>54733525684</v>
      </c>
      <c r="C265" s="466">
        <f t="shared" si="13"/>
        <v>547335.25684000005</v>
      </c>
      <c r="D265" s="466">
        <f t="shared" si="14"/>
        <v>547335.25684000005</v>
      </c>
      <c r="E265" s="466">
        <f t="shared" si="15"/>
        <v>5473352.5684000002</v>
      </c>
      <c r="F265" s="466">
        <f t="shared" si="16"/>
        <v>5473352.5684000002</v>
      </c>
      <c r="H265" s="467"/>
      <c r="I265" s="467"/>
    </row>
    <row r="266" spans="1:9">
      <c r="A266">
        <f>가중평균좌수!B247</f>
        <v>20250902</v>
      </c>
      <c r="B266">
        <f>가중평균좌수!D247</f>
        <v>55941264811</v>
      </c>
      <c r="C266" s="466">
        <f t="shared" si="13"/>
        <v>559412.64811000007</v>
      </c>
      <c r="D266" s="466">
        <f t="shared" si="14"/>
        <v>559412.64811000007</v>
      </c>
      <c r="E266" s="466">
        <f t="shared" si="15"/>
        <v>5594126.4811000004</v>
      </c>
      <c r="F266" s="466">
        <f t="shared" si="16"/>
        <v>5594126.4811000004</v>
      </c>
      <c r="H266" s="467"/>
      <c r="I266" s="467"/>
    </row>
    <row r="267" spans="1:9">
      <c r="A267">
        <f>가중평균좌수!B248</f>
        <v>20250903</v>
      </c>
      <c r="B267">
        <f>가중평균좌수!D248</f>
        <v>56469873656</v>
      </c>
      <c r="C267" s="466">
        <f t="shared" si="13"/>
        <v>564698.73655999999</v>
      </c>
      <c r="D267" s="466">
        <f t="shared" si="14"/>
        <v>564698.73655999999</v>
      </c>
      <c r="E267" s="466">
        <f t="shared" si="15"/>
        <v>5646987.3656000001</v>
      </c>
      <c r="F267" s="466">
        <f t="shared" si="16"/>
        <v>5646987.3656000001</v>
      </c>
      <c r="H267" s="467"/>
      <c r="I267" s="467"/>
    </row>
    <row r="268" spans="1:9">
      <c r="A268">
        <f>가중평균좌수!B249</f>
        <v>20250904</v>
      </c>
      <c r="B268">
        <f>가중평균좌수!D249</f>
        <v>54405376308</v>
      </c>
      <c r="C268" s="466">
        <f t="shared" si="13"/>
        <v>544053.76308000006</v>
      </c>
      <c r="D268" s="466">
        <f t="shared" si="14"/>
        <v>544053.76308000006</v>
      </c>
      <c r="E268" s="466">
        <f t="shared" si="15"/>
        <v>5440537.6308000004</v>
      </c>
      <c r="F268" s="466">
        <f t="shared" si="16"/>
        <v>5440537.6308000004</v>
      </c>
      <c r="H268" s="467"/>
      <c r="I268" s="467"/>
    </row>
    <row r="269" spans="1:9">
      <c r="A269">
        <f>가중평균좌수!B250</f>
        <v>20250905</v>
      </c>
      <c r="B269">
        <f>가중평균좌수!D250</f>
        <v>54804042073</v>
      </c>
      <c r="C269" s="466">
        <f t="shared" si="13"/>
        <v>548040.42073000001</v>
      </c>
      <c r="D269" s="466">
        <f t="shared" si="14"/>
        <v>548040.42073000001</v>
      </c>
      <c r="E269" s="466">
        <f t="shared" si="15"/>
        <v>5480404.2072999999</v>
      </c>
      <c r="F269" s="466">
        <f t="shared" si="16"/>
        <v>5480404.2072999999</v>
      </c>
      <c r="H269" s="467"/>
      <c r="I269" s="467"/>
    </row>
    <row r="270" spans="1:9">
      <c r="A270">
        <f>가중평균좌수!B251</f>
        <v>20250906</v>
      </c>
      <c r="B270">
        <f>가중평균좌수!D251</f>
        <v>54804121097</v>
      </c>
      <c r="C270" s="466">
        <f t="shared" si="13"/>
        <v>548041.21097000001</v>
      </c>
      <c r="D270" s="466">
        <f t="shared" si="14"/>
        <v>548041.21097000001</v>
      </c>
      <c r="E270" s="466">
        <f t="shared" si="15"/>
        <v>5480412.1096999999</v>
      </c>
      <c r="F270" s="466">
        <f t="shared" si="16"/>
        <v>5480412.1096999999</v>
      </c>
      <c r="H270" s="467"/>
      <c r="I270" s="467"/>
    </row>
    <row r="271" spans="1:9">
      <c r="A271">
        <f>가중평균좌수!B252</f>
        <v>20250907</v>
      </c>
      <c r="B271">
        <f>가중평균좌수!D252</f>
        <v>54804200121</v>
      </c>
      <c r="C271" s="466">
        <f t="shared" si="13"/>
        <v>548042.00121000002</v>
      </c>
      <c r="D271" s="466">
        <f t="shared" si="14"/>
        <v>548042.00121000002</v>
      </c>
      <c r="E271" s="466">
        <f t="shared" si="15"/>
        <v>5480420.0120999999</v>
      </c>
      <c r="F271" s="466">
        <f t="shared" si="16"/>
        <v>5480420.0120999999</v>
      </c>
      <c r="H271" s="467"/>
      <c r="I271" s="467"/>
    </row>
    <row r="272" spans="1:9">
      <c r="A272">
        <f>가중평균좌수!B253</f>
        <v>20250908</v>
      </c>
      <c r="B272">
        <f>가중평균좌수!D253</f>
        <v>55254038998</v>
      </c>
      <c r="C272" s="466">
        <f t="shared" si="13"/>
        <v>552540.38998000009</v>
      </c>
      <c r="D272" s="466">
        <f t="shared" si="14"/>
        <v>552540.38998000009</v>
      </c>
      <c r="E272" s="466">
        <f t="shared" si="15"/>
        <v>5525403.8998000007</v>
      </c>
      <c r="F272" s="466">
        <f t="shared" si="16"/>
        <v>5525403.8998000007</v>
      </c>
      <c r="H272" s="467"/>
      <c r="I272" s="467"/>
    </row>
    <row r="273" spans="1:9">
      <c r="A273">
        <f>가중평균좌수!B254</f>
        <v>20250909</v>
      </c>
      <c r="B273">
        <f>가중평균좌수!D254</f>
        <v>56775654782</v>
      </c>
      <c r="C273" s="466">
        <f t="shared" si="13"/>
        <v>567756.54782000009</v>
      </c>
      <c r="D273" s="466">
        <f t="shared" si="14"/>
        <v>567756.54782000009</v>
      </c>
      <c r="E273" s="466">
        <f t="shared" si="15"/>
        <v>5677565.4782000007</v>
      </c>
      <c r="F273" s="466">
        <f t="shared" si="16"/>
        <v>5677565.4782000007</v>
      </c>
      <c r="H273" s="467"/>
      <c r="I273" s="467"/>
    </row>
    <row r="274" spans="1:9">
      <c r="A274">
        <f>가중평균좌수!B255</f>
        <v>20250910</v>
      </c>
      <c r="B274">
        <f>가중평균좌수!D255</f>
        <v>58990324023</v>
      </c>
      <c r="C274" s="466">
        <f t="shared" si="13"/>
        <v>589903.24023</v>
      </c>
      <c r="D274" s="466">
        <f t="shared" si="14"/>
        <v>589903.24023</v>
      </c>
      <c r="E274" s="466">
        <f t="shared" si="15"/>
        <v>5899032.4023000002</v>
      </c>
      <c r="F274" s="466">
        <f t="shared" si="16"/>
        <v>5899032.4023000002</v>
      </c>
      <c r="H274" s="467"/>
      <c r="I274" s="467"/>
    </row>
    <row r="275" spans="1:9">
      <c r="A275">
        <f>가중평균좌수!B256</f>
        <v>20250911</v>
      </c>
      <c r="B275">
        <f>가중평균좌수!D256</f>
        <v>57340373352</v>
      </c>
      <c r="C275" s="466">
        <f t="shared" si="13"/>
        <v>573403.73352000001</v>
      </c>
      <c r="D275" s="466">
        <f t="shared" si="14"/>
        <v>573403.73352000001</v>
      </c>
      <c r="E275" s="466">
        <f t="shared" si="15"/>
        <v>5734037.3352000006</v>
      </c>
      <c r="F275" s="466">
        <f t="shared" si="16"/>
        <v>5734037.3352000006</v>
      </c>
      <c r="H275" s="467"/>
      <c r="I275" s="467"/>
    </row>
    <row r="276" spans="1:9">
      <c r="A276">
        <f>가중평균좌수!B257</f>
        <v>20250912</v>
      </c>
      <c r="B276">
        <f>가중평균좌수!D257</f>
        <v>59664893984</v>
      </c>
      <c r="C276" s="466">
        <f t="shared" si="13"/>
        <v>596648.93984000001</v>
      </c>
      <c r="D276" s="466">
        <f t="shared" si="14"/>
        <v>596648.93984000001</v>
      </c>
      <c r="E276" s="466">
        <f t="shared" si="15"/>
        <v>5966489.3984000003</v>
      </c>
      <c r="F276" s="466">
        <f t="shared" si="16"/>
        <v>5966489.3984000003</v>
      </c>
      <c r="H276" s="467"/>
      <c r="I276" s="467"/>
    </row>
    <row r="277" spans="1:9">
      <c r="A277">
        <f>가중평균좌수!B258</f>
        <v>20250913</v>
      </c>
      <c r="B277">
        <f>가중평균좌수!D258</f>
        <v>59664872753</v>
      </c>
      <c r="C277" s="466">
        <f t="shared" si="13"/>
        <v>596648.72753000003</v>
      </c>
      <c r="D277" s="466">
        <f t="shared" si="14"/>
        <v>596648.72753000003</v>
      </c>
      <c r="E277" s="466">
        <f t="shared" si="15"/>
        <v>5966487.2752999999</v>
      </c>
      <c r="F277" s="466">
        <f t="shared" si="16"/>
        <v>5966487.2752999999</v>
      </c>
      <c r="H277" s="467"/>
      <c r="I277" s="467"/>
    </row>
    <row r="278" spans="1:9">
      <c r="A278">
        <f>가중평균좌수!B259</f>
        <v>20250914</v>
      </c>
      <c r="B278">
        <f>가중평균좌수!D259</f>
        <v>59664851422</v>
      </c>
      <c r="C278" s="466">
        <f t="shared" si="13"/>
        <v>596648.51422000001</v>
      </c>
      <c r="D278" s="466">
        <f t="shared" si="14"/>
        <v>596648.51422000001</v>
      </c>
      <c r="E278" s="466">
        <f t="shared" si="15"/>
        <v>5966485.1422000006</v>
      </c>
      <c r="F278" s="466">
        <f t="shared" si="16"/>
        <v>5966485.1422000006</v>
      </c>
      <c r="H278" s="467"/>
      <c r="I278" s="467"/>
    </row>
    <row r="279" spans="1:9">
      <c r="A279">
        <f>가중평균좌수!B260</f>
        <v>20250915</v>
      </c>
      <c r="B279">
        <f>가중평균좌수!D260</f>
        <v>60181651242</v>
      </c>
      <c r="C279" s="466">
        <f t="shared" ref="C279:C342" si="17">B279*C$21</f>
        <v>601816.51242000004</v>
      </c>
      <c r="D279" s="466">
        <f t="shared" ref="D279:D342" si="18">B279*D$21</f>
        <v>601816.51242000004</v>
      </c>
      <c r="E279" s="466">
        <f t="shared" ref="E279:E342" si="19">B279*E$21</f>
        <v>6018165.1242000004</v>
      </c>
      <c r="F279" s="466">
        <f t="shared" ref="F279:F342" si="20">B279*F$21</f>
        <v>6018165.1242000004</v>
      </c>
      <c r="H279" s="467"/>
      <c r="I279" s="467"/>
    </row>
    <row r="280" spans="1:9">
      <c r="A280">
        <f>가중평균좌수!B261</f>
        <v>20250916</v>
      </c>
      <c r="B280">
        <f>가중평균좌수!D261</f>
        <v>59231206492</v>
      </c>
      <c r="C280" s="466">
        <f t="shared" si="17"/>
        <v>592312.06492000003</v>
      </c>
      <c r="D280" s="466">
        <f t="shared" si="18"/>
        <v>592312.06492000003</v>
      </c>
      <c r="E280" s="466">
        <f t="shared" si="19"/>
        <v>5923120.6491999999</v>
      </c>
      <c r="F280" s="466">
        <f t="shared" si="20"/>
        <v>5923120.6491999999</v>
      </c>
      <c r="H280" s="467"/>
      <c r="I280" s="467"/>
    </row>
    <row r="281" spans="1:9">
      <c r="A281">
        <f>가중평균좌수!B262</f>
        <v>20250917</v>
      </c>
      <c r="B281">
        <f>가중평균좌수!D262</f>
        <v>57810616846</v>
      </c>
      <c r="C281" s="466">
        <f t="shared" si="17"/>
        <v>578106.16846000007</v>
      </c>
      <c r="D281" s="466">
        <f t="shared" si="18"/>
        <v>578106.16846000007</v>
      </c>
      <c r="E281" s="466">
        <f t="shared" si="19"/>
        <v>5781061.6846000003</v>
      </c>
      <c r="F281" s="466">
        <f t="shared" si="20"/>
        <v>5781061.6846000003</v>
      </c>
      <c r="H281" s="467"/>
      <c r="I281" s="467"/>
    </row>
    <row r="282" spans="1:9">
      <c r="A282">
        <f>가중평균좌수!B263</f>
        <v>20250918</v>
      </c>
      <c r="B282">
        <f>가중평균좌수!D263</f>
        <v>59809797106</v>
      </c>
      <c r="C282" s="466">
        <f t="shared" si="17"/>
        <v>598097.97106000001</v>
      </c>
      <c r="D282" s="466">
        <f t="shared" si="18"/>
        <v>598097.97106000001</v>
      </c>
      <c r="E282" s="466">
        <f t="shared" si="19"/>
        <v>5980979.7105999999</v>
      </c>
      <c r="F282" s="466">
        <f t="shared" si="20"/>
        <v>5980979.7105999999</v>
      </c>
      <c r="H282" s="467"/>
      <c r="I282" s="467"/>
    </row>
    <row r="283" spans="1:9">
      <c r="A283">
        <f>가중평균좌수!B264</f>
        <v>20250919</v>
      </c>
      <c r="B283">
        <f>가중평균좌수!D264</f>
        <v>59417430011</v>
      </c>
      <c r="C283" s="466">
        <f t="shared" si="17"/>
        <v>594174.30011000007</v>
      </c>
      <c r="D283" s="466">
        <f t="shared" si="18"/>
        <v>594174.30011000007</v>
      </c>
      <c r="E283" s="466">
        <f t="shared" si="19"/>
        <v>5941743.0011</v>
      </c>
      <c r="F283" s="466">
        <f t="shared" si="20"/>
        <v>5941743.0011</v>
      </c>
      <c r="H283" s="467"/>
      <c r="I283" s="467"/>
    </row>
    <row r="284" spans="1:9">
      <c r="A284">
        <f>가중평균좌수!B265</f>
        <v>20250920</v>
      </c>
      <c r="B284">
        <f>가중평균좌수!D265</f>
        <v>59417376138</v>
      </c>
      <c r="C284" s="466">
        <f t="shared" si="17"/>
        <v>594173.76138000004</v>
      </c>
      <c r="D284" s="466">
        <f t="shared" si="18"/>
        <v>594173.76138000004</v>
      </c>
      <c r="E284" s="466">
        <f t="shared" si="19"/>
        <v>5941737.6138000004</v>
      </c>
      <c r="F284" s="466">
        <f t="shared" si="20"/>
        <v>5941737.6138000004</v>
      </c>
      <c r="H284" s="467"/>
      <c r="I284" s="467"/>
    </row>
    <row r="285" spans="1:9">
      <c r="A285">
        <f>가중평균좌수!B266</f>
        <v>20250921</v>
      </c>
      <c r="B285">
        <f>가중평균좌수!D266</f>
        <v>59417322363</v>
      </c>
      <c r="C285" s="466">
        <f t="shared" si="17"/>
        <v>594173.22363000002</v>
      </c>
      <c r="D285" s="466">
        <f t="shared" si="18"/>
        <v>594173.22363000002</v>
      </c>
      <c r="E285" s="466">
        <f t="shared" si="19"/>
        <v>5941732.2363</v>
      </c>
      <c r="F285" s="466">
        <f t="shared" si="20"/>
        <v>5941732.2363</v>
      </c>
      <c r="H285" s="467"/>
      <c r="I285" s="467"/>
    </row>
    <row r="286" spans="1:9">
      <c r="A286">
        <f>가중평균좌수!B267</f>
        <v>20250922</v>
      </c>
      <c r="B286">
        <f>가중평균좌수!D267</f>
        <v>60537557311</v>
      </c>
      <c r="C286" s="466">
        <f t="shared" si="17"/>
        <v>605375.57311</v>
      </c>
      <c r="D286" s="466">
        <f t="shared" si="18"/>
        <v>605375.57311</v>
      </c>
      <c r="E286" s="466">
        <f t="shared" si="19"/>
        <v>6053755.7311000004</v>
      </c>
      <c r="F286" s="466">
        <f t="shared" si="20"/>
        <v>6053755.7311000004</v>
      </c>
      <c r="H286" s="467"/>
      <c r="I286" s="467"/>
    </row>
    <row r="287" spans="1:9">
      <c r="A287">
        <f>가중평균좌수!B268</f>
        <v>20250923</v>
      </c>
      <c r="B287">
        <f>가중평균좌수!D268</f>
        <v>61466244071</v>
      </c>
      <c r="C287" s="466">
        <f t="shared" si="17"/>
        <v>614662.44071</v>
      </c>
      <c r="D287" s="466">
        <f t="shared" si="18"/>
        <v>614662.44071</v>
      </c>
      <c r="E287" s="466">
        <f t="shared" si="19"/>
        <v>6146624.4071000004</v>
      </c>
      <c r="F287" s="466">
        <f t="shared" si="20"/>
        <v>6146624.4071000004</v>
      </c>
      <c r="H287" s="467"/>
      <c r="I287" s="467"/>
    </row>
    <row r="288" spans="1:9">
      <c r="A288">
        <f>가중평균좌수!B269</f>
        <v>20250924</v>
      </c>
      <c r="B288">
        <f>가중평균좌수!D269</f>
        <v>61082093708</v>
      </c>
      <c r="C288" s="466">
        <f t="shared" si="17"/>
        <v>610820.93708000006</v>
      </c>
      <c r="D288" s="466">
        <f t="shared" si="18"/>
        <v>610820.93708000006</v>
      </c>
      <c r="E288" s="466">
        <f t="shared" si="19"/>
        <v>6108209.3708000006</v>
      </c>
      <c r="F288" s="466">
        <f t="shared" si="20"/>
        <v>6108209.3708000006</v>
      </c>
      <c r="H288" s="467"/>
      <c r="I288" s="467"/>
    </row>
    <row r="289" spans="1:9">
      <c r="A289">
        <f>가중평균좌수!B270</f>
        <v>20250925</v>
      </c>
      <c r="B289">
        <f>가중평균좌수!D270</f>
        <v>61115530587</v>
      </c>
      <c r="C289" s="466">
        <f t="shared" si="17"/>
        <v>611155.30587000004</v>
      </c>
      <c r="D289" s="466">
        <f t="shared" si="18"/>
        <v>611155.30587000004</v>
      </c>
      <c r="E289" s="466">
        <f t="shared" si="19"/>
        <v>6111553.0586999999</v>
      </c>
      <c r="F289" s="466">
        <f t="shared" si="20"/>
        <v>6111553.0586999999</v>
      </c>
      <c r="H289" s="467"/>
      <c r="I289" s="467"/>
    </row>
    <row r="290" spans="1:9">
      <c r="A290">
        <f>가중평균좌수!B271</f>
        <v>20250926</v>
      </c>
      <c r="B290">
        <f>가중평균좌수!D271</f>
        <v>58041071325</v>
      </c>
      <c r="C290" s="466">
        <f t="shared" si="17"/>
        <v>580410.71325000003</v>
      </c>
      <c r="D290" s="466">
        <f t="shared" si="18"/>
        <v>580410.71325000003</v>
      </c>
      <c r="E290" s="466">
        <f t="shared" si="19"/>
        <v>5804107.1325000003</v>
      </c>
      <c r="F290" s="466">
        <f t="shared" si="20"/>
        <v>5804107.1325000003</v>
      </c>
      <c r="H290" s="467"/>
      <c r="I290" s="467"/>
    </row>
    <row r="291" spans="1:9">
      <c r="A291">
        <f>가중평균좌수!B272</f>
        <v>20250927</v>
      </c>
      <c r="B291">
        <f>가중평균좌수!D272</f>
        <v>58041040518</v>
      </c>
      <c r="C291" s="466">
        <f t="shared" si="17"/>
        <v>580410.40518</v>
      </c>
      <c r="D291" s="466">
        <f t="shared" si="18"/>
        <v>580410.40518</v>
      </c>
      <c r="E291" s="466">
        <f t="shared" si="19"/>
        <v>5804104.0518000005</v>
      </c>
      <c r="F291" s="466">
        <f t="shared" si="20"/>
        <v>5804104.0518000005</v>
      </c>
      <c r="H291" s="467"/>
      <c r="I291" s="467"/>
    </row>
    <row r="292" spans="1:9">
      <c r="A292">
        <f>가중평균좌수!B273</f>
        <v>20250928</v>
      </c>
      <c r="B292">
        <f>가중평균좌수!D273</f>
        <v>58041009711</v>
      </c>
      <c r="C292" s="466">
        <f t="shared" si="17"/>
        <v>580410.09711000009</v>
      </c>
      <c r="D292" s="466">
        <f t="shared" si="18"/>
        <v>580410.09711000009</v>
      </c>
      <c r="E292" s="466">
        <f t="shared" si="19"/>
        <v>5804100.9711000007</v>
      </c>
      <c r="F292" s="466">
        <f t="shared" si="20"/>
        <v>5804100.9711000007</v>
      </c>
      <c r="H292" s="467"/>
      <c r="I292" s="467"/>
    </row>
    <row r="293" spans="1:9">
      <c r="A293">
        <f>가중평균좌수!B274</f>
        <v>20250929</v>
      </c>
      <c r="B293">
        <f>가중평균좌수!D274</f>
        <v>62937795243</v>
      </c>
      <c r="C293" s="466">
        <f t="shared" si="17"/>
        <v>629377.95243000006</v>
      </c>
      <c r="D293" s="466">
        <f t="shared" si="18"/>
        <v>629377.95243000006</v>
      </c>
      <c r="E293" s="466">
        <f t="shared" si="19"/>
        <v>6293779.5243000006</v>
      </c>
      <c r="F293" s="466">
        <f t="shared" si="20"/>
        <v>6293779.5243000006</v>
      </c>
      <c r="H293" s="467"/>
      <c r="I293" s="467"/>
    </row>
    <row r="294" spans="1:9">
      <c r="A294">
        <f>가중평균좌수!B275</f>
        <v>20250930</v>
      </c>
      <c r="B294">
        <f>가중평균좌수!D275</f>
        <v>62615591761</v>
      </c>
      <c r="C294" s="466">
        <f t="shared" si="17"/>
        <v>626155.91761</v>
      </c>
      <c r="D294" s="466">
        <f t="shared" si="18"/>
        <v>626155.91761</v>
      </c>
      <c r="E294" s="466">
        <f t="shared" si="19"/>
        <v>6261559.1761000007</v>
      </c>
      <c r="F294" s="466">
        <f t="shared" si="20"/>
        <v>6261559.1761000007</v>
      </c>
      <c r="H294" s="467"/>
      <c r="I294" s="467"/>
    </row>
    <row r="295" spans="1:9">
      <c r="A295">
        <f>가중평균좌수!B276</f>
        <v>20251001</v>
      </c>
      <c r="B295">
        <f>가중평균좌수!D276</f>
        <v>63918334227</v>
      </c>
      <c r="C295" s="466">
        <f t="shared" si="17"/>
        <v>639183.34227000002</v>
      </c>
      <c r="D295" s="466">
        <f t="shared" si="18"/>
        <v>639183.34227000002</v>
      </c>
      <c r="E295" s="466">
        <f t="shared" si="19"/>
        <v>6391833.4227</v>
      </c>
      <c r="F295" s="466">
        <f t="shared" si="20"/>
        <v>6391833.4227</v>
      </c>
      <c r="H295" s="467"/>
      <c r="I295" s="467"/>
    </row>
    <row r="296" spans="1:9">
      <c r="A296">
        <f>가중평균좌수!B277</f>
        <v>20251002</v>
      </c>
      <c r="B296">
        <f>가중평균좌수!D277</f>
        <v>67757309254</v>
      </c>
      <c r="C296" s="466">
        <f t="shared" si="17"/>
        <v>677573.0925400001</v>
      </c>
      <c r="D296" s="466">
        <f t="shared" si="18"/>
        <v>677573.0925400001</v>
      </c>
      <c r="E296" s="466">
        <f t="shared" si="19"/>
        <v>6775730.9254000001</v>
      </c>
      <c r="F296" s="466">
        <f t="shared" si="20"/>
        <v>6775730.9254000001</v>
      </c>
      <c r="H296" s="467"/>
      <c r="I296" s="467"/>
    </row>
    <row r="297" spans="1:9">
      <c r="A297">
        <f>가중평균좌수!B278</f>
        <v>20251003</v>
      </c>
      <c r="B297">
        <f>가중평균좌수!D278</f>
        <v>67757437446</v>
      </c>
      <c r="C297" s="466">
        <f t="shared" si="17"/>
        <v>677574.37446000008</v>
      </c>
      <c r="D297" s="466">
        <f t="shared" si="18"/>
        <v>677574.37446000008</v>
      </c>
      <c r="E297" s="466">
        <f t="shared" si="19"/>
        <v>6775743.7445999999</v>
      </c>
      <c r="F297" s="466">
        <f t="shared" si="20"/>
        <v>6775743.7445999999</v>
      </c>
      <c r="H297" s="467"/>
      <c r="I297" s="467"/>
    </row>
    <row r="298" spans="1:9">
      <c r="A298">
        <f>가중평균좌수!B279</f>
        <v>20251004</v>
      </c>
      <c r="B298">
        <f>가중평균좌수!D279</f>
        <v>67757565739</v>
      </c>
      <c r="C298" s="466">
        <f t="shared" si="17"/>
        <v>677575.65739000007</v>
      </c>
      <c r="D298" s="466">
        <f t="shared" si="18"/>
        <v>677575.65739000007</v>
      </c>
      <c r="E298" s="466">
        <f t="shared" si="19"/>
        <v>6775756.5739000002</v>
      </c>
      <c r="F298" s="466">
        <f t="shared" si="20"/>
        <v>6775756.5739000002</v>
      </c>
      <c r="H298" s="467"/>
      <c r="I298" s="467"/>
    </row>
    <row r="299" spans="1:9">
      <c r="A299">
        <f>가중평균좌수!B280</f>
        <v>20251005</v>
      </c>
      <c r="B299">
        <f>가중평균좌수!D280</f>
        <v>67757693931</v>
      </c>
      <c r="C299" s="466">
        <f t="shared" si="17"/>
        <v>677576.93931000005</v>
      </c>
      <c r="D299" s="466">
        <f t="shared" si="18"/>
        <v>677576.93931000005</v>
      </c>
      <c r="E299" s="466">
        <f t="shared" si="19"/>
        <v>6775769.3931</v>
      </c>
      <c r="F299" s="466">
        <f t="shared" si="20"/>
        <v>6775769.3931</v>
      </c>
      <c r="H299" s="467"/>
      <c r="I299" s="467"/>
    </row>
    <row r="300" spans="1:9">
      <c r="A300">
        <f>가중평균좌수!B281</f>
        <v>20251006</v>
      </c>
      <c r="B300">
        <f>가중평균좌수!D281</f>
        <v>67757822223</v>
      </c>
      <c r="C300" s="466">
        <f t="shared" si="17"/>
        <v>677578.22223000007</v>
      </c>
      <c r="D300" s="466">
        <f t="shared" si="18"/>
        <v>677578.22223000007</v>
      </c>
      <c r="E300" s="466">
        <f t="shared" si="19"/>
        <v>6775782.2223000005</v>
      </c>
      <c r="F300" s="466">
        <f t="shared" si="20"/>
        <v>6775782.2223000005</v>
      </c>
      <c r="H300" s="467"/>
      <c r="I300" s="467"/>
    </row>
    <row r="301" spans="1:9">
      <c r="A301">
        <f>가중평균좌수!B282</f>
        <v>20251007</v>
      </c>
      <c r="B301">
        <f>가중평균좌수!D282</f>
        <v>67757950414</v>
      </c>
      <c r="C301" s="466">
        <f t="shared" si="17"/>
        <v>677579.50414000009</v>
      </c>
      <c r="D301" s="466">
        <f t="shared" si="18"/>
        <v>677579.50414000009</v>
      </c>
      <c r="E301" s="466">
        <f t="shared" si="19"/>
        <v>6775795.0414000005</v>
      </c>
      <c r="F301" s="466">
        <f t="shared" si="20"/>
        <v>6775795.0414000005</v>
      </c>
      <c r="H301" s="467"/>
      <c r="I301" s="467"/>
    </row>
    <row r="302" spans="1:9">
      <c r="A302">
        <f>가중평균좌수!B283</f>
        <v>20251008</v>
      </c>
      <c r="B302">
        <f>가중평균좌수!D283</f>
        <v>67758078606</v>
      </c>
      <c r="C302" s="466">
        <f t="shared" si="17"/>
        <v>677580.78606000007</v>
      </c>
      <c r="D302" s="466">
        <f t="shared" si="18"/>
        <v>677580.78606000007</v>
      </c>
      <c r="E302" s="466">
        <f t="shared" si="19"/>
        <v>6775807.8606000002</v>
      </c>
      <c r="F302" s="466">
        <f t="shared" si="20"/>
        <v>6775807.8606000002</v>
      </c>
      <c r="H302" s="467"/>
      <c r="I302" s="467"/>
    </row>
    <row r="303" spans="1:9">
      <c r="A303">
        <f>가중평균좌수!B284</f>
        <v>20251009</v>
      </c>
      <c r="B303">
        <f>가중평균좌수!D284</f>
        <v>67758206897</v>
      </c>
      <c r="C303" s="466">
        <f t="shared" si="17"/>
        <v>677582.06897000002</v>
      </c>
      <c r="D303" s="466">
        <f t="shared" si="18"/>
        <v>677582.06897000002</v>
      </c>
      <c r="E303" s="466">
        <f t="shared" si="19"/>
        <v>6775820.6897</v>
      </c>
      <c r="F303" s="466">
        <f t="shared" si="20"/>
        <v>6775820.6897</v>
      </c>
      <c r="H303" s="467"/>
      <c r="I303" s="467"/>
    </row>
    <row r="304" spans="1:9">
      <c r="A304">
        <f>가중평균좌수!B285</f>
        <v>20251010</v>
      </c>
      <c r="B304">
        <f>가중평균좌수!D285</f>
        <v>71324132195</v>
      </c>
      <c r="C304" s="466">
        <f t="shared" si="17"/>
        <v>713241.32195000001</v>
      </c>
      <c r="D304" s="466">
        <f t="shared" si="18"/>
        <v>713241.32195000001</v>
      </c>
      <c r="E304" s="466">
        <f t="shared" si="19"/>
        <v>7132413.2195000006</v>
      </c>
      <c r="F304" s="466">
        <f t="shared" si="20"/>
        <v>7132413.2195000006</v>
      </c>
      <c r="H304" s="467"/>
      <c r="I304" s="467"/>
    </row>
    <row r="305" spans="1:9">
      <c r="A305">
        <f>가중평균좌수!B286</f>
        <v>20251011</v>
      </c>
      <c r="B305">
        <f>가중평균좌수!D286</f>
        <v>71324303673</v>
      </c>
      <c r="C305" s="466">
        <f t="shared" si="17"/>
        <v>713243.03673000005</v>
      </c>
      <c r="D305" s="466">
        <f t="shared" si="18"/>
        <v>713243.03673000005</v>
      </c>
      <c r="E305" s="466">
        <f t="shared" si="19"/>
        <v>7132430.3673</v>
      </c>
      <c r="F305" s="466">
        <f t="shared" si="20"/>
        <v>7132430.3673</v>
      </c>
      <c r="H305" s="467"/>
      <c r="I305" s="467"/>
    </row>
    <row r="306" spans="1:9">
      <c r="A306">
        <f>가중평균좌수!B287</f>
        <v>20251012</v>
      </c>
      <c r="B306">
        <f>가중평균좌수!D287</f>
        <v>71324475252</v>
      </c>
      <c r="C306" s="466">
        <f t="shared" si="17"/>
        <v>713244.7525200001</v>
      </c>
      <c r="D306" s="466">
        <f t="shared" si="18"/>
        <v>713244.7525200001</v>
      </c>
      <c r="E306" s="466">
        <f t="shared" si="19"/>
        <v>7132447.5252</v>
      </c>
      <c r="F306" s="466">
        <f t="shared" si="20"/>
        <v>7132447.5252</v>
      </c>
      <c r="H306" s="467"/>
      <c r="I306" s="467"/>
    </row>
    <row r="307" spans="1:9">
      <c r="A307">
        <f>가중평균좌수!B288</f>
        <v>20251013</v>
      </c>
      <c r="B307">
        <f>가중평균좌수!D288</f>
        <v>69740227909</v>
      </c>
      <c r="C307" s="466">
        <f t="shared" si="17"/>
        <v>697402.27909000008</v>
      </c>
      <c r="D307" s="466">
        <f t="shared" si="18"/>
        <v>697402.27909000008</v>
      </c>
      <c r="E307" s="466">
        <f t="shared" si="19"/>
        <v>6974022.7909000004</v>
      </c>
      <c r="F307" s="466">
        <f t="shared" si="20"/>
        <v>6974022.7909000004</v>
      </c>
      <c r="H307" s="467"/>
      <c r="I307" s="467"/>
    </row>
    <row r="308" spans="1:9">
      <c r="A308">
        <f>가중평균좌수!B289</f>
        <v>20251014</v>
      </c>
      <c r="B308">
        <f>가중평균좌수!D289</f>
        <v>68431257869</v>
      </c>
      <c r="C308" s="466">
        <f t="shared" si="17"/>
        <v>684312.57869000011</v>
      </c>
      <c r="D308" s="466">
        <f t="shared" si="18"/>
        <v>684312.57869000011</v>
      </c>
      <c r="E308" s="466">
        <f t="shared" si="19"/>
        <v>6843125.7869000006</v>
      </c>
      <c r="F308" s="466">
        <f t="shared" si="20"/>
        <v>6843125.7869000006</v>
      </c>
      <c r="H308" s="467"/>
      <c r="I308" s="467"/>
    </row>
    <row r="309" spans="1:9">
      <c r="A309">
        <f>가중평균좌수!B290</f>
        <v>20251015</v>
      </c>
      <c r="B309">
        <f>가중평균좌수!D290</f>
        <v>68837593573</v>
      </c>
      <c r="C309" s="466">
        <f t="shared" si="17"/>
        <v>688375.93573000003</v>
      </c>
      <c r="D309" s="466">
        <f t="shared" si="18"/>
        <v>688375.93573000003</v>
      </c>
      <c r="E309" s="466">
        <f t="shared" si="19"/>
        <v>6883759.3573000003</v>
      </c>
      <c r="F309" s="466">
        <f t="shared" si="20"/>
        <v>6883759.3573000003</v>
      </c>
      <c r="H309" s="467"/>
      <c r="I309" s="467"/>
    </row>
    <row r="310" spans="1:9">
      <c r="A310">
        <f>가중평균좌수!B291</f>
        <v>20251016</v>
      </c>
      <c r="B310">
        <f>가중평균좌수!D291</f>
        <v>76078072579</v>
      </c>
      <c r="C310" s="466">
        <f t="shared" si="17"/>
        <v>760780.72579000005</v>
      </c>
      <c r="D310" s="466">
        <f t="shared" si="18"/>
        <v>760780.72579000005</v>
      </c>
      <c r="E310" s="466">
        <f t="shared" si="19"/>
        <v>7607807.2579000005</v>
      </c>
      <c r="F310" s="466">
        <f t="shared" si="20"/>
        <v>7607807.2579000005</v>
      </c>
      <c r="H310" s="467"/>
      <c r="I310" s="467"/>
    </row>
    <row r="311" spans="1:9">
      <c r="A311">
        <f>가중평균좌수!B292</f>
        <v>20251017</v>
      </c>
      <c r="B311">
        <f>가중평균좌수!D292</f>
        <v>76410914730</v>
      </c>
      <c r="C311" s="466">
        <f t="shared" si="17"/>
        <v>764109.14730000007</v>
      </c>
      <c r="D311" s="466">
        <f t="shared" si="18"/>
        <v>764109.14730000007</v>
      </c>
      <c r="E311" s="466">
        <f t="shared" si="19"/>
        <v>7641091.4730000002</v>
      </c>
      <c r="F311" s="466">
        <f t="shared" si="20"/>
        <v>7641091.4730000002</v>
      </c>
      <c r="H311" s="467"/>
      <c r="I311" s="467"/>
    </row>
    <row r="312" spans="1:9">
      <c r="A312">
        <f>가중평균좌수!B293</f>
        <v>20251018</v>
      </c>
      <c r="B312">
        <f>가중평균좌수!D293</f>
        <v>76411202550</v>
      </c>
      <c r="C312" s="466">
        <f t="shared" si="17"/>
        <v>764112.02550000011</v>
      </c>
      <c r="D312" s="466">
        <f t="shared" si="18"/>
        <v>764112.02550000011</v>
      </c>
      <c r="E312" s="466">
        <f t="shared" si="19"/>
        <v>7641120.2550000008</v>
      </c>
      <c r="F312" s="466">
        <f t="shared" si="20"/>
        <v>7641120.2550000008</v>
      </c>
      <c r="H312" s="467"/>
      <c r="I312" s="467"/>
    </row>
    <row r="313" spans="1:9">
      <c r="A313">
        <f>가중평균좌수!B294</f>
        <v>20251019</v>
      </c>
      <c r="B313">
        <f>가중평균좌수!D294</f>
        <v>76411490470</v>
      </c>
      <c r="C313" s="466">
        <f t="shared" si="17"/>
        <v>764114.90470000007</v>
      </c>
      <c r="D313" s="466">
        <f t="shared" si="18"/>
        <v>764114.90470000007</v>
      </c>
      <c r="E313" s="466">
        <f t="shared" si="19"/>
        <v>7641149.0470000003</v>
      </c>
      <c r="F313" s="466">
        <f t="shared" si="20"/>
        <v>7641149.0470000003</v>
      </c>
      <c r="H313" s="467"/>
      <c r="I313" s="467"/>
    </row>
    <row r="314" spans="1:9">
      <c r="A314">
        <f>가중평균좌수!B295</f>
        <v>20251020</v>
      </c>
      <c r="B314">
        <f>가중평균좌수!D295</f>
        <v>79355037891</v>
      </c>
      <c r="C314" s="466">
        <f t="shared" si="17"/>
        <v>793550.37891000009</v>
      </c>
      <c r="D314" s="466">
        <f t="shared" si="18"/>
        <v>793550.37891000009</v>
      </c>
      <c r="E314" s="466">
        <f t="shared" si="19"/>
        <v>7935503.7891000006</v>
      </c>
      <c r="F314" s="466">
        <f t="shared" si="20"/>
        <v>7935503.7891000006</v>
      </c>
      <c r="H314" s="467"/>
      <c r="I314" s="467"/>
    </row>
    <row r="315" spans="1:9">
      <c r="A315">
        <f>가중평균좌수!B296</f>
        <v>20251021</v>
      </c>
      <c r="B315">
        <f>가중평균좌수!D296</f>
        <v>79551273885</v>
      </c>
      <c r="C315" s="466">
        <f t="shared" si="17"/>
        <v>795512.73885000008</v>
      </c>
      <c r="D315" s="466">
        <f t="shared" si="18"/>
        <v>795512.73885000008</v>
      </c>
      <c r="E315" s="466">
        <f t="shared" si="19"/>
        <v>7955127.3885000004</v>
      </c>
      <c r="F315" s="466">
        <f t="shared" si="20"/>
        <v>7955127.3885000004</v>
      </c>
      <c r="H315" s="467"/>
      <c r="I315" s="467"/>
    </row>
    <row r="316" spans="1:9">
      <c r="A316">
        <f>가중평균좌수!B297</f>
        <v>20251022</v>
      </c>
      <c r="B316">
        <f>가중평균좌수!D297</f>
        <v>81497038334</v>
      </c>
      <c r="C316" s="466">
        <f t="shared" si="17"/>
        <v>814970.38334000006</v>
      </c>
      <c r="D316" s="466">
        <f t="shared" si="18"/>
        <v>814970.38334000006</v>
      </c>
      <c r="E316" s="466">
        <f t="shared" si="19"/>
        <v>8149703.8334000008</v>
      </c>
      <c r="F316" s="466">
        <f t="shared" si="20"/>
        <v>8149703.8334000008</v>
      </c>
      <c r="H316" s="467"/>
      <c r="I316" s="467"/>
    </row>
    <row r="317" spans="1:9">
      <c r="A317">
        <f>가중평균좌수!B298</f>
        <v>20251023</v>
      </c>
      <c r="B317">
        <f>가중평균좌수!D298</f>
        <v>79624146070</v>
      </c>
      <c r="C317" s="466">
        <f t="shared" si="17"/>
        <v>796241.46070000005</v>
      </c>
      <c r="D317" s="466">
        <f t="shared" si="18"/>
        <v>796241.46070000005</v>
      </c>
      <c r="E317" s="466">
        <f t="shared" si="19"/>
        <v>7962414.6070000008</v>
      </c>
      <c r="F317" s="466">
        <f t="shared" si="20"/>
        <v>7962414.6070000008</v>
      </c>
      <c r="H317" s="467"/>
      <c r="I317" s="467"/>
    </row>
    <row r="318" spans="1:9">
      <c r="A318">
        <f>가중평균좌수!B299</f>
        <v>20251024</v>
      </c>
      <c r="B318">
        <f>가중평균좌수!D299</f>
        <v>91771470691</v>
      </c>
      <c r="C318" s="466">
        <f t="shared" si="17"/>
        <v>917714.70691000007</v>
      </c>
      <c r="D318" s="466">
        <f t="shared" si="18"/>
        <v>917714.70691000007</v>
      </c>
      <c r="E318" s="466">
        <f t="shared" si="19"/>
        <v>9177147.0691</v>
      </c>
      <c r="F318" s="466">
        <f t="shared" si="20"/>
        <v>9177147.0691</v>
      </c>
      <c r="H318" s="467"/>
      <c r="I318" s="467"/>
    </row>
    <row r="319" spans="1:9">
      <c r="A319">
        <f>가중평균좌수!B300</f>
        <v>20251025</v>
      </c>
      <c r="B319">
        <f>가중평균좌수!D300</f>
        <v>91771996444</v>
      </c>
      <c r="C319" s="466">
        <f t="shared" si="17"/>
        <v>917719.96444000013</v>
      </c>
      <c r="D319" s="466">
        <f t="shared" si="18"/>
        <v>917719.96444000013</v>
      </c>
      <c r="E319" s="466">
        <f t="shared" si="19"/>
        <v>9177199.6444000006</v>
      </c>
      <c r="F319" s="466">
        <f t="shared" si="20"/>
        <v>9177199.6444000006</v>
      </c>
      <c r="H319" s="467"/>
      <c r="I319" s="467"/>
    </row>
    <row r="320" spans="1:9">
      <c r="A320">
        <f>가중평균좌수!B301</f>
        <v>20251026</v>
      </c>
      <c r="B320">
        <f>가중평균좌수!D301</f>
        <v>91772522098</v>
      </c>
      <c r="C320" s="466">
        <f t="shared" si="17"/>
        <v>917725.2209800001</v>
      </c>
      <c r="D320" s="466">
        <f t="shared" si="18"/>
        <v>917725.2209800001</v>
      </c>
      <c r="E320" s="466">
        <f t="shared" si="19"/>
        <v>9177252.2098000012</v>
      </c>
      <c r="F320" s="466">
        <f t="shared" si="20"/>
        <v>9177252.2098000012</v>
      </c>
      <c r="H320" s="467"/>
      <c r="I320" s="467"/>
    </row>
    <row r="321" spans="1:9">
      <c r="A321">
        <f>가중평균좌수!B302</f>
        <v>20251027</v>
      </c>
      <c r="B321">
        <f>가중평균좌수!D302</f>
        <v>96862487238</v>
      </c>
      <c r="C321" s="466">
        <f t="shared" si="17"/>
        <v>968624.87238000007</v>
      </c>
      <c r="D321" s="466">
        <f t="shared" si="18"/>
        <v>968624.87238000007</v>
      </c>
      <c r="E321" s="466">
        <f t="shared" si="19"/>
        <v>9686248.7237999998</v>
      </c>
      <c r="F321" s="466">
        <f t="shared" si="20"/>
        <v>9686248.7237999998</v>
      </c>
      <c r="H321" s="467"/>
      <c r="I321" s="467"/>
    </row>
    <row r="322" spans="1:9">
      <c r="A322">
        <f>가중평균좌수!B303</f>
        <v>20251028</v>
      </c>
      <c r="B322">
        <f>가중평균좌수!D303</f>
        <v>94922319673</v>
      </c>
      <c r="C322" s="466">
        <f t="shared" si="17"/>
        <v>949223.19673000008</v>
      </c>
      <c r="D322" s="466">
        <f t="shared" si="18"/>
        <v>949223.19673000008</v>
      </c>
      <c r="E322" s="466">
        <f t="shared" si="19"/>
        <v>9492231.9672999997</v>
      </c>
      <c r="F322" s="466">
        <f t="shared" si="20"/>
        <v>9492231.9672999997</v>
      </c>
      <c r="H322" s="467"/>
      <c r="I322" s="467"/>
    </row>
    <row r="323" spans="1:9">
      <c r="A323">
        <f>가중평균좌수!B304</f>
        <v>20251029</v>
      </c>
      <c r="B323">
        <f>가중평균좌수!D304</f>
        <v>98958994625</v>
      </c>
      <c r="C323" s="466">
        <f t="shared" si="17"/>
        <v>989589.94625000004</v>
      </c>
      <c r="D323" s="466">
        <f t="shared" si="18"/>
        <v>989589.94625000004</v>
      </c>
      <c r="E323" s="466">
        <f t="shared" si="19"/>
        <v>9895899.4625000004</v>
      </c>
      <c r="F323" s="466">
        <f t="shared" si="20"/>
        <v>9895899.4625000004</v>
      </c>
      <c r="H323" s="467"/>
      <c r="I323" s="467"/>
    </row>
    <row r="324" spans="1:9">
      <c r="A324">
        <f>가중평균좌수!B305</f>
        <v>20251030</v>
      </c>
      <c r="B324">
        <f>가중평균좌수!D305</f>
        <v>103979972512</v>
      </c>
      <c r="C324" s="466">
        <f t="shared" si="17"/>
        <v>1039799.7251200001</v>
      </c>
      <c r="D324" s="466">
        <f t="shared" si="18"/>
        <v>1039799.7251200001</v>
      </c>
      <c r="E324" s="466">
        <f t="shared" si="19"/>
        <v>10397997.2512</v>
      </c>
      <c r="F324" s="466">
        <f t="shared" si="20"/>
        <v>10397997.2512</v>
      </c>
      <c r="H324" s="467"/>
      <c r="I324" s="467"/>
    </row>
    <row r="325" spans="1:9">
      <c r="A325">
        <f>가중평균좌수!B306</f>
        <v>20251031</v>
      </c>
      <c r="B325">
        <f>가중평균좌수!D306</f>
        <v>106178075560</v>
      </c>
      <c r="C325" s="466">
        <f t="shared" si="17"/>
        <v>1061780.7556</v>
      </c>
      <c r="D325" s="466">
        <f t="shared" si="18"/>
        <v>1061780.7556</v>
      </c>
      <c r="E325" s="466">
        <f t="shared" si="19"/>
        <v>10617807.556</v>
      </c>
      <c r="F325" s="466">
        <f t="shared" si="20"/>
        <v>10617807.556</v>
      </c>
      <c r="H325" s="467"/>
      <c r="I325" s="467"/>
    </row>
    <row r="326" spans="1:9">
      <c r="A326">
        <f>가중평균좌수!B307</f>
        <v>20251101</v>
      </c>
      <c r="B326">
        <f>가중평균좌수!D307</f>
        <v>106178524580</v>
      </c>
      <c r="C326" s="466">
        <f t="shared" si="17"/>
        <v>1061785.2458000001</v>
      </c>
      <c r="D326" s="466">
        <f t="shared" si="18"/>
        <v>1061785.2458000001</v>
      </c>
      <c r="E326" s="466">
        <f t="shared" si="19"/>
        <v>10617852.458000001</v>
      </c>
      <c r="F326" s="466">
        <f t="shared" si="20"/>
        <v>10617852.458000001</v>
      </c>
      <c r="H326" s="467"/>
      <c r="I326" s="467"/>
    </row>
    <row r="327" spans="1:9">
      <c r="A327">
        <f>가중평균좌수!B308</f>
        <v>20251102</v>
      </c>
      <c r="B327">
        <f>가중평균좌수!D308</f>
        <v>106178973501</v>
      </c>
      <c r="C327" s="466">
        <f t="shared" si="17"/>
        <v>1061789.7350100002</v>
      </c>
      <c r="D327" s="466">
        <f t="shared" si="18"/>
        <v>1061789.7350100002</v>
      </c>
      <c r="E327" s="466">
        <f t="shared" si="19"/>
        <v>10617897.350100001</v>
      </c>
      <c r="F327" s="466">
        <f t="shared" si="20"/>
        <v>10617897.350100001</v>
      </c>
      <c r="H327" s="467"/>
      <c r="I327" s="467"/>
    </row>
    <row r="328" spans="1:9">
      <c r="A328">
        <f>가중평균좌수!B309</f>
        <v>20251103</v>
      </c>
      <c r="B328">
        <f>가중평균좌수!D309</f>
        <v>112921933227</v>
      </c>
      <c r="C328" s="466">
        <f t="shared" si="17"/>
        <v>1129219.3322700001</v>
      </c>
      <c r="D328" s="466">
        <f t="shared" si="18"/>
        <v>1129219.3322700001</v>
      </c>
      <c r="E328" s="466">
        <f t="shared" si="19"/>
        <v>11292193.322700001</v>
      </c>
      <c r="F328" s="466">
        <f t="shared" si="20"/>
        <v>11292193.322700001</v>
      </c>
      <c r="H328" s="467"/>
      <c r="I328" s="467"/>
    </row>
    <row r="329" spans="1:9">
      <c r="A329">
        <f>가중평균좌수!B310</f>
        <v>20251104</v>
      </c>
      <c r="B329">
        <f>가중평균좌수!D310</f>
        <v>111240199193</v>
      </c>
      <c r="C329" s="466">
        <f t="shared" si="17"/>
        <v>1112401.99193</v>
      </c>
      <c r="D329" s="466">
        <f t="shared" si="18"/>
        <v>1112401.99193</v>
      </c>
      <c r="E329" s="466">
        <f t="shared" si="19"/>
        <v>11124019.919300001</v>
      </c>
      <c r="F329" s="466">
        <f t="shared" si="20"/>
        <v>11124019.919300001</v>
      </c>
      <c r="H329" s="467"/>
      <c r="I329" s="467"/>
    </row>
    <row r="330" spans="1:9">
      <c r="A330">
        <f>가중평균좌수!B311</f>
        <v>20251105</v>
      </c>
      <c r="B330">
        <f>가중평균좌수!D311</f>
        <v>104645903110</v>
      </c>
      <c r="C330" s="466">
        <f t="shared" si="17"/>
        <v>1046459.0311000001</v>
      </c>
      <c r="D330" s="466">
        <f t="shared" si="18"/>
        <v>1046459.0311000001</v>
      </c>
      <c r="E330" s="466">
        <f t="shared" si="19"/>
        <v>10464590.311000001</v>
      </c>
      <c r="F330" s="466">
        <f t="shared" si="20"/>
        <v>10464590.311000001</v>
      </c>
      <c r="H330" s="467"/>
      <c r="I330" s="467"/>
    </row>
    <row r="331" spans="1:9">
      <c r="A331">
        <f>가중평균좌수!B312</f>
        <v>20251106</v>
      </c>
      <c r="B331">
        <f>가중평균좌수!D312</f>
        <v>105903419583</v>
      </c>
      <c r="C331" s="466">
        <f t="shared" si="17"/>
        <v>1059034.1958300001</v>
      </c>
      <c r="D331" s="466">
        <f t="shared" si="18"/>
        <v>1059034.1958300001</v>
      </c>
      <c r="E331" s="466">
        <f t="shared" si="19"/>
        <v>10590341.9583</v>
      </c>
      <c r="F331" s="466">
        <f t="shared" si="20"/>
        <v>10590341.9583</v>
      </c>
      <c r="H331" s="467"/>
      <c r="I331" s="467"/>
    </row>
    <row r="332" spans="1:9">
      <c r="A332">
        <f>가중평균좌수!B313</f>
        <v>20251107</v>
      </c>
      <c r="B332">
        <f>가중평균좌수!D313</f>
        <v>102024431142</v>
      </c>
      <c r="C332" s="466">
        <f t="shared" si="17"/>
        <v>1020244.31142</v>
      </c>
      <c r="D332" s="466">
        <f t="shared" si="18"/>
        <v>1020244.31142</v>
      </c>
      <c r="E332" s="466">
        <f t="shared" si="19"/>
        <v>10202443.1142</v>
      </c>
      <c r="F332" s="466">
        <f t="shared" si="20"/>
        <v>10202443.1142</v>
      </c>
      <c r="H332" s="467"/>
      <c r="I332" s="467"/>
    </row>
    <row r="333" spans="1:9">
      <c r="A333">
        <f>가중평균좌수!B314</f>
        <v>20251108</v>
      </c>
      <c r="B333">
        <f>가중평균좌수!D314</f>
        <v>102025107228</v>
      </c>
      <c r="C333" s="466">
        <f t="shared" si="17"/>
        <v>1020251.0722800001</v>
      </c>
      <c r="D333" s="466">
        <f t="shared" si="18"/>
        <v>1020251.0722800001</v>
      </c>
      <c r="E333" s="466">
        <f t="shared" si="19"/>
        <v>10202510.7228</v>
      </c>
      <c r="F333" s="466">
        <f t="shared" si="20"/>
        <v>10202510.7228</v>
      </c>
      <c r="H333" s="467"/>
      <c r="I333" s="467"/>
    </row>
    <row r="334" spans="1:9">
      <c r="A334">
        <f>가중평균좌수!B315</f>
        <v>20251109</v>
      </c>
      <c r="B334">
        <f>가중평균좌수!D315</f>
        <v>102025783314</v>
      </c>
      <c r="C334" s="466">
        <f t="shared" si="17"/>
        <v>1020257.8331400001</v>
      </c>
      <c r="D334" s="466">
        <f t="shared" si="18"/>
        <v>1020257.8331400001</v>
      </c>
      <c r="E334" s="466">
        <f t="shared" si="19"/>
        <v>10202578.3314</v>
      </c>
      <c r="F334" s="466">
        <f t="shared" si="20"/>
        <v>10202578.3314</v>
      </c>
      <c r="H334" s="467"/>
      <c r="I334" s="467"/>
    </row>
    <row r="335" spans="1:9">
      <c r="A335">
        <f>가중평균좌수!B316</f>
        <v>20251110</v>
      </c>
      <c r="B335">
        <f>가중평균좌수!D316</f>
        <v>112870680598</v>
      </c>
      <c r="C335" s="466">
        <f t="shared" si="17"/>
        <v>1128706.8059800002</v>
      </c>
      <c r="D335" s="466">
        <f t="shared" si="18"/>
        <v>1128706.8059800002</v>
      </c>
      <c r="E335" s="466">
        <f t="shared" si="19"/>
        <v>11287068.059800001</v>
      </c>
      <c r="F335" s="466">
        <f t="shared" si="20"/>
        <v>11287068.059800001</v>
      </c>
      <c r="H335" s="467"/>
      <c r="I335" s="467"/>
    </row>
    <row r="336" spans="1:9">
      <c r="A336">
        <f>가중평균좌수!B317</f>
        <v>20251111</v>
      </c>
      <c r="B336">
        <f>가중평균좌수!D317</f>
        <v>114962541480</v>
      </c>
      <c r="C336" s="466">
        <f t="shared" si="17"/>
        <v>1149625.4148000001</v>
      </c>
      <c r="D336" s="466">
        <f t="shared" si="18"/>
        <v>1149625.4148000001</v>
      </c>
      <c r="E336" s="466">
        <f t="shared" si="19"/>
        <v>11496254.148</v>
      </c>
      <c r="F336" s="466">
        <f t="shared" si="20"/>
        <v>11496254.148</v>
      </c>
      <c r="H336" s="467"/>
      <c r="I336" s="467"/>
    </row>
    <row r="337" spans="1:9">
      <c r="A337">
        <f>가중평균좌수!B318</f>
        <v>20251112</v>
      </c>
      <c r="B337">
        <f>가중평균좌수!D318</f>
        <v>117259227428</v>
      </c>
      <c r="C337" s="466">
        <f t="shared" si="17"/>
        <v>1172592.27428</v>
      </c>
      <c r="D337" s="466">
        <f t="shared" si="18"/>
        <v>1172592.27428</v>
      </c>
      <c r="E337" s="466">
        <f t="shared" si="19"/>
        <v>11725922.742800001</v>
      </c>
      <c r="F337" s="466">
        <f t="shared" si="20"/>
        <v>11725922.742800001</v>
      </c>
      <c r="H337" s="467"/>
      <c r="I337" s="467"/>
    </row>
    <row r="338" spans="1:9">
      <c r="A338">
        <f>가중평균좌수!B319</f>
        <v>20251113</v>
      </c>
      <c r="B338">
        <f>가중평균좌수!D319</f>
        <v>118325058938</v>
      </c>
      <c r="C338" s="466">
        <f t="shared" si="17"/>
        <v>1183250.58938</v>
      </c>
      <c r="D338" s="466">
        <f t="shared" si="18"/>
        <v>1183250.58938</v>
      </c>
      <c r="E338" s="466">
        <f t="shared" si="19"/>
        <v>11832505.8938</v>
      </c>
      <c r="F338" s="466">
        <f t="shared" si="20"/>
        <v>11832505.8938</v>
      </c>
      <c r="H338" s="467"/>
      <c r="I338" s="467"/>
    </row>
    <row r="339" spans="1:9">
      <c r="A339">
        <f>가중평균좌수!B320</f>
        <v>20251114</v>
      </c>
      <c r="B339">
        <f>가중평균좌수!D320</f>
        <v>107601548561</v>
      </c>
      <c r="C339" s="466">
        <f t="shared" si="17"/>
        <v>1076015.4856100001</v>
      </c>
      <c r="D339" s="466">
        <f t="shared" si="18"/>
        <v>1076015.4856100001</v>
      </c>
      <c r="E339" s="466">
        <f t="shared" si="19"/>
        <v>10760154.8561</v>
      </c>
      <c r="F339" s="466">
        <f t="shared" si="20"/>
        <v>10760154.8561</v>
      </c>
      <c r="H339" s="467"/>
      <c r="I339" s="467"/>
    </row>
    <row r="340" spans="1:9">
      <c r="A340">
        <f>가중평균좌수!B321</f>
        <v>20251115</v>
      </c>
      <c r="B340">
        <f>가중평균좌수!D321</f>
        <v>107601797763</v>
      </c>
      <c r="C340" s="466">
        <f t="shared" si="17"/>
        <v>1076017.9776300001</v>
      </c>
      <c r="D340" s="466">
        <f t="shared" si="18"/>
        <v>1076017.9776300001</v>
      </c>
      <c r="E340" s="466">
        <f t="shared" si="19"/>
        <v>10760179.7763</v>
      </c>
      <c r="F340" s="466">
        <f t="shared" si="20"/>
        <v>10760179.7763</v>
      </c>
      <c r="H340" s="467"/>
      <c r="I340" s="467"/>
    </row>
    <row r="341" spans="1:9">
      <c r="A341">
        <f>가중평균좌수!B322</f>
        <v>20251116</v>
      </c>
      <c r="B341">
        <f>가중평균좌수!D322</f>
        <v>107602047062</v>
      </c>
      <c r="C341" s="466">
        <f t="shared" si="17"/>
        <v>1076020.47062</v>
      </c>
      <c r="D341" s="466">
        <f t="shared" si="18"/>
        <v>1076020.47062</v>
      </c>
      <c r="E341" s="466">
        <f t="shared" si="19"/>
        <v>10760204.7062</v>
      </c>
      <c r="F341" s="466">
        <f t="shared" si="20"/>
        <v>10760204.7062</v>
      </c>
      <c r="H341" s="467"/>
      <c r="I341" s="467"/>
    </row>
    <row r="342" spans="1:9">
      <c r="A342">
        <f>가중평균좌수!B323</f>
        <v>20251117</v>
      </c>
      <c r="B342">
        <f>가중평균좌수!D323</f>
        <v>112487519946</v>
      </c>
      <c r="C342" s="466">
        <f t="shared" si="17"/>
        <v>1124875.19946</v>
      </c>
      <c r="D342" s="466">
        <f t="shared" si="18"/>
        <v>1124875.19946</v>
      </c>
      <c r="E342" s="466">
        <f t="shared" si="19"/>
        <v>11248751.9946</v>
      </c>
      <c r="F342" s="466">
        <f t="shared" si="20"/>
        <v>11248751.9946</v>
      </c>
      <c r="H342" s="467"/>
      <c r="I342" s="467"/>
    </row>
    <row r="343" spans="1:9">
      <c r="A343">
        <f>가중평균좌수!B324</f>
        <v>20251118</v>
      </c>
      <c r="B343">
        <f>가중평균좌수!D324</f>
        <v>108933294675</v>
      </c>
      <c r="C343" s="466">
        <f t="shared" ref="C343:C386" si="21">B343*C$21</f>
        <v>1089332.9467500001</v>
      </c>
      <c r="D343" s="466">
        <f t="shared" ref="D343:D386" si="22">B343*D$21</f>
        <v>1089332.9467500001</v>
      </c>
      <c r="E343" s="466">
        <f t="shared" ref="E343:E386" si="23">B343*E$21</f>
        <v>10893329.467500001</v>
      </c>
      <c r="F343" s="466">
        <f t="shared" ref="F343:F386" si="24">B343*F$21</f>
        <v>10893329.467500001</v>
      </c>
      <c r="H343" s="467"/>
      <c r="I343" s="467"/>
    </row>
    <row r="344" spans="1:9">
      <c r="A344">
        <f>가중평균좌수!B325</f>
        <v>20251119</v>
      </c>
      <c r="B344">
        <f>가중평균좌수!D325</f>
        <v>107586992753</v>
      </c>
      <c r="C344" s="466">
        <f t="shared" si="21"/>
        <v>1075869.92753</v>
      </c>
      <c r="D344" s="466">
        <f t="shared" si="22"/>
        <v>1075869.92753</v>
      </c>
      <c r="E344" s="466">
        <f t="shared" si="23"/>
        <v>10758699.2753</v>
      </c>
      <c r="F344" s="466">
        <f t="shared" si="24"/>
        <v>10758699.2753</v>
      </c>
      <c r="H344" s="467"/>
      <c r="I344" s="467"/>
    </row>
    <row r="345" spans="1:9">
      <c r="A345">
        <f>가중평균좌수!B326</f>
        <v>20251120</v>
      </c>
      <c r="B345">
        <f>가중평균좌수!D326</f>
        <v>112306805541</v>
      </c>
      <c r="C345" s="466">
        <f t="shared" si="21"/>
        <v>1123068.05541</v>
      </c>
      <c r="D345" s="466">
        <f t="shared" si="22"/>
        <v>1123068.05541</v>
      </c>
      <c r="E345" s="466">
        <f t="shared" si="23"/>
        <v>11230680.554100001</v>
      </c>
      <c r="F345" s="466">
        <f t="shared" si="24"/>
        <v>11230680.554100001</v>
      </c>
      <c r="H345" s="467"/>
      <c r="I345" s="467"/>
    </row>
    <row r="346" spans="1:9">
      <c r="A346">
        <f>가중평균좌수!B327</f>
        <v>20251121</v>
      </c>
      <c r="B346">
        <f>가중평균좌수!D327</f>
        <v>102638496678</v>
      </c>
      <c r="C346" s="466">
        <f t="shared" si="21"/>
        <v>1026384.9667800001</v>
      </c>
      <c r="D346" s="466">
        <f t="shared" si="22"/>
        <v>1026384.9667800001</v>
      </c>
      <c r="E346" s="466">
        <f t="shared" si="23"/>
        <v>10263849.6678</v>
      </c>
      <c r="F346" s="466">
        <f t="shared" si="24"/>
        <v>10263849.6678</v>
      </c>
      <c r="H346" s="467"/>
      <c r="I346" s="467"/>
    </row>
    <row r="347" spans="1:9">
      <c r="A347">
        <f>가중평균좌수!B328</f>
        <v>20251122</v>
      </c>
      <c r="B347">
        <f>가중평균좌수!D328</f>
        <v>102638918211</v>
      </c>
      <c r="C347" s="466">
        <f t="shared" si="21"/>
        <v>1026389.1821100001</v>
      </c>
      <c r="D347" s="466">
        <f t="shared" si="22"/>
        <v>1026389.1821100001</v>
      </c>
      <c r="E347" s="466">
        <f t="shared" si="23"/>
        <v>10263891.8211</v>
      </c>
      <c r="F347" s="466">
        <f t="shared" si="24"/>
        <v>10263891.8211</v>
      </c>
      <c r="H347" s="467"/>
      <c r="I347" s="467"/>
    </row>
    <row r="348" spans="1:9">
      <c r="A348">
        <f>가중평균좌수!B329</f>
        <v>20251123</v>
      </c>
      <c r="B348">
        <f>가중평균좌수!D329</f>
        <v>102639339844</v>
      </c>
      <c r="C348" s="466">
        <f t="shared" si="21"/>
        <v>1026393.3984400001</v>
      </c>
      <c r="D348" s="466">
        <f t="shared" si="22"/>
        <v>1026393.3984400001</v>
      </c>
      <c r="E348" s="466">
        <f t="shared" si="23"/>
        <v>10263933.9844</v>
      </c>
      <c r="F348" s="466">
        <f t="shared" si="24"/>
        <v>10263933.9844</v>
      </c>
      <c r="H348" s="467"/>
      <c r="I348" s="467"/>
    </row>
    <row r="349" spans="1:9">
      <c r="A349">
        <f>가중평균좌수!B330</f>
        <v>20251124</v>
      </c>
      <c r="B349">
        <f>가중평균좌수!D330</f>
        <v>99184781308</v>
      </c>
      <c r="C349" s="466">
        <f t="shared" si="21"/>
        <v>991847.81308000011</v>
      </c>
      <c r="D349" s="466">
        <f t="shared" si="22"/>
        <v>991847.81308000011</v>
      </c>
      <c r="E349" s="466">
        <f t="shared" si="23"/>
        <v>9918478.1308000013</v>
      </c>
      <c r="F349" s="466">
        <f t="shared" si="24"/>
        <v>9918478.1308000013</v>
      </c>
      <c r="H349" s="467"/>
      <c r="I349" s="467"/>
    </row>
    <row r="350" spans="1:9">
      <c r="A350">
        <f>가중평균좌수!B331</f>
        <v>20251125</v>
      </c>
      <c r="B350">
        <f>가중평균좌수!D331</f>
        <v>100480606492</v>
      </c>
      <c r="C350" s="466">
        <f t="shared" si="21"/>
        <v>1004806.06492</v>
      </c>
      <c r="D350" s="466">
        <f t="shared" si="22"/>
        <v>1004806.06492</v>
      </c>
      <c r="E350" s="466">
        <f t="shared" si="23"/>
        <v>10048060.6492</v>
      </c>
      <c r="F350" s="466">
        <f t="shared" si="24"/>
        <v>10048060.6492</v>
      </c>
      <c r="H350" s="467"/>
      <c r="I350" s="467"/>
    </row>
    <row r="351" spans="1:9">
      <c r="A351">
        <f>가중평균좌수!B332</f>
        <v>20251126</v>
      </c>
      <c r="B351">
        <f>가중평균좌수!D332</f>
        <v>109821563019</v>
      </c>
      <c r="C351" s="466">
        <f t="shared" si="21"/>
        <v>1098215.6301900002</v>
      </c>
      <c r="D351" s="466">
        <f t="shared" si="22"/>
        <v>1098215.6301900002</v>
      </c>
      <c r="E351" s="466">
        <f t="shared" si="23"/>
        <v>10982156.301900001</v>
      </c>
      <c r="F351" s="466">
        <f t="shared" si="24"/>
        <v>10982156.301900001</v>
      </c>
      <c r="H351" s="467"/>
      <c r="I351" s="467"/>
    </row>
    <row r="352" spans="1:9">
      <c r="A352">
        <f>가중평균좌수!B333</f>
        <v>20251127</v>
      </c>
      <c r="B352">
        <f>가중평균좌수!D333</f>
        <v>111307657447</v>
      </c>
      <c r="C352" s="466">
        <f t="shared" si="21"/>
        <v>1113076.5744700001</v>
      </c>
      <c r="D352" s="466">
        <f t="shared" si="22"/>
        <v>1113076.5744700001</v>
      </c>
      <c r="E352" s="466">
        <f t="shared" si="23"/>
        <v>11130765.7447</v>
      </c>
      <c r="F352" s="466">
        <f t="shared" si="24"/>
        <v>11130765.7447</v>
      </c>
      <c r="H352" s="467"/>
      <c r="I352" s="467"/>
    </row>
    <row r="353" spans="1:9">
      <c r="A353">
        <f>가중평균좌수!B334</f>
        <v>20251128</v>
      </c>
      <c r="B353">
        <f>가중평균좌수!D334</f>
        <v>108105463184</v>
      </c>
      <c r="C353" s="466">
        <f t="shared" si="21"/>
        <v>1081054.6318400002</v>
      </c>
      <c r="D353" s="466">
        <f t="shared" si="22"/>
        <v>1081054.6318400002</v>
      </c>
      <c r="E353" s="466">
        <f t="shared" si="23"/>
        <v>10810546.318400001</v>
      </c>
      <c r="F353" s="466">
        <f t="shared" si="24"/>
        <v>10810546.318400001</v>
      </c>
      <c r="H353" s="467"/>
      <c r="I353" s="467"/>
    </row>
    <row r="354" spans="1:9">
      <c r="A354">
        <f>가중평균좌수!B335</f>
        <v>20251129</v>
      </c>
      <c r="B354">
        <f>가중평균좌수!D335</f>
        <v>108105591064</v>
      </c>
      <c r="C354" s="466">
        <f t="shared" si="21"/>
        <v>1081055.9106400001</v>
      </c>
      <c r="D354" s="466">
        <f t="shared" si="22"/>
        <v>1081055.9106400001</v>
      </c>
      <c r="E354" s="466">
        <f t="shared" si="23"/>
        <v>10810559.1064</v>
      </c>
      <c r="F354" s="466">
        <f t="shared" si="24"/>
        <v>10810559.1064</v>
      </c>
      <c r="H354" s="467"/>
      <c r="I354" s="467"/>
    </row>
    <row r="355" spans="1:9">
      <c r="A355">
        <f>가중평균좌수!B336</f>
        <v>20251130</v>
      </c>
      <c r="B355">
        <f>가중평균좌수!D336</f>
        <v>108105718843</v>
      </c>
      <c r="C355" s="466">
        <f t="shared" si="21"/>
        <v>1081057.1884300001</v>
      </c>
      <c r="D355" s="466">
        <f t="shared" si="22"/>
        <v>1081057.1884300001</v>
      </c>
      <c r="E355" s="466">
        <f t="shared" si="23"/>
        <v>10810571.884300001</v>
      </c>
      <c r="F355" s="466">
        <f t="shared" si="24"/>
        <v>10810571.884300001</v>
      </c>
      <c r="H355" s="467"/>
      <c r="I355" s="467"/>
    </row>
    <row r="356" spans="1:9">
      <c r="A356">
        <f>가중평균좌수!B337</f>
        <v>20251201</v>
      </c>
      <c r="B356">
        <f>가중평균좌수!D337</f>
        <v>103541950222</v>
      </c>
      <c r="C356" s="466">
        <f t="shared" si="21"/>
        <v>1035419.5022200001</v>
      </c>
      <c r="D356" s="466">
        <f t="shared" si="22"/>
        <v>1035419.5022200001</v>
      </c>
      <c r="E356" s="466">
        <f t="shared" si="23"/>
        <v>10354195.022200001</v>
      </c>
      <c r="F356" s="466">
        <f t="shared" si="24"/>
        <v>10354195.022200001</v>
      </c>
      <c r="H356" s="467"/>
      <c r="I356" s="467"/>
    </row>
    <row r="357" spans="1:9">
      <c r="A357">
        <f>가중평균좌수!B338</f>
        <v>20251202</v>
      </c>
      <c r="B357">
        <f>가중평균좌수!D338</f>
        <v>107981075976</v>
      </c>
      <c r="C357" s="466">
        <f t="shared" si="21"/>
        <v>1079810.75976</v>
      </c>
      <c r="D357" s="466">
        <f t="shared" si="22"/>
        <v>1079810.75976</v>
      </c>
      <c r="E357" s="466">
        <f t="shared" si="23"/>
        <v>10798107.5976</v>
      </c>
      <c r="F357" s="466">
        <f t="shared" si="24"/>
        <v>10798107.5976</v>
      </c>
      <c r="H357" s="467"/>
      <c r="I357" s="467"/>
    </row>
    <row r="358" spans="1:9">
      <c r="A358">
        <f>가중평균좌수!B339</f>
        <v>20251203</v>
      </c>
      <c r="B358">
        <f>가중평균좌수!D339</f>
        <v>110115647104</v>
      </c>
      <c r="C358" s="466">
        <f t="shared" si="21"/>
        <v>1101156.47104</v>
      </c>
      <c r="D358" s="466">
        <f t="shared" si="22"/>
        <v>1101156.47104</v>
      </c>
      <c r="E358" s="466">
        <f t="shared" si="23"/>
        <v>11011564.7104</v>
      </c>
      <c r="F358" s="466">
        <f t="shared" si="24"/>
        <v>11011564.7104</v>
      </c>
      <c r="H358" s="467"/>
      <c r="I358" s="467"/>
    </row>
    <row r="359" spans="1:9">
      <c r="A359">
        <f>가중평균좌수!B340</f>
        <v>20251204</v>
      </c>
      <c r="B359">
        <f>가중평균좌수!D340</f>
        <v>109690116943</v>
      </c>
      <c r="C359" s="466">
        <f t="shared" si="21"/>
        <v>1096901.16943</v>
      </c>
      <c r="D359" s="466">
        <f t="shared" si="22"/>
        <v>1096901.16943</v>
      </c>
      <c r="E359" s="466">
        <f t="shared" si="23"/>
        <v>10969011.6943</v>
      </c>
      <c r="F359" s="466">
        <f t="shared" si="24"/>
        <v>10969011.6943</v>
      </c>
      <c r="H359" s="467"/>
      <c r="I359" s="467"/>
    </row>
    <row r="360" spans="1:9">
      <c r="A360">
        <f>가중평균좌수!B341</f>
        <v>20251205</v>
      </c>
      <c r="B360">
        <f>가중평균좌수!D341</f>
        <v>109369311868</v>
      </c>
      <c r="C360" s="466">
        <f t="shared" si="21"/>
        <v>1093693.1186800001</v>
      </c>
      <c r="D360" s="466">
        <f t="shared" si="22"/>
        <v>1093693.1186800001</v>
      </c>
      <c r="E360" s="466">
        <f t="shared" si="23"/>
        <v>10936931.186800001</v>
      </c>
      <c r="F360" s="466">
        <f t="shared" si="24"/>
        <v>10936931.186800001</v>
      </c>
      <c r="H360" s="467"/>
      <c r="I360" s="467"/>
    </row>
    <row r="361" spans="1:9">
      <c r="A361">
        <f>가중평균좌수!B342</f>
        <v>20251206</v>
      </c>
      <c r="B361">
        <f>가중평균좌수!D342</f>
        <v>109369116047</v>
      </c>
      <c r="C361" s="466">
        <f t="shared" si="21"/>
        <v>1093691.16047</v>
      </c>
      <c r="D361" s="466">
        <f t="shared" si="22"/>
        <v>1093691.16047</v>
      </c>
      <c r="E361" s="466">
        <f t="shared" si="23"/>
        <v>10936911.604700001</v>
      </c>
      <c r="F361" s="466">
        <f t="shared" si="24"/>
        <v>10936911.604700001</v>
      </c>
      <c r="H361" s="467"/>
      <c r="I361" s="467"/>
    </row>
    <row r="362" spans="1:9">
      <c r="A362">
        <f>가중평균좌수!B343</f>
        <v>20251207</v>
      </c>
      <c r="B362">
        <f>가중평균좌수!D343</f>
        <v>109368920125</v>
      </c>
      <c r="C362" s="466">
        <f t="shared" si="21"/>
        <v>1093689.2012500002</v>
      </c>
      <c r="D362" s="466">
        <f t="shared" si="22"/>
        <v>1093689.2012500002</v>
      </c>
      <c r="E362" s="466">
        <f t="shared" si="23"/>
        <v>10936892.012500001</v>
      </c>
      <c r="F362" s="466">
        <f t="shared" si="24"/>
        <v>10936892.012500001</v>
      </c>
      <c r="H362" s="467"/>
      <c r="I362" s="467"/>
    </row>
    <row r="363" spans="1:9">
      <c r="A363">
        <f>가중평균좌수!B344</f>
        <v>20251208</v>
      </c>
      <c r="B363">
        <f>가중평균좌수!D344</f>
        <v>112487706269</v>
      </c>
      <c r="C363" s="466">
        <f t="shared" si="21"/>
        <v>1124877.06269</v>
      </c>
      <c r="D363" s="466">
        <f t="shared" si="22"/>
        <v>1124877.06269</v>
      </c>
      <c r="E363" s="466">
        <f t="shared" si="23"/>
        <v>11248770.6269</v>
      </c>
      <c r="F363" s="466">
        <f t="shared" si="24"/>
        <v>11248770.6269</v>
      </c>
      <c r="H363" s="467"/>
      <c r="I363" s="467"/>
    </row>
    <row r="364" spans="1:9">
      <c r="A364">
        <f>가중평균좌수!B345</f>
        <v>20251209</v>
      </c>
      <c r="B364">
        <f>가중평균좌수!D345</f>
        <v>111157346086</v>
      </c>
      <c r="C364" s="466">
        <f t="shared" si="21"/>
        <v>1111573.46086</v>
      </c>
      <c r="D364" s="466">
        <f t="shared" si="22"/>
        <v>1111573.46086</v>
      </c>
      <c r="E364" s="466">
        <f t="shared" si="23"/>
        <v>11115734.6086</v>
      </c>
      <c r="F364" s="466">
        <f t="shared" si="24"/>
        <v>11115734.6086</v>
      </c>
      <c r="H364" s="467"/>
      <c r="I364" s="467"/>
    </row>
    <row r="365" spans="1:9">
      <c r="A365">
        <f>가중평균좌수!B346</f>
        <v>20251210</v>
      </c>
      <c r="B365">
        <f>가중평균좌수!D346</f>
        <v>111074484010</v>
      </c>
      <c r="C365" s="466">
        <f t="shared" si="21"/>
        <v>1110744.8401000001</v>
      </c>
      <c r="D365" s="466">
        <f t="shared" si="22"/>
        <v>1110744.8401000001</v>
      </c>
      <c r="E365" s="466">
        <f t="shared" si="23"/>
        <v>11107448.401000001</v>
      </c>
      <c r="F365" s="466">
        <f t="shared" si="24"/>
        <v>11107448.401000001</v>
      </c>
      <c r="H365" s="467"/>
      <c r="I365" s="467"/>
    </row>
    <row r="366" spans="1:9">
      <c r="A366">
        <f>가중평균좌수!B347</f>
        <v>20251211</v>
      </c>
      <c r="B366">
        <f>가중평균좌수!D347</f>
        <v>108998516562</v>
      </c>
      <c r="C366" s="466">
        <f t="shared" si="21"/>
        <v>1089985.1656200001</v>
      </c>
      <c r="D366" s="466">
        <f t="shared" si="22"/>
        <v>1089985.1656200001</v>
      </c>
      <c r="E366" s="466">
        <f t="shared" si="23"/>
        <v>10899851.656200001</v>
      </c>
      <c r="F366" s="466">
        <f t="shared" si="24"/>
        <v>10899851.656200001</v>
      </c>
      <c r="H366" s="467"/>
      <c r="I366" s="467"/>
    </row>
    <row r="367" spans="1:9">
      <c r="A367">
        <f>가중평균좌수!B348</f>
        <v>20251212</v>
      </c>
      <c r="B367">
        <f>가중평균좌수!D348</f>
        <v>107741290497</v>
      </c>
      <c r="C367" s="466">
        <f t="shared" si="21"/>
        <v>1077412.90497</v>
      </c>
      <c r="D367" s="466">
        <f t="shared" si="22"/>
        <v>1077412.90497</v>
      </c>
      <c r="E367" s="466">
        <f t="shared" si="23"/>
        <v>10774129.049700001</v>
      </c>
      <c r="F367" s="466">
        <f t="shared" si="24"/>
        <v>10774129.049700001</v>
      </c>
      <c r="H367" s="467"/>
      <c r="I367" s="467"/>
    </row>
    <row r="368" spans="1:9">
      <c r="A368">
        <f>가중평균좌수!B349</f>
        <v>20251213</v>
      </c>
      <c r="B368">
        <f>가중평균좌수!D349</f>
        <v>107740827704</v>
      </c>
      <c r="C368" s="466">
        <f t="shared" si="21"/>
        <v>1077408.2770400001</v>
      </c>
      <c r="D368" s="466">
        <f t="shared" si="22"/>
        <v>1077408.2770400001</v>
      </c>
      <c r="E368" s="466">
        <f t="shared" si="23"/>
        <v>10774082.770400001</v>
      </c>
      <c r="F368" s="466">
        <f t="shared" si="24"/>
        <v>10774082.770400001</v>
      </c>
      <c r="H368" s="467"/>
      <c r="I368" s="467"/>
    </row>
    <row r="369" spans="1:9">
      <c r="A369">
        <f>가중평균좌수!B350</f>
        <v>20251214</v>
      </c>
      <c r="B369">
        <f>가중평균좌수!D350</f>
        <v>107740364812</v>
      </c>
      <c r="C369" s="466">
        <f t="shared" si="21"/>
        <v>1077403.64812</v>
      </c>
      <c r="D369" s="466">
        <f t="shared" si="22"/>
        <v>1077403.64812</v>
      </c>
      <c r="E369" s="466">
        <f t="shared" si="23"/>
        <v>10774036.4812</v>
      </c>
      <c r="F369" s="466">
        <f t="shared" si="24"/>
        <v>10774036.4812</v>
      </c>
      <c r="H369" s="467"/>
      <c r="I369" s="467"/>
    </row>
    <row r="370" spans="1:9">
      <c r="A370">
        <f>가중평균좌수!B351</f>
        <v>20251215</v>
      </c>
      <c r="B370">
        <f>가중평균좌수!D351</f>
        <v>102700812695</v>
      </c>
      <c r="C370" s="466">
        <f t="shared" si="21"/>
        <v>1027008.1269500001</v>
      </c>
      <c r="D370" s="466">
        <f t="shared" si="22"/>
        <v>1027008.1269500001</v>
      </c>
      <c r="E370" s="466">
        <f t="shared" si="23"/>
        <v>10270081.2695</v>
      </c>
      <c r="F370" s="466">
        <f t="shared" si="24"/>
        <v>10270081.2695</v>
      </c>
      <c r="H370" s="467"/>
      <c r="I370" s="467"/>
    </row>
    <row r="371" spans="1:9">
      <c r="A371">
        <f>가중평균좌수!B352</f>
        <v>20251216</v>
      </c>
      <c r="B371">
        <f>가중평균좌수!D352</f>
        <v>98377889690</v>
      </c>
      <c r="C371" s="466">
        <f t="shared" si="21"/>
        <v>983778.89690000005</v>
      </c>
      <c r="D371" s="466">
        <f t="shared" si="22"/>
        <v>983778.89690000005</v>
      </c>
      <c r="E371" s="466">
        <f t="shared" si="23"/>
        <v>9837788.9690000005</v>
      </c>
      <c r="F371" s="466">
        <f t="shared" si="24"/>
        <v>9837788.9690000005</v>
      </c>
      <c r="H371" s="467"/>
      <c r="I371" s="467"/>
    </row>
    <row r="372" spans="1:9">
      <c r="A372">
        <f>가중평균좌수!B353</f>
        <v>20251217</v>
      </c>
      <c r="B372">
        <f>가중평균좌수!D353</f>
        <v>102062714776</v>
      </c>
      <c r="C372" s="466">
        <f t="shared" si="21"/>
        <v>1020627.1477600001</v>
      </c>
      <c r="D372" s="466">
        <f t="shared" si="22"/>
        <v>1020627.1477600001</v>
      </c>
      <c r="E372" s="466">
        <f t="shared" si="23"/>
        <v>10206271.477600001</v>
      </c>
      <c r="F372" s="466">
        <f t="shared" si="24"/>
        <v>10206271.477600001</v>
      </c>
      <c r="H372" s="467"/>
      <c r="I372" s="467"/>
    </row>
    <row r="373" spans="1:9">
      <c r="A373">
        <f>가중평균좌수!B354</f>
        <v>20251218</v>
      </c>
      <c r="B373">
        <f>가중평균좌수!D354</f>
        <v>99455495619</v>
      </c>
      <c r="C373" s="466">
        <f t="shared" si="21"/>
        <v>994554.95619000006</v>
      </c>
      <c r="D373" s="466">
        <f t="shared" si="22"/>
        <v>994554.95619000006</v>
      </c>
      <c r="E373" s="466">
        <f t="shared" si="23"/>
        <v>9945549.561900001</v>
      </c>
      <c r="F373" s="466">
        <f t="shared" si="24"/>
        <v>9945549.561900001</v>
      </c>
      <c r="H373" s="467"/>
      <c r="I373" s="467"/>
    </row>
    <row r="374" spans="1:9">
      <c r="A374">
        <f>가중평균좌수!B355</f>
        <v>20251219</v>
      </c>
      <c r="B374">
        <f>가중평균좌수!D355</f>
        <v>105015609730</v>
      </c>
      <c r="C374" s="466">
        <f t="shared" si="21"/>
        <v>1050156.0973</v>
      </c>
      <c r="D374" s="466">
        <f t="shared" si="22"/>
        <v>1050156.0973</v>
      </c>
      <c r="E374" s="466">
        <f t="shared" si="23"/>
        <v>10501560.973000001</v>
      </c>
      <c r="F374" s="466">
        <f t="shared" si="24"/>
        <v>10501560.973000001</v>
      </c>
      <c r="H374" s="467"/>
      <c r="I374" s="467"/>
    </row>
    <row r="375" spans="1:9">
      <c r="A375">
        <f>가중평균좌수!B356</f>
        <v>20251220</v>
      </c>
      <c r="B375">
        <f>가중평균좌수!D356</f>
        <v>105015872593</v>
      </c>
      <c r="C375" s="466">
        <f t="shared" si="21"/>
        <v>1050158.7259300002</v>
      </c>
      <c r="D375" s="466">
        <f t="shared" si="22"/>
        <v>1050158.7259300002</v>
      </c>
      <c r="E375" s="466">
        <f t="shared" si="23"/>
        <v>10501587.259300001</v>
      </c>
      <c r="F375" s="466">
        <f t="shared" si="24"/>
        <v>10501587.259300001</v>
      </c>
      <c r="H375" s="467"/>
      <c r="I375" s="467"/>
    </row>
    <row r="376" spans="1:9">
      <c r="A376">
        <f>가중평균좌수!B357</f>
        <v>20251221</v>
      </c>
      <c r="B376">
        <f>가중평균좌수!D357</f>
        <v>105016135556</v>
      </c>
      <c r="C376" s="466">
        <f t="shared" si="21"/>
        <v>1050161.3555600001</v>
      </c>
      <c r="D376" s="466">
        <f t="shared" si="22"/>
        <v>1050161.3555600001</v>
      </c>
      <c r="E376" s="466">
        <f t="shared" si="23"/>
        <v>10501613.555600001</v>
      </c>
      <c r="F376" s="466">
        <f t="shared" si="24"/>
        <v>10501613.555600001</v>
      </c>
      <c r="H376" s="467"/>
      <c r="I376" s="467"/>
    </row>
    <row r="377" spans="1:9">
      <c r="A377">
        <f>가중평균좌수!B358</f>
        <v>20251222</v>
      </c>
      <c r="B377">
        <f>가중평균좌수!D358</f>
        <v>114282292285</v>
      </c>
      <c r="C377" s="466">
        <f t="shared" si="21"/>
        <v>1142822.9228500002</v>
      </c>
      <c r="D377" s="466">
        <f t="shared" si="22"/>
        <v>1142822.9228500002</v>
      </c>
      <c r="E377" s="466">
        <f t="shared" si="23"/>
        <v>11428229.228500001</v>
      </c>
      <c r="F377" s="466">
        <f t="shared" si="24"/>
        <v>11428229.228500001</v>
      </c>
      <c r="H377" s="467"/>
      <c r="I377" s="467"/>
    </row>
    <row r="378" spans="1:9">
      <c r="A378">
        <f>가중평균좌수!B359</f>
        <v>20251223</v>
      </c>
      <c r="B378">
        <f>가중평균좌수!D359</f>
        <v>114930519759</v>
      </c>
      <c r="C378" s="466">
        <f t="shared" si="21"/>
        <v>1149305.19759</v>
      </c>
      <c r="D378" s="466">
        <f t="shared" si="22"/>
        <v>1149305.19759</v>
      </c>
      <c r="E378" s="466">
        <f t="shared" si="23"/>
        <v>11493051.9759</v>
      </c>
      <c r="F378" s="466">
        <f t="shared" si="24"/>
        <v>11493051.9759</v>
      </c>
      <c r="H378" s="467"/>
      <c r="I378" s="467"/>
    </row>
    <row r="379" spans="1:9">
      <c r="A379">
        <f>가중평균좌수!B360</f>
        <v>20251224</v>
      </c>
      <c r="B379">
        <f>가중평균좌수!D360</f>
        <v>114843743264</v>
      </c>
      <c r="C379" s="466">
        <f t="shared" si="21"/>
        <v>1148437.43264</v>
      </c>
      <c r="D379" s="466">
        <f t="shared" si="22"/>
        <v>1148437.43264</v>
      </c>
      <c r="E379" s="466">
        <f t="shared" si="23"/>
        <v>11484374.326400001</v>
      </c>
      <c r="F379" s="466">
        <f t="shared" si="24"/>
        <v>11484374.326400001</v>
      </c>
      <c r="H379" s="467"/>
      <c r="I379" s="467"/>
    </row>
    <row r="380" spans="1:9">
      <c r="A380">
        <f>가중평균좌수!B361</f>
        <v>20251225</v>
      </c>
      <c r="B380">
        <f>가중평균좌수!D361</f>
        <v>114843603140</v>
      </c>
      <c r="C380" s="466">
        <f t="shared" si="21"/>
        <v>1148436.0314</v>
      </c>
      <c r="D380" s="466">
        <f t="shared" si="22"/>
        <v>1148436.0314</v>
      </c>
      <c r="E380" s="466">
        <f t="shared" si="23"/>
        <v>11484360.314000001</v>
      </c>
      <c r="F380" s="466">
        <f t="shared" si="24"/>
        <v>11484360.314000001</v>
      </c>
      <c r="H380" s="467"/>
      <c r="I380" s="467"/>
    </row>
    <row r="381" spans="1:9">
      <c r="A381">
        <f>가중평균좌수!B362</f>
        <v>20251226</v>
      </c>
      <c r="B381">
        <f>가중평균좌수!D362</f>
        <v>130430951896</v>
      </c>
      <c r="C381" s="466">
        <f t="shared" si="21"/>
        <v>1304309.51896</v>
      </c>
      <c r="D381" s="466">
        <f t="shared" si="22"/>
        <v>1304309.51896</v>
      </c>
      <c r="E381" s="466">
        <f t="shared" si="23"/>
        <v>13043095.1896</v>
      </c>
      <c r="F381" s="466">
        <f t="shared" si="24"/>
        <v>13043095.1896</v>
      </c>
      <c r="H381" s="467"/>
      <c r="I381" s="467"/>
    </row>
    <row r="382" spans="1:9">
      <c r="A382">
        <f>가중평균좌수!B363</f>
        <v>20251227</v>
      </c>
      <c r="B382">
        <f>가중평균좌수!D363</f>
        <v>130431533496</v>
      </c>
      <c r="C382" s="466">
        <f t="shared" si="21"/>
        <v>1304315.3349600001</v>
      </c>
      <c r="D382" s="466">
        <f t="shared" si="22"/>
        <v>1304315.3349600001</v>
      </c>
      <c r="E382" s="466">
        <f t="shared" si="23"/>
        <v>13043153.3496</v>
      </c>
      <c r="F382" s="466">
        <f t="shared" si="24"/>
        <v>13043153.3496</v>
      </c>
      <c r="H382" s="467"/>
      <c r="I382" s="467"/>
    </row>
    <row r="383" spans="1:9">
      <c r="A383">
        <f>가중평균좌수!B364</f>
        <v>20251228</v>
      </c>
      <c r="B383">
        <f>가중평균좌수!D364</f>
        <v>129562115196</v>
      </c>
      <c r="C383" s="466">
        <f t="shared" si="21"/>
        <v>1295621.1519600002</v>
      </c>
      <c r="D383" s="466">
        <f t="shared" si="22"/>
        <v>1295621.1519600002</v>
      </c>
      <c r="E383" s="466">
        <f t="shared" si="23"/>
        <v>12956211.5196</v>
      </c>
      <c r="F383" s="466">
        <f t="shared" si="24"/>
        <v>12956211.5196</v>
      </c>
      <c r="H383" s="467"/>
      <c r="I383" s="467"/>
    </row>
    <row r="384" spans="1:9">
      <c r="A384">
        <f>가중평균좌수!B365</f>
        <v>20251229</v>
      </c>
      <c r="B384">
        <f>가중평균좌수!D365</f>
        <v>136651345536</v>
      </c>
      <c r="C384" s="466">
        <f t="shared" si="21"/>
        <v>1366513.45536</v>
      </c>
      <c r="D384" s="466">
        <f t="shared" si="22"/>
        <v>1366513.45536</v>
      </c>
      <c r="E384" s="466">
        <f t="shared" si="23"/>
        <v>13665134.5536</v>
      </c>
      <c r="F384" s="466">
        <f t="shared" si="24"/>
        <v>13665134.5536</v>
      </c>
      <c r="H384" s="467"/>
      <c r="I384" s="467"/>
    </row>
    <row r="385" spans="1:9">
      <c r="A385">
        <f>가중평균좌수!B366</f>
        <v>20251230</v>
      </c>
      <c r="B385">
        <f>가중평균좌수!D366</f>
        <v>137369062807</v>
      </c>
      <c r="C385" s="466">
        <f t="shared" si="21"/>
        <v>1373690.6280700001</v>
      </c>
      <c r="D385" s="466">
        <f t="shared" si="22"/>
        <v>1373690.6280700001</v>
      </c>
      <c r="E385" s="466">
        <f t="shared" si="23"/>
        <v>13736906.2807</v>
      </c>
      <c r="F385" s="466">
        <f t="shared" si="24"/>
        <v>13736906.2807</v>
      </c>
      <c r="H385" s="467"/>
      <c r="I385" s="467"/>
    </row>
    <row r="386" spans="1:9">
      <c r="A386">
        <f>가중평균좌수!B367</f>
        <v>20251231</v>
      </c>
      <c r="B386">
        <f>가중평균좌수!D367</f>
        <v>137368956901</v>
      </c>
      <c r="C386" s="466">
        <f t="shared" si="21"/>
        <v>1373689.5690100002</v>
      </c>
      <c r="D386" s="466">
        <f t="shared" si="22"/>
        <v>1373689.5690100002</v>
      </c>
      <c r="E386" s="466">
        <f t="shared" si="23"/>
        <v>13736895.690100001</v>
      </c>
      <c r="F386" s="466">
        <f t="shared" si="24"/>
        <v>13736895.690100001</v>
      </c>
      <c r="H386" s="467"/>
      <c r="I386" s="467"/>
    </row>
    <row r="387" spans="1:9">
      <c r="B387" s="468">
        <f>SUM(AVERAGE(B22:B386))</f>
        <v>65016436732.257538</v>
      </c>
      <c r="C387" s="466">
        <f>AVERAGE(C22:C386)</f>
        <v>650164.36732257518</v>
      </c>
      <c r="D387" s="466">
        <f>AVERAGE(D22:D386)</f>
        <v>650164.36732257518</v>
      </c>
      <c r="E387" s="466">
        <f>AVERAGE(E22:E386)</f>
        <v>6501643.6732257567</v>
      </c>
      <c r="F387" s="466">
        <f>AVERAGE(F22:F386)</f>
        <v>6501643.6732257567</v>
      </c>
    </row>
    <row r="388" spans="1:9">
      <c r="B388" t="b">
        <f>B386='C1_정산표'!H65</f>
        <v>1</v>
      </c>
    </row>
  </sheetData>
  <mergeCells count="4">
    <mergeCell ref="D7:E7"/>
    <mergeCell ref="A13:B13"/>
    <mergeCell ref="A20:A21"/>
    <mergeCell ref="B20:B21"/>
  </mergeCells>
  <phoneticPr fontId="1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F935-5D88-460E-B690-B0E2C2291F76}">
  <sheetPr>
    <tabColor theme="3" tint="-0.249977111117893"/>
  </sheetPr>
  <dimension ref="A1:L152"/>
  <sheetViews>
    <sheetView workbookViewId="0">
      <selection activeCell="L18" sqref="A1:L18"/>
    </sheetView>
  </sheetViews>
  <sheetFormatPr defaultRowHeight="12.75"/>
  <cols>
    <col min="1" max="1" width="7.5703125" bestFit="1" customWidth="1"/>
    <col min="2" max="2" width="11.42578125" bestFit="1" customWidth="1"/>
    <col min="3" max="3" width="6.5703125" bestFit="1" customWidth="1"/>
    <col min="4" max="4" width="8.28515625" bestFit="1" customWidth="1"/>
    <col min="6" max="7" width="8.28515625" bestFit="1" customWidth="1"/>
    <col min="8" max="8" width="12.42578125" bestFit="1" customWidth="1"/>
    <col min="9" max="10" width="8.28515625" bestFit="1" customWidth="1"/>
    <col min="11" max="11" width="12.42578125" bestFit="1" customWidth="1"/>
  </cols>
  <sheetData>
    <row r="1" spans="1:12">
      <c r="A1" s="436" t="s">
        <v>1047</v>
      </c>
      <c r="B1" s="436" t="s">
        <v>1048</v>
      </c>
      <c r="C1" s="804" t="s">
        <v>1049</v>
      </c>
      <c r="D1" s="805"/>
      <c r="E1" s="806"/>
      <c r="F1" s="436" t="s">
        <v>1050</v>
      </c>
      <c r="G1" s="436" t="s">
        <v>1051</v>
      </c>
      <c r="H1" s="436" t="s">
        <v>1052</v>
      </c>
      <c r="I1" s="436" t="s">
        <v>1053</v>
      </c>
      <c r="J1" s="436" t="s">
        <v>1054</v>
      </c>
      <c r="K1" s="436" t="s">
        <v>1055</v>
      </c>
      <c r="L1" s="436" t="s">
        <v>1056</v>
      </c>
    </row>
    <row r="2" spans="1:12" ht="22.5">
      <c r="A2" s="441" t="s">
        <v>1057</v>
      </c>
      <c r="B2" s="442">
        <v>44091</v>
      </c>
      <c r="C2" s="441" t="s">
        <v>1073</v>
      </c>
      <c r="D2" s="441" t="s">
        <v>1074</v>
      </c>
      <c r="E2" s="441" t="s">
        <v>1067</v>
      </c>
      <c r="F2" s="443" t="s">
        <v>1075</v>
      </c>
      <c r="G2" s="441" t="s">
        <v>32</v>
      </c>
      <c r="H2" s="444">
        <v>5276352</v>
      </c>
      <c r="I2" s="443" t="s">
        <v>1076</v>
      </c>
      <c r="J2" s="441" t="s">
        <v>0</v>
      </c>
      <c r="K2" s="445">
        <v>6324255</v>
      </c>
      <c r="L2" s="441" t="s">
        <v>1062</v>
      </c>
    </row>
    <row r="3" spans="1:12" ht="22.5">
      <c r="A3" s="437" t="s">
        <v>1057</v>
      </c>
      <c r="B3" s="438">
        <v>44091</v>
      </c>
      <c r="C3" s="437" t="s">
        <v>1073</v>
      </c>
      <c r="D3" s="437" t="s">
        <v>1074</v>
      </c>
      <c r="E3" s="437" t="s">
        <v>1066</v>
      </c>
      <c r="F3" s="439" t="s">
        <v>1075</v>
      </c>
      <c r="G3" s="437" t="s">
        <v>32</v>
      </c>
      <c r="H3" s="440">
        <v>29130475</v>
      </c>
      <c r="I3" s="439" t="s">
        <v>1076</v>
      </c>
      <c r="J3" s="437" t="s">
        <v>0</v>
      </c>
      <c r="K3" s="445">
        <v>34915901</v>
      </c>
      <c r="L3" s="437" t="s">
        <v>1062</v>
      </c>
    </row>
    <row r="4" spans="1:12" ht="22.5">
      <c r="A4" s="441" t="s">
        <v>1057</v>
      </c>
      <c r="B4" s="442">
        <v>44091</v>
      </c>
      <c r="C4" s="441" t="s">
        <v>1073</v>
      </c>
      <c r="D4" s="441" t="s">
        <v>1074</v>
      </c>
      <c r="E4" s="441" t="s">
        <v>1077</v>
      </c>
      <c r="F4" s="443" t="s">
        <v>1075</v>
      </c>
      <c r="G4" s="441" t="s">
        <v>32</v>
      </c>
      <c r="H4" s="444">
        <v>7483232</v>
      </c>
      <c r="I4" s="443" t="s">
        <v>1076</v>
      </c>
      <c r="J4" s="441" t="s">
        <v>0</v>
      </c>
      <c r="K4" s="445">
        <v>8969431</v>
      </c>
      <c r="L4" s="441" t="s">
        <v>1062</v>
      </c>
    </row>
    <row r="5" spans="1:12" ht="22.5">
      <c r="A5" s="437" t="s">
        <v>1057</v>
      </c>
      <c r="B5" s="438">
        <v>44091</v>
      </c>
      <c r="C5" s="437" t="s">
        <v>1073</v>
      </c>
      <c r="D5" s="437" t="s">
        <v>1074</v>
      </c>
      <c r="E5" s="437" t="s">
        <v>1078</v>
      </c>
      <c r="F5" s="439" t="s">
        <v>1075</v>
      </c>
      <c r="G5" s="437" t="s">
        <v>32</v>
      </c>
      <c r="H5" s="440">
        <v>43170527</v>
      </c>
      <c r="I5" s="439" t="s">
        <v>1076</v>
      </c>
      <c r="J5" s="437" t="s">
        <v>0</v>
      </c>
      <c r="K5" s="445">
        <v>51744362</v>
      </c>
      <c r="L5" s="437" t="s">
        <v>1062</v>
      </c>
    </row>
    <row r="6" spans="1:12" ht="22.5">
      <c r="A6" s="441" t="s">
        <v>1057</v>
      </c>
      <c r="B6" s="442">
        <v>44091</v>
      </c>
      <c r="C6" s="441" t="s">
        <v>1073</v>
      </c>
      <c r="D6" s="441" t="s">
        <v>1074</v>
      </c>
      <c r="E6" s="441" t="s">
        <v>1067</v>
      </c>
      <c r="F6" s="443" t="s">
        <v>1075</v>
      </c>
      <c r="G6" s="441" t="s">
        <v>32</v>
      </c>
      <c r="H6" s="444">
        <v>4522854</v>
      </c>
      <c r="I6" s="443" t="s">
        <v>1076</v>
      </c>
      <c r="J6" s="441" t="s">
        <v>0</v>
      </c>
      <c r="K6" s="445">
        <v>5421110</v>
      </c>
      <c r="L6" s="441" t="s">
        <v>1062</v>
      </c>
    </row>
    <row r="7" spans="1:12" ht="22.5">
      <c r="A7" s="437" t="s">
        <v>1057</v>
      </c>
      <c r="B7" s="438">
        <v>44091</v>
      </c>
      <c r="C7" s="437" t="s">
        <v>1073</v>
      </c>
      <c r="D7" s="437" t="s">
        <v>1074</v>
      </c>
      <c r="E7" s="437" t="s">
        <v>1079</v>
      </c>
      <c r="F7" s="439" t="s">
        <v>1075</v>
      </c>
      <c r="G7" s="437" t="s">
        <v>32</v>
      </c>
      <c r="H7" s="440">
        <v>11561656</v>
      </c>
      <c r="I7" s="439" t="s">
        <v>1076</v>
      </c>
      <c r="J7" s="437" t="s">
        <v>0</v>
      </c>
      <c r="K7" s="445">
        <v>13857845</v>
      </c>
      <c r="L7" s="437" t="s">
        <v>1062</v>
      </c>
    </row>
    <row r="8" spans="1:12" ht="22.5">
      <c r="A8" s="441" t="s">
        <v>1057</v>
      </c>
      <c r="B8" s="442">
        <v>44091</v>
      </c>
      <c r="C8" s="441" t="s">
        <v>1073</v>
      </c>
      <c r="D8" s="441" t="s">
        <v>1074</v>
      </c>
      <c r="E8" s="441" t="s">
        <v>1080</v>
      </c>
      <c r="F8" s="443" t="s">
        <v>1075</v>
      </c>
      <c r="G8" s="441" t="s">
        <v>32</v>
      </c>
      <c r="H8" s="444">
        <v>13324084</v>
      </c>
      <c r="I8" s="443" t="s">
        <v>1076</v>
      </c>
      <c r="J8" s="441" t="s">
        <v>0</v>
      </c>
      <c r="K8" s="445">
        <v>15970298</v>
      </c>
      <c r="L8" s="441" t="s">
        <v>1062</v>
      </c>
    </row>
    <row r="9" spans="1:12" ht="22.5">
      <c r="A9" s="437" t="s">
        <v>1057</v>
      </c>
      <c r="B9" s="438">
        <v>44091</v>
      </c>
      <c r="C9" s="437" t="s">
        <v>1073</v>
      </c>
      <c r="D9" s="437" t="s">
        <v>1074</v>
      </c>
      <c r="E9" s="437" t="s">
        <v>1081</v>
      </c>
      <c r="F9" s="439" t="s">
        <v>1075</v>
      </c>
      <c r="G9" s="437" t="s">
        <v>32</v>
      </c>
      <c r="H9" s="440">
        <v>32011091</v>
      </c>
      <c r="I9" s="439" t="s">
        <v>1076</v>
      </c>
      <c r="J9" s="437" t="s">
        <v>0</v>
      </c>
      <c r="K9" s="445">
        <v>38368618</v>
      </c>
      <c r="L9" s="437" t="s">
        <v>1062</v>
      </c>
    </row>
    <row r="10" spans="1:12" ht="22.5">
      <c r="A10" s="441" t="s">
        <v>1057</v>
      </c>
      <c r="B10" s="442">
        <v>44091</v>
      </c>
      <c r="C10" s="441" t="s">
        <v>1073</v>
      </c>
      <c r="D10" s="441" t="s">
        <v>1074</v>
      </c>
      <c r="E10" s="441" t="s">
        <v>1082</v>
      </c>
      <c r="F10" s="443" t="s">
        <v>1075</v>
      </c>
      <c r="G10" s="441" t="s">
        <v>32</v>
      </c>
      <c r="H10" s="444">
        <v>9438282</v>
      </c>
      <c r="I10" s="443" t="s">
        <v>1076</v>
      </c>
      <c r="J10" s="441" t="s">
        <v>0</v>
      </c>
      <c r="K10" s="445">
        <v>11312761</v>
      </c>
      <c r="L10" s="441" t="s">
        <v>1062</v>
      </c>
    </row>
    <row r="11" spans="1:12" ht="22.5">
      <c r="A11" s="437" t="s">
        <v>1057</v>
      </c>
      <c r="B11" s="438">
        <v>44091</v>
      </c>
      <c r="C11" s="437" t="s">
        <v>1073</v>
      </c>
      <c r="D11" s="437" t="s">
        <v>1074</v>
      </c>
      <c r="E11" s="437" t="s">
        <v>1034</v>
      </c>
      <c r="F11" s="439" t="s">
        <v>1075</v>
      </c>
      <c r="G11" s="437" t="s">
        <v>32</v>
      </c>
      <c r="H11" s="440">
        <v>36819592</v>
      </c>
      <c r="I11" s="439" t="s">
        <v>1076</v>
      </c>
      <c r="J11" s="437" t="s">
        <v>0</v>
      </c>
      <c r="K11" s="445">
        <v>44132106</v>
      </c>
      <c r="L11" s="437" t="s">
        <v>1062</v>
      </c>
    </row>
    <row r="12" spans="1:12" ht="22.5">
      <c r="A12" s="441" t="s">
        <v>1057</v>
      </c>
      <c r="B12" s="442">
        <v>44092</v>
      </c>
      <c r="C12" s="441" t="s">
        <v>1073</v>
      </c>
      <c r="D12" s="441" t="s">
        <v>1074</v>
      </c>
      <c r="E12" s="441" t="s">
        <v>1083</v>
      </c>
      <c r="F12" s="443" t="s">
        <v>1075</v>
      </c>
      <c r="G12" s="441" t="s">
        <v>32</v>
      </c>
      <c r="H12" s="444">
        <v>8325</v>
      </c>
      <c r="I12" s="443" t="s">
        <v>1076</v>
      </c>
      <c r="J12" s="441" t="s">
        <v>0</v>
      </c>
      <c r="K12" s="445">
        <v>9545</v>
      </c>
      <c r="L12" s="441" t="s">
        <v>1062</v>
      </c>
    </row>
    <row r="13" spans="1:12" ht="22.5">
      <c r="A13" s="437" t="s">
        <v>1057</v>
      </c>
      <c r="B13" s="438">
        <v>44092</v>
      </c>
      <c r="C13" s="437" t="s">
        <v>1073</v>
      </c>
      <c r="D13" s="437" t="s">
        <v>1074</v>
      </c>
      <c r="E13" s="437" t="s">
        <v>1083</v>
      </c>
      <c r="F13" s="439" t="s">
        <v>1075</v>
      </c>
      <c r="G13" s="437" t="s">
        <v>32</v>
      </c>
      <c r="H13" s="440">
        <v>227472070</v>
      </c>
      <c r="I13" s="439" t="s">
        <v>1076</v>
      </c>
      <c r="J13" s="437" t="s">
        <v>0</v>
      </c>
      <c r="K13" s="445">
        <v>260784664</v>
      </c>
      <c r="L13" s="437" t="s">
        <v>1062</v>
      </c>
    </row>
    <row r="14" spans="1:12" ht="22.5">
      <c r="A14" s="437" t="s">
        <v>1057</v>
      </c>
      <c r="B14" s="438">
        <v>44092</v>
      </c>
      <c r="C14" s="437" t="s">
        <v>1073</v>
      </c>
      <c r="D14" s="437" t="s">
        <v>1074</v>
      </c>
      <c r="E14" s="437" t="s">
        <v>1084</v>
      </c>
      <c r="F14" s="439" t="s">
        <v>1075</v>
      </c>
      <c r="G14" s="437" t="s">
        <v>32</v>
      </c>
      <c r="H14" s="440">
        <v>2222862</v>
      </c>
      <c r="I14" s="439" t="s">
        <v>1076</v>
      </c>
      <c r="J14" s="437" t="s">
        <v>0</v>
      </c>
      <c r="K14" s="445">
        <v>2548393</v>
      </c>
      <c r="L14" s="437" t="s">
        <v>1062</v>
      </c>
    </row>
    <row r="15" spans="1:12" ht="22.5">
      <c r="A15" s="441" t="s">
        <v>1057</v>
      </c>
      <c r="B15" s="442">
        <v>44092</v>
      </c>
      <c r="C15" s="441" t="s">
        <v>1073</v>
      </c>
      <c r="D15" s="441" t="s">
        <v>1074</v>
      </c>
      <c r="E15" s="441" t="s">
        <v>1078</v>
      </c>
      <c r="F15" s="443" t="s">
        <v>1075</v>
      </c>
      <c r="G15" s="441" t="s">
        <v>32</v>
      </c>
      <c r="H15" s="444">
        <v>5138566</v>
      </c>
      <c r="I15" s="443" t="s">
        <v>1076</v>
      </c>
      <c r="J15" s="441" t="s">
        <v>0</v>
      </c>
      <c r="K15" s="445">
        <v>5891093</v>
      </c>
      <c r="L15" s="441" t="s">
        <v>1062</v>
      </c>
    </row>
    <row r="16" spans="1:12" ht="22.5">
      <c r="A16" s="437" t="s">
        <v>1057</v>
      </c>
      <c r="B16" s="438">
        <v>44092</v>
      </c>
      <c r="C16" s="437" t="s">
        <v>1073</v>
      </c>
      <c r="D16" s="437" t="s">
        <v>1074</v>
      </c>
      <c r="E16" s="437" t="s">
        <v>1085</v>
      </c>
      <c r="F16" s="439" t="s">
        <v>1075</v>
      </c>
      <c r="G16" s="437" t="s">
        <v>32</v>
      </c>
      <c r="H16" s="440">
        <v>12948061</v>
      </c>
      <c r="I16" s="439" t="s">
        <v>1076</v>
      </c>
      <c r="J16" s="437" t="s">
        <v>0</v>
      </c>
      <c r="K16" s="445">
        <v>14844265</v>
      </c>
      <c r="L16" s="437" t="s">
        <v>1062</v>
      </c>
    </row>
    <row r="17" spans="1:12" ht="22.5">
      <c r="A17" s="441" t="s">
        <v>1057</v>
      </c>
      <c r="B17" s="442">
        <v>44092</v>
      </c>
      <c r="C17" s="441" t="s">
        <v>1073</v>
      </c>
      <c r="D17" s="441" t="s">
        <v>1074</v>
      </c>
      <c r="E17" s="441" t="s">
        <v>1086</v>
      </c>
      <c r="F17" s="443" t="s">
        <v>1075</v>
      </c>
      <c r="G17" s="441" t="s">
        <v>32</v>
      </c>
      <c r="H17" s="444">
        <v>732612</v>
      </c>
      <c r="I17" s="443" t="s">
        <v>1076</v>
      </c>
      <c r="J17" s="441" t="s">
        <v>0</v>
      </c>
      <c r="K17" s="445">
        <v>839900</v>
      </c>
      <c r="L17" s="441" t="s">
        <v>1062</v>
      </c>
    </row>
    <row r="18" spans="1:12" ht="22.5">
      <c r="A18" s="437" t="s">
        <v>1057</v>
      </c>
      <c r="B18" s="438">
        <v>44092</v>
      </c>
      <c r="C18" s="437" t="s">
        <v>1073</v>
      </c>
      <c r="D18" s="437" t="s">
        <v>1074</v>
      </c>
      <c r="E18" s="437" t="s">
        <v>1078</v>
      </c>
      <c r="F18" s="439" t="s">
        <v>1075</v>
      </c>
      <c r="G18" s="437" t="s">
        <v>32</v>
      </c>
      <c r="H18" s="440">
        <v>6606603</v>
      </c>
      <c r="I18" s="439" t="s">
        <v>1076</v>
      </c>
      <c r="J18" s="437" t="s">
        <v>0</v>
      </c>
      <c r="K18" s="445">
        <v>7574119</v>
      </c>
      <c r="L18" s="437" t="s">
        <v>1062</v>
      </c>
    </row>
    <row r="19" spans="1:12" ht="22.5">
      <c r="A19" s="441" t="s">
        <v>1057</v>
      </c>
      <c r="B19" s="442">
        <v>44092</v>
      </c>
      <c r="C19" s="441" t="s">
        <v>1073</v>
      </c>
      <c r="D19" s="441" t="s">
        <v>1074</v>
      </c>
      <c r="E19" s="441" t="s">
        <v>1066</v>
      </c>
      <c r="F19" s="443" t="s">
        <v>1075</v>
      </c>
      <c r="G19" s="441" t="s">
        <v>32</v>
      </c>
      <c r="H19" s="444">
        <v>35252731</v>
      </c>
      <c r="I19" s="443" t="s">
        <v>1076</v>
      </c>
      <c r="J19" s="441" t="s">
        <v>0</v>
      </c>
      <c r="K19" s="445">
        <v>40415386</v>
      </c>
      <c r="L19" s="441" t="s">
        <v>1062</v>
      </c>
    </row>
    <row r="20" spans="1:12" ht="22.5">
      <c r="A20" s="437" t="s">
        <v>1057</v>
      </c>
      <c r="B20" s="438">
        <v>44092</v>
      </c>
      <c r="C20" s="437" t="s">
        <v>1073</v>
      </c>
      <c r="D20" s="437" t="s">
        <v>1074</v>
      </c>
      <c r="E20" s="437" t="s">
        <v>1067</v>
      </c>
      <c r="F20" s="439" t="s">
        <v>1075</v>
      </c>
      <c r="G20" s="437" t="s">
        <v>32</v>
      </c>
      <c r="H20" s="440">
        <v>1586423</v>
      </c>
      <c r="I20" s="439" t="s">
        <v>1076</v>
      </c>
      <c r="J20" s="437" t="s">
        <v>0</v>
      </c>
      <c r="K20" s="445">
        <v>1818749</v>
      </c>
      <c r="L20" s="437" t="s">
        <v>1062</v>
      </c>
    </row>
    <row r="21" spans="1:12" ht="22.5">
      <c r="A21" s="441" t="s">
        <v>1057</v>
      </c>
      <c r="B21" s="442">
        <v>44092</v>
      </c>
      <c r="C21" s="441" t="s">
        <v>1073</v>
      </c>
      <c r="D21" s="441" t="s">
        <v>1074</v>
      </c>
      <c r="E21" s="441" t="s">
        <v>1079</v>
      </c>
      <c r="F21" s="443" t="s">
        <v>1075</v>
      </c>
      <c r="G21" s="441" t="s">
        <v>32</v>
      </c>
      <c r="H21" s="444">
        <v>1012278</v>
      </c>
      <c r="I21" s="443" t="s">
        <v>1076</v>
      </c>
      <c r="J21" s="441" t="s">
        <v>0</v>
      </c>
      <c r="K21" s="445">
        <v>1160522</v>
      </c>
      <c r="L21" s="441" t="s">
        <v>1062</v>
      </c>
    </row>
    <row r="22" spans="1:12" ht="22.5">
      <c r="A22" s="437" t="s">
        <v>1057</v>
      </c>
      <c r="B22" s="438">
        <v>44092</v>
      </c>
      <c r="C22" s="437" t="s">
        <v>1073</v>
      </c>
      <c r="D22" s="437" t="s">
        <v>1074</v>
      </c>
      <c r="E22" s="437" t="s">
        <v>1077</v>
      </c>
      <c r="F22" s="439" t="s">
        <v>1075</v>
      </c>
      <c r="G22" s="437" t="s">
        <v>32</v>
      </c>
      <c r="H22" s="440">
        <v>1374604</v>
      </c>
      <c r="I22" s="439" t="s">
        <v>1076</v>
      </c>
      <c r="J22" s="437" t="s">
        <v>0</v>
      </c>
      <c r="K22" s="445">
        <v>1575910</v>
      </c>
      <c r="L22" s="437" t="s">
        <v>1062</v>
      </c>
    </row>
    <row r="23" spans="1:12" ht="22.5">
      <c r="A23" s="441" t="s">
        <v>1057</v>
      </c>
      <c r="B23" s="442">
        <v>44092</v>
      </c>
      <c r="C23" s="441" t="s">
        <v>1073</v>
      </c>
      <c r="D23" s="441" t="s">
        <v>1074</v>
      </c>
      <c r="E23" s="441" t="s">
        <v>1034</v>
      </c>
      <c r="F23" s="443" t="s">
        <v>1075</v>
      </c>
      <c r="G23" s="441" t="s">
        <v>32</v>
      </c>
      <c r="H23" s="444">
        <v>14486347</v>
      </c>
      <c r="I23" s="443" t="s">
        <v>1076</v>
      </c>
      <c r="J23" s="441" t="s">
        <v>0</v>
      </c>
      <c r="K23" s="445">
        <v>16607828</v>
      </c>
      <c r="L23" s="441" t="s">
        <v>1062</v>
      </c>
    </row>
    <row r="24" spans="1:12" ht="22.5">
      <c r="A24" s="437" t="s">
        <v>1057</v>
      </c>
      <c r="B24" s="438">
        <v>44092</v>
      </c>
      <c r="C24" s="437" t="s">
        <v>1073</v>
      </c>
      <c r="D24" s="437" t="s">
        <v>1074</v>
      </c>
      <c r="E24" s="437" t="s">
        <v>1080</v>
      </c>
      <c r="F24" s="439" t="s">
        <v>1075</v>
      </c>
      <c r="G24" s="437" t="s">
        <v>32</v>
      </c>
      <c r="H24" s="440">
        <v>9267407</v>
      </c>
      <c r="I24" s="439" t="s">
        <v>1076</v>
      </c>
      <c r="J24" s="437" t="s">
        <v>0</v>
      </c>
      <c r="K24" s="445">
        <v>10624590</v>
      </c>
      <c r="L24" s="437" t="s">
        <v>1062</v>
      </c>
    </row>
    <row r="25" spans="1:12" ht="22.5">
      <c r="A25" s="441" t="s">
        <v>1057</v>
      </c>
      <c r="B25" s="442">
        <v>44092</v>
      </c>
      <c r="C25" s="441" t="s">
        <v>1073</v>
      </c>
      <c r="D25" s="441" t="s">
        <v>1074</v>
      </c>
      <c r="E25" s="441" t="s">
        <v>1086</v>
      </c>
      <c r="F25" s="443" t="s">
        <v>1075</v>
      </c>
      <c r="G25" s="441" t="s">
        <v>32</v>
      </c>
      <c r="H25" s="444">
        <v>602341</v>
      </c>
      <c r="I25" s="443" t="s">
        <v>1076</v>
      </c>
      <c r="J25" s="441" t="s">
        <v>0</v>
      </c>
      <c r="K25" s="445">
        <v>690551</v>
      </c>
      <c r="L25" s="441" t="s">
        <v>1062</v>
      </c>
    </row>
    <row r="26" spans="1:12" ht="22.5">
      <c r="A26" s="441" t="s">
        <v>1057</v>
      </c>
      <c r="B26" s="442">
        <v>44095</v>
      </c>
      <c r="C26" s="441" t="s">
        <v>1073</v>
      </c>
      <c r="D26" s="441" t="s">
        <v>1074</v>
      </c>
      <c r="E26" s="441" t="s">
        <v>1086</v>
      </c>
      <c r="F26" s="443" t="s">
        <v>1075</v>
      </c>
      <c r="G26" s="441" t="s">
        <v>32</v>
      </c>
      <c r="H26" s="444">
        <v>9728144</v>
      </c>
      <c r="I26" s="443" t="s">
        <v>1076</v>
      </c>
      <c r="J26" s="441" t="s">
        <v>0</v>
      </c>
      <c r="K26" s="445">
        <v>11180927</v>
      </c>
      <c r="L26" s="441" t="s">
        <v>1062</v>
      </c>
    </row>
    <row r="27" spans="1:12" ht="22.5">
      <c r="A27" s="437" t="s">
        <v>1057</v>
      </c>
      <c r="B27" s="438">
        <v>44095</v>
      </c>
      <c r="C27" s="437" t="s">
        <v>1073</v>
      </c>
      <c r="D27" s="437" t="s">
        <v>1074</v>
      </c>
      <c r="E27" s="437" t="s">
        <v>1078</v>
      </c>
      <c r="F27" s="439" t="s">
        <v>1075</v>
      </c>
      <c r="G27" s="437" t="s">
        <v>32</v>
      </c>
      <c r="H27" s="440">
        <v>25871154</v>
      </c>
      <c r="I27" s="439" t="s">
        <v>1076</v>
      </c>
      <c r="J27" s="437" t="s">
        <v>0</v>
      </c>
      <c r="K27" s="445">
        <v>29734705</v>
      </c>
      <c r="L27" s="437" t="s">
        <v>1062</v>
      </c>
    </row>
    <row r="28" spans="1:12" ht="22.5">
      <c r="A28" s="441" t="s">
        <v>1057</v>
      </c>
      <c r="B28" s="442">
        <v>44095</v>
      </c>
      <c r="C28" s="441" t="s">
        <v>1073</v>
      </c>
      <c r="D28" s="441" t="s">
        <v>1074</v>
      </c>
      <c r="E28" s="441" t="s">
        <v>1034</v>
      </c>
      <c r="F28" s="443" t="s">
        <v>1075</v>
      </c>
      <c r="G28" s="441" t="s">
        <v>32</v>
      </c>
      <c r="H28" s="444">
        <v>12327370</v>
      </c>
      <c r="I28" s="443" t="s">
        <v>1076</v>
      </c>
      <c r="J28" s="441" t="s">
        <v>0</v>
      </c>
      <c r="K28" s="445">
        <v>14168316</v>
      </c>
      <c r="L28" s="441" t="s">
        <v>1062</v>
      </c>
    </row>
    <row r="29" spans="1:12" ht="22.5">
      <c r="A29" s="437" t="s">
        <v>1057</v>
      </c>
      <c r="B29" s="438">
        <v>44095</v>
      </c>
      <c r="C29" s="437" t="s">
        <v>1073</v>
      </c>
      <c r="D29" s="437" t="s">
        <v>1074</v>
      </c>
      <c r="E29" s="437" t="s">
        <v>1033</v>
      </c>
      <c r="F29" s="439" t="s">
        <v>1075</v>
      </c>
      <c r="G29" s="437" t="s">
        <v>32</v>
      </c>
      <c r="H29" s="440">
        <v>2998724</v>
      </c>
      <c r="I29" s="439" t="s">
        <v>1076</v>
      </c>
      <c r="J29" s="437" t="s">
        <v>0</v>
      </c>
      <c r="K29" s="445">
        <v>3446548</v>
      </c>
      <c r="L29" s="437" t="s">
        <v>1062</v>
      </c>
    </row>
    <row r="30" spans="1:12" ht="22.5">
      <c r="A30" s="441" t="s">
        <v>1057</v>
      </c>
      <c r="B30" s="442">
        <v>44095</v>
      </c>
      <c r="C30" s="441" t="s">
        <v>1073</v>
      </c>
      <c r="D30" s="441" t="s">
        <v>1074</v>
      </c>
      <c r="E30" s="441" t="s">
        <v>1062</v>
      </c>
      <c r="F30" s="443" t="s">
        <v>1075</v>
      </c>
      <c r="G30" s="441" t="s">
        <v>32</v>
      </c>
      <c r="H30" s="444">
        <v>16613875</v>
      </c>
      <c r="I30" s="443" t="s">
        <v>1076</v>
      </c>
      <c r="J30" s="441" t="s">
        <v>0</v>
      </c>
      <c r="K30" s="445">
        <v>19094960</v>
      </c>
      <c r="L30" s="441" t="s">
        <v>1062</v>
      </c>
    </row>
    <row r="31" spans="1:12" ht="22.5">
      <c r="A31" s="437" t="s">
        <v>1057</v>
      </c>
      <c r="B31" s="438">
        <v>44095</v>
      </c>
      <c r="C31" s="437" t="s">
        <v>1073</v>
      </c>
      <c r="D31" s="437" t="s">
        <v>1074</v>
      </c>
      <c r="E31" s="437" t="s">
        <v>1081</v>
      </c>
      <c r="F31" s="439" t="s">
        <v>1075</v>
      </c>
      <c r="G31" s="437" t="s">
        <v>32</v>
      </c>
      <c r="H31" s="440">
        <v>2945577</v>
      </c>
      <c r="I31" s="439" t="s">
        <v>1076</v>
      </c>
      <c r="J31" s="437" t="s">
        <v>0</v>
      </c>
      <c r="K31" s="445">
        <v>3385463</v>
      </c>
      <c r="L31" s="437" t="s">
        <v>1062</v>
      </c>
    </row>
    <row r="32" spans="1:12" ht="22.5">
      <c r="A32" s="441" t="s">
        <v>1057</v>
      </c>
      <c r="B32" s="442">
        <v>44095</v>
      </c>
      <c r="C32" s="441" t="s">
        <v>1073</v>
      </c>
      <c r="D32" s="441" t="s">
        <v>1074</v>
      </c>
      <c r="E32" s="441" t="s">
        <v>1077</v>
      </c>
      <c r="F32" s="443" t="s">
        <v>1075</v>
      </c>
      <c r="G32" s="441" t="s">
        <v>32</v>
      </c>
      <c r="H32" s="444">
        <v>2379839</v>
      </c>
      <c r="I32" s="443" t="s">
        <v>1076</v>
      </c>
      <c r="J32" s="441" t="s">
        <v>0</v>
      </c>
      <c r="K32" s="445">
        <v>2735239</v>
      </c>
      <c r="L32" s="441" t="s">
        <v>1062</v>
      </c>
    </row>
    <row r="33" spans="1:12" ht="22.5">
      <c r="A33" s="437" t="s">
        <v>1057</v>
      </c>
      <c r="B33" s="438">
        <v>44096</v>
      </c>
      <c r="C33" s="437" t="s">
        <v>1073</v>
      </c>
      <c r="D33" s="437" t="s">
        <v>1074</v>
      </c>
      <c r="E33" s="437" t="s">
        <v>1077</v>
      </c>
      <c r="F33" s="439" t="s">
        <v>1075</v>
      </c>
      <c r="G33" s="437" t="s">
        <v>32</v>
      </c>
      <c r="H33" s="440">
        <v>5092730</v>
      </c>
      <c r="I33" s="439" t="s">
        <v>1076</v>
      </c>
      <c r="J33" s="437" t="s">
        <v>0</v>
      </c>
      <c r="K33" s="445">
        <v>5818281</v>
      </c>
      <c r="L33" s="437" t="s">
        <v>1062</v>
      </c>
    </row>
    <row r="34" spans="1:12" ht="22.5">
      <c r="A34" s="441" t="s">
        <v>1057</v>
      </c>
      <c r="B34" s="442">
        <v>44096</v>
      </c>
      <c r="C34" s="441" t="s">
        <v>1073</v>
      </c>
      <c r="D34" s="441" t="s">
        <v>1074</v>
      </c>
      <c r="E34" s="441" t="s">
        <v>1087</v>
      </c>
      <c r="F34" s="443" t="s">
        <v>1075</v>
      </c>
      <c r="G34" s="441" t="s">
        <v>32</v>
      </c>
      <c r="H34" s="444">
        <v>102219</v>
      </c>
      <c r="I34" s="443" t="s">
        <v>1076</v>
      </c>
      <c r="J34" s="441" t="s">
        <v>0</v>
      </c>
      <c r="K34" s="445">
        <v>116781</v>
      </c>
      <c r="L34" s="441" t="s">
        <v>1062</v>
      </c>
    </row>
    <row r="35" spans="1:12" ht="22.5">
      <c r="A35" s="437" t="s">
        <v>1057</v>
      </c>
      <c r="B35" s="438">
        <v>44096</v>
      </c>
      <c r="C35" s="437" t="s">
        <v>1073</v>
      </c>
      <c r="D35" s="437" t="s">
        <v>1074</v>
      </c>
      <c r="E35" s="437" t="s">
        <v>1072</v>
      </c>
      <c r="F35" s="439" t="s">
        <v>1075</v>
      </c>
      <c r="G35" s="437" t="s">
        <v>32</v>
      </c>
      <c r="H35" s="440">
        <v>22361415</v>
      </c>
      <c r="I35" s="439" t="s">
        <v>1076</v>
      </c>
      <c r="J35" s="437" t="s">
        <v>0</v>
      </c>
      <c r="K35" s="445">
        <v>25547204</v>
      </c>
      <c r="L35" s="437" t="s">
        <v>1062</v>
      </c>
    </row>
    <row r="36" spans="1:12" ht="22.5">
      <c r="A36" s="441" t="s">
        <v>1057</v>
      </c>
      <c r="B36" s="442">
        <v>44096</v>
      </c>
      <c r="C36" s="441" t="s">
        <v>1073</v>
      </c>
      <c r="D36" s="441" t="s">
        <v>1074</v>
      </c>
      <c r="E36" s="441" t="s">
        <v>1034</v>
      </c>
      <c r="F36" s="443" t="s">
        <v>1075</v>
      </c>
      <c r="G36" s="441" t="s">
        <v>32</v>
      </c>
      <c r="H36" s="444">
        <v>6684919</v>
      </c>
      <c r="I36" s="443" t="s">
        <v>1076</v>
      </c>
      <c r="J36" s="441" t="s">
        <v>0</v>
      </c>
      <c r="K36" s="445">
        <v>7637307</v>
      </c>
      <c r="L36" s="441" t="s">
        <v>1062</v>
      </c>
    </row>
    <row r="37" spans="1:12" ht="22.5">
      <c r="A37" s="437" t="s">
        <v>1057</v>
      </c>
      <c r="B37" s="438">
        <v>44096</v>
      </c>
      <c r="C37" s="437" t="s">
        <v>1073</v>
      </c>
      <c r="D37" s="437" t="s">
        <v>1074</v>
      </c>
      <c r="E37" s="437" t="s">
        <v>1077</v>
      </c>
      <c r="F37" s="439" t="s">
        <v>1075</v>
      </c>
      <c r="G37" s="437" t="s">
        <v>32</v>
      </c>
      <c r="H37" s="440">
        <v>2824116</v>
      </c>
      <c r="I37" s="439" t="s">
        <v>1076</v>
      </c>
      <c r="J37" s="437" t="s">
        <v>0</v>
      </c>
      <c r="K37" s="445">
        <v>3226462</v>
      </c>
      <c r="L37" s="437" t="s">
        <v>1062</v>
      </c>
    </row>
    <row r="38" spans="1:12" ht="22.5">
      <c r="A38" s="441" t="s">
        <v>1057</v>
      </c>
      <c r="B38" s="442">
        <v>44096</v>
      </c>
      <c r="C38" s="441" t="s">
        <v>1073</v>
      </c>
      <c r="D38" s="441" t="s">
        <v>1074</v>
      </c>
      <c r="E38" s="441" t="s">
        <v>1078</v>
      </c>
      <c r="F38" s="443" t="s">
        <v>1075</v>
      </c>
      <c r="G38" s="441" t="s">
        <v>32</v>
      </c>
      <c r="H38" s="444">
        <v>3515367</v>
      </c>
      <c r="I38" s="443" t="s">
        <v>1076</v>
      </c>
      <c r="J38" s="441" t="s">
        <v>0</v>
      </c>
      <c r="K38" s="445">
        <v>4016194</v>
      </c>
      <c r="L38" s="441" t="s">
        <v>1062</v>
      </c>
    </row>
    <row r="39" spans="1:12" ht="22.5">
      <c r="A39" s="437" t="s">
        <v>1057</v>
      </c>
      <c r="B39" s="438">
        <v>44096</v>
      </c>
      <c r="C39" s="437" t="s">
        <v>1073</v>
      </c>
      <c r="D39" s="437" t="s">
        <v>1074</v>
      </c>
      <c r="E39" s="437" t="s">
        <v>1062</v>
      </c>
      <c r="F39" s="439" t="s">
        <v>1075</v>
      </c>
      <c r="G39" s="437" t="s">
        <v>32</v>
      </c>
      <c r="H39" s="440">
        <v>75297061</v>
      </c>
      <c r="I39" s="439" t="s">
        <v>1076</v>
      </c>
      <c r="J39" s="437" t="s">
        <v>0</v>
      </c>
      <c r="K39" s="445">
        <v>86024494</v>
      </c>
      <c r="L39" s="437" t="s">
        <v>1062</v>
      </c>
    </row>
    <row r="40" spans="1:12" ht="22.5">
      <c r="A40" s="441" t="s">
        <v>1057</v>
      </c>
      <c r="B40" s="442">
        <v>44096</v>
      </c>
      <c r="C40" s="441" t="s">
        <v>1073</v>
      </c>
      <c r="D40" s="441" t="s">
        <v>1074</v>
      </c>
      <c r="E40" s="441" t="s">
        <v>1088</v>
      </c>
      <c r="F40" s="443" t="s">
        <v>1075</v>
      </c>
      <c r="G40" s="441" t="s">
        <v>32</v>
      </c>
      <c r="H40" s="444">
        <v>901960</v>
      </c>
      <c r="I40" s="443" t="s">
        <v>1076</v>
      </c>
      <c r="J40" s="441" t="s">
        <v>0</v>
      </c>
      <c r="K40" s="445">
        <v>1030460</v>
      </c>
      <c r="L40" s="441" t="s">
        <v>1062</v>
      </c>
    </row>
    <row r="41" spans="1:12" ht="22.5">
      <c r="A41" s="437" t="s">
        <v>1057</v>
      </c>
      <c r="B41" s="438">
        <v>44096</v>
      </c>
      <c r="C41" s="437" t="s">
        <v>1073</v>
      </c>
      <c r="D41" s="437" t="s">
        <v>1074</v>
      </c>
      <c r="E41" s="437" t="s">
        <v>1067</v>
      </c>
      <c r="F41" s="439" t="s">
        <v>1075</v>
      </c>
      <c r="G41" s="437" t="s">
        <v>32</v>
      </c>
      <c r="H41" s="440">
        <v>6947726</v>
      </c>
      <c r="I41" s="439" t="s">
        <v>1076</v>
      </c>
      <c r="J41" s="437" t="s">
        <v>0</v>
      </c>
      <c r="K41" s="445">
        <v>7937555</v>
      </c>
      <c r="L41" s="437" t="s">
        <v>1062</v>
      </c>
    </row>
    <row r="42" spans="1:12" ht="22.5">
      <c r="A42" s="441" t="s">
        <v>1057</v>
      </c>
      <c r="B42" s="442">
        <v>44096</v>
      </c>
      <c r="C42" s="441" t="s">
        <v>1073</v>
      </c>
      <c r="D42" s="441" t="s">
        <v>1074</v>
      </c>
      <c r="E42" s="441" t="s">
        <v>1086</v>
      </c>
      <c r="F42" s="443" t="s">
        <v>1075</v>
      </c>
      <c r="G42" s="441" t="s">
        <v>32</v>
      </c>
      <c r="H42" s="444">
        <v>8829791</v>
      </c>
      <c r="I42" s="443" t="s">
        <v>1076</v>
      </c>
      <c r="J42" s="441" t="s">
        <v>0</v>
      </c>
      <c r="K42" s="445">
        <v>10087754</v>
      </c>
      <c r="L42" s="441" t="s">
        <v>1062</v>
      </c>
    </row>
    <row r="43" spans="1:12" ht="22.5">
      <c r="A43" s="437" t="s">
        <v>1057</v>
      </c>
      <c r="B43" s="438">
        <v>44096</v>
      </c>
      <c r="C43" s="437" t="s">
        <v>1073</v>
      </c>
      <c r="D43" s="437" t="s">
        <v>1074</v>
      </c>
      <c r="E43" s="437" t="s">
        <v>1033</v>
      </c>
      <c r="F43" s="439" t="s">
        <v>1075</v>
      </c>
      <c r="G43" s="437" t="s">
        <v>32</v>
      </c>
      <c r="H43" s="440">
        <v>112759</v>
      </c>
      <c r="I43" s="439" t="s">
        <v>1076</v>
      </c>
      <c r="J43" s="437" t="s">
        <v>0</v>
      </c>
      <c r="K43" s="445">
        <v>128823</v>
      </c>
      <c r="L43" s="437" t="s">
        <v>1062</v>
      </c>
    </row>
    <row r="44" spans="1:12" ht="22.5">
      <c r="A44" s="441" t="s">
        <v>1057</v>
      </c>
      <c r="B44" s="442">
        <v>44096</v>
      </c>
      <c r="C44" s="441" t="s">
        <v>1073</v>
      </c>
      <c r="D44" s="441" t="s">
        <v>1074</v>
      </c>
      <c r="E44" s="441" t="s">
        <v>1080</v>
      </c>
      <c r="F44" s="443" t="s">
        <v>1075</v>
      </c>
      <c r="G44" s="441" t="s">
        <v>32</v>
      </c>
      <c r="H44" s="444">
        <v>147649</v>
      </c>
      <c r="I44" s="443" t="s">
        <v>1076</v>
      </c>
      <c r="J44" s="441" t="s">
        <v>0</v>
      </c>
      <c r="K44" s="445">
        <v>168684</v>
      </c>
      <c r="L44" s="441" t="s">
        <v>1062</v>
      </c>
    </row>
    <row r="45" spans="1:12" ht="22.5">
      <c r="A45" s="437" t="s">
        <v>1057</v>
      </c>
      <c r="B45" s="438">
        <v>44096</v>
      </c>
      <c r="C45" s="437" t="s">
        <v>1073</v>
      </c>
      <c r="D45" s="437" t="s">
        <v>1074</v>
      </c>
      <c r="E45" s="437" t="s">
        <v>1087</v>
      </c>
      <c r="F45" s="439" t="s">
        <v>1075</v>
      </c>
      <c r="G45" s="437" t="s">
        <v>32</v>
      </c>
      <c r="H45" s="440">
        <v>775162</v>
      </c>
      <c r="I45" s="439" t="s">
        <v>1076</v>
      </c>
      <c r="J45" s="437" t="s">
        <v>0</v>
      </c>
      <c r="K45" s="445">
        <v>885597</v>
      </c>
      <c r="L45" s="437" t="s">
        <v>1062</v>
      </c>
    </row>
    <row r="46" spans="1:12" ht="22.5">
      <c r="A46" s="441" t="s">
        <v>1057</v>
      </c>
      <c r="B46" s="442">
        <v>44097</v>
      </c>
      <c r="C46" s="441" t="s">
        <v>1073</v>
      </c>
      <c r="D46" s="441" t="s">
        <v>1074</v>
      </c>
      <c r="E46" s="441" t="s">
        <v>1067</v>
      </c>
      <c r="F46" s="443" t="s">
        <v>1075</v>
      </c>
      <c r="G46" s="441" t="s">
        <v>32</v>
      </c>
      <c r="H46" s="444">
        <v>894198</v>
      </c>
      <c r="I46" s="443" t="s">
        <v>1076</v>
      </c>
      <c r="J46" s="441" t="s">
        <v>0</v>
      </c>
      <c r="K46" s="445">
        <v>1000221</v>
      </c>
      <c r="L46" s="441" t="s">
        <v>1062</v>
      </c>
    </row>
    <row r="47" spans="1:12" ht="22.5">
      <c r="A47" s="437" t="s">
        <v>1057</v>
      </c>
      <c r="B47" s="438">
        <v>44097</v>
      </c>
      <c r="C47" s="437" t="s">
        <v>1073</v>
      </c>
      <c r="D47" s="437" t="s">
        <v>1074</v>
      </c>
      <c r="E47" s="437" t="s">
        <v>1034</v>
      </c>
      <c r="F47" s="439" t="s">
        <v>1075</v>
      </c>
      <c r="G47" s="437" t="s">
        <v>32</v>
      </c>
      <c r="H47" s="440">
        <v>24292116</v>
      </c>
      <c r="I47" s="439" t="s">
        <v>1076</v>
      </c>
      <c r="J47" s="437" t="s">
        <v>0</v>
      </c>
      <c r="K47" s="445">
        <v>27172393</v>
      </c>
      <c r="L47" s="437" t="s">
        <v>1062</v>
      </c>
    </row>
    <row r="48" spans="1:12" ht="22.5">
      <c r="A48" s="441" t="s">
        <v>1057</v>
      </c>
      <c r="B48" s="442">
        <v>44097</v>
      </c>
      <c r="C48" s="441" t="s">
        <v>1073</v>
      </c>
      <c r="D48" s="441" t="s">
        <v>1074</v>
      </c>
      <c r="E48" s="441" t="s">
        <v>1077</v>
      </c>
      <c r="F48" s="443" t="s">
        <v>1075</v>
      </c>
      <c r="G48" s="441" t="s">
        <v>32</v>
      </c>
      <c r="H48" s="444">
        <v>14775111</v>
      </c>
      <c r="I48" s="443" t="s">
        <v>1076</v>
      </c>
      <c r="J48" s="441" t="s">
        <v>0</v>
      </c>
      <c r="K48" s="445">
        <v>16526972</v>
      </c>
      <c r="L48" s="441" t="s">
        <v>1062</v>
      </c>
    </row>
    <row r="49" spans="1:12" ht="22.5">
      <c r="A49" s="437" t="s">
        <v>1057</v>
      </c>
      <c r="B49" s="438">
        <v>44097</v>
      </c>
      <c r="C49" s="437" t="s">
        <v>1073</v>
      </c>
      <c r="D49" s="437" t="s">
        <v>1074</v>
      </c>
      <c r="E49" s="437" t="s">
        <v>1086</v>
      </c>
      <c r="F49" s="439" t="s">
        <v>1075</v>
      </c>
      <c r="G49" s="437" t="s">
        <v>32</v>
      </c>
      <c r="H49" s="440">
        <v>2084681</v>
      </c>
      <c r="I49" s="439" t="s">
        <v>1076</v>
      </c>
      <c r="J49" s="437" t="s">
        <v>0</v>
      </c>
      <c r="K49" s="445">
        <v>2331858</v>
      </c>
      <c r="L49" s="437" t="s">
        <v>1062</v>
      </c>
    </row>
    <row r="50" spans="1:12" ht="22.5">
      <c r="A50" s="441" t="s">
        <v>1057</v>
      </c>
      <c r="B50" s="442">
        <v>44097</v>
      </c>
      <c r="C50" s="441" t="s">
        <v>1073</v>
      </c>
      <c r="D50" s="441" t="s">
        <v>1074</v>
      </c>
      <c r="E50" s="441" t="s">
        <v>1081</v>
      </c>
      <c r="F50" s="443" t="s">
        <v>1075</v>
      </c>
      <c r="G50" s="441" t="s">
        <v>32</v>
      </c>
      <c r="H50" s="444">
        <v>19938622</v>
      </c>
      <c r="I50" s="443" t="s">
        <v>1076</v>
      </c>
      <c r="J50" s="441" t="s">
        <v>0</v>
      </c>
      <c r="K50" s="445">
        <v>22302713</v>
      </c>
      <c r="L50" s="441" t="s">
        <v>1062</v>
      </c>
    </row>
    <row r="51" spans="1:12" ht="22.5">
      <c r="A51" s="437" t="s">
        <v>1057</v>
      </c>
      <c r="B51" s="438">
        <v>44097</v>
      </c>
      <c r="C51" s="437" t="s">
        <v>1073</v>
      </c>
      <c r="D51" s="437" t="s">
        <v>1074</v>
      </c>
      <c r="E51" s="437" t="s">
        <v>1034</v>
      </c>
      <c r="F51" s="439" t="s">
        <v>1075</v>
      </c>
      <c r="G51" s="437" t="s">
        <v>32</v>
      </c>
      <c r="H51" s="440">
        <v>2110451</v>
      </c>
      <c r="I51" s="439" t="s">
        <v>1076</v>
      </c>
      <c r="J51" s="437" t="s">
        <v>0</v>
      </c>
      <c r="K51" s="445">
        <v>2360683</v>
      </c>
      <c r="L51" s="437" t="s">
        <v>1062</v>
      </c>
    </row>
    <row r="52" spans="1:12" ht="22.5">
      <c r="A52" s="441" t="s">
        <v>1057</v>
      </c>
      <c r="B52" s="442">
        <v>44097</v>
      </c>
      <c r="C52" s="441" t="s">
        <v>1073</v>
      </c>
      <c r="D52" s="441" t="s">
        <v>1074</v>
      </c>
      <c r="E52" s="441" t="s">
        <v>1033</v>
      </c>
      <c r="F52" s="443" t="s">
        <v>1075</v>
      </c>
      <c r="G52" s="441" t="s">
        <v>32</v>
      </c>
      <c r="H52" s="444">
        <v>896462</v>
      </c>
      <c r="I52" s="443" t="s">
        <v>1076</v>
      </c>
      <c r="J52" s="441" t="s">
        <v>0</v>
      </c>
      <c r="K52" s="445">
        <v>1002754</v>
      </c>
      <c r="L52" s="441" t="s">
        <v>1062</v>
      </c>
    </row>
    <row r="53" spans="1:12" ht="22.5">
      <c r="A53" s="437" t="s">
        <v>1057</v>
      </c>
      <c r="B53" s="438">
        <v>44097</v>
      </c>
      <c r="C53" s="437" t="s">
        <v>1073</v>
      </c>
      <c r="D53" s="437" t="s">
        <v>1074</v>
      </c>
      <c r="E53" s="437" t="s">
        <v>1067</v>
      </c>
      <c r="F53" s="439" t="s">
        <v>1075</v>
      </c>
      <c r="G53" s="437" t="s">
        <v>32</v>
      </c>
      <c r="H53" s="440">
        <v>1833477</v>
      </c>
      <c r="I53" s="439" t="s">
        <v>1076</v>
      </c>
      <c r="J53" s="437" t="s">
        <v>0</v>
      </c>
      <c r="K53" s="445">
        <v>2050869</v>
      </c>
      <c r="L53" s="437" t="s">
        <v>1062</v>
      </c>
    </row>
    <row r="54" spans="1:12" ht="22.5">
      <c r="A54" s="441" t="s">
        <v>1057</v>
      </c>
      <c r="B54" s="442">
        <v>44097</v>
      </c>
      <c r="C54" s="441" t="s">
        <v>1073</v>
      </c>
      <c r="D54" s="441" t="s">
        <v>1074</v>
      </c>
      <c r="E54" s="441" t="s">
        <v>1077</v>
      </c>
      <c r="F54" s="443" t="s">
        <v>1075</v>
      </c>
      <c r="G54" s="441" t="s">
        <v>32</v>
      </c>
      <c r="H54" s="444">
        <v>3522072</v>
      </c>
      <c r="I54" s="443" t="s">
        <v>1076</v>
      </c>
      <c r="J54" s="441" t="s">
        <v>0</v>
      </c>
      <c r="K54" s="445">
        <v>3939678</v>
      </c>
      <c r="L54" s="441" t="s">
        <v>1062</v>
      </c>
    </row>
    <row r="55" spans="1:12" ht="22.5">
      <c r="A55" s="437" t="s">
        <v>1057</v>
      </c>
      <c r="B55" s="438">
        <v>44098</v>
      </c>
      <c r="C55" s="437" t="s">
        <v>1073</v>
      </c>
      <c r="D55" s="437" t="s">
        <v>1074</v>
      </c>
      <c r="E55" s="437" t="s">
        <v>1034</v>
      </c>
      <c r="F55" s="439" t="s">
        <v>1075</v>
      </c>
      <c r="G55" s="437" t="s">
        <v>32</v>
      </c>
      <c r="H55" s="440">
        <v>2684381</v>
      </c>
      <c r="I55" s="439" t="s">
        <v>1076</v>
      </c>
      <c r="J55" s="437" t="s">
        <v>0</v>
      </c>
      <c r="K55" s="445">
        <v>3000802</v>
      </c>
      <c r="L55" s="437" t="s">
        <v>1062</v>
      </c>
    </row>
    <row r="56" spans="1:12" ht="22.5">
      <c r="A56" s="441" t="s">
        <v>1057</v>
      </c>
      <c r="B56" s="442">
        <v>44098</v>
      </c>
      <c r="C56" s="441" t="s">
        <v>1073</v>
      </c>
      <c r="D56" s="441" t="s">
        <v>1074</v>
      </c>
      <c r="E56" s="441" t="s">
        <v>1067</v>
      </c>
      <c r="F56" s="443" t="s">
        <v>1075</v>
      </c>
      <c r="G56" s="441" t="s">
        <v>32</v>
      </c>
      <c r="H56" s="444">
        <v>20504308</v>
      </c>
      <c r="I56" s="443" t="s">
        <v>1076</v>
      </c>
      <c r="J56" s="441" t="s">
        <v>0</v>
      </c>
      <c r="K56" s="445">
        <v>22921253</v>
      </c>
      <c r="L56" s="441" t="s">
        <v>1062</v>
      </c>
    </row>
    <row r="57" spans="1:12" ht="22.5">
      <c r="A57" s="437" t="s">
        <v>1057</v>
      </c>
      <c r="B57" s="438">
        <v>44098</v>
      </c>
      <c r="C57" s="437" t="s">
        <v>1073</v>
      </c>
      <c r="D57" s="437" t="s">
        <v>1074</v>
      </c>
      <c r="E57" s="437" t="s">
        <v>1078</v>
      </c>
      <c r="F57" s="439" t="s">
        <v>1075</v>
      </c>
      <c r="G57" s="437" t="s">
        <v>32</v>
      </c>
      <c r="H57" s="440">
        <v>826666</v>
      </c>
      <c r="I57" s="439" t="s">
        <v>1076</v>
      </c>
      <c r="J57" s="437" t="s">
        <v>0</v>
      </c>
      <c r="K57" s="445">
        <v>924109</v>
      </c>
      <c r="L57" s="437" t="s">
        <v>1062</v>
      </c>
    </row>
    <row r="58" spans="1:12" ht="22.5">
      <c r="A58" s="441" t="s">
        <v>1057</v>
      </c>
      <c r="B58" s="442">
        <v>44098</v>
      </c>
      <c r="C58" s="441" t="s">
        <v>1073</v>
      </c>
      <c r="D58" s="441" t="s">
        <v>1074</v>
      </c>
      <c r="E58" s="441" t="s">
        <v>1033</v>
      </c>
      <c r="F58" s="443" t="s">
        <v>1075</v>
      </c>
      <c r="G58" s="441" t="s">
        <v>32</v>
      </c>
      <c r="H58" s="444">
        <v>35049454</v>
      </c>
      <c r="I58" s="443" t="s">
        <v>1076</v>
      </c>
      <c r="J58" s="441" t="s">
        <v>0</v>
      </c>
      <c r="K58" s="445">
        <v>39180908</v>
      </c>
      <c r="L58" s="441" t="s">
        <v>1062</v>
      </c>
    </row>
    <row r="59" spans="1:12" ht="22.5">
      <c r="A59" s="437" t="s">
        <v>1057</v>
      </c>
      <c r="B59" s="438">
        <v>44098</v>
      </c>
      <c r="C59" s="437" t="s">
        <v>1073</v>
      </c>
      <c r="D59" s="437" t="s">
        <v>1074</v>
      </c>
      <c r="E59" s="437" t="s">
        <v>1088</v>
      </c>
      <c r="F59" s="439" t="s">
        <v>1075</v>
      </c>
      <c r="G59" s="437" t="s">
        <v>32</v>
      </c>
      <c r="H59" s="440">
        <v>201190</v>
      </c>
      <c r="I59" s="439" t="s">
        <v>1076</v>
      </c>
      <c r="J59" s="437" t="s">
        <v>0</v>
      </c>
      <c r="K59" s="445">
        <v>224905</v>
      </c>
      <c r="L59" s="437" t="s">
        <v>1062</v>
      </c>
    </row>
    <row r="60" spans="1:12" ht="22.5">
      <c r="A60" s="441" t="s">
        <v>1057</v>
      </c>
      <c r="B60" s="442">
        <v>44098</v>
      </c>
      <c r="C60" s="441" t="s">
        <v>1073</v>
      </c>
      <c r="D60" s="441" t="s">
        <v>1074</v>
      </c>
      <c r="E60" s="441" t="s">
        <v>1067</v>
      </c>
      <c r="F60" s="443" t="s">
        <v>1075</v>
      </c>
      <c r="G60" s="441" t="s">
        <v>32</v>
      </c>
      <c r="H60" s="444">
        <v>41577496</v>
      </c>
      <c r="I60" s="443" t="s">
        <v>1076</v>
      </c>
      <c r="J60" s="441" t="s">
        <v>0</v>
      </c>
      <c r="K60" s="445">
        <v>46478444</v>
      </c>
      <c r="L60" s="441" t="s">
        <v>1062</v>
      </c>
    </row>
    <row r="61" spans="1:12" ht="22.5">
      <c r="A61" s="437" t="s">
        <v>1057</v>
      </c>
      <c r="B61" s="438">
        <v>44098</v>
      </c>
      <c r="C61" s="437" t="s">
        <v>1073</v>
      </c>
      <c r="D61" s="437" t="s">
        <v>1074</v>
      </c>
      <c r="E61" s="437" t="s">
        <v>1077</v>
      </c>
      <c r="F61" s="439" t="s">
        <v>1075</v>
      </c>
      <c r="G61" s="437" t="s">
        <v>32</v>
      </c>
      <c r="H61" s="440">
        <v>498572</v>
      </c>
      <c r="I61" s="439" t="s">
        <v>1076</v>
      </c>
      <c r="J61" s="437" t="s">
        <v>0</v>
      </c>
      <c r="K61" s="445">
        <v>557341</v>
      </c>
      <c r="L61" s="437" t="s">
        <v>1062</v>
      </c>
    </row>
    <row r="62" spans="1:12" ht="22.5">
      <c r="A62" s="441" t="s">
        <v>1057</v>
      </c>
      <c r="B62" s="442">
        <v>44098</v>
      </c>
      <c r="C62" s="441" t="s">
        <v>1073</v>
      </c>
      <c r="D62" s="441" t="s">
        <v>1074</v>
      </c>
      <c r="E62" s="441" t="s">
        <v>1077</v>
      </c>
      <c r="F62" s="443" t="s">
        <v>1075</v>
      </c>
      <c r="G62" s="441" t="s">
        <v>32</v>
      </c>
      <c r="H62" s="444">
        <v>1159422</v>
      </c>
      <c r="I62" s="443" t="s">
        <v>1076</v>
      </c>
      <c r="J62" s="441" t="s">
        <v>0</v>
      </c>
      <c r="K62" s="445">
        <v>1296088</v>
      </c>
      <c r="L62" s="441" t="s">
        <v>1062</v>
      </c>
    </row>
    <row r="63" spans="1:12" ht="33.75">
      <c r="A63" s="437" t="s">
        <v>1057</v>
      </c>
      <c r="B63" s="438">
        <v>44099</v>
      </c>
      <c r="C63" s="437" t="s">
        <v>1073</v>
      </c>
      <c r="D63" s="437" t="s">
        <v>1074</v>
      </c>
      <c r="E63" s="437" t="s">
        <v>1089</v>
      </c>
      <c r="F63" s="439" t="s">
        <v>1075</v>
      </c>
      <c r="G63" s="437" t="s">
        <v>32</v>
      </c>
      <c r="H63" s="440">
        <v>1248671</v>
      </c>
      <c r="I63" s="439" t="s">
        <v>1076</v>
      </c>
      <c r="J63" s="437" t="s">
        <v>0</v>
      </c>
      <c r="K63" s="445">
        <v>1357826</v>
      </c>
      <c r="L63" s="437" t="s">
        <v>1062</v>
      </c>
    </row>
    <row r="64" spans="1:12" ht="22.5">
      <c r="A64" s="437" t="s">
        <v>1057</v>
      </c>
      <c r="B64" s="438">
        <v>44102</v>
      </c>
      <c r="C64" s="437" t="s">
        <v>1073</v>
      </c>
      <c r="D64" s="437" t="s">
        <v>1074</v>
      </c>
      <c r="E64" s="437" t="s">
        <v>1033</v>
      </c>
      <c r="F64" s="439" t="s">
        <v>1075</v>
      </c>
      <c r="G64" s="437" t="s">
        <v>32</v>
      </c>
      <c r="H64" s="440">
        <v>13503540</v>
      </c>
      <c r="I64" s="439" t="s">
        <v>1076</v>
      </c>
      <c r="J64" s="437" t="s">
        <v>0</v>
      </c>
      <c r="K64" s="445">
        <v>14717370</v>
      </c>
      <c r="L64" s="437" t="s">
        <v>1062</v>
      </c>
    </row>
    <row r="65" spans="1:12" ht="22.5">
      <c r="A65" s="441" t="s">
        <v>1057</v>
      </c>
      <c r="B65" s="442">
        <v>44102</v>
      </c>
      <c r="C65" s="441" t="s">
        <v>1073</v>
      </c>
      <c r="D65" s="441" t="s">
        <v>1074</v>
      </c>
      <c r="E65" s="441" t="s">
        <v>1078</v>
      </c>
      <c r="F65" s="443" t="s">
        <v>1075</v>
      </c>
      <c r="G65" s="441" t="s">
        <v>32</v>
      </c>
      <c r="H65" s="444">
        <v>432486</v>
      </c>
      <c r="I65" s="443" t="s">
        <v>1076</v>
      </c>
      <c r="J65" s="441" t="s">
        <v>0</v>
      </c>
      <c r="K65" s="445">
        <v>471362</v>
      </c>
      <c r="L65" s="441" t="s">
        <v>1062</v>
      </c>
    </row>
    <row r="66" spans="1:12" ht="22.5">
      <c r="A66" s="437" t="s">
        <v>1057</v>
      </c>
      <c r="B66" s="438">
        <v>44102</v>
      </c>
      <c r="C66" s="437" t="s">
        <v>1073</v>
      </c>
      <c r="D66" s="437" t="s">
        <v>1074</v>
      </c>
      <c r="E66" s="437" t="s">
        <v>1079</v>
      </c>
      <c r="F66" s="439" t="s">
        <v>1075</v>
      </c>
      <c r="G66" s="437" t="s">
        <v>32</v>
      </c>
      <c r="H66" s="440">
        <v>387864</v>
      </c>
      <c r="I66" s="439" t="s">
        <v>1076</v>
      </c>
      <c r="J66" s="437" t="s">
        <v>0</v>
      </c>
      <c r="K66" s="445">
        <v>422728</v>
      </c>
      <c r="L66" s="437" t="s">
        <v>1062</v>
      </c>
    </row>
    <row r="67" spans="1:12" ht="22.5">
      <c r="A67" s="441" t="s">
        <v>1057</v>
      </c>
      <c r="B67" s="442">
        <v>44102</v>
      </c>
      <c r="C67" s="441" t="s">
        <v>1073</v>
      </c>
      <c r="D67" s="441" t="s">
        <v>1074</v>
      </c>
      <c r="E67" s="441" t="s">
        <v>1063</v>
      </c>
      <c r="F67" s="443" t="s">
        <v>1075</v>
      </c>
      <c r="G67" s="441" t="s">
        <v>32</v>
      </c>
      <c r="H67" s="444">
        <v>183586</v>
      </c>
      <c r="I67" s="443" t="s">
        <v>1076</v>
      </c>
      <c r="J67" s="441" t="s">
        <v>0</v>
      </c>
      <c r="K67" s="445">
        <v>200088</v>
      </c>
      <c r="L67" s="441" t="s">
        <v>1062</v>
      </c>
    </row>
    <row r="68" spans="1:12" ht="22.5">
      <c r="A68" s="437" t="s">
        <v>1057</v>
      </c>
      <c r="B68" s="438">
        <v>44102</v>
      </c>
      <c r="C68" s="437" t="s">
        <v>1073</v>
      </c>
      <c r="D68" s="437" t="s">
        <v>1074</v>
      </c>
      <c r="E68" s="437" t="s">
        <v>1062</v>
      </c>
      <c r="F68" s="439" t="s">
        <v>1075</v>
      </c>
      <c r="G68" s="437" t="s">
        <v>32</v>
      </c>
      <c r="H68" s="440">
        <v>7806354</v>
      </c>
      <c r="I68" s="439" t="s">
        <v>1076</v>
      </c>
      <c r="J68" s="437" t="s">
        <v>0</v>
      </c>
      <c r="K68" s="445">
        <v>8508065</v>
      </c>
      <c r="L68" s="437" t="s">
        <v>1062</v>
      </c>
    </row>
    <row r="69" spans="1:12" ht="22.5">
      <c r="A69" s="441" t="s">
        <v>1057</v>
      </c>
      <c r="B69" s="442">
        <v>44102</v>
      </c>
      <c r="C69" s="441" t="s">
        <v>1073</v>
      </c>
      <c r="D69" s="441" t="s">
        <v>1074</v>
      </c>
      <c r="E69" s="441" t="s">
        <v>1081</v>
      </c>
      <c r="F69" s="443" t="s">
        <v>1075</v>
      </c>
      <c r="G69" s="441" t="s">
        <v>32</v>
      </c>
      <c r="H69" s="444">
        <v>734346</v>
      </c>
      <c r="I69" s="443" t="s">
        <v>1076</v>
      </c>
      <c r="J69" s="441" t="s">
        <v>0</v>
      </c>
      <c r="K69" s="445">
        <v>800356</v>
      </c>
      <c r="L69" s="441" t="s">
        <v>1062</v>
      </c>
    </row>
    <row r="70" spans="1:12" ht="22.5">
      <c r="A70" s="437" t="s">
        <v>1057</v>
      </c>
      <c r="B70" s="438">
        <v>44102</v>
      </c>
      <c r="C70" s="437" t="s">
        <v>1073</v>
      </c>
      <c r="D70" s="437" t="s">
        <v>1074</v>
      </c>
      <c r="E70" s="437" t="s">
        <v>1077</v>
      </c>
      <c r="F70" s="439" t="s">
        <v>1075</v>
      </c>
      <c r="G70" s="437" t="s">
        <v>32</v>
      </c>
      <c r="H70" s="440">
        <v>16619370</v>
      </c>
      <c r="I70" s="439" t="s">
        <v>1076</v>
      </c>
      <c r="J70" s="437" t="s">
        <v>0</v>
      </c>
      <c r="K70" s="445">
        <v>18113281</v>
      </c>
      <c r="L70" s="437" t="s">
        <v>1062</v>
      </c>
    </row>
    <row r="71" spans="1:12" ht="22.5">
      <c r="A71" s="441" t="s">
        <v>1057</v>
      </c>
      <c r="B71" s="442">
        <v>44102</v>
      </c>
      <c r="C71" s="441" t="s">
        <v>1073</v>
      </c>
      <c r="D71" s="441" t="s">
        <v>1074</v>
      </c>
      <c r="E71" s="441" t="s">
        <v>1062</v>
      </c>
      <c r="F71" s="443" t="s">
        <v>1075</v>
      </c>
      <c r="G71" s="441" t="s">
        <v>32</v>
      </c>
      <c r="H71" s="444">
        <v>10151220</v>
      </c>
      <c r="I71" s="443" t="s">
        <v>1076</v>
      </c>
      <c r="J71" s="441" t="s">
        <v>0</v>
      </c>
      <c r="K71" s="445">
        <v>11063711</v>
      </c>
      <c r="L71" s="441" t="s">
        <v>1062</v>
      </c>
    </row>
    <row r="72" spans="1:12" ht="22.5">
      <c r="A72" s="437" t="s">
        <v>1057</v>
      </c>
      <c r="B72" s="438">
        <v>44103</v>
      </c>
      <c r="C72" s="437" t="s">
        <v>1073</v>
      </c>
      <c r="D72" s="437" t="s">
        <v>1074</v>
      </c>
      <c r="E72" s="437" t="s">
        <v>1063</v>
      </c>
      <c r="F72" s="439" t="s">
        <v>1075</v>
      </c>
      <c r="G72" s="437" t="s">
        <v>32</v>
      </c>
      <c r="H72" s="440">
        <v>104618</v>
      </c>
      <c r="I72" s="439" t="s">
        <v>1076</v>
      </c>
      <c r="J72" s="437" t="s">
        <v>0</v>
      </c>
      <c r="K72" s="445">
        <v>115806</v>
      </c>
      <c r="L72" s="437" t="s">
        <v>1062</v>
      </c>
    </row>
    <row r="73" spans="1:12" ht="22.5">
      <c r="A73" s="441" t="s">
        <v>1057</v>
      </c>
      <c r="B73" s="442">
        <v>44103</v>
      </c>
      <c r="C73" s="441" t="s">
        <v>1073</v>
      </c>
      <c r="D73" s="441" t="s">
        <v>1074</v>
      </c>
      <c r="E73" s="441" t="s">
        <v>1067</v>
      </c>
      <c r="F73" s="443" t="s">
        <v>1075</v>
      </c>
      <c r="G73" s="441" t="s">
        <v>32</v>
      </c>
      <c r="H73" s="444">
        <v>279677</v>
      </c>
      <c r="I73" s="443" t="s">
        <v>1076</v>
      </c>
      <c r="J73" s="441" t="s">
        <v>0</v>
      </c>
      <c r="K73" s="445">
        <v>309587</v>
      </c>
      <c r="L73" s="441" t="s">
        <v>1062</v>
      </c>
    </row>
    <row r="74" spans="1:12" ht="22.5">
      <c r="A74" s="437" t="s">
        <v>1057</v>
      </c>
      <c r="B74" s="438">
        <v>44103</v>
      </c>
      <c r="C74" s="437" t="s">
        <v>1073</v>
      </c>
      <c r="D74" s="437" t="s">
        <v>1074</v>
      </c>
      <c r="E74" s="437" t="s">
        <v>1080</v>
      </c>
      <c r="F74" s="439" t="s">
        <v>1075</v>
      </c>
      <c r="G74" s="437" t="s">
        <v>32</v>
      </c>
      <c r="H74" s="440">
        <v>5598022</v>
      </c>
      <c r="I74" s="439" t="s">
        <v>1076</v>
      </c>
      <c r="J74" s="437" t="s">
        <v>0</v>
      </c>
      <c r="K74" s="445">
        <v>6196714</v>
      </c>
      <c r="L74" s="437" t="s">
        <v>1062</v>
      </c>
    </row>
    <row r="75" spans="1:12" ht="22.5">
      <c r="A75" s="441" t="s">
        <v>1057</v>
      </c>
      <c r="B75" s="442">
        <v>44103</v>
      </c>
      <c r="C75" s="441" t="s">
        <v>1073</v>
      </c>
      <c r="D75" s="441" t="s">
        <v>1074</v>
      </c>
      <c r="E75" s="441" t="s">
        <v>1090</v>
      </c>
      <c r="F75" s="443" t="s">
        <v>1075</v>
      </c>
      <c r="G75" s="441" t="s">
        <v>32</v>
      </c>
      <c r="H75" s="444">
        <v>10</v>
      </c>
      <c r="I75" s="443" t="s">
        <v>1076</v>
      </c>
      <c r="J75" s="441" t="s">
        <v>0</v>
      </c>
      <c r="K75" s="445">
        <v>10</v>
      </c>
      <c r="L75" s="441" t="s">
        <v>1062</v>
      </c>
    </row>
    <row r="76" spans="1:12" ht="22.5">
      <c r="A76" s="441" t="s">
        <v>1057</v>
      </c>
      <c r="B76" s="442">
        <v>44103</v>
      </c>
      <c r="C76" s="441" t="s">
        <v>1073</v>
      </c>
      <c r="D76" s="441" t="s">
        <v>1074</v>
      </c>
      <c r="E76" s="441" t="s">
        <v>1034</v>
      </c>
      <c r="F76" s="443" t="s">
        <v>1075</v>
      </c>
      <c r="G76" s="441" t="s">
        <v>32</v>
      </c>
      <c r="H76" s="444">
        <v>13526589</v>
      </c>
      <c r="I76" s="443" t="s">
        <v>1076</v>
      </c>
      <c r="J76" s="441" t="s">
        <v>0</v>
      </c>
      <c r="K76" s="445">
        <v>14973219</v>
      </c>
      <c r="L76" s="441" t="s">
        <v>1062</v>
      </c>
    </row>
    <row r="77" spans="1:12" ht="22.5">
      <c r="A77" s="437" t="s">
        <v>1057</v>
      </c>
      <c r="B77" s="438">
        <v>44103</v>
      </c>
      <c r="C77" s="437" t="s">
        <v>1073</v>
      </c>
      <c r="D77" s="437" t="s">
        <v>1074</v>
      </c>
      <c r="E77" s="437" t="s">
        <v>1078</v>
      </c>
      <c r="F77" s="439" t="s">
        <v>1075</v>
      </c>
      <c r="G77" s="437" t="s">
        <v>32</v>
      </c>
      <c r="H77" s="440">
        <v>3708754</v>
      </c>
      <c r="I77" s="439" t="s">
        <v>1076</v>
      </c>
      <c r="J77" s="437" t="s">
        <v>0</v>
      </c>
      <c r="K77" s="445">
        <v>4105394</v>
      </c>
      <c r="L77" s="437" t="s">
        <v>1062</v>
      </c>
    </row>
    <row r="78" spans="1:12" ht="22.5">
      <c r="A78" s="441" t="s">
        <v>1057</v>
      </c>
      <c r="B78" s="442">
        <v>44103</v>
      </c>
      <c r="C78" s="441" t="s">
        <v>1073</v>
      </c>
      <c r="D78" s="441" t="s">
        <v>1074</v>
      </c>
      <c r="E78" s="441" t="s">
        <v>1033</v>
      </c>
      <c r="F78" s="443" t="s">
        <v>1075</v>
      </c>
      <c r="G78" s="441" t="s">
        <v>32</v>
      </c>
      <c r="H78" s="444">
        <v>9499</v>
      </c>
      <c r="I78" s="443" t="s">
        <v>1076</v>
      </c>
      <c r="J78" s="441" t="s">
        <v>0</v>
      </c>
      <c r="K78" s="445">
        <v>10514</v>
      </c>
      <c r="L78" s="441" t="s">
        <v>1062</v>
      </c>
    </row>
    <row r="79" spans="1:12" ht="22.5">
      <c r="A79" s="441" t="s">
        <v>1057</v>
      </c>
      <c r="B79" s="442">
        <v>44109</v>
      </c>
      <c r="C79" s="441" t="s">
        <v>1073</v>
      </c>
      <c r="D79" s="441" t="s">
        <v>1074</v>
      </c>
      <c r="E79" s="441" t="s">
        <v>1077</v>
      </c>
      <c r="F79" s="443" t="s">
        <v>1075</v>
      </c>
      <c r="G79" s="441" t="s">
        <v>32</v>
      </c>
      <c r="H79" s="444">
        <v>674072</v>
      </c>
      <c r="I79" s="443" t="s">
        <v>1076</v>
      </c>
      <c r="J79" s="441" t="s">
        <v>0</v>
      </c>
      <c r="K79" s="445">
        <v>753545</v>
      </c>
      <c r="L79" s="441" t="s">
        <v>1062</v>
      </c>
    </row>
    <row r="80" spans="1:12" ht="22.5">
      <c r="A80" s="437" t="s">
        <v>1057</v>
      </c>
      <c r="B80" s="438">
        <v>44109</v>
      </c>
      <c r="C80" s="437" t="s">
        <v>1073</v>
      </c>
      <c r="D80" s="437" t="s">
        <v>1074</v>
      </c>
      <c r="E80" s="437" t="s">
        <v>1034</v>
      </c>
      <c r="F80" s="439" t="s">
        <v>1075</v>
      </c>
      <c r="G80" s="437" t="s">
        <v>32</v>
      </c>
      <c r="H80" s="440">
        <v>268559</v>
      </c>
      <c r="I80" s="439" t="s">
        <v>1076</v>
      </c>
      <c r="J80" s="437" t="s">
        <v>0</v>
      </c>
      <c r="K80" s="445">
        <v>300222</v>
      </c>
      <c r="L80" s="437" t="s">
        <v>1062</v>
      </c>
    </row>
    <row r="81" spans="1:12" ht="22.5">
      <c r="A81" s="441" t="s">
        <v>1057</v>
      </c>
      <c r="B81" s="442">
        <v>44109</v>
      </c>
      <c r="C81" s="441" t="s">
        <v>1073</v>
      </c>
      <c r="D81" s="441" t="s">
        <v>1074</v>
      </c>
      <c r="E81" s="441" t="s">
        <v>1078</v>
      </c>
      <c r="F81" s="443" t="s">
        <v>1075</v>
      </c>
      <c r="G81" s="441" t="s">
        <v>32</v>
      </c>
      <c r="H81" s="444">
        <v>3999038</v>
      </c>
      <c r="I81" s="443" t="s">
        <v>1076</v>
      </c>
      <c r="J81" s="441" t="s">
        <v>0</v>
      </c>
      <c r="K81" s="445">
        <v>4470530</v>
      </c>
      <c r="L81" s="441" t="s">
        <v>1062</v>
      </c>
    </row>
    <row r="82" spans="1:12" ht="22.5">
      <c r="A82" s="437" t="s">
        <v>1057</v>
      </c>
      <c r="B82" s="438">
        <v>44109</v>
      </c>
      <c r="C82" s="437" t="s">
        <v>1073</v>
      </c>
      <c r="D82" s="437" t="s">
        <v>1074</v>
      </c>
      <c r="E82" s="437" t="s">
        <v>1033</v>
      </c>
      <c r="F82" s="439" t="s">
        <v>1075</v>
      </c>
      <c r="G82" s="437" t="s">
        <v>32</v>
      </c>
      <c r="H82" s="440">
        <v>4757499</v>
      </c>
      <c r="I82" s="439" t="s">
        <v>1076</v>
      </c>
      <c r="J82" s="437" t="s">
        <v>0</v>
      </c>
      <c r="K82" s="445">
        <v>5318415</v>
      </c>
      <c r="L82" s="437" t="s">
        <v>1062</v>
      </c>
    </row>
    <row r="83" spans="1:12" ht="22.5">
      <c r="A83" s="441" t="s">
        <v>1057</v>
      </c>
      <c r="B83" s="442">
        <v>44109</v>
      </c>
      <c r="C83" s="441" t="s">
        <v>1073</v>
      </c>
      <c r="D83" s="441" t="s">
        <v>1074</v>
      </c>
      <c r="E83" s="441" t="s">
        <v>1063</v>
      </c>
      <c r="F83" s="443" t="s">
        <v>1075</v>
      </c>
      <c r="G83" s="441" t="s">
        <v>32</v>
      </c>
      <c r="H83" s="444">
        <v>11121480</v>
      </c>
      <c r="I83" s="443" t="s">
        <v>1076</v>
      </c>
      <c r="J83" s="441" t="s">
        <v>0</v>
      </c>
      <c r="K83" s="445">
        <v>12432718</v>
      </c>
      <c r="L83" s="441" t="s">
        <v>1062</v>
      </c>
    </row>
    <row r="84" spans="1:12" ht="22.5">
      <c r="A84" s="437" t="s">
        <v>1057</v>
      </c>
      <c r="B84" s="438">
        <v>44109</v>
      </c>
      <c r="C84" s="437" t="s">
        <v>1073</v>
      </c>
      <c r="D84" s="437" t="s">
        <v>1074</v>
      </c>
      <c r="E84" s="437" t="s">
        <v>1078</v>
      </c>
      <c r="F84" s="439" t="s">
        <v>1075</v>
      </c>
      <c r="G84" s="437" t="s">
        <v>32</v>
      </c>
      <c r="H84" s="440">
        <v>9969832</v>
      </c>
      <c r="I84" s="439" t="s">
        <v>1076</v>
      </c>
      <c r="J84" s="437" t="s">
        <v>0</v>
      </c>
      <c r="K84" s="445">
        <v>11145289</v>
      </c>
      <c r="L84" s="437" t="s">
        <v>1062</v>
      </c>
    </row>
    <row r="85" spans="1:12" ht="22.5">
      <c r="A85" s="441" t="s">
        <v>1057</v>
      </c>
      <c r="B85" s="442">
        <v>44110</v>
      </c>
      <c r="C85" s="441" t="s">
        <v>1073</v>
      </c>
      <c r="D85" s="441" t="s">
        <v>1074</v>
      </c>
      <c r="E85" s="441" t="s">
        <v>1087</v>
      </c>
      <c r="F85" s="443" t="s">
        <v>1075</v>
      </c>
      <c r="G85" s="441" t="s">
        <v>32</v>
      </c>
      <c r="H85" s="444">
        <v>2307378</v>
      </c>
      <c r="I85" s="443" t="s">
        <v>1076</v>
      </c>
      <c r="J85" s="441" t="s">
        <v>0</v>
      </c>
      <c r="K85" s="445">
        <v>2609498</v>
      </c>
      <c r="L85" s="441" t="s">
        <v>1062</v>
      </c>
    </row>
    <row r="86" spans="1:12" ht="22.5">
      <c r="A86" s="437" t="s">
        <v>1057</v>
      </c>
      <c r="B86" s="438">
        <v>44110</v>
      </c>
      <c r="C86" s="437" t="s">
        <v>1073</v>
      </c>
      <c r="D86" s="437" t="s">
        <v>1074</v>
      </c>
      <c r="E86" s="437" t="s">
        <v>1078</v>
      </c>
      <c r="F86" s="439" t="s">
        <v>1075</v>
      </c>
      <c r="G86" s="437" t="s">
        <v>32</v>
      </c>
      <c r="H86" s="440">
        <v>2808299</v>
      </c>
      <c r="I86" s="439" t="s">
        <v>1076</v>
      </c>
      <c r="J86" s="437" t="s">
        <v>0</v>
      </c>
      <c r="K86" s="445">
        <v>3176008</v>
      </c>
      <c r="L86" s="437" t="s">
        <v>1062</v>
      </c>
    </row>
    <row r="87" spans="1:12" ht="22.5">
      <c r="A87" s="441" t="s">
        <v>1057</v>
      </c>
      <c r="B87" s="442">
        <v>44110</v>
      </c>
      <c r="C87" s="441" t="s">
        <v>1073</v>
      </c>
      <c r="D87" s="441" t="s">
        <v>1074</v>
      </c>
      <c r="E87" s="441" t="s">
        <v>1085</v>
      </c>
      <c r="F87" s="443" t="s">
        <v>1075</v>
      </c>
      <c r="G87" s="441" t="s">
        <v>32</v>
      </c>
      <c r="H87" s="444">
        <v>3104734</v>
      </c>
      <c r="I87" s="443" t="s">
        <v>1076</v>
      </c>
      <c r="J87" s="441" t="s">
        <v>0</v>
      </c>
      <c r="K87" s="445">
        <v>3511257</v>
      </c>
      <c r="L87" s="441" t="s">
        <v>1062</v>
      </c>
    </row>
    <row r="88" spans="1:12" ht="22.5">
      <c r="A88" s="437" t="s">
        <v>1057</v>
      </c>
      <c r="B88" s="438">
        <v>44110</v>
      </c>
      <c r="C88" s="437" t="s">
        <v>1073</v>
      </c>
      <c r="D88" s="437" t="s">
        <v>1074</v>
      </c>
      <c r="E88" s="437" t="s">
        <v>1062</v>
      </c>
      <c r="F88" s="439" t="s">
        <v>1075</v>
      </c>
      <c r="G88" s="437" t="s">
        <v>32</v>
      </c>
      <c r="H88" s="440">
        <v>967206</v>
      </c>
      <c r="I88" s="439" t="s">
        <v>1076</v>
      </c>
      <c r="J88" s="437" t="s">
        <v>0</v>
      </c>
      <c r="K88" s="445">
        <v>1093848</v>
      </c>
      <c r="L88" s="437" t="s">
        <v>1062</v>
      </c>
    </row>
    <row r="89" spans="1:12" ht="22.5">
      <c r="A89" s="441" t="s">
        <v>1057</v>
      </c>
      <c r="B89" s="442">
        <v>44110</v>
      </c>
      <c r="C89" s="441" t="s">
        <v>1073</v>
      </c>
      <c r="D89" s="441" t="s">
        <v>1074</v>
      </c>
      <c r="E89" s="441" t="s">
        <v>1077</v>
      </c>
      <c r="F89" s="443" t="s">
        <v>1075</v>
      </c>
      <c r="G89" s="441" t="s">
        <v>32</v>
      </c>
      <c r="H89" s="444">
        <v>9485326</v>
      </c>
      <c r="I89" s="443" t="s">
        <v>1076</v>
      </c>
      <c r="J89" s="441" t="s">
        <v>0</v>
      </c>
      <c r="K89" s="445">
        <v>10727303</v>
      </c>
      <c r="L89" s="441" t="s">
        <v>1062</v>
      </c>
    </row>
    <row r="90" spans="1:12" ht="22.5">
      <c r="A90" s="437" t="s">
        <v>1057</v>
      </c>
      <c r="B90" s="438">
        <v>44110</v>
      </c>
      <c r="C90" s="437" t="s">
        <v>1073</v>
      </c>
      <c r="D90" s="437" t="s">
        <v>1074</v>
      </c>
      <c r="E90" s="437" t="s">
        <v>1084</v>
      </c>
      <c r="F90" s="439" t="s">
        <v>1075</v>
      </c>
      <c r="G90" s="437" t="s">
        <v>32</v>
      </c>
      <c r="H90" s="440">
        <v>32278997</v>
      </c>
      <c r="I90" s="439" t="s">
        <v>1076</v>
      </c>
      <c r="J90" s="437" t="s">
        <v>0</v>
      </c>
      <c r="K90" s="445">
        <v>36505501</v>
      </c>
      <c r="L90" s="437" t="s">
        <v>1062</v>
      </c>
    </row>
    <row r="91" spans="1:12" ht="22.5">
      <c r="A91" s="441" t="s">
        <v>1057</v>
      </c>
      <c r="B91" s="442">
        <v>44110</v>
      </c>
      <c r="C91" s="441" t="s">
        <v>1073</v>
      </c>
      <c r="D91" s="441" t="s">
        <v>1074</v>
      </c>
      <c r="E91" s="441" t="s">
        <v>1067</v>
      </c>
      <c r="F91" s="443" t="s">
        <v>1075</v>
      </c>
      <c r="G91" s="441" t="s">
        <v>32</v>
      </c>
      <c r="H91" s="444">
        <v>4007185</v>
      </c>
      <c r="I91" s="443" t="s">
        <v>1076</v>
      </c>
      <c r="J91" s="441" t="s">
        <v>0</v>
      </c>
      <c r="K91" s="445">
        <v>4531872</v>
      </c>
      <c r="L91" s="441" t="s">
        <v>1062</v>
      </c>
    </row>
    <row r="92" spans="1:12" ht="22.5">
      <c r="A92" s="437" t="s">
        <v>1057</v>
      </c>
      <c r="B92" s="438">
        <v>44110</v>
      </c>
      <c r="C92" s="437" t="s">
        <v>1073</v>
      </c>
      <c r="D92" s="437" t="s">
        <v>1074</v>
      </c>
      <c r="E92" s="437" t="s">
        <v>1034</v>
      </c>
      <c r="F92" s="439" t="s">
        <v>1075</v>
      </c>
      <c r="G92" s="437" t="s">
        <v>32</v>
      </c>
      <c r="H92" s="440">
        <v>10005198</v>
      </c>
      <c r="I92" s="439" t="s">
        <v>1076</v>
      </c>
      <c r="J92" s="437" t="s">
        <v>0</v>
      </c>
      <c r="K92" s="445">
        <v>11315245</v>
      </c>
      <c r="L92" s="437" t="s">
        <v>1062</v>
      </c>
    </row>
    <row r="93" spans="1:12" ht="22.5">
      <c r="A93" s="441" t="s">
        <v>1057</v>
      </c>
      <c r="B93" s="442">
        <v>44110</v>
      </c>
      <c r="C93" s="441" t="s">
        <v>1073</v>
      </c>
      <c r="D93" s="441" t="s">
        <v>1074</v>
      </c>
      <c r="E93" s="441" t="s">
        <v>1081</v>
      </c>
      <c r="F93" s="443" t="s">
        <v>1075</v>
      </c>
      <c r="G93" s="441" t="s">
        <v>32</v>
      </c>
      <c r="H93" s="444">
        <v>224538</v>
      </c>
      <c r="I93" s="443" t="s">
        <v>1076</v>
      </c>
      <c r="J93" s="441" t="s">
        <v>0</v>
      </c>
      <c r="K93" s="445">
        <v>253938</v>
      </c>
      <c r="L93" s="441" t="s">
        <v>1062</v>
      </c>
    </row>
    <row r="94" spans="1:12" ht="22.5">
      <c r="A94" s="437" t="s">
        <v>1057</v>
      </c>
      <c r="B94" s="438">
        <v>44111</v>
      </c>
      <c r="C94" s="437" t="s">
        <v>1073</v>
      </c>
      <c r="D94" s="437" t="s">
        <v>1074</v>
      </c>
      <c r="E94" s="437" t="s">
        <v>1086</v>
      </c>
      <c r="F94" s="439" t="s">
        <v>1075</v>
      </c>
      <c r="G94" s="437" t="s">
        <v>32</v>
      </c>
      <c r="H94" s="440">
        <v>1028977</v>
      </c>
      <c r="I94" s="439" t="s">
        <v>1076</v>
      </c>
      <c r="J94" s="437" t="s">
        <v>0</v>
      </c>
      <c r="K94" s="445">
        <v>1164693</v>
      </c>
      <c r="L94" s="437" t="s">
        <v>1062</v>
      </c>
    </row>
    <row r="95" spans="1:12" ht="22.5">
      <c r="A95" s="441" t="s">
        <v>1057</v>
      </c>
      <c r="B95" s="442">
        <v>44111</v>
      </c>
      <c r="C95" s="441" t="s">
        <v>1073</v>
      </c>
      <c r="D95" s="441" t="s">
        <v>1074</v>
      </c>
      <c r="E95" s="441" t="s">
        <v>1067</v>
      </c>
      <c r="F95" s="443" t="s">
        <v>1075</v>
      </c>
      <c r="G95" s="441" t="s">
        <v>32</v>
      </c>
      <c r="H95" s="444">
        <v>3087653</v>
      </c>
      <c r="I95" s="443" t="s">
        <v>1076</v>
      </c>
      <c r="J95" s="441" t="s">
        <v>0</v>
      </c>
      <c r="K95" s="445">
        <v>3494897</v>
      </c>
      <c r="L95" s="441" t="s">
        <v>1062</v>
      </c>
    </row>
    <row r="96" spans="1:12" ht="22.5">
      <c r="A96" s="437" t="s">
        <v>1057</v>
      </c>
      <c r="B96" s="438">
        <v>44111</v>
      </c>
      <c r="C96" s="437" t="s">
        <v>1073</v>
      </c>
      <c r="D96" s="437" t="s">
        <v>1074</v>
      </c>
      <c r="E96" s="437" t="s">
        <v>1091</v>
      </c>
      <c r="F96" s="439" t="s">
        <v>1075</v>
      </c>
      <c r="G96" s="437" t="s">
        <v>32</v>
      </c>
      <c r="H96" s="440">
        <v>1949457</v>
      </c>
      <c r="I96" s="439" t="s">
        <v>1076</v>
      </c>
      <c r="J96" s="437" t="s">
        <v>0</v>
      </c>
      <c r="K96" s="445">
        <v>2206579</v>
      </c>
      <c r="L96" s="437" t="s">
        <v>1062</v>
      </c>
    </row>
    <row r="97" spans="1:12" ht="22.5">
      <c r="A97" s="441" t="s">
        <v>1057</v>
      </c>
      <c r="B97" s="442">
        <v>44111</v>
      </c>
      <c r="C97" s="441" t="s">
        <v>1073</v>
      </c>
      <c r="D97" s="441" t="s">
        <v>1074</v>
      </c>
      <c r="E97" s="441" t="s">
        <v>1077</v>
      </c>
      <c r="F97" s="443" t="s">
        <v>1075</v>
      </c>
      <c r="G97" s="441" t="s">
        <v>32</v>
      </c>
      <c r="H97" s="444">
        <v>62420762</v>
      </c>
      <c r="I97" s="443" t="s">
        <v>1076</v>
      </c>
      <c r="J97" s="441" t="s">
        <v>0</v>
      </c>
      <c r="K97" s="445">
        <v>70653718</v>
      </c>
      <c r="L97" s="441" t="s">
        <v>1062</v>
      </c>
    </row>
    <row r="98" spans="1:12" ht="22.5">
      <c r="A98" s="437" t="s">
        <v>1057</v>
      </c>
      <c r="B98" s="438">
        <v>44111</v>
      </c>
      <c r="C98" s="437" t="s">
        <v>1073</v>
      </c>
      <c r="D98" s="437" t="s">
        <v>1074</v>
      </c>
      <c r="E98" s="437" t="s">
        <v>1078</v>
      </c>
      <c r="F98" s="439" t="s">
        <v>1075</v>
      </c>
      <c r="G98" s="437" t="s">
        <v>32</v>
      </c>
      <c r="H98" s="440">
        <v>6165221</v>
      </c>
      <c r="I98" s="439" t="s">
        <v>1076</v>
      </c>
      <c r="J98" s="437" t="s">
        <v>0</v>
      </c>
      <c r="K98" s="445">
        <v>6978379</v>
      </c>
      <c r="L98" s="437" t="s">
        <v>1062</v>
      </c>
    </row>
    <row r="99" spans="1:12" ht="22.5">
      <c r="A99" s="441" t="s">
        <v>1057</v>
      </c>
      <c r="B99" s="442">
        <v>44111</v>
      </c>
      <c r="C99" s="441" t="s">
        <v>1073</v>
      </c>
      <c r="D99" s="441" t="s">
        <v>1074</v>
      </c>
      <c r="E99" s="441" t="s">
        <v>1062</v>
      </c>
      <c r="F99" s="443" t="s">
        <v>1075</v>
      </c>
      <c r="G99" s="441" t="s">
        <v>32</v>
      </c>
      <c r="H99" s="444">
        <v>3089927</v>
      </c>
      <c r="I99" s="443" t="s">
        <v>1076</v>
      </c>
      <c r="J99" s="441" t="s">
        <v>0</v>
      </c>
      <c r="K99" s="445">
        <v>3497471</v>
      </c>
      <c r="L99" s="441" t="s">
        <v>1062</v>
      </c>
    </row>
    <row r="100" spans="1:12" ht="22.5">
      <c r="A100" s="437" t="s">
        <v>1057</v>
      </c>
      <c r="B100" s="438">
        <v>44111</v>
      </c>
      <c r="C100" s="437" t="s">
        <v>1073</v>
      </c>
      <c r="D100" s="437" t="s">
        <v>1074</v>
      </c>
      <c r="E100" s="437" t="s">
        <v>1080</v>
      </c>
      <c r="F100" s="439" t="s">
        <v>1075</v>
      </c>
      <c r="G100" s="437" t="s">
        <v>32</v>
      </c>
      <c r="H100" s="440">
        <v>245464</v>
      </c>
      <c r="I100" s="439" t="s">
        <v>1076</v>
      </c>
      <c r="J100" s="437" t="s">
        <v>0</v>
      </c>
      <c r="K100" s="445">
        <v>277839</v>
      </c>
      <c r="L100" s="437" t="s">
        <v>1062</v>
      </c>
    </row>
    <row r="101" spans="1:12" ht="22.5">
      <c r="A101" s="441" t="s">
        <v>1057</v>
      </c>
      <c r="B101" s="442">
        <v>44111</v>
      </c>
      <c r="C101" s="441" t="s">
        <v>1073</v>
      </c>
      <c r="D101" s="441" t="s">
        <v>1074</v>
      </c>
      <c r="E101" s="441" t="s">
        <v>1034</v>
      </c>
      <c r="F101" s="443" t="s">
        <v>1075</v>
      </c>
      <c r="G101" s="441" t="s">
        <v>32</v>
      </c>
      <c r="H101" s="444">
        <v>1773622</v>
      </c>
      <c r="I101" s="443" t="s">
        <v>1076</v>
      </c>
      <c r="J101" s="441" t="s">
        <v>0</v>
      </c>
      <c r="K101" s="445">
        <v>2007552</v>
      </c>
      <c r="L101" s="441" t="s">
        <v>1062</v>
      </c>
    </row>
    <row r="102" spans="1:12" ht="22.5">
      <c r="A102" s="437" t="s">
        <v>1057</v>
      </c>
      <c r="B102" s="438">
        <v>44111</v>
      </c>
      <c r="C102" s="437" t="s">
        <v>1073</v>
      </c>
      <c r="D102" s="437" t="s">
        <v>1074</v>
      </c>
      <c r="E102" s="437" t="s">
        <v>1072</v>
      </c>
      <c r="F102" s="439" t="s">
        <v>1075</v>
      </c>
      <c r="G102" s="437" t="s">
        <v>32</v>
      </c>
      <c r="H102" s="440">
        <v>16025487</v>
      </c>
      <c r="I102" s="439" t="s">
        <v>1076</v>
      </c>
      <c r="J102" s="437" t="s">
        <v>0</v>
      </c>
      <c r="K102" s="445">
        <v>18139160</v>
      </c>
      <c r="L102" s="437" t="s">
        <v>1062</v>
      </c>
    </row>
    <row r="103" spans="1:12" ht="22.5">
      <c r="A103" s="437" t="s">
        <v>1057</v>
      </c>
      <c r="B103" s="438">
        <v>44112</v>
      </c>
      <c r="C103" s="437" t="s">
        <v>1073</v>
      </c>
      <c r="D103" s="437" t="s">
        <v>1074</v>
      </c>
      <c r="E103" s="437" t="s">
        <v>1092</v>
      </c>
      <c r="F103" s="439" t="s">
        <v>1075</v>
      </c>
      <c r="G103" s="437" t="s">
        <v>32</v>
      </c>
      <c r="H103" s="440">
        <v>5370916</v>
      </c>
      <c r="I103" s="439" t="s">
        <v>1076</v>
      </c>
      <c r="J103" s="437" t="s">
        <v>0</v>
      </c>
      <c r="K103" s="445">
        <v>6132440</v>
      </c>
      <c r="L103" s="437" t="s">
        <v>1062</v>
      </c>
    </row>
    <row r="104" spans="1:12" ht="22.5">
      <c r="A104" s="441" t="s">
        <v>1057</v>
      </c>
      <c r="B104" s="442">
        <v>44112</v>
      </c>
      <c r="C104" s="441" t="s">
        <v>1073</v>
      </c>
      <c r="D104" s="441" t="s">
        <v>1074</v>
      </c>
      <c r="E104" s="441" t="s">
        <v>1077</v>
      </c>
      <c r="F104" s="443" t="s">
        <v>1075</v>
      </c>
      <c r="G104" s="441" t="s">
        <v>32</v>
      </c>
      <c r="H104" s="444">
        <v>450981</v>
      </c>
      <c r="I104" s="443" t="s">
        <v>1076</v>
      </c>
      <c r="J104" s="441" t="s">
        <v>0</v>
      </c>
      <c r="K104" s="445">
        <v>514924</v>
      </c>
      <c r="L104" s="441" t="s">
        <v>1062</v>
      </c>
    </row>
    <row r="105" spans="1:12" ht="22.5">
      <c r="A105" s="437" t="s">
        <v>1057</v>
      </c>
      <c r="B105" s="438">
        <v>44112</v>
      </c>
      <c r="C105" s="437" t="s">
        <v>1073</v>
      </c>
      <c r="D105" s="437" t="s">
        <v>1074</v>
      </c>
      <c r="E105" s="437" t="s">
        <v>1078</v>
      </c>
      <c r="F105" s="439" t="s">
        <v>1075</v>
      </c>
      <c r="G105" s="437" t="s">
        <v>32</v>
      </c>
      <c r="H105" s="440">
        <v>3639275</v>
      </c>
      <c r="I105" s="439" t="s">
        <v>1076</v>
      </c>
      <c r="J105" s="437" t="s">
        <v>0</v>
      </c>
      <c r="K105" s="445">
        <v>4155275</v>
      </c>
      <c r="L105" s="437" t="s">
        <v>1062</v>
      </c>
    </row>
    <row r="106" spans="1:12" ht="22.5">
      <c r="A106" s="441" t="s">
        <v>1057</v>
      </c>
      <c r="B106" s="442">
        <v>44112</v>
      </c>
      <c r="C106" s="441" t="s">
        <v>1073</v>
      </c>
      <c r="D106" s="441" t="s">
        <v>1074</v>
      </c>
      <c r="E106" s="441" t="s">
        <v>1080</v>
      </c>
      <c r="F106" s="443" t="s">
        <v>1075</v>
      </c>
      <c r="G106" s="441" t="s">
        <v>32</v>
      </c>
      <c r="H106" s="444">
        <v>906108</v>
      </c>
      <c r="I106" s="443" t="s">
        <v>1076</v>
      </c>
      <c r="J106" s="441" t="s">
        <v>0</v>
      </c>
      <c r="K106" s="445">
        <v>1034581</v>
      </c>
      <c r="L106" s="441" t="s">
        <v>1062</v>
      </c>
    </row>
    <row r="107" spans="1:12" ht="22.5">
      <c r="A107" s="437" t="s">
        <v>1057</v>
      </c>
      <c r="B107" s="438">
        <v>44112</v>
      </c>
      <c r="C107" s="437" t="s">
        <v>1073</v>
      </c>
      <c r="D107" s="437" t="s">
        <v>1074</v>
      </c>
      <c r="E107" s="437" t="s">
        <v>1034</v>
      </c>
      <c r="F107" s="439" t="s">
        <v>1075</v>
      </c>
      <c r="G107" s="437" t="s">
        <v>32</v>
      </c>
      <c r="H107" s="440">
        <v>544312</v>
      </c>
      <c r="I107" s="439" t="s">
        <v>1076</v>
      </c>
      <c r="J107" s="437" t="s">
        <v>0</v>
      </c>
      <c r="K107" s="445">
        <v>621488</v>
      </c>
      <c r="L107" s="437" t="s">
        <v>1062</v>
      </c>
    </row>
    <row r="108" spans="1:12" ht="22.5">
      <c r="A108" s="441" t="s">
        <v>1057</v>
      </c>
      <c r="B108" s="442">
        <v>44112</v>
      </c>
      <c r="C108" s="441" t="s">
        <v>1073</v>
      </c>
      <c r="D108" s="441" t="s">
        <v>1074</v>
      </c>
      <c r="E108" s="441" t="s">
        <v>1072</v>
      </c>
      <c r="F108" s="443" t="s">
        <v>1075</v>
      </c>
      <c r="G108" s="441" t="s">
        <v>32</v>
      </c>
      <c r="H108" s="444">
        <v>4557489</v>
      </c>
      <c r="I108" s="443" t="s">
        <v>1076</v>
      </c>
      <c r="J108" s="441" t="s">
        <v>0</v>
      </c>
      <c r="K108" s="445">
        <v>5203679</v>
      </c>
      <c r="L108" s="441" t="s">
        <v>1062</v>
      </c>
    </row>
    <row r="109" spans="1:12" ht="22.5">
      <c r="A109" s="437" t="s">
        <v>1057</v>
      </c>
      <c r="B109" s="438">
        <v>44112</v>
      </c>
      <c r="C109" s="437" t="s">
        <v>1073</v>
      </c>
      <c r="D109" s="437" t="s">
        <v>1074</v>
      </c>
      <c r="E109" s="437" t="s">
        <v>1091</v>
      </c>
      <c r="F109" s="439" t="s">
        <v>1075</v>
      </c>
      <c r="G109" s="437" t="s">
        <v>32</v>
      </c>
      <c r="H109" s="440">
        <v>123583</v>
      </c>
      <c r="I109" s="439" t="s">
        <v>1076</v>
      </c>
      <c r="J109" s="437" t="s">
        <v>0</v>
      </c>
      <c r="K109" s="445">
        <v>141105</v>
      </c>
      <c r="L109" s="437" t="s">
        <v>1062</v>
      </c>
    </row>
    <row r="110" spans="1:12" ht="22.5">
      <c r="A110" s="441" t="s">
        <v>1057</v>
      </c>
      <c r="B110" s="442">
        <v>44112</v>
      </c>
      <c r="C110" s="441" t="s">
        <v>1073</v>
      </c>
      <c r="D110" s="441" t="s">
        <v>1074</v>
      </c>
      <c r="E110" s="441" t="s">
        <v>1033</v>
      </c>
      <c r="F110" s="443" t="s">
        <v>1075</v>
      </c>
      <c r="G110" s="441" t="s">
        <v>32</v>
      </c>
      <c r="H110" s="444">
        <v>16848095</v>
      </c>
      <c r="I110" s="443" t="s">
        <v>1076</v>
      </c>
      <c r="J110" s="441" t="s">
        <v>0</v>
      </c>
      <c r="K110" s="445">
        <v>19236929</v>
      </c>
      <c r="L110" s="441" t="s">
        <v>1062</v>
      </c>
    </row>
    <row r="111" spans="1:12" ht="22.5">
      <c r="A111" s="441" t="s">
        <v>1057</v>
      </c>
      <c r="B111" s="442">
        <v>44116</v>
      </c>
      <c r="C111" s="441" t="s">
        <v>1073</v>
      </c>
      <c r="D111" s="441" t="s">
        <v>1074</v>
      </c>
      <c r="E111" s="441" t="s">
        <v>1067</v>
      </c>
      <c r="F111" s="443" t="s">
        <v>1075</v>
      </c>
      <c r="G111" s="441" t="s">
        <v>32</v>
      </c>
      <c r="H111" s="444">
        <v>2637209</v>
      </c>
      <c r="I111" s="443" t="s">
        <v>1076</v>
      </c>
      <c r="J111" s="441" t="s">
        <v>0</v>
      </c>
      <c r="K111" s="445">
        <v>3003107</v>
      </c>
      <c r="L111" s="441" t="s">
        <v>1062</v>
      </c>
    </row>
    <row r="112" spans="1:12" ht="22.5">
      <c r="A112" s="437" t="s">
        <v>1057</v>
      </c>
      <c r="B112" s="438">
        <v>44116</v>
      </c>
      <c r="C112" s="437" t="s">
        <v>1073</v>
      </c>
      <c r="D112" s="437" t="s">
        <v>1074</v>
      </c>
      <c r="E112" s="437" t="s">
        <v>1080</v>
      </c>
      <c r="F112" s="439" t="s">
        <v>1075</v>
      </c>
      <c r="G112" s="437" t="s">
        <v>32</v>
      </c>
      <c r="H112" s="440">
        <v>27193</v>
      </c>
      <c r="I112" s="439" t="s">
        <v>1076</v>
      </c>
      <c r="J112" s="437" t="s">
        <v>0</v>
      </c>
      <c r="K112" s="445">
        <v>30965</v>
      </c>
      <c r="L112" s="437" t="s">
        <v>1062</v>
      </c>
    </row>
    <row r="113" spans="1:12" ht="22.5">
      <c r="A113" s="441" t="s">
        <v>1057</v>
      </c>
      <c r="B113" s="442">
        <v>44116</v>
      </c>
      <c r="C113" s="441" t="s">
        <v>1073</v>
      </c>
      <c r="D113" s="441" t="s">
        <v>1074</v>
      </c>
      <c r="E113" s="441" t="s">
        <v>1034</v>
      </c>
      <c r="F113" s="443" t="s">
        <v>1075</v>
      </c>
      <c r="G113" s="441" t="s">
        <v>32</v>
      </c>
      <c r="H113" s="444">
        <v>6430642</v>
      </c>
      <c r="I113" s="443" t="s">
        <v>1076</v>
      </c>
      <c r="J113" s="441" t="s">
        <v>0</v>
      </c>
      <c r="K113" s="445">
        <v>7322857</v>
      </c>
      <c r="L113" s="441" t="s">
        <v>1062</v>
      </c>
    </row>
    <row r="114" spans="1:12" ht="22.5">
      <c r="A114" s="437" t="s">
        <v>1057</v>
      </c>
      <c r="B114" s="438">
        <v>44116</v>
      </c>
      <c r="C114" s="437" t="s">
        <v>1073</v>
      </c>
      <c r="D114" s="437" t="s">
        <v>1074</v>
      </c>
      <c r="E114" s="437" t="s">
        <v>1081</v>
      </c>
      <c r="F114" s="439" t="s">
        <v>1075</v>
      </c>
      <c r="G114" s="437" t="s">
        <v>32</v>
      </c>
      <c r="H114" s="440">
        <v>4670070</v>
      </c>
      <c r="I114" s="439" t="s">
        <v>1076</v>
      </c>
      <c r="J114" s="437" t="s">
        <v>0</v>
      </c>
      <c r="K114" s="445">
        <v>5318016</v>
      </c>
      <c r="L114" s="437" t="s">
        <v>1062</v>
      </c>
    </row>
    <row r="115" spans="1:12" ht="22.5">
      <c r="A115" s="441" t="s">
        <v>1057</v>
      </c>
      <c r="B115" s="442">
        <v>44116</v>
      </c>
      <c r="C115" s="441" t="s">
        <v>1073</v>
      </c>
      <c r="D115" s="441" t="s">
        <v>1074</v>
      </c>
      <c r="E115" s="441" t="s">
        <v>1033</v>
      </c>
      <c r="F115" s="443" t="s">
        <v>1075</v>
      </c>
      <c r="G115" s="441" t="s">
        <v>32</v>
      </c>
      <c r="H115" s="444">
        <v>2367172</v>
      </c>
      <c r="I115" s="443" t="s">
        <v>1076</v>
      </c>
      <c r="J115" s="441" t="s">
        <v>0</v>
      </c>
      <c r="K115" s="445">
        <v>2695603</v>
      </c>
      <c r="L115" s="441" t="s">
        <v>1062</v>
      </c>
    </row>
    <row r="116" spans="1:12" ht="22.5">
      <c r="A116" s="437" t="s">
        <v>1057</v>
      </c>
      <c r="B116" s="438">
        <v>44116</v>
      </c>
      <c r="C116" s="437" t="s">
        <v>1073</v>
      </c>
      <c r="D116" s="437" t="s">
        <v>1074</v>
      </c>
      <c r="E116" s="437" t="s">
        <v>1079</v>
      </c>
      <c r="F116" s="439" t="s">
        <v>1075</v>
      </c>
      <c r="G116" s="437" t="s">
        <v>32</v>
      </c>
      <c r="H116" s="440">
        <v>2637212</v>
      </c>
      <c r="I116" s="439" t="s">
        <v>1076</v>
      </c>
      <c r="J116" s="437" t="s">
        <v>0</v>
      </c>
      <c r="K116" s="445">
        <v>3003110</v>
      </c>
      <c r="L116" s="437" t="s">
        <v>1062</v>
      </c>
    </row>
    <row r="117" spans="1:12" ht="22.5">
      <c r="A117" s="441" t="s">
        <v>1057</v>
      </c>
      <c r="B117" s="442">
        <v>44116</v>
      </c>
      <c r="C117" s="441" t="s">
        <v>1073</v>
      </c>
      <c r="D117" s="441" t="s">
        <v>1074</v>
      </c>
      <c r="E117" s="441" t="s">
        <v>1077</v>
      </c>
      <c r="F117" s="443" t="s">
        <v>1075</v>
      </c>
      <c r="G117" s="441" t="s">
        <v>32</v>
      </c>
      <c r="H117" s="444">
        <v>1767350</v>
      </c>
      <c r="I117" s="443" t="s">
        <v>1076</v>
      </c>
      <c r="J117" s="441" t="s">
        <v>0</v>
      </c>
      <c r="K117" s="445">
        <v>2012559</v>
      </c>
      <c r="L117" s="441" t="s">
        <v>1062</v>
      </c>
    </row>
    <row r="118" spans="1:12" ht="22.5">
      <c r="A118" s="437" t="s">
        <v>1057</v>
      </c>
      <c r="B118" s="438">
        <v>44116</v>
      </c>
      <c r="C118" s="437" t="s">
        <v>1073</v>
      </c>
      <c r="D118" s="437" t="s">
        <v>1074</v>
      </c>
      <c r="E118" s="437" t="s">
        <v>1067</v>
      </c>
      <c r="F118" s="439" t="s">
        <v>1075</v>
      </c>
      <c r="G118" s="437" t="s">
        <v>32</v>
      </c>
      <c r="H118" s="440">
        <v>6716290</v>
      </c>
      <c r="I118" s="439" t="s">
        <v>1076</v>
      </c>
      <c r="J118" s="437" t="s">
        <v>0</v>
      </c>
      <c r="K118" s="445">
        <v>7648137</v>
      </c>
      <c r="L118" s="437" t="s">
        <v>1062</v>
      </c>
    </row>
    <row r="119" spans="1:12" ht="22.5">
      <c r="A119" s="441" t="s">
        <v>1057</v>
      </c>
      <c r="B119" s="442">
        <v>44116</v>
      </c>
      <c r="C119" s="441" t="s">
        <v>1073</v>
      </c>
      <c r="D119" s="441" t="s">
        <v>1074</v>
      </c>
      <c r="E119" s="441" t="s">
        <v>1078</v>
      </c>
      <c r="F119" s="443" t="s">
        <v>1075</v>
      </c>
      <c r="G119" s="441" t="s">
        <v>32</v>
      </c>
      <c r="H119" s="444">
        <v>8351484</v>
      </c>
      <c r="I119" s="443" t="s">
        <v>1076</v>
      </c>
      <c r="J119" s="441" t="s">
        <v>0</v>
      </c>
      <c r="K119" s="445">
        <v>9510205</v>
      </c>
      <c r="L119" s="441" t="s">
        <v>1062</v>
      </c>
    </row>
    <row r="120" spans="1:12" ht="22.5">
      <c r="A120" s="441" t="s">
        <v>1057</v>
      </c>
      <c r="B120" s="442">
        <v>44117</v>
      </c>
      <c r="C120" s="441" t="s">
        <v>1073</v>
      </c>
      <c r="D120" s="441" t="s">
        <v>1074</v>
      </c>
      <c r="E120" s="441" t="s">
        <v>1091</v>
      </c>
      <c r="F120" s="443" t="s">
        <v>1075</v>
      </c>
      <c r="G120" s="441" t="s">
        <v>32</v>
      </c>
      <c r="H120" s="444">
        <v>178741229</v>
      </c>
      <c r="I120" s="443" t="s">
        <v>1076</v>
      </c>
      <c r="J120" s="441" t="s">
        <v>0</v>
      </c>
      <c r="K120" s="445">
        <v>204292863</v>
      </c>
      <c r="L120" s="441" t="s">
        <v>1062</v>
      </c>
    </row>
    <row r="121" spans="1:12" ht="22.5">
      <c r="A121" s="437" t="s">
        <v>1057</v>
      </c>
      <c r="B121" s="438">
        <v>44117</v>
      </c>
      <c r="C121" s="437" t="s">
        <v>1073</v>
      </c>
      <c r="D121" s="437" t="s">
        <v>1074</v>
      </c>
      <c r="E121" s="437" t="s">
        <v>1077</v>
      </c>
      <c r="F121" s="439" t="s">
        <v>1075</v>
      </c>
      <c r="G121" s="437" t="s">
        <v>32</v>
      </c>
      <c r="H121" s="440">
        <v>5543246</v>
      </c>
      <c r="I121" s="439" t="s">
        <v>1076</v>
      </c>
      <c r="J121" s="437" t="s">
        <v>0</v>
      </c>
      <c r="K121" s="445">
        <v>6335670</v>
      </c>
      <c r="L121" s="437" t="s">
        <v>1062</v>
      </c>
    </row>
    <row r="122" spans="1:12" ht="22.5">
      <c r="A122" s="441" t="s">
        <v>1057</v>
      </c>
      <c r="B122" s="442">
        <v>44117</v>
      </c>
      <c r="C122" s="441" t="s">
        <v>1073</v>
      </c>
      <c r="D122" s="441" t="s">
        <v>1074</v>
      </c>
      <c r="E122" s="441" t="s">
        <v>1062</v>
      </c>
      <c r="F122" s="443" t="s">
        <v>1075</v>
      </c>
      <c r="G122" s="441" t="s">
        <v>32</v>
      </c>
      <c r="H122" s="444">
        <v>1209297</v>
      </c>
      <c r="I122" s="443" t="s">
        <v>1076</v>
      </c>
      <c r="J122" s="441" t="s">
        <v>0</v>
      </c>
      <c r="K122" s="445">
        <v>1382169</v>
      </c>
      <c r="L122" s="441" t="s">
        <v>1062</v>
      </c>
    </row>
    <row r="123" spans="1:12" ht="22.5">
      <c r="A123" s="437" t="s">
        <v>1057</v>
      </c>
      <c r="B123" s="438">
        <v>44117</v>
      </c>
      <c r="C123" s="437" t="s">
        <v>1073</v>
      </c>
      <c r="D123" s="437" t="s">
        <v>1074</v>
      </c>
      <c r="E123" s="437" t="s">
        <v>1081</v>
      </c>
      <c r="F123" s="439" t="s">
        <v>1075</v>
      </c>
      <c r="G123" s="437" t="s">
        <v>32</v>
      </c>
      <c r="H123" s="440">
        <v>30997007</v>
      </c>
      <c r="I123" s="439" t="s">
        <v>1076</v>
      </c>
      <c r="J123" s="437" t="s">
        <v>0</v>
      </c>
      <c r="K123" s="445">
        <v>35428128</v>
      </c>
      <c r="L123" s="437" t="s">
        <v>1062</v>
      </c>
    </row>
    <row r="124" spans="1:12" ht="22.5">
      <c r="A124" s="441" t="s">
        <v>1057</v>
      </c>
      <c r="B124" s="442">
        <v>44117</v>
      </c>
      <c r="C124" s="441" t="s">
        <v>1073</v>
      </c>
      <c r="D124" s="441" t="s">
        <v>1074</v>
      </c>
      <c r="E124" s="441" t="s">
        <v>1085</v>
      </c>
      <c r="F124" s="443" t="s">
        <v>1075</v>
      </c>
      <c r="G124" s="441" t="s">
        <v>32</v>
      </c>
      <c r="H124" s="444">
        <v>7004570</v>
      </c>
      <c r="I124" s="443" t="s">
        <v>1076</v>
      </c>
      <c r="J124" s="441" t="s">
        <v>0</v>
      </c>
      <c r="K124" s="445">
        <v>8005895</v>
      </c>
      <c r="L124" s="441" t="s">
        <v>1062</v>
      </c>
    </row>
    <row r="125" spans="1:12" ht="22.5">
      <c r="A125" s="437" t="s">
        <v>1057</v>
      </c>
      <c r="B125" s="438">
        <v>44117</v>
      </c>
      <c r="C125" s="437" t="s">
        <v>1073</v>
      </c>
      <c r="D125" s="437" t="s">
        <v>1074</v>
      </c>
      <c r="E125" s="437" t="s">
        <v>1063</v>
      </c>
      <c r="F125" s="439" t="s">
        <v>1075</v>
      </c>
      <c r="G125" s="437" t="s">
        <v>32</v>
      </c>
      <c r="H125" s="440">
        <v>9427555</v>
      </c>
      <c r="I125" s="439" t="s">
        <v>1076</v>
      </c>
      <c r="J125" s="437" t="s">
        <v>0</v>
      </c>
      <c r="K125" s="445">
        <v>10775254</v>
      </c>
      <c r="L125" s="437" t="s">
        <v>1062</v>
      </c>
    </row>
    <row r="126" spans="1:12" ht="22.5">
      <c r="A126" s="441" t="s">
        <v>1057</v>
      </c>
      <c r="B126" s="442">
        <v>44117</v>
      </c>
      <c r="C126" s="441" t="s">
        <v>1073</v>
      </c>
      <c r="D126" s="441" t="s">
        <v>1074</v>
      </c>
      <c r="E126" s="441" t="s">
        <v>1067</v>
      </c>
      <c r="F126" s="443" t="s">
        <v>1075</v>
      </c>
      <c r="G126" s="441" t="s">
        <v>32</v>
      </c>
      <c r="H126" s="444">
        <v>14750275</v>
      </c>
      <c r="I126" s="443" t="s">
        <v>1076</v>
      </c>
      <c r="J126" s="441" t="s">
        <v>0</v>
      </c>
      <c r="K126" s="445">
        <v>16858874</v>
      </c>
      <c r="L126" s="441" t="s">
        <v>1062</v>
      </c>
    </row>
    <row r="127" spans="1:12" ht="22.5">
      <c r="A127" s="437" t="s">
        <v>1057</v>
      </c>
      <c r="B127" s="438">
        <v>44117</v>
      </c>
      <c r="C127" s="437" t="s">
        <v>1073</v>
      </c>
      <c r="D127" s="437" t="s">
        <v>1074</v>
      </c>
      <c r="E127" s="437" t="s">
        <v>1087</v>
      </c>
      <c r="F127" s="439" t="s">
        <v>1075</v>
      </c>
      <c r="G127" s="437" t="s">
        <v>32</v>
      </c>
      <c r="H127" s="440">
        <v>7660926</v>
      </c>
      <c r="I127" s="439" t="s">
        <v>1076</v>
      </c>
      <c r="J127" s="437" t="s">
        <v>0</v>
      </c>
      <c r="K127" s="445">
        <v>8756080</v>
      </c>
      <c r="L127" s="437" t="s">
        <v>1062</v>
      </c>
    </row>
    <row r="128" spans="1:12" ht="22.5">
      <c r="A128" s="441" t="s">
        <v>1057</v>
      </c>
      <c r="B128" s="442">
        <v>44117</v>
      </c>
      <c r="C128" s="441" t="s">
        <v>1073</v>
      </c>
      <c r="D128" s="441" t="s">
        <v>1074</v>
      </c>
      <c r="E128" s="441" t="s">
        <v>1093</v>
      </c>
      <c r="F128" s="443" t="s">
        <v>1075</v>
      </c>
      <c r="G128" s="441" t="s">
        <v>32</v>
      </c>
      <c r="H128" s="444">
        <v>21690860</v>
      </c>
      <c r="I128" s="443" t="s">
        <v>1076</v>
      </c>
      <c r="J128" s="441" t="s">
        <v>0</v>
      </c>
      <c r="K128" s="445">
        <v>24791638</v>
      </c>
      <c r="L128" s="441" t="s">
        <v>1062</v>
      </c>
    </row>
    <row r="129" spans="1:12" ht="22.5">
      <c r="A129" s="437" t="s">
        <v>1057</v>
      </c>
      <c r="B129" s="438">
        <v>44117</v>
      </c>
      <c r="C129" s="437" t="s">
        <v>1073</v>
      </c>
      <c r="D129" s="437" t="s">
        <v>1074</v>
      </c>
      <c r="E129" s="437" t="s">
        <v>1034</v>
      </c>
      <c r="F129" s="439" t="s">
        <v>1075</v>
      </c>
      <c r="G129" s="437" t="s">
        <v>32</v>
      </c>
      <c r="H129" s="440">
        <v>29063959</v>
      </c>
      <c r="I129" s="439" t="s">
        <v>1076</v>
      </c>
      <c r="J129" s="437" t="s">
        <v>0</v>
      </c>
      <c r="K129" s="445">
        <v>33218745</v>
      </c>
      <c r="L129" s="437" t="s">
        <v>1062</v>
      </c>
    </row>
    <row r="130" spans="1:12" ht="22.5">
      <c r="A130" s="441" t="s">
        <v>1057</v>
      </c>
      <c r="B130" s="442">
        <v>44117</v>
      </c>
      <c r="C130" s="441" t="s">
        <v>1073</v>
      </c>
      <c r="D130" s="441" t="s">
        <v>1074</v>
      </c>
      <c r="E130" s="441" t="s">
        <v>1078</v>
      </c>
      <c r="F130" s="443" t="s">
        <v>1075</v>
      </c>
      <c r="G130" s="441" t="s">
        <v>32</v>
      </c>
      <c r="H130" s="444">
        <v>27281010</v>
      </c>
      <c r="I130" s="443" t="s">
        <v>1076</v>
      </c>
      <c r="J130" s="441" t="s">
        <v>0</v>
      </c>
      <c r="K130" s="445">
        <v>31180918</v>
      </c>
      <c r="L130" s="441" t="s">
        <v>1062</v>
      </c>
    </row>
    <row r="131" spans="1:12" ht="22.5">
      <c r="A131" s="441" t="s">
        <v>1057</v>
      </c>
      <c r="B131" s="442">
        <v>44118</v>
      </c>
      <c r="C131" s="441" t="s">
        <v>1073</v>
      </c>
      <c r="D131" s="441" t="s">
        <v>1074</v>
      </c>
      <c r="E131" s="441" t="s">
        <v>1067</v>
      </c>
      <c r="F131" s="443" t="s">
        <v>1075</v>
      </c>
      <c r="G131" s="441" t="s">
        <v>32</v>
      </c>
      <c r="H131" s="444">
        <v>62764</v>
      </c>
      <c r="I131" s="443" t="s">
        <v>1076</v>
      </c>
      <c r="J131" s="441" t="s">
        <v>0</v>
      </c>
      <c r="K131" s="445">
        <v>71702</v>
      </c>
      <c r="L131" s="441" t="s">
        <v>1062</v>
      </c>
    </row>
    <row r="132" spans="1:12" ht="22.5">
      <c r="A132" s="437" t="s">
        <v>1057</v>
      </c>
      <c r="B132" s="438">
        <v>44118</v>
      </c>
      <c r="C132" s="437" t="s">
        <v>1073</v>
      </c>
      <c r="D132" s="437" t="s">
        <v>1074</v>
      </c>
      <c r="E132" s="437" t="s">
        <v>1080</v>
      </c>
      <c r="F132" s="439" t="s">
        <v>1075</v>
      </c>
      <c r="G132" s="437" t="s">
        <v>32</v>
      </c>
      <c r="H132" s="440">
        <v>7053688</v>
      </c>
      <c r="I132" s="439" t="s">
        <v>1076</v>
      </c>
      <c r="J132" s="437" t="s">
        <v>0</v>
      </c>
      <c r="K132" s="445">
        <v>8058276</v>
      </c>
      <c r="L132" s="437" t="s">
        <v>1062</v>
      </c>
    </row>
    <row r="133" spans="1:12" ht="22.5">
      <c r="A133" s="441" t="s">
        <v>1057</v>
      </c>
      <c r="B133" s="442">
        <v>44118</v>
      </c>
      <c r="C133" s="441" t="s">
        <v>1073</v>
      </c>
      <c r="D133" s="441" t="s">
        <v>1074</v>
      </c>
      <c r="E133" s="441" t="s">
        <v>1063</v>
      </c>
      <c r="F133" s="443" t="s">
        <v>1075</v>
      </c>
      <c r="G133" s="441" t="s">
        <v>32</v>
      </c>
      <c r="H133" s="444">
        <v>17929836</v>
      </c>
      <c r="I133" s="443" t="s">
        <v>1076</v>
      </c>
      <c r="J133" s="441" t="s">
        <v>0</v>
      </c>
      <c r="K133" s="445">
        <v>20483409</v>
      </c>
      <c r="L133" s="441" t="s">
        <v>1062</v>
      </c>
    </row>
    <row r="134" spans="1:12" ht="22.5">
      <c r="A134" s="437" t="s">
        <v>1057</v>
      </c>
      <c r="B134" s="438">
        <v>44118</v>
      </c>
      <c r="C134" s="437" t="s">
        <v>1073</v>
      </c>
      <c r="D134" s="437" t="s">
        <v>1074</v>
      </c>
      <c r="E134" s="437" t="s">
        <v>1034</v>
      </c>
      <c r="F134" s="439" t="s">
        <v>1075</v>
      </c>
      <c r="G134" s="437" t="s">
        <v>32</v>
      </c>
      <c r="H134" s="440">
        <v>9222222</v>
      </c>
      <c r="I134" s="439" t="s">
        <v>1076</v>
      </c>
      <c r="J134" s="437" t="s">
        <v>0</v>
      </c>
      <c r="K134" s="445">
        <v>10535654</v>
      </c>
      <c r="L134" s="437" t="s">
        <v>1062</v>
      </c>
    </row>
    <row r="135" spans="1:12" ht="22.5">
      <c r="A135" s="441" t="s">
        <v>1057</v>
      </c>
      <c r="B135" s="442">
        <v>44118</v>
      </c>
      <c r="C135" s="441" t="s">
        <v>1073</v>
      </c>
      <c r="D135" s="441" t="s">
        <v>1074</v>
      </c>
      <c r="E135" s="441" t="s">
        <v>1086</v>
      </c>
      <c r="F135" s="443" t="s">
        <v>1075</v>
      </c>
      <c r="G135" s="441" t="s">
        <v>32</v>
      </c>
      <c r="H135" s="444">
        <v>22100414</v>
      </c>
      <c r="I135" s="443" t="s">
        <v>1076</v>
      </c>
      <c r="J135" s="441" t="s">
        <v>0</v>
      </c>
      <c r="K135" s="445">
        <v>25247962</v>
      </c>
      <c r="L135" s="441" t="s">
        <v>1062</v>
      </c>
    </row>
    <row r="136" spans="1:12" ht="22.5">
      <c r="A136" s="437" t="s">
        <v>1057</v>
      </c>
      <c r="B136" s="438">
        <v>44118</v>
      </c>
      <c r="C136" s="437" t="s">
        <v>1073</v>
      </c>
      <c r="D136" s="437" t="s">
        <v>1074</v>
      </c>
      <c r="E136" s="437" t="s">
        <v>1067</v>
      </c>
      <c r="F136" s="439" t="s">
        <v>1075</v>
      </c>
      <c r="G136" s="437" t="s">
        <v>32</v>
      </c>
      <c r="H136" s="440">
        <v>13546878</v>
      </c>
      <c r="I136" s="439" t="s">
        <v>1076</v>
      </c>
      <c r="J136" s="437" t="s">
        <v>0</v>
      </c>
      <c r="K136" s="445">
        <v>15476229</v>
      </c>
      <c r="L136" s="437" t="s">
        <v>1062</v>
      </c>
    </row>
    <row r="137" spans="1:12" ht="33.75">
      <c r="A137" s="441" t="s">
        <v>1057</v>
      </c>
      <c r="B137" s="442">
        <v>44118</v>
      </c>
      <c r="C137" s="441" t="s">
        <v>1073</v>
      </c>
      <c r="D137" s="441" t="s">
        <v>1074</v>
      </c>
      <c r="E137" s="441" t="s">
        <v>1089</v>
      </c>
      <c r="F137" s="443" t="s">
        <v>1075</v>
      </c>
      <c r="G137" s="441" t="s">
        <v>32</v>
      </c>
      <c r="H137" s="444">
        <v>17517425</v>
      </c>
      <c r="I137" s="443" t="s">
        <v>1076</v>
      </c>
      <c r="J137" s="441" t="s">
        <v>0</v>
      </c>
      <c r="K137" s="445">
        <v>20012262</v>
      </c>
      <c r="L137" s="441" t="s">
        <v>1062</v>
      </c>
    </row>
    <row r="138" spans="1:12" ht="22.5">
      <c r="A138" s="437" t="s">
        <v>1057</v>
      </c>
      <c r="B138" s="438">
        <v>44118</v>
      </c>
      <c r="C138" s="437" t="s">
        <v>1073</v>
      </c>
      <c r="D138" s="437" t="s">
        <v>1074</v>
      </c>
      <c r="E138" s="437" t="s">
        <v>1085</v>
      </c>
      <c r="F138" s="439" t="s">
        <v>1075</v>
      </c>
      <c r="G138" s="437" t="s">
        <v>32</v>
      </c>
      <c r="H138" s="440">
        <v>2076174</v>
      </c>
      <c r="I138" s="439" t="s">
        <v>1076</v>
      </c>
      <c r="J138" s="437" t="s">
        <v>0</v>
      </c>
      <c r="K138" s="445">
        <v>2371863</v>
      </c>
      <c r="L138" s="437" t="s">
        <v>1062</v>
      </c>
    </row>
    <row r="139" spans="1:12" ht="22.5">
      <c r="A139" s="441" t="s">
        <v>1057</v>
      </c>
      <c r="B139" s="442">
        <v>44118</v>
      </c>
      <c r="C139" s="441" t="s">
        <v>1073</v>
      </c>
      <c r="D139" s="441" t="s">
        <v>1074</v>
      </c>
      <c r="E139" s="441" t="s">
        <v>1062</v>
      </c>
      <c r="F139" s="443" t="s">
        <v>1075</v>
      </c>
      <c r="G139" s="441" t="s">
        <v>32</v>
      </c>
      <c r="H139" s="444">
        <v>4534524</v>
      </c>
      <c r="I139" s="443" t="s">
        <v>1076</v>
      </c>
      <c r="J139" s="441" t="s">
        <v>0</v>
      </c>
      <c r="K139" s="445">
        <v>5180332</v>
      </c>
      <c r="L139" s="441" t="s">
        <v>1062</v>
      </c>
    </row>
    <row r="140" spans="1:12" ht="22.5">
      <c r="A140" s="437" t="s">
        <v>1057</v>
      </c>
      <c r="B140" s="438">
        <v>44118</v>
      </c>
      <c r="C140" s="437" t="s">
        <v>1073</v>
      </c>
      <c r="D140" s="437" t="s">
        <v>1074</v>
      </c>
      <c r="E140" s="437" t="s">
        <v>1033</v>
      </c>
      <c r="F140" s="439" t="s">
        <v>1075</v>
      </c>
      <c r="G140" s="437" t="s">
        <v>32</v>
      </c>
      <c r="H140" s="440">
        <v>1472466</v>
      </c>
      <c r="I140" s="439" t="s">
        <v>1076</v>
      </c>
      <c r="J140" s="437" t="s">
        <v>0</v>
      </c>
      <c r="K140" s="445">
        <v>1682174</v>
      </c>
      <c r="L140" s="437" t="s">
        <v>1062</v>
      </c>
    </row>
    <row r="141" spans="1:12" ht="22.5">
      <c r="A141" s="441" t="s">
        <v>1057</v>
      </c>
      <c r="B141" s="442">
        <v>44118</v>
      </c>
      <c r="C141" s="441" t="s">
        <v>1073</v>
      </c>
      <c r="D141" s="441" t="s">
        <v>1074</v>
      </c>
      <c r="E141" s="441" t="s">
        <v>1077</v>
      </c>
      <c r="F141" s="443" t="s">
        <v>1075</v>
      </c>
      <c r="G141" s="441" t="s">
        <v>32</v>
      </c>
      <c r="H141" s="444">
        <v>3834225</v>
      </c>
      <c r="I141" s="443" t="s">
        <v>1076</v>
      </c>
      <c r="J141" s="441" t="s">
        <v>0</v>
      </c>
      <c r="K141" s="445">
        <v>4380296</v>
      </c>
      <c r="L141" s="441" t="s">
        <v>1062</v>
      </c>
    </row>
    <row r="142" spans="1:12" ht="22.5">
      <c r="A142" s="437" t="s">
        <v>1057</v>
      </c>
      <c r="B142" s="438">
        <v>44118</v>
      </c>
      <c r="C142" s="437" t="s">
        <v>1073</v>
      </c>
      <c r="D142" s="437" t="s">
        <v>1074</v>
      </c>
      <c r="E142" s="437" t="s">
        <v>1062</v>
      </c>
      <c r="F142" s="439" t="s">
        <v>1075</v>
      </c>
      <c r="G142" s="437" t="s">
        <v>32</v>
      </c>
      <c r="H142" s="440">
        <v>6548671</v>
      </c>
      <c r="I142" s="439" t="s">
        <v>1076</v>
      </c>
      <c r="J142" s="437" t="s">
        <v>0</v>
      </c>
      <c r="K142" s="445">
        <v>7481334</v>
      </c>
      <c r="L142" s="437" t="s">
        <v>1062</v>
      </c>
    </row>
    <row r="143" spans="1:12" ht="22.5">
      <c r="A143" s="441" t="s">
        <v>1057</v>
      </c>
      <c r="B143" s="442">
        <v>44119</v>
      </c>
      <c r="C143" s="441" t="s">
        <v>1073</v>
      </c>
      <c r="D143" s="441" t="s">
        <v>1074</v>
      </c>
      <c r="E143" s="441" t="s">
        <v>1086</v>
      </c>
      <c r="F143" s="443" t="s">
        <v>1075</v>
      </c>
      <c r="G143" s="441" t="s">
        <v>32</v>
      </c>
      <c r="H143" s="444">
        <v>982097</v>
      </c>
      <c r="I143" s="443" t="s">
        <v>1076</v>
      </c>
      <c r="J143" s="441" t="s">
        <v>0</v>
      </c>
      <c r="K143" s="445">
        <v>1111398</v>
      </c>
      <c r="L143" s="441" t="s">
        <v>1062</v>
      </c>
    </row>
    <row r="144" spans="1:12" ht="22.5">
      <c r="A144" s="437" t="s">
        <v>1057</v>
      </c>
      <c r="B144" s="438">
        <v>44119</v>
      </c>
      <c r="C144" s="437" t="s">
        <v>1073</v>
      </c>
      <c r="D144" s="437" t="s">
        <v>1074</v>
      </c>
      <c r="E144" s="437" t="s">
        <v>1033</v>
      </c>
      <c r="F144" s="439" t="s">
        <v>1075</v>
      </c>
      <c r="G144" s="437" t="s">
        <v>32</v>
      </c>
      <c r="H144" s="440">
        <v>1005952</v>
      </c>
      <c r="I144" s="439" t="s">
        <v>1076</v>
      </c>
      <c r="J144" s="437" t="s">
        <v>0</v>
      </c>
      <c r="K144" s="445">
        <v>1138394</v>
      </c>
      <c r="L144" s="437" t="s">
        <v>1062</v>
      </c>
    </row>
    <row r="145" spans="1:12" ht="22.5">
      <c r="A145" s="441" t="s">
        <v>1057</v>
      </c>
      <c r="B145" s="442">
        <v>44120</v>
      </c>
      <c r="C145" s="441" t="s">
        <v>1073</v>
      </c>
      <c r="D145" s="441" t="s">
        <v>1074</v>
      </c>
      <c r="E145" s="441" t="s">
        <v>1034</v>
      </c>
      <c r="F145" s="443" t="s">
        <v>1075</v>
      </c>
      <c r="G145" s="441" t="s">
        <v>32</v>
      </c>
      <c r="H145" s="444">
        <v>8931</v>
      </c>
      <c r="I145" s="443" t="s">
        <v>1076</v>
      </c>
      <c r="J145" s="441" t="s">
        <v>0</v>
      </c>
      <c r="K145" s="445">
        <v>10015</v>
      </c>
      <c r="L145" s="441" t="s">
        <v>1062</v>
      </c>
    </row>
    <row r="146" spans="1:12" ht="22.5">
      <c r="A146" s="437" t="s">
        <v>1057</v>
      </c>
      <c r="B146" s="438">
        <v>44120</v>
      </c>
      <c r="C146" s="437" t="s">
        <v>1073</v>
      </c>
      <c r="D146" s="437" t="s">
        <v>1074</v>
      </c>
      <c r="E146" s="437" t="s">
        <v>1077</v>
      </c>
      <c r="F146" s="439" t="s">
        <v>1075</v>
      </c>
      <c r="G146" s="437" t="s">
        <v>32</v>
      </c>
      <c r="H146" s="440">
        <v>13305102</v>
      </c>
      <c r="I146" s="439" t="s">
        <v>1076</v>
      </c>
      <c r="J146" s="437" t="s">
        <v>0</v>
      </c>
      <c r="K146" s="445">
        <v>14921451</v>
      </c>
      <c r="L146" s="437" t="s">
        <v>1062</v>
      </c>
    </row>
    <row r="147" spans="1:12" ht="22.5">
      <c r="A147" s="441" t="s">
        <v>1057</v>
      </c>
      <c r="B147" s="442">
        <v>44120</v>
      </c>
      <c r="C147" s="441" t="s">
        <v>1073</v>
      </c>
      <c r="D147" s="441" t="s">
        <v>1074</v>
      </c>
      <c r="E147" s="441" t="s">
        <v>1079</v>
      </c>
      <c r="F147" s="443" t="s">
        <v>1075</v>
      </c>
      <c r="G147" s="441" t="s">
        <v>32</v>
      </c>
      <c r="H147" s="444">
        <v>1089</v>
      </c>
      <c r="I147" s="443" t="s">
        <v>1076</v>
      </c>
      <c r="J147" s="441" t="s">
        <v>0</v>
      </c>
      <c r="K147" s="445">
        <v>1221</v>
      </c>
      <c r="L147" s="441" t="s">
        <v>1062</v>
      </c>
    </row>
    <row r="148" spans="1:12" ht="22.5">
      <c r="A148" s="437" t="s">
        <v>1057</v>
      </c>
      <c r="B148" s="438">
        <v>44120</v>
      </c>
      <c r="C148" s="437" t="s">
        <v>1073</v>
      </c>
      <c r="D148" s="437" t="s">
        <v>1074</v>
      </c>
      <c r="E148" s="437" t="s">
        <v>1081</v>
      </c>
      <c r="F148" s="439" t="s">
        <v>1075</v>
      </c>
      <c r="G148" s="437" t="s">
        <v>32</v>
      </c>
      <c r="H148" s="440">
        <v>21212923</v>
      </c>
      <c r="I148" s="439" t="s">
        <v>1076</v>
      </c>
      <c r="J148" s="437" t="s">
        <v>0</v>
      </c>
      <c r="K148" s="445">
        <v>23789941</v>
      </c>
      <c r="L148" s="437" t="s">
        <v>1062</v>
      </c>
    </row>
    <row r="149" spans="1:12" ht="22.5">
      <c r="A149" s="441" t="s">
        <v>1057</v>
      </c>
      <c r="B149" s="442">
        <v>44120</v>
      </c>
      <c r="C149" s="441" t="s">
        <v>1073</v>
      </c>
      <c r="D149" s="441" t="s">
        <v>1074</v>
      </c>
      <c r="E149" s="441" t="s">
        <v>1067</v>
      </c>
      <c r="F149" s="443" t="s">
        <v>1075</v>
      </c>
      <c r="G149" s="441" t="s">
        <v>32</v>
      </c>
      <c r="H149" s="444">
        <v>4017474</v>
      </c>
      <c r="I149" s="443" t="s">
        <v>1076</v>
      </c>
      <c r="J149" s="441" t="s">
        <v>0</v>
      </c>
      <c r="K149" s="445">
        <v>4505530</v>
      </c>
      <c r="L149" s="441" t="s">
        <v>1062</v>
      </c>
    </row>
    <row r="150" spans="1:12" ht="22.5">
      <c r="A150" s="437" t="s">
        <v>1057</v>
      </c>
      <c r="B150" s="438">
        <v>44120</v>
      </c>
      <c r="C150" s="437" t="s">
        <v>1073</v>
      </c>
      <c r="D150" s="437" t="s">
        <v>1074</v>
      </c>
      <c r="E150" s="437" t="s">
        <v>1077</v>
      </c>
      <c r="F150" s="439" t="s">
        <v>1075</v>
      </c>
      <c r="G150" s="437" t="s">
        <v>32</v>
      </c>
      <c r="H150" s="440">
        <v>4484067</v>
      </c>
      <c r="I150" s="439" t="s">
        <v>1076</v>
      </c>
      <c r="J150" s="437" t="s">
        <v>0</v>
      </c>
      <c r="K150" s="445">
        <v>5028806</v>
      </c>
      <c r="L150" s="437" t="s">
        <v>1062</v>
      </c>
    </row>
    <row r="151" spans="1:12" ht="22.5">
      <c r="A151" s="441" t="s">
        <v>1057</v>
      </c>
      <c r="B151" s="442">
        <v>44120</v>
      </c>
      <c r="C151" s="441" t="s">
        <v>1073</v>
      </c>
      <c r="D151" s="441" t="s">
        <v>1074</v>
      </c>
      <c r="E151" s="441" t="s">
        <v>1087</v>
      </c>
      <c r="F151" s="443" t="s">
        <v>1075</v>
      </c>
      <c r="G151" s="441" t="s">
        <v>32</v>
      </c>
      <c r="H151" s="444">
        <v>1141069</v>
      </c>
      <c r="I151" s="443" t="s">
        <v>1076</v>
      </c>
      <c r="J151" s="441" t="s">
        <v>0</v>
      </c>
      <c r="K151" s="445">
        <v>1279689</v>
      </c>
      <c r="L151" s="441" t="s">
        <v>1062</v>
      </c>
    </row>
    <row r="152" spans="1:12" ht="22.5">
      <c r="A152" s="437" t="s">
        <v>1057</v>
      </c>
      <c r="B152" s="438">
        <v>44120</v>
      </c>
      <c r="C152" s="437" t="s">
        <v>1073</v>
      </c>
      <c r="D152" s="437" t="s">
        <v>1074</v>
      </c>
      <c r="E152" s="437" t="s">
        <v>1081</v>
      </c>
      <c r="F152" s="439" t="s">
        <v>1075</v>
      </c>
      <c r="G152" s="437" t="s">
        <v>32</v>
      </c>
      <c r="H152" s="440">
        <v>10800109</v>
      </c>
      <c r="I152" s="439" t="s">
        <v>1076</v>
      </c>
      <c r="J152" s="437" t="s">
        <v>0</v>
      </c>
      <c r="K152" s="445">
        <v>12112142</v>
      </c>
      <c r="L152" s="437" t="s">
        <v>1062</v>
      </c>
    </row>
  </sheetData>
  <mergeCells count="1">
    <mergeCell ref="C1:E1"/>
  </mergeCells>
  <phoneticPr fontId="1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630D-872E-487F-A398-785C071578DD}">
  <sheetPr>
    <tabColor theme="3" tint="-0.249977111117893"/>
  </sheetPr>
  <dimension ref="A1:L14"/>
  <sheetViews>
    <sheetView workbookViewId="0">
      <selection activeCell="L18" sqref="A1:L18"/>
    </sheetView>
  </sheetViews>
  <sheetFormatPr defaultRowHeight="12.75"/>
  <cols>
    <col min="1" max="1" width="7.5703125" bestFit="1" customWidth="1"/>
    <col min="2" max="2" width="11.42578125" bestFit="1" customWidth="1"/>
    <col min="3" max="3" width="6.5703125" bestFit="1" customWidth="1"/>
    <col min="4" max="4" width="8.28515625" bestFit="1" customWidth="1"/>
    <col min="5" max="5" width="8.7109375" bestFit="1" customWidth="1"/>
    <col min="6" max="7" width="8.28515625" bestFit="1" customWidth="1"/>
    <col min="8" max="8" width="14.140625" bestFit="1" customWidth="1"/>
    <col min="9" max="10" width="8.28515625" bestFit="1" customWidth="1"/>
    <col min="11" max="11" width="14.140625" bestFit="1" customWidth="1"/>
  </cols>
  <sheetData>
    <row r="1" spans="1:12">
      <c r="A1" s="436" t="s">
        <v>1047</v>
      </c>
      <c r="B1" s="436" t="s">
        <v>1048</v>
      </c>
      <c r="C1" s="804" t="s">
        <v>1049</v>
      </c>
      <c r="D1" s="805"/>
      <c r="E1" s="806"/>
      <c r="F1" s="436" t="s">
        <v>1050</v>
      </c>
      <c r="G1" s="436" t="s">
        <v>1051</v>
      </c>
      <c r="H1" s="436" t="s">
        <v>1052</v>
      </c>
      <c r="I1" s="436" t="s">
        <v>1053</v>
      </c>
      <c r="J1" s="436" t="s">
        <v>1054</v>
      </c>
      <c r="K1" s="436" t="s">
        <v>1055</v>
      </c>
      <c r="L1" s="436" t="s">
        <v>1056</v>
      </c>
    </row>
    <row r="2" spans="1:12" ht="22.5">
      <c r="A2" s="437" t="s">
        <v>1057</v>
      </c>
      <c r="B2" s="438">
        <v>44092</v>
      </c>
      <c r="C2" s="437" t="s">
        <v>1058</v>
      </c>
      <c r="D2" s="437" t="s">
        <v>1059</v>
      </c>
      <c r="E2" s="437" t="s">
        <v>1034</v>
      </c>
      <c r="F2" s="439" t="s">
        <v>1060</v>
      </c>
      <c r="G2" s="437" t="s">
        <v>5</v>
      </c>
      <c r="H2" s="440">
        <v>160021805</v>
      </c>
      <c r="I2" s="439" t="s">
        <v>1061</v>
      </c>
      <c r="J2" s="437" t="s">
        <v>211</v>
      </c>
      <c r="K2" s="445">
        <v>160021805</v>
      </c>
      <c r="L2" s="437" t="s">
        <v>1062</v>
      </c>
    </row>
    <row r="3" spans="1:12" ht="22.5">
      <c r="A3" s="437" t="s">
        <v>1057</v>
      </c>
      <c r="B3" s="438">
        <v>44092</v>
      </c>
      <c r="C3" s="437" t="s">
        <v>1058</v>
      </c>
      <c r="D3" s="437" t="s">
        <v>1059</v>
      </c>
      <c r="E3" s="437" t="s">
        <v>1063</v>
      </c>
      <c r="F3" s="439" t="s">
        <v>1060</v>
      </c>
      <c r="G3" s="437" t="s">
        <v>5</v>
      </c>
      <c r="H3" s="440">
        <v>356989488</v>
      </c>
      <c r="I3" s="439" t="s">
        <v>1061</v>
      </c>
      <c r="J3" s="437" t="s">
        <v>211</v>
      </c>
      <c r="K3" s="445">
        <v>356989488</v>
      </c>
      <c r="L3" s="437" t="s">
        <v>1062</v>
      </c>
    </row>
    <row r="4" spans="1:12" ht="22.5">
      <c r="A4" s="437" t="s">
        <v>1057</v>
      </c>
      <c r="B4" s="438">
        <v>44092</v>
      </c>
      <c r="C4" s="437" t="s">
        <v>1058</v>
      </c>
      <c r="D4" s="437" t="s">
        <v>1059</v>
      </c>
      <c r="E4" s="437" t="s">
        <v>1064</v>
      </c>
      <c r="F4" s="439" t="s">
        <v>1060</v>
      </c>
      <c r="G4" s="437" t="s">
        <v>5</v>
      </c>
      <c r="H4" s="440">
        <v>307111225</v>
      </c>
      <c r="I4" s="439" t="s">
        <v>1061</v>
      </c>
      <c r="J4" s="437" t="s">
        <v>211</v>
      </c>
      <c r="K4" s="445">
        <v>307111225</v>
      </c>
      <c r="L4" s="437" t="s">
        <v>1062</v>
      </c>
    </row>
    <row r="5" spans="1:12" ht="22.5">
      <c r="A5" s="441" t="s">
        <v>1057</v>
      </c>
      <c r="B5" s="442">
        <v>44095</v>
      </c>
      <c r="C5" s="441" t="s">
        <v>1058</v>
      </c>
      <c r="D5" s="441" t="s">
        <v>1059</v>
      </c>
      <c r="E5" s="441" t="s">
        <v>1034</v>
      </c>
      <c r="F5" s="443" t="s">
        <v>1060</v>
      </c>
      <c r="G5" s="441" t="s">
        <v>5</v>
      </c>
      <c r="H5" s="444">
        <v>197502865</v>
      </c>
      <c r="I5" s="443" t="s">
        <v>1061</v>
      </c>
      <c r="J5" s="441" t="s">
        <v>211</v>
      </c>
      <c r="K5" s="445">
        <v>197502865</v>
      </c>
      <c r="L5" s="441" t="s">
        <v>1062</v>
      </c>
    </row>
    <row r="6" spans="1:12" ht="22.5">
      <c r="A6" s="441" t="s">
        <v>1057</v>
      </c>
      <c r="B6" s="442">
        <v>44095</v>
      </c>
      <c r="C6" s="441" t="s">
        <v>1058</v>
      </c>
      <c r="D6" s="441" t="s">
        <v>1059</v>
      </c>
      <c r="E6" s="441" t="s">
        <v>1065</v>
      </c>
      <c r="F6" s="443" t="s">
        <v>1060</v>
      </c>
      <c r="G6" s="441" t="s">
        <v>5</v>
      </c>
      <c r="H6" s="444">
        <v>84615198</v>
      </c>
      <c r="I6" s="443" t="s">
        <v>1061</v>
      </c>
      <c r="J6" s="441" t="s">
        <v>211</v>
      </c>
      <c r="K6" s="445">
        <v>84615198</v>
      </c>
      <c r="L6" s="441" t="s">
        <v>1062</v>
      </c>
    </row>
    <row r="7" spans="1:12" ht="22.5">
      <c r="A7" s="441" t="s">
        <v>1057</v>
      </c>
      <c r="B7" s="442">
        <v>44096</v>
      </c>
      <c r="C7" s="441" t="s">
        <v>1058</v>
      </c>
      <c r="D7" s="441" t="s">
        <v>1059</v>
      </c>
      <c r="E7" s="441" t="s">
        <v>1034</v>
      </c>
      <c r="F7" s="443" t="s">
        <v>1060</v>
      </c>
      <c r="G7" s="441" t="s">
        <v>5</v>
      </c>
      <c r="H7" s="444">
        <v>148287641</v>
      </c>
      <c r="I7" s="443" t="s">
        <v>1061</v>
      </c>
      <c r="J7" s="441" t="s">
        <v>211</v>
      </c>
      <c r="K7" s="445">
        <v>148287641</v>
      </c>
      <c r="L7" s="441" t="s">
        <v>1062</v>
      </c>
    </row>
    <row r="8" spans="1:12" ht="22.5">
      <c r="A8" s="437" t="s">
        <v>1057</v>
      </c>
      <c r="B8" s="438">
        <v>44097</v>
      </c>
      <c r="C8" s="437" t="s">
        <v>1058</v>
      </c>
      <c r="D8" s="437" t="s">
        <v>1059</v>
      </c>
      <c r="E8" s="437" t="s">
        <v>1034</v>
      </c>
      <c r="F8" s="439" t="s">
        <v>1060</v>
      </c>
      <c r="G8" s="437" t="s">
        <v>5</v>
      </c>
      <c r="H8" s="440">
        <v>2673279193</v>
      </c>
      <c r="I8" s="439" t="s">
        <v>1061</v>
      </c>
      <c r="J8" s="437" t="s">
        <v>211</v>
      </c>
      <c r="K8" s="445">
        <v>2673279193</v>
      </c>
      <c r="L8" s="437" t="s">
        <v>1062</v>
      </c>
    </row>
    <row r="9" spans="1:12" ht="22.5">
      <c r="A9" s="441" t="s">
        <v>1057</v>
      </c>
      <c r="B9" s="442">
        <v>44098</v>
      </c>
      <c r="C9" s="441" t="s">
        <v>1058</v>
      </c>
      <c r="D9" s="441" t="s">
        <v>1059</v>
      </c>
      <c r="E9" s="441" t="s">
        <v>1034</v>
      </c>
      <c r="F9" s="443" t="s">
        <v>1060</v>
      </c>
      <c r="G9" s="441" t="s">
        <v>5</v>
      </c>
      <c r="H9" s="444">
        <v>56002166</v>
      </c>
      <c r="I9" s="443" t="s">
        <v>1061</v>
      </c>
      <c r="J9" s="441" t="s">
        <v>211</v>
      </c>
      <c r="K9" s="445">
        <v>56002166</v>
      </c>
      <c r="L9" s="441" t="s">
        <v>1062</v>
      </c>
    </row>
    <row r="10" spans="1:12" ht="22.5">
      <c r="A10" s="441" t="s">
        <v>1057</v>
      </c>
      <c r="B10" s="442">
        <v>44099</v>
      </c>
      <c r="C10" s="441" t="s">
        <v>1058</v>
      </c>
      <c r="D10" s="441" t="s">
        <v>1059</v>
      </c>
      <c r="E10" s="441" t="s">
        <v>1066</v>
      </c>
      <c r="F10" s="443" t="s">
        <v>1060</v>
      </c>
      <c r="G10" s="441" t="s">
        <v>5</v>
      </c>
      <c r="H10" s="444">
        <v>429789958</v>
      </c>
      <c r="I10" s="443" t="s">
        <v>1061</v>
      </c>
      <c r="J10" s="441" t="s">
        <v>211</v>
      </c>
      <c r="K10" s="445">
        <v>429789958</v>
      </c>
      <c r="L10" s="441" t="s">
        <v>1062</v>
      </c>
    </row>
    <row r="11" spans="1:12" ht="22.5">
      <c r="A11" s="441" t="s">
        <v>1057</v>
      </c>
      <c r="B11" s="442">
        <v>44117</v>
      </c>
      <c r="C11" s="441" t="s">
        <v>1058</v>
      </c>
      <c r="D11" s="441" t="s">
        <v>1059</v>
      </c>
      <c r="E11" s="441" t="s">
        <v>1035</v>
      </c>
      <c r="F11" s="443" t="s">
        <v>1060</v>
      </c>
      <c r="G11" s="441" t="s">
        <v>5</v>
      </c>
      <c r="H11" s="444">
        <v>359537986</v>
      </c>
      <c r="I11" s="443" t="s">
        <v>1061</v>
      </c>
      <c r="J11" s="441" t="s">
        <v>211</v>
      </c>
      <c r="K11" s="445">
        <v>359537986</v>
      </c>
      <c r="L11" s="441" t="s">
        <v>1062</v>
      </c>
    </row>
    <row r="12" spans="1:12" ht="22.5">
      <c r="A12" s="441" t="s">
        <v>1057</v>
      </c>
      <c r="B12" s="442">
        <v>44117</v>
      </c>
      <c r="C12" s="441" t="s">
        <v>1058</v>
      </c>
      <c r="D12" s="441" t="s">
        <v>1059</v>
      </c>
      <c r="E12" s="441" t="s">
        <v>1034</v>
      </c>
      <c r="F12" s="443" t="s">
        <v>1060</v>
      </c>
      <c r="G12" s="441" t="s">
        <v>5</v>
      </c>
      <c r="H12" s="444">
        <v>800024414</v>
      </c>
      <c r="I12" s="443" t="s">
        <v>1061</v>
      </c>
      <c r="J12" s="441" t="s">
        <v>211</v>
      </c>
      <c r="K12" s="445">
        <v>800024414</v>
      </c>
      <c r="L12" s="441" t="s">
        <v>1062</v>
      </c>
    </row>
    <row r="13" spans="1:12" ht="22.5">
      <c r="A13" s="441" t="s">
        <v>1057</v>
      </c>
      <c r="B13" s="442">
        <v>44118</v>
      </c>
      <c r="C13" s="441" t="s">
        <v>1058</v>
      </c>
      <c r="D13" s="441" t="s">
        <v>1059</v>
      </c>
      <c r="E13" s="441" t="s">
        <v>1067</v>
      </c>
      <c r="F13" s="443" t="s">
        <v>1060</v>
      </c>
      <c r="G13" s="441" t="s">
        <v>5</v>
      </c>
      <c r="H13" s="444">
        <v>385023757</v>
      </c>
      <c r="I13" s="443" t="s">
        <v>1061</v>
      </c>
      <c r="J13" s="441" t="s">
        <v>211</v>
      </c>
      <c r="K13" s="445">
        <v>385023757</v>
      </c>
      <c r="L13" s="441" t="s">
        <v>1062</v>
      </c>
    </row>
    <row r="14" spans="1:12" ht="22.5">
      <c r="A14" s="437" t="s">
        <v>1057</v>
      </c>
      <c r="B14" s="438">
        <v>44120</v>
      </c>
      <c r="C14" s="437" t="s">
        <v>1058</v>
      </c>
      <c r="D14" s="437" t="s">
        <v>1059</v>
      </c>
      <c r="E14" s="437" t="s">
        <v>1034</v>
      </c>
      <c r="F14" s="439" t="s">
        <v>1060</v>
      </c>
      <c r="G14" s="437" t="s">
        <v>5</v>
      </c>
      <c r="H14" s="440">
        <v>374829120</v>
      </c>
      <c r="I14" s="439" t="s">
        <v>1061</v>
      </c>
      <c r="J14" s="437" t="s">
        <v>211</v>
      </c>
      <c r="K14" s="445">
        <v>374829120</v>
      </c>
      <c r="L14" s="437" t="s">
        <v>1062</v>
      </c>
    </row>
  </sheetData>
  <mergeCells count="1">
    <mergeCell ref="C1:E1"/>
  </mergeCells>
  <phoneticPr fontId="1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16C2-C3FE-4407-B708-8F1D7BE93496}">
  <sheetPr>
    <tabColor theme="3" tint="-0.249977111117893"/>
  </sheetPr>
  <dimension ref="A1:L15"/>
  <sheetViews>
    <sheetView workbookViewId="0">
      <selection activeCell="L18" sqref="A1:L18"/>
    </sheetView>
  </sheetViews>
  <sheetFormatPr defaultRowHeight="12.75"/>
  <cols>
    <col min="1" max="1" width="7.5703125" bestFit="1" customWidth="1"/>
    <col min="2" max="2" width="11.42578125" bestFit="1" customWidth="1"/>
    <col min="3" max="3" width="6.5703125" bestFit="1" customWidth="1"/>
    <col min="4" max="4" width="8.28515625" bestFit="1" customWidth="1"/>
    <col min="5" max="5" width="8.7109375" bestFit="1" customWidth="1"/>
    <col min="6" max="7" width="8.28515625" bestFit="1" customWidth="1"/>
    <col min="8" max="8" width="12.42578125" bestFit="1" customWidth="1"/>
    <col min="9" max="10" width="8.28515625" bestFit="1" customWidth="1"/>
    <col min="11" max="11" width="12.42578125" bestFit="1" customWidth="1"/>
  </cols>
  <sheetData>
    <row r="1" spans="1:12">
      <c r="A1" s="436" t="s">
        <v>1047</v>
      </c>
      <c r="B1" s="436" t="s">
        <v>1048</v>
      </c>
      <c r="C1" s="804" t="s">
        <v>1049</v>
      </c>
      <c r="D1" s="805"/>
      <c r="E1" s="806"/>
      <c r="F1" s="436" t="s">
        <v>1050</v>
      </c>
      <c r="G1" s="436" t="s">
        <v>1051</v>
      </c>
      <c r="H1" s="436" t="s">
        <v>1052</v>
      </c>
      <c r="I1" s="436" t="s">
        <v>1053</v>
      </c>
      <c r="J1" s="436" t="s">
        <v>1054</v>
      </c>
      <c r="K1" s="436" t="s">
        <v>1055</v>
      </c>
      <c r="L1" s="436" t="s">
        <v>1056</v>
      </c>
    </row>
    <row r="2" spans="1:12" ht="22.5">
      <c r="A2" s="441" t="s">
        <v>1057</v>
      </c>
      <c r="B2" s="442">
        <v>44095</v>
      </c>
      <c r="C2" s="441" t="s">
        <v>1068</v>
      </c>
      <c r="D2" s="441" t="s">
        <v>1069</v>
      </c>
      <c r="E2" s="441" t="s">
        <v>1035</v>
      </c>
      <c r="F2" s="443" t="s">
        <v>1070</v>
      </c>
      <c r="G2" s="441" t="s">
        <v>217</v>
      </c>
      <c r="H2" s="445">
        <v>273088627</v>
      </c>
      <c r="I2" s="443" t="s">
        <v>1060</v>
      </c>
      <c r="J2" s="441" t="s">
        <v>5</v>
      </c>
      <c r="K2" s="444">
        <v>273088627</v>
      </c>
      <c r="L2" s="441" t="s">
        <v>1062</v>
      </c>
    </row>
    <row r="3" spans="1:12" ht="22.5">
      <c r="A3" s="441" t="s">
        <v>1057</v>
      </c>
      <c r="B3" s="442">
        <v>44095</v>
      </c>
      <c r="C3" s="441" t="s">
        <v>1068</v>
      </c>
      <c r="D3" s="441" t="s">
        <v>1069</v>
      </c>
      <c r="E3" s="441" t="s">
        <v>1065</v>
      </c>
      <c r="F3" s="443" t="s">
        <v>1070</v>
      </c>
      <c r="G3" s="441" t="s">
        <v>217</v>
      </c>
      <c r="H3" s="445">
        <v>176463691</v>
      </c>
      <c r="I3" s="443" t="s">
        <v>1060</v>
      </c>
      <c r="J3" s="441" t="s">
        <v>5</v>
      </c>
      <c r="K3" s="444">
        <v>176463691</v>
      </c>
      <c r="L3" s="441" t="s">
        <v>1062</v>
      </c>
    </row>
    <row r="4" spans="1:12" ht="22.5">
      <c r="A4" s="437" t="s">
        <v>1057</v>
      </c>
      <c r="B4" s="438">
        <v>44097</v>
      </c>
      <c r="C4" s="437" t="s">
        <v>1068</v>
      </c>
      <c r="D4" s="437" t="s">
        <v>1069</v>
      </c>
      <c r="E4" s="437" t="s">
        <v>1071</v>
      </c>
      <c r="F4" s="439" t="s">
        <v>1070</v>
      </c>
      <c r="G4" s="437" t="s">
        <v>217</v>
      </c>
      <c r="H4" s="445">
        <v>253985140</v>
      </c>
      <c r="I4" s="439" t="s">
        <v>1060</v>
      </c>
      <c r="J4" s="437" t="s">
        <v>5</v>
      </c>
      <c r="K4" s="440">
        <v>253985140</v>
      </c>
      <c r="L4" s="437" t="s">
        <v>1062</v>
      </c>
    </row>
    <row r="5" spans="1:12" ht="22.5">
      <c r="A5" s="437" t="s">
        <v>1057</v>
      </c>
      <c r="B5" s="438">
        <v>44097</v>
      </c>
      <c r="C5" s="437" t="s">
        <v>1068</v>
      </c>
      <c r="D5" s="437" t="s">
        <v>1069</v>
      </c>
      <c r="E5" s="437" t="s">
        <v>1034</v>
      </c>
      <c r="F5" s="439" t="s">
        <v>1070</v>
      </c>
      <c r="G5" s="437" t="s">
        <v>217</v>
      </c>
      <c r="H5" s="445">
        <v>151348360</v>
      </c>
      <c r="I5" s="439" t="s">
        <v>1060</v>
      </c>
      <c r="J5" s="437" t="s">
        <v>5</v>
      </c>
      <c r="K5" s="440">
        <v>151348360</v>
      </c>
      <c r="L5" s="437" t="s">
        <v>1062</v>
      </c>
    </row>
    <row r="6" spans="1:12" ht="22.5">
      <c r="A6" s="441" t="s">
        <v>1057</v>
      </c>
      <c r="B6" s="442">
        <v>44098</v>
      </c>
      <c r="C6" s="441" t="s">
        <v>1068</v>
      </c>
      <c r="D6" s="441" t="s">
        <v>1069</v>
      </c>
      <c r="E6" s="441" t="s">
        <v>1063</v>
      </c>
      <c r="F6" s="443" t="s">
        <v>1070</v>
      </c>
      <c r="G6" s="441" t="s">
        <v>217</v>
      </c>
      <c r="H6" s="445">
        <v>285454413</v>
      </c>
      <c r="I6" s="443" t="s">
        <v>1060</v>
      </c>
      <c r="J6" s="441" t="s">
        <v>5</v>
      </c>
      <c r="K6" s="444">
        <v>285454413</v>
      </c>
      <c r="L6" s="441" t="s">
        <v>1062</v>
      </c>
    </row>
    <row r="7" spans="1:12" ht="22.5">
      <c r="A7" s="441" t="s">
        <v>1057</v>
      </c>
      <c r="B7" s="442">
        <v>44099</v>
      </c>
      <c r="C7" s="441" t="s">
        <v>1068</v>
      </c>
      <c r="D7" s="441" t="s">
        <v>1069</v>
      </c>
      <c r="E7" s="441" t="s">
        <v>1034</v>
      </c>
      <c r="F7" s="443" t="s">
        <v>1070</v>
      </c>
      <c r="G7" s="441" t="s">
        <v>217</v>
      </c>
      <c r="H7" s="445">
        <v>673384989</v>
      </c>
      <c r="I7" s="443" t="s">
        <v>1060</v>
      </c>
      <c r="J7" s="441" t="s">
        <v>5</v>
      </c>
      <c r="K7" s="444">
        <v>673384989</v>
      </c>
      <c r="L7" s="441" t="s">
        <v>1062</v>
      </c>
    </row>
    <row r="8" spans="1:12" ht="22.5">
      <c r="A8" s="437" t="s">
        <v>1057</v>
      </c>
      <c r="B8" s="438">
        <v>44102</v>
      </c>
      <c r="C8" s="437" t="s">
        <v>1068</v>
      </c>
      <c r="D8" s="437" t="s">
        <v>1069</v>
      </c>
      <c r="E8" s="437" t="s">
        <v>1072</v>
      </c>
      <c r="F8" s="439" t="s">
        <v>1070</v>
      </c>
      <c r="G8" s="437" t="s">
        <v>217</v>
      </c>
      <c r="H8" s="445">
        <v>163383140</v>
      </c>
      <c r="I8" s="439" t="s">
        <v>1060</v>
      </c>
      <c r="J8" s="437" t="s">
        <v>5</v>
      </c>
      <c r="K8" s="440">
        <v>163383140</v>
      </c>
      <c r="L8" s="437" t="s">
        <v>1062</v>
      </c>
    </row>
    <row r="9" spans="1:12" ht="22.5">
      <c r="A9" s="441" t="s">
        <v>1057</v>
      </c>
      <c r="B9" s="442">
        <v>44103</v>
      </c>
      <c r="C9" s="441" t="s">
        <v>1068</v>
      </c>
      <c r="D9" s="441" t="s">
        <v>1069</v>
      </c>
      <c r="E9" s="441" t="s">
        <v>1065</v>
      </c>
      <c r="F9" s="443" t="s">
        <v>1070</v>
      </c>
      <c r="G9" s="441" t="s">
        <v>217</v>
      </c>
      <c r="H9" s="445">
        <v>130852721</v>
      </c>
      <c r="I9" s="443" t="s">
        <v>1060</v>
      </c>
      <c r="J9" s="441" t="s">
        <v>5</v>
      </c>
      <c r="K9" s="444">
        <v>130852721</v>
      </c>
      <c r="L9" s="441" t="s">
        <v>1062</v>
      </c>
    </row>
    <row r="10" spans="1:12" ht="22.5">
      <c r="A10" s="437" t="s">
        <v>1057</v>
      </c>
      <c r="B10" s="438">
        <v>44110</v>
      </c>
      <c r="C10" s="437" t="s">
        <v>1068</v>
      </c>
      <c r="D10" s="437" t="s">
        <v>1069</v>
      </c>
      <c r="E10" s="437" t="s">
        <v>1063</v>
      </c>
      <c r="F10" s="439" t="s">
        <v>1070</v>
      </c>
      <c r="G10" s="437" t="s">
        <v>217</v>
      </c>
      <c r="H10" s="445">
        <v>169295560</v>
      </c>
      <c r="I10" s="439" t="s">
        <v>1060</v>
      </c>
      <c r="J10" s="437" t="s">
        <v>5</v>
      </c>
      <c r="K10" s="440">
        <v>169295560</v>
      </c>
      <c r="L10" s="437" t="s">
        <v>1062</v>
      </c>
    </row>
    <row r="11" spans="1:12" ht="22.5">
      <c r="A11" s="441" t="s">
        <v>1057</v>
      </c>
      <c r="B11" s="442">
        <v>44111</v>
      </c>
      <c r="C11" s="441" t="s">
        <v>1068</v>
      </c>
      <c r="D11" s="441" t="s">
        <v>1069</v>
      </c>
      <c r="E11" s="441" t="s">
        <v>1034</v>
      </c>
      <c r="F11" s="443" t="s">
        <v>1070</v>
      </c>
      <c r="G11" s="441" t="s">
        <v>217</v>
      </c>
      <c r="H11" s="445">
        <v>347452714</v>
      </c>
      <c r="I11" s="443" t="s">
        <v>1060</v>
      </c>
      <c r="J11" s="441" t="s">
        <v>5</v>
      </c>
      <c r="K11" s="444">
        <v>347452714</v>
      </c>
      <c r="L11" s="441" t="s">
        <v>1062</v>
      </c>
    </row>
    <row r="12" spans="1:12" ht="22.5">
      <c r="A12" s="437" t="s">
        <v>1057</v>
      </c>
      <c r="B12" s="438">
        <v>44112</v>
      </c>
      <c r="C12" s="437" t="s">
        <v>1068</v>
      </c>
      <c r="D12" s="437" t="s">
        <v>1069</v>
      </c>
      <c r="E12" s="437" t="s">
        <v>1034</v>
      </c>
      <c r="F12" s="439" t="s">
        <v>1070</v>
      </c>
      <c r="G12" s="437" t="s">
        <v>217</v>
      </c>
      <c r="H12" s="445">
        <v>288027018</v>
      </c>
      <c r="I12" s="439" t="s">
        <v>1060</v>
      </c>
      <c r="J12" s="437" t="s">
        <v>5</v>
      </c>
      <c r="K12" s="440">
        <v>288027018</v>
      </c>
      <c r="L12" s="437" t="s">
        <v>1062</v>
      </c>
    </row>
    <row r="13" spans="1:12" ht="22.5">
      <c r="A13" s="441" t="s">
        <v>1057</v>
      </c>
      <c r="B13" s="442">
        <v>44117</v>
      </c>
      <c r="C13" s="441" t="s">
        <v>1068</v>
      </c>
      <c r="D13" s="441" t="s">
        <v>1069</v>
      </c>
      <c r="E13" s="441" t="s">
        <v>1034</v>
      </c>
      <c r="F13" s="443" t="s">
        <v>1070</v>
      </c>
      <c r="G13" s="441" t="s">
        <v>217</v>
      </c>
      <c r="H13" s="445">
        <v>334677947</v>
      </c>
      <c r="I13" s="443" t="s">
        <v>1060</v>
      </c>
      <c r="J13" s="441" t="s">
        <v>5</v>
      </c>
      <c r="K13" s="444">
        <v>334677947</v>
      </c>
      <c r="L13" s="441" t="s">
        <v>1062</v>
      </c>
    </row>
    <row r="14" spans="1:12" ht="22.5">
      <c r="A14" s="441" t="s">
        <v>1057</v>
      </c>
      <c r="B14" s="442">
        <v>44118</v>
      </c>
      <c r="C14" s="441" t="s">
        <v>1068</v>
      </c>
      <c r="D14" s="441" t="s">
        <v>1069</v>
      </c>
      <c r="E14" s="441" t="s">
        <v>1034</v>
      </c>
      <c r="F14" s="443" t="s">
        <v>1070</v>
      </c>
      <c r="G14" s="441" t="s">
        <v>217</v>
      </c>
      <c r="H14" s="445">
        <v>313809146</v>
      </c>
      <c r="I14" s="443" t="s">
        <v>1060</v>
      </c>
      <c r="J14" s="441" t="s">
        <v>5</v>
      </c>
      <c r="K14" s="444">
        <v>313809146</v>
      </c>
      <c r="L14" s="441" t="s">
        <v>1062</v>
      </c>
    </row>
    <row r="15" spans="1:12" ht="22.5">
      <c r="A15" s="437" t="s">
        <v>1057</v>
      </c>
      <c r="B15" s="438">
        <v>44120</v>
      </c>
      <c r="C15" s="437" t="s">
        <v>1068</v>
      </c>
      <c r="D15" s="437" t="s">
        <v>1069</v>
      </c>
      <c r="E15" s="437" t="s">
        <v>1034</v>
      </c>
      <c r="F15" s="439" t="s">
        <v>1070</v>
      </c>
      <c r="G15" s="437" t="s">
        <v>217</v>
      </c>
      <c r="H15" s="445">
        <v>296916055</v>
      </c>
      <c r="I15" s="439" t="s">
        <v>1060</v>
      </c>
      <c r="J15" s="437" t="s">
        <v>5</v>
      </c>
      <c r="K15" s="440">
        <v>296916055</v>
      </c>
      <c r="L15" s="437" t="s">
        <v>1062</v>
      </c>
    </row>
  </sheetData>
  <mergeCells count="1">
    <mergeCell ref="C1:E1"/>
  </mergeCells>
  <phoneticPr fontId="1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-0.249977111117893"/>
  </sheetPr>
  <dimension ref="A1:X1232"/>
  <sheetViews>
    <sheetView showGridLines="0" zoomScale="75" zoomScaleNormal="75" workbookViewId="0">
      <pane xSplit="1" ySplit="5" topLeftCell="B754" activePane="bottomRight" state="frozen"/>
      <selection activeCell="G976" sqref="G976"/>
      <selection pane="topRight" activeCell="G976" sqref="G976"/>
      <selection pane="bottomLeft" activeCell="G976" sqref="G976"/>
      <selection pane="bottomRight" activeCell="R837" sqref="R837"/>
    </sheetView>
  </sheetViews>
  <sheetFormatPr defaultColWidth="9.140625" defaultRowHeight="13.5" outlineLevelRow="2"/>
  <cols>
    <col min="1" max="1" width="9.140625" style="54"/>
    <col min="2" max="2" width="2.28515625" style="49" customWidth="1"/>
    <col min="3" max="3" width="35.7109375" style="49" customWidth="1"/>
    <col min="4" max="4" width="27.28515625" style="49" bestFit="1" customWidth="1"/>
    <col min="5" max="5" width="22.85546875" style="49" bestFit="1" customWidth="1"/>
    <col min="6" max="6" width="19.140625" style="49" customWidth="1"/>
    <col min="7" max="7" width="18.140625" style="49" customWidth="1"/>
    <col min="8" max="8" width="19" style="49" bestFit="1" customWidth="1"/>
    <col min="9" max="9" width="19" style="49" customWidth="1"/>
    <col min="10" max="10" width="11.42578125" style="49" bestFit="1" customWidth="1"/>
    <col min="11" max="11" width="0.85546875" style="49" customWidth="1"/>
    <col min="12" max="12" width="35.7109375" style="49" customWidth="1"/>
    <col min="13" max="13" width="30.140625" style="49" customWidth="1"/>
    <col min="14" max="14" width="22.85546875" style="49" bestFit="1" customWidth="1"/>
    <col min="15" max="15" width="19" style="49" customWidth="1"/>
    <col min="16" max="16" width="18.28515625" style="49" customWidth="1"/>
    <col min="17" max="17" width="19.28515625" style="49" customWidth="1"/>
    <col min="18" max="18" width="20.28515625" style="49" customWidth="1"/>
    <col min="19" max="19" width="19.85546875" style="49" bestFit="1" customWidth="1"/>
    <col min="20" max="20" width="25.7109375" style="49" bestFit="1" customWidth="1"/>
    <col min="21" max="21" width="12.5703125" style="49" bestFit="1" customWidth="1"/>
    <col min="22" max="22" width="9.140625" style="49"/>
    <col min="23" max="23" width="15.5703125" style="49" bestFit="1" customWidth="1"/>
    <col min="24" max="24" width="13.140625" style="49" bestFit="1" customWidth="1"/>
    <col min="25" max="25" width="8" style="49" bestFit="1" customWidth="1"/>
    <col min="26" max="26" width="14.42578125" style="49" bestFit="1" customWidth="1"/>
    <col min="27" max="16384" width="9.140625" style="49"/>
  </cols>
  <sheetData>
    <row r="1" spans="1:18" ht="14.25" thickBot="1">
      <c r="A1" s="429" t="str">
        <f>'C1_정산표'!B1</f>
        <v>한빛코스피레버리지증권상장지수투자신탁(주식-파생형)</v>
      </c>
      <c r="B1" s="429"/>
      <c r="C1" s="429"/>
      <c r="D1" s="428"/>
      <c r="E1" s="428"/>
      <c r="F1" s="814" t="s">
        <v>1109</v>
      </c>
      <c r="G1" s="814"/>
      <c r="H1" s="428"/>
    </row>
    <row r="2" spans="1:18">
      <c r="A2" s="795">
        <f>'C1_정산표'!B2</f>
        <v>45657</v>
      </c>
      <c r="B2" s="795"/>
      <c r="C2" s="430"/>
      <c r="D2" s="428"/>
      <c r="E2" s="428"/>
      <c r="F2" s="431" t="s">
        <v>1036</v>
      </c>
      <c r="G2" s="432" t="str">
        <f>'C1_정산표'!H2</f>
        <v>SJ</v>
      </c>
      <c r="H2" s="428"/>
      <c r="L2" s="49" t="s">
        <v>10424</v>
      </c>
    </row>
    <row r="3" spans="1:18" ht="14.25" thickBot="1">
      <c r="A3" s="429" t="s">
        <v>1110</v>
      </c>
      <c r="B3" s="429"/>
      <c r="C3" s="429"/>
      <c r="D3" s="429"/>
      <c r="E3" s="428"/>
      <c r="F3" s="433" t="s">
        <v>1037</v>
      </c>
      <c r="G3" s="434"/>
      <c r="H3" s="428"/>
    </row>
    <row r="4" spans="1:18" ht="14.25" thickBot="1">
      <c r="A4" s="429"/>
      <c r="B4" s="429"/>
      <c r="C4" s="429"/>
      <c r="D4" s="429"/>
      <c r="E4" s="428"/>
      <c r="F4" s="428"/>
      <c r="G4" s="428"/>
      <c r="H4" s="428"/>
    </row>
    <row r="5" spans="1:18">
      <c r="A5" s="48" t="s">
        <v>675</v>
      </c>
      <c r="C5" s="50" t="s">
        <v>149</v>
      </c>
      <c r="D5" s="51"/>
      <c r="E5" s="51"/>
      <c r="F5" s="51"/>
      <c r="G5" s="51"/>
      <c r="H5" s="51"/>
      <c r="I5" s="51"/>
      <c r="J5" s="51"/>
      <c r="K5" s="52"/>
      <c r="L5" s="53" t="s">
        <v>150</v>
      </c>
      <c r="M5" s="822"/>
      <c r="N5" s="822"/>
      <c r="O5" s="822"/>
      <c r="P5" s="822"/>
    </row>
    <row r="6" spans="1:18">
      <c r="C6" s="55"/>
      <c r="K6" s="56"/>
    </row>
    <row r="7" spans="1:18">
      <c r="A7" s="54" t="s">
        <v>676</v>
      </c>
      <c r="C7" s="120" t="str">
        <f>L7</f>
        <v>1.  현금및예치금</v>
      </c>
      <c r="D7" s="57"/>
      <c r="E7" s="58"/>
      <c r="F7" s="57"/>
      <c r="G7" s="57"/>
      <c r="H7" s="57"/>
      <c r="I7" s="57"/>
      <c r="J7" s="57"/>
      <c r="K7" s="56"/>
      <c r="L7" s="121" t="s">
        <v>281</v>
      </c>
      <c r="M7" s="57"/>
      <c r="N7" s="122"/>
      <c r="O7" s="57"/>
      <c r="P7" s="57"/>
      <c r="Q7" s="57"/>
      <c r="R7" s="57"/>
    </row>
    <row r="8" spans="1:18">
      <c r="A8" s="54" t="s">
        <v>676</v>
      </c>
      <c r="C8" s="123" t="s">
        <v>533</v>
      </c>
      <c r="D8" s="57"/>
      <c r="E8" s="58"/>
      <c r="F8" s="57"/>
      <c r="G8" s="57"/>
      <c r="H8" s="57"/>
      <c r="I8" s="57"/>
      <c r="J8" s="57"/>
      <c r="K8" s="56"/>
      <c r="L8" s="124" t="s">
        <v>532</v>
      </c>
      <c r="M8" s="57"/>
      <c r="N8" s="57"/>
      <c r="O8" s="57"/>
      <c r="P8" s="57"/>
      <c r="Q8" s="57"/>
    </row>
    <row r="9" spans="1:18">
      <c r="A9" s="54" t="s">
        <v>676</v>
      </c>
      <c r="C9" s="123"/>
      <c r="D9" s="57"/>
      <c r="E9" s="58"/>
      <c r="F9" s="57"/>
      <c r="G9" s="57"/>
      <c r="H9" s="57"/>
      <c r="I9" s="57"/>
      <c r="J9" s="57"/>
      <c r="K9" s="56"/>
      <c r="L9" s="124"/>
      <c r="M9" s="57"/>
      <c r="N9" s="57"/>
      <c r="O9" s="57"/>
      <c r="P9" s="57"/>
      <c r="Q9" s="57"/>
    </row>
    <row r="10" spans="1:18">
      <c r="A10" s="54" t="s">
        <v>676</v>
      </c>
      <c r="C10" s="123" t="str">
        <f>L10</f>
        <v>&lt;당기말&gt;</v>
      </c>
      <c r="D10" s="57"/>
      <c r="E10" s="58"/>
      <c r="F10" s="57"/>
      <c r="G10" s="57"/>
      <c r="H10" s="57"/>
      <c r="I10" s="57"/>
      <c r="J10" s="57"/>
      <c r="K10" s="56"/>
      <c r="L10" s="124" t="s">
        <v>561</v>
      </c>
      <c r="M10" s="57"/>
      <c r="N10" s="57"/>
      <c r="O10" s="57"/>
      <c r="P10" s="57"/>
      <c r="Q10" s="57"/>
    </row>
    <row r="11" spans="1:18">
      <c r="A11" s="54" t="s">
        <v>676</v>
      </c>
      <c r="C11" s="125" t="s">
        <v>147</v>
      </c>
      <c r="D11" s="126" t="s">
        <v>151</v>
      </c>
      <c r="E11" s="126" t="s">
        <v>387</v>
      </c>
      <c r="F11" s="126" t="s">
        <v>152</v>
      </c>
      <c r="G11" s="126" t="s">
        <v>153</v>
      </c>
      <c r="H11" s="57"/>
      <c r="I11" s="57"/>
      <c r="J11" s="57"/>
      <c r="K11" s="56"/>
      <c r="L11" s="343" t="s">
        <v>147</v>
      </c>
      <c r="M11" s="126" t="s">
        <v>151</v>
      </c>
      <c r="N11" s="126" t="s">
        <v>269</v>
      </c>
      <c r="O11" s="126" t="s">
        <v>152</v>
      </c>
      <c r="P11" s="126" t="s">
        <v>153</v>
      </c>
      <c r="Q11" s="126" t="s">
        <v>554</v>
      </c>
      <c r="R11" s="57"/>
    </row>
    <row r="12" spans="1:18">
      <c r="A12" s="54" t="s">
        <v>676</v>
      </c>
      <c r="C12" s="127" t="str">
        <f t="shared" ref="C12:D24" si="0">L12</f>
        <v>보유예금</v>
      </c>
      <c r="D12" s="140" t="str">
        <f t="shared" si="0"/>
        <v>(주)한아름은행</v>
      </c>
      <c r="E12" s="128">
        <f>N12</f>
        <v>0</v>
      </c>
      <c r="F12" s="129">
        <f>ROUND(O12/1000,0)</f>
        <v>7196301</v>
      </c>
      <c r="G12" s="137">
        <f>P12</f>
        <v>2.07E-2</v>
      </c>
      <c r="H12" s="57"/>
      <c r="I12" s="57"/>
      <c r="J12" s="57"/>
      <c r="K12" s="56"/>
      <c r="L12" s="366" t="s">
        <v>996</v>
      </c>
      <c r="M12" s="367" t="s">
        <v>1548</v>
      </c>
      <c r="N12" s="358"/>
      <c r="O12" s="358">
        <f>'C2_자산부채평가'!F38</f>
        <v>7196301321</v>
      </c>
      <c r="P12" s="369">
        <f>'C2_자산부채평가'!D38/100</f>
        <v>2.07E-2</v>
      </c>
      <c r="Q12" s="371"/>
      <c r="R12" s="57"/>
    </row>
    <row r="13" spans="1:18" outlineLevel="1">
      <c r="A13" s="54" t="s">
        <v>676</v>
      </c>
      <c r="C13" s="228">
        <f t="shared" si="0"/>
        <v>0</v>
      </c>
      <c r="D13" s="229">
        <f t="shared" ref="D13" si="1">M13</f>
        <v>0</v>
      </c>
      <c r="E13" s="131">
        <f t="shared" ref="E13" si="2">N13</f>
        <v>0</v>
      </c>
      <c r="F13" s="129">
        <f>ROUND(O13/1000,0)</f>
        <v>0</v>
      </c>
      <c r="G13" s="130">
        <f t="shared" ref="G13:G15" si="3">P13</f>
        <v>0</v>
      </c>
      <c r="H13" s="57"/>
      <c r="I13" s="57"/>
      <c r="J13" s="57"/>
      <c r="K13" s="56"/>
      <c r="L13" s="366"/>
      <c r="M13" s="367"/>
      <c r="N13" s="360"/>
      <c r="O13" s="370"/>
      <c r="P13" s="369"/>
      <c r="Q13" s="371"/>
      <c r="R13" s="57"/>
    </row>
    <row r="14" spans="1:18" outlineLevel="1">
      <c r="A14" s="54" t="s">
        <v>676</v>
      </c>
      <c r="C14" s="807" t="str">
        <f t="shared" ref="C14" si="4">L14</f>
        <v>정기예금 소계</v>
      </c>
      <c r="D14" s="808"/>
      <c r="E14" s="298">
        <f t="shared" ref="E14" si="5">N14</f>
        <v>0</v>
      </c>
      <c r="F14" s="299">
        <f>SUM(F13:F13)</f>
        <v>0</v>
      </c>
      <c r="G14" s="300"/>
      <c r="H14" s="57"/>
      <c r="I14" s="57"/>
      <c r="J14" s="57"/>
      <c r="K14" s="56"/>
      <c r="L14" s="809" t="s">
        <v>577</v>
      </c>
      <c r="M14" s="808"/>
      <c r="N14" s="299"/>
      <c r="O14" s="303">
        <f>SUM(O13:O13)</f>
        <v>0</v>
      </c>
      <c r="P14" s="300">
        <v>0</v>
      </c>
      <c r="Q14" s="300"/>
      <c r="R14" s="57"/>
    </row>
    <row r="15" spans="1:18" outlineLevel="1">
      <c r="A15" s="54" t="s">
        <v>676</v>
      </c>
      <c r="C15" s="228" t="str">
        <f t="shared" si="0"/>
        <v>증거금</v>
      </c>
      <c r="D15" s="140">
        <f>M15</f>
        <v>0</v>
      </c>
      <c r="E15" s="128" t="str">
        <f t="shared" ref="E15:E24" si="6">$Q15&amp;" "&amp;TEXT(N15,"#,###")&amp;" "</f>
        <v xml:space="preserve">  </v>
      </c>
      <c r="F15" s="129">
        <f>ROUND(O15/1000,0)</f>
        <v>0</v>
      </c>
      <c r="G15" s="130">
        <f t="shared" si="3"/>
        <v>0</v>
      </c>
      <c r="H15" s="57"/>
      <c r="I15" s="57"/>
      <c r="J15" s="57"/>
      <c r="K15" s="56"/>
      <c r="L15" s="366" t="s">
        <v>995</v>
      </c>
      <c r="M15" s="367">
        <f>'C2_자산부채평가'!C45</f>
        <v>0</v>
      </c>
      <c r="N15" s="358"/>
      <c r="O15" s="370">
        <f>'C2_자산부채평가'!D45</f>
        <v>0</v>
      </c>
      <c r="P15" s="371"/>
      <c r="Q15" s="371"/>
      <c r="R15" s="57"/>
    </row>
    <row r="16" spans="1:18" outlineLevel="1">
      <c r="A16" s="54" t="s">
        <v>676</v>
      </c>
      <c r="C16" s="228"/>
      <c r="D16" s="140">
        <f t="shared" ref="D16:D23" si="7">M16</f>
        <v>0</v>
      </c>
      <c r="E16" s="128"/>
      <c r="F16" s="129">
        <f t="shared" ref="F16:F23" si="8">ROUND(O16/1000,0)</f>
        <v>0</v>
      </c>
      <c r="G16" s="130"/>
      <c r="H16" s="57"/>
      <c r="I16" s="57"/>
      <c r="J16" s="57"/>
      <c r="K16" s="56"/>
      <c r="L16" s="366"/>
      <c r="M16" s="367">
        <f>'C2_자산부채평가'!C46</f>
        <v>0</v>
      </c>
      <c r="N16" s="358"/>
      <c r="O16" s="370">
        <f>'C2_자산부채평가'!D46</f>
        <v>0</v>
      </c>
      <c r="P16" s="371"/>
      <c r="Q16" s="371"/>
      <c r="R16" s="57"/>
    </row>
    <row r="17" spans="1:18" outlineLevel="1">
      <c r="A17" s="54" t="s">
        <v>676</v>
      </c>
      <c r="C17" s="228"/>
      <c r="D17" s="140">
        <f t="shared" si="7"/>
        <v>0</v>
      </c>
      <c r="E17" s="128"/>
      <c r="F17" s="129">
        <f t="shared" si="8"/>
        <v>0</v>
      </c>
      <c r="G17" s="130"/>
      <c r="H17" s="57"/>
      <c r="I17" s="57"/>
      <c r="J17" s="57"/>
      <c r="K17" s="56"/>
      <c r="L17" s="366"/>
      <c r="M17" s="367">
        <f>'C2_자산부채평가'!C47</f>
        <v>0</v>
      </c>
      <c r="N17" s="358"/>
      <c r="O17" s="370">
        <f>'C2_자산부채평가'!D47</f>
        <v>0</v>
      </c>
      <c r="P17" s="371"/>
      <c r="Q17" s="371"/>
      <c r="R17" s="57"/>
    </row>
    <row r="18" spans="1:18" outlineLevel="1">
      <c r="A18" s="54" t="s">
        <v>676</v>
      </c>
      <c r="C18" s="228"/>
      <c r="D18" s="140">
        <f t="shared" si="7"/>
        <v>0</v>
      </c>
      <c r="E18" s="128"/>
      <c r="F18" s="129">
        <f>ROUND(O18/1000,0)</f>
        <v>0</v>
      </c>
      <c r="G18" s="130"/>
      <c r="H18" s="57"/>
      <c r="I18" s="57"/>
      <c r="J18" s="57"/>
      <c r="K18" s="56"/>
      <c r="L18" s="366"/>
      <c r="M18" s="367">
        <f>'C2_자산부채평가'!C48</f>
        <v>0</v>
      </c>
      <c r="N18" s="358"/>
      <c r="O18" s="370">
        <f>'C2_자산부채평가'!D48</f>
        <v>0</v>
      </c>
      <c r="P18" s="371"/>
      <c r="Q18" s="371"/>
      <c r="R18" s="57"/>
    </row>
    <row r="19" spans="1:18" outlineLevel="1">
      <c r="A19" s="54" t="s">
        <v>676</v>
      </c>
      <c r="C19" s="228"/>
      <c r="D19" s="140">
        <f t="shared" si="7"/>
        <v>0</v>
      </c>
      <c r="E19" s="128"/>
      <c r="F19" s="129">
        <f t="shared" si="8"/>
        <v>0</v>
      </c>
      <c r="G19" s="130"/>
      <c r="H19" s="57"/>
      <c r="I19" s="57"/>
      <c r="J19" s="57"/>
      <c r="K19" s="56"/>
      <c r="L19" s="366"/>
      <c r="M19" s="367">
        <f>'C2_자산부채평가'!C49</f>
        <v>0</v>
      </c>
      <c r="N19" s="358"/>
      <c r="O19" s="370">
        <f>'C2_자산부채평가'!D49</f>
        <v>0</v>
      </c>
      <c r="P19" s="371"/>
      <c r="Q19" s="371"/>
      <c r="R19" s="57"/>
    </row>
    <row r="20" spans="1:18" outlineLevel="1">
      <c r="A20" s="54" t="s">
        <v>676</v>
      </c>
      <c r="C20" s="228"/>
      <c r="D20" s="140">
        <f t="shared" si="7"/>
        <v>0</v>
      </c>
      <c r="E20" s="128"/>
      <c r="F20" s="129">
        <f t="shared" si="8"/>
        <v>0</v>
      </c>
      <c r="G20" s="130"/>
      <c r="H20" s="57"/>
      <c r="I20" s="57"/>
      <c r="J20" s="57"/>
      <c r="K20" s="56"/>
      <c r="L20" s="366"/>
      <c r="M20" s="367">
        <f>'C2_자산부채평가'!C50</f>
        <v>0</v>
      </c>
      <c r="N20" s="358"/>
      <c r="O20" s="370">
        <f>'C2_자산부채평가'!D50</f>
        <v>0</v>
      </c>
      <c r="P20" s="371"/>
      <c r="Q20" s="371"/>
      <c r="R20" s="57"/>
    </row>
    <row r="21" spans="1:18" outlineLevel="1">
      <c r="A21" s="54" t="s">
        <v>676</v>
      </c>
      <c r="C21" s="228"/>
      <c r="D21" s="140">
        <f t="shared" si="7"/>
        <v>0</v>
      </c>
      <c r="E21" s="128"/>
      <c r="F21" s="129">
        <f t="shared" si="8"/>
        <v>0</v>
      </c>
      <c r="G21" s="130"/>
      <c r="H21" s="57"/>
      <c r="I21" s="57"/>
      <c r="J21" s="57"/>
      <c r="K21" s="56"/>
      <c r="L21" s="366"/>
      <c r="M21" s="367">
        <f>'C2_자산부채평가'!C51</f>
        <v>0</v>
      </c>
      <c r="N21" s="358"/>
      <c r="O21" s="370">
        <f>'C2_자산부채평가'!D51</f>
        <v>0</v>
      </c>
      <c r="P21" s="371"/>
      <c r="Q21" s="371"/>
      <c r="R21" s="57"/>
    </row>
    <row r="22" spans="1:18" outlineLevel="1">
      <c r="A22" s="54" t="s">
        <v>676</v>
      </c>
      <c r="C22" s="228"/>
      <c r="D22" s="140">
        <f t="shared" si="7"/>
        <v>0</v>
      </c>
      <c r="E22" s="128"/>
      <c r="F22" s="129">
        <f t="shared" si="8"/>
        <v>0</v>
      </c>
      <c r="G22" s="130"/>
      <c r="H22" s="57"/>
      <c r="I22" s="57"/>
      <c r="J22" s="57"/>
      <c r="K22" s="56"/>
      <c r="L22" s="366"/>
      <c r="M22" s="367">
        <f>'C2_자산부채평가'!C52</f>
        <v>0</v>
      </c>
      <c r="N22" s="358"/>
      <c r="O22" s="370">
        <f>'C2_자산부채평가'!D52</f>
        <v>0</v>
      </c>
      <c r="P22" s="371"/>
      <c r="Q22" s="371"/>
      <c r="R22" s="57"/>
    </row>
    <row r="23" spans="1:18" outlineLevel="1">
      <c r="A23" s="54" t="s">
        <v>676</v>
      </c>
      <c r="C23" s="228"/>
      <c r="D23" s="140">
        <f t="shared" si="7"/>
        <v>0</v>
      </c>
      <c r="E23" s="128"/>
      <c r="F23" s="129">
        <f t="shared" si="8"/>
        <v>0</v>
      </c>
      <c r="G23" s="130"/>
      <c r="H23" s="57"/>
      <c r="I23" s="57"/>
      <c r="J23" s="57"/>
      <c r="K23" s="56"/>
      <c r="L23" s="366"/>
      <c r="M23" s="367"/>
      <c r="N23" s="358"/>
      <c r="O23" s="370"/>
      <c r="P23" s="371"/>
      <c r="Q23" s="371"/>
      <c r="R23" s="57"/>
    </row>
    <row r="24" spans="1:18" outlineLevel="1">
      <c r="A24" s="54" t="s">
        <v>676</v>
      </c>
      <c r="C24" s="228">
        <f t="shared" si="0"/>
        <v>0</v>
      </c>
      <c r="D24" s="140">
        <f t="shared" ref="D24" si="9">M24</f>
        <v>0</v>
      </c>
      <c r="E24" s="128" t="str">
        <f t="shared" si="6"/>
        <v xml:space="preserve">  </v>
      </c>
      <c r="F24" s="129">
        <f>ROUND(O24/1000,0)</f>
        <v>0</v>
      </c>
      <c r="G24" s="130">
        <f t="shared" ref="G24" si="10">P24</f>
        <v>0</v>
      </c>
      <c r="H24" s="57"/>
      <c r="I24" s="57"/>
      <c r="J24" s="57"/>
      <c r="K24" s="56"/>
      <c r="L24" s="366"/>
      <c r="M24" s="367"/>
      <c r="N24" s="358"/>
      <c r="O24" s="370"/>
      <c r="P24" s="371"/>
      <c r="Q24" s="371"/>
      <c r="R24" s="57"/>
    </row>
    <row r="25" spans="1:18" outlineLevel="1">
      <c r="A25" s="54" t="s">
        <v>676</v>
      </c>
      <c r="C25" s="807" t="str">
        <f t="shared" ref="C25" si="11">L25</f>
        <v>증거금 소계</v>
      </c>
      <c r="D25" s="808"/>
      <c r="E25" s="298">
        <f t="shared" ref="E25" si="12">N25</f>
        <v>0</v>
      </c>
      <c r="F25" s="299">
        <f>SUM(F15:F24)</f>
        <v>0</v>
      </c>
      <c r="G25" s="300"/>
      <c r="H25" s="57"/>
      <c r="I25" s="57"/>
      <c r="J25" s="57"/>
      <c r="K25" s="56"/>
      <c r="L25" s="809" t="s">
        <v>548</v>
      </c>
      <c r="M25" s="808"/>
      <c r="N25" s="299"/>
      <c r="O25" s="303">
        <f>SUM(O15:O24)</f>
        <v>0</v>
      </c>
      <c r="P25" s="300"/>
      <c r="Q25" s="300"/>
      <c r="R25" s="57"/>
    </row>
    <row r="26" spans="1:18">
      <c r="A26" s="54" t="s">
        <v>676</v>
      </c>
      <c r="C26" s="344" t="s">
        <v>130</v>
      </c>
      <c r="D26" s="301"/>
      <c r="E26" s="298"/>
      <c r="F26" s="298">
        <f>F12+F14+F25</f>
        <v>7196301</v>
      </c>
      <c r="G26" s="302"/>
      <c r="H26" s="57"/>
      <c r="I26" s="57"/>
      <c r="J26" s="57"/>
      <c r="K26" s="56"/>
      <c r="L26" s="345" t="s">
        <v>130</v>
      </c>
      <c r="M26" s="304"/>
      <c r="N26" s="299"/>
      <c r="O26" s="298">
        <f>O12+O14+O25</f>
        <v>7196301321</v>
      </c>
      <c r="P26" s="302"/>
      <c r="Q26" s="302"/>
      <c r="R26" s="57"/>
    </row>
    <row r="27" spans="1:18">
      <c r="A27" s="54" t="s">
        <v>676</v>
      </c>
      <c r="C27" s="134"/>
      <c r="D27" s="135"/>
      <c r="E27" s="136" t="s">
        <v>385</v>
      </c>
      <c r="F27" s="59" t="b">
        <f>F26=ROUND(O26/1000,0)</f>
        <v>1</v>
      </c>
      <c r="G27" s="57"/>
      <c r="H27" s="57"/>
      <c r="I27" s="57"/>
      <c r="J27" s="57"/>
      <c r="K27" s="56"/>
      <c r="L27" s="122"/>
      <c r="M27" s="135"/>
      <c r="N27" s="136" t="s">
        <v>384</v>
      </c>
      <c r="O27" s="60" t="b">
        <f>'C1_정산표'!G11=O26</f>
        <v>1</v>
      </c>
      <c r="P27" s="57"/>
      <c r="Q27" s="57"/>
      <c r="R27" s="57"/>
    </row>
    <row r="28" spans="1:18">
      <c r="A28" s="54" t="s">
        <v>676</v>
      </c>
      <c r="C28" s="134"/>
      <c r="D28" s="135"/>
      <c r="E28" s="54"/>
      <c r="F28" s="57"/>
      <c r="G28" s="57"/>
      <c r="H28" s="57"/>
      <c r="I28" s="57"/>
      <c r="J28" s="57"/>
      <c r="K28" s="56"/>
      <c r="L28" s="122"/>
      <c r="M28" s="135"/>
      <c r="O28" s="57"/>
      <c r="P28" s="57"/>
      <c r="Q28" s="57"/>
    </row>
    <row r="29" spans="1:18">
      <c r="A29" s="54" t="s">
        <v>667</v>
      </c>
      <c r="C29" s="134" t="str">
        <f>L29</f>
        <v>&lt;전기말&gt;</v>
      </c>
      <c r="D29" s="135"/>
      <c r="E29" s="54"/>
      <c r="F29" s="57"/>
      <c r="G29" s="57"/>
      <c r="H29" s="57"/>
      <c r="I29" s="57"/>
      <c r="J29" s="57"/>
      <c r="K29" s="56"/>
      <c r="L29" s="122" t="s">
        <v>562</v>
      </c>
      <c r="M29" s="135"/>
      <c r="O29" s="57"/>
      <c r="P29" s="57"/>
      <c r="Q29" s="57"/>
    </row>
    <row r="30" spans="1:18">
      <c r="A30" s="54" t="s">
        <v>667</v>
      </c>
      <c r="C30" s="125" t="s">
        <v>147</v>
      </c>
      <c r="D30" s="126" t="s">
        <v>151</v>
      </c>
      <c r="E30" s="126" t="s">
        <v>269</v>
      </c>
      <c r="F30" s="126" t="s">
        <v>152</v>
      </c>
      <c r="G30" s="126" t="s">
        <v>153</v>
      </c>
      <c r="H30" s="57"/>
      <c r="I30" s="57"/>
      <c r="J30" s="57"/>
      <c r="K30" s="56"/>
      <c r="L30" s="343" t="s">
        <v>147</v>
      </c>
      <c r="M30" s="126" t="s">
        <v>151</v>
      </c>
      <c r="N30" s="126" t="s">
        <v>269</v>
      </c>
      <c r="O30" s="126" t="s">
        <v>152</v>
      </c>
      <c r="P30" s="126" t="s">
        <v>153</v>
      </c>
      <c r="Q30" s="126" t="s">
        <v>554</v>
      </c>
      <c r="R30" s="57"/>
    </row>
    <row r="31" spans="1:18">
      <c r="A31" s="54" t="s">
        <v>667</v>
      </c>
      <c r="C31" s="127">
        <f t="shared" ref="C31:C33" si="13">L31</f>
        <v>0</v>
      </c>
      <c r="D31" s="140">
        <f t="shared" ref="D31:D33" si="14">M31</f>
        <v>0</v>
      </c>
      <c r="E31" s="128">
        <f>N31</f>
        <v>0</v>
      </c>
      <c r="F31" s="129">
        <f t="shared" ref="F31:F33" si="15">ROUND(O31/1000,0)</f>
        <v>0</v>
      </c>
      <c r="G31" s="137">
        <f>P31</f>
        <v>0</v>
      </c>
      <c r="H31" s="57"/>
      <c r="I31" s="57"/>
      <c r="J31" s="57"/>
      <c r="K31" s="56"/>
      <c r="L31" s="366"/>
      <c r="M31" s="367"/>
      <c r="N31" s="358"/>
      <c r="O31" s="358"/>
      <c r="P31" s="369"/>
      <c r="Q31" s="371"/>
      <c r="R31" s="57"/>
    </row>
    <row r="32" spans="1:18" outlineLevel="1">
      <c r="A32" s="54" t="s">
        <v>667</v>
      </c>
      <c r="C32" s="228">
        <f t="shared" si="13"/>
        <v>0</v>
      </c>
      <c r="D32" s="229">
        <f t="shared" si="14"/>
        <v>0</v>
      </c>
      <c r="E32" s="128" t="str">
        <f>$Q32&amp;" "&amp;TEXT(N32,"#,###")&amp;" "</f>
        <v xml:space="preserve">  </v>
      </c>
      <c r="F32" s="129">
        <f t="shared" si="15"/>
        <v>0</v>
      </c>
      <c r="G32" s="130">
        <f t="shared" ref="G32:G33" si="16">P32</f>
        <v>0</v>
      </c>
      <c r="H32" s="57"/>
      <c r="I32" s="57"/>
      <c r="J32" s="57"/>
      <c r="K32" s="56"/>
      <c r="L32" s="366"/>
      <c r="M32" s="367"/>
      <c r="N32" s="360"/>
      <c r="O32" s="370"/>
      <c r="P32" s="369"/>
      <c r="Q32" s="371"/>
      <c r="R32" s="57"/>
    </row>
    <row r="33" spans="1:18" outlineLevel="1">
      <c r="A33" s="54" t="s">
        <v>667</v>
      </c>
      <c r="C33" s="228">
        <f t="shared" si="13"/>
        <v>0</v>
      </c>
      <c r="D33" s="229">
        <f t="shared" si="14"/>
        <v>0</v>
      </c>
      <c r="E33" s="131">
        <f t="shared" ref="E33:E34" si="17">N33</f>
        <v>0</v>
      </c>
      <c r="F33" s="129">
        <f t="shared" si="15"/>
        <v>0</v>
      </c>
      <c r="G33" s="130">
        <f t="shared" si="16"/>
        <v>0</v>
      </c>
      <c r="H33" s="57"/>
      <c r="I33" s="57"/>
      <c r="J33" s="57"/>
      <c r="K33" s="56"/>
      <c r="L33" s="366"/>
      <c r="M33" s="367"/>
      <c r="N33" s="360"/>
      <c r="O33" s="370"/>
      <c r="P33" s="371"/>
      <c r="Q33" s="371"/>
      <c r="R33" s="57"/>
    </row>
    <row r="34" spans="1:18" outlineLevel="1">
      <c r="A34" s="54" t="s">
        <v>667</v>
      </c>
      <c r="C34" s="807" t="str">
        <f t="shared" ref="C34:C37" si="18">L34</f>
        <v>외화예금 소계</v>
      </c>
      <c r="D34" s="808"/>
      <c r="E34" s="298">
        <f t="shared" si="17"/>
        <v>0</v>
      </c>
      <c r="F34" s="299">
        <f>SUM(F32:F33)</f>
        <v>0</v>
      </c>
      <c r="G34" s="300"/>
      <c r="H34" s="57"/>
      <c r="I34" s="57"/>
      <c r="J34" s="57"/>
      <c r="K34" s="56"/>
      <c r="L34" s="809" t="s">
        <v>449</v>
      </c>
      <c r="M34" s="808"/>
      <c r="N34" s="299"/>
      <c r="O34" s="303">
        <f>SUM(O32:O33)</f>
        <v>0</v>
      </c>
      <c r="P34" s="300">
        <v>0</v>
      </c>
      <c r="Q34" s="300"/>
      <c r="R34" s="57"/>
    </row>
    <row r="35" spans="1:18" outlineLevel="1">
      <c r="A35" s="54" t="s">
        <v>667</v>
      </c>
      <c r="C35" s="228">
        <f t="shared" si="18"/>
        <v>0</v>
      </c>
      <c r="D35" s="229">
        <f t="shared" ref="D35" si="19">M35</f>
        <v>0</v>
      </c>
      <c r="E35" s="128" t="str">
        <f t="shared" ref="E35" si="20">$Q35&amp;" "&amp;TEXT(N35,"#,###")&amp;" "</f>
        <v xml:space="preserve">  </v>
      </c>
      <c r="F35" s="129">
        <f>ROUND(O35/1000,0)</f>
        <v>0</v>
      </c>
      <c r="G35" s="130">
        <f t="shared" ref="G35" si="21">P35</f>
        <v>0</v>
      </c>
      <c r="H35" s="57"/>
      <c r="I35" s="57"/>
      <c r="J35" s="57"/>
      <c r="K35" s="56"/>
      <c r="L35" s="366"/>
      <c r="M35" s="367"/>
      <c r="N35" s="358"/>
      <c r="O35" s="370"/>
      <c r="P35" s="371"/>
      <c r="Q35" s="371"/>
      <c r="R35" s="57"/>
    </row>
    <row r="36" spans="1:18" outlineLevel="1">
      <c r="A36" s="54" t="s">
        <v>667</v>
      </c>
      <c r="C36" s="228">
        <f t="shared" si="18"/>
        <v>0</v>
      </c>
      <c r="D36" s="229">
        <f t="shared" ref="D36" si="22">M36</f>
        <v>0</v>
      </c>
      <c r="E36" s="128" t="str">
        <f t="shared" ref="E36" si="23">$Q36&amp;" "&amp;TEXT(N36,"#,###")&amp;" "</f>
        <v xml:space="preserve">  </v>
      </c>
      <c r="F36" s="129">
        <f>ROUND(O36/1000,0)</f>
        <v>0</v>
      </c>
      <c r="G36" s="130">
        <f t="shared" ref="G36" si="24">P36</f>
        <v>0</v>
      </c>
      <c r="H36" s="57"/>
      <c r="I36" s="57"/>
      <c r="J36" s="57"/>
      <c r="K36" s="56"/>
      <c r="L36" s="366"/>
      <c r="M36" s="367"/>
      <c r="N36" s="358"/>
      <c r="O36" s="370"/>
      <c r="P36" s="371"/>
      <c r="Q36" s="371"/>
      <c r="R36" s="57"/>
    </row>
    <row r="37" spans="1:18" outlineLevel="1">
      <c r="A37" s="54" t="s">
        <v>667</v>
      </c>
      <c r="C37" s="807" t="str">
        <f t="shared" si="18"/>
        <v>증거금 소계</v>
      </c>
      <c r="D37" s="808"/>
      <c r="E37" s="298">
        <f t="shared" ref="E37" si="25">N37</f>
        <v>0</v>
      </c>
      <c r="F37" s="299">
        <f>SUM(F35:F36)</f>
        <v>0</v>
      </c>
      <c r="G37" s="300"/>
      <c r="H37" s="57"/>
      <c r="I37" s="57"/>
      <c r="J37" s="57"/>
      <c r="K37" s="56"/>
      <c r="L37" s="809" t="s">
        <v>548</v>
      </c>
      <c r="M37" s="808"/>
      <c r="N37" s="299"/>
      <c r="O37" s="303">
        <f>SUM(O35:O36)</f>
        <v>0</v>
      </c>
      <c r="P37" s="300"/>
      <c r="Q37" s="300"/>
      <c r="R37" s="57"/>
    </row>
    <row r="38" spans="1:18">
      <c r="A38" s="54" t="s">
        <v>667</v>
      </c>
      <c r="C38" s="344" t="s">
        <v>130</v>
      </c>
      <c r="D38" s="301"/>
      <c r="E38" s="298"/>
      <c r="F38" s="298">
        <f>F31+F34+F37</f>
        <v>0</v>
      </c>
      <c r="G38" s="302"/>
      <c r="H38" s="57"/>
      <c r="I38" s="57"/>
      <c r="J38" s="57"/>
      <c r="K38" s="56"/>
      <c r="L38" s="345" t="s">
        <v>130</v>
      </c>
      <c r="M38" s="304"/>
      <c r="N38" s="299"/>
      <c r="O38" s="298">
        <f>O31+O34+O37</f>
        <v>0</v>
      </c>
      <c r="P38" s="302"/>
      <c r="Q38" s="302"/>
      <c r="R38" s="57"/>
    </row>
    <row r="39" spans="1:18">
      <c r="C39" s="134"/>
      <c r="D39" s="135"/>
      <c r="E39" s="136" t="s">
        <v>385</v>
      </c>
      <c r="F39" s="59" t="b">
        <f>F38=ROUND(O38/1000,0)</f>
        <v>1</v>
      </c>
      <c r="G39" s="57"/>
      <c r="H39" s="57"/>
      <c r="I39" s="57"/>
      <c r="J39" s="57"/>
      <c r="K39" s="56"/>
      <c r="L39" s="122"/>
      <c r="M39" s="135"/>
      <c r="N39" s="136" t="s">
        <v>384</v>
      </c>
      <c r="O39" s="60" t="b">
        <f>'C1_정산표'!I11=O38</f>
        <v>0</v>
      </c>
      <c r="P39" s="57"/>
      <c r="Q39" s="57"/>
      <c r="R39" s="57"/>
    </row>
    <row r="40" spans="1:18">
      <c r="C40" s="134"/>
      <c r="D40" s="135"/>
      <c r="E40" s="54"/>
      <c r="F40" s="57"/>
      <c r="G40" s="57"/>
      <c r="H40" s="57"/>
      <c r="I40" s="57"/>
      <c r="J40" s="57"/>
      <c r="K40" s="56"/>
      <c r="L40" s="122"/>
      <c r="M40" s="135"/>
      <c r="O40" s="57">
        <f>'C1_정산표'!I11-O38</f>
        <v>2337568068</v>
      </c>
      <c r="P40" s="57"/>
      <c r="Q40" s="57"/>
    </row>
    <row r="41" spans="1:18">
      <c r="C41" s="134"/>
      <c r="D41" s="135"/>
      <c r="E41" s="61"/>
      <c r="F41" s="57"/>
      <c r="G41" s="57"/>
      <c r="H41" s="57"/>
      <c r="I41" s="57"/>
      <c r="J41" s="57"/>
      <c r="K41" s="56"/>
      <c r="L41" s="122"/>
      <c r="M41" s="135"/>
      <c r="O41" s="57"/>
      <c r="P41" s="57"/>
      <c r="Q41" s="57"/>
    </row>
    <row r="42" spans="1:18">
      <c r="A42" s="54" t="s">
        <v>740</v>
      </c>
      <c r="C42" s="138" t="str">
        <f>L42</f>
        <v>1. 대출채권</v>
      </c>
      <c r="D42" s="135"/>
      <c r="E42" s="61"/>
      <c r="F42" s="57"/>
      <c r="G42" s="57"/>
      <c r="H42" s="57"/>
      <c r="I42" s="57"/>
      <c r="J42" s="57"/>
      <c r="K42" s="56"/>
      <c r="L42" s="139" t="s">
        <v>282</v>
      </c>
      <c r="M42" s="135"/>
      <c r="O42" s="57"/>
      <c r="P42" s="57"/>
      <c r="Q42" s="57"/>
    </row>
    <row r="43" spans="1:18">
      <c r="A43" s="54" t="s">
        <v>740</v>
      </c>
      <c r="C43" s="123" t="s">
        <v>535</v>
      </c>
      <c r="D43" s="135"/>
      <c r="E43" s="61"/>
      <c r="F43" s="57"/>
      <c r="G43" s="57"/>
      <c r="H43" s="57"/>
      <c r="I43" s="57"/>
      <c r="J43" s="57"/>
      <c r="K43" s="56"/>
      <c r="L43" s="124" t="s">
        <v>534</v>
      </c>
      <c r="M43" s="135"/>
      <c r="O43" s="57"/>
      <c r="P43" s="57"/>
      <c r="Q43" s="57"/>
    </row>
    <row r="44" spans="1:18" outlineLevel="1">
      <c r="A44" s="54" t="s">
        <v>740</v>
      </c>
      <c r="C44" s="134"/>
      <c r="D44" s="135"/>
      <c r="E44" s="61"/>
      <c r="F44" s="57"/>
      <c r="G44" s="57"/>
      <c r="H44" s="57"/>
      <c r="I44" s="57"/>
      <c r="J44" s="57"/>
      <c r="K44" s="56"/>
      <c r="L44" s="122"/>
      <c r="M44" s="135"/>
      <c r="O44" s="57"/>
      <c r="P44" s="57"/>
      <c r="Q44" s="57"/>
    </row>
    <row r="45" spans="1:18" outlineLevel="1">
      <c r="A45" s="54" t="s">
        <v>740</v>
      </c>
      <c r="C45" s="134" t="str">
        <f>L45</f>
        <v>&lt;당기말&gt;</v>
      </c>
      <c r="D45" s="135"/>
      <c r="E45" s="61"/>
      <c r="F45" s="57"/>
      <c r="G45" s="57"/>
      <c r="H45" s="57"/>
      <c r="I45" s="57"/>
      <c r="J45" s="57"/>
      <c r="K45" s="56"/>
      <c r="L45" s="122" t="s">
        <v>564</v>
      </c>
      <c r="M45" s="135"/>
      <c r="O45" s="57"/>
      <c r="P45" s="57"/>
      <c r="Q45" s="57"/>
    </row>
    <row r="46" spans="1:18" outlineLevel="1">
      <c r="A46" s="54" t="s">
        <v>740</v>
      </c>
      <c r="C46" s="125" t="s">
        <v>147</v>
      </c>
      <c r="D46" s="126" t="s">
        <v>962</v>
      </c>
      <c r="E46" s="126" t="s">
        <v>154</v>
      </c>
      <c r="F46" s="126" t="s">
        <v>279</v>
      </c>
      <c r="G46" s="126" t="s">
        <v>280</v>
      </c>
      <c r="H46" s="57"/>
      <c r="I46" s="57"/>
      <c r="J46" s="57"/>
      <c r="K46" s="56"/>
      <c r="L46" s="343" t="s">
        <v>147</v>
      </c>
      <c r="M46" s="126" t="s">
        <v>963</v>
      </c>
      <c r="N46" s="126" t="s">
        <v>154</v>
      </c>
      <c r="O46" s="126" t="s">
        <v>279</v>
      </c>
      <c r="P46" s="126" t="s">
        <v>280</v>
      </c>
      <c r="Q46" s="57"/>
      <c r="R46" s="62" t="s">
        <v>691</v>
      </c>
    </row>
    <row r="47" spans="1:18" outlineLevel="1">
      <c r="A47" s="54" t="s">
        <v>740</v>
      </c>
      <c r="C47" s="127" t="str">
        <f t="shared" ref="C47:D51" si="26">L47</f>
        <v>콜론</v>
      </c>
      <c r="D47" s="140">
        <f t="shared" si="26"/>
        <v>0</v>
      </c>
      <c r="E47" s="129">
        <f t="shared" ref="E47:E51" si="27">ROUND(N47/1000,0)</f>
        <v>0</v>
      </c>
      <c r="F47" s="140" t="str">
        <f t="shared" ref="F47:F51" si="28">LEFT(O47,4)&amp;"."&amp;MID(O47,5,2)&amp;"."&amp;RIGHT(O47,2)</f>
        <v>0..0</v>
      </c>
      <c r="G47" s="104">
        <f t="shared" ref="G47:G51" si="29">P47</f>
        <v>0</v>
      </c>
      <c r="H47" s="57"/>
      <c r="I47" s="57"/>
      <c r="J47" s="57"/>
      <c r="K47" s="56"/>
      <c r="L47" s="366" t="s">
        <v>1</v>
      </c>
      <c r="M47" s="367">
        <f>'C2_자산부채평가'!C64</f>
        <v>0</v>
      </c>
      <c r="N47" s="358">
        <f>'C2_자산부채평가'!E64</f>
        <v>0</v>
      </c>
      <c r="O47" s="368">
        <f>'C2_자산부채평가'!G64</f>
        <v>0</v>
      </c>
      <c r="P47" s="369">
        <f>'C2_자산부채평가'!D64/100</f>
        <v>0</v>
      </c>
      <c r="Q47" s="57"/>
      <c r="R47" s="49" t="str">
        <f>LEFT(O47,4)&amp;"."&amp;MID(O47,5,2)&amp;"."&amp;RIGHT(O47,2)</f>
        <v>0..0</v>
      </c>
    </row>
    <row r="48" spans="1:18" outlineLevel="1">
      <c r="A48" s="54" t="s">
        <v>676</v>
      </c>
      <c r="C48" s="127" t="str">
        <f t="shared" si="26"/>
        <v>콜론</v>
      </c>
      <c r="D48" s="140">
        <f t="shared" si="26"/>
        <v>0</v>
      </c>
      <c r="E48" s="129">
        <f t="shared" si="27"/>
        <v>0</v>
      </c>
      <c r="F48" s="140" t="str">
        <f t="shared" si="28"/>
        <v>0..0</v>
      </c>
      <c r="G48" s="104">
        <f>P48</f>
        <v>0</v>
      </c>
      <c r="H48" s="57"/>
      <c r="I48" s="57"/>
      <c r="J48" s="57"/>
      <c r="K48" s="56"/>
      <c r="L48" s="366" t="s">
        <v>1</v>
      </c>
      <c r="M48" s="367">
        <f>'C2_자산부채평가'!C65</f>
        <v>0</v>
      </c>
      <c r="N48" s="358">
        <f>'C2_자산부채평가'!E65</f>
        <v>0</v>
      </c>
      <c r="O48" s="368">
        <f>'C2_자산부채평가'!G65</f>
        <v>0</v>
      </c>
      <c r="P48" s="369">
        <f>'C2_자산부채평가'!D65/100</f>
        <v>0</v>
      </c>
      <c r="Q48" s="57"/>
      <c r="R48" s="49" t="str">
        <f>LEFT(O48,4)&amp;"."&amp;MID(O48,5,2)&amp;"."&amp;RIGHT(O48,2)</f>
        <v>0..0</v>
      </c>
    </row>
    <row r="49" spans="1:18" outlineLevel="1">
      <c r="A49" s="54" t="s">
        <v>676</v>
      </c>
      <c r="C49" s="127" t="str">
        <f t="shared" si="26"/>
        <v>REPO(매수)</v>
      </c>
      <c r="D49" s="140">
        <f t="shared" si="26"/>
        <v>0</v>
      </c>
      <c r="E49" s="129">
        <f t="shared" si="27"/>
        <v>0</v>
      </c>
      <c r="F49" s="140" t="str">
        <f t="shared" si="28"/>
        <v>0..0</v>
      </c>
      <c r="G49" s="104">
        <f t="shared" si="29"/>
        <v>0</v>
      </c>
      <c r="H49" s="57"/>
      <c r="I49" s="57"/>
      <c r="J49" s="57"/>
      <c r="K49" s="56"/>
      <c r="L49" s="366" t="s">
        <v>1026</v>
      </c>
      <c r="M49" s="367">
        <f>'C2_자산부채평가'!C70</f>
        <v>0</v>
      </c>
      <c r="N49" s="358">
        <f>'C2_자산부채평가'!F70</f>
        <v>0</v>
      </c>
      <c r="O49" s="368">
        <f>'C2_자산부채평가'!G70</f>
        <v>0</v>
      </c>
      <c r="P49" s="369">
        <f>'C2_자산부채평가'!D70/100</f>
        <v>0</v>
      </c>
      <c r="Q49" s="57"/>
      <c r="R49" s="49" t="str">
        <f t="shared" ref="R49:R51" si="30">LEFT(O49,4)&amp;"."&amp;MID(O49,5,2)&amp;"."&amp;RIGHT(O49,2)</f>
        <v>0..0</v>
      </c>
    </row>
    <row r="50" spans="1:18" outlineLevel="1">
      <c r="A50" s="54" t="s">
        <v>676</v>
      </c>
      <c r="C50" s="127" t="str">
        <f t="shared" si="26"/>
        <v>REPO(매수)</v>
      </c>
      <c r="D50" s="140">
        <f t="shared" si="26"/>
        <v>0</v>
      </c>
      <c r="E50" s="129">
        <f t="shared" si="27"/>
        <v>0</v>
      </c>
      <c r="F50" s="140" t="str">
        <f t="shared" si="28"/>
        <v>0..0</v>
      </c>
      <c r="G50" s="104">
        <f t="shared" si="29"/>
        <v>0</v>
      </c>
      <c r="H50" s="57"/>
      <c r="I50" s="57"/>
      <c r="J50" s="57"/>
      <c r="K50" s="56"/>
      <c r="L50" s="366" t="s">
        <v>1026</v>
      </c>
      <c r="M50" s="367">
        <f>'C2_자산부채평가'!C71</f>
        <v>0</v>
      </c>
      <c r="N50" s="358">
        <f>'C2_자산부채평가'!F71</f>
        <v>0</v>
      </c>
      <c r="O50" s="368">
        <f>'C2_자산부채평가'!G71</f>
        <v>0</v>
      </c>
      <c r="P50" s="369">
        <f>'C2_자산부채평가'!D71/100</f>
        <v>0</v>
      </c>
      <c r="Q50" s="57"/>
      <c r="R50" s="49" t="str">
        <f t="shared" si="30"/>
        <v>0..0</v>
      </c>
    </row>
    <row r="51" spans="1:18" outlineLevel="1">
      <c r="A51" s="54" t="s">
        <v>676</v>
      </c>
      <c r="C51" s="127" t="str">
        <f t="shared" si="26"/>
        <v>REPO(매수)</v>
      </c>
      <c r="D51" s="140">
        <f t="shared" si="26"/>
        <v>0</v>
      </c>
      <c r="E51" s="129">
        <f t="shared" si="27"/>
        <v>0</v>
      </c>
      <c r="F51" s="140" t="str">
        <f t="shared" si="28"/>
        <v>0..0</v>
      </c>
      <c r="G51" s="104">
        <f t="shared" si="29"/>
        <v>0</v>
      </c>
      <c r="H51" s="57"/>
      <c r="I51" s="57"/>
      <c r="J51" s="57"/>
      <c r="K51" s="56"/>
      <c r="L51" s="366" t="s">
        <v>1026</v>
      </c>
      <c r="M51" s="367">
        <f>'C2_자산부채평가'!C72</f>
        <v>0</v>
      </c>
      <c r="N51" s="358">
        <f>'C2_자산부채평가'!F72</f>
        <v>0</v>
      </c>
      <c r="O51" s="368">
        <f>'C2_자산부채평가'!G72</f>
        <v>0</v>
      </c>
      <c r="P51" s="369">
        <f>'C2_자산부채평가'!D72/100</f>
        <v>0</v>
      </c>
      <c r="Q51" s="57"/>
      <c r="R51" s="49" t="str">
        <f t="shared" si="30"/>
        <v>0..0</v>
      </c>
    </row>
    <row r="52" spans="1:18" outlineLevel="1">
      <c r="A52" s="54" t="s">
        <v>676</v>
      </c>
      <c r="C52" s="127"/>
      <c r="D52" s="140"/>
      <c r="E52" s="129"/>
      <c r="F52" s="140"/>
      <c r="G52" s="104"/>
      <c r="H52" s="57"/>
      <c r="I52" s="57"/>
      <c r="J52" s="57"/>
      <c r="K52" s="56"/>
      <c r="L52" s="366"/>
      <c r="M52" s="367"/>
      <c r="N52" s="358"/>
      <c r="O52" s="368"/>
      <c r="P52" s="369"/>
      <c r="Q52" s="57"/>
    </row>
    <row r="53" spans="1:18" outlineLevel="1">
      <c r="A53" s="54" t="s">
        <v>740</v>
      </c>
      <c r="C53" s="305" t="s">
        <v>337</v>
      </c>
      <c r="D53" s="299"/>
      <c r="E53" s="266">
        <f>SUM(E47:E52)</f>
        <v>0</v>
      </c>
      <c r="F53" s="306"/>
      <c r="G53" s="306"/>
      <c r="H53" s="57"/>
      <c r="I53" s="57"/>
      <c r="J53" s="57"/>
      <c r="K53" s="56"/>
      <c r="L53" s="345" t="s">
        <v>337</v>
      </c>
      <c r="M53" s="299"/>
      <c r="N53" s="299">
        <f>SUM(N47:N52)</f>
        <v>0</v>
      </c>
      <c r="O53" s="306"/>
      <c r="P53" s="306"/>
      <c r="Q53" s="57"/>
    </row>
    <row r="54" spans="1:18" outlineLevel="1">
      <c r="A54" s="54" t="s">
        <v>740</v>
      </c>
      <c r="C54" s="134"/>
      <c r="D54" s="136" t="s">
        <v>385</v>
      </c>
      <c r="E54" s="59" t="b">
        <f>E53=ROUND(N53/1000,0)</f>
        <v>1</v>
      </c>
      <c r="F54" s="57"/>
      <c r="G54" s="57"/>
      <c r="H54" s="57"/>
      <c r="I54" s="57"/>
      <c r="J54" s="57"/>
      <c r="K54" s="56"/>
      <c r="L54" s="122"/>
      <c r="M54" s="136" t="s">
        <v>384</v>
      </c>
      <c r="N54" s="60" t="b">
        <f>'C1_정산표'!G16=N53</f>
        <v>1</v>
      </c>
      <c r="O54" s="57"/>
      <c r="P54" s="57"/>
      <c r="Q54" s="57"/>
    </row>
    <row r="55" spans="1:18" outlineLevel="1">
      <c r="A55" s="54" t="s">
        <v>740</v>
      </c>
      <c r="C55" s="134"/>
      <c r="D55" s="135"/>
      <c r="E55" s="61"/>
      <c r="F55" s="57"/>
      <c r="G55" s="57"/>
      <c r="H55" s="57"/>
      <c r="I55" s="57"/>
      <c r="J55" s="57"/>
      <c r="K55" s="56"/>
      <c r="L55" s="122"/>
      <c r="M55" s="135"/>
      <c r="O55" s="57"/>
      <c r="P55" s="57"/>
      <c r="Q55" s="57"/>
    </row>
    <row r="56" spans="1:18" outlineLevel="1">
      <c r="A56" s="54" t="s">
        <v>740</v>
      </c>
      <c r="C56" s="134" t="str">
        <f>L56</f>
        <v>&lt;전기말&gt;</v>
      </c>
      <c r="D56" s="135"/>
      <c r="E56" s="61"/>
      <c r="F56" s="57"/>
      <c r="G56" s="57"/>
      <c r="H56" s="57"/>
      <c r="I56" s="57"/>
      <c r="J56" s="57"/>
      <c r="K56" s="56"/>
      <c r="L56" s="122" t="s">
        <v>565</v>
      </c>
      <c r="M56" s="135"/>
      <c r="O56" s="57"/>
      <c r="P56" s="57"/>
      <c r="Q56" s="57"/>
    </row>
    <row r="57" spans="1:18" outlineLevel="1">
      <c r="A57" s="54" t="s">
        <v>740</v>
      </c>
      <c r="C57" s="125" t="s">
        <v>147</v>
      </c>
      <c r="D57" s="126" t="s">
        <v>151</v>
      </c>
      <c r="E57" s="126" t="s">
        <v>154</v>
      </c>
      <c r="F57" s="126" t="s">
        <v>279</v>
      </c>
      <c r="G57" s="126" t="s">
        <v>280</v>
      </c>
      <c r="H57" s="57"/>
      <c r="I57" s="57"/>
      <c r="J57" s="57"/>
      <c r="K57" s="56"/>
      <c r="L57" s="343" t="s">
        <v>147</v>
      </c>
      <c r="M57" s="126" t="s">
        <v>151</v>
      </c>
      <c r="N57" s="126" t="s">
        <v>154</v>
      </c>
      <c r="O57" s="126" t="s">
        <v>279</v>
      </c>
      <c r="P57" s="126" t="s">
        <v>280</v>
      </c>
      <c r="Q57" s="57"/>
      <c r="R57" s="62" t="s">
        <v>691</v>
      </c>
    </row>
    <row r="58" spans="1:18" outlineLevel="1">
      <c r="A58" s="54" t="s">
        <v>740</v>
      </c>
      <c r="C58" s="127">
        <f t="shared" ref="C58:D60" si="31">L58</f>
        <v>0</v>
      </c>
      <c r="D58" s="140">
        <f t="shared" si="31"/>
        <v>0</v>
      </c>
      <c r="E58" s="129">
        <f>ROUND(N58/1000,0)</f>
        <v>0</v>
      </c>
      <c r="F58" s="140" t="str">
        <f>LEFT(O58,4)&amp;"."&amp;MID(O58,5,2)&amp;"."&amp;RIGHT(O58,2)</f>
        <v>..</v>
      </c>
      <c r="G58" s="104">
        <f>P58</f>
        <v>0</v>
      </c>
      <c r="H58" s="57"/>
      <c r="I58" s="57"/>
      <c r="J58" s="57"/>
      <c r="K58" s="56"/>
      <c r="L58" s="366"/>
      <c r="M58" s="367"/>
      <c r="N58" s="358"/>
      <c r="O58" s="368"/>
      <c r="P58" s="369"/>
      <c r="Q58" s="57"/>
      <c r="R58" s="49" t="str">
        <f>LEFT(O58,4)&amp;"."&amp;MID(O58,5,2)&amp;"."&amp;RIGHT(O58,2)</f>
        <v>..</v>
      </c>
    </row>
    <row r="59" spans="1:18" outlineLevel="1">
      <c r="A59" s="54" t="s">
        <v>667</v>
      </c>
      <c r="C59" s="127">
        <f t="shared" si="31"/>
        <v>0</v>
      </c>
      <c r="D59" s="140">
        <f t="shared" si="31"/>
        <v>0</v>
      </c>
      <c r="E59" s="129">
        <f>ROUND(N59/1000,0)</f>
        <v>0</v>
      </c>
      <c r="F59" s="140" t="str">
        <f>LEFT(O59,4)&amp;"."&amp;MID(O59,5,2)&amp;"."&amp;RIGHT(O59,2)</f>
        <v>..</v>
      </c>
      <c r="G59" s="104">
        <f>P59</f>
        <v>0</v>
      </c>
      <c r="H59" s="57"/>
      <c r="I59" s="57"/>
      <c r="J59" s="57"/>
      <c r="K59" s="56"/>
      <c r="L59" s="366"/>
      <c r="M59" s="367"/>
      <c r="N59" s="358"/>
      <c r="O59" s="368"/>
      <c r="P59" s="369"/>
      <c r="Q59" s="57"/>
      <c r="R59" s="49" t="str">
        <f>LEFT(O59,4)&amp;"."&amp;MID(O59,5,2)&amp;"."&amp;RIGHT(O59,2)</f>
        <v>..</v>
      </c>
    </row>
    <row r="60" spans="1:18" outlineLevel="1">
      <c r="A60" s="54" t="s">
        <v>740</v>
      </c>
      <c r="C60" s="127">
        <f t="shared" si="31"/>
        <v>0</v>
      </c>
      <c r="D60" s="140">
        <f t="shared" si="31"/>
        <v>0</v>
      </c>
      <c r="E60" s="129">
        <f>ROUND(N60/1000,0)</f>
        <v>0</v>
      </c>
      <c r="F60" s="140" t="str">
        <f>LEFT(O60,4)&amp;"."&amp;MID(O60,5,2)&amp;"."&amp;RIGHT(O60,2)</f>
        <v>..</v>
      </c>
      <c r="G60" s="104">
        <f>P60</f>
        <v>0</v>
      </c>
      <c r="H60" s="57"/>
      <c r="I60" s="57"/>
      <c r="J60" s="57"/>
      <c r="K60" s="56"/>
      <c r="L60" s="366"/>
      <c r="M60" s="367"/>
      <c r="N60" s="358"/>
      <c r="O60" s="368"/>
      <c r="P60" s="369"/>
      <c r="Q60" s="57"/>
      <c r="R60" s="49" t="str">
        <f>LEFT(O60,4)&amp;"."&amp;MID(O60,5,2)&amp;"."&amp;RIGHT(O60,2)</f>
        <v>..</v>
      </c>
    </row>
    <row r="61" spans="1:18" outlineLevel="1">
      <c r="A61" s="54" t="s">
        <v>740</v>
      </c>
      <c r="C61" s="305" t="s">
        <v>265</v>
      </c>
      <c r="D61" s="299"/>
      <c r="E61" s="266">
        <f>SUM(E58:E60)</f>
        <v>0</v>
      </c>
      <c r="F61" s="306"/>
      <c r="G61" s="306"/>
      <c r="H61" s="57"/>
      <c r="I61" s="57"/>
      <c r="J61" s="57"/>
      <c r="K61" s="56"/>
      <c r="L61" s="345" t="s">
        <v>265</v>
      </c>
      <c r="M61" s="299"/>
      <c r="N61" s="266">
        <f>SUM(N58:N60)</f>
        <v>0</v>
      </c>
      <c r="O61" s="306"/>
      <c r="P61" s="306"/>
      <c r="Q61" s="57"/>
    </row>
    <row r="62" spans="1:18" outlineLevel="1">
      <c r="A62" s="54" t="s">
        <v>740</v>
      </c>
      <c r="C62" s="134"/>
      <c r="D62" s="136" t="s">
        <v>385</v>
      </c>
      <c r="E62" s="59" t="b">
        <f>E61=ROUND(N61/1000,0)</f>
        <v>1</v>
      </c>
      <c r="F62" s="57"/>
      <c r="G62" s="57"/>
      <c r="H62" s="57"/>
      <c r="I62" s="57"/>
      <c r="J62" s="57"/>
      <c r="K62" s="56"/>
      <c r="L62" s="122"/>
      <c r="M62" s="136" t="s">
        <v>384</v>
      </c>
      <c r="N62" s="60" t="b">
        <f>N61='C1_정산표'!I16</f>
        <v>1</v>
      </c>
      <c r="O62" s="57"/>
      <c r="P62" s="57"/>
      <c r="Q62" s="57"/>
    </row>
    <row r="63" spans="1:18">
      <c r="C63" s="64"/>
      <c r="D63" s="65"/>
      <c r="E63" s="65"/>
      <c r="F63" s="66"/>
      <c r="G63" s="67"/>
      <c r="K63" s="56"/>
      <c r="M63" s="68"/>
      <c r="N63" s="68"/>
      <c r="O63" s="68"/>
      <c r="P63" s="69"/>
    </row>
    <row r="64" spans="1:18">
      <c r="A64" s="54" t="s">
        <v>667</v>
      </c>
      <c r="C64" s="70" t="str">
        <f>L64</f>
        <v>1. 지분증권</v>
      </c>
      <c r="D64" s="57"/>
      <c r="E64" s="57"/>
      <c r="F64" s="122"/>
      <c r="K64" s="56"/>
      <c r="L64" s="71" t="s">
        <v>692</v>
      </c>
      <c r="M64" s="57"/>
      <c r="N64" s="57"/>
      <c r="O64" s="122"/>
    </row>
    <row r="65" spans="1:17">
      <c r="A65" s="54" t="s">
        <v>667</v>
      </c>
      <c r="C65" s="72" t="s">
        <v>693</v>
      </c>
      <c r="D65" s="57"/>
      <c r="E65" s="57"/>
      <c r="F65" s="122"/>
      <c r="K65" s="56"/>
      <c r="L65" s="57" t="s">
        <v>536</v>
      </c>
      <c r="M65" s="57"/>
      <c r="N65" s="57"/>
      <c r="O65" s="122"/>
    </row>
    <row r="66" spans="1:17">
      <c r="A66" s="54" t="s">
        <v>667</v>
      </c>
      <c r="C66" s="72"/>
      <c r="D66" s="57"/>
      <c r="E66" s="57"/>
      <c r="F66" s="122"/>
      <c r="K66" s="56"/>
      <c r="L66" s="57"/>
      <c r="M66" s="57"/>
      <c r="N66" s="57"/>
      <c r="O66" s="122"/>
    </row>
    <row r="67" spans="1:17" outlineLevel="1">
      <c r="A67" s="54" t="s">
        <v>667</v>
      </c>
      <c r="C67" s="72" t="str">
        <f>L67</f>
        <v>&lt;당기말&gt;</v>
      </c>
      <c r="D67" s="57"/>
      <c r="E67" s="57"/>
      <c r="F67" s="122"/>
      <c r="K67" s="56"/>
      <c r="L67" s="57" t="s">
        <v>563</v>
      </c>
      <c r="M67" s="57"/>
      <c r="N67" s="57"/>
      <c r="O67" s="122"/>
    </row>
    <row r="68" spans="1:17" outlineLevel="1">
      <c r="A68" s="54" t="s">
        <v>667</v>
      </c>
      <c r="C68" s="125" t="s">
        <v>4</v>
      </c>
      <c r="D68" s="343" t="s">
        <v>910</v>
      </c>
      <c r="E68" s="343" t="str">
        <f>N68</f>
        <v>결산전 장부금액</v>
      </c>
      <c r="F68" s="343" t="str">
        <f t="shared" ref="F68:G68" si="32">O68</f>
        <v>결산후 장부금액</v>
      </c>
      <c r="G68" s="343" t="str">
        <f t="shared" si="32"/>
        <v>평가손익</v>
      </c>
      <c r="H68" s="343" t="s">
        <v>386</v>
      </c>
      <c r="I68" s="240"/>
      <c r="K68" s="56"/>
      <c r="L68" s="343" t="s">
        <v>4</v>
      </c>
      <c r="M68" s="126" t="s">
        <v>910</v>
      </c>
      <c r="N68" s="126" t="s">
        <v>318</v>
      </c>
      <c r="O68" s="126" t="s">
        <v>319</v>
      </c>
      <c r="P68" s="126" t="s">
        <v>342</v>
      </c>
      <c r="Q68" s="126" t="s">
        <v>447</v>
      </c>
    </row>
    <row r="69" spans="1:17" outlineLevel="1">
      <c r="A69" s="54" t="s">
        <v>667</v>
      </c>
      <c r="C69" s="73" t="str">
        <f>L69</f>
        <v>&lt;유가증권시장주식&gt;</v>
      </c>
      <c r="D69" s="74"/>
      <c r="E69" s="75"/>
      <c r="F69" s="75"/>
      <c r="G69" s="75"/>
      <c r="H69" s="76"/>
      <c r="I69" s="241"/>
      <c r="K69" s="56"/>
      <c r="L69" s="77" t="s">
        <v>887</v>
      </c>
      <c r="M69" s="78"/>
      <c r="N69" s="78"/>
      <c r="O69" s="78"/>
      <c r="P69" s="78"/>
      <c r="Q69" s="78"/>
    </row>
    <row r="70" spans="1:17" outlineLevel="1">
      <c r="A70" s="54" t="s">
        <v>667</v>
      </c>
      <c r="C70" s="73" t="str">
        <f t="shared" ref="C70" si="33">L70</f>
        <v>종목002</v>
      </c>
      <c r="D70" s="74">
        <f t="shared" ref="D70" si="34">M70</f>
        <v>5880</v>
      </c>
      <c r="E70" s="75">
        <f>ROUND(N70/1000,0)</f>
        <v>91765</v>
      </c>
      <c r="F70" s="75">
        <f>ROUND(O70/1000,0)</f>
        <v>134652</v>
      </c>
      <c r="G70" s="75">
        <f t="shared" ref="G70" si="35">F70-E70</f>
        <v>42887</v>
      </c>
      <c r="H70" s="76">
        <f t="shared" ref="H70" si="36">ROUND(F70/$F$568,4)</f>
        <v>1.2999999999999999E-3</v>
      </c>
      <c r="I70" s="717">
        <f t="shared" ref="I70:I133" si="37">F70/$F$568</f>
        <v>1.2645154402789545E-3</v>
      </c>
      <c r="K70" s="56"/>
      <c r="L70" s="329" t="str">
        <f>'C2_자산부채평가'!C101</f>
        <v>종목002</v>
      </c>
      <c r="M70" s="330">
        <f>'C2_자산부채평가'!D101</f>
        <v>5880</v>
      </c>
      <c r="N70" s="330">
        <f>'C2_자산부채평가'!E101</f>
        <v>91764961</v>
      </c>
      <c r="O70" s="330">
        <f>'C2_자산부채평가'!F101</f>
        <v>134652000</v>
      </c>
      <c r="P70" s="78">
        <f>O70-N70</f>
        <v>42887039</v>
      </c>
      <c r="Q70" s="78"/>
    </row>
    <row r="71" spans="1:17" outlineLevel="1">
      <c r="A71" s="54" t="s">
        <v>667</v>
      </c>
      <c r="C71" s="73" t="str">
        <f t="shared" ref="C71:C293" si="38">L71</f>
        <v>종목003</v>
      </c>
      <c r="D71" s="74">
        <f t="shared" ref="D71:D134" si="39">M71</f>
        <v>210</v>
      </c>
      <c r="E71" s="75">
        <f t="shared" ref="E71:E134" si="40">ROUND(N71/1000,0)-IF(MOD(N71,1000)=500,1,0)</f>
        <v>63483</v>
      </c>
      <c r="F71" s="75">
        <f t="shared" ref="F71:F134" si="41">ROUND(O71/1000,0) - IF(MOD(O71,1000)=500,1,0)</f>
        <v>88305</v>
      </c>
      <c r="G71" s="75">
        <f t="shared" ref="G71:G134" si="42">F71-E71</f>
        <v>24822</v>
      </c>
      <c r="H71" s="76">
        <f t="shared" ref="H71:H78" si="43">ROUND(F71/$F$568,4)</f>
        <v>8.0000000000000004E-4</v>
      </c>
      <c r="I71" s="717">
        <f t="shared" si="37"/>
        <v>8.2927127672691885E-4</v>
      </c>
      <c r="K71" s="56"/>
      <c r="L71" s="329" t="str">
        <f>'C2_자산부채평가'!C102</f>
        <v>종목003</v>
      </c>
      <c r="M71" s="330">
        <f>'C2_자산부채평가'!D102</f>
        <v>210</v>
      </c>
      <c r="N71" s="330">
        <f>'C2_자산부채평가'!E102</f>
        <v>63483000</v>
      </c>
      <c r="O71" s="330">
        <f>'C2_자산부채평가'!F102</f>
        <v>88305000</v>
      </c>
      <c r="P71" s="78">
        <f t="shared" ref="P71:P134" si="44">O71-N71</f>
        <v>24822000</v>
      </c>
      <c r="Q71" s="78"/>
    </row>
    <row r="72" spans="1:17" outlineLevel="1">
      <c r="A72" s="54" t="s">
        <v>667</v>
      </c>
      <c r="C72" s="73" t="str">
        <f t="shared" si="38"/>
        <v>종목004</v>
      </c>
      <c r="D72" s="74">
        <f t="shared" si="39"/>
        <v>210</v>
      </c>
      <c r="E72" s="75">
        <f t="shared" si="40"/>
        <v>204090</v>
      </c>
      <c r="F72" s="75">
        <f t="shared" si="41"/>
        <v>258510</v>
      </c>
      <c r="G72" s="75">
        <f t="shared" si="42"/>
        <v>54420</v>
      </c>
      <c r="H72" s="76">
        <f t="shared" si="43"/>
        <v>2.3999999999999998E-3</v>
      </c>
      <c r="I72" s="717">
        <f t="shared" si="37"/>
        <v>2.4276645461375436E-3</v>
      </c>
      <c r="K72" s="56"/>
      <c r="L72" s="329" t="str">
        <f>'C2_자산부채평가'!C103</f>
        <v>종목004</v>
      </c>
      <c r="M72" s="330">
        <f>'C2_자산부채평가'!D103</f>
        <v>210</v>
      </c>
      <c r="N72" s="330">
        <f>'C2_자산부채평가'!E103</f>
        <v>204090000</v>
      </c>
      <c r="O72" s="330">
        <f>'C2_자산부채평가'!F103</f>
        <v>258510000</v>
      </c>
      <c r="P72" s="78">
        <f t="shared" si="44"/>
        <v>54420000</v>
      </c>
      <c r="Q72" s="78"/>
    </row>
    <row r="73" spans="1:17" outlineLevel="1">
      <c r="A73" s="54" t="s">
        <v>667</v>
      </c>
      <c r="C73" s="73" t="str">
        <f t="shared" si="38"/>
        <v>종목005</v>
      </c>
      <c r="D73" s="74">
        <f t="shared" si="39"/>
        <v>35</v>
      </c>
      <c r="E73" s="75">
        <f t="shared" si="40"/>
        <v>28063</v>
      </c>
      <c r="F73" s="75">
        <f t="shared" si="41"/>
        <v>26670</v>
      </c>
      <c r="G73" s="75">
        <f t="shared" si="42"/>
        <v>-1393</v>
      </c>
      <c r="H73" s="76">
        <f t="shared" si="43"/>
        <v>2.9999999999999997E-4</v>
      </c>
      <c r="I73" s="717">
        <f t="shared" si="37"/>
        <v>2.504576745405914E-4</v>
      </c>
      <c r="K73" s="56"/>
      <c r="L73" s="329" t="str">
        <f>'C2_자산부채평가'!C104</f>
        <v>종목005</v>
      </c>
      <c r="M73" s="330">
        <f>'C2_자산부채평가'!D104</f>
        <v>35</v>
      </c>
      <c r="N73" s="330">
        <f>'C2_자산부채평가'!E104</f>
        <v>28063230</v>
      </c>
      <c r="O73" s="330">
        <f>'C2_자산부채평가'!F104</f>
        <v>26670000</v>
      </c>
      <c r="P73" s="78">
        <f t="shared" si="44"/>
        <v>-1393230</v>
      </c>
      <c r="Q73" s="78"/>
    </row>
    <row r="74" spans="1:17" outlineLevel="1">
      <c r="A74" s="54" t="s">
        <v>667</v>
      </c>
      <c r="C74" s="73" t="str">
        <f t="shared" si="38"/>
        <v>종목006</v>
      </c>
      <c r="D74" s="74">
        <f t="shared" si="39"/>
        <v>1855</v>
      </c>
      <c r="E74" s="75">
        <f t="shared" si="40"/>
        <v>311085</v>
      </c>
      <c r="F74" s="75">
        <f t="shared" si="41"/>
        <v>346885</v>
      </c>
      <c r="G74" s="75">
        <f t="shared" si="42"/>
        <v>35800</v>
      </c>
      <c r="H74" s="76">
        <f t="shared" si="43"/>
        <v>3.3E-3</v>
      </c>
      <c r="I74" s="717">
        <f t="shared" si="37"/>
        <v>3.2575931920889784E-3</v>
      </c>
      <c r="K74" s="56"/>
      <c r="L74" s="329" t="str">
        <f>'C2_자산부채평가'!C105</f>
        <v>종목006</v>
      </c>
      <c r="M74" s="330">
        <f>'C2_자산부채평가'!D105</f>
        <v>1855</v>
      </c>
      <c r="N74" s="330">
        <f>'C2_자산부채평가'!E105</f>
        <v>311085250</v>
      </c>
      <c r="O74" s="330">
        <f>'C2_자산부채평가'!F105</f>
        <v>346885000</v>
      </c>
      <c r="P74" s="78">
        <f t="shared" si="44"/>
        <v>35799750</v>
      </c>
      <c r="Q74" s="78"/>
    </row>
    <row r="75" spans="1:17" outlineLevel="1">
      <c r="A75" s="54" t="s">
        <v>667</v>
      </c>
      <c r="C75" s="73" t="str">
        <f t="shared" si="38"/>
        <v>종목007</v>
      </c>
      <c r="D75" s="74">
        <f t="shared" si="39"/>
        <v>420</v>
      </c>
      <c r="E75" s="75">
        <f t="shared" si="40"/>
        <v>28544</v>
      </c>
      <c r="F75" s="75">
        <f t="shared" si="41"/>
        <v>26376</v>
      </c>
      <c r="G75" s="75">
        <f t="shared" si="42"/>
        <v>-2168</v>
      </c>
      <c r="H75" s="76">
        <f t="shared" si="43"/>
        <v>2.0000000000000001E-4</v>
      </c>
      <c r="I75" s="717">
        <f t="shared" si="37"/>
        <v>2.4769672379762426E-4</v>
      </c>
      <c r="K75" s="56"/>
      <c r="L75" s="329" t="str">
        <f>'C2_자산부채평가'!C106</f>
        <v>종목007</v>
      </c>
      <c r="M75" s="330">
        <f>'C2_자산부채평가'!D106</f>
        <v>420</v>
      </c>
      <c r="N75" s="330">
        <f>'C2_자산부채평가'!E106</f>
        <v>28544400</v>
      </c>
      <c r="O75" s="330">
        <f>'C2_자산부채평가'!F106</f>
        <v>26376000</v>
      </c>
      <c r="P75" s="78">
        <f t="shared" si="44"/>
        <v>-2168400</v>
      </c>
      <c r="Q75" s="78"/>
    </row>
    <row r="76" spans="1:17" outlineLevel="1">
      <c r="A76" s="54" t="s">
        <v>667</v>
      </c>
      <c r="C76" s="73" t="str">
        <f t="shared" si="38"/>
        <v>종목008</v>
      </c>
      <c r="D76" s="74">
        <f t="shared" si="39"/>
        <v>2835</v>
      </c>
      <c r="E76" s="75">
        <f t="shared" si="40"/>
        <v>402100</v>
      </c>
      <c r="F76" s="75">
        <f t="shared" si="41"/>
        <v>337932</v>
      </c>
      <c r="G76" s="75">
        <f t="shared" si="42"/>
        <v>-64168</v>
      </c>
      <c r="H76" s="76">
        <f t="shared" si="43"/>
        <v>3.2000000000000002E-3</v>
      </c>
      <c r="I76" s="717">
        <f t="shared" si="37"/>
        <v>3.1735156682733837E-3</v>
      </c>
      <c r="K76" s="56"/>
      <c r="L76" s="329" t="str">
        <f>'C2_자산부채평가'!C107</f>
        <v>종목008</v>
      </c>
      <c r="M76" s="330">
        <f>'C2_자산부채평가'!D107</f>
        <v>2835</v>
      </c>
      <c r="N76" s="330">
        <f>'C2_자산부채평가'!E107</f>
        <v>402100300</v>
      </c>
      <c r="O76" s="330">
        <f>'C2_자산부채평가'!F107</f>
        <v>337932000</v>
      </c>
      <c r="P76" s="78">
        <f t="shared" si="44"/>
        <v>-64168300</v>
      </c>
      <c r="Q76" s="78"/>
    </row>
    <row r="77" spans="1:17" outlineLevel="1">
      <c r="A77" s="54" t="s">
        <v>667</v>
      </c>
      <c r="C77" s="73" t="str">
        <f t="shared" si="38"/>
        <v>종목009</v>
      </c>
      <c r="D77" s="74">
        <f t="shared" si="39"/>
        <v>2905</v>
      </c>
      <c r="E77" s="75">
        <f t="shared" si="40"/>
        <v>492149</v>
      </c>
      <c r="F77" s="75">
        <f t="shared" si="41"/>
        <v>740775</v>
      </c>
      <c r="G77" s="75">
        <f t="shared" si="42"/>
        <v>248626</v>
      </c>
      <c r="H77" s="76">
        <f t="shared" si="43"/>
        <v>7.0000000000000001E-3</v>
      </c>
      <c r="I77" s="717">
        <f t="shared" si="37"/>
        <v>6.9566098184404429E-3</v>
      </c>
      <c r="K77" s="56"/>
      <c r="L77" s="329" t="str">
        <f>'C2_자산부채평가'!C108</f>
        <v>종목009</v>
      </c>
      <c r="M77" s="330">
        <f>'C2_자산부채평가'!D108</f>
        <v>2905</v>
      </c>
      <c r="N77" s="330">
        <f>'C2_자산부채평가'!E108</f>
        <v>492148503</v>
      </c>
      <c r="O77" s="330">
        <f>'C2_자산부채평가'!F108</f>
        <v>740775000</v>
      </c>
      <c r="P77" s="78">
        <f t="shared" si="44"/>
        <v>248626497</v>
      </c>
      <c r="Q77" s="78"/>
    </row>
    <row r="78" spans="1:17" outlineLevel="1">
      <c r="A78" s="54" t="s">
        <v>667</v>
      </c>
      <c r="C78" s="73" t="str">
        <f t="shared" si="38"/>
        <v>종목010</v>
      </c>
      <c r="D78" s="74">
        <f t="shared" si="39"/>
        <v>2450</v>
      </c>
      <c r="E78" s="75">
        <f t="shared" si="40"/>
        <v>727251</v>
      </c>
      <c r="F78" s="75">
        <f t="shared" si="41"/>
        <v>997150</v>
      </c>
      <c r="G78" s="75">
        <f t="shared" si="42"/>
        <v>269899</v>
      </c>
      <c r="H78" s="76">
        <f t="shared" si="43"/>
        <v>9.4000000000000004E-3</v>
      </c>
      <c r="I78" s="717">
        <f t="shared" si="37"/>
        <v>9.3642246032302479E-3</v>
      </c>
      <c r="K78" s="56"/>
      <c r="L78" s="329" t="str">
        <f>'C2_자산부채평가'!C109</f>
        <v>종목010</v>
      </c>
      <c r="M78" s="330">
        <f>'C2_자산부채평가'!D109</f>
        <v>2450</v>
      </c>
      <c r="N78" s="330">
        <f>'C2_자산부채평가'!E109</f>
        <v>727251001</v>
      </c>
      <c r="O78" s="330">
        <f>'C2_자산부채평가'!F109</f>
        <v>997150000</v>
      </c>
      <c r="P78" s="78">
        <f t="shared" si="44"/>
        <v>269898999</v>
      </c>
      <c r="Q78" s="78"/>
    </row>
    <row r="79" spans="1:17" outlineLevel="1">
      <c r="A79" s="54" t="s">
        <v>667</v>
      </c>
      <c r="C79" s="73" t="str">
        <f t="shared" si="38"/>
        <v>종목011</v>
      </c>
      <c r="D79" s="74">
        <f t="shared" si="39"/>
        <v>350</v>
      </c>
      <c r="E79" s="75">
        <f t="shared" si="40"/>
        <v>363583</v>
      </c>
      <c r="F79" s="75">
        <f t="shared" si="41"/>
        <v>460600</v>
      </c>
      <c r="G79" s="75">
        <f t="shared" si="42"/>
        <v>97017</v>
      </c>
      <c r="H79" s="76">
        <f>ROUND(F79/$F$568,4)-0.0001</f>
        <v>4.1999999999999997E-3</v>
      </c>
      <c r="I79" s="717">
        <f t="shared" si="37"/>
        <v>4.3254894973152004E-3</v>
      </c>
      <c r="K79" s="56"/>
      <c r="L79" s="329" t="str">
        <f>'C2_자산부채평가'!C110</f>
        <v>종목011</v>
      </c>
      <c r="M79" s="330">
        <f>'C2_자산부채평가'!D110</f>
        <v>350</v>
      </c>
      <c r="N79" s="330">
        <f>'C2_자산부채평가'!E110</f>
        <v>363583220</v>
      </c>
      <c r="O79" s="330">
        <f>'C2_자산부채평가'!F110</f>
        <v>460600000</v>
      </c>
      <c r="P79" s="78">
        <f t="shared" si="44"/>
        <v>97016780</v>
      </c>
      <c r="Q79" s="78"/>
    </row>
    <row r="80" spans="1:17" outlineLevel="1">
      <c r="A80" s="54" t="s">
        <v>667</v>
      </c>
      <c r="C80" s="73" t="str">
        <f t="shared" si="38"/>
        <v>종목012</v>
      </c>
      <c r="D80" s="74">
        <f t="shared" si="39"/>
        <v>2170</v>
      </c>
      <c r="E80" s="75">
        <f t="shared" si="40"/>
        <v>139159</v>
      </c>
      <c r="F80" s="75">
        <f t="shared" si="41"/>
        <v>180110</v>
      </c>
      <c r="G80" s="75">
        <f t="shared" si="42"/>
        <v>40951</v>
      </c>
      <c r="H80" s="76">
        <f t="shared" ref="H80:H93" si="45">ROUND(F80/$F$568,4)</f>
        <v>1.6999999999999999E-3</v>
      </c>
      <c r="I80" s="717">
        <f t="shared" si="37"/>
        <v>1.6914110146796369E-3</v>
      </c>
      <c r="K80" s="56"/>
      <c r="L80" s="329" t="str">
        <f>'C2_자산부채평가'!C111</f>
        <v>종목012</v>
      </c>
      <c r="M80" s="330">
        <f>'C2_자산부채평가'!D111</f>
        <v>2170</v>
      </c>
      <c r="N80" s="330">
        <f>'C2_자산부채평가'!E111</f>
        <v>139159001</v>
      </c>
      <c r="O80" s="330">
        <f>'C2_자산부채평가'!F111</f>
        <v>180110000</v>
      </c>
      <c r="P80" s="78">
        <f t="shared" si="44"/>
        <v>40950999</v>
      </c>
      <c r="Q80" s="78"/>
    </row>
    <row r="81" spans="1:17" outlineLevel="1">
      <c r="A81" s="54" t="s">
        <v>667</v>
      </c>
      <c r="C81" s="73" t="str">
        <f t="shared" si="38"/>
        <v>종목013</v>
      </c>
      <c r="D81" s="74">
        <f t="shared" si="39"/>
        <v>1330</v>
      </c>
      <c r="E81" s="75">
        <f t="shared" si="40"/>
        <v>86271</v>
      </c>
      <c r="F81" s="75">
        <f t="shared" si="41"/>
        <v>117439</v>
      </c>
      <c r="G81" s="75">
        <f t="shared" si="42"/>
        <v>31168</v>
      </c>
      <c r="H81" s="76">
        <f t="shared" si="45"/>
        <v>1.1000000000000001E-3</v>
      </c>
      <c r="I81" s="717">
        <f t="shared" si="37"/>
        <v>1.1028683479704731E-3</v>
      </c>
      <c r="K81" s="56"/>
      <c r="L81" s="329" t="str">
        <f>'C2_자산부채평가'!C112</f>
        <v>종목013</v>
      </c>
      <c r="M81" s="330">
        <f>'C2_자산부채평가'!D112</f>
        <v>1330</v>
      </c>
      <c r="N81" s="330">
        <f>'C2_자산부채평가'!E112</f>
        <v>86271401</v>
      </c>
      <c r="O81" s="330">
        <f>'C2_자산부채평가'!F112</f>
        <v>117439000</v>
      </c>
      <c r="P81" s="78">
        <f t="shared" si="44"/>
        <v>31167599</v>
      </c>
      <c r="Q81" s="78"/>
    </row>
    <row r="82" spans="1:17" outlineLevel="1">
      <c r="A82" s="54" t="s">
        <v>667</v>
      </c>
      <c r="C82" s="73" t="str">
        <f t="shared" si="38"/>
        <v>종목014</v>
      </c>
      <c r="D82" s="74">
        <f t="shared" si="39"/>
        <v>1680</v>
      </c>
      <c r="E82" s="75">
        <f t="shared" si="40"/>
        <v>43538</v>
      </c>
      <c r="F82" s="75">
        <f t="shared" si="41"/>
        <v>50148</v>
      </c>
      <c r="G82" s="75">
        <f t="shared" si="42"/>
        <v>6610</v>
      </c>
      <c r="H82" s="76">
        <f t="shared" si="45"/>
        <v>5.0000000000000001E-4</v>
      </c>
      <c r="I82" s="717">
        <f t="shared" si="37"/>
        <v>4.7093931244325375E-4</v>
      </c>
      <c r="K82" s="56"/>
      <c r="L82" s="329" t="str">
        <f>'C2_자산부채평가'!C113</f>
        <v>종목014</v>
      </c>
      <c r="M82" s="330">
        <f>'C2_자산부채평가'!D113</f>
        <v>1680</v>
      </c>
      <c r="N82" s="330">
        <f>'C2_자산부채평가'!E113</f>
        <v>43538051</v>
      </c>
      <c r="O82" s="330">
        <f>'C2_자산부채평가'!F113</f>
        <v>50148000</v>
      </c>
      <c r="P82" s="78">
        <f t="shared" si="44"/>
        <v>6609949</v>
      </c>
      <c r="Q82" s="78"/>
    </row>
    <row r="83" spans="1:17" outlineLevel="1">
      <c r="A83" s="54" t="s">
        <v>667</v>
      </c>
      <c r="C83" s="73" t="str">
        <f t="shared" si="38"/>
        <v>종목015</v>
      </c>
      <c r="D83" s="74">
        <f t="shared" si="39"/>
        <v>2205</v>
      </c>
      <c r="E83" s="75">
        <f t="shared" si="40"/>
        <v>215013</v>
      </c>
      <c r="F83" s="75">
        <f t="shared" si="41"/>
        <v>280917</v>
      </c>
      <c r="G83" s="75">
        <f t="shared" si="42"/>
        <v>65904</v>
      </c>
      <c r="H83" s="76">
        <f t="shared" si="45"/>
        <v>2.5999999999999999E-3</v>
      </c>
      <c r="I83" s="717">
        <f t="shared" si="37"/>
        <v>2.6380884349051113E-3</v>
      </c>
      <c r="K83" s="56"/>
      <c r="L83" s="329" t="str">
        <f>'C2_자산부채평가'!C114</f>
        <v>종목015</v>
      </c>
      <c r="M83" s="330">
        <f>'C2_자산부채평가'!D114</f>
        <v>2205</v>
      </c>
      <c r="N83" s="330">
        <f>'C2_자산부채평가'!E114</f>
        <v>215012704</v>
      </c>
      <c r="O83" s="330">
        <f>'C2_자산부채평가'!F114</f>
        <v>280917000</v>
      </c>
      <c r="P83" s="78">
        <f t="shared" si="44"/>
        <v>65904296</v>
      </c>
      <c r="Q83" s="78"/>
    </row>
    <row r="84" spans="1:17" outlineLevel="1">
      <c r="A84" s="54" t="s">
        <v>667</v>
      </c>
      <c r="C84" s="73" t="str">
        <f t="shared" si="38"/>
        <v>종목016</v>
      </c>
      <c r="D84" s="74">
        <f t="shared" si="39"/>
        <v>2135</v>
      </c>
      <c r="E84" s="75">
        <f t="shared" si="40"/>
        <v>224016</v>
      </c>
      <c r="F84" s="75">
        <f t="shared" si="41"/>
        <v>345229</v>
      </c>
      <c r="G84" s="75">
        <f t="shared" si="42"/>
        <v>121213</v>
      </c>
      <c r="H84" s="76">
        <f t="shared" si="45"/>
        <v>3.2000000000000002E-3</v>
      </c>
      <c r="I84" s="717">
        <f t="shared" si="37"/>
        <v>3.2420417144347143E-3</v>
      </c>
      <c r="K84" s="56"/>
      <c r="L84" s="329" t="str">
        <f>'C2_자산부채평가'!C115</f>
        <v>종목016</v>
      </c>
      <c r="M84" s="330">
        <f>'C2_자산부채평가'!D115</f>
        <v>2135</v>
      </c>
      <c r="N84" s="330">
        <f>'C2_자산부채평가'!E115</f>
        <v>224016403</v>
      </c>
      <c r="O84" s="330">
        <f>'C2_자산부채평가'!F115</f>
        <v>345229500</v>
      </c>
      <c r="P84" s="78">
        <f t="shared" si="44"/>
        <v>121213097</v>
      </c>
      <c r="Q84" s="78"/>
    </row>
    <row r="85" spans="1:17" outlineLevel="1">
      <c r="A85" s="54" t="s">
        <v>667</v>
      </c>
      <c r="C85" s="73" t="str">
        <f t="shared" si="38"/>
        <v>종목017</v>
      </c>
      <c r="D85" s="74">
        <f t="shared" si="39"/>
        <v>420</v>
      </c>
      <c r="E85" s="75">
        <f t="shared" si="40"/>
        <v>100008</v>
      </c>
      <c r="F85" s="75">
        <f t="shared" si="41"/>
        <v>87360</v>
      </c>
      <c r="G85" s="75">
        <f t="shared" si="42"/>
        <v>-12648</v>
      </c>
      <c r="H85" s="76">
        <f t="shared" si="45"/>
        <v>8.0000000000000004E-4</v>
      </c>
      <c r="I85" s="717">
        <f t="shared" si="37"/>
        <v>8.2039679219595297E-4</v>
      </c>
      <c r="K85" s="56"/>
      <c r="L85" s="329" t="str">
        <f>'C2_자산부채평가'!C116</f>
        <v>종목017</v>
      </c>
      <c r="M85" s="330">
        <f>'C2_자산부채평가'!D116</f>
        <v>420</v>
      </c>
      <c r="N85" s="330">
        <f>'C2_자산부채평가'!E116</f>
        <v>100008000</v>
      </c>
      <c r="O85" s="330">
        <f>'C2_자산부채평가'!F116</f>
        <v>87360000</v>
      </c>
      <c r="P85" s="78">
        <f t="shared" si="44"/>
        <v>-12648000</v>
      </c>
      <c r="Q85" s="78"/>
    </row>
    <row r="86" spans="1:17" outlineLevel="1">
      <c r="A86" s="54" t="s">
        <v>667</v>
      </c>
      <c r="C86" s="73" t="str">
        <f t="shared" si="38"/>
        <v>종목018</v>
      </c>
      <c r="D86" s="74">
        <f t="shared" si="39"/>
        <v>7315</v>
      </c>
      <c r="E86" s="75">
        <f t="shared" si="40"/>
        <v>78734</v>
      </c>
      <c r="F86" s="75">
        <f t="shared" si="41"/>
        <v>113748</v>
      </c>
      <c r="G86" s="75">
        <f t="shared" si="42"/>
        <v>35014</v>
      </c>
      <c r="H86" s="76">
        <f t="shared" si="45"/>
        <v>1.1000000000000001E-3</v>
      </c>
      <c r="I86" s="717">
        <f t="shared" si="37"/>
        <v>1.0682062078606371E-3</v>
      </c>
      <c r="K86" s="56"/>
      <c r="L86" s="329" t="str">
        <f>'C2_자산부채평가'!C117</f>
        <v>종목018</v>
      </c>
      <c r="M86" s="330">
        <f>'C2_자산부채평가'!D117</f>
        <v>7315</v>
      </c>
      <c r="N86" s="330">
        <f>'C2_자산부채평가'!E117</f>
        <v>78734485</v>
      </c>
      <c r="O86" s="330">
        <f>'C2_자산부채평가'!F117</f>
        <v>113748250</v>
      </c>
      <c r="P86" s="78">
        <f t="shared" si="44"/>
        <v>35013765</v>
      </c>
      <c r="Q86" s="78"/>
    </row>
    <row r="87" spans="1:17" outlineLevel="1">
      <c r="A87" s="54" t="s">
        <v>667</v>
      </c>
      <c r="C87" s="73" t="str">
        <f t="shared" si="38"/>
        <v>종목019</v>
      </c>
      <c r="D87" s="74">
        <f t="shared" si="39"/>
        <v>525</v>
      </c>
      <c r="E87" s="75">
        <f t="shared" si="40"/>
        <v>639948</v>
      </c>
      <c r="F87" s="75">
        <f t="shared" si="41"/>
        <v>889875</v>
      </c>
      <c r="G87" s="75">
        <f t="shared" si="42"/>
        <v>249927</v>
      </c>
      <c r="H87" s="76">
        <f t="shared" si="45"/>
        <v>8.3999999999999995E-3</v>
      </c>
      <c r="I87" s="717">
        <f t="shared" si="37"/>
        <v>8.3568062666594962E-3</v>
      </c>
      <c r="K87" s="56"/>
      <c r="L87" s="329" t="str">
        <f>'C2_자산부채평가'!C118</f>
        <v>종목019</v>
      </c>
      <c r="M87" s="330">
        <f>'C2_자산부채평가'!D118</f>
        <v>525</v>
      </c>
      <c r="N87" s="330">
        <f>'C2_자산부채평가'!E118</f>
        <v>639947948</v>
      </c>
      <c r="O87" s="330">
        <f>'C2_자산부채평가'!F118</f>
        <v>889875000</v>
      </c>
      <c r="P87" s="78">
        <f t="shared" si="44"/>
        <v>249927052</v>
      </c>
      <c r="Q87" s="78"/>
    </row>
    <row r="88" spans="1:17" outlineLevel="1">
      <c r="A88" s="54" t="s">
        <v>667</v>
      </c>
      <c r="C88" s="73" t="str">
        <f t="shared" si="38"/>
        <v>종목020</v>
      </c>
      <c r="D88" s="74">
        <f t="shared" si="39"/>
        <v>1155</v>
      </c>
      <c r="E88" s="75">
        <f t="shared" si="40"/>
        <v>121301</v>
      </c>
      <c r="F88" s="75">
        <f t="shared" si="41"/>
        <v>122083</v>
      </c>
      <c r="G88" s="75">
        <f t="shared" si="42"/>
        <v>782</v>
      </c>
      <c r="H88" s="76">
        <f t="shared" si="45"/>
        <v>1.1000000000000001E-3</v>
      </c>
      <c r="I88" s="717">
        <f t="shared" si="37"/>
        <v>1.146480100522648E-3</v>
      </c>
      <c r="K88" s="56"/>
      <c r="L88" s="329" t="str">
        <f>'C2_자산부채평가'!C119</f>
        <v>종목020</v>
      </c>
      <c r="M88" s="330">
        <f>'C2_자산부채평가'!D119</f>
        <v>1155</v>
      </c>
      <c r="N88" s="330">
        <f>'C2_자산부채평가'!E119</f>
        <v>121301400</v>
      </c>
      <c r="O88" s="330">
        <f>'C2_자산부채평가'!F119</f>
        <v>122083500</v>
      </c>
      <c r="P88" s="78">
        <f t="shared" si="44"/>
        <v>782100</v>
      </c>
      <c r="Q88" s="78"/>
    </row>
    <row r="89" spans="1:17" outlineLevel="1">
      <c r="A89" s="54" t="s">
        <v>667</v>
      </c>
      <c r="C89" s="73" t="str">
        <f t="shared" si="38"/>
        <v>종목021</v>
      </c>
      <c r="D89" s="74">
        <f t="shared" si="39"/>
        <v>1365</v>
      </c>
      <c r="E89" s="75">
        <f t="shared" si="40"/>
        <v>67759</v>
      </c>
      <c r="F89" s="75">
        <f t="shared" si="41"/>
        <v>65793</v>
      </c>
      <c r="G89" s="75">
        <f t="shared" si="42"/>
        <v>-1966</v>
      </c>
      <c r="H89" s="76">
        <f t="shared" si="45"/>
        <v>5.9999999999999995E-4</v>
      </c>
      <c r="I89" s="717">
        <f t="shared" si="37"/>
        <v>6.1786133412257708E-4</v>
      </c>
      <c r="K89" s="56"/>
      <c r="L89" s="329" t="str">
        <f>'C2_자산부채평가'!C120</f>
        <v>종목021</v>
      </c>
      <c r="M89" s="330">
        <f>'C2_자산부채평가'!D120</f>
        <v>1365</v>
      </c>
      <c r="N89" s="330">
        <f>'C2_자산부채평가'!E120</f>
        <v>67758600</v>
      </c>
      <c r="O89" s="330">
        <f>'C2_자산부채평가'!F120</f>
        <v>65793000</v>
      </c>
      <c r="P89" s="78">
        <f t="shared" si="44"/>
        <v>-1965600</v>
      </c>
      <c r="Q89" s="78"/>
    </row>
    <row r="90" spans="1:17" outlineLevel="1">
      <c r="A90" s="54" t="s">
        <v>667</v>
      </c>
      <c r="C90" s="73" t="str">
        <f t="shared" si="38"/>
        <v>종목022</v>
      </c>
      <c r="D90" s="74">
        <f t="shared" si="39"/>
        <v>3150</v>
      </c>
      <c r="E90" s="75">
        <f t="shared" si="40"/>
        <v>367587</v>
      </c>
      <c r="F90" s="75">
        <f t="shared" si="41"/>
        <v>354060</v>
      </c>
      <c r="G90" s="75">
        <f t="shared" si="42"/>
        <v>-13527</v>
      </c>
      <c r="H90" s="76">
        <f t="shared" si="45"/>
        <v>3.3E-3</v>
      </c>
      <c r="I90" s="717">
        <f t="shared" si="37"/>
        <v>3.3249735376018673E-3</v>
      </c>
      <c r="K90" s="56"/>
      <c r="L90" s="329" t="str">
        <f>'C2_자산부채평가'!C121</f>
        <v>종목022</v>
      </c>
      <c r="M90" s="330">
        <f>'C2_자산부채평가'!D121</f>
        <v>3150</v>
      </c>
      <c r="N90" s="330">
        <f>'C2_자산부채평가'!E121</f>
        <v>367587006</v>
      </c>
      <c r="O90" s="330">
        <f>'C2_자산부채평가'!F121</f>
        <v>354060000</v>
      </c>
      <c r="P90" s="78">
        <f t="shared" si="44"/>
        <v>-13527006</v>
      </c>
      <c r="Q90" s="78"/>
    </row>
    <row r="91" spans="1:17" outlineLevel="1">
      <c r="A91" s="54" t="s">
        <v>667</v>
      </c>
      <c r="C91" s="73" t="str">
        <f t="shared" si="38"/>
        <v>종목023</v>
      </c>
      <c r="D91" s="74">
        <f t="shared" si="39"/>
        <v>13335</v>
      </c>
      <c r="E91" s="75">
        <f t="shared" si="40"/>
        <v>298285</v>
      </c>
      <c r="F91" s="75">
        <f t="shared" si="41"/>
        <v>300704</v>
      </c>
      <c r="G91" s="75">
        <f t="shared" si="42"/>
        <v>2419</v>
      </c>
      <c r="H91" s="76">
        <f t="shared" si="45"/>
        <v>2.8E-3</v>
      </c>
      <c r="I91" s="717">
        <f t="shared" si="37"/>
        <v>2.8239079326979376E-3</v>
      </c>
      <c r="K91" s="56"/>
      <c r="L91" s="329" t="str">
        <f>'C2_자산부채평가'!C122</f>
        <v>종목023</v>
      </c>
      <c r="M91" s="330">
        <f>'C2_자산부채평가'!D122</f>
        <v>13335</v>
      </c>
      <c r="N91" s="330">
        <f>'C2_자산부채평가'!E122</f>
        <v>298284901</v>
      </c>
      <c r="O91" s="330">
        <f>'C2_자산부채평가'!F122</f>
        <v>300704250</v>
      </c>
      <c r="P91" s="78">
        <f t="shared" si="44"/>
        <v>2419349</v>
      </c>
      <c r="Q91" s="78"/>
    </row>
    <row r="92" spans="1:17" outlineLevel="1">
      <c r="A92" s="54" t="s">
        <v>667</v>
      </c>
      <c r="C92" s="73" t="str">
        <f t="shared" si="38"/>
        <v>종목024</v>
      </c>
      <c r="D92" s="74">
        <f t="shared" si="39"/>
        <v>4410</v>
      </c>
      <c r="E92" s="75">
        <f t="shared" si="40"/>
        <v>110143</v>
      </c>
      <c r="F92" s="75">
        <f t="shared" si="41"/>
        <v>136930</v>
      </c>
      <c r="G92" s="75">
        <f t="shared" si="42"/>
        <v>26787</v>
      </c>
      <c r="H92" s="76">
        <f t="shared" si="45"/>
        <v>1.2999999999999999E-3</v>
      </c>
      <c r="I92" s="717">
        <f t="shared" si="37"/>
        <v>1.2859081130424891E-3</v>
      </c>
      <c r="K92" s="56"/>
      <c r="L92" s="329" t="str">
        <f>'C2_자산부채평가'!C123</f>
        <v>종목024</v>
      </c>
      <c r="M92" s="330">
        <f>'C2_자산부채평가'!D123</f>
        <v>4410</v>
      </c>
      <c r="N92" s="330">
        <f>'C2_자산부채평가'!E123</f>
        <v>110142903</v>
      </c>
      <c r="O92" s="330">
        <f>'C2_자산부채평가'!F123</f>
        <v>136930500</v>
      </c>
      <c r="P92" s="78">
        <f t="shared" si="44"/>
        <v>26787597</v>
      </c>
      <c r="Q92" s="78"/>
    </row>
    <row r="93" spans="1:17" outlineLevel="1">
      <c r="A93" s="54" t="s">
        <v>667</v>
      </c>
      <c r="C93" s="73" t="str">
        <f t="shared" si="38"/>
        <v>종목025</v>
      </c>
      <c r="D93" s="74">
        <f t="shared" si="39"/>
        <v>1330</v>
      </c>
      <c r="E93" s="75">
        <f t="shared" si="40"/>
        <v>20670</v>
      </c>
      <c r="F93" s="75">
        <f>ROUND(O93/1000,0) - IF(MOD(O93,1000)=500,1,0)</f>
        <v>19085</v>
      </c>
      <c r="G93" s="75">
        <f t="shared" si="42"/>
        <v>-1585</v>
      </c>
      <c r="H93" s="76">
        <f t="shared" si="45"/>
        <v>2.0000000000000001E-4</v>
      </c>
      <c r="I93" s="717">
        <f t="shared" si="37"/>
        <v>1.792270235698233E-4</v>
      </c>
      <c r="K93" s="56"/>
      <c r="L93" s="329" t="str">
        <f>'C2_자산부채평가'!C124</f>
        <v>종목025</v>
      </c>
      <c r="M93" s="330">
        <f>'C2_자산부채평가'!D124</f>
        <v>1330</v>
      </c>
      <c r="N93" s="330">
        <f>'C2_자산부채평가'!E124</f>
        <v>20669722</v>
      </c>
      <c r="O93" s="330">
        <f>'C2_자산부채평가'!F124</f>
        <v>19085500</v>
      </c>
      <c r="P93" s="78">
        <f t="shared" si="44"/>
        <v>-1584222</v>
      </c>
      <c r="Q93" s="78"/>
    </row>
    <row r="94" spans="1:17" outlineLevel="1">
      <c r="A94" s="54" t="s">
        <v>667</v>
      </c>
      <c r="C94" s="73" t="str">
        <f t="shared" si="38"/>
        <v>종목026</v>
      </c>
      <c r="D94" s="74">
        <f t="shared" si="39"/>
        <v>280</v>
      </c>
      <c r="E94" s="75">
        <f t="shared" si="40"/>
        <v>44944</v>
      </c>
      <c r="F94" s="75">
        <f t="shared" si="41"/>
        <v>44520</v>
      </c>
      <c r="G94" s="75">
        <f t="shared" si="42"/>
        <v>-424</v>
      </c>
      <c r="H94" s="76">
        <f>ROUND(F94/$F$568,4)-0.0001</f>
        <v>3.0000000000000003E-4</v>
      </c>
      <c r="I94" s="717">
        <f t="shared" si="37"/>
        <v>4.1808682679216833E-4</v>
      </c>
      <c r="K94" s="56"/>
      <c r="L94" s="329" t="str">
        <f>'C2_자산부채평가'!C125</f>
        <v>종목026</v>
      </c>
      <c r="M94" s="330">
        <f>'C2_자산부채평가'!D125</f>
        <v>280</v>
      </c>
      <c r="N94" s="330">
        <f>'C2_자산부채평가'!E125</f>
        <v>44944000</v>
      </c>
      <c r="O94" s="330">
        <f>'C2_자산부채평가'!F125</f>
        <v>44520000</v>
      </c>
      <c r="P94" s="78">
        <f t="shared" si="44"/>
        <v>-424000</v>
      </c>
      <c r="Q94" s="78"/>
    </row>
    <row r="95" spans="1:17" outlineLevel="1">
      <c r="A95" s="54" t="s">
        <v>667</v>
      </c>
      <c r="C95" s="73" t="str">
        <f t="shared" si="38"/>
        <v>종목027</v>
      </c>
      <c r="D95" s="74">
        <f t="shared" si="39"/>
        <v>3185</v>
      </c>
      <c r="E95" s="75">
        <f t="shared" si="40"/>
        <v>792997</v>
      </c>
      <c r="F95" s="75">
        <f t="shared" si="41"/>
        <v>858357</v>
      </c>
      <c r="G95" s="75">
        <f t="shared" si="42"/>
        <v>65360</v>
      </c>
      <c r="H95" s="76">
        <f t="shared" ref="H95:H109" si="46">ROUND(F95/$F$568,4)</f>
        <v>8.0999999999999996E-3</v>
      </c>
      <c r="I95" s="717">
        <f t="shared" si="37"/>
        <v>8.0608210778267131E-3</v>
      </c>
      <c r="K95" s="56"/>
      <c r="L95" s="329" t="str">
        <f>'C2_자산부채평가'!C126</f>
        <v>종목027</v>
      </c>
      <c r="M95" s="330">
        <f>'C2_자산부채평가'!D126</f>
        <v>3185</v>
      </c>
      <c r="N95" s="330">
        <f>'C2_자산부채평가'!E126</f>
        <v>792997250</v>
      </c>
      <c r="O95" s="330">
        <f>'C2_자산부채평가'!F126</f>
        <v>858357500</v>
      </c>
      <c r="P95" s="78">
        <f t="shared" si="44"/>
        <v>65360250</v>
      </c>
      <c r="Q95" s="78"/>
    </row>
    <row r="96" spans="1:17" outlineLevel="1">
      <c r="A96" s="54" t="s">
        <v>667</v>
      </c>
      <c r="C96" s="73" t="str">
        <f t="shared" si="38"/>
        <v>종목028</v>
      </c>
      <c r="D96" s="74">
        <f t="shared" si="39"/>
        <v>14350</v>
      </c>
      <c r="E96" s="75">
        <f t="shared" si="40"/>
        <v>199207</v>
      </c>
      <c r="F96" s="75">
        <f t="shared" si="41"/>
        <v>335072</v>
      </c>
      <c r="G96" s="75">
        <f t="shared" si="42"/>
        <v>135865</v>
      </c>
      <c r="H96" s="76">
        <f t="shared" si="46"/>
        <v>3.0999999999999999E-3</v>
      </c>
      <c r="I96" s="717">
        <f t="shared" si="37"/>
        <v>3.1466574399574444E-3</v>
      </c>
      <c r="K96" s="56"/>
      <c r="L96" s="329" t="str">
        <f>'C2_자산부채평가'!C127</f>
        <v>종목028</v>
      </c>
      <c r="M96" s="330">
        <f>'C2_자산부채평가'!D127</f>
        <v>14350</v>
      </c>
      <c r="N96" s="330">
        <f>'C2_자산부채평가'!E127</f>
        <v>199206703</v>
      </c>
      <c r="O96" s="330">
        <f>'C2_자산부채평가'!F127</f>
        <v>335072500</v>
      </c>
      <c r="P96" s="78">
        <f t="shared" si="44"/>
        <v>135865797</v>
      </c>
      <c r="Q96" s="78"/>
    </row>
    <row r="97" spans="1:17" outlineLevel="1">
      <c r="A97" s="54" t="s">
        <v>667</v>
      </c>
      <c r="C97" s="73" t="str">
        <f t="shared" si="38"/>
        <v>종목029</v>
      </c>
      <c r="D97" s="74">
        <f t="shared" si="39"/>
        <v>1470</v>
      </c>
      <c r="E97" s="75">
        <f t="shared" si="40"/>
        <v>47594</v>
      </c>
      <c r="F97" s="75">
        <f t="shared" si="41"/>
        <v>53287</v>
      </c>
      <c r="G97" s="75">
        <f t="shared" si="42"/>
        <v>5693</v>
      </c>
      <c r="H97" s="76">
        <f t="shared" si="46"/>
        <v>5.0000000000000001E-4</v>
      </c>
      <c r="I97" s="717">
        <f t="shared" si="37"/>
        <v>5.0041762666833503E-4</v>
      </c>
      <c r="K97" s="56"/>
      <c r="L97" s="329" t="str">
        <f>'C2_자산부채평가'!C128</f>
        <v>종목029</v>
      </c>
      <c r="M97" s="330">
        <f>'C2_자산부채평가'!D128</f>
        <v>1470</v>
      </c>
      <c r="N97" s="330">
        <f>'C2_자산부채평가'!E128</f>
        <v>47594401</v>
      </c>
      <c r="O97" s="330">
        <f>'C2_자산부채평가'!F128</f>
        <v>53287500</v>
      </c>
      <c r="P97" s="78">
        <f t="shared" si="44"/>
        <v>5693099</v>
      </c>
      <c r="Q97" s="78"/>
    </row>
    <row r="98" spans="1:17" outlineLevel="1">
      <c r="A98" s="54" t="s">
        <v>667</v>
      </c>
      <c r="C98" s="73" t="str">
        <f t="shared" si="38"/>
        <v>종목030</v>
      </c>
      <c r="D98" s="74">
        <f t="shared" si="39"/>
        <v>420</v>
      </c>
      <c r="E98" s="75">
        <f t="shared" si="40"/>
        <v>19513</v>
      </c>
      <c r="F98" s="75">
        <f t="shared" si="41"/>
        <v>19383</v>
      </c>
      <c r="G98" s="75">
        <f t="shared" si="42"/>
        <v>-130</v>
      </c>
      <c r="H98" s="76">
        <f t="shared" si="46"/>
        <v>2.0000000000000001E-4</v>
      </c>
      <c r="I98" s="717">
        <f t="shared" si="37"/>
        <v>1.8202553826847707E-4</v>
      </c>
      <c r="K98" s="56"/>
      <c r="L98" s="329" t="str">
        <f>'C2_자산부채평가'!C129</f>
        <v>종목030</v>
      </c>
      <c r="M98" s="330">
        <f>'C2_자산부채평가'!D129</f>
        <v>420</v>
      </c>
      <c r="N98" s="330">
        <f>'C2_자산부채평가'!E129</f>
        <v>19513201</v>
      </c>
      <c r="O98" s="330">
        <f>'C2_자산부채평가'!F129</f>
        <v>19383000</v>
      </c>
      <c r="P98" s="78">
        <f t="shared" si="44"/>
        <v>-130201</v>
      </c>
      <c r="Q98" s="78"/>
    </row>
    <row r="99" spans="1:17" outlineLevel="1">
      <c r="A99" s="54" t="s">
        <v>667</v>
      </c>
      <c r="C99" s="73" t="str">
        <f t="shared" si="38"/>
        <v>종목031</v>
      </c>
      <c r="D99" s="74">
        <f t="shared" si="39"/>
        <v>700</v>
      </c>
      <c r="E99" s="75">
        <f t="shared" si="40"/>
        <v>56248</v>
      </c>
      <c r="F99" s="75">
        <f t="shared" si="41"/>
        <v>80640</v>
      </c>
      <c r="G99" s="75">
        <f t="shared" si="42"/>
        <v>24392</v>
      </c>
      <c r="H99" s="76">
        <f t="shared" si="46"/>
        <v>8.0000000000000004E-4</v>
      </c>
      <c r="I99" s="717">
        <f t="shared" si="37"/>
        <v>7.5728934664241808E-4</v>
      </c>
      <c r="K99" s="56"/>
      <c r="L99" s="329" t="str">
        <f>'C2_자산부채평가'!C130</f>
        <v>종목031</v>
      </c>
      <c r="M99" s="330">
        <f>'C2_자산부채평가'!D130</f>
        <v>700</v>
      </c>
      <c r="N99" s="330">
        <f>'C2_자산부채평가'!E130</f>
        <v>56248002</v>
      </c>
      <c r="O99" s="330">
        <f>'C2_자산부채평가'!F130</f>
        <v>80640000</v>
      </c>
      <c r="P99" s="78">
        <f t="shared" si="44"/>
        <v>24391998</v>
      </c>
      <c r="Q99" s="78"/>
    </row>
    <row r="100" spans="1:17" outlineLevel="1">
      <c r="A100" s="54" t="s">
        <v>667</v>
      </c>
      <c r="C100" s="73" t="str">
        <f t="shared" si="38"/>
        <v>종목032</v>
      </c>
      <c r="D100" s="74">
        <f t="shared" si="39"/>
        <v>280</v>
      </c>
      <c r="E100" s="75">
        <f t="shared" si="40"/>
        <v>235065</v>
      </c>
      <c r="F100" s="75">
        <f t="shared" si="41"/>
        <v>208040</v>
      </c>
      <c r="G100" s="75">
        <f t="shared" si="42"/>
        <v>-27025</v>
      </c>
      <c r="H100" s="76">
        <f t="shared" si="46"/>
        <v>2E-3</v>
      </c>
      <c r="I100" s="717">
        <f t="shared" si="37"/>
        <v>1.9537013352615164E-3</v>
      </c>
      <c r="K100" s="56"/>
      <c r="L100" s="329" t="str">
        <f>'C2_자산부채평가'!C131</f>
        <v>종목032</v>
      </c>
      <c r="M100" s="330">
        <f>'C2_자산부채평가'!D131</f>
        <v>280</v>
      </c>
      <c r="N100" s="330">
        <f>'C2_자산부채평가'!E131</f>
        <v>235064992</v>
      </c>
      <c r="O100" s="330">
        <f>'C2_자산부채평가'!F131</f>
        <v>208040000</v>
      </c>
      <c r="P100" s="78">
        <f t="shared" si="44"/>
        <v>-27024992</v>
      </c>
      <c r="Q100" s="78"/>
    </row>
    <row r="101" spans="1:17" outlineLevel="1">
      <c r="A101" s="54" t="s">
        <v>667</v>
      </c>
      <c r="C101" s="73" t="str">
        <f t="shared" si="38"/>
        <v>종목033</v>
      </c>
      <c r="D101" s="74">
        <f t="shared" si="39"/>
        <v>2529</v>
      </c>
      <c r="E101" s="75">
        <f t="shared" si="40"/>
        <v>7157</v>
      </c>
      <c r="F101" s="75">
        <f t="shared" si="41"/>
        <v>7498</v>
      </c>
      <c r="G101" s="75">
        <f t="shared" si="42"/>
        <v>341</v>
      </c>
      <c r="H101" s="76">
        <f t="shared" si="46"/>
        <v>1E-4</v>
      </c>
      <c r="I101" s="717">
        <f t="shared" si="37"/>
        <v>7.0413634934583973E-5</v>
      </c>
      <c r="K101" s="56"/>
      <c r="L101" s="329" t="str">
        <f>'C2_자산부채평가'!C132</f>
        <v>종목033</v>
      </c>
      <c r="M101" s="330">
        <f>'C2_자산부채평가'!D132</f>
        <v>2529</v>
      </c>
      <c r="N101" s="330">
        <f>'C2_자산부채평가'!E132</f>
        <v>7157070</v>
      </c>
      <c r="O101" s="330">
        <f>'C2_자산부채평가'!F132</f>
        <v>7498485</v>
      </c>
      <c r="P101" s="78">
        <f t="shared" si="44"/>
        <v>341415</v>
      </c>
      <c r="Q101" s="78"/>
    </row>
    <row r="102" spans="1:17" outlineLevel="1">
      <c r="A102" s="54" t="s">
        <v>667</v>
      </c>
      <c r="C102" s="73" t="str">
        <f t="shared" si="38"/>
        <v>종목034</v>
      </c>
      <c r="D102" s="74">
        <f t="shared" si="39"/>
        <v>525</v>
      </c>
      <c r="E102" s="75">
        <f t="shared" si="40"/>
        <v>32378</v>
      </c>
      <c r="F102" s="75">
        <f t="shared" si="41"/>
        <v>38062</v>
      </c>
      <c r="G102" s="75">
        <f t="shared" si="42"/>
        <v>5684</v>
      </c>
      <c r="H102" s="76">
        <f t="shared" si="46"/>
        <v>4.0000000000000002E-4</v>
      </c>
      <c r="I102" s="717">
        <f t="shared" si="37"/>
        <v>3.5743982033610761E-4</v>
      </c>
      <c r="K102" s="56"/>
      <c r="L102" s="329" t="str">
        <f>'C2_자산부채평가'!C133</f>
        <v>종목034</v>
      </c>
      <c r="M102" s="330">
        <f>'C2_자산부채평가'!D133</f>
        <v>525</v>
      </c>
      <c r="N102" s="330">
        <f>'C2_자산부채평가'!E133</f>
        <v>32378487</v>
      </c>
      <c r="O102" s="330">
        <f>'C2_자산부채평가'!F133</f>
        <v>38062500</v>
      </c>
      <c r="P102" s="78">
        <f t="shared" si="44"/>
        <v>5684013</v>
      </c>
      <c r="Q102" s="78"/>
    </row>
    <row r="103" spans="1:17" outlineLevel="1">
      <c r="A103" s="54" t="s">
        <v>667</v>
      </c>
      <c r="C103" s="73" t="str">
        <f t="shared" si="38"/>
        <v>종목035</v>
      </c>
      <c r="D103" s="74">
        <f t="shared" si="39"/>
        <v>5250</v>
      </c>
      <c r="E103" s="75">
        <f t="shared" si="40"/>
        <v>845439</v>
      </c>
      <c r="F103" s="75">
        <f t="shared" si="41"/>
        <v>1257375</v>
      </c>
      <c r="G103" s="75">
        <f t="shared" si="42"/>
        <v>411936</v>
      </c>
      <c r="H103" s="76">
        <f t="shared" si="46"/>
        <v>1.18E-2</v>
      </c>
      <c r="I103" s="717">
        <f t="shared" si="37"/>
        <v>1.1807994695368433E-2</v>
      </c>
      <c r="K103" s="56"/>
      <c r="L103" s="329" t="str">
        <f>'C2_자산부채평가'!C134</f>
        <v>종목035</v>
      </c>
      <c r="M103" s="330">
        <f>'C2_자산부채평가'!D134</f>
        <v>5250</v>
      </c>
      <c r="N103" s="330">
        <f>'C2_자산부채평가'!E134</f>
        <v>845438975</v>
      </c>
      <c r="O103" s="330">
        <f>'C2_자산부채평가'!F134</f>
        <v>1257375000</v>
      </c>
      <c r="P103" s="78">
        <f t="shared" si="44"/>
        <v>411936025</v>
      </c>
      <c r="Q103" s="78"/>
    </row>
    <row r="104" spans="1:17" outlineLevel="1">
      <c r="A104" s="54" t="s">
        <v>667</v>
      </c>
      <c r="C104" s="73" t="str">
        <f t="shared" si="38"/>
        <v>종목036</v>
      </c>
      <c r="D104" s="74">
        <f t="shared" si="39"/>
        <v>4410</v>
      </c>
      <c r="E104" s="75">
        <f t="shared" si="40"/>
        <v>513803</v>
      </c>
      <c r="F104" s="75">
        <f t="shared" si="41"/>
        <v>695016</v>
      </c>
      <c r="G104" s="75">
        <f t="shared" si="42"/>
        <v>181213</v>
      </c>
      <c r="H104" s="76">
        <f t="shared" si="46"/>
        <v>6.4999999999999997E-3</v>
      </c>
      <c r="I104" s="717">
        <f t="shared" si="37"/>
        <v>6.526887556374341E-3</v>
      </c>
      <c r="K104" s="56"/>
      <c r="L104" s="329" t="str">
        <f>'C2_자산부채평가'!C135</f>
        <v>종목036</v>
      </c>
      <c r="M104" s="330">
        <f>'C2_자산부채평가'!D135</f>
        <v>4410</v>
      </c>
      <c r="N104" s="330">
        <f>'C2_자산부채평가'!E135</f>
        <v>513802800</v>
      </c>
      <c r="O104" s="330">
        <f>'C2_자산부채평가'!F135</f>
        <v>695016000</v>
      </c>
      <c r="P104" s="78">
        <f t="shared" si="44"/>
        <v>181213200</v>
      </c>
      <c r="Q104" s="78"/>
    </row>
    <row r="105" spans="1:17" outlineLevel="1">
      <c r="A105" s="54" t="s">
        <v>667</v>
      </c>
      <c r="C105" s="73" t="str">
        <f t="shared" si="38"/>
        <v>종목037</v>
      </c>
      <c r="D105" s="74">
        <f t="shared" si="39"/>
        <v>15190</v>
      </c>
      <c r="E105" s="75">
        <f t="shared" si="40"/>
        <v>155585</v>
      </c>
      <c r="F105" s="75">
        <f>ROUND(O105/1000,0) - IF(MOD(O105,1000)=500,1,0)</f>
        <v>179394</v>
      </c>
      <c r="G105" s="75">
        <f t="shared" si="42"/>
        <v>23809</v>
      </c>
      <c r="H105" s="76">
        <f t="shared" si="46"/>
        <v>1.6999999999999999E-3</v>
      </c>
      <c r="I105" s="717">
        <f t="shared" si="37"/>
        <v>1.6846870666117307E-3</v>
      </c>
      <c r="K105" s="56"/>
      <c r="L105" s="329" t="str">
        <f>'C2_자산부채평가'!C136</f>
        <v>종목037</v>
      </c>
      <c r="M105" s="330">
        <f>'C2_자산부채평가'!D136</f>
        <v>15190</v>
      </c>
      <c r="N105" s="330">
        <f>'C2_자산부채평가'!E136</f>
        <v>155584662</v>
      </c>
      <c r="O105" s="330">
        <f>'C2_자산부채평가'!F136</f>
        <v>179393900</v>
      </c>
      <c r="P105" s="78">
        <f t="shared" si="44"/>
        <v>23809238</v>
      </c>
      <c r="Q105" s="78"/>
    </row>
    <row r="106" spans="1:17" outlineLevel="1">
      <c r="A106" s="54" t="s">
        <v>667</v>
      </c>
      <c r="C106" s="73" t="str">
        <f t="shared" si="38"/>
        <v>종목038</v>
      </c>
      <c r="D106" s="74">
        <f t="shared" si="39"/>
        <v>2275</v>
      </c>
      <c r="E106" s="75">
        <f t="shared" si="40"/>
        <v>39950</v>
      </c>
      <c r="F106" s="75">
        <f t="shared" si="41"/>
        <v>37651</v>
      </c>
      <c r="G106" s="75">
        <f t="shared" si="42"/>
        <v>-2299</v>
      </c>
      <c r="H106" s="76">
        <f t="shared" si="46"/>
        <v>4.0000000000000002E-4</v>
      </c>
      <c r="I106" s="717">
        <f t="shared" si="37"/>
        <v>3.5358012388930662E-4</v>
      </c>
      <c r="K106" s="56"/>
      <c r="L106" s="329" t="str">
        <f>'C2_자산부채평가'!C137</f>
        <v>종목038</v>
      </c>
      <c r="M106" s="330">
        <f>'C2_자산부채평가'!D137</f>
        <v>2275</v>
      </c>
      <c r="N106" s="330">
        <f>'C2_자산부채평가'!E137</f>
        <v>39950500</v>
      </c>
      <c r="O106" s="330">
        <f>'C2_자산부채평가'!F137</f>
        <v>37651250</v>
      </c>
      <c r="P106" s="78">
        <f t="shared" si="44"/>
        <v>-2299250</v>
      </c>
      <c r="Q106" s="78"/>
    </row>
    <row r="107" spans="1:17" outlineLevel="1">
      <c r="A107" s="54" t="s">
        <v>667</v>
      </c>
      <c r="C107" s="73" t="str">
        <f t="shared" ref="C107:C141" si="47">L107</f>
        <v>종목039</v>
      </c>
      <c r="D107" s="74">
        <f t="shared" si="39"/>
        <v>760</v>
      </c>
      <c r="E107" s="75">
        <f t="shared" si="40"/>
        <v>7136</v>
      </c>
      <c r="F107" s="75">
        <f t="shared" si="41"/>
        <v>10488</v>
      </c>
      <c r="G107" s="75">
        <f t="shared" si="42"/>
        <v>3352</v>
      </c>
      <c r="H107" s="76">
        <f t="shared" si="46"/>
        <v>1E-4</v>
      </c>
      <c r="I107" s="717">
        <f t="shared" si="37"/>
        <v>9.849269181033831E-5</v>
      </c>
      <c r="K107" s="56"/>
      <c r="L107" s="329" t="str">
        <f>'C2_자산부채평가'!C138</f>
        <v>종목039</v>
      </c>
      <c r="M107" s="330">
        <f>'C2_자산부채평가'!D138</f>
        <v>760</v>
      </c>
      <c r="N107" s="330">
        <f>'C2_자산부채평가'!E138</f>
        <v>7135940</v>
      </c>
      <c r="O107" s="330">
        <f>'C2_자산부채평가'!F138</f>
        <v>10488000</v>
      </c>
      <c r="P107" s="78">
        <f t="shared" si="44"/>
        <v>3352060</v>
      </c>
      <c r="Q107" s="78"/>
    </row>
    <row r="108" spans="1:17" outlineLevel="1">
      <c r="A108" s="54" t="s">
        <v>667</v>
      </c>
      <c r="C108" s="73" t="str">
        <f t="shared" si="47"/>
        <v>종목040</v>
      </c>
      <c r="D108" s="74">
        <f t="shared" si="39"/>
        <v>2415</v>
      </c>
      <c r="E108" s="75">
        <f t="shared" si="40"/>
        <v>694830</v>
      </c>
      <c r="F108" s="75">
        <f t="shared" si="41"/>
        <v>804195</v>
      </c>
      <c r="G108" s="75">
        <f t="shared" si="42"/>
        <v>109365</v>
      </c>
      <c r="H108" s="76">
        <f t="shared" si="46"/>
        <v>7.6E-3</v>
      </c>
      <c r="I108" s="717">
        <f t="shared" si="37"/>
        <v>7.5521863358519277E-3</v>
      </c>
      <c r="K108" s="56"/>
      <c r="L108" s="329" t="str">
        <f>'C2_자산부채평가'!C139</f>
        <v>종목040</v>
      </c>
      <c r="M108" s="330">
        <f>'C2_자산부채평가'!D139</f>
        <v>2415</v>
      </c>
      <c r="N108" s="330">
        <f>'C2_자산부채평가'!E139</f>
        <v>694830001</v>
      </c>
      <c r="O108" s="330">
        <f>'C2_자산부채평가'!F139</f>
        <v>804195000</v>
      </c>
      <c r="P108" s="78">
        <f t="shared" si="44"/>
        <v>109364999</v>
      </c>
      <c r="Q108" s="78"/>
    </row>
    <row r="109" spans="1:17" outlineLevel="1">
      <c r="A109" s="54" t="s">
        <v>667</v>
      </c>
      <c r="C109" s="73" t="str">
        <f t="shared" si="47"/>
        <v>종목041</v>
      </c>
      <c r="D109" s="74">
        <f t="shared" si="39"/>
        <v>8120</v>
      </c>
      <c r="E109" s="75">
        <f t="shared" si="40"/>
        <v>1446333</v>
      </c>
      <c r="F109" s="75">
        <f t="shared" si="41"/>
        <v>1469720</v>
      </c>
      <c r="G109" s="75">
        <f t="shared" si="42"/>
        <v>23387</v>
      </c>
      <c r="H109" s="76">
        <f t="shared" si="46"/>
        <v>1.38E-2</v>
      </c>
      <c r="I109" s="717">
        <f t="shared" si="37"/>
        <v>1.3802124237937682E-2</v>
      </c>
      <c r="K109" s="56"/>
      <c r="L109" s="329" t="str">
        <f>'C2_자산부채평가'!C140</f>
        <v>종목041</v>
      </c>
      <c r="M109" s="330">
        <f>'C2_자산부채평가'!D140</f>
        <v>8120</v>
      </c>
      <c r="N109" s="330">
        <f>'C2_자산부채평가'!E140</f>
        <v>1446332762</v>
      </c>
      <c r="O109" s="330">
        <f>'C2_자산부채평가'!F140</f>
        <v>1469720000</v>
      </c>
      <c r="P109" s="78">
        <f t="shared" si="44"/>
        <v>23387238</v>
      </c>
      <c r="Q109" s="78"/>
    </row>
    <row r="110" spans="1:17" outlineLevel="1">
      <c r="A110" s="54" t="s">
        <v>667</v>
      </c>
      <c r="C110" s="73" t="str">
        <f t="shared" si="47"/>
        <v>종목042</v>
      </c>
      <c r="D110" s="74">
        <f t="shared" si="39"/>
        <v>140</v>
      </c>
      <c r="E110" s="75">
        <f t="shared" si="40"/>
        <v>12231</v>
      </c>
      <c r="F110" s="75">
        <f>ROUND(O110/1000,0) - IF(MOD(O110,1000)=500,1,0)</f>
        <v>13496</v>
      </c>
      <c r="G110" s="75">
        <f t="shared" si="42"/>
        <v>1265</v>
      </c>
      <c r="H110" s="76">
        <f>ROUND(F110/$F$568,4)-0.0001</f>
        <v>0</v>
      </c>
      <c r="I110" s="717">
        <f t="shared" si="37"/>
        <v>1.2674078648668247E-4</v>
      </c>
      <c r="K110" s="56"/>
      <c r="L110" s="329" t="str">
        <f>'C2_자산부채평가'!C141</f>
        <v>종목042</v>
      </c>
      <c r="M110" s="330">
        <f>'C2_자산부채평가'!D141</f>
        <v>140</v>
      </c>
      <c r="N110" s="330">
        <f>'C2_자산부채평가'!E141</f>
        <v>12231440</v>
      </c>
      <c r="O110" s="330">
        <f>'C2_자산부채평가'!F141</f>
        <v>13496000</v>
      </c>
      <c r="P110" s="78">
        <f t="shared" si="44"/>
        <v>1264560</v>
      </c>
      <c r="Q110" s="78"/>
    </row>
    <row r="111" spans="1:17" outlineLevel="1">
      <c r="A111" s="54" t="s">
        <v>667</v>
      </c>
      <c r="C111" s="73" t="str">
        <f t="shared" si="47"/>
        <v>종목043</v>
      </c>
      <c r="D111" s="74">
        <f t="shared" si="39"/>
        <v>8295</v>
      </c>
      <c r="E111" s="75">
        <f t="shared" si="40"/>
        <v>41897</v>
      </c>
      <c r="F111" s="75">
        <f t="shared" si="41"/>
        <v>48609</v>
      </c>
      <c r="G111" s="75">
        <f t="shared" si="42"/>
        <v>6712</v>
      </c>
      <c r="H111" s="76">
        <f t="shared" ref="H111:H147" si="48">ROUND(F111/$F$568,4)</f>
        <v>5.0000000000000001E-4</v>
      </c>
      <c r="I111" s="717">
        <f t="shared" si="37"/>
        <v>4.5648658049282371E-4</v>
      </c>
      <c r="K111" s="56"/>
      <c r="L111" s="329" t="str">
        <f>'C2_자산부채평가'!C142</f>
        <v>종목043</v>
      </c>
      <c r="M111" s="330">
        <f>'C2_자산부채평가'!D142</f>
        <v>8295</v>
      </c>
      <c r="N111" s="330">
        <f>'C2_자산부채평가'!E142</f>
        <v>41897109</v>
      </c>
      <c r="O111" s="330">
        <f>'C2_자산부채평가'!F142</f>
        <v>48608700</v>
      </c>
      <c r="P111" s="78">
        <f t="shared" si="44"/>
        <v>6711591</v>
      </c>
      <c r="Q111" s="78"/>
    </row>
    <row r="112" spans="1:17" outlineLevel="1">
      <c r="A112" s="54" t="s">
        <v>667</v>
      </c>
      <c r="C112" s="73" t="str">
        <f t="shared" si="47"/>
        <v>종목044</v>
      </c>
      <c r="D112" s="74">
        <f t="shared" si="39"/>
        <v>2345</v>
      </c>
      <c r="E112" s="75">
        <f t="shared" si="40"/>
        <v>103478</v>
      </c>
      <c r="F112" s="75">
        <f t="shared" si="41"/>
        <v>132023</v>
      </c>
      <c r="G112" s="75">
        <f t="shared" si="42"/>
        <v>28545</v>
      </c>
      <c r="H112" s="76">
        <f t="shared" si="48"/>
        <v>1.1999999999999999E-3</v>
      </c>
      <c r="I112" s="717">
        <f t="shared" si="37"/>
        <v>1.2398265304039183E-3</v>
      </c>
      <c r="K112" s="56"/>
      <c r="L112" s="329" t="str">
        <f>'C2_자산부채평가'!C143</f>
        <v>종목044</v>
      </c>
      <c r="M112" s="330">
        <f>'C2_자산부채평가'!D143</f>
        <v>2345</v>
      </c>
      <c r="N112" s="330">
        <f>'C2_자산부채평가'!E143</f>
        <v>103478152</v>
      </c>
      <c r="O112" s="330">
        <f>'C2_자산부채평가'!F143</f>
        <v>132023500</v>
      </c>
      <c r="P112" s="78">
        <f t="shared" si="44"/>
        <v>28545348</v>
      </c>
      <c r="Q112" s="78"/>
    </row>
    <row r="113" spans="1:17" outlineLevel="1">
      <c r="A113" s="54" t="s">
        <v>667</v>
      </c>
      <c r="C113" s="73" t="str">
        <f t="shared" si="47"/>
        <v>종목045</v>
      </c>
      <c r="D113" s="74">
        <f t="shared" si="39"/>
        <v>2870</v>
      </c>
      <c r="E113" s="75">
        <f t="shared" si="40"/>
        <v>17329</v>
      </c>
      <c r="F113" s="75">
        <f t="shared" si="41"/>
        <v>21611</v>
      </c>
      <c r="G113" s="75">
        <f t="shared" si="42"/>
        <v>4282</v>
      </c>
      <c r="H113" s="76">
        <f t="shared" si="48"/>
        <v>2.0000000000000001E-4</v>
      </c>
      <c r="I113" s="717">
        <f t="shared" si="37"/>
        <v>2.029486615859288E-4</v>
      </c>
      <c r="K113" s="56"/>
      <c r="L113" s="329" t="str">
        <f>'C2_자산부채평가'!C144</f>
        <v>종목045</v>
      </c>
      <c r="M113" s="330">
        <f>'C2_자산부채평가'!D144</f>
        <v>2870</v>
      </c>
      <c r="N113" s="330">
        <f>'C2_자산부채평가'!E144</f>
        <v>17329063</v>
      </c>
      <c r="O113" s="330">
        <f>'C2_자산부채평가'!F144</f>
        <v>21611100</v>
      </c>
      <c r="P113" s="78">
        <f t="shared" si="44"/>
        <v>4282037</v>
      </c>
      <c r="Q113" s="78"/>
    </row>
    <row r="114" spans="1:17" outlineLevel="1">
      <c r="A114" s="54" t="s">
        <v>667</v>
      </c>
      <c r="C114" s="73" t="str">
        <f t="shared" si="47"/>
        <v>종목046</v>
      </c>
      <c r="D114" s="74">
        <f t="shared" si="39"/>
        <v>1715</v>
      </c>
      <c r="E114" s="75">
        <f t="shared" si="40"/>
        <v>73233</v>
      </c>
      <c r="F114" s="75">
        <f t="shared" si="41"/>
        <v>100670</v>
      </c>
      <c r="G114" s="75">
        <f t="shared" si="42"/>
        <v>27437</v>
      </c>
      <c r="H114" s="76">
        <f t="shared" si="48"/>
        <v>8.9999999999999998E-4</v>
      </c>
      <c r="I114" s="717">
        <f t="shared" si="37"/>
        <v>9.4539085474320726E-4</v>
      </c>
      <c r="K114" s="56"/>
      <c r="L114" s="329" t="str">
        <f>'C2_자산부채평가'!C145</f>
        <v>종목046</v>
      </c>
      <c r="M114" s="330">
        <f>'C2_자산부채평가'!D145</f>
        <v>1715</v>
      </c>
      <c r="N114" s="330">
        <f>'C2_자산부채평가'!E145</f>
        <v>73232950</v>
      </c>
      <c r="O114" s="330">
        <f>'C2_자산부채평가'!F145</f>
        <v>100670500</v>
      </c>
      <c r="P114" s="78">
        <f t="shared" si="44"/>
        <v>27437550</v>
      </c>
      <c r="Q114" s="78"/>
    </row>
    <row r="115" spans="1:17" outlineLevel="1">
      <c r="A115" s="54" t="s">
        <v>667</v>
      </c>
      <c r="C115" s="73" t="str">
        <f t="shared" si="47"/>
        <v>종목047</v>
      </c>
      <c r="D115" s="74">
        <f t="shared" si="39"/>
        <v>2730</v>
      </c>
      <c r="E115" s="75">
        <f t="shared" si="40"/>
        <v>131344</v>
      </c>
      <c r="F115" s="75">
        <f t="shared" si="41"/>
        <v>157521</v>
      </c>
      <c r="G115" s="75">
        <f t="shared" si="42"/>
        <v>26177</v>
      </c>
      <c r="H115" s="76">
        <f t="shared" si="48"/>
        <v>1.5E-3</v>
      </c>
      <c r="I115" s="717">
        <f t="shared" si="37"/>
        <v>1.4792779659283278E-3</v>
      </c>
      <c r="K115" s="56"/>
      <c r="L115" s="329" t="str">
        <f>'C2_자산부채평가'!C146</f>
        <v>종목047</v>
      </c>
      <c r="M115" s="330">
        <f>'C2_자산부채평가'!D146</f>
        <v>2730</v>
      </c>
      <c r="N115" s="330">
        <f>'C2_자산부채평가'!E146</f>
        <v>131344201</v>
      </c>
      <c r="O115" s="330">
        <f>'C2_자산부채평가'!F146</f>
        <v>157521000</v>
      </c>
      <c r="P115" s="78">
        <f t="shared" si="44"/>
        <v>26176799</v>
      </c>
      <c r="Q115" s="78"/>
    </row>
    <row r="116" spans="1:17" outlineLevel="1">
      <c r="A116" s="54" t="s">
        <v>667</v>
      </c>
      <c r="C116" s="73" t="str">
        <f t="shared" si="47"/>
        <v>종목048</v>
      </c>
      <c r="D116" s="74">
        <f t="shared" si="39"/>
        <v>1155</v>
      </c>
      <c r="E116" s="75">
        <f t="shared" si="40"/>
        <v>614542</v>
      </c>
      <c r="F116" s="75">
        <f t="shared" si="41"/>
        <v>893970</v>
      </c>
      <c r="G116" s="75">
        <f t="shared" si="42"/>
        <v>279428</v>
      </c>
      <c r="H116" s="76">
        <f t="shared" si="48"/>
        <v>8.3999999999999995E-3</v>
      </c>
      <c r="I116" s="717">
        <f t="shared" si="37"/>
        <v>8.3952623662936817E-3</v>
      </c>
      <c r="K116" s="56"/>
      <c r="L116" s="329" t="str">
        <f>'C2_자산부채평가'!C147</f>
        <v>종목048</v>
      </c>
      <c r="M116" s="330">
        <f>'C2_자산부채평가'!D147</f>
        <v>1155</v>
      </c>
      <c r="N116" s="330">
        <f>'C2_자산부채평가'!E147</f>
        <v>614542132</v>
      </c>
      <c r="O116" s="330">
        <f>'C2_자산부채평가'!F147</f>
        <v>893970000</v>
      </c>
      <c r="P116" s="78">
        <f t="shared" si="44"/>
        <v>279427868</v>
      </c>
      <c r="Q116" s="78"/>
    </row>
    <row r="117" spans="1:17" outlineLevel="1">
      <c r="A117" s="54" t="s">
        <v>667</v>
      </c>
      <c r="C117" s="73" t="str">
        <f t="shared" si="47"/>
        <v>종목049</v>
      </c>
      <c r="D117" s="74">
        <f t="shared" si="39"/>
        <v>3675</v>
      </c>
      <c r="E117" s="75">
        <f t="shared" si="40"/>
        <v>131093</v>
      </c>
      <c r="F117" s="75">
        <f t="shared" si="41"/>
        <v>199920</v>
      </c>
      <c r="G117" s="75">
        <f t="shared" si="42"/>
        <v>68827</v>
      </c>
      <c r="H117" s="76">
        <f t="shared" si="48"/>
        <v>1.9E-3</v>
      </c>
      <c r="I117" s="717">
        <f t="shared" si="37"/>
        <v>1.8774465052176616E-3</v>
      </c>
      <c r="K117" s="56"/>
      <c r="L117" s="329" t="str">
        <f>'C2_자산부채평가'!C148</f>
        <v>종목049</v>
      </c>
      <c r="M117" s="330">
        <f>'C2_자산부채평가'!D148</f>
        <v>3675</v>
      </c>
      <c r="N117" s="330">
        <f>'C2_자산부채평가'!E148</f>
        <v>131092504</v>
      </c>
      <c r="O117" s="330">
        <f>'C2_자산부채평가'!F148</f>
        <v>199920000</v>
      </c>
      <c r="P117" s="78">
        <f t="shared" si="44"/>
        <v>68827496</v>
      </c>
      <c r="Q117" s="78"/>
    </row>
    <row r="118" spans="1:17" outlineLevel="1">
      <c r="A118" s="54" t="s">
        <v>667</v>
      </c>
      <c r="C118" s="73" t="str">
        <f t="shared" si="47"/>
        <v>종목050</v>
      </c>
      <c r="D118" s="74">
        <f t="shared" si="39"/>
        <v>420</v>
      </c>
      <c r="E118" s="75">
        <f t="shared" si="40"/>
        <v>44082</v>
      </c>
      <c r="F118" s="75">
        <f t="shared" si="41"/>
        <v>44016</v>
      </c>
      <c r="G118" s="75">
        <f t="shared" si="42"/>
        <v>-66</v>
      </c>
      <c r="H118" s="76">
        <f t="shared" si="48"/>
        <v>4.0000000000000002E-4</v>
      </c>
      <c r="I118" s="717">
        <f t="shared" si="37"/>
        <v>4.1335376837565324E-4</v>
      </c>
      <c r="K118" s="56"/>
      <c r="L118" s="329" t="str">
        <f>'C2_자산부채평가'!C149</f>
        <v>종목050</v>
      </c>
      <c r="M118" s="330">
        <f>'C2_자산부채평가'!D149</f>
        <v>420</v>
      </c>
      <c r="N118" s="330">
        <f>'C2_자산부채평가'!E149</f>
        <v>44082000</v>
      </c>
      <c r="O118" s="330">
        <f>'C2_자산부채평가'!F149</f>
        <v>44016000</v>
      </c>
      <c r="P118" s="78">
        <f t="shared" si="44"/>
        <v>-66000</v>
      </c>
      <c r="Q118" s="78"/>
    </row>
    <row r="119" spans="1:17" outlineLevel="1">
      <c r="A119" s="54" t="s">
        <v>667</v>
      </c>
      <c r="C119" s="73" t="str">
        <f t="shared" si="47"/>
        <v>종목051</v>
      </c>
      <c r="D119" s="74">
        <f t="shared" si="39"/>
        <v>140</v>
      </c>
      <c r="E119" s="75">
        <f t="shared" si="40"/>
        <v>32194</v>
      </c>
      <c r="F119" s="75">
        <f t="shared" si="41"/>
        <v>31150</v>
      </c>
      <c r="G119" s="75">
        <f t="shared" si="42"/>
        <v>-1044</v>
      </c>
      <c r="H119" s="76">
        <f t="shared" si="48"/>
        <v>2.9999999999999997E-4</v>
      </c>
      <c r="I119" s="717">
        <f t="shared" si="37"/>
        <v>2.9252930490961462E-4</v>
      </c>
      <c r="K119" s="56"/>
      <c r="L119" s="329" t="str">
        <f>'C2_자산부채평가'!C150</f>
        <v>종목051</v>
      </c>
      <c r="M119" s="330">
        <f>'C2_자산부채평가'!D150</f>
        <v>140</v>
      </c>
      <c r="N119" s="330">
        <f>'C2_자산부채평가'!E150</f>
        <v>32194400</v>
      </c>
      <c r="O119" s="330">
        <f>'C2_자산부채평가'!F150</f>
        <v>31150000</v>
      </c>
      <c r="P119" s="78">
        <f t="shared" si="44"/>
        <v>-1044400</v>
      </c>
      <c r="Q119" s="78"/>
    </row>
    <row r="120" spans="1:17" outlineLevel="1">
      <c r="A120" s="54" t="s">
        <v>667</v>
      </c>
      <c r="C120" s="73" t="str">
        <f t="shared" si="47"/>
        <v>종목052</v>
      </c>
      <c r="D120" s="74">
        <f t="shared" si="39"/>
        <v>1120</v>
      </c>
      <c r="E120" s="75">
        <f>ROUND(N120/1000,0)-IF(MOD(N120,1000)=500,1,0)-1</f>
        <v>19191</v>
      </c>
      <c r="F120" s="75">
        <f t="shared" si="41"/>
        <v>20126</v>
      </c>
      <c r="G120" s="75">
        <f t="shared" si="42"/>
        <v>935</v>
      </c>
      <c r="H120" s="76">
        <f t="shared" si="48"/>
        <v>2.0000000000000001E-4</v>
      </c>
      <c r="I120" s="717">
        <f t="shared" si="37"/>
        <v>1.890030430372682E-4</v>
      </c>
      <c r="K120" s="56"/>
      <c r="L120" s="329" t="str">
        <f>'C2_자산부채평가'!C151</f>
        <v>종목052</v>
      </c>
      <c r="M120" s="330">
        <f>'C2_자산부채평가'!D151</f>
        <v>1120</v>
      </c>
      <c r="N120" s="330">
        <f>'C2_자산부채평가'!E151</f>
        <v>19191600</v>
      </c>
      <c r="O120" s="330">
        <f>'C2_자산부채평가'!F151</f>
        <v>20126400</v>
      </c>
      <c r="P120" s="78">
        <f t="shared" si="44"/>
        <v>934800</v>
      </c>
      <c r="Q120" s="78"/>
    </row>
    <row r="121" spans="1:17" outlineLevel="1">
      <c r="A121" s="54" t="s">
        <v>667</v>
      </c>
      <c r="C121" s="73" t="str">
        <f t="shared" si="47"/>
        <v>종목053</v>
      </c>
      <c r="D121" s="74">
        <f t="shared" si="39"/>
        <v>208</v>
      </c>
      <c r="E121" s="75">
        <f t="shared" si="40"/>
        <v>4618</v>
      </c>
      <c r="F121" s="75">
        <f>ROUND(O121/1000,0) - IF(MOD(O121,1000)=500,1,0)</f>
        <v>8736</v>
      </c>
      <c r="G121" s="75">
        <f t="shared" si="42"/>
        <v>4118</v>
      </c>
      <c r="H121" s="76">
        <f t="shared" si="48"/>
        <v>1E-4</v>
      </c>
      <c r="I121" s="717">
        <f t="shared" si="37"/>
        <v>8.20396792195953E-5</v>
      </c>
      <c r="K121" s="56"/>
      <c r="L121" s="329" t="str">
        <f>'C2_자산부채평가'!C152</f>
        <v>종목053</v>
      </c>
      <c r="M121" s="330">
        <f>'C2_자산부채평가'!D152</f>
        <v>208</v>
      </c>
      <c r="N121" s="330">
        <f>'C2_자산부채평가'!E152</f>
        <v>4617600</v>
      </c>
      <c r="O121" s="330">
        <f>'C2_자산부채평가'!F152</f>
        <v>8736000</v>
      </c>
      <c r="P121" s="78">
        <f t="shared" si="44"/>
        <v>4118400</v>
      </c>
      <c r="Q121" s="78"/>
    </row>
    <row r="122" spans="1:17" outlineLevel="1">
      <c r="A122" s="54" t="s">
        <v>667</v>
      </c>
      <c r="C122" s="73" t="str">
        <f t="shared" si="47"/>
        <v>종목054</v>
      </c>
      <c r="D122" s="74">
        <f t="shared" si="39"/>
        <v>1610</v>
      </c>
      <c r="E122" s="75">
        <f t="shared" si="40"/>
        <v>30970</v>
      </c>
      <c r="F122" s="75">
        <f t="shared" si="41"/>
        <v>29688</v>
      </c>
      <c r="G122" s="75">
        <f t="shared" si="42"/>
        <v>-1282</v>
      </c>
      <c r="H122" s="76">
        <f t="shared" si="48"/>
        <v>2.9999999999999997E-4</v>
      </c>
      <c r="I122" s="717">
        <f t="shared" si="37"/>
        <v>2.7879967910615216E-4</v>
      </c>
      <c r="K122" s="56"/>
      <c r="L122" s="329" t="str">
        <f>'C2_자산부채평가'!C153</f>
        <v>종목054</v>
      </c>
      <c r="M122" s="330">
        <f>'C2_자산부채평가'!D153</f>
        <v>1610</v>
      </c>
      <c r="N122" s="330">
        <f>'C2_자산부채평가'!E153</f>
        <v>30969503</v>
      </c>
      <c r="O122" s="330">
        <f>'C2_자산부채평가'!F153</f>
        <v>29688400</v>
      </c>
      <c r="P122" s="78">
        <f t="shared" si="44"/>
        <v>-1281103</v>
      </c>
      <c r="Q122" s="78"/>
    </row>
    <row r="123" spans="1:17" outlineLevel="1">
      <c r="A123" s="54" t="s">
        <v>667</v>
      </c>
      <c r="C123" s="73" t="str">
        <f t="shared" si="47"/>
        <v>종목055</v>
      </c>
      <c r="D123" s="74">
        <f t="shared" si="39"/>
        <v>3150</v>
      </c>
      <c r="E123" s="75">
        <f t="shared" si="40"/>
        <v>82440</v>
      </c>
      <c r="F123" s="75">
        <f t="shared" si="41"/>
        <v>97020</v>
      </c>
      <c r="G123" s="75">
        <f t="shared" si="42"/>
        <v>14580</v>
      </c>
      <c r="H123" s="76">
        <f t="shared" si="48"/>
        <v>8.9999999999999998E-4</v>
      </c>
      <c r="I123" s="717">
        <f t="shared" si="37"/>
        <v>9.1111374517915933E-4</v>
      </c>
      <c r="K123" s="56"/>
      <c r="L123" s="329" t="str">
        <f>'C2_자산부채평가'!C154</f>
        <v>종목055</v>
      </c>
      <c r="M123" s="330">
        <f>'C2_자산부채평가'!D154</f>
        <v>3150</v>
      </c>
      <c r="N123" s="330">
        <f>'C2_자산부채평가'!E154</f>
        <v>82440001</v>
      </c>
      <c r="O123" s="330">
        <f>'C2_자산부채평가'!F154</f>
        <v>97020000</v>
      </c>
      <c r="P123" s="78">
        <f t="shared" si="44"/>
        <v>14579999</v>
      </c>
      <c r="Q123" s="78"/>
    </row>
    <row r="124" spans="1:17" outlineLevel="1">
      <c r="A124" s="54" t="s">
        <v>667</v>
      </c>
      <c r="C124" s="73" t="str">
        <f t="shared" si="47"/>
        <v>종목056</v>
      </c>
      <c r="D124" s="74">
        <f t="shared" si="39"/>
        <v>1015</v>
      </c>
      <c r="E124" s="75">
        <f t="shared" si="40"/>
        <v>20560</v>
      </c>
      <c r="F124" s="75">
        <f t="shared" si="41"/>
        <v>21366</v>
      </c>
      <c r="G124" s="75">
        <f t="shared" si="42"/>
        <v>806</v>
      </c>
      <c r="H124" s="76">
        <f t="shared" si="48"/>
        <v>2.0000000000000001E-4</v>
      </c>
      <c r="I124" s="717">
        <f t="shared" si="37"/>
        <v>2.0064786930012283E-4</v>
      </c>
      <c r="K124" s="56"/>
      <c r="L124" s="329" t="str">
        <f>'C2_자산부채평가'!C155</f>
        <v>종목056</v>
      </c>
      <c r="M124" s="330">
        <f>'C2_자산부채평가'!D155</f>
        <v>1015</v>
      </c>
      <c r="N124" s="330">
        <f>'C2_자산부채평가'!E155</f>
        <v>20560130</v>
      </c>
      <c r="O124" s="330">
        <f>'C2_자산부채평가'!F155</f>
        <v>21365750</v>
      </c>
      <c r="P124" s="78">
        <f t="shared" si="44"/>
        <v>805620</v>
      </c>
      <c r="Q124" s="78"/>
    </row>
    <row r="125" spans="1:17" outlineLevel="1">
      <c r="A125" s="54" t="s">
        <v>667</v>
      </c>
      <c r="C125" s="73" t="str">
        <f t="shared" si="47"/>
        <v>종목057</v>
      </c>
      <c r="D125" s="74">
        <f t="shared" si="39"/>
        <v>4760</v>
      </c>
      <c r="E125" s="75">
        <f t="shared" si="40"/>
        <v>352934</v>
      </c>
      <c r="F125" s="75">
        <f t="shared" si="41"/>
        <v>384132</v>
      </c>
      <c r="G125" s="75">
        <f t="shared" si="42"/>
        <v>31198</v>
      </c>
      <c r="H125" s="76">
        <f t="shared" si="48"/>
        <v>3.5999999999999999E-3</v>
      </c>
      <c r="I125" s="717">
        <f t="shared" si="37"/>
        <v>3.6073793564539353E-3</v>
      </c>
      <c r="K125" s="56"/>
      <c r="L125" s="329" t="str">
        <f>'C2_자산부채평가'!C156</f>
        <v>종목057</v>
      </c>
      <c r="M125" s="330">
        <f>'C2_자산부채평가'!D156</f>
        <v>4760</v>
      </c>
      <c r="N125" s="330">
        <f>'C2_자산부채평가'!E156</f>
        <v>352933600</v>
      </c>
      <c r="O125" s="330">
        <f>'C2_자산부채평가'!F156</f>
        <v>384132000</v>
      </c>
      <c r="P125" s="78">
        <f t="shared" si="44"/>
        <v>31198400</v>
      </c>
      <c r="Q125" s="78"/>
    </row>
    <row r="126" spans="1:17" outlineLevel="1">
      <c r="A126" s="54" t="s">
        <v>667</v>
      </c>
      <c r="C126" s="73" t="str">
        <f t="shared" si="47"/>
        <v>종목058</v>
      </c>
      <c r="D126" s="74">
        <f t="shared" si="39"/>
        <v>770</v>
      </c>
      <c r="E126" s="75">
        <f t="shared" si="40"/>
        <v>31558</v>
      </c>
      <c r="F126" s="75">
        <f t="shared" si="41"/>
        <v>34303</v>
      </c>
      <c r="G126" s="75">
        <f t="shared" si="42"/>
        <v>2745</v>
      </c>
      <c r="H126" s="76">
        <f t="shared" si="48"/>
        <v>2.9999999999999997E-4</v>
      </c>
      <c r="I126" s="717">
        <f t="shared" si="37"/>
        <v>3.2213909297959905E-4</v>
      </c>
      <c r="K126" s="56"/>
      <c r="L126" s="329" t="str">
        <f>'C2_자산부채평가'!C157</f>
        <v>종목058</v>
      </c>
      <c r="M126" s="330">
        <f>'C2_자산부채평가'!D157</f>
        <v>770</v>
      </c>
      <c r="N126" s="330">
        <f>'C2_자산부채평가'!E157</f>
        <v>31557900</v>
      </c>
      <c r="O126" s="330">
        <f>'C2_자산부채평가'!F157</f>
        <v>34303500</v>
      </c>
      <c r="P126" s="78">
        <f t="shared" si="44"/>
        <v>2745600</v>
      </c>
      <c r="Q126" s="78"/>
    </row>
    <row r="127" spans="1:17" outlineLevel="1">
      <c r="A127" s="54" t="s">
        <v>667</v>
      </c>
      <c r="C127" s="73" t="str">
        <f t="shared" si="47"/>
        <v>종목059</v>
      </c>
      <c r="D127" s="74">
        <f t="shared" si="39"/>
        <v>3605</v>
      </c>
      <c r="E127" s="75">
        <f t="shared" si="40"/>
        <v>990809</v>
      </c>
      <c r="F127" s="75">
        <f t="shared" si="41"/>
        <v>1099525</v>
      </c>
      <c r="G127" s="75">
        <f t="shared" si="42"/>
        <v>108716</v>
      </c>
      <c r="H127" s="76">
        <f t="shared" si="48"/>
        <v>1.03E-2</v>
      </c>
      <c r="I127" s="717">
        <f t="shared" si="37"/>
        <v>1.0325627094084881E-2</v>
      </c>
      <c r="K127" s="56"/>
      <c r="L127" s="329" t="str">
        <f>'C2_자산부채평가'!C158</f>
        <v>종목059</v>
      </c>
      <c r="M127" s="330">
        <f>'C2_자산부채평가'!D158</f>
        <v>3605</v>
      </c>
      <c r="N127" s="330">
        <f>'C2_자산부채평가'!E158</f>
        <v>990808503</v>
      </c>
      <c r="O127" s="330">
        <f>'C2_자산부채평가'!F158</f>
        <v>1099525000</v>
      </c>
      <c r="P127" s="78">
        <f t="shared" si="44"/>
        <v>108716497</v>
      </c>
      <c r="Q127" s="78"/>
    </row>
    <row r="128" spans="1:17" outlineLevel="1">
      <c r="A128" s="54" t="s">
        <v>667</v>
      </c>
      <c r="C128" s="73" t="str">
        <f t="shared" si="47"/>
        <v>종목060</v>
      </c>
      <c r="D128" s="74">
        <f t="shared" si="39"/>
        <v>175</v>
      </c>
      <c r="E128" s="75">
        <f t="shared" si="40"/>
        <v>18074</v>
      </c>
      <c r="F128" s="75">
        <f>ROUND(O128/1000,0) - IF(MOD(O128,1000)=500,1,0)</f>
        <v>25340</v>
      </c>
      <c r="G128" s="75">
        <f t="shared" si="42"/>
        <v>7266</v>
      </c>
      <c r="H128" s="76">
        <f t="shared" si="48"/>
        <v>2.0000000000000001E-4</v>
      </c>
      <c r="I128" s="717">
        <f t="shared" si="37"/>
        <v>2.3796765927478766E-4</v>
      </c>
      <c r="K128" s="56"/>
      <c r="L128" s="329" t="str">
        <f>'C2_자산부채평가'!C159</f>
        <v>종목060</v>
      </c>
      <c r="M128" s="330">
        <f>'C2_자산부채평가'!D159</f>
        <v>175</v>
      </c>
      <c r="N128" s="330">
        <f>'C2_자산부채평가'!E159</f>
        <v>18074000</v>
      </c>
      <c r="O128" s="330">
        <f>'C2_자산부채평가'!F159</f>
        <v>25340000</v>
      </c>
      <c r="P128" s="78">
        <f t="shared" si="44"/>
        <v>7266000</v>
      </c>
      <c r="Q128" s="78"/>
    </row>
    <row r="129" spans="1:17" outlineLevel="1">
      <c r="A129" s="54" t="s">
        <v>667</v>
      </c>
      <c r="C129" s="73" t="str">
        <f t="shared" si="47"/>
        <v>종목061</v>
      </c>
      <c r="D129" s="74">
        <f t="shared" si="39"/>
        <v>2625</v>
      </c>
      <c r="E129" s="75">
        <f t="shared" si="40"/>
        <v>60659</v>
      </c>
      <c r="F129" s="75">
        <f t="shared" si="41"/>
        <v>75469</v>
      </c>
      <c r="G129" s="75">
        <f t="shared" si="42"/>
        <v>14810</v>
      </c>
      <c r="H129" s="76">
        <f t="shared" si="48"/>
        <v>6.9999999999999999E-4</v>
      </c>
      <c r="I129" s="717">
        <f t="shared" si="37"/>
        <v>7.0872854292852998E-4</v>
      </c>
      <c r="K129" s="56"/>
      <c r="L129" s="329" t="str">
        <f>'C2_자산부채평가'!C160</f>
        <v>종목061</v>
      </c>
      <c r="M129" s="330">
        <f>'C2_자산부채평가'!D160</f>
        <v>2625</v>
      </c>
      <c r="N129" s="330">
        <f>'C2_자산부채평가'!E160</f>
        <v>60659251</v>
      </c>
      <c r="O129" s="330">
        <f>'C2_자산부채평가'!F160</f>
        <v>75468750</v>
      </c>
      <c r="P129" s="78">
        <f t="shared" si="44"/>
        <v>14809499</v>
      </c>
      <c r="Q129" s="78"/>
    </row>
    <row r="130" spans="1:17" outlineLevel="1">
      <c r="A130" s="54" t="s">
        <v>667</v>
      </c>
      <c r="C130" s="73" t="str">
        <f t="shared" si="47"/>
        <v>종목062</v>
      </c>
      <c r="D130" s="74">
        <f t="shared" si="39"/>
        <v>22505</v>
      </c>
      <c r="E130" s="75">
        <f t="shared" si="40"/>
        <v>909137</v>
      </c>
      <c r="F130" s="75">
        <f t="shared" si="41"/>
        <v>1694626</v>
      </c>
      <c r="G130" s="75">
        <f t="shared" si="42"/>
        <v>785489</v>
      </c>
      <c r="H130" s="76">
        <f t="shared" si="48"/>
        <v>1.5900000000000001E-2</v>
      </c>
      <c r="I130" s="717">
        <f t="shared" si="37"/>
        <v>1.5914213992351867E-2</v>
      </c>
      <c r="K130" s="56"/>
      <c r="L130" s="329" t="str">
        <f>'C2_자산부채평가'!C161</f>
        <v>종목062</v>
      </c>
      <c r="M130" s="330">
        <f>'C2_자산부채평가'!D161</f>
        <v>22505</v>
      </c>
      <c r="N130" s="330">
        <f>'C2_자산부채평가'!E161</f>
        <v>909137007</v>
      </c>
      <c r="O130" s="330">
        <f>'C2_자산부채평가'!F161</f>
        <v>1694626500</v>
      </c>
      <c r="P130" s="78">
        <f t="shared" si="44"/>
        <v>785489493</v>
      </c>
      <c r="Q130" s="78"/>
    </row>
    <row r="131" spans="1:17" outlineLevel="1">
      <c r="A131" s="54" t="s">
        <v>667</v>
      </c>
      <c r="C131" s="73" t="str">
        <f t="shared" si="47"/>
        <v>종목063</v>
      </c>
      <c r="D131" s="74">
        <f t="shared" si="39"/>
        <v>980</v>
      </c>
      <c r="E131" s="75">
        <f t="shared" si="40"/>
        <v>66319</v>
      </c>
      <c r="F131" s="75">
        <f t="shared" si="41"/>
        <v>88200</v>
      </c>
      <c r="G131" s="75">
        <f t="shared" si="42"/>
        <v>21881</v>
      </c>
      <c r="H131" s="76">
        <f t="shared" si="48"/>
        <v>8.0000000000000004E-4</v>
      </c>
      <c r="I131" s="717">
        <f t="shared" si="37"/>
        <v>8.2828522289014482E-4</v>
      </c>
      <c r="K131" s="56"/>
      <c r="L131" s="329" t="str">
        <f>'C2_자산부채평가'!C162</f>
        <v>종목063</v>
      </c>
      <c r="M131" s="330">
        <f>'C2_자산부채평가'!D162</f>
        <v>980</v>
      </c>
      <c r="N131" s="330">
        <f>'C2_자산부채평가'!E162</f>
        <v>66318754</v>
      </c>
      <c r="O131" s="330">
        <f>'C2_자산부채평가'!F162</f>
        <v>88200000</v>
      </c>
      <c r="P131" s="78">
        <f t="shared" si="44"/>
        <v>21881246</v>
      </c>
      <c r="Q131" s="78"/>
    </row>
    <row r="132" spans="1:17" outlineLevel="1">
      <c r="A132" s="54" t="s">
        <v>667</v>
      </c>
      <c r="C132" s="73" t="str">
        <f t="shared" si="47"/>
        <v>종목064</v>
      </c>
      <c r="D132" s="74">
        <f t="shared" si="39"/>
        <v>21875</v>
      </c>
      <c r="E132" s="75">
        <f t="shared" si="40"/>
        <v>1274438</v>
      </c>
      <c r="F132" s="75">
        <f t="shared" si="41"/>
        <v>1682187</v>
      </c>
      <c r="G132" s="75">
        <f t="shared" si="42"/>
        <v>407749</v>
      </c>
      <c r="H132" s="76">
        <f t="shared" si="48"/>
        <v>1.5800000000000002E-2</v>
      </c>
      <c r="I132" s="717">
        <f t="shared" si="37"/>
        <v>1.5797399481155376E-2</v>
      </c>
      <c r="K132" s="56"/>
      <c r="L132" s="329" t="str">
        <f>'C2_자산부채평가'!C163</f>
        <v>종목064</v>
      </c>
      <c r="M132" s="330">
        <f>'C2_자산부채평가'!D163</f>
        <v>21875</v>
      </c>
      <c r="N132" s="330">
        <f>'C2_자산부채평가'!E163</f>
        <v>1274437973</v>
      </c>
      <c r="O132" s="330">
        <f>'C2_자산부채평가'!F163</f>
        <v>1682187500</v>
      </c>
      <c r="P132" s="78">
        <f t="shared" si="44"/>
        <v>407749527</v>
      </c>
      <c r="Q132" s="78"/>
    </row>
    <row r="133" spans="1:17" outlineLevel="1">
      <c r="A133" s="54" t="s">
        <v>667</v>
      </c>
      <c r="C133" s="73" t="str">
        <f t="shared" si="47"/>
        <v>종목065</v>
      </c>
      <c r="D133" s="74">
        <f t="shared" si="39"/>
        <v>5635</v>
      </c>
      <c r="E133" s="75">
        <f t="shared" si="40"/>
        <v>474483</v>
      </c>
      <c r="F133" s="75">
        <f t="shared" si="41"/>
        <v>517856</v>
      </c>
      <c r="G133" s="75">
        <f t="shared" si="42"/>
        <v>43373</v>
      </c>
      <c r="H133" s="76">
        <f t="shared" si="48"/>
        <v>4.8999999999999998E-3</v>
      </c>
      <c r="I133" s="717">
        <f t="shared" si="37"/>
        <v>4.8631799590135921E-3</v>
      </c>
      <c r="K133" s="56"/>
      <c r="L133" s="329" t="str">
        <f>'C2_자산부채평가'!C164</f>
        <v>종목065</v>
      </c>
      <c r="M133" s="330">
        <f>'C2_자산부채평가'!D164</f>
        <v>5635</v>
      </c>
      <c r="N133" s="330">
        <f>'C2_자산부채평가'!E164</f>
        <v>474483103</v>
      </c>
      <c r="O133" s="330">
        <f>'C2_자산부채평가'!F164</f>
        <v>517856500</v>
      </c>
      <c r="P133" s="78">
        <f t="shared" si="44"/>
        <v>43373397</v>
      </c>
      <c r="Q133" s="78"/>
    </row>
    <row r="134" spans="1:17" outlineLevel="1">
      <c r="A134" s="54" t="s">
        <v>667</v>
      </c>
      <c r="C134" s="73" t="str">
        <f t="shared" si="47"/>
        <v>종목066</v>
      </c>
      <c r="D134" s="74">
        <f t="shared" si="39"/>
        <v>1435</v>
      </c>
      <c r="E134" s="75">
        <f t="shared" si="40"/>
        <v>132792</v>
      </c>
      <c r="F134" s="75">
        <f t="shared" si="41"/>
        <v>136612</v>
      </c>
      <c r="G134" s="75">
        <f t="shared" si="42"/>
        <v>3820</v>
      </c>
      <c r="H134" s="76">
        <f t="shared" si="48"/>
        <v>1.2999999999999999E-3</v>
      </c>
      <c r="I134" s="717">
        <f t="shared" ref="I134:I197" si="49">F134/$F$568</f>
        <v>1.2829217785654021E-3</v>
      </c>
      <c r="K134" s="56"/>
      <c r="L134" s="329" t="str">
        <f>'C2_자산부채평가'!C165</f>
        <v>종목066</v>
      </c>
      <c r="M134" s="330">
        <f>'C2_자산부채평가'!D165</f>
        <v>1435</v>
      </c>
      <c r="N134" s="330">
        <f>'C2_자산부채평가'!E165</f>
        <v>132791580</v>
      </c>
      <c r="O134" s="330">
        <f>'C2_자산부채평가'!F165</f>
        <v>136612000</v>
      </c>
      <c r="P134" s="78">
        <f t="shared" si="44"/>
        <v>3820420</v>
      </c>
      <c r="Q134" s="78"/>
    </row>
    <row r="135" spans="1:17" outlineLevel="1">
      <c r="A135" s="54" t="s">
        <v>667</v>
      </c>
      <c r="C135" s="73" t="str">
        <f t="shared" si="47"/>
        <v>종목067</v>
      </c>
      <c r="D135" s="74">
        <f t="shared" ref="D135:D198" si="50">M135</f>
        <v>245</v>
      </c>
      <c r="E135" s="75">
        <f t="shared" ref="E135:E198" si="51">ROUND(N135/1000,0)-IF(MOD(N135,1000)=500,1,0)</f>
        <v>34759</v>
      </c>
      <c r="F135" s="75">
        <f t="shared" ref="F135:F142" si="52">ROUND(O135/1000,0) - IF(MOD(O135,1000)=500,1,0)</f>
        <v>42213</v>
      </c>
      <c r="G135" s="75">
        <f t="shared" ref="G135:G198" si="53">F135-E135</f>
        <v>7454</v>
      </c>
      <c r="H135" s="76">
        <f t="shared" si="48"/>
        <v>4.0000000000000002E-4</v>
      </c>
      <c r="I135" s="717">
        <f t="shared" si="49"/>
        <v>3.9642181534990569E-4</v>
      </c>
      <c r="K135" s="56"/>
      <c r="L135" s="329" t="str">
        <f>'C2_자산부채평가'!C166</f>
        <v>종목067</v>
      </c>
      <c r="M135" s="330">
        <f>'C2_자산부채평가'!D166</f>
        <v>245</v>
      </c>
      <c r="N135" s="330">
        <f>'C2_자산부채평가'!E166</f>
        <v>34759200</v>
      </c>
      <c r="O135" s="330">
        <f>'C2_자산부채평가'!F166</f>
        <v>42213500</v>
      </c>
      <c r="P135" s="78">
        <f t="shared" ref="P135:P198" si="54">O135-N135</f>
        <v>7454300</v>
      </c>
      <c r="Q135" s="78"/>
    </row>
    <row r="136" spans="1:17" outlineLevel="1">
      <c r="A136" s="54" t="s">
        <v>667</v>
      </c>
      <c r="C136" s="73" t="str">
        <f t="shared" si="47"/>
        <v>종목068</v>
      </c>
      <c r="D136" s="74">
        <f t="shared" si="50"/>
        <v>1925</v>
      </c>
      <c r="E136" s="75">
        <f t="shared" si="51"/>
        <v>264319</v>
      </c>
      <c r="F136" s="75">
        <f t="shared" si="52"/>
        <v>347655</v>
      </c>
      <c r="G136" s="75">
        <f t="shared" si="53"/>
        <v>83336</v>
      </c>
      <c r="H136" s="76">
        <f t="shared" si="48"/>
        <v>3.3E-3</v>
      </c>
      <c r="I136" s="717">
        <f t="shared" si="49"/>
        <v>3.264824253558654E-3</v>
      </c>
      <c r="K136" s="56"/>
      <c r="L136" s="329" t="str">
        <f>'C2_자산부채평가'!C167</f>
        <v>종목068</v>
      </c>
      <c r="M136" s="330">
        <f>'C2_자산부채평가'!D167</f>
        <v>1925</v>
      </c>
      <c r="N136" s="330">
        <f>'C2_자산부채평가'!E167</f>
        <v>264319002</v>
      </c>
      <c r="O136" s="330">
        <f>'C2_자산부채평가'!F167</f>
        <v>347655000</v>
      </c>
      <c r="P136" s="78">
        <f t="shared" si="54"/>
        <v>83335998</v>
      </c>
      <c r="Q136" s="78"/>
    </row>
    <row r="137" spans="1:17" outlineLevel="1">
      <c r="A137" s="54" t="s">
        <v>667</v>
      </c>
      <c r="C137" s="73" t="str">
        <f t="shared" si="47"/>
        <v>종목069</v>
      </c>
      <c r="D137" s="74">
        <f t="shared" si="50"/>
        <v>13125</v>
      </c>
      <c r="E137" s="75">
        <f t="shared" si="51"/>
        <v>915269</v>
      </c>
      <c r="F137" s="75">
        <f t="shared" si="52"/>
        <v>1235062</v>
      </c>
      <c r="G137" s="75">
        <f t="shared" si="53"/>
        <v>319793</v>
      </c>
      <c r="H137" s="76">
        <f t="shared" si="48"/>
        <v>1.1599999999999999E-2</v>
      </c>
      <c r="I137" s="717">
        <f t="shared" si="49"/>
        <v>1.1598453559559501E-2</v>
      </c>
      <c r="K137" s="56"/>
      <c r="L137" s="329" t="str">
        <f>'C2_자산부채평가'!C168</f>
        <v>종목069</v>
      </c>
      <c r="M137" s="330">
        <f>'C2_자산부채평가'!D168</f>
        <v>13125</v>
      </c>
      <c r="N137" s="330">
        <f>'C2_자산부채평가'!E168</f>
        <v>915268832</v>
      </c>
      <c r="O137" s="330">
        <f>'C2_자산부채평가'!F168</f>
        <v>1235062500</v>
      </c>
      <c r="P137" s="78">
        <f t="shared" si="54"/>
        <v>319793668</v>
      </c>
      <c r="Q137" s="78"/>
    </row>
    <row r="138" spans="1:17" outlineLevel="1">
      <c r="A138" s="54" t="s">
        <v>667</v>
      </c>
      <c r="C138" s="73" t="str">
        <f t="shared" si="47"/>
        <v>종목070</v>
      </c>
      <c r="D138" s="74">
        <f t="shared" si="50"/>
        <v>3885</v>
      </c>
      <c r="E138" s="75">
        <f t="shared" si="51"/>
        <v>427844</v>
      </c>
      <c r="F138" s="75">
        <f t="shared" si="52"/>
        <v>393162</v>
      </c>
      <c r="G138" s="75">
        <f t="shared" si="53"/>
        <v>-34682</v>
      </c>
      <c r="H138" s="76">
        <f t="shared" si="48"/>
        <v>3.7000000000000002E-3</v>
      </c>
      <c r="I138" s="717">
        <f t="shared" si="49"/>
        <v>3.6921799864164978E-3</v>
      </c>
      <c r="K138" s="56"/>
      <c r="L138" s="329" t="str">
        <f>'C2_자산부채평가'!C169</f>
        <v>종목070</v>
      </c>
      <c r="M138" s="330">
        <f>'C2_자산부채평가'!D169</f>
        <v>3885</v>
      </c>
      <c r="N138" s="330">
        <f>'C2_자산부채평가'!E169</f>
        <v>427843600</v>
      </c>
      <c r="O138" s="330">
        <f>'C2_자산부채평가'!F169</f>
        <v>393162000</v>
      </c>
      <c r="P138" s="78">
        <f t="shared" si="54"/>
        <v>-34681600</v>
      </c>
      <c r="Q138" s="78"/>
    </row>
    <row r="139" spans="1:17" outlineLevel="1">
      <c r="A139" s="54" t="s">
        <v>667</v>
      </c>
      <c r="C139" s="73" t="str">
        <f t="shared" si="47"/>
        <v>종목071</v>
      </c>
      <c r="D139" s="74">
        <f t="shared" si="50"/>
        <v>875</v>
      </c>
      <c r="E139" s="75">
        <f t="shared" si="51"/>
        <v>61468</v>
      </c>
      <c r="F139" s="75">
        <f t="shared" si="52"/>
        <v>93187</v>
      </c>
      <c r="G139" s="75">
        <f t="shared" si="53"/>
        <v>31719</v>
      </c>
      <c r="H139" s="76">
        <f t="shared" si="48"/>
        <v>8.9999999999999998E-4</v>
      </c>
      <c r="I139" s="717">
        <f t="shared" si="49"/>
        <v>8.7511808464244814E-4</v>
      </c>
      <c r="K139" s="56"/>
      <c r="L139" s="329" t="str">
        <f>'C2_자산부채평가'!C170</f>
        <v>종목071</v>
      </c>
      <c r="M139" s="330">
        <f>'C2_자산부채평가'!D170</f>
        <v>875</v>
      </c>
      <c r="N139" s="330">
        <f>'C2_자산부채평가'!E170</f>
        <v>61467504</v>
      </c>
      <c r="O139" s="330">
        <f>'C2_자산부채평가'!F170</f>
        <v>93187500</v>
      </c>
      <c r="P139" s="78">
        <f t="shared" si="54"/>
        <v>31719996</v>
      </c>
      <c r="Q139" s="78"/>
    </row>
    <row r="140" spans="1:17" outlineLevel="1">
      <c r="A140" s="54" t="s">
        <v>667</v>
      </c>
      <c r="C140" s="73" t="str">
        <f t="shared" si="47"/>
        <v>종목072</v>
      </c>
      <c r="D140" s="74">
        <f t="shared" si="50"/>
        <v>1050</v>
      </c>
      <c r="E140" s="75">
        <f t="shared" si="51"/>
        <v>75918</v>
      </c>
      <c r="F140" s="75">
        <f t="shared" si="52"/>
        <v>85365</v>
      </c>
      <c r="G140" s="75">
        <f t="shared" si="53"/>
        <v>9447</v>
      </c>
      <c r="H140" s="76">
        <f t="shared" si="48"/>
        <v>8.0000000000000004E-4</v>
      </c>
      <c r="I140" s="717">
        <f t="shared" si="49"/>
        <v>8.0166176929724728E-4</v>
      </c>
      <c r="K140" s="56"/>
      <c r="L140" s="329" t="str">
        <f>'C2_자산부채평가'!C171</f>
        <v>종목072</v>
      </c>
      <c r="M140" s="330">
        <f>'C2_자산부채평가'!D171</f>
        <v>1050</v>
      </c>
      <c r="N140" s="330">
        <f>'C2_자산부채평가'!E171</f>
        <v>75918002</v>
      </c>
      <c r="O140" s="330">
        <f>'C2_자산부채평가'!F171</f>
        <v>85365000</v>
      </c>
      <c r="P140" s="78">
        <f t="shared" si="54"/>
        <v>9446998</v>
      </c>
      <c r="Q140" s="78"/>
    </row>
    <row r="141" spans="1:17" outlineLevel="1">
      <c r="A141" s="54" t="s">
        <v>667</v>
      </c>
      <c r="C141" s="73" t="str">
        <f t="shared" si="47"/>
        <v>종목073</v>
      </c>
      <c r="D141" s="74">
        <f t="shared" si="50"/>
        <v>245</v>
      </c>
      <c r="E141" s="75">
        <f t="shared" si="51"/>
        <v>235550</v>
      </c>
      <c r="F141" s="75">
        <f t="shared" si="52"/>
        <v>436345</v>
      </c>
      <c r="G141" s="75">
        <f t="shared" si="53"/>
        <v>200795</v>
      </c>
      <c r="H141" s="76">
        <f t="shared" si="48"/>
        <v>4.1000000000000003E-3</v>
      </c>
      <c r="I141" s="717">
        <f t="shared" si="49"/>
        <v>4.0977110610204114E-3</v>
      </c>
      <c r="K141" s="56"/>
      <c r="L141" s="329" t="str">
        <f>'C2_자산부채평가'!C172</f>
        <v>종목073</v>
      </c>
      <c r="M141" s="330">
        <f>'C2_자산부채평가'!D172</f>
        <v>245</v>
      </c>
      <c r="N141" s="330">
        <f>'C2_자산부채평가'!E172</f>
        <v>235550000</v>
      </c>
      <c r="O141" s="330">
        <f>'C2_자산부채평가'!F172</f>
        <v>436345000</v>
      </c>
      <c r="P141" s="78">
        <f t="shared" si="54"/>
        <v>200795000</v>
      </c>
      <c r="Q141" s="78"/>
    </row>
    <row r="142" spans="1:17" outlineLevel="1">
      <c r="A142" s="54" t="s">
        <v>667</v>
      </c>
      <c r="C142" s="73" t="str">
        <f t="shared" si="38"/>
        <v>종목074</v>
      </c>
      <c r="D142" s="74">
        <f t="shared" si="50"/>
        <v>140</v>
      </c>
      <c r="E142" s="75">
        <f t="shared" si="51"/>
        <v>25258</v>
      </c>
      <c r="F142" s="75">
        <f t="shared" si="52"/>
        <v>25424</v>
      </c>
      <c r="G142" s="75">
        <f t="shared" si="53"/>
        <v>166</v>
      </c>
      <c r="H142" s="76">
        <f t="shared" si="48"/>
        <v>2.0000000000000001E-4</v>
      </c>
      <c r="I142" s="717">
        <f t="shared" si="49"/>
        <v>2.3875650234420683E-4</v>
      </c>
      <c r="K142" s="56"/>
      <c r="L142" s="329" t="str">
        <f>'C2_자산부채평가'!C173</f>
        <v>종목074</v>
      </c>
      <c r="M142" s="330">
        <f>'C2_자산부채평가'!D173</f>
        <v>140</v>
      </c>
      <c r="N142" s="330">
        <f>'C2_자산부채평가'!E173</f>
        <v>25258400</v>
      </c>
      <c r="O142" s="330">
        <f>'C2_자산부채평가'!F173</f>
        <v>25424000</v>
      </c>
      <c r="P142" s="78">
        <f t="shared" si="54"/>
        <v>165600</v>
      </c>
      <c r="Q142" s="78"/>
    </row>
    <row r="143" spans="1:17" outlineLevel="1">
      <c r="A143" s="54" t="s">
        <v>667</v>
      </c>
      <c r="C143" s="73" t="str">
        <f t="shared" si="38"/>
        <v>종목075</v>
      </c>
      <c r="D143" s="74">
        <f t="shared" si="50"/>
        <v>350</v>
      </c>
      <c r="E143" s="75">
        <f t="shared" si="51"/>
        <v>165270</v>
      </c>
      <c r="F143" s="75">
        <f>ROUND(O143/1000,0) - IF(MOD(O143,1000)=500,1,0)</f>
        <v>273350</v>
      </c>
      <c r="G143" s="75">
        <f t="shared" si="53"/>
        <v>108080</v>
      </c>
      <c r="H143" s="76">
        <f t="shared" si="48"/>
        <v>2.5999999999999999E-3</v>
      </c>
      <c r="I143" s="717">
        <f t="shared" si="49"/>
        <v>2.5670268217349332E-3</v>
      </c>
      <c r="K143" s="56"/>
      <c r="L143" s="329" t="str">
        <f>'C2_자산부채평가'!C174</f>
        <v>종목075</v>
      </c>
      <c r="M143" s="330">
        <f>'C2_자산부채평가'!D174</f>
        <v>350</v>
      </c>
      <c r="N143" s="330">
        <f>'C2_자산부채평가'!E174</f>
        <v>165270002</v>
      </c>
      <c r="O143" s="330">
        <f>'C2_자산부채평가'!F174</f>
        <v>273350000</v>
      </c>
      <c r="P143" s="78">
        <f t="shared" si="54"/>
        <v>108079998</v>
      </c>
      <c r="Q143" s="78"/>
    </row>
    <row r="144" spans="1:17" outlineLevel="1">
      <c r="A144" s="54" t="s">
        <v>667</v>
      </c>
      <c r="C144" s="73" t="str">
        <f t="shared" si="38"/>
        <v>종목076</v>
      </c>
      <c r="D144" s="74">
        <f t="shared" si="50"/>
        <v>560</v>
      </c>
      <c r="E144" s="75">
        <f t="shared" si="51"/>
        <v>18955</v>
      </c>
      <c r="F144" s="75">
        <f t="shared" ref="F144:F148" si="55">ROUND(O144/1000,0) - IF(MOD(O144,1000)=500,1,0)</f>
        <v>21084</v>
      </c>
      <c r="G144" s="75">
        <f t="shared" si="53"/>
        <v>2129</v>
      </c>
      <c r="H144" s="76">
        <f t="shared" si="48"/>
        <v>2.0000000000000001E-4</v>
      </c>
      <c r="I144" s="717">
        <f t="shared" si="49"/>
        <v>1.9799961042421557E-4</v>
      </c>
      <c r="K144" s="56"/>
      <c r="L144" s="329" t="str">
        <f>'C2_자산부채평가'!C175</f>
        <v>종목076</v>
      </c>
      <c r="M144" s="330">
        <f>'C2_자산부채평가'!D175</f>
        <v>560</v>
      </c>
      <c r="N144" s="330">
        <f>'C2_자산부채평가'!E175</f>
        <v>18955200</v>
      </c>
      <c r="O144" s="330">
        <f>'C2_자산부채평가'!F175</f>
        <v>21084000</v>
      </c>
      <c r="P144" s="78">
        <f t="shared" si="54"/>
        <v>2128800</v>
      </c>
      <c r="Q144" s="78"/>
    </row>
    <row r="145" spans="1:17" outlineLevel="1">
      <c r="A145" s="54" t="s">
        <v>667</v>
      </c>
      <c r="C145" s="73" t="str">
        <f t="shared" si="38"/>
        <v>종목077</v>
      </c>
      <c r="D145" s="74">
        <f t="shared" si="50"/>
        <v>1260</v>
      </c>
      <c r="E145" s="75">
        <f t="shared" si="51"/>
        <v>24894</v>
      </c>
      <c r="F145" s="75">
        <f t="shared" si="55"/>
        <v>32949</v>
      </c>
      <c r="G145" s="75">
        <f t="shared" si="53"/>
        <v>8055</v>
      </c>
      <c r="H145" s="76">
        <f t="shared" si="48"/>
        <v>2.9999999999999997E-4</v>
      </c>
      <c r="I145" s="717">
        <f t="shared" si="49"/>
        <v>3.0942369397967556E-4</v>
      </c>
      <c r="K145" s="56"/>
      <c r="L145" s="329" t="str">
        <f>'C2_자산부채평가'!C176</f>
        <v>종목077</v>
      </c>
      <c r="M145" s="330">
        <f>'C2_자산부채평가'!D176</f>
        <v>1260</v>
      </c>
      <c r="N145" s="330">
        <f>'C2_자산부채평가'!E176</f>
        <v>24894000</v>
      </c>
      <c r="O145" s="330">
        <f>'C2_자산부채평가'!F176</f>
        <v>32949000</v>
      </c>
      <c r="P145" s="78">
        <f t="shared" si="54"/>
        <v>8055000</v>
      </c>
      <c r="Q145" s="78"/>
    </row>
    <row r="146" spans="1:17" outlineLevel="1">
      <c r="A146" s="54" t="s">
        <v>667</v>
      </c>
      <c r="C146" s="73" t="str">
        <f t="shared" si="38"/>
        <v>종목078</v>
      </c>
      <c r="D146" s="74">
        <f t="shared" si="50"/>
        <v>1575</v>
      </c>
      <c r="E146" s="75">
        <f t="shared" si="51"/>
        <v>638865</v>
      </c>
      <c r="F146" s="75">
        <f t="shared" si="55"/>
        <v>782775</v>
      </c>
      <c r="G146" s="75">
        <f t="shared" si="53"/>
        <v>143910</v>
      </c>
      <c r="H146" s="76">
        <f t="shared" si="48"/>
        <v>7.4000000000000003E-3</v>
      </c>
      <c r="I146" s="717">
        <f t="shared" si="49"/>
        <v>7.3510313531500353E-3</v>
      </c>
      <c r="K146" s="56"/>
      <c r="L146" s="329" t="str">
        <f>'C2_자산부채평가'!C177</f>
        <v>종목078</v>
      </c>
      <c r="M146" s="330">
        <f>'C2_자산부채평가'!D177</f>
        <v>1575</v>
      </c>
      <c r="N146" s="330">
        <f>'C2_자산부채평가'!E177</f>
        <v>638865004</v>
      </c>
      <c r="O146" s="330">
        <f>'C2_자산부채평가'!F177</f>
        <v>782775000</v>
      </c>
      <c r="P146" s="78">
        <f t="shared" si="54"/>
        <v>143909996</v>
      </c>
      <c r="Q146" s="78"/>
    </row>
    <row r="147" spans="1:17" outlineLevel="1">
      <c r="A147" s="54" t="s">
        <v>667</v>
      </c>
      <c r="C147" s="73" t="str">
        <f t="shared" si="38"/>
        <v>종목079</v>
      </c>
      <c r="D147" s="74">
        <f t="shared" si="50"/>
        <v>70</v>
      </c>
      <c r="E147" s="75">
        <f t="shared" si="51"/>
        <v>12103</v>
      </c>
      <c r="F147" s="75">
        <f t="shared" si="55"/>
        <v>10521</v>
      </c>
      <c r="G147" s="75">
        <f t="shared" si="53"/>
        <v>-1582</v>
      </c>
      <c r="H147" s="76">
        <f t="shared" si="48"/>
        <v>1E-4</v>
      </c>
      <c r="I147" s="717">
        <f t="shared" si="49"/>
        <v>9.8802594444752991E-5</v>
      </c>
      <c r="K147" s="56"/>
      <c r="L147" s="329" t="str">
        <f>'C2_자산부채평가'!C178</f>
        <v>종목079</v>
      </c>
      <c r="M147" s="330">
        <f>'C2_자산부채평가'!D178</f>
        <v>70</v>
      </c>
      <c r="N147" s="330">
        <f>'C2_자산부채평가'!E178</f>
        <v>12102800</v>
      </c>
      <c r="O147" s="330">
        <f>'C2_자산부채평가'!F178</f>
        <v>10521000</v>
      </c>
      <c r="P147" s="78">
        <f t="shared" si="54"/>
        <v>-1581800</v>
      </c>
      <c r="Q147" s="78"/>
    </row>
    <row r="148" spans="1:17" outlineLevel="1">
      <c r="A148" s="54" t="s">
        <v>667</v>
      </c>
      <c r="C148" s="73" t="str">
        <f t="shared" si="38"/>
        <v>종목080</v>
      </c>
      <c r="D148" s="74">
        <f t="shared" si="50"/>
        <v>70</v>
      </c>
      <c r="E148" s="75">
        <f t="shared" si="51"/>
        <v>11672</v>
      </c>
      <c r="F148" s="75">
        <f t="shared" si="55"/>
        <v>8967</v>
      </c>
      <c r="G148" s="75">
        <f t="shared" si="53"/>
        <v>-2705</v>
      </c>
      <c r="H148" s="76">
        <f>ROUND(F148/$F$568,4)-0.0001</f>
        <v>0</v>
      </c>
      <c r="I148" s="717">
        <f t="shared" si="49"/>
        <v>8.4208997660498055E-5</v>
      </c>
      <c r="K148" s="56"/>
      <c r="L148" s="329" t="str">
        <f>'C2_자산부채평가'!C179</f>
        <v>종목080</v>
      </c>
      <c r="M148" s="330">
        <f>'C2_자산부채평가'!D179</f>
        <v>70</v>
      </c>
      <c r="N148" s="330">
        <f>'C2_자산부채평가'!E179</f>
        <v>11671600</v>
      </c>
      <c r="O148" s="330">
        <f>'C2_자산부채평가'!F179</f>
        <v>8967000</v>
      </c>
      <c r="P148" s="78">
        <f t="shared" si="54"/>
        <v>-2704600</v>
      </c>
      <c r="Q148" s="78"/>
    </row>
    <row r="149" spans="1:17" outlineLevel="1">
      <c r="A149" s="54" t="s">
        <v>667</v>
      </c>
      <c r="C149" s="73" t="str">
        <f t="shared" si="38"/>
        <v>종목081</v>
      </c>
      <c r="D149" s="74">
        <f t="shared" si="50"/>
        <v>7070</v>
      </c>
      <c r="E149" s="75">
        <f t="shared" si="51"/>
        <v>1652138</v>
      </c>
      <c r="F149" s="75">
        <f>ROUND(O149/1000,0) - IF(MOD(O149,1000)=500,1,0)</f>
        <v>2096255</v>
      </c>
      <c r="G149" s="75">
        <f t="shared" si="53"/>
        <v>444117</v>
      </c>
      <c r="H149" s="76">
        <f t="shared" ref="H149:H180" si="56">ROUND(F149/$F$568,4)</f>
        <v>1.9699999999999999E-2</v>
      </c>
      <c r="I149" s="717">
        <f t="shared" si="49"/>
        <v>1.9685907481968034E-2</v>
      </c>
      <c r="K149" s="56"/>
      <c r="L149" s="329" t="str">
        <f>'C2_자산부채평가'!C180</f>
        <v>종목081</v>
      </c>
      <c r="M149" s="330">
        <f>'C2_자산부채평가'!D180</f>
        <v>7070</v>
      </c>
      <c r="N149" s="330">
        <f>'C2_자산부채평가'!E180</f>
        <v>1652137804</v>
      </c>
      <c r="O149" s="330">
        <f>'C2_자산부채평가'!F180</f>
        <v>2096255000</v>
      </c>
      <c r="P149" s="78">
        <f t="shared" si="54"/>
        <v>444117196</v>
      </c>
      <c r="Q149" s="78"/>
    </row>
    <row r="150" spans="1:17" outlineLevel="1">
      <c r="A150" s="54" t="s">
        <v>667</v>
      </c>
      <c r="C150" s="73" t="str">
        <f t="shared" si="38"/>
        <v>종목082</v>
      </c>
      <c r="D150" s="74">
        <f t="shared" si="50"/>
        <v>875</v>
      </c>
      <c r="E150" s="75">
        <f t="shared" si="51"/>
        <v>115245</v>
      </c>
      <c r="F150" s="75">
        <f t="shared" ref="F150:F160" si="57">ROUND(O150/1000,0) - IF(MOD(O150,1000)=500,1,0)</f>
        <v>174912</v>
      </c>
      <c r="G150" s="75">
        <f t="shared" si="53"/>
        <v>59667</v>
      </c>
      <c r="H150" s="76">
        <f t="shared" si="56"/>
        <v>1.6000000000000001E-3</v>
      </c>
      <c r="I150" s="717">
        <f t="shared" si="49"/>
        <v>1.6425966542648641E-3</v>
      </c>
      <c r="K150" s="56"/>
      <c r="L150" s="329" t="str">
        <f>'C2_자산부채평가'!C181</f>
        <v>종목082</v>
      </c>
      <c r="M150" s="330">
        <f>'C2_자산부채평가'!D181</f>
        <v>875</v>
      </c>
      <c r="N150" s="330">
        <f>'C2_자산부채평가'!E181</f>
        <v>115245002</v>
      </c>
      <c r="O150" s="330">
        <f>'C2_자산부채평가'!F181</f>
        <v>174912500</v>
      </c>
      <c r="P150" s="78">
        <f t="shared" si="54"/>
        <v>59667498</v>
      </c>
      <c r="Q150" s="78"/>
    </row>
    <row r="151" spans="1:17" outlineLevel="1">
      <c r="A151" s="54" t="s">
        <v>667</v>
      </c>
      <c r="C151" s="73" t="str">
        <f t="shared" si="38"/>
        <v>종목083</v>
      </c>
      <c r="D151" s="74">
        <f t="shared" si="50"/>
        <v>1610</v>
      </c>
      <c r="E151" s="75">
        <f t="shared" si="51"/>
        <v>64711</v>
      </c>
      <c r="F151" s="75">
        <f t="shared" si="57"/>
        <v>71806</v>
      </c>
      <c r="G151" s="75">
        <f t="shared" si="53"/>
        <v>7095</v>
      </c>
      <c r="H151" s="76">
        <f t="shared" si="56"/>
        <v>6.9999999999999999E-4</v>
      </c>
      <c r="I151" s="717">
        <f t="shared" si="49"/>
        <v>6.7432935050850047E-4</v>
      </c>
      <c r="K151" s="56"/>
      <c r="L151" s="329" t="str">
        <f>'C2_자산부채평가'!C182</f>
        <v>종목083</v>
      </c>
      <c r="M151" s="330">
        <f>'C2_자산부채평가'!D182</f>
        <v>1610</v>
      </c>
      <c r="N151" s="330">
        <f>'C2_자산부채평가'!E182</f>
        <v>64710502</v>
      </c>
      <c r="O151" s="330">
        <f>'C2_자산부채평가'!F182</f>
        <v>71806000</v>
      </c>
      <c r="P151" s="78">
        <f t="shared" si="54"/>
        <v>7095498</v>
      </c>
      <c r="Q151" s="78"/>
    </row>
    <row r="152" spans="1:17" outlineLevel="1">
      <c r="A152" s="54" t="s">
        <v>667</v>
      </c>
      <c r="C152" s="73" t="str">
        <f t="shared" ref="C152:C215" si="58">L152</f>
        <v>종목084</v>
      </c>
      <c r="D152" s="74">
        <f t="shared" si="50"/>
        <v>945</v>
      </c>
      <c r="E152" s="75">
        <f t="shared" si="51"/>
        <v>60893</v>
      </c>
      <c r="F152" s="75">
        <f t="shared" si="57"/>
        <v>66433</v>
      </c>
      <c r="G152" s="75">
        <f t="shared" si="53"/>
        <v>5540</v>
      </c>
      <c r="H152" s="76">
        <f t="shared" si="56"/>
        <v>5.9999999999999995E-4</v>
      </c>
      <c r="I152" s="717">
        <f t="shared" si="49"/>
        <v>6.2387156703243751E-4</v>
      </c>
      <c r="K152" s="56"/>
      <c r="L152" s="329" t="str">
        <f>'C2_자산부채평가'!C183</f>
        <v>종목084</v>
      </c>
      <c r="M152" s="330">
        <f>'C2_자산부채평가'!D183</f>
        <v>945</v>
      </c>
      <c r="N152" s="330">
        <f>'C2_자산부채평가'!E183</f>
        <v>60893101</v>
      </c>
      <c r="O152" s="330">
        <f>'C2_자산부채평가'!F183</f>
        <v>66433500</v>
      </c>
      <c r="P152" s="78">
        <f t="shared" si="54"/>
        <v>5540399</v>
      </c>
      <c r="Q152" s="78"/>
    </row>
    <row r="153" spans="1:17" outlineLevel="1">
      <c r="A153" s="54" t="s">
        <v>667</v>
      </c>
      <c r="C153" s="73" t="str">
        <f t="shared" si="58"/>
        <v>종목085</v>
      </c>
      <c r="D153" s="74">
        <f t="shared" si="50"/>
        <v>805</v>
      </c>
      <c r="E153" s="75">
        <f t="shared" si="51"/>
        <v>83690</v>
      </c>
      <c r="F153" s="75">
        <f t="shared" si="57"/>
        <v>97163</v>
      </c>
      <c r="G153" s="75">
        <f t="shared" si="53"/>
        <v>13473</v>
      </c>
      <c r="H153" s="76">
        <f t="shared" si="56"/>
        <v>8.9999999999999998E-4</v>
      </c>
      <c r="I153" s="717">
        <f t="shared" si="49"/>
        <v>9.1245665659495621E-4</v>
      </c>
      <c r="K153" s="56"/>
      <c r="L153" s="329" t="str">
        <f>'C2_자산부채평가'!C184</f>
        <v>종목085</v>
      </c>
      <c r="M153" s="330">
        <f>'C2_자산부채평가'!D184</f>
        <v>805</v>
      </c>
      <c r="N153" s="330">
        <f>'C2_자산부채평가'!E184</f>
        <v>83690101</v>
      </c>
      <c r="O153" s="330">
        <f>'C2_자산부채평가'!F184</f>
        <v>97163500</v>
      </c>
      <c r="P153" s="78">
        <f t="shared" si="54"/>
        <v>13473399</v>
      </c>
      <c r="Q153" s="78"/>
    </row>
    <row r="154" spans="1:17" outlineLevel="1">
      <c r="A154" s="54" t="s">
        <v>667</v>
      </c>
      <c r="C154" s="73" t="str">
        <f t="shared" si="58"/>
        <v>종목086</v>
      </c>
      <c r="D154" s="74">
        <f t="shared" si="50"/>
        <v>3220</v>
      </c>
      <c r="E154" s="75">
        <f t="shared" si="51"/>
        <v>881268</v>
      </c>
      <c r="F154" s="75">
        <f t="shared" si="57"/>
        <v>1201060</v>
      </c>
      <c r="G154" s="75">
        <f t="shared" si="53"/>
        <v>319792</v>
      </c>
      <c r="H154" s="76">
        <f t="shared" si="56"/>
        <v>1.1299999999999999E-2</v>
      </c>
      <c r="I154" s="717">
        <f t="shared" si="49"/>
        <v>1.1279141154245321E-2</v>
      </c>
      <c r="K154" s="56"/>
      <c r="L154" s="329" t="str">
        <f>'C2_자산부채평가'!C185</f>
        <v>종목086</v>
      </c>
      <c r="M154" s="330">
        <f>'C2_자산부채평가'!D185</f>
        <v>3220</v>
      </c>
      <c r="N154" s="330">
        <f>'C2_자산부채평가'!E185</f>
        <v>881268002</v>
      </c>
      <c r="O154" s="330">
        <f>'C2_자산부채평가'!F185</f>
        <v>1201060000</v>
      </c>
      <c r="P154" s="78">
        <f t="shared" si="54"/>
        <v>319791998</v>
      </c>
      <c r="Q154" s="78"/>
    </row>
    <row r="155" spans="1:17" outlineLevel="1">
      <c r="A155" s="54" t="s">
        <v>667</v>
      </c>
      <c r="C155" s="73" t="str">
        <f t="shared" si="58"/>
        <v>종목087</v>
      </c>
      <c r="D155" s="74">
        <f t="shared" si="50"/>
        <v>1400</v>
      </c>
      <c r="E155" s="75">
        <f t="shared" si="51"/>
        <v>62962</v>
      </c>
      <c r="F155" s="75">
        <f t="shared" si="57"/>
        <v>78260</v>
      </c>
      <c r="G155" s="75">
        <f t="shared" si="53"/>
        <v>15298</v>
      </c>
      <c r="H155" s="76">
        <f t="shared" si="56"/>
        <v>6.9999999999999999E-4</v>
      </c>
      <c r="I155" s="717">
        <f t="shared" si="49"/>
        <v>7.3493879300887458E-4</v>
      </c>
      <c r="K155" s="56"/>
      <c r="L155" s="329" t="str">
        <f>'C2_자산부채평가'!C186</f>
        <v>종목087</v>
      </c>
      <c r="M155" s="330">
        <f>'C2_자산부채평가'!D186</f>
        <v>1400</v>
      </c>
      <c r="N155" s="330">
        <f>'C2_자산부채평가'!E186</f>
        <v>62962001</v>
      </c>
      <c r="O155" s="330">
        <f>'C2_자산부채평가'!F186</f>
        <v>78260000</v>
      </c>
      <c r="P155" s="78">
        <f t="shared" si="54"/>
        <v>15297999</v>
      </c>
      <c r="Q155" s="78"/>
    </row>
    <row r="156" spans="1:17" outlineLevel="1">
      <c r="A156" s="54" t="s">
        <v>667</v>
      </c>
      <c r="C156" s="73" t="str">
        <f t="shared" si="58"/>
        <v>종목088</v>
      </c>
      <c r="D156" s="74">
        <f t="shared" si="50"/>
        <v>1855</v>
      </c>
      <c r="E156" s="75">
        <f t="shared" si="51"/>
        <v>319966</v>
      </c>
      <c r="F156" s="75">
        <f t="shared" si="57"/>
        <v>475807</v>
      </c>
      <c r="G156" s="75">
        <f t="shared" si="53"/>
        <v>155841</v>
      </c>
      <c r="H156" s="76">
        <f t="shared" si="56"/>
        <v>4.4999999999999997E-3</v>
      </c>
      <c r="I156" s="717">
        <f t="shared" si="49"/>
        <v>4.4682982658468384E-3</v>
      </c>
      <c r="K156" s="56"/>
      <c r="L156" s="329" t="str">
        <f>'C2_자산부채평가'!C187</f>
        <v>종목088</v>
      </c>
      <c r="M156" s="330">
        <f>'C2_자산부채평가'!D187</f>
        <v>1855</v>
      </c>
      <c r="N156" s="330">
        <f>'C2_자산부채평가'!E187</f>
        <v>319966304</v>
      </c>
      <c r="O156" s="330">
        <f>'C2_자산부채평가'!F187</f>
        <v>475807500</v>
      </c>
      <c r="P156" s="78">
        <f t="shared" si="54"/>
        <v>155841196</v>
      </c>
      <c r="Q156" s="78"/>
    </row>
    <row r="157" spans="1:17" outlineLevel="1">
      <c r="A157" s="54" t="s">
        <v>667</v>
      </c>
      <c r="C157" s="73" t="str">
        <f t="shared" si="58"/>
        <v>종목089</v>
      </c>
      <c r="D157" s="74">
        <f t="shared" si="50"/>
        <v>1155</v>
      </c>
      <c r="E157" s="75">
        <f t="shared" si="51"/>
        <v>53628</v>
      </c>
      <c r="F157" s="75">
        <f t="shared" si="57"/>
        <v>57115</v>
      </c>
      <c r="G157" s="75">
        <f t="shared" si="53"/>
        <v>3487</v>
      </c>
      <c r="H157" s="76">
        <f t="shared" si="56"/>
        <v>5.0000000000000001E-4</v>
      </c>
      <c r="I157" s="717">
        <f t="shared" si="49"/>
        <v>5.3636633226043784E-4</v>
      </c>
      <c r="K157" s="56"/>
      <c r="L157" s="329" t="str">
        <f>'C2_자산부채평가'!C188</f>
        <v>종목089</v>
      </c>
      <c r="M157" s="330">
        <f>'C2_자산부채평가'!D188</f>
        <v>1155</v>
      </c>
      <c r="N157" s="330">
        <f>'C2_자산부채평가'!E188</f>
        <v>53628302</v>
      </c>
      <c r="O157" s="330">
        <f>'C2_자산부채평가'!F188</f>
        <v>57114750</v>
      </c>
      <c r="P157" s="78">
        <f t="shared" si="54"/>
        <v>3486448</v>
      </c>
      <c r="Q157" s="78"/>
    </row>
    <row r="158" spans="1:17" outlineLevel="1">
      <c r="A158" s="54" t="s">
        <v>667</v>
      </c>
      <c r="C158" s="73" t="str">
        <f t="shared" si="58"/>
        <v>종목090</v>
      </c>
      <c r="D158" s="74">
        <f t="shared" si="50"/>
        <v>17010</v>
      </c>
      <c r="E158" s="75">
        <f t="shared" si="51"/>
        <v>1654733</v>
      </c>
      <c r="F158" s="75">
        <f t="shared" si="57"/>
        <v>2121147</v>
      </c>
      <c r="G158" s="75">
        <f t="shared" si="53"/>
        <v>466414</v>
      </c>
      <c r="H158" s="76">
        <f t="shared" si="56"/>
        <v>1.9900000000000001E-2</v>
      </c>
      <c r="I158" s="717">
        <f t="shared" si="49"/>
        <v>1.9919667978205918E-2</v>
      </c>
      <c r="K158" s="56"/>
      <c r="L158" s="329" t="str">
        <f>'C2_자산부채평가'!C189</f>
        <v>종목090</v>
      </c>
      <c r="M158" s="330">
        <f>'C2_자산부채평가'!D189</f>
        <v>17010</v>
      </c>
      <c r="N158" s="330">
        <f>'C2_자산부채평가'!E189</f>
        <v>1654732803</v>
      </c>
      <c r="O158" s="330">
        <f>'C2_자산부채평가'!F189</f>
        <v>2121147000</v>
      </c>
      <c r="P158" s="78">
        <f t="shared" si="54"/>
        <v>466414197</v>
      </c>
      <c r="Q158" s="78"/>
    </row>
    <row r="159" spans="1:17" outlineLevel="1">
      <c r="A159" s="54" t="s">
        <v>667</v>
      </c>
      <c r="C159" s="73" t="str">
        <f t="shared" si="58"/>
        <v>종목091</v>
      </c>
      <c r="D159" s="74">
        <f t="shared" si="50"/>
        <v>1855</v>
      </c>
      <c r="E159" s="75">
        <f t="shared" si="51"/>
        <v>18048</v>
      </c>
      <c r="F159" s="75">
        <f t="shared" si="57"/>
        <v>16509</v>
      </c>
      <c r="G159" s="75">
        <f t="shared" si="53"/>
        <v>-1539</v>
      </c>
      <c r="H159" s="76">
        <f t="shared" si="56"/>
        <v>2.0000000000000001E-4</v>
      </c>
      <c r="I159" s="717">
        <f t="shared" si="49"/>
        <v>1.5503583610763493E-4</v>
      </c>
      <c r="K159" s="56"/>
      <c r="L159" s="329" t="str">
        <f>'C2_자산부채평가'!C190</f>
        <v>종목091</v>
      </c>
      <c r="M159" s="330">
        <f>'C2_자산부채평가'!D190</f>
        <v>1855</v>
      </c>
      <c r="N159" s="330">
        <f>'C2_자산부채평가'!E190</f>
        <v>18048091</v>
      </c>
      <c r="O159" s="330">
        <f>'C2_자산부채평가'!F190</f>
        <v>16509500</v>
      </c>
      <c r="P159" s="78">
        <f t="shared" si="54"/>
        <v>-1538591</v>
      </c>
      <c r="Q159" s="78"/>
    </row>
    <row r="160" spans="1:17" outlineLevel="1">
      <c r="A160" s="54" t="s">
        <v>667</v>
      </c>
      <c r="C160" s="73" t="str">
        <f t="shared" si="58"/>
        <v>종목092</v>
      </c>
      <c r="D160" s="74">
        <f t="shared" si="50"/>
        <v>8260</v>
      </c>
      <c r="E160" s="75">
        <f t="shared" si="51"/>
        <v>161386</v>
      </c>
      <c r="F160" s="75">
        <f t="shared" si="57"/>
        <v>211869</v>
      </c>
      <c r="G160" s="75">
        <f t="shared" si="53"/>
        <v>50483</v>
      </c>
      <c r="H160" s="76">
        <f t="shared" si="56"/>
        <v>2E-3</v>
      </c>
      <c r="I160" s="717">
        <f t="shared" si="49"/>
        <v>1.9896594318425409E-3</v>
      </c>
      <c r="K160" s="56"/>
      <c r="L160" s="329" t="str">
        <f>'C2_자산부채평가'!C191</f>
        <v>종목092</v>
      </c>
      <c r="M160" s="330">
        <f>'C2_자산부채평가'!D191</f>
        <v>8260</v>
      </c>
      <c r="N160" s="330">
        <f>'C2_자산부채평가'!E191</f>
        <v>161386245</v>
      </c>
      <c r="O160" s="330">
        <f>'C2_자산부채평가'!F191</f>
        <v>211869000</v>
      </c>
      <c r="P160" s="78">
        <f t="shared" si="54"/>
        <v>50482755</v>
      </c>
      <c r="Q160" s="78"/>
    </row>
    <row r="161" spans="1:17" outlineLevel="1">
      <c r="A161" s="54" t="s">
        <v>667</v>
      </c>
      <c r="C161" s="73" t="str">
        <f t="shared" si="58"/>
        <v>종목093</v>
      </c>
      <c r="D161" s="74">
        <f t="shared" si="50"/>
        <v>420</v>
      </c>
      <c r="E161" s="75">
        <f t="shared" si="51"/>
        <v>36102</v>
      </c>
      <c r="F161" s="75">
        <f t="shared" ref="F161:F198" si="59">ROUND(O161/1000,0)</f>
        <v>34818</v>
      </c>
      <c r="G161" s="75">
        <f t="shared" si="53"/>
        <v>-1284</v>
      </c>
      <c r="H161" s="76">
        <f t="shared" si="56"/>
        <v>2.9999999999999997E-4</v>
      </c>
      <c r="I161" s="717">
        <f t="shared" si="49"/>
        <v>3.2697545227425241E-4</v>
      </c>
      <c r="K161" s="56"/>
      <c r="L161" s="329" t="str">
        <f>'C2_자산부채평가'!C192</f>
        <v>종목093</v>
      </c>
      <c r="M161" s="330">
        <f>'C2_자산부채평가'!D192</f>
        <v>420</v>
      </c>
      <c r="N161" s="330">
        <f>'C2_자산부채평가'!E192</f>
        <v>36102180</v>
      </c>
      <c r="O161" s="330">
        <f>'C2_자산부채평가'!F192</f>
        <v>34818000</v>
      </c>
      <c r="P161" s="78">
        <f t="shared" si="54"/>
        <v>-1284180</v>
      </c>
      <c r="Q161" s="78"/>
    </row>
    <row r="162" spans="1:17" outlineLevel="1">
      <c r="A162" s="54" t="s">
        <v>667</v>
      </c>
      <c r="C162" s="73" t="str">
        <f t="shared" si="58"/>
        <v>종목094</v>
      </c>
      <c r="D162" s="74">
        <f t="shared" si="50"/>
        <v>1260</v>
      </c>
      <c r="E162" s="75">
        <f t="shared" si="51"/>
        <v>154984</v>
      </c>
      <c r="F162" s="75">
        <f t="shared" si="59"/>
        <v>291060</v>
      </c>
      <c r="G162" s="75">
        <f t="shared" si="53"/>
        <v>136076</v>
      </c>
      <c r="H162" s="76">
        <f t="shared" si="56"/>
        <v>2.7000000000000001E-3</v>
      </c>
      <c r="I162" s="717">
        <f t="shared" si="49"/>
        <v>2.7333412355374778E-3</v>
      </c>
      <c r="K162" s="56"/>
      <c r="L162" s="329" t="str">
        <f>'C2_자산부채평가'!C193</f>
        <v>종목094</v>
      </c>
      <c r="M162" s="330">
        <f>'C2_자산부채평가'!D193</f>
        <v>1260</v>
      </c>
      <c r="N162" s="330">
        <f>'C2_자산부채평가'!E193</f>
        <v>154983604</v>
      </c>
      <c r="O162" s="330">
        <f>'C2_자산부채평가'!F193</f>
        <v>291060000</v>
      </c>
      <c r="P162" s="78">
        <f t="shared" si="54"/>
        <v>136076396</v>
      </c>
      <c r="Q162" s="78"/>
    </row>
    <row r="163" spans="1:17" outlineLevel="1">
      <c r="A163" s="54" t="s">
        <v>667</v>
      </c>
      <c r="C163" s="73" t="str">
        <f t="shared" si="58"/>
        <v>종목095</v>
      </c>
      <c r="D163" s="74">
        <f t="shared" si="50"/>
        <v>2590</v>
      </c>
      <c r="E163" s="75">
        <f t="shared" si="51"/>
        <v>1005591</v>
      </c>
      <c r="F163" s="75">
        <f t="shared" si="59"/>
        <v>954415</v>
      </c>
      <c r="G163" s="75">
        <f t="shared" si="53"/>
        <v>-51176</v>
      </c>
      <c r="H163" s="76">
        <f t="shared" si="56"/>
        <v>8.9999999999999993E-3</v>
      </c>
      <c r="I163" s="717">
        <f t="shared" si="49"/>
        <v>8.9629006916632382E-3</v>
      </c>
      <c r="K163" s="56"/>
      <c r="L163" s="329" t="str">
        <f>'C2_자산부채평가'!C194</f>
        <v>종목095</v>
      </c>
      <c r="M163" s="330">
        <f>'C2_자산부채평가'!D194</f>
        <v>2590</v>
      </c>
      <c r="N163" s="330">
        <f>'C2_자산부채평가'!E194</f>
        <v>1005590850</v>
      </c>
      <c r="O163" s="330">
        <f>'C2_자산부채평가'!F194</f>
        <v>954415000</v>
      </c>
      <c r="P163" s="78">
        <f t="shared" si="54"/>
        <v>-51175850</v>
      </c>
      <c r="Q163" s="78"/>
    </row>
    <row r="164" spans="1:17" outlineLevel="1">
      <c r="A164" s="54" t="s">
        <v>667</v>
      </c>
      <c r="C164" s="73" t="str">
        <f t="shared" si="58"/>
        <v>종목096</v>
      </c>
      <c r="D164" s="74">
        <f t="shared" si="50"/>
        <v>4795</v>
      </c>
      <c r="E164" s="75">
        <f t="shared" si="51"/>
        <v>780974</v>
      </c>
      <c r="F164" s="75">
        <f t="shared" si="59"/>
        <v>1764560</v>
      </c>
      <c r="G164" s="75">
        <f t="shared" si="53"/>
        <v>983586</v>
      </c>
      <c r="H164" s="76">
        <f t="shared" si="56"/>
        <v>1.66E-2</v>
      </c>
      <c r="I164" s="717">
        <f t="shared" si="49"/>
        <v>1.6570963411599023E-2</v>
      </c>
      <c r="K164" s="56"/>
      <c r="L164" s="329" t="str">
        <f>'C2_자산부채평가'!C195</f>
        <v>종목096</v>
      </c>
      <c r="M164" s="330">
        <f>'C2_자산부채평가'!D195</f>
        <v>4795</v>
      </c>
      <c r="N164" s="330">
        <f>'C2_자산부채평가'!E195</f>
        <v>780973992</v>
      </c>
      <c r="O164" s="330">
        <f>'C2_자산부채평가'!F195</f>
        <v>1764560000</v>
      </c>
      <c r="P164" s="78">
        <f t="shared" si="54"/>
        <v>983586008</v>
      </c>
      <c r="Q164" s="78"/>
    </row>
    <row r="165" spans="1:17" outlineLevel="1">
      <c r="A165" s="54" t="s">
        <v>667</v>
      </c>
      <c r="C165" s="73" t="str">
        <f t="shared" si="58"/>
        <v>종목097</v>
      </c>
      <c r="D165" s="74">
        <f t="shared" si="50"/>
        <v>1015</v>
      </c>
      <c r="E165" s="75">
        <f t="shared" si="51"/>
        <v>61857</v>
      </c>
      <c r="F165" s="75">
        <f t="shared" si="59"/>
        <v>79170</v>
      </c>
      <c r="G165" s="75">
        <f t="shared" si="53"/>
        <v>17313</v>
      </c>
      <c r="H165" s="76">
        <f t="shared" si="56"/>
        <v>6.9999999999999999E-4</v>
      </c>
      <c r="I165" s="717">
        <f t="shared" si="49"/>
        <v>7.4348459292758234E-4</v>
      </c>
      <c r="K165" s="56"/>
      <c r="L165" s="329" t="str">
        <f>'C2_자산부채평가'!C196</f>
        <v>종목097</v>
      </c>
      <c r="M165" s="330">
        <f>'C2_자산부채평가'!D196</f>
        <v>1015</v>
      </c>
      <c r="N165" s="330">
        <f>'C2_자산부채평가'!E196</f>
        <v>61857003</v>
      </c>
      <c r="O165" s="330">
        <f>'C2_자산부채평가'!F196</f>
        <v>79170000</v>
      </c>
      <c r="P165" s="78">
        <f t="shared" si="54"/>
        <v>17312997</v>
      </c>
      <c r="Q165" s="78"/>
    </row>
    <row r="166" spans="1:17" outlineLevel="1">
      <c r="A166" s="54" t="s">
        <v>667</v>
      </c>
      <c r="C166" s="73" t="str">
        <f t="shared" si="58"/>
        <v>종목098</v>
      </c>
      <c r="D166" s="74">
        <f t="shared" si="50"/>
        <v>6</v>
      </c>
      <c r="E166" s="75">
        <f t="shared" si="51"/>
        <v>3</v>
      </c>
      <c r="F166" s="75">
        <f t="shared" si="59"/>
        <v>285</v>
      </c>
      <c r="G166" s="75">
        <f t="shared" si="53"/>
        <v>282</v>
      </c>
      <c r="H166" s="76">
        <f t="shared" si="56"/>
        <v>0</v>
      </c>
      <c r="I166" s="717">
        <f t="shared" si="49"/>
        <v>2.6764318426722367E-6</v>
      </c>
      <c r="K166" s="56"/>
      <c r="L166" s="329" t="str">
        <f>'C2_자산부채평가'!C197</f>
        <v>종목098</v>
      </c>
      <c r="M166" s="330">
        <f>'C2_자산부채평가'!D197</f>
        <v>6</v>
      </c>
      <c r="N166" s="330">
        <f>'C2_자산부채평가'!E197</f>
        <v>3000</v>
      </c>
      <c r="O166" s="330">
        <f>'C2_자산부채평가'!F197</f>
        <v>285000</v>
      </c>
      <c r="P166" s="78">
        <f t="shared" si="54"/>
        <v>282000</v>
      </c>
      <c r="Q166" s="78"/>
    </row>
    <row r="167" spans="1:17" outlineLevel="1">
      <c r="A167" s="54" t="s">
        <v>667</v>
      </c>
      <c r="C167" s="73" t="str">
        <f t="shared" si="58"/>
        <v>종목099</v>
      </c>
      <c r="D167" s="74">
        <f t="shared" si="50"/>
        <v>3850</v>
      </c>
      <c r="E167" s="75">
        <f t="shared" si="51"/>
        <v>163515</v>
      </c>
      <c r="F167" s="75">
        <f t="shared" si="59"/>
        <v>269885</v>
      </c>
      <c r="G167" s="75">
        <f t="shared" si="53"/>
        <v>106370</v>
      </c>
      <c r="H167" s="76">
        <f t="shared" si="56"/>
        <v>2.5000000000000001E-3</v>
      </c>
      <c r="I167" s="717">
        <f t="shared" si="49"/>
        <v>2.5344870451213916E-3</v>
      </c>
      <c r="K167" s="56"/>
      <c r="L167" s="329" t="str">
        <f>'C2_자산부채평가'!C198</f>
        <v>종목099</v>
      </c>
      <c r="M167" s="330">
        <f>'C2_자산부채평가'!D198</f>
        <v>3850</v>
      </c>
      <c r="N167" s="330">
        <f>'C2_자산부채평가'!E198</f>
        <v>163515001</v>
      </c>
      <c r="O167" s="330">
        <f>'C2_자산부채평가'!F198</f>
        <v>269885000</v>
      </c>
      <c r="P167" s="78">
        <f t="shared" si="54"/>
        <v>106369999</v>
      </c>
      <c r="Q167" s="78"/>
    </row>
    <row r="168" spans="1:17" outlineLevel="1">
      <c r="A168" s="54" t="s">
        <v>667</v>
      </c>
      <c r="C168" s="73" t="str">
        <f t="shared" si="58"/>
        <v>종목100</v>
      </c>
      <c r="D168" s="74">
        <f t="shared" si="50"/>
        <v>1470</v>
      </c>
      <c r="E168" s="75">
        <f t="shared" si="51"/>
        <v>72979</v>
      </c>
      <c r="F168" s="75">
        <f t="shared" si="59"/>
        <v>119952</v>
      </c>
      <c r="G168" s="75">
        <f t="shared" si="53"/>
        <v>46973</v>
      </c>
      <c r="H168" s="76">
        <f t="shared" si="56"/>
        <v>1.1000000000000001E-3</v>
      </c>
      <c r="I168" s="717">
        <f t="shared" si="49"/>
        <v>1.1264679031305969E-3</v>
      </c>
      <c r="K168" s="56"/>
      <c r="L168" s="329" t="str">
        <f>'C2_자산부채평가'!C199</f>
        <v>종목100</v>
      </c>
      <c r="M168" s="330">
        <f>'C2_자산부채평가'!D199</f>
        <v>1470</v>
      </c>
      <c r="N168" s="330">
        <f>'C2_자산부채평가'!E199</f>
        <v>72979200</v>
      </c>
      <c r="O168" s="330">
        <f>'C2_자산부채평가'!F199</f>
        <v>119952000</v>
      </c>
      <c r="P168" s="78">
        <f t="shared" si="54"/>
        <v>46972800</v>
      </c>
      <c r="Q168" s="78"/>
    </row>
    <row r="169" spans="1:17" outlineLevel="1">
      <c r="A169" s="54" t="s">
        <v>667</v>
      </c>
      <c r="C169" s="73" t="str">
        <f t="shared" si="58"/>
        <v>종목101</v>
      </c>
      <c r="D169" s="74">
        <f t="shared" si="50"/>
        <v>35</v>
      </c>
      <c r="E169" s="75">
        <f t="shared" si="51"/>
        <v>12702</v>
      </c>
      <c r="F169" s="75">
        <f t="shared" si="59"/>
        <v>11428</v>
      </c>
      <c r="G169" s="75">
        <f t="shared" si="53"/>
        <v>-1274</v>
      </c>
      <c r="H169" s="76">
        <f t="shared" si="56"/>
        <v>1E-4</v>
      </c>
      <c r="I169" s="717">
        <f t="shared" si="49"/>
        <v>1.0732022139669587E-4</v>
      </c>
      <c r="K169" s="56"/>
      <c r="L169" s="329" t="str">
        <f>'C2_자산부채평가'!C200</f>
        <v>종목101</v>
      </c>
      <c r="M169" s="330">
        <f>'C2_자산부채평가'!D200</f>
        <v>35</v>
      </c>
      <c r="N169" s="330">
        <f>'C2_자산부채평가'!E200</f>
        <v>12702090</v>
      </c>
      <c r="O169" s="330">
        <f>'C2_자산부채평가'!F200</f>
        <v>11427500</v>
      </c>
      <c r="P169" s="78">
        <f t="shared" si="54"/>
        <v>-1274590</v>
      </c>
      <c r="Q169" s="78"/>
    </row>
    <row r="170" spans="1:17" outlineLevel="1">
      <c r="A170" s="54" t="s">
        <v>667</v>
      </c>
      <c r="C170" s="73" t="str">
        <f t="shared" si="58"/>
        <v>종목102</v>
      </c>
      <c r="D170" s="74">
        <f t="shared" si="50"/>
        <v>1540</v>
      </c>
      <c r="E170" s="75">
        <f t="shared" si="51"/>
        <v>38324</v>
      </c>
      <c r="F170" s="75">
        <f t="shared" si="59"/>
        <v>40733</v>
      </c>
      <c r="G170" s="75">
        <f t="shared" si="53"/>
        <v>2409</v>
      </c>
      <c r="H170" s="76">
        <f t="shared" si="56"/>
        <v>4.0000000000000002E-4</v>
      </c>
      <c r="I170" s="717">
        <f t="shared" si="49"/>
        <v>3.8252315174585341E-4</v>
      </c>
      <c r="K170" s="56"/>
      <c r="L170" s="329" t="str">
        <f>'C2_자산부채평가'!C201</f>
        <v>종목102</v>
      </c>
      <c r="M170" s="330">
        <f>'C2_자산부채평가'!D201</f>
        <v>1540</v>
      </c>
      <c r="N170" s="330">
        <f>'C2_자산부채평가'!E201</f>
        <v>38323903</v>
      </c>
      <c r="O170" s="330">
        <f>'C2_자산부채평가'!F201</f>
        <v>40733000</v>
      </c>
      <c r="P170" s="78">
        <f t="shared" si="54"/>
        <v>2409097</v>
      </c>
      <c r="Q170" s="78"/>
    </row>
    <row r="171" spans="1:17" outlineLevel="1">
      <c r="A171" s="54" t="s">
        <v>667</v>
      </c>
      <c r="C171" s="73" t="str">
        <f t="shared" si="58"/>
        <v>종목103</v>
      </c>
      <c r="D171" s="74">
        <f t="shared" si="50"/>
        <v>560</v>
      </c>
      <c r="E171" s="75">
        <f t="shared" si="51"/>
        <v>13430</v>
      </c>
      <c r="F171" s="75">
        <f t="shared" si="59"/>
        <v>14448</v>
      </c>
      <c r="G171" s="75">
        <f t="shared" si="53"/>
        <v>1018</v>
      </c>
      <c r="H171" s="76">
        <f t="shared" si="56"/>
        <v>1E-4</v>
      </c>
      <c r="I171" s="717">
        <f t="shared" si="49"/>
        <v>1.356810079400999E-4</v>
      </c>
      <c r="K171" s="56"/>
      <c r="L171" s="329" t="str">
        <f>'C2_자산부채평가'!C202</f>
        <v>종목103</v>
      </c>
      <c r="M171" s="330">
        <f>'C2_자산부채평가'!D202</f>
        <v>560</v>
      </c>
      <c r="N171" s="330">
        <f>'C2_자산부채평가'!E202</f>
        <v>13429600</v>
      </c>
      <c r="O171" s="330">
        <f>'C2_자산부채평가'!F202</f>
        <v>14448000</v>
      </c>
      <c r="P171" s="78">
        <f t="shared" si="54"/>
        <v>1018400</v>
      </c>
      <c r="Q171" s="78"/>
    </row>
    <row r="172" spans="1:17" outlineLevel="1">
      <c r="A172" s="54" t="s">
        <v>667</v>
      </c>
      <c r="C172" s="73" t="str">
        <f t="shared" si="58"/>
        <v>종목104</v>
      </c>
      <c r="D172" s="74">
        <f t="shared" si="50"/>
        <v>280</v>
      </c>
      <c r="E172" s="75">
        <f t="shared" si="51"/>
        <v>33442</v>
      </c>
      <c r="F172" s="75">
        <f t="shared" si="59"/>
        <v>53620</v>
      </c>
      <c r="G172" s="75">
        <f t="shared" si="53"/>
        <v>20178</v>
      </c>
      <c r="H172" s="76">
        <f t="shared" si="56"/>
        <v>5.0000000000000001E-4</v>
      </c>
      <c r="I172" s="717">
        <f t="shared" si="49"/>
        <v>5.0354482597924678E-4</v>
      </c>
      <c r="K172" s="56"/>
      <c r="L172" s="329" t="str">
        <f>'C2_자산부채평가'!C203</f>
        <v>종목104</v>
      </c>
      <c r="M172" s="330">
        <f>'C2_자산부채평가'!D203</f>
        <v>280</v>
      </c>
      <c r="N172" s="330">
        <f>'C2_자산부채평가'!E203</f>
        <v>33441600</v>
      </c>
      <c r="O172" s="330">
        <f>'C2_자산부채평가'!F203</f>
        <v>53620000</v>
      </c>
      <c r="P172" s="78">
        <f t="shared" si="54"/>
        <v>20178400</v>
      </c>
      <c r="Q172" s="78"/>
    </row>
    <row r="173" spans="1:17" outlineLevel="1">
      <c r="A173" s="54" t="s">
        <v>667</v>
      </c>
      <c r="C173" s="73" t="str">
        <f t="shared" si="58"/>
        <v>종목105</v>
      </c>
      <c r="D173" s="74">
        <f t="shared" si="50"/>
        <v>16310</v>
      </c>
      <c r="E173" s="75">
        <f t="shared" si="51"/>
        <v>312011</v>
      </c>
      <c r="F173" s="75">
        <f t="shared" si="59"/>
        <v>334355</v>
      </c>
      <c r="G173" s="75">
        <f t="shared" si="53"/>
        <v>22344</v>
      </c>
      <c r="H173" s="76">
        <f t="shared" si="56"/>
        <v>3.0999999999999999E-3</v>
      </c>
      <c r="I173" s="717">
        <f t="shared" si="49"/>
        <v>3.1399241009006165E-3</v>
      </c>
      <c r="K173" s="56"/>
      <c r="L173" s="329" t="str">
        <f>'C2_자산부채평가'!C204</f>
        <v>종목105</v>
      </c>
      <c r="M173" s="330">
        <f>'C2_자산부채평가'!D204</f>
        <v>16310</v>
      </c>
      <c r="N173" s="330">
        <f>'C2_자산부채평가'!E204</f>
        <v>312010828</v>
      </c>
      <c r="O173" s="330">
        <f>'C2_자산부채평가'!F204</f>
        <v>334355000</v>
      </c>
      <c r="P173" s="78">
        <f t="shared" si="54"/>
        <v>22344172</v>
      </c>
      <c r="Q173" s="78"/>
    </row>
    <row r="174" spans="1:17" outlineLevel="1">
      <c r="A174" s="54" t="s">
        <v>667</v>
      </c>
      <c r="C174" s="73" t="str">
        <f t="shared" si="58"/>
        <v>종목106</v>
      </c>
      <c r="D174" s="74">
        <f t="shared" si="50"/>
        <v>1015</v>
      </c>
      <c r="E174" s="75">
        <f t="shared" si="51"/>
        <v>107868</v>
      </c>
      <c r="F174" s="75">
        <f t="shared" si="59"/>
        <v>105966</v>
      </c>
      <c r="G174" s="75">
        <f t="shared" si="53"/>
        <v>-1902</v>
      </c>
      <c r="H174" s="76">
        <f t="shared" si="56"/>
        <v>1E-3</v>
      </c>
      <c r="I174" s="717">
        <f t="shared" si="49"/>
        <v>9.9512553207230258E-4</v>
      </c>
      <c r="K174" s="56"/>
      <c r="L174" s="329" t="str">
        <f>'C2_자산부채평가'!C205</f>
        <v>종목106</v>
      </c>
      <c r="M174" s="330">
        <f>'C2_자산부채평가'!D205</f>
        <v>1015</v>
      </c>
      <c r="N174" s="330">
        <f>'C2_자산부채평가'!E205</f>
        <v>107868403</v>
      </c>
      <c r="O174" s="330">
        <f>'C2_자산부채평가'!F205</f>
        <v>105966000</v>
      </c>
      <c r="P174" s="78">
        <f t="shared" si="54"/>
        <v>-1902403</v>
      </c>
      <c r="Q174" s="78"/>
    </row>
    <row r="175" spans="1:17" outlineLevel="1">
      <c r="A175" s="54" t="s">
        <v>667</v>
      </c>
      <c r="C175" s="73" t="str">
        <f t="shared" si="58"/>
        <v>종목107</v>
      </c>
      <c r="D175" s="74">
        <f t="shared" si="50"/>
        <v>3185</v>
      </c>
      <c r="E175" s="75">
        <f t="shared" si="51"/>
        <v>179579</v>
      </c>
      <c r="F175" s="75">
        <f t="shared" si="59"/>
        <v>240149</v>
      </c>
      <c r="G175" s="75">
        <f t="shared" si="53"/>
        <v>60570</v>
      </c>
      <c r="H175" s="76">
        <f t="shared" si="56"/>
        <v>2.3E-3</v>
      </c>
      <c r="I175" s="717">
        <f t="shared" si="49"/>
        <v>2.255236598547E-3</v>
      </c>
      <c r="K175" s="56"/>
      <c r="L175" s="329" t="str">
        <f>'C2_자산부채평가'!C206</f>
        <v>종목107</v>
      </c>
      <c r="M175" s="330">
        <f>'C2_자산부채평가'!D206</f>
        <v>3185</v>
      </c>
      <c r="N175" s="330">
        <f>'C2_자산부채평가'!E206</f>
        <v>179579402</v>
      </c>
      <c r="O175" s="330">
        <f>'C2_자산부채평가'!F206</f>
        <v>240149000</v>
      </c>
      <c r="P175" s="78">
        <f t="shared" si="54"/>
        <v>60569598</v>
      </c>
      <c r="Q175" s="78"/>
    </row>
    <row r="176" spans="1:17" outlineLevel="1">
      <c r="A176" s="54" t="s">
        <v>667</v>
      </c>
      <c r="C176" s="73" t="str">
        <f t="shared" si="58"/>
        <v>종목108</v>
      </c>
      <c r="D176" s="74">
        <f t="shared" si="50"/>
        <v>7770</v>
      </c>
      <c r="E176" s="75">
        <f t="shared" si="51"/>
        <v>423553</v>
      </c>
      <c r="F176" s="75">
        <f t="shared" si="59"/>
        <v>415695</v>
      </c>
      <c r="G176" s="75">
        <f t="shared" si="53"/>
        <v>-7858</v>
      </c>
      <c r="H176" s="76">
        <f t="shared" si="56"/>
        <v>3.8999999999999998E-3</v>
      </c>
      <c r="I176" s="717">
        <f t="shared" si="49"/>
        <v>3.9037871397881946E-3</v>
      </c>
      <c r="K176" s="56"/>
      <c r="L176" s="329" t="str">
        <f>'C2_자산부채평가'!C207</f>
        <v>종목108</v>
      </c>
      <c r="M176" s="330">
        <f>'C2_자산부채평가'!D207</f>
        <v>7770</v>
      </c>
      <c r="N176" s="330">
        <f>'C2_자산부채평가'!E207</f>
        <v>423553346</v>
      </c>
      <c r="O176" s="330">
        <f>'C2_자산부채평가'!F207</f>
        <v>415695000</v>
      </c>
      <c r="P176" s="78">
        <f t="shared" si="54"/>
        <v>-7858346</v>
      </c>
      <c r="Q176" s="78"/>
    </row>
    <row r="177" spans="1:17" outlineLevel="1">
      <c r="A177" s="54" t="s">
        <v>667</v>
      </c>
      <c r="C177" s="73" t="str">
        <f t="shared" si="58"/>
        <v>종목109</v>
      </c>
      <c r="D177" s="74">
        <f t="shared" si="50"/>
        <v>1995</v>
      </c>
      <c r="E177" s="75">
        <f t="shared" si="51"/>
        <v>283735</v>
      </c>
      <c r="F177" s="75">
        <f t="shared" si="59"/>
        <v>342143</v>
      </c>
      <c r="G177" s="75">
        <f t="shared" si="53"/>
        <v>58408</v>
      </c>
      <c r="H177" s="76">
        <f t="shared" si="56"/>
        <v>3.2000000000000002E-3</v>
      </c>
      <c r="I177" s="717">
        <f t="shared" si="49"/>
        <v>3.2130611226224809E-3</v>
      </c>
      <c r="K177" s="56"/>
      <c r="L177" s="329" t="str">
        <f>'C2_자산부채평가'!C208</f>
        <v>종목109</v>
      </c>
      <c r="M177" s="330">
        <f>'C2_자산부채평가'!D208</f>
        <v>1995</v>
      </c>
      <c r="N177" s="330">
        <f>'C2_자산부채평가'!E208</f>
        <v>283734602</v>
      </c>
      <c r="O177" s="330">
        <f>'C2_자산부채평가'!F208</f>
        <v>342142500</v>
      </c>
      <c r="P177" s="78">
        <f t="shared" si="54"/>
        <v>58407898</v>
      </c>
      <c r="Q177" s="78"/>
    </row>
    <row r="178" spans="1:17" outlineLevel="1">
      <c r="A178" s="54" t="s">
        <v>667</v>
      </c>
      <c r="C178" s="73" t="str">
        <f t="shared" si="58"/>
        <v>종목110</v>
      </c>
      <c r="D178" s="74">
        <f t="shared" si="50"/>
        <v>10386</v>
      </c>
      <c r="E178" s="75">
        <f t="shared" si="51"/>
        <v>37899</v>
      </c>
      <c r="F178" s="75">
        <f t="shared" si="59"/>
        <v>30794</v>
      </c>
      <c r="G178" s="75">
        <f t="shared" si="53"/>
        <v>-7105</v>
      </c>
      <c r="H178" s="76">
        <f t="shared" si="56"/>
        <v>2.9999999999999997E-4</v>
      </c>
      <c r="I178" s="717">
        <f t="shared" si="49"/>
        <v>2.8918611285350479E-4</v>
      </c>
      <c r="K178" s="56"/>
      <c r="L178" s="329" t="str">
        <f>'C2_자산부채평가'!C209</f>
        <v>종목110</v>
      </c>
      <c r="M178" s="330">
        <f>'C2_자산부채평가'!D209</f>
        <v>10386</v>
      </c>
      <c r="N178" s="330">
        <f>'C2_자산부채평가'!E209</f>
        <v>37899397</v>
      </c>
      <c r="O178" s="330">
        <f>'C2_자산부채평가'!F209</f>
        <v>30794490</v>
      </c>
      <c r="P178" s="78">
        <f t="shared" si="54"/>
        <v>-7104907</v>
      </c>
      <c r="Q178" s="78"/>
    </row>
    <row r="179" spans="1:17" outlineLevel="1">
      <c r="A179" s="54" t="s">
        <v>667</v>
      </c>
      <c r="C179" s="73" t="str">
        <f t="shared" si="58"/>
        <v>종목111</v>
      </c>
      <c r="D179" s="74">
        <f t="shared" si="50"/>
        <v>2870</v>
      </c>
      <c r="E179" s="75">
        <f t="shared" si="51"/>
        <v>216939</v>
      </c>
      <c r="F179" s="75">
        <f t="shared" si="59"/>
        <v>249403</v>
      </c>
      <c r="G179" s="75">
        <f t="shared" si="53"/>
        <v>32464</v>
      </c>
      <c r="H179" s="76">
        <f t="shared" si="56"/>
        <v>2.3E-3</v>
      </c>
      <c r="I179" s="717">
        <f t="shared" si="49"/>
        <v>2.3421408100280133E-3</v>
      </c>
      <c r="K179" s="56"/>
      <c r="L179" s="329" t="str">
        <f>'C2_자산부채평가'!C210</f>
        <v>종목111</v>
      </c>
      <c r="M179" s="330">
        <f>'C2_자산부채평가'!D210</f>
        <v>2870</v>
      </c>
      <c r="N179" s="330">
        <f>'C2_자산부채평가'!E210</f>
        <v>216939204</v>
      </c>
      <c r="O179" s="330">
        <f>'C2_자산부채평가'!F210</f>
        <v>249403000</v>
      </c>
      <c r="P179" s="78">
        <f t="shared" si="54"/>
        <v>32463796</v>
      </c>
      <c r="Q179" s="78"/>
    </row>
    <row r="180" spans="1:17" outlineLevel="1">
      <c r="A180" s="54" t="s">
        <v>667</v>
      </c>
      <c r="C180" s="73" t="str">
        <f t="shared" si="58"/>
        <v>종목112</v>
      </c>
      <c r="D180" s="74">
        <f t="shared" si="50"/>
        <v>8225</v>
      </c>
      <c r="E180" s="75">
        <f t="shared" si="51"/>
        <v>164357</v>
      </c>
      <c r="F180" s="75">
        <f t="shared" si="59"/>
        <v>197811</v>
      </c>
      <c r="G180" s="75">
        <f t="shared" si="53"/>
        <v>33454</v>
      </c>
      <c r="H180" s="76">
        <f t="shared" si="56"/>
        <v>1.9E-3</v>
      </c>
      <c r="I180" s="717">
        <f t="shared" si="49"/>
        <v>1.8576409095818871E-3</v>
      </c>
      <c r="K180" s="56"/>
      <c r="L180" s="329" t="str">
        <f>'C2_자산부채평가'!C211</f>
        <v>종목112</v>
      </c>
      <c r="M180" s="330">
        <f>'C2_자산부채평가'!D211</f>
        <v>8225</v>
      </c>
      <c r="N180" s="330">
        <f>'C2_자산부채평가'!E211</f>
        <v>164356653</v>
      </c>
      <c r="O180" s="330">
        <f>'C2_자산부채평가'!F211</f>
        <v>197811250</v>
      </c>
      <c r="P180" s="78">
        <f t="shared" si="54"/>
        <v>33454597</v>
      </c>
      <c r="Q180" s="78"/>
    </row>
    <row r="181" spans="1:17" outlineLevel="1">
      <c r="A181" s="54" t="s">
        <v>667</v>
      </c>
      <c r="C181" s="73" t="str">
        <f t="shared" si="58"/>
        <v>종목113</v>
      </c>
      <c r="D181" s="74">
        <f t="shared" si="50"/>
        <v>11760</v>
      </c>
      <c r="E181" s="75">
        <f t="shared" si="51"/>
        <v>40950</v>
      </c>
      <c r="F181" s="75">
        <f t="shared" si="59"/>
        <v>45276</v>
      </c>
      <c r="G181" s="75">
        <f t="shared" si="53"/>
        <v>4326</v>
      </c>
      <c r="H181" s="76">
        <f t="shared" ref="H181:H212" si="60">ROUND(F181/$F$568,4)</f>
        <v>4.0000000000000002E-4</v>
      </c>
      <c r="I181" s="717">
        <f t="shared" si="49"/>
        <v>4.2518641441694101E-4</v>
      </c>
      <c r="K181" s="56"/>
      <c r="L181" s="329" t="str">
        <f>'C2_자산부채평가'!C212</f>
        <v>종목113</v>
      </c>
      <c r="M181" s="330">
        <f>'C2_자산부채평가'!D212</f>
        <v>11760</v>
      </c>
      <c r="N181" s="330">
        <f>'C2_자산부채평가'!E212</f>
        <v>40950001</v>
      </c>
      <c r="O181" s="330">
        <f>'C2_자산부채평가'!F212</f>
        <v>45276000</v>
      </c>
      <c r="P181" s="78">
        <f t="shared" si="54"/>
        <v>4325999</v>
      </c>
      <c r="Q181" s="78"/>
    </row>
    <row r="182" spans="1:17" outlineLevel="1">
      <c r="A182" s="54" t="s">
        <v>667</v>
      </c>
      <c r="C182" s="73" t="str">
        <f t="shared" si="58"/>
        <v>종목114</v>
      </c>
      <c r="D182" s="74">
        <f t="shared" si="50"/>
        <v>14420</v>
      </c>
      <c r="E182" s="75">
        <f t="shared" si="51"/>
        <v>175500</v>
      </c>
      <c r="F182" s="75">
        <f t="shared" si="59"/>
        <v>212262</v>
      </c>
      <c r="G182" s="75">
        <f t="shared" si="53"/>
        <v>36762</v>
      </c>
      <c r="H182" s="76">
        <f t="shared" si="60"/>
        <v>2E-3</v>
      </c>
      <c r="I182" s="717">
        <f t="shared" si="49"/>
        <v>1.993350090488752E-3</v>
      </c>
      <c r="K182" s="56"/>
      <c r="L182" s="329" t="str">
        <f>'C2_자산부채평가'!C213</f>
        <v>종목114</v>
      </c>
      <c r="M182" s="330">
        <f>'C2_자산부채평가'!D213</f>
        <v>14420</v>
      </c>
      <c r="N182" s="330">
        <f>'C2_자산부채평가'!E213</f>
        <v>175499645</v>
      </c>
      <c r="O182" s="330">
        <f>'C2_자산부채평가'!F213</f>
        <v>212262400</v>
      </c>
      <c r="P182" s="78">
        <f t="shared" si="54"/>
        <v>36762755</v>
      </c>
      <c r="Q182" s="78"/>
    </row>
    <row r="183" spans="1:17" outlineLevel="1">
      <c r="A183" s="54" t="s">
        <v>667</v>
      </c>
      <c r="C183" s="73" t="str">
        <f t="shared" si="58"/>
        <v>종목115</v>
      </c>
      <c r="D183" s="74">
        <f t="shared" si="50"/>
        <v>4690</v>
      </c>
      <c r="E183" s="75">
        <f t="shared" si="51"/>
        <v>562693</v>
      </c>
      <c r="F183" s="75">
        <f t="shared" si="59"/>
        <v>666449</v>
      </c>
      <c r="G183" s="75">
        <f t="shared" si="53"/>
        <v>103756</v>
      </c>
      <c r="H183" s="76">
        <f t="shared" si="60"/>
        <v>6.3E-3</v>
      </c>
      <c r="I183" s="717">
        <f t="shared" si="49"/>
        <v>6.2586151758493667E-3</v>
      </c>
      <c r="K183" s="56"/>
      <c r="L183" s="329" t="str">
        <f>'C2_자산부채평가'!C214</f>
        <v>종목115</v>
      </c>
      <c r="M183" s="330">
        <f>'C2_자산부채평가'!D214</f>
        <v>4690</v>
      </c>
      <c r="N183" s="330">
        <f>'C2_자산부채평가'!E214</f>
        <v>562693130</v>
      </c>
      <c r="O183" s="330">
        <f>'C2_자산부채평가'!F214</f>
        <v>666449000</v>
      </c>
      <c r="P183" s="78">
        <f t="shared" si="54"/>
        <v>103755870</v>
      </c>
      <c r="Q183" s="78"/>
    </row>
    <row r="184" spans="1:17" outlineLevel="1">
      <c r="A184" s="54" t="s">
        <v>667</v>
      </c>
      <c r="C184" s="73" t="str">
        <f t="shared" si="58"/>
        <v>종목116</v>
      </c>
      <c r="D184" s="74">
        <f t="shared" si="50"/>
        <v>5950</v>
      </c>
      <c r="E184" s="75">
        <f t="shared" si="51"/>
        <v>99222</v>
      </c>
      <c r="F184" s="75">
        <f t="shared" si="59"/>
        <v>112753</v>
      </c>
      <c r="G184" s="75">
        <f t="shared" si="53"/>
        <v>13531</v>
      </c>
      <c r="H184" s="76">
        <f t="shared" si="60"/>
        <v>1.1000000000000001E-3</v>
      </c>
      <c r="I184" s="717">
        <f t="shared" si="49"/>
        <v>1.0588621738835883E-3</v>
      </c>
      <c r="K184" s="56"/>
      <c r="L184" s="329" t="str">
        <f>'C2_자산부채평가'!C215</f>
        <v>종목116</v>
      </c>
      <c r="M184" s="330">
        <f>'C2_자산부채평가'!D215</f>
        <v>5950</v>
      </c>
      <c r="N184" s="330">
        <f>'C2_자산부채평가'!E215</f>
        <v>99222205</v>
      </c>
      <c r="O184" s="330">
        <f>'C2_자산부채평가'!F215</f>
        <v>112752500</v>
      </c>
      <c r="P184" s="78">
        <f t="shared" si="54"/>
        <v>13530295</v>
      </c>
      <c r="Q184" s="78"/>
    </row>
    <row r="185" spans="1:17" outlineLevel="1">
      <c r="A185" s="54" t="s">
        <v>667</v>
      </c>
      <c r="C185" s="73" t="str">
        <f t="shared" si="58"/>
        <v>종목117</v>
      </c>
      <c r="D185" s="74">
        <f t="shared" si="50"/>
        <v>2485</v>
      </c>
      <c r="E185" s="75">
        <f t="shared" si="51"/>
        <v>161168</v>
      </c>
      <c r="F185" s="75">
        <f t="shared" si="59"/>
        <v>152579</v>
      </c>
      <c r="G185" s="75">
        <f t="shared" si="53"/>
        <v>-8589</v>
      </c>
      <c r="H185" s="76">
        <f t="shared" si="60"/>
        <v>1.4E-3</v>
      </c>
      <c r="I185" s="717">
        <f t="shared" si="49"/>
        <v>1.4328676986774989E-3</v>
      </c>
      <c r="K185" s="56"/>
      <c r="L185" s="329" t="str">
        <f>'C2_자산부채평가'!C216</f>
        <v>종목117</v>
      </c>
      <c r="M185" s="330">
        <f>'C2_자산부채평가'!D216</f>
        <v>2485</v>
      </c>
      <c r="N185" s="330">
        <f>'C2_자산부채평가'!E216</f>
        <v>161167540</v>
      </c>
      <c r="O185" s="330">
        <f>'C2_자산부채평가'!F216</f>
        <v>152579000</v>
      </c>
      <c r="P185" s="78">
        <f t="shared" si="54"/>
        <v>-8588540</v>
      </c>
      <c r="Q185" s="78"/>
    </row>
    <row r="186" spans="1:17" outlineLevel="1">
      <c r="A186" s="54" t="s">
        <v>667</v>
      </c>
      <c r="C186" s="73" t="str">
        <f t="shared" si="58"/>
        <v>종목118</v>
      </c>
      <c r="D186" s="74">
        <f t="shared" si="50"/>
        <v>630</v>
      </c>
      <c r="E186" s="75">
        <f t="shared" si="51"/>
        <v>40239</v>
      </c>
      <c r="F186" s="75">
        <f t="shared" si="59"/>
        <v>55818</v>
      </c>
      <c r="G186" s="75">
        <f t="shared" si="53"/>
        <v>15579</v>
      </c>
      <c r="H186" s="76">
        <f t="shared" si="60"/>
        <v>5.0000000000000001E-4</v>
      </c>
      <c r="I186" s="717">
        <f t="shared" si="49"/>
        <v>5.2418621962904883E-4</v>
      </c>
      <c r="K186" s="56"/>
      <c r="L186" s="329" t="str">
        <f>'C2_자산부채평가'!C217</f>
        <v>종목118</v>
      </c>
      <c r="M186" s="330">
        <f>'C2_자산부채평가'!D217</f>
        <v>630</v>
      </c>
      <c r="N186" s="330">
        <f>'C2_자산부채평가'!E217</f>
        <v>40239002</v>
      </c>
      <c r="O186" s="330">
        <f>'C2_자산부채평가'!F217</f>
        <v>55818000</v>
      </c>
      <c r="P186" s="78">
        <f t="shared" si="54"/>
        <v>15578998</v>
      </c>
      <c r="Q186" s="78"/>
    </row>
    <row r="187" spans="1:17" outlineLevel="1">
      <c r="A187" s="54" t="s">
        <v>667</v>
      </c>
      <c r="C187" s="73" t="str">
        <f t="shared" si="58"/>
        <v>종목119</v>
      </c>
      <c r="D187" s="74">
        <f t="shared" si="50"/>
        <v>1023</v>
      </c>
      <c r="E187" s="75">
        <f t="shared" si="51"/>
        <v>96047</v>
      </c>
      <c r="F187" s="75">
        <f t="shared" si="59"/>
        <v>91559</v>
      </c>
      <c r="G187" s="75">
        <f t="shared" si="53"/>
        <v>-4488</v>
      </c>
      <c r="H187" s="76">
        <f t="shared" si="60"/>
        <v>8.9999999999999998E-4</v>
      </c>
      <c r="I187" s="717">
        <f t="shared" si="49"/>
        <v>8.598295546779906E-4</v>
      </c>
      <c r="K187" s="56"/>
      <c r="L187" s="329" t="str">
        <f>'C2_자산부채평가'!C218</f>
        <v>종목119</v>
      </c>
      <c r="M187" s="330">
        <f>'C2_자산부채평가'!D218</f>
        <v>1023</v>
      </c>
      <c r="N187" s="330">
        <f>'C2_자산부채평가'!E218</f>
        <v>96047160</v>
      </c>
      <c r="O187" s="330">
        <f>'C2_자산부채평가'!F218</f>
        <v>91558500</v>
      </c>
      <c r="P187" s="78">
        <f t="shared" si="54"/>
        <v>-4488660</v>
      </c>
      <c r="Q187" s="78"/>
    </row>
    <row r="188" spans="1:17" outlineLevel="1">
      <c r="A188" s="54" t="s">
        <v>667</v>
      </c>
      <c r="C188" s="73" t="str">
        <f t="shared" si="58"/>
        <v>종목120</v>
      </c>
      <c r="D188" s="74">
        <f t="shared" si="50"/>
        <v>700</v>
      </c>
      <c r="E188" s="75">
        <f t="shared" si="51"/>
        <v>214846</v>
      </c>
      <c r="F188" s="75">
        <f t="shared" si="59"/>
        <v>294700</v>
      </c>
      <c r="G188" s="75">
        <f t="shared" si="53"/>
        <v>79854</v>
      </c>
      <c r="H188" s="76">
        <f t="shared" si="60"/>
        <v>2.8E-3</v>
      </c>
      <c r="I188" s="717">
        <f t="shared" si="49"/>
        <v>2.7675244352123093E-3</v>
      </c>
      <c r="K188" s="56"/>
      <c r="L188" s="329" t="str">
        <f>'C2_자산부채평가'!C219</f>
        <v>종목120</v>
      </c>
      <c r="M188" s="330">
        <f>'C2_자산부채평가'!D219</f>
        <v>700</v>
      </c>
      <c r="N188" s="330">
        <f>'C2_자산부채평가'!E219</f>
        <v>214846120</v>
      </c>
      <c r="O188" s="330">
        <f>'C2_자산부채평가'!F219</f>
        <v>294700000</v>
      </c>
      <c r="P188" s="78">
        <f t="shared" si="54"/>
        <v>79853880</v>
      </c>
      <c r="Q188" s="78"/>
    </row>
    <row r="189" spans="1:17" outlineLevel="1">
      <c r="A189" s="54" t="s">
        <v>667</v>
      </c>
      <c r="C189" s="73" t="str">
        <f t="shared" si="58"/>
        <v>종목121</v>
      </c>
      <c r="D189" s="74">
        <f t="shared" si="50"/>
        <v>1785</v>
      </c>
      <c r="E189" s="75">
        <f t="shared" si="51"/>
        <v>72693</v>
      </c>
      <c r="F189" s="75">
        <f t="shared" si="59"/>
        <v>76220</v>
      </c>
      <c r="G189" s="75">
        <f t="shared" si="53"/>
        <v>3527</v>
      </c>
      <c r="H189" s="76">
        <f t="shared" si="60"/>
        <v>6.9999999999999999E-4</v>
      </c>
      <c r="I189" s="717">
        <f t="shared" si="49"/>
        <v>7.1578117560869433E-4</v>
      </c>
      <c r="K189" s="56"/>
      <c r="L189" s="329" t="str">
        <f>'C2_자산부채평가'!C220</f>
        <v>종목121</v>
      </c>
      <c r="M189" s="330">
        <f>'C2_자산부채평가'!D220</f>
        <v>1785</v>
      </c>
      <c r="N189" s="330">
        <f>'C2_자산부채평가'!E220</f>
        <v>72692853</v>
      </c>
      <c r="O189" s="330">
        <f>'C2_자산부채평가'!F220</f>
        <v>76219500</v>
      </c>
      <c r="P189" s="78">
        <f t="shared" si="54"/>
        <v>3526647</v>
      </c>
      <c r="Q189" s="78"/>
    </row>
    <row r="190" spans="1:17" outlineLevel="1">
      <c r="A190" s="54" t="s">
        <v>667</v>
      </c>
      <c r="C190" s="73" t="str">
        <f t="shared" si="58"/>
        <v>종목122</v>
      </c>
      <c r="D190" s="74">
        <f t="shared" si="50"/>
        <v>1155</v>
      </c>
      <c r="E190" s="75">
        <f t="shared" si="51"/>
        <v>65231</v>
      </c>
      <c r="F190" s="75">
        <f t="shared" si="59"/>
        <v>94479</v>
      </c>
      <c r="G190" s="75">
        <f t="shared" si="53"/>
        <v>29248</v>
      </c>
      <c r="H190" s="76">
        <f t="shared" si="60"/>
        <v>8.9999999999999998E-4</v>
      </c>
      <c r="I190" s="717">
        <f t="shared" si="49"/>
        <v>8.8725124232922898E-4</v>
      </c>
      <c r="K190" s="56"/>
      <c r="L190" s="329" t="str">
        <f>'C2_자산부채평가'!C221</f>
        <v>종목122</v>
      </c>
      <c r="M190" s="330">
        <f>'C2_자산부채평가'!D221</f>
        <v>1155</v>
      </c>
      <c r="N190" s="330">
        <f>'C2_자산부채평가'!E221</f>
        <v>65231100</v>
      </c>
      <c r="O190" s="330">
        <f>'C2_자산부채평가'!F221</f>
        <v>94479000</v>
      </c>
      <c r="P190" s="78">
        <f t="shared" si="54"/>
        <v>29247900</v>
      </c>
      <c r="Q190" s="78"/>
    </row>
    <row r="191" spans="1:17" outlineLevel="1">
      <c r="A191" s="54" t="s">
        <v>667</v>
      </c>
      <c r="C191" s="73" t="str">
        <f t="shared" si="58"/>
        <v>종목123</v>
      </c>
      <c r="D191" s="74">
        <f t="shared" si="50"/>
        <v>1680</v>
      </c>
      <c r="E191" s="75">
        <f t="shared" si="51"/>
        <v>85387</v>
      </c>
      <c r="F191" s="75">
        <f t="shared" si="59"/>
        <v>81060</v>
      </c>
      <c r="G191" s="75">
        <f t="shared" si="53"/>
        <v>-4327</v>
      </c>
      <c r="H191" s="76">
        <f t="shared" si="60"/>
        <v>8.0000000000000004E-4</v>
      </c>
      <c r="I191" s="717">
        <f t="shared" si="49"/>
        <v>7.6123356198951411E-4</v>
      </c>
      <c r="K191" s="56"/>
      <c r="L191" s="329" t="str">
        <f>'C2_자산부채평가'!C222</f>
        <v>종목123</v>
      </c>
      <c r="M191" s="330">
        <f>'C2_자산부채평가'!D222</f>
        <v>1680</v>
      </c>
      <c r="N191" s="330">
        <f>'C2_자산부채평가'!E222</f>
        <v>85386690</v>
      </c>
      <c r="O191" s="330">
        <f>'C2_자산부채평가'!F222</f>
        <v>81060000</v>
      </c>
      <c r="P191" s="78">
        <f t="shared" si="54"/>
        <v>-4326690</v>
      </c>
      <c r="Q191" s="78"/>
    </row>
    <row r="192" spans="1:17" outlineLevel="1">
      <c r="A192" s="54" t="s">
        <v>667</v>
      </c>
      <c r="C192" s="73" t="str">
        <f t="shared" si="58"/>
        <v>종목124</v>
      </c>
      <c r="D192" s="74">
        <f t="shared" si="50"/>
        <v>1505</v>
      </c>
      <c r="E192" s="75">
        <f t="shared" si="51"/>
        <v>447157</v>
      </c>
      <c r="F192" s="75">
        <f t="shared" si="59"/>
        <v>370230</v>
      </c>
      <c r="G192" s="75">
        <f t="shared" si="53"/>
        <v>-76927</v>
      </c>
      <c r="H192" s="76">
        <f t="shared" si="60"/>
        <v>3.5000000000000001E-3</v>
      </c>
      <c r="I192" s="717">
        <f t="shared" si="49"/>
        <v>3.4768258284650602E-3</v>
      </c>
      <c r="K192" s="56"/>
      <c r="L192" s="329" t="str">
        <f>'C2_자산부채평가'!C223</f>
        <v>종목124</v>
      </c>
      <c r="M192" s="330">
        <f>'C2_자산부채평가'!D223</f>
        <v>1505</v>
      </c>
      <c r="N192" s="330">
        <f>'C2_자산부채평가'!E223</f>
        <v>447157003</v>
      </c>
      <c r="O192" s="330">
        <f>'C2_자산부채평가'!F223</f>
        <v>370230000</v>
      </c>
      <c r="P192" s="78">
        <f t="shared" si="54"/>
        <v>-76927003</v>
      </c>
      <c r="Q192" s="78"/>
    </row>
    <row r="193" spans="1:17" outlineLevel="1">
      <c r="A193" s="54" t="s">
        <v>667</v>
      </c>
      <c r="C193" s="73" t="str">
        <f t="shared" si="58"/>
        <v>종목125</v>
      </c>
      <c r="D193" s="74">
        <f t="shared" si="50"/>
        <v>1505</v>
      </c>
      <c r="E193" s="75">
        <f t="shared" si="51"/>
        <v>52834</v>
      </c>
      <c r="F193" s="75">
        <f t="shared" si="59"/>
        <v>73896</v>
      </c>
      <c r="G193" s="75">
        <f t="shared" si="53"/>
        <v>21062</v>
      </c>
      <c r="H193" s="76">
        <f t="shared" si="60"/>
        <v>6.9999999999999999E-4</v>
      </c>
      <c r="I193" s="717">
        <f t="shared" si="49"/>
        <v>6.9395651735476354E-4</v>
      </c>
      <c r="K193" s="56"/>
      <c r="L193" s="329" t="str">
        <f>'C2_자산부채평가'!C224</f>
        <v>종목125</v>
      </c>
      <c r="M193" s="330">
        <f>'C2_자산부채평가'!D224</f>
        <v>1505</v>
      </c>
      <c r="N193" s="330">
        <f>'C2_자산부채평가'!E224</f>
        <v>52834100</v>
      </c>
      <c r="O193" s="330">
        <f>'C2_자산부채평가'!F224</f>
        <v>73895500</v>
      </c>
      <c r="P193" s="78">
        <f t="shared" si="54"/>
        <v>21061400</v>
      </c>
      <c r="Q193" s="78"/>
    </row>
    <row r="194" spans="1:17" outlineLevel="1">
      <c r="A194" s="54" t="s">
        <v>667</v>
      </c>
      <c r="C194" s="73" t="str">
        <f t="shared" si="58"/>
        <v>종목126</v>
      </c>
      <c r="D194" s="74">
        <f t="shared" si="50"/>
        <v>12705</v>
      </c>
      <c r="E194" s="75">
        <f t="shared" si="51"/>
        <v>1336203</v>
      </c>
      <c r="F194" s="75">
        <f t="shared" si="59"/>
        <v>1547469</v>
      </c>
      <c r="G194" s="75">
        <f t="shared" si="53"/>
        <v>211266</v>
      </c>
      <c r="H194" s="76">
        <f t="shared" si="60"/>
        <v>1.4500000000000001E-2</v>
      </c>
      <c r="I194" s="717">
        <f t="shared" si="49"/>
        <v>1.453226423560759E-2</v>
      </c>
      <c r="K194" s="56"/>
      <c r="L194" s="329" t="str">
        <f>'C2_자산부채평가'!C225</f>
        <v>종목126</v>
      </c>
      <c r="M194" s="330">
        <f>'C2_자산부채평가'!D225</f>
        <v>12705</v>
      </c>
      <c r="N194" s="330">
        <f>'C2_자산부채평가'!E225</f>
        <v>1336203003</v>
      </c>
      <c r="O194" s="330">
        <f>'C2_자산부채평가'!F225</f>
        <v>1547469000</v>
      </c>
      <c r="P194" s="78">
        <f t="shared" si="54"/>
        <v>211265997</v>
      </c>
      <c r="Q194" s="78"/>
    </row>
    <row r="195" spans="1:17" outlineLevel="1">
      <c r="A195" s="54" t="s">
        <v>667</v>
      </c>
      <c r="C195" s="73" t="str">
        <f t="shared" si="58"/>
        <v>종목127</v>
      </c>
      <c r="D195" s="74">
        <f t="shared" si="50"/>
        <v>1015</v>
      </c>
      <c r="E195" s="75">
        <f t="shared" si="51"/>
        <v>22062</v>
      </c>
      <c r="F195" s="75">
        <f t="shared" si="59"/>
        <v>22381</v>
      </c>
      <c r="G195" s="75">
        <f t="shared" si="53"/>
        <v>319</v>
      </c>
      <c r="H195" s="76">
        <f t="shared" si="60"/>
        <v>2.0000000000000001E-4</v>
      </c>
      <c r="I195" s="717">
        <f t="shared" si="49"/>
        <v>2.1017972305560466E-4</v>
      </c>
      <c r="K195" s="56"/>
      <c r="L195" s="329" t="str">
        <f>'C2_자산부채평가'!C226</f>
        <v>종목127</v>
      </c>
      <c r="M195" s="330">
        <f>'C2_자산부채평가'!D226</f>
        <v>1015</v>
      </c>
      <c r="N195" s="330">
        <f>'C2_자산부채평가'!E226</f>
        <v>22062040</v>
      </c>
      <c r="O195" s="330">
        <f>'C2_자산부채평가'!F226</f>
        <v>22380750</v>
      </c>
      <c r="P195" s="78">
        <f t="shared" si="54"/>
        <v>318710</v>
      </c>
      <c r="Q195" s="78"/>
    </row>
    <row r="196" spans="1:17" outlineLevel="1">
      <c r="A196" s="54" t="s">
        <v>667</v>
      </c>
      <c r="C196" s="73" t="str">
        <f t="shared" si="58"/>
        <v>종목128</v>
      </c>
      <c r="D196" s="74">
        <f t="shared" si="50"/>
        <v>350</v>
      </c>
      <c r="E196" s="75">
        <f t="shared" si="51"/>
        <v>59611</v>
      </c>
      <c r="F196" s="75">
        <f t="shared" si="59"/>
        <v>86450</v>
      </c>
      <c r="G196" s="75">
        <f t="shared" si="53"/>
        <v>26839</v>
      </c>
      <c r="H196" s="76">
        <f t="shared" si="60"/>
        <v>8.0000000000000004E-4</v>
      </c>
      <c r="I196" s="717">
        <f t="shared" si="49"/>
        <v>8.118509922772451E-4</v>
      </c>
      <c r="K196" s="56"/>
      <c r="L196" s="329" t="str">
        <f>'C2_자산부채평가'!C227</f>
        <v>종목128</v>
      </c>
      <c r="M196" s="330">
        <f>'C2_자산부채평가'!D227</f>
        <v>350</v>
      </c>
      <c r="N196" s="330">
        <f>'C2_자산부채평가'!E227</f>
        <v>59611000</v>
      </c>
      <c r="O196" s="330">
        <f>'C2_자산부채평가'!F227</f>
        <v>86450000</v>
      </c>
      <c r="P196" s="78">
        <f t="shared" si="54"/>
        <v>26839000</v>
      </c>
      <c r="Q196" s="78"/>
    </row>
    <row r="197" spans="1:17" outlineLevel="1">
      <c r="A197" s="54" t="s">
        <v>667</v>
      </c>
      <c r="C197" s="73" t="str">
        <f t="shared" si="58"/>
        <v>종목129</v>
      </c>
      <c r="D197" s="74">
        <f t="shared" si="50"/>
        <v>175</v>
      </c>
      <c r="E197" s="75">
        <f t="shared" si="51"/>
        <v>69985</v>
      </c>
      <c r="F197" s="75">
        <f t="shared" si="59"/>
        <v>75688</v>
      </c>
      <c r="G197" s="75">
        <f t="shared" si="53"/>
        <v>5703</v>
      </c>
      <c r="H197" s="76">
        <f t="shared" si="60"/>
        <v>6.9999999999999999E-4</v>
      </c>
      <c r="I197" s="717">
        <f t="shared" si="49"/>
        <v>7.1078516950237277E-4</v>
      </c>
      <c r="K197" s="56"/>
      <c r="L197" s="329" t="str">
        <f>'C2_자산부채평가'!C228</f>
        <v>종목129</v>
      </c>
      <c r="M197" s="330">
        <f>'C2_자산부채평가'!D228</f>
        <v>175</v>
      </c>
      <c r="N197" s="330">
        <f>'C2_자산부채평가'!E228</f>
        <v>69985000</v>
      </c>
      <c r="O197" s="330">
        <f>'C2_자산부채평가'!F228</f>
        <v>75687500</v>
      </c>
      <c r="P197" s="78">
        <f t="shared" si="54"/>
        <v>5702500</v>
      </c>
      <c r="Q197" s="78"/>
    </row>
    <row r="198" spans="1:17" outlineLevel="1">
      <c r="A198" s="54" t="s">
        <v>667</v>
      </c>
      <c r="C198" s="73" t="str">
        <f t="shared" si="58"/>
        <v>종목130</v>
      </c>
      <c r="D198" s="74">
        <f t="shared" si="50"/>
        <v>175</v>
      </c>
      <c r="E198" s="75">
        <f t="shared" si="51"/>
        <v>20760</v>
      </c>
      <c r="F198" s="75">
        <f t="shared" si="59"/>
        <v>24360</v>
      </c>
      <c r="G198" s="75">
        <f t="shared" si="53"/>
        <v>3600</v>
      </c>
      <c r="H198" s="76">
        <f t="shared" si="60"/>
        <v>2.0000000000000001E-4</v>
      </c>
      <c r="I198" s="717">
        <f t="shared" ref="I198:I261" si="61">F198/$F$568</f>
        <v>2.2876449013156381E-4</v>
      </c>
      <c r="K198" s="56"/>
      <c r="L198" s="329" t="str">
        <f>'C2_자산부채평가'!C229</f>
        <v>종목130</v>
      </c>
      <c r="M198" s="330">
        <f>'C2_자산부채평가'!D229</f>
        <v>175</v>
      </c>
      <c r="N198" s="330">
        <f>'C2_자산부채평가'!E229</f>
        <v>20760000</v>
      </c>
      <c r="O198" s="330">
        <f>'C2_자산부채평가'!F229</f>
        <v>24360000</v>
      </c>
      <c r="P198" s="78">
        <f t="shared" si="54"/>
        <v>3600000</v>
      </c>
      <c r="Q198" s="78"/>
    </row>
    <row r="199" spans="1:17" outlineLevel="1">
      <c r="A199" s="54" t="s">
        <v>667</v>
      </c>
      <c r="C199" s="73" t="str">
        <f t="shared" si="58"/>
        <v>종목131</v>
      </c>
      <c r="D199" s="74">
        <f t="shared" ref="D199:D233" si="62">M199</f>
        <v>840</v>
      </c>
      <c r="E199" s="75">
        <f t="shared" ref="E199:E262" si="63">ROUND(N199/1000,0)-IF(MOD(N199,1000)=500,1,0)</f>
        <v>28528</v>
      </c>
      <c r="F199" s="75">
        <f t="shared" ref="F199:F233" si="64">ROUND(O199/1000,0)</f>
        <v>35994</v>
      </c>
      <c r="G199" s="75">
        <f t="shared" ref="G199:G262" si="65">F199-E199</f>
        <v>7466</v>
      </c>
      <c r="H199" s="76">
        <f t="shared" si="60"/>
        <v>2.9999999999999997E-4</v>
      </c>
      <c r="I199" s="717">
        <f t="shared" si="61"/>
        <v>3.3801925524612101E-4</v>
      </c>
      <c r="K199" s="56"/>
      <c r="L199" s="329" t="str">
        <f>'C2_자산부채평가'!C230</f>
        <v>종목131</v>
      </c>
      <c r="M199" s="330">
        <f>'C2_자산부채평가'!D230</f>
        <v>840</v>
      </c>
      <c r="N199" s="330">
        <f>'C2_자산부채평가'!E230</f>
        <v>28527600</v>
      </c>
      <c r="O199" s="330">
        <f>'C2_자산부채평가'!F230</f>
        <v>35994000</v>
      </c>
      <c r="P199" s="78">
        <f t="shared" ref="P199:P262" si="66">O199-N199</f>
        <v>7466400</v>
      </c>
      <c r="Q199" s="78"/>
    </row>
    <row r="200" spans="1:17" outlineLevel="1">
      <c r="A200" s="54" t="s">
        <v>667</v>
      </c>
      <c r="C200" s="73" t="str">
        <f t="shared" si="58"/>
        <v>종목132</v>
      </c>
      <c r="D200" s="74">
        <f t="shared" si="62"/>
        <v>7665</v>
      </c>
      <c r="E200" s="75">
        <f t="shared" si="63"/>
        <v>128597</v>
      </c>
      <c r="F200" s="75">
        <f t="shared" si="64"/>
        <v>161732</v>
      </c>
      <c r="G200" s="75">
        <f t="shared" si="65"/>
        <v>33135</v>
      </c>
      <c r="H200" s="76">
        <f t="shared" si="60"/>
        <v>1.5E-3</v>
      </c>
      <c r="I200" s="717">
        <f t="shared" si="61"/>
        <v>1.5188234202774251E-3</v>
      </c>
      <c r="K200" s="56"/>
      <c r="L200" s="329" t="str">
        <f>'C2_자산부채평가'!C231</f>
        <v>종목132</v>
      </c>
      <c r="M200" s="330">
        <f>'C2_자산부채평가'!D231</f>
        <v>7665</v>
      </c>
      <c r="N200" s="330">
        <f>'C2_자산부채평가'!E231</f>
        <v>128596921</v>
      </c>
      <c r="O200" s="330">
        <f>'C2_자산부채평가'!F231</f>
        <v>161731500</v>
      </c>
      <c r="P200" s="78">
        <f t="shared" si="66"/>
        <v>33134579</v>
      </c>
      <c r="Q200" s="78"/>
    </row>
    <row r="201" spans="1:17" outlineLevel="1">
      <c r="A201" s="54" t="s">
        <v>667</v>
      </c>
      <c r="C201" s="73" t="str">
        <f t="shared" si="58"/>
        <v>종목133</v>
      </c>
      <c r="D201" s="74">
        <f t="shared" si="62"/>
        <v>525</v>
      </c>
      <c r="E201" s="75">
        <f t="shared" si="63"/>
        <v>23260</v>
      </c>
      <c r="F201" s="75">
        <f t="shared" si="64"/>
        <v>21998</v>
      </c>
      <c r="G201" s="75">
        <f t="shared" si="65"/>
        <v>-1262</v>
      </c>
      <c r="H201" s="76">
        <f t="shared" si="60"/>
        <v>2.0000000000000001E-4</v>
      </c>
      <c r="I201" s="717">
        <f t="shared" si="61"/>
        <v>2.0658297429861005E-4</v>
      </c>
      <c r="K201" s="56"/>
      <c r="L201" s="329" t="str">
        <f>'C2_자산부채평가'!C232</f>
        <v>종목133</v>
      </c>
      <c r="M201" s="330">
        <f>'C2_자산부채평가'!D232</f>
        <v>525</v>
      </c>
      <c r="N201" s="330">
        <f>'C2_자산부채평가'!E232</f>
        <v>23260080</v>
      </c>
      <c r="O201" s="330">
        <f>'C2_자산부채평가'!F232</f>
        <v>21997500</v>
      </c>
      <c r="P201" s="78">
        <f t="shared" si="66"/>
        <v>-1262580</v>
      </c>
      <c r="Q201" s="78"/>
    </row>
    <row r="202" spans="1:17" outlineLevel="1">
      <c r="A202" s="54" t="s">
        <v>667</v>
      </c>
      <c r="C202" s="73" t="str">
        <f t="shared" si="58"/>
        <v>종목134</v>
      </c>
      <c r="D202" s="74">
        <f t="shared" si="62"/>
        <v>70</v>
      </c>
      <c r="E202" s="75">
        <f t="shared" si="63"/>
        <v>27469</v>
      </c>
      <c r="F202" s="75">
        <f t="shared" si="64"/>
        <v>26950</v>
      </c>
      <c r="G202" s="75">
        <f t="shared" si="65"/>
        <v>-519</v>
      </c>
      <c r="H202" s="76">
        <f t="shared" si="60"/>
        <v>2.9999999999999997E-4</v>
      </c>
      <c r="I202" s="717">
        <f t="shared" si="61"/>
        <v>2.5308715143865538E-4</v>
      </c>
      <c r="K202" s="56"/>
      <c r="L202" s="329" t="str">
        <f>'C2_자산부채평가'!C233</f>
        <v>종목134</v>
      </c>
      <c r="M202" s="330">
        <f>'C2_자산부채평가'!D233</f>
        <v>70</v>
      </c>
      <c r="N202" s="330">
        <f>'C2_자산부채평가'!E233</f>
        <v>27469000</v>
      </c>
      <c r="O202" s="330">
        <f>'C2_자산부채평가'!F233</f>
        <v>26950000</v>
      </c>
      <c r="P202" s="78">
        <f t="shared" si="66"/>
        <v>-519000</v>
      </c>
      <c r="Q202" s="78"/>
    </row>
    <row r="203" spans="1:17" outlineLevel="1">
      <c r="A203" s="54" t="s">
        <v>667</v>
      </c>
      <c r="C203" s="73" t="str">
        <f t="shared" si="58"/>
        <v>종목135</v>
      </c>
      <c r="D203" s="74">
        <f t="shared" si="62"/>
        <v>1085</v>
      </c>
      <c r="E203" s="75">
        <f t="shared" si="63"/>
        <v>25814</v>
      </c>
      <c r="F203" s="75">
        <f t="shared" si="64"/>
        <v>26474</v>
      </c>
      <c r="G203" s="75">
        <f t="shared" si="65"/>
        <v>660</v>
      </c>
      <c r="H203" s="76">
        <f t="shared" si="60"/>
        <v>2.0000000000000001E-4</v>
      </c>
      <c r="I203" s="717">
        <f t="shared" si="61"/>
        <v>2.4861704071194664E-4</v>
      </c>
      <c r="K203" s="56"/>
      <c r="L203" s="329" t="str">
        <f>'C2_자산부채평가'!C234</f>
        <v>종목135</v>
      </c>
      <c r="M203" s="330">
        <f>'C2_자산부채평가'!D234</f>
        <v>1085</v>
      </c>
      <c r="N203" s="330">
        <f>'C2_자산부채평가'!E234</f>
        <v>25814120</v>
      </c>
      <c r="O203" s="330">
        <f>'C2_자산부채평가'!F234</f>
        <v>26474000</v>
      </c>
      <c r="P203" s="78">
        <f t="shared" si="66"/>
        <v>659880</v>
      </c>
      <c r="Q203" s="78"/>
    </row>
    <row r="204" spans="1:17" outlineLevel="1">
      <c r="A204" s="54" t="s">
        <v>667</v>
      </c>
      <c r="C204" s="73" t="str">
        <f t="shared" si="58"/>
        <v>종목136</v>
      </c>
      <c r="D204" s="74">
        <f t="shared" si="62"/>
        <v>5670</v>
      </c>
      <c r="E204" s="75">
        <f t="shared" si="63"/>
        <v>118735</v>
      </c>
      <c r="F204" s="75">
        <f t="shared" si="64"/>
        <v>151956</v>
      </c>
      <c r="G204" s="75">
        <f t="shared" si="65"/>
        <v>33221</v>
      </c>
      <c r="H204" s="76">
        <f t="shared" si="60"/>
        <v>1.4E-3</v>
      </c>
      <c r="I204" s="717">
        <f t="shared" si="61"/>
        <v>1.4270171125793066E-3</v>
      </c>
      <c r="K204" s="56"/>
      <c r="L204" s="329" t="str">
        <f>'C2_자산부채평가'!C235</f>
        <v>종목136</v>
      </c>
      <c r="M204" s="330">
        <f>'C2_자산부채평가'!D235</f>
        <v>5670</v>
      </c>
      <c r="N204" s="330">
        <f>'C2_자산부채평가'!E235</f>
        <v>118734663</v>
      </c>
      <c r="O204" s="330">
        <f>'C2_자산부채평가'!F235</f>
        <v>151956000</v>
      </c>
      <c r="P204" s="78">
        <f t="shared" si="66"/>
        <v>33221337</v>
      </c>
      <c r="Q204" s="78"/>
    </row>
    <row r="205" spans="1:17" outlineLevel="1">
      <c r="A205" s="54" t="s">
        <v>667</v>
      </c>
      <c r="C205" s="73" t="str">
        <f t="shared" si="58"/>
        <v>종목137</v>
      </c>
      <c r="D205" s="74">
        <f t="shared" si="62"/>
        <v>805</v>
      </c>
      <c r="E205" s="75">
        <f t="shared" si="63"/>
        <v>218231</v>
      </c>
      <c r="F205" s="75">
        <f t="shared" si="64"/>
        <v>370300</v>
      </c>
      <c r="G205" s="75">
        <f t="shared" si="65"/>
        <v>152069</v>
      </c>
      <c r="H205" s="76">
        <f t="shared" si="60"/>
        <v>3.5000000000000001E-3</v>
      </c>
      <c r="I205" s="717">
        <f t="shared" si="61"/>
        <v>3.4774831976895765E-3</v>
      </c>
      <c r="K205" s="56"/>
      <c r="L205" s="329" t="str">
        <f>'C2_자산부채평가'!C236</f>
        <v>종목137</v>
      </c>
      <c r="M205" s="330">
        <f>'C2_자산부채평가'!D236</f>
        <v>805</v>
      </c>
      <c r="N205" s="330">
        <f>'C2_자산부채평가'!E236</f>
        <v>218230902</v>
      </c>
      <c r="O205" s="330">
        <f>'C2_자산부채평가'!F236</f>
        <v>370300000</v>
      </c>
      <c r="P205" s="78">
        <f t="shared" si="66"/>
        <v>152069098</v>
      </c>
      <c r="Q205" s="78"/>
    </row>
    <row r="206" spans="1:17" outlineLevel="1">
      <c r="A206" s="54" t="s">
        <v>667</v>
      </c>
      <c r="C206" s="73" t="str">
        <f t="shared" si="58"/>
        <v>종목138</v>
      </c>
      <c r="D206" s="74">
        <f t="shared" si="62"/>
        <v>735</v>
      </c>
      <c r="E206" s="75">
        <f t="shared" si="63"/>
        <v>143075</v>
      </c>
      <c r="F206" s="75">
        <f t="shared" si="64"/>
        <v>199185</v>
      </c>
      <c r="G206" s="75">
        <f t="shared" si="65"/>
        <v>56110</v>
      </c>
      <c r="H206" s="76">
        <f t="shared" si="60"/>
        <v>1.9E-3</v>
      </c>
      <c r="I206" s="717">
        <f t="shared" si="61"/>
        <v>1.8705441283602437E-3</v>
      </c>
      <c r="K206" s="56"/>
      <c r="L206" s="329" t="str">
        <f>'C2_자산부채평가'!C237</f>
        <v>종목138</v>
      </c>
      <c r="M206" s="330">
        <f>'C2_자산부채평가'!D237</f>
        <v>735</v>
      </c>
      <c r="N206" s="330">
        <f>'C2_자산부채평가'!E237</f>
        <v>143075104</v>
      </c>
      <c r="O206" s="330">
        <f>'C2_자산부채평가'!F237</f>
        <v>199185000</v>
      </c>
      <c r="P206" s="78">
        <f t="shared" si="66"/>
        <v>56109896</v>
      </c>
      <c r="Q206" s="78"/>
    </row>
    <row r="207" spans="1:17" outlineLevel="1">
      <c r="A207" s="54" t="s">
        <v>667</v>
      </c>
      <c r="C207" s="73" t="str">
        <f t="shared" si="58"/>
        <v>종목139</v>
      </c>
      <c r="D207" s="74">
        <f t="shared" si="62"/>
        <v>1715</v>
      </c>
      <c r="E207" s="75">
        <f t="shared" si="63"/>
        <v>1049098</v>
      </c>
      <c r="F207" s="75">
        <f t="shared" si="64"/>
        <v>1613815</v>
      </c>
      <c r="G207" s="75">
        <f t="shared" si="65"/>
        <v>564717</v>
      </c>
      <c r="H207" s="76">
        <f t="shared" si="60"/>
        <v>1.52E-2</v>
      </c>
      <c r="I207" s="717">
        <f t="shared" si="61"/>
        <v>1.5155318786603844E-2</v>
      </c>
      <c r="K207" s="56"/>
      <c r="L207" s="329" t="str">
        <f>'C2_자산부채평가'!C238</f>
        <v>종목139</v>
      </c>
      <c r="M207" s="330">
        <f>'C2_자산부채평가'!D238</f>
        <v>1715</v>
      </c>
      <c r="N207" s="330">
        <f>'C2_자산부채평가'!E238</f>
        <v>1049097602</v>
      </c>
      <c r="O207" s="330">
        <f>'C2_자산부채평가'!F238</f>
        <v>1613815000</v>
      </c>
      <c r="P207" s="78">
        <f t="shared" si="66"/>
        <v>564717398</v>
      </c>
      <c r="Q207" s="78"/>
    </row>
    <row r="208" spans="1:17" outlineLevel="1">
      <c r="A208" s="54" t="s">
        <v>667</v>
      </c>
      <c r="C208" s="73" t="str">
        <f t="shared" si="58"/>
        <v>종목140</v>
      </c>
      <c r="D208" s="74">
        <f t="shared" si="62"/>
        <v>1260</v>
      </c>
      <c r="E208" s="75">
        <f t="shared" si="63"/>
        <v>83279</v>
      </c>
      <c r="F208" s="75">
        <f t="shared" si="64"/>
        <v>90846</v>
      </c>
      <c r="G208" s="75">
        <f t="shared" si="65"/>
        <v>7567</v>
      </c>
      <c r="H208" s="76">
        <f t="shared" si="60"/>
        <v>8.9999999999999998E-4</v>
      </c>
      <c r="I208" s="717">
        <f t="shared" si="61"/>
        <v>8.5313377957684921E-4</v>
      </c>
      <c r="K208" s="56"/>
      <c r="L208" s="329" t="str">
        <f>'C2_자산부채평가'!C239</f>
        <v>종목140</v>
      </c>
      <c r="M208" s="330">
        <f>'C2_자산부채평가'!D239</f>
        <v>1260</v>
      </c>
      <c r="N208" s="330">
        <f>'C2_자산부채평가'!E239</f>
        <v>83278802</v>
      </c>
      <c r="O208" s="330">
        <f>'C2_자산부채평가'!F239</f>
        <v>90846000</v>
      </c>
      <c r="P208" s="78">
        <f t="shared" si="66"/>
        <v>7567198</v>
      </c>
      <c r="Q208" s="78"/>
    </row>
    <row r="209" spans="1:17" outlineLevel="1">
      <c r="A209" s="54" t="s">
        <v>667</v>
      </c>
      <c r="C209" s="73" t="str">
        <f t="shared" si="58"/>
        <v>종목141</v>
      </c>
      <c r="D209" s="74">
        <f t="shared" si="62"/>
        <v>14210</v>
      </c>
      <c r="E209" s="75">
        <f t="shared" si="63"/>
        <v>236269</v>
      </c>
      <c r="F209" s="75">
        <f t="shared" si="64"/>
        <v>297700</v>
      </c>
      <c r="G209" s="75">
        <f t="shared" si="65"/>
        <v>61431</v>
      </c>
      <c r="H209" s="76">
        <f t="shared" si="60"/>
        <v>2.8E-3</v>
      </c>
      <c r="I209" s="717">
        <f t="shared" si="61"/>
        <v>2.7956974019772802E-3</v>
      </c>
      <c r="K209" s="56"/>
      <c r="L209" s="329" t="str">
        <f>'C2_자산부채평가'!C240</f>
        <v>종목141</v>
      </c>
      <c r="M209" s="330">
        <f>'C2_자산부채평가'!D240</f>
        <v>14210</v>
      </c>
      <c r="N209" s="330">
        <f>'C2_자산부채평가'!E240</f>
        <v>236268921</v>
      </c>
      <c r="O209" s="330">
        <f>'C2_자산부채평가'!F240</f>
        <v>297699500</v>
      </c>
      <c r="P209" s="78">
        <f t="shared" si="66"/>
        <v>61430579</v>
      </c>
      <c r="Q209" s="78"/>
    </row>
    <row r="210" spans="1:17" outlineLevel="1">
      <c r="A210" s="54" t="s">
        <v>667</v>
      </c>
      <c r="C210" s="73" t="str">
        <f t="shared" si="58"/>
        <v>종목142</v>
      </c>
      <c r="D210" s="74">
        <f t="shared" si="62"/>
        <v>3605</v>
      </c>
      <c r="E210" s="75">
        <f t="shared" si="63"/>
        <v>68238</v>
      </c>
      <c r="F210" s="75">
        <f t="shared" si="64"/>
        <v>75705</v>
      </c>
      <c r="G210" s="75">
        <f t="shared" si="65"/>
        <v>7467</v>
      </c>
      <c r="H210" s="76">
        <f t="shared" si="60"/>
        <v>6.9999999999999999E-4</v>
      </c>
      <c r="I210" s="717">
        <f t="shared" si="61"/>
        <v>7.1094481631404102E-4</v>
      </c>
      <c r="K210" s="56"/>
      <c r="L210" s="329" t="str">
        <f>'C2_자산부채평가'!C241</f>
        <v>종목142</v>
      </c>
      <c r="M210" s="330">
        <f>'C2_자산부채평가'!D241</f>
        <v>3605</v>
      </c>
      <c r="N210" s="330">
        <f>'C2_자산부채평가'!E241</f>
        <v>68237503</v>
      </c>
      <c r="O210" s="330">
        <f>'C2_자산부채평가'!F241</f>
        <v>75705000</v>
      </c>
      <c r="P210" s="78">
        <f t="shared" si="66"/>
        <v>7467497</v>
      </c>
      <c r="Q210" s="78"/>
    </row>
    <row r="211" spans="1:17" outlineLevel="1">
      <c r="A211" s="54" t="s">
        <v>667</v>
      </c>
      <c r="C211" s="73" t="str">
        <f t="shared" si="58"/>
        <v>종목143</v>
      </c>
      <c r="D211" s="74">
        <f t="shared" si="62"/>
        <v>7140</v>
      </c>
      <c r="E211" s="75">
        <f t="shared" si="63"/>
        <v>1547130</v>
      </c>
      <c r="F211" s="75">
        <f t="shared" si="64"/>
        <v>1731450</v>
      </c>
      <c r="G211" s="75">
        <f t="shared" si="65"/>
        <v>184320</v>
      </c>
      <c r="H211" s="76">
        <f t="shared" si="60"/>
        <v>1.6299999999999999E-2</v>
      </c>
      <c r="I211" s="717">
        <f t="shared" si="61"/>
        <v>1.6260027768402963E-2</v>
      </c>
      <c r="K211" s="56"/>
      <c r="L211" s="329" t="str">
        <f>'C2_자산부채평가'!C242</f>
        <v>종목143</v>
      </c>
      <c r="M211" s="330">
        <f>'C2_자산부채평가'!D242</f>
        <v>7140</v>
      </c>
      <c r="N211" s="330">
        <f>'C2_자산부채평가'!E242</f>
        <v>1547130402</v>
      </c>
      <c r="O211" s="330">
        <f>'C2_자산부채평가'!F242</f>
        <v>1731450000</v>
      </c>
      <c r="P211" s="78">
        <f t="shared" si="66"/>
        <v>184319598</v>
      </c>
      <c r="Q211" s="78"/>
    </row>
    <row r="212" spans="1:17" outlineLevel="1">
      <c r="A212" s="54" t="s">
        <v>667</v>
      </c>
      <c r="C212" s="73" t="str">
        <f t="shared" si="58"/>
        <v>종목144</v>
      </c>
      <c r="D212" s="74">
        <f t="shared" si="62"/>
        <v>17640</v>
      </c>
      <c r="E212" s="75">
        <f t="shared" si="63"/>
        <v>829278</v>
      </c>
      <c r="F212" s="75">
        <f t="shared" si="64"/>
        <v>1060164</v>
      </c>
      <c r="G212" s="75">
        <f t="shared" si="65"/>
        <v>230886</v>
      </c>
      <c r="H212" s="76">
        <f t="shared" si="60"/>
        <v>0.01</v>
      </c>
      <c r="I212" s="717">
        <f t="shared" si="61"/>
        <v>9.9559883791395416E-3</v>
      </c>
      <c r="K212" s="56"/>
      <c r="L212" s="329" t="str">
        <f>'C2_자산부채평가'!C243</f>
        <v>종목144</v>
      </c>
      <c r="M212" s="330">
        <f>'C2_자산부채평가'!D243</f>
        <v>17640</v>
      </c>
      <c r="N212" s="330">
        <f>'C2_자산부채평가'!E243</f>
        <v>829278371</v>
      </c>
      <c r="O212" s="330">
        <f>'C2_자산부채평가'!F243</f>
        <v>1060164000</v>
      </c>
      <c r="P212" s="78">
        <f t="shared" si="66"/>
        <v>230885629</v>
      </c>
      <c r="Q212" s="78"/>
    </row>
    <row r="213" spans="1:17" outlineLevel="1">
      <c r="A213" s="54" t="s">
        <v>667</v>
      </c>
      <c r="C213" s="73" t="str">
        <f t="shared" si="58"/>
        <v>종목145</v>
      </c>
      <c r="D213" s="74">
        <f t="shared" si="62"/>
        <v>1925</v>
      </c>
      <c r="E213" s="75">
        <f t="shared" si="63"/>
        <v>72009</v>
      </c>
      <c r="F213" s="75">
        <f t="shared" si="64"/>
        <v>75653</v>
      </c>
      <c r="G213" s="75">
        <f t="shared" si="65"/>
        <v>3644</v>
      </c>
      <c r="H213" s="76">
        <f t="shared" ref="H213:H224" si="67">ROUND(F213/$F$568,4)</f>
        <v>6.9999999999999999E-4</v>
      </c>
      <c r="I213" s="717">
        <f t="shared" si="61"/>
        <v>7.1045648489011487E-4</v>
      </c>
      <c r="K213" s="56"/>
      <c r="L213" s="329" t="str">
        <f>'C2_자산부채평가'!C244</f>
        <v>종목145</v>
      </c>
      <c r="M213" s="330">
        <f>'C2_자산부채평가'!D244</f>
        <v>1925</v>
      </c>
      <c r="N213" s="330">
        <f>'C2_자산부채평가'!E244</f>
        <v>72008630</v>
      </c>
      <c r="O213" s="330">
        <f>'C2_자산부채평가'!F244</f>
        <v>75652500</v>
      </c>
      <c r="P213" s="78">
        <f t="shared" si="66"/>
        <v>3643870</v>
      </c>
      <c r="Q213" s="78"/>
    </row>
    <row r="214" spans="1:17" outlineLevel="1">
      <c r="A214" s="54" t="s">
        <v>667</v>
      </c>
      <c r="C214" s="73" t="str">
        <f t="shared" si="58"/>
        <v>종목146</v>
      </c>
      <c r="D214" s="74">
        <f t="shared" si="62"/>
        <v>6895</v>
      </c>
      <c r="E214" s="75">
        <f t="shared" si="63"/>
        <v>569920</v>
      </c>
      <c r="F214" s="75">
        <f t="shared" si="64"/>
        <v>783272</v>
      </c>
      <c r="G214" s="75">
        <f t="shared" si="65"/>
        <v>213352</v>
      </c>
      <c r="H214" s="76">
        <f t="shared" si="67"/>
        <v>7.4000000000000003E-3</v>
      </c>
      <c r="I214" s="717">
        <f t="shared" si="61"/>
        <v>7.3556986746440992E-3</v>
      </c>
      <c r="K214" s="56"/>
      <c r="L214" s="329" t="str">
        <f>'C2_자산부채평가'!C245</f>
        <v>종목146</v>
      </c>
      <c r="M214" s="330">
        <f>'C2_자산부채평가'!D245</f>
        <v>6895</v>
      </c>
      <c r="N214" s="330">
        <f>'C2_자산부채평가'!E245</f>
        <v>569920060</v>
      </c>
      <c r="O214" s="330">
        <f>'C2_자산부채평가'!F245</f>
        <v>783272000</v>
      </c>
      <c r="P214" s="78">
        <f t="shared" si="66"/>
        <v>213351940</v>
      </c>
      <c r="Q214" s="78"/>
    </row>
    <row r="215" spans="1:17" outlineLevel="1">
      <c r="A215" s="54" t="s">
        <v>667</v>
      </c>
      <c r="C215" s="73" t="str">
        <f t="shared" si="58"/>
        <v>종목147</v>
      </c>
      <c r="D215" s="74">
        <f t="shared" si="62"/>
        <v>2415</v>
      </c>
      <c r="E215" s="75">
        <f t="shared" si="63"/>
        <v>109013</v>
      </c>
      <c r="F215" s="75">
        <f t="shared" si="64"/>
        <v>119784</v>
      </c>
      <c r="G215" s="75">
        <f t="shared" si="65"/>
        <v>10771</v>
      </c>
      <c r="H215" s="76">
        <f t="shared" si="67"/>
        <v>1.1000000000000001E-3</v>
      </c>
      <c r="I215" s="717">
        <f t="shared" si="61"/>
        <v>1.1248902169917587E-3</v>
      </c>
      <c r="K215" s="56"/>
      <c r="L215" s="329" t="str">
        <f>'C2_자산부채평가'!C246</f>
        <v>종목147</v>
      </c>
      <c r="M215" s="330">
        <f>'C2_자산부채평가'!D246</f>
        <v>2415</v>
      </c>
      <c r="N215" s="330">
        <f>'C2_자산부채평가'!E246</f>
        <v>109013102</v>
      </c>
      <c r="O215" s="330">
        <f>'C2_자산부채평가'!F246</f>
        <v>119784000</v>
      </c>
      <c r="P215" s="78">
        <f t="shared" si="66"/>
        <v>10770898</v>
      </c>
      <c r="Q215" s="78"/>
    </row>
    <row r="216" spans="1:17" outlineLevel="1">
      <c r="A216" s="54" t="s">
        <v>667</v>
      </c>
      <c r="C216" s="73" t="str">
        <f t="shared" ref="C216:C275" si="68">L216</f>
        <v>종목148</v>
      </c>
      <c r="D216" s="74">
        <f t="shared" si="62"/>
        <v>1120</v>
      </c>
      <c r="E216" s="75">
        <f t="shared" si="63"/>
        <v>19617</v>
      </c>
      <c r="F216" s="75">
        <f t="shared" si="64"/>
        <v>21213</v>
      </c>
      <c r="G216" s="75">
        <f t="shared" si="65"/>
        <v>1596</v>
      </c>
      <c r="H216" s="76">
        <f t="shared" si="67"/>
        <v>2.0000000000000001E-4</v>
      </c>
      <c r="I216" s="717">
        <f t="shared" si="61"/>
        <v>1.9921104799510933E-4</v>
      </c>
      <c r="K216" s="56"/>
      <c r="L216" s="329" t="str">
        <f>'C2_자산부채평가'!C247</f>
        <v>종목148</v>
      </c>
      <c r="M216" s="330">
        <f>'C2_자산부채평가'!D247</f>
        <v>1120</v>
      </c>
      <c r="N216" s="330">
        <f>'C2_자산부채평가'!E247</f>
        <v>19616644</v>
      </c>
      <c r="O216" s="330">
        <f>'C2_자산부채평가'!F247</f>
        <v>21212800</v>
      </c>
      <c r="P216" s="78">
        <f t="shared" si="66"/>
        <v>1596156</v>
      </c>
      <c r="Q216" s="78"/>
    </row>
    <row r="217" spans="1:17" outlineLevel="1">
      <c r="A217" s="54" t="s">
        <v>667</v>
      </c>
      <c r="C217" s="73" t="str">
        <f t="shared" si="68"/>
        <v>종목149</v>
      </c>
      <c r="D217" s="74">
        <f t="shared" si="62"/>
        <v>17290</v>
      </c>
      <c r="E217" s="75">
        <f t="shared" si="63"/>
        <v>47441</v>
      </c>
      <c r="F217" s="75">
        <f t="shared" si="64"/>
        <v>56279</v>
      </c>
      <c r="G217" s="75">
        <f t="shared" si="65"/>
        <v>8838</v>
      </c>
      <c r="H217" s="76">
        <f t="shared" si="67"/>
        <v>5.0000000000000001E-4</v>
      </c>
      <c r="I217" s="717">
        <f t="shared" si="61"/>
        <v>5.2851546552193265E-4</v>
      </c>
      <c r="K217" s="56"/>
      <c r="L217" s="329" t="str">
        <f>'C2_자산부채평가'!C248</f>
        <v>종목149</v>
      </c>
      <c r="M217" s="330">
        <f>'C2_자산부채평가'!D248</f>
        <v>17290</v>
      </c>
      <c r="N217" s="330">
        <f>'C2_자산부채평가'!E248</f>
        <v>47441293</v>
      </c>
      <c r="O217" s="330">
        <f>'C2_자산부채평가'!F248</f>
        <v>56278950</v>
      </c>
      <c r="P217" s="78">
        <f t="shared" si="66"/>
        <v>8837657</v>
      </c>
      <c r="Q217" s="78"/>
    </row>
    <row r="218" spans="1:17" outlineLevel="1">
      <c r="A218" s="54" t="s">
        <v>667</v>
      </c>
      <c r="C218" s="73" t="str">
        <f t="shared" si="68"/>
        <v>종목150</v>
      </c>
      <c r="D218" s="74">
        <f t="shared" si="62"/>
        <v>1610</v>
      </c>
      <c r="E218" s="75">
        <f t="shared" si="63"/>
        <v>178889</v>
      </c>
      <c r="F218" s="75">
        <f t="shared" si="64"/>
        <v>192395</v>
      </c>
      <c r="G218" s="75">
        <f t="shared" si="65"/>
        <v>13506</v>
      </c>
      <c r="H218" s="76">
        <f t="shared" si="67"/>
        <v>1.8E-3</v>
      </c>
      <c r="I218" s="717">
        <f t="shared" si="61"/>
        <v>1.8067793135821929E-3</v>
      </c>
      <c r="K218" s="56"/>
      <c r="L218" s="329" t="str">
        <f>'C2_자산부채평가'!C249</f>
        <v>종목150</v>
      </c>
      <c r="M218" s="330">
        <f>'C2_자산부채평가'!D249</f>
        <v>1610</v>
      </c>
      <c r="N218" s="330">
        <f>'C2_자산부채평가'!E249</f>
        <v>178889403</v>
      </c>
      <c r="O218" s="330">
        <f>'C2_자산부채평가'!F249</f>
        <v>192395000</v>
      </c>
      <c r="P218" s="78">
        <f t="shared" si="66"/>
        <v>13505597</v>
      </c>
      <c r="Q218" s="78"/>
    </row>
    <row r="219" spans="1:17" outlineLevel="1">
      <c r="A219" s="54" t="s">
        <v>667</v>
      </c>
      <c r="C219" s="73" t="str">
        <f t="shared" si="68"/>
        <v>종목151</v>
      </c>
      <c r="D219" s="74">
        <f t="shared" si="62"/>
        <v>1260</v>
      </c>
      <c r="E219" s="75">
        <f t="shared" si="63"/>
        <v>51988</v>
      </c>
      <c r="F219" s="75">
        <f t="shared" si="64"/>
        <v>52416</v>
      </c>
      <c r="G219" s="75">
        <f t="shared" si="65"/>
        <v>428</v>
      </c>
      <c r="H219" s="76">
        <f t="shared" si="67"/>
        <v>5.0000000000000001E-4</v>
      </c>
      <c r="I219" s="717">
        <f t="shared" si="61"/>
        <v>4.9223807531757183E-4</v>
      </c>
      <c r="K219" s="56"/>
      <c r="L219" s="329" t="str">
        <f>'C2_자산부채평가'!C250</f>
        <v>종목151</v>
      </c>
      <c r="M219" s="330">
        <f>'C2_자산부채평가'!D250</f>
        <v>1260</v>
      </c>
      <c r="N219" s="330">
        <f>'C2_자산부채평가'!E250</f>
        <v>51987602</v>
      </c>
      <c r="O219" s="330">
        <f>'C2_자산부채평가'!F250</f>
        <v>52416000</v>
      </c>
      <c r="P219" s="78">
        <f t="shared" si="66"/>
        <v>428398</v>
      </c>
      <c r="Q219" s="78"/>
    </row>
    <row r="220" spans="1:17" outlineLevel="1">
      <c r="A220" s="54" t="s">
        <v>667</v>
      </c>
      <c r="C220" s="73" t="str">
        <f t="shared" si="68"/>
        <v>종목152</v>
      </c>
      <c r="D220" s="74">
        <f t="shared" si="62"/>
        <v>1575</v>
      </c>
      <c r="E220" s="75">
        <f t="shared" si="63"/>
        <v>19668</v>
      </c>
      <c r="F220" s="75">
        <f t="shared" si="64"/>
        <v>23578</v>
      </c>
      <c r="G220" s="75">
        <f t="shared" si="65"/>
        <v>3910</v>
      </c>
      <c r="H220" s="76">
        <f t="shared" si="67"/>
        <v>2.0000000000000001E-4</v>
      </c>
      <c r="I220" s="717">
        <f t="shared" si="61"/>
        <v>2.2142073679482806E-4</v>
      </c>
      <c r="K220" s="56"/>
      <c r="L220" s="329" t="str">
        <f>'C2_자산부채평가'!C251</f>
        <v>종목152</v>
      </c>
      <c r="M220" s="330">
        <f>'C2_자산부채평가'!D251</f>
        <v>1575</v>
      </c>
      <c r="N220" s="330">
        <f>'C2_자산부채평가'!E251</f>
        <v>19668153</v>
      </c>
      <c r="O220" s="330">
        <f>'C2_자산부채평가'!F251</f>
        <v>23577750</v>
      </c>
      <c r="P220" s="78">
        <f t="shared" si="66"/>
        <v>3909597</v>
      </c>
      <c r="Q220" s="78"/>
    </row>
    <row r="221" spans="1:17" outlineLevel="1">
      <c r="A221" s="54" t="s">
        <v>667</v>
      </c>
      <c r="C221" s="73" t="str">
        <f t="shared" si="68"/>
        <v>종목153</v>
      </c>
      <c r="D221" s="74">
        <f t="shared" si="62"/>
        <v>945</v>
      </c>
      <c r="E221" s="75">
        <f t="shared" si="63"/>
        <v>31115</v>
      </c>
      <c r="F221" s="75">
        <f t="shared" si="64"/>
        <v>42383</v>
      </c>
      <c r="G221" s="75">
        <f t="shared" si="65"/>
        <v>11268</v>
      </c>
      <c r="H221" s="76">
        <f t="shared" si="67"/>
        <v>4.0000000000000002E-4</v>
      </c>
      <c r="I221" s="717">
        <f t="shared" si="61"/>
        <v>3.9801828346658737E-4</v>
      </c>
      <c r="K221" s="56"/>
      <c r="L221" s="329" t="str">
        <f>'C2_자산부채평가'!C252</f>
        <v>종목153</v>
      </c>
      <c r="M221" s="330">
        <f>'C2_자산부채평가'!D252</f>
        <v>945</v>
      </c>
      <c r="N221" s="330">
        <f>'C2_자산부채평가'!E252</f>
        <v>31114804</v>
      </c>
      <c r="O221" s="330">
        <f>'C2_자산부채평가'!F252</f>
        <v>42383250</v>
      </c>
      <c r="P221" s="78">
        <f t="shared" si="66"/>
        <v>11268446</v>
      </c>
      <c r="Q221" s="78"/>
    </row>
    <row r="222" spans="1:17" outlineLevel="1">
      <c r="A222" s="54" t="s">
        <v>667</v>
      </c>
      <c r="C222" s="73" t="str">
        <f t="shared" si="68"/>
        <v>종목154</v>
      </c>
      <c r="D222" s="74">
        <f t="shared" si="62"/>
        <v>4025</v>
      </c>
      <c r="E222" s="75">
        <f t="shared" si="63"/>
        <v>432711</v>
      </c>
      <c r="F222" s="75">
        <f t="shared" si="64"/>
        <v>455228</v>
      </c>
      <c r="G222" s="75">
        <f t="shared" si="65"/>
        <v>22517</v>
      </c>
      <c r="H222" s="76">
        <f t="shared" si="67"/>
        <v>4.3E-3</v>
      </c>
      <c r="I222" s="717">
        <f t="shared" si="61"/>
        <v>4.2750411048280597E-3</v>
      </c>
      <c r="K222" s="56"/>
      <c r="L222" s="329" t="str">
        <f>'C2_자산부채평가'!C253</f>
        <v>종목154</v>
      </c>
      <c r="M222" s="330">
        <f>'C2_자산부채평가'!D253</f>
        <v>4025</v>
      </c>
      <c r="N222" s="330">
        <f>'C2_자산부채평가'!E253</f>
        <v>432710502</v>
      </c>
      <c r="O222" s="330">
        <f>'C2_자산부채평가'!F253</f>
        <v>455227500</v>
      </c>
      <c r="P222" s="78">
        <f t="shared" si="66"/>
        <v>22516998</v>
      </c>
      <c r="Q222" s="78"/>
    </row>
    <row r="223" spans="1:17" outlineLevel="1">
      <c r="A223" s="54" t="s">
        <v>667</v>
      </c>
      <c r="C223" s="73" t="str">
        <f t="shared" si="68"/>
        <v>종목155</v>
      </c>
      <c r="D223" s="74">
        <f t="shared" si="62"/>
        <v>13510</v>
      </c>
      <c r="E223" s="75">
        <f t="shared" si="63"/>
        <v>164882</v>
      </c>
      <c r="F223" s="75">
        <f t="shared" si="64"/>
        <v>214404</v>
      </c>
      <c r="G223" s="75">
        <f t="shared" si="65"/>
        <v>49522</v>
      </c>
      <c r="H223" s="76">
        <f t="shared" si="67"/>
        <v>2E-3</v>
      </c>
      <c r="I223" s="717">
        <f t="shared" si="61"/>
        <v>2.0134655887589412E-3</v>
      </c>
      <c r="K223" s="56"/>
      <c r="L223" s="329" t="str">
        <f>'C2_자산부채평가'!C254</f>
        <v>종목155</v>
      </c>
      <c r="M223" s="330">
        <f>'C2_자산부채평가'!D254</f>
        <v>13510</v>
      </c>
      <c r="N223" s="330">
        <f>'C2_자산부채평가'!E254</f>
        <v>164882402</v>
      </c>
      <c r="O223" s="330">
        <f>'C2_자산부채평가'!F254</f>
        <v>214403700</v>
      </c>
      <c r="P223" s="78">
        <f t="shared" si="66"/>
        <v>49521298</v>
      </c>
      <c r="Q223" s="78"/>
    </row>
    <row r="224" spans="1:17" outlineLevel="1">
      <c r="A224" s="54" t="s">
        <v>667</v>
      </c>
      <c r="C224" s="73" t="str">
        <f t="shared" si="68"/>
        <v>종목156</v>
      </c>
      <c r="D224" s="74">
        <f t="shared" si="62"/>
        <v>3780</v>
      </c>
      <c r="E224" s="75">
        <f t="shared" si="63"/>
        <v>169171</v>
      </c>
      <c r="F224" s="75">
        <f t="shared" si="64"/>
        <v>220374</v>
      </c>
      <c r="G224" s="75">
        <f t="shared" si="65"/>
        <v>51203</v>
      </c>
      <c r="H224" s="76">
        <f t="shared" si="67"/>
        <v>2.0999999999999999E-3</v>
      </c>
      <c r="I224" s="717">
        <f t="shared" si="61"/>
        <v>2.0695297926212335E-3</v>
      </c>
      <c r="K224" s="56"/>
      <c r="L224" s="329" t="str">
        <f>'C2_자산부채평가'!C255</f>
        <v>종목156</v>
      </c>
      <c r="M224" s="330">
        <f>'C2_자산부채평가'!D255</f>
        <v>3780</v>
      </c>
      <c r="N224" s="330">
        <f>'C2_자산부채평가'!E255</f>
        <v>169171203</v>
      </c>
      <c r="O224" s="330">
        <f>'C2_자산부채평가'!F255</f>
        <v>220374000</v>
      </c>
      <c r="P224" s="78">
        <f t="shared" si="66"/>
        <v>51202797</v>
      </c>
      <c r="Q224" s="78"/>
    </row>
    <row r="225" spans="1:17" outlineLevel="1">
      <c r="A225" s="54" t="s">
        <v>667</v>
      </c>
      <c r="C225" s="73" t="str">
        <f t="shared" si="68"/>
        <v>종목157</v>
      </c>
      <c r="D225" s="74">
        <f t="shared" si="62"/>
        <v>2450</v>
      </c>
      <c r="E225" s="75">
        <f t="shared" si="63"/>
        <v>222761</v>
      </c>
      <c r="F225" s="75">
        <f t="shared" si="64"/>
        <v>303800</v>
      </c>
      <c r="G225" s="75">
        <f t="shared" si="65"/>
        <v>81039</v>
      </c>
      <c r="H225" s="76">
        <f>ROUND(F225/$F$568,4)+0.0001</f>
        <v>2.9999999999999996E-3</v>
      </c>
      <c r="I225" s="717">
        <f t="shared" si="61"/>
        <v>2.8529824343993876E-3</v>
      </c>
      <c r="K225" s="56"/>
      <c r="L225" s="329" t="str">
        <f>'C2_자산부채평가'!C256</f>
        <v>종목157</v>
      </c>
      <c r="M225" s="330">
        <f>'C2_자산부채평가'!D256</f>
        <v>2450</v>
      </c>
      <c r="N225" s="330">
        <f>'C2_자산부채평가'!E256</f>
        <v>222761001</v>
      </c>
      <c r="O225" s="330">
        <f>'C2_자산부채평가'!F256</f>
        <v>303800000</v>
      </c>
      <c r="P225" s="78">
        <f t="shared" si="66"/>
        <v>81038999</v>
      </c>
      <c r="Q225" s="78"/>
    </row>
    <row r="226" spans="1:17" outlineLevel="1">
      <c r="A226" s="54" t="s">
        <v>667</v>
      </c>
      <c r="C226" s="73" t="str">
        <f t="shared" si="68"/>
        <v>종목158</v>
      </c>
      <c r="D226" s="74">
        <f t="shared" si="62"/>
        <v>525</v>
      </c>
      <c r="E226" s="75">
        <f t="shared" si="63"/>
        <v>27526</v>
      </c>
      <c r="F226" s="75">
        <f t="shared" si="64"/>
        <v>34388</v>
      </c>
      <c r="G226" s="75">
        <f t="shared" si="65"/>
        <v>6862</v>
      </c>
      <c r="H226" s="76">
        <f t="shared" ref="H226:H257" si="69">ROUND(F226/$F$568,4)</f>
        <v>2.9999999999999997E-4</v>
      </c>
      <c r="I226" s="717">
        <f t="shared" si="61"/>
        <v>3.2293732703793989E-4</v>
      </c>
      <c r="K226" s="56"/>
      <c r="L226" s="329" t="str">
        <f>'C2_자산부채평가'!C257</f>
        <v>종목158</v>
      </c>
      <c r="M226" s="330">
        <f>'C2_자산부채평가'!D257</f>
        <v>525</v>
      </c>
      <c r="N226" s="330">
        <f>'C2_자산부채평가'!E257</f>
        <v>27526500</v>
      </c>
      <c r="O226" s="330">
        <f>'C2_자산부채평가'!F257</f>
        <v>34387500</v>
      </c>
      <c r="P226" s="78">
        <f t="shared" si="66"/>
        <v>6861000</v>
      </c>
      <c r="Q226" s="78"/>
    </row>
    <row r="227" spans="1:17" outlineLevel="1">
      <c r="A227" s="54" t="s">
        <v>667</v>
      </c>
      <c r="C227" s="73" t="str">
        <f t="shared" si="68"/>
        <v>종목159</v>
      </c>
      <c r="D227" s="74">
        <f t="shared" si="62"/>
        <v>735</v>
      </c>
      <c r="E227" s="75">
        <f t="shared" si="63"/>
        <v>93971</v>
      </c>
      <c r="F227" s="75">
        <f t="shared" si="64"/>
        <v>126420</v>
      </c>
      <c r="G227" s="75">
        <f t="shared" si="65"/>
        <v>32449</v>
      </c>
      <c r="H227" s="76">
        <f t="shared" si="69"/>
        <v>1.1999999999999999E-3</v>
      </c>
      <c r="I227" s="717">
        <f t="shared" si="61"/>
        <v>1.1872088194758742E-3</v>
      </c>
      <c r="K227" s="56"/>
      <c r="L227" s="329" t="str">
        <f>'C2_자산부채평가'!C258</f>
        <v>종목159</v>
      </c>
      <c r="M227" s="330">
        <f>'C2_자산부채평가'!D258</f>
        <v>735</v>
      </c>
      <c r="N227" s="330">
        <f>'C2_자산부채평가'!E258</f>
        <v>93970800</v>
      </c>
      <c r="O227" s="330">
        <f>'C2_자산부채평가'!F258</f>
        <v>126420000</v>
      </c>
      <c r="P227" s="78">
        <f t="shared" si="66"/>
        <v>32449200</v>
      </c>
      <c r="Q227" s="78"/>
    </row>
    <row r="228" spans="1:17" outlineLevel="1">
      <c r="A228" s="54" t="s">
        <v>667</v>
      </c>
      <c r="C228" s="73" t="str">
        <f t="shared" si="68"/>
        <v>종목160</v>
      </c>
      <c r="D228" s="74">
        <f t="shared" si="62"/>
        <v>1085</v>
      </c>
      <c r="E228" s="75">
        <f t="shared" si="63"/>
        <v>18519</v>
      </c>
      <c r="F228" s="75">
        <f t="shared" si="64"/>
        <v>22405</v>
      </c>
      <c r="G228" s="75">
        <f t="shared" si="65"/>
        <v>3886</v>
      </c>
      <c r="H228" s="76">
        <f t="shared" si="69"/>
        <v>2.0000000000000001E-4</v>
      </c>
      <c r="I228" s="717">
        <f t="shared" si="61"/>
        <v>2.1040510678972443E-4</v>
      </c>
      <c r="K228" s="56"/>
      <c r="L228" s="329" t="str">
        <f>'C2_자산부채평가'!C259</f>
        <v>종목160</v>
      </c>
      <c r="M228" s="330">
        <f>'C2_자산부채평가'!D259</f>
        <v>1085</v>
      </c>
      <c r="N228" s="330">
        <f>'C2_자산부채평가'!E259</f>
        <v>18519090</v>
      </c>
      <c r="O228" s="330">
        <f>'C2_자산부채평가'!F259</f>
        <v>22405250</v>
      </c>
      <c r="P228" s="78">
        <f t="shared" si="66"/>
        <v>3886160</v>
      </c>
      <c r="Q228" s="78"/>
    </row>
    <row r="229" spans="1:17" outlineLevel="1">
      <c r="A229" s="54" t="s">
        <v>667</v>
      </c>
      <c r="C229" s="73" t="str">
        <f t="shared" si="68"/>
        <v>종목161</v>
      </c>
      <c r="D229" s="74">
        <f t="shared" si="62"/>
        <v>2310</v>
      </c>
      <c r="E229" s="75">
        <f t="shared" si="63"/>
        <v>253816</v>
      </c>
      <c r="F229" s="75">
        <f t="shared" si="64"/>
        <v>302841</v>
      </c>
      <c r="G229" s="75">
        <f t="shared" si="65"/>
        <v>49025</v>
      </c>
      <c r="H229" s="76">
        <f t="shared" si="69"/>
        <v>2.8E-3</v>
      </c>
      <c r="I229" s="717">
        <f t="shared" si="61"/>
        <v>2.8439764760235186E-3</v>
      </c>
      <c r="K229" s="56"/>
      <c r="L229" s="329" t="str">
        <f>'C2_자산부채평가'!C260</f>
        <v>종목161</v>
      </c>
      <c r="M229" s="330">
        <f>'C2_자산부채평가'!D260</f>
        <v>2310</v>
      </c>
      <c r="N229" s="330">
        <f>'C2_자산부채평가'!E260</f>
        <v>253816201</v>
      </c>
      <c r="O229" s="330">
        <f>'C2_자산부채평가'!F260</f>
        <v>302841000</v>
      </c>
      <c r="P229" s="78">
        <f t="shared" si="66"/>
        <v>49024799</v>
      </c>
      <c r="Q229" s="78"/>
    </row>
    <row r="230" spans="1:17" outlineLevel="1">
      <c r="A230" s="54" t="s">
        <v>667</v>
      </c>
      <c r="C230" s="73" t="str">
        <f t="shared" si="68"/>
        <v>종목162</v>
      </c>
      <c r="D230" s="74">
        <f t="shared" si="62"/>
        <v>3360</v>
      </c>
      <c r="E230" s="75">
        <f t="shared" si="63"/>
        <v>60147</v>
      </c>
      <c r="F230" s="75">
        <f t="shared" si="64"/>
        <v>66192</v>
      </c>
      <c r="G230" s="75">
        <f t="shared" si="65"/>
        <v>6045</v>
      </c>
      <c r="H230" s="76">
        <f t="shared" si="69"/>
        <v>5.9999999999999995E-4</v>
      </c>
      <c r="I230" s="717">
        <f t="shared" si="61"/>
        <v>6.216083387023182E-4</v>
      </c>
      <c r="K230" s="56"/>
      <c r="L230" s="329" t="str">
        <f>'C2_자산부채평가'!C261</f>
        <v>종목162</v>
      </c>
      <c r="M230" s="330">
        <f>'C2_자산부채평가'!D261</f>
        <v>3360</v>
      </c>
      <c r="N230" s="330">
        <f>'C2_자산부채평가'!E261</f>
        <v>60146884</v>
      </c>
      <c r="O230" s="330">
        <f>'C2_자산부채평가'!F261</f>
        <v>66192000</v>
      </c>
      <c r="P230" s="78">
        <f t="shared" si="66"/>
        <v>6045116</v>
      </c>
      <c r="Q230" s="78"/>
    </row>
    <row r="231" spans="1:17" outlineLevel="1">
      <c r="A231" s="54" t="s">
        <v>667</v>
      </c>
      <c r="C231" s="73" t="str">
        <f t="shared" si="68"/>
        <v>종목163</v>
      </c>
      <c r="D231" s="74">
        <f t="shared" si="62"/>
        <v>1750</v>
      </c>
      <c r="E231" s="75">
        <f t="shared" si="63"/>
        <v>31109</v>
      </c>
      <c r="F231" s="75">
        <f t="shared" si="64"/>
        <v>35175</v>
      </c>
      <c r="G231" s="75">
        <f t="shared" si="65"/>
        <v>4066</v>
      </c>
      <c r="H231" s="76">
        <f t="shared" si="69"/>
        <v>2.9999999999999997E-4</v>
      </c>
      <c r="I231" s="717">
        <f t="shared" si="61"/>
        <v>3.3032803531928397E-4</v>
      </c>
      <c r="K231" s="56"/>
      <c r="L231" s="329" t="str">
        <f>'C2_자산부채평가'!C262</f>
        <v>종목163</v>
      </c>
      <c r="M231" s="330">
        <f>'C2_자산부채평가'!D262</f>
        <v>1750</v>
      </c>
      <c r="N231" s="330">
        <f>'C2_자산부채평가'!E262</f>
        <v>31108768</v>
      </c>
      <c r="O231" s="330">
        <f>'C2_자산부채평가'!F262</f>
        <v>35175000</v>
      </c>
      <c r="P231" s="78">
        <f t="shared" si="66"/>
        <v>4066232</v>
      </c>
      <c r="Q231" s="78"/>
    </row>
    <row r="232" spans="1:17" outlineLevel="1">
      <c r="A232" s="54" t="s">
        <v>667</v>
      </c>
      <c r="C232" s="73" t="str">
        <f t="shared" si="68"/>
        <v>종목164</v>
      </c>
      <c r="D232" s="74">
        <f t="shared" si="62"/>
        <v>1855</v>
      </c>
      <c r="E232" s="75">
        <f t="shared" si="63"/>
        <v>72440</v>
      </c>
      <c r="F232" s="75">
        <f t="shared" si="64"/>
        <v>81156</v>
      </c>
      <c r="G232" s="75">
        <f t="shared" si="65"/>
        <v>8716</v>
      </c>
      <c r="H232" s="76">
        <f t="shared" si="69"/>
        <v>8.0000000000000004E-4</v>
      </c>
      <c r="I232" s="717">
        <f t="shared" si="61"/>
        <v>7.621350969259931E-4</v>
      </c>
      <c r="K232" s="56"/>
      <c r="L232" s="329" t="str">
        <f>'C2_자산부채평가'!C263</f>
        <v>종목164</v>
      </c>
      <c r="M232" s="330">
        <f>'C2_자산부채평가'!D263</f>
        <v>1855</v>
      </c>
      <c r="N232" s="330">
        <f>'C2_자산부채평가'!E263</f>
        <v>72440401</v>
      </c>
      <c r="O232" s="330">
        <f>'C2_자산부채평가'!F263</f>
        <v>81156250</v>
      </c>
      <c r="P232" s="78">
        <f t="shared" si="66"/>
        <v>8715849</v>
      </c>
      <c r="Q232" s="78"/>
    </row>
    <row r="233" spans="1:17" outlineLevel="1">
      <c r="A233" s="54" t="s">
        <v>667</v>
      </c>
      <c r="C233" s="73" t="str">
        <f t="shared" si="68"/>
        <v>종목166</v>
      </c>
      <c r="D233" s="74">
        <f t="shared" si="62"/>
        <v>455</v>
      </c>
      <c r="E233" s="75">
        <f t="shared" si="63"/>
        <v>65703</v>
      </c>
      <c r="F233" s="75">
        <f t="shared" si="64"/>
        <v>103513</v>
      </c>
      <c r="G233" s="75">
        <f t="shared" si="65"/>
        <v>37810</v>
      </c>
      <c r="H233" s="76">
        <f t="shared" si="69"/>
        <v>1E-3</v>
      </c>
      <c r="I233" s="717">
        <f t="shared" si="61"/>
        <v>9.7208943624747801E-4</v>
      </c>
      <c r="K233" s="56"/>
      <c r="L233" s="329" t="str">
        <f>'C2_자산부채평가'!C264</f>
        <v>종목166</v>
      </c>
      <c r="M233" s="330">
        <f>'C2_자산부채평가'!D264</f>
        <v>455</v>
      </c>
      <c r="N233" s="330">
        <f>'C2_자산부채평가'!E264</f>
        <v>65703300</v>
      </c>
      <c r="O233" s="330">
        <f>'C2_자산부채평가'!F264</f>
        <v>103512500</v>
      </c>
      <c r="P233" s="78">
        <f t="shared" si="66"/>
        <v>37809200</v>
      </c>
      <c r="Q233" s="78"/>
    </row>
    <row r="234" spans="1:17" outlineLevel="1">
      <c r="A234" s="54" t="s">
        <v>667</v>
      </c>
      <c r="C234" s="73" t="str">
        <f t="shared" ref="C234" si="70">L234</f>
        <v>종목167</v>
      </c>
      <c r="D234" s="74">
        <f t="shared" ref="D234" si="71">M234</f>
        <v>1610</v>
      </c>
      <c r="E234" s="75">
        <f t="shared" si="63"/>
        <v>43992</v>
      </c>
      <c r="F234" s="75">
        <f t="shared" ref="F234" si="72">ROUND(O234/1000,0)</f>
        <v>43229</v>
      </c>
      <c r="G234" s="75">
        <f t="shared" ref="G234" si="73">F234-E234</f>
        <v>-763</v>
      </c>
      <c r="H234" s="76">
        <f t="shared" si="69"/>
        <v>4.0000000000000002E-4</v>
      </c>
      <c r="I234" s="717">
        <f t="shared" si="61"/>
        <v>4.0596306009430921E-4</v>
      </c>
      <c r="K234" s="56"/>
      <c r="L234" s="329" t="str">
        <f>'C2_자산부채평가'!C265</f>
        <v>종목167</v>
      </c>
      <c r="M234" s="330">
        <f>'C2_자산부채평가'!D265</f>
        <v>1610</v>
      </c>
      <c r="N234" s="330">
        <f>'C2_자산부채평가'!E265</f>
        <v>43992102</v>
      </c>
      <c r="O234" s="330">
        <f>'C2_자산부채평가'!F265</f>
        <v>43228500</v>
      </c>
      <c r="P234" s="78">
        <f t="shared" si="66"/>
        <v>-763602</v>
      </c>
      <c r="Q234" s="78"/>
    </row>
    <row r="235" spans="1:17" outlineLevel="1">
      <c r="A235" s="54" t="s">
        <v>667</v>
      </c>
      <c r="C235" s="73" t="str">
        <f t="shared" si="68"/>
        <v>종목168</v>
      </c>
      <c r="D235" s="74">
        <f t="shared" ref="D235:D262" si="74">M235</f>
        <v>11480</v>
      </c>
      <c r="E235" s="75">
        <f t="shared" si="63"/>
        <v>542168</v>
      </c>
      <c r="F235" s="75">
        <f t="shared" ref="F235:F262" si="75">ROUND(O235/1000,0)</f>
        <v>603848</v>
      </c>
      <c r="G235" s="75">
        <f t="shared" si="65"/>
        <v>61680</v>
      </c>
      <c r="H235" s="76">
        <f t="shared" si="69"/>
        <v>5.7000000000000002E-3</v>
      </c>
      <c r="I235" s="717">
        <f t="shared" si="61"/>
        <v>5.6707298783647189E-3</v>
      </c>
      <c r="K235" s="56"/>
      <c r="L235" s="329" t="str">
        <f>'C2_자산부채평가'!C266</f>
        <v>종목168</v>
      </c>
      <c r="M235" s="330">
        <f>'C2_자산부채평가'!D266</f>
        <v>11480</v>
      </c>
      <c r="N235" s="330">
        <f>'C2_자산부채평가'!E266</f>
        <v>542167601</v>
      </c>
      <c r="O235" s="330">
        <f>'C2_자산부채평가'!F266</f>
        <v>603848000</v>
      </c>
      <c r="P235" s="78">
        <f t="shared" si="66"/>
        <v>61680399</v>
      </c>
      <c r="Q235" s="78"/>
    </row>
    <row r="236" spans="1:17" outlineLevel="1">
      <c r="A236" s="54" t="s">
        <v>667</v>
      </c>
      <c r="C236" s="73" t="str">
        <f t="shared" si="68"/>
        <v>종목169</v>
      </c>
      <c r="D236" s="74">
        <f t="shared" si="74"/>
        <v>875</v>
      </c>
      <c r="E236" s="75">
        <f>ROUND(N236/1000,0)-IF(MOD(N236,1000)=500,1,0)+1</f>
        <v>164308</v>
      </c>
      <c r="F236" s="75">
        <f t="shared" si="75"/>
        <v>176313</v>
      </c>
      <c r="G236" s="75">
        <f t="shared" si="65"/>
        <v>12005</v>
      </c>
      <c r="H236" s="76">
        <f t="shared" si="69"/>
        <v>1.6999999999999999E-3</v>
      </c>
      <c r="I236" s="717">
        <f t="shared" si="61"/>
        <v>1.6557534297441056E-3</v>
      </c>
      <c r="K236" s="56"/>
      <c r="L236" s="329" t="str">
        <f>'C2_자산부채평가'!C267</f>
        <v>종목169</v>
      </c>
      <c r="M236" s="330">
        <f>'C2_자산부채평가'!D267</f>
        <v>875</v>
      </c>
      <c r="N236" s="330">
        <f>'C2_자산부채평가'!E267</f>
        <v>164307500</v>
      </c>
      <c r="O236" s="330">
        <f>'C2_자산부채평가'!F267</f>
        <v>176312500</v>
      </c>
      <c r="P236" s="78">
        <f t="shared" si="66"/>
        <v>12005000</v>
      </c>
      <c r="Q236" s="78"/>
    </row>
    <row r="237" spans="1:17" outlineLevel="1">
      <c r="A237" s="54" t="s">
        <v>667</v>
      </c>
      <c r="C237" s="73" t="str">
        <f t="shared" si="68"/>
        <v>종목170</v>
      </c>
      <c r="D237" s="74">
        <f t="shared" si="74"/>
        <v>735</v>
      </c>
      <c r="E237" s="75">
        <f t="shared" si="63"/>
        <v>136600</v>
      </c>
      <c r="F237" s="75">
        <f t="shared" si="75"/>
        <v>212783</v>
      </c>
      <c r="G237" s="75">
        <f t="shared" si="65"/>
        <v>76183</v>
      </c>
      <c r="H237" s="76">
        <f t="shared" si="69"/>
        <v>2E-3</v>
      </c>
      <c r="I237" s="717">
        <f t="shared" si="61"/>
        <v>1.9982427957169354E-3</v>
      </c>
      <c r="K237" s="56"/>
      <c r="L237" s="329" t="str">
        <f>'C2_자산부채평가'!C268</f>
        <v>종목170</v>
      </c>
      <c r="M237" s="330">
        <f>'C2_자산부채평가'!D268</f>
        <v>735</v>
      </c>
      <c r="N237" s="330">
        <f>'C2_자산부채평가'!E268</f>
        <v>136600262</v>
      </c>
      <c r="O237" s="330">
        <f>'C2_자산부채평가'!F268</f>
        <v>212782500</v>
      </c>
      <c r="P237" s="78">
        <f t="shared" si="66"/>
        <v>76182238</v>
      </c>
      <c r="Q237" s="78"/>
    </row>
    <row r="238" spans="1:17" outlineLevel="1">
      <c r="A238" s="54" t="s">
        <v>667</v>
      </c>
      <c r="C238" s="73" t="str">
        <f t="shared" si="68"/>
        <v>종목171</v>
      </c>
      <c r="D238" s="74">
        <f t="shared" si="74"/>
        <v>10465</v>
      </c>
      <c r="E238" s="75">
        <f t="shared" si="63"/>
        <v>34576</v>
      </c>
      <c r="F238" s="75">
        <f t="shared" si="75"/>
        <v>39976</v>
      </c>
      <c r="G238" s="75">
        <f t="shared" si="65"/>
        <v>5400</v>
      </c>
      <c r="H238" s="76">
        <f t="shared" si="69"/>
        <v>4.0000000000000002E-4</v>
      </c>
      <c r="I238" s="717">
        <f t="shared" si="61"/>
        <v>3.7541417313215908E-4</v>
      </c>
      <c r="K238" s="56"/>
      <c r="L238" s="329" t="str">
        <f>'C2_자산부채평가'!C269</f>
        <v>종목171</v>
      </c>
      <c r="M238" s="330">
        <f>'C2_자산부채평가'!D269</f>
        <v>10465</v>
      </c>
      <c r="N238" s="330">
        <f>'C2_자산부채평가'!E269</f>
        <v>34576406</v>
      </c>
      <c r="O238" s="330">
        <f>'C2_자산부채평가'!F269</f>
        <v>39976300</v>
      </c>
      <c r="P238" s="78">
        <f t="shared" si="66"/>
        <v>5399894</v>
      </c>
      <c r="Q238" s="78"/>
    </row>
    <row r="239" spans="1:17" outlineLevel="1">
      <c r="A239" s="54" t="s">
        <v>667</v>
      </c>
      <c r="C239" s="73" t="str">
        <f t="shared" si="68"/>
        <v>종목172</v>
      </c>
      <c r="D239" s="74">
        <f t="shared" si="74"/>
        <v>700</v>
      </c>
      <c r="E239" s="75">
        <f t="shared" si="63"/>
        <v>101760</v>
      </c>
      <c r="F239" s="75">
        <f t="shared" si="75"/>
        <v>91070</v>
      </c>
      <c r="G239" s="75">
        <f t="shared" si="65"/>
        <v>-10690</v>
      </c>
      <c r="H239" s="76">
        <f t="shared" si="69"/>
        <v>8.9999999999999998E-4</v>
      </c>
      <c r="I239" s="717">
        <f t="shared" si="61"/>
        <v>8.5523736109530037E-4</v>
      </c>
      <c r="K239" s="56"/>
      <c r="L239" s="329" t="str">
        <f>'C2_자산부채평가'!C270</f>
        <v>종목172</v>
      </c>
      <c r="M239" s="330">
        <f>'C2_자산부채평가'!D270</f>
        <v>700</v>
      </c>
      <c r="N239" s="330">
        <f>'C2_자산부채평가'!E270</f>
        <v>101760450</v>
      </c>
      <c r="O239" s="330">
        <f>'C2_자산부채평가'!F270</f>
        <v>91070000</v>
      </c>
      <c r="P239" s="78">
        <f t="shared" si="66"/>
        <v>-10690450</v>
      </c>
      <c r="Q239" s="78"/>
    </row>
    <row r="240" spans="1:17" outlineLevel="1">
      <c r="A240" s="54" t="s">
        <v>667</v>
      </c>
      <c r="C240" s="73" t="str">
        <f t="shared" si="68"/>
        <v>종목173</v>
      </c>
      <c r="D240" s="74">
        <f t="shared" si="74"/>
        <v>875</v>
      </c>
      <c r="E240" s="75">
        <f t="shared" si="63"/>
        <v>52678</v>
      </c>
      <c r="F240" s="75">
        <f t="shared" si="75"/>
        <v>54338</v>
      </c>
      <c r="G240" s="75">
        <f t="shared" si="65"/>
        <v>1660</v>
      </c>
      <c r="H240" s="76">
        <f t="shared" si="69"/>
        <v>5.0000000000000001E-4</v>
      </c>
      <c r="I240" s="717">
        <f t="shared" si="61"/>
        <v>5.1028755602499645E-4</v>
      </c>
      <c r="K240" s="56"/>
      <c r="L240" s="329" t="str">
        <f>'C2_자산부채평가'!C271</f>
        <v>종목173</v>
      </c>
      <c r="M240" s="330">
        <f>'C2_자산부채평가'!D271</f>
        <v>875</v>
      </c>
      <c r="N240" s="330">
        <f>'C2_자산부채평가'!E271</f>
        <v>52677502</v>
      </c>
      <c r="O240" s="330">
        <f>'C2_자산부채평가'!F271</f>
        <v>54337500</v>
      </c>
      <c r="P240" s="78">
        <f t="shared" si="66"/>
        <v>1659998</v>
      </c>
      <c r="Q240" s="78"/>
    </row>
    <row r="241" spans="1:17" outlineLevel="1">
      <c r="A241" s="54" t="s">
        <v>667</v>
      </c>
      <c r="C241" s="73" t="str">
        <f t="shared" si="68"/>
        <v>종목174</v>
      </c>
      <c r="D241" s="74">
        <f t="shared" si="74"/>
        <v>560</v>
      </c>
      <c r="E241" s="75">
        <f t="shared" si="63"/>
        <v>29865</v>
      </c>
      <c r="F241" s="75">
        <f t="shared" si="75"/>
        <v>30016</v>
      </c>
      <c r="G241" s="75">
        <f t="shared" si="65"/>
        <v>151</v>
      </c>
      <c r="H241" s="76">
        <f t="shared" si="69"/>
        <v>2.9999999999999997E-4</v>
      </c>
      <c r="I241" s="717">
        <f t="shared" si="61"/>
        <v>2.8187992347245564E-4</v>
      </c>
      <c r="K241" s="56"/>
      <c r="L241" s="329" t="str">
        <f>'C2_자산부채평가'!C272</f>
        <v>종목174</v>
      </c>
      <c r="M241" s="330">
        <f>'C2_자산부채평가'!D272</f>
        <v>560</v>
      </c>
      <c r="N241" s="330">
        <f>'C2_자산부채평가'!E272</f>
        <v>29864800</v>
      </c>
      <c r="O241" s="330">
        <f>'C2_자산부채평가'!F272</f>
        <v>30016000</v>
      </c>
      <c r="P241" s="78">
        <f t="shared" si="66"/>
        <v>151200</v>
      </c>
      <c r="Q241" s="78"/>
    </row>
    <row r="242" spans="1:17" outlineLevel="1">
      <c r="A242" s="54" t="s">
        <v>667</v>
      </c>
      <c r="C242" s="73" t="str">
        <f t="shared" si="68"/>
        <v>종목175</v>
      </c>
      <c r="D242" s="74">
        <f t="shared" si="74"/>
        <v>140</v>
      </c>
      <c r="E242" s="75">
        <f t="shared" si="63"/>
        <v>16256</v>
      </c>
      <c r="F242" s="75">
        <f t="shared" si="75"/>
        <v>16044</v>
      </c>
      <c r="G242" s="75">
        <f t="shared" si="65"/>
        <v>-212</v>
      </c>
      <c r="H242" s="76">
        <f t="shared" si="69"/>
        <v>2.0000000000000001E-4</v>
      </c>
      <c r="I242" s="717">
        <f t="shared" si="61"/>
        <v>1.5066902625906445E-4</v>
      </c>
      <c r="K242" s="56"/>
      <c r="L242" s="329" t="str">
        <f>'C2_자산부채평가'!C273</f>
        <v>종목175</v>
      </c>
      <c r="M242" s="330">
        <f>'C2_자산부채평가'!D273</f>
        <v>140</v>
      </c>
      <c r="N242" s="330">
        <f>'C2_자산부채평가'!E273</f>
        <v>16255990</v>
      </c>
      <c r="O242" s="330">
        <f>'C2_자산부채평가'!F273</f>
        <v>16044000</v>
      </c>
      <c r="P242" s="78">
        <f t="shared" si="66"/>
        <v>-211990</v>
      </c>
      <c r="Q242" s="78"/>
    </row>
    <row r="243" spans="1:17" outlineLevel="1">
      <c r="A243" s="54" t="s">
        <v>667</v>
      </c>
      <c r="C243" s="73" t="str">
        <f t="shared" si="68"/>
        <v>종목176</v>
      </c>
      <c r="D243" s="74">
        <f t="shared" si="74"/>
        <v>315</v>
      </c>
      <c r="E243" s="75">
        <f t="shared" si="63"/>
        <v>93601</v>
      </c>
      <c r="F243" s="75">
        <f t="shared" si="75"/>
        <v>104580</v>
      </c>
      <c r="G243" s="75">
        <f t="shared" si="65"/>
        <v>10979</v>
      </c>
      <c r="H243" s="76">
        <f t="shared" si="69"/>
        <v>1E-3</v>
      </c>
      <c r="I243" s="717">
        <f t="shared" si="61"/>
        <v>9.8210962142688597E-4</v>
      </c>
      <c r="K243" s="56"/>
      <c r="L243" s="329" t="str">
        <f>'C2_자산부채평가'!C274</f>
        <v>종목176</v>
      </c>
      <c r="M243" s="330">
        <f>'C2_자산부채평가'!D274</f>
        <v>315</v>
      </c>
      <c r="N243" s="330">
        <f>'C2_자산부채평가'!E274</f>
        <v>93600650</v>
      </c>
      <c r="O243" s="330">
        <f>'C2_자산부채평가'!F274</f>
        <v>104580000</v>
      </c>
      <c r="P243" s="78">
        <f t="shared" si="66"/>
        <v>10979350</v>
      </c>
      <c r="Q243" s="78"/>
    </row>
    <row r="244" spans="1:17" outlineLevel="1">
      <c r="A244" s="54" t="s">
        <v>667</v>
      </c>
      <c r="C244" s="73" t="str">
        <f t="shared" si="68"/>
        <v>종목177</v>
      </c>
      <c r="D244" s="74">
        <f t="shared" si="74"/>
        <v>35070</v>
      </c>
      <c r="E244" s="75">
        <f t="shared" si="63"/>
        <v>698393</v>
      </c>
      <c r="F244" s="75">
        <f t="shared" si="75"/>
        <v>981960</v>
      </c>
      <c r="G244" s="75">
        <f t="shared" si="65"/>
        <v>283567</v>
      </c>
      <c r="H244" s="76">
        <f t="shared" si="69"/>
        <v>9.1999999999999998E-3</v>
      </c>
      <c r="I244" s="717">
        <f t="shared" si="61"/>
        <v>9.2215754815102788E-3</v>
      </c>
      <c r="K244" s="56"/>
      <c r="L244" s="329" t="str">
        <f>'C2_자산부채평가'!C275</f>
        <v>종목177</v>
      </c>
      <c r="M244" s="330">
        <f>'C2_자산부채평가'!D275</f>
        <v>35070</v>
      </c>
      <c r="N244" s="330">
        <f>'C2_자산부채평가'!E275</f>
        <v>698392761</v>
      </c>
      <c r="O244" s="330">
        <f>'C2_자산부채평가'!F275</f>
        <v>981960000</v>
      </c>
      <c r="P244" s="78">
        <f t="shared" si="66"/>
        <v>283567239</v>
      </c>
      <c r="Q244" s="78"/>
    </row>
    <row r="245" spans="1:17" outlineLevel="1">
      <c r="A245" s="54" t="s">
        <v>667</v>
      </c>
      <c r="C245" s="73" t="str">
        <f t="shared" si="68"/>
        <v>종목178</v>
      </c>
      <c r="D245" s="74">
        <f t="shared" si="74"/>
        <v>1540</v>
      </c>
      <c r="E245" s="75">
        <f t="shared" si="63"/>
        <v>55770</v>
      </c>
      <c r="F245" s="75">
        <f t="shared" si="75"/>
        <v>63371</v>
      </c>
      <c r="G245" s="75">
        <f t="shared" si="65"/>
        <v>7601</v>
      </c>
      <c r="H245" s="76">
        <f t="shared" si="69"/>
        <v>5.9999999999999995E-4</v>
      </c>
      <c r="I245" s="717">
        <f t="shared" si="61"/>
        <v>5.9511635895432386E-4</v>
      </c>
      <c r="K245" s="56"/>
      <c r="L245" s="329" t="str">
        <f>'C2_자산부채평가'!C276</f>
        <v>종목178</v>
      </c>
      <c r="M245" s="330">
        <f>'C2_자산부채평가'!D276</f>
        <v>1540</v>
      </c>
      <c r="N245" s="330">
        <f>'C2_자산부채평가'!E276</f>
        <v>55770001</v>
      </c>
      <c r="O245" s="330">
        <f>'C2_자산부채평가'!F276</f>
        <v>63371000</v>
      </c>
      <c r="P245" s="78">
        <f t="shared" si="66"/>
        <v>7600999</v>
      </c>
      <c r="Q245" s="78"/>
    </row>
    <row r="246" spans="1:17" outlineLevel="1">
      <c r="A246" s="54" t="s">
        <v>667</v>
      </c>
      <c r="C246" s="73" t="str">
        <f t="shared" si="68"/>
        <v>종목179</v>
      </c>
      <c r="D246" s="74">
        <f t="shared" si="74"/>
        <v>735</v>
      </c>
      <c r="E246" s="75">
        <f>ROUND(N246/1000,0)-IF(MOD(N246,1000)=500,1,0)+1</f>
        <v>44804</v>
      </c>
      <c r="F246" s="75">
        <f t="shared" si="75"/>
        <v>50348</v>
      </c>
      <c r="G246" s="75">
        <f t="shared" si="65"/>
        <v>5544</v>
      </c>
      <c r="H246" s="76">
        <f t="shared" si="69"/>
        <v>5.0000000000000001E-4</v>
      </c>
      <c r="I246" s="717">
        <f t="shared" si="61"/>
        <v>4.7281751022758517E-4</v>
      </c>
      <c r="K246" s="56"/>
      <c r="L246" s="329" t="str">
        <f>'C2_자산부채평가'!C277</f>
        <v>종목179</v>
      </c>
      <c r="M246" s="330">
        <f>'C2_자산부채평가'!D277</f>
        <v>735</v>
      </c>
      <c r="N246" s="330">
        <f>'C2_자산부채평가'!E277</f>
        <v>44803500</v>
      </c>
      <c r="O246" s="330">
        <f>'C2_자산부채평가'!F277</f>
        <v>50347500</v>
      </c>
      <c r="P246" s="78">
        <f t="shared" si="66"/>
        <v>5544000</v>
      </c>
      <c r="Q246" s="78"/>
    </row>
    <row r="247" spans="1:17" outlineLevel="1">
      <c r="A247" s="54" t="s">
        <v>667</v>
      </c>
      <c r="C247" s="73" t="str">
        <f t="shared" si="68"/>
        <v>종목180</v>
      </c>
      <c r="D247" s="74">
        <f t="shared" si="74"/>
        <v>770</v>
      </c>
      <c r="E247" s="75">
        <f t="shared" si="63"/>
        <v>154007</v>
      </c>
      <c r="F247" s="75">
        <f t="shared" si="75"/>
        <v>148995</v>
      </c>
      <c r="G247" s="75">
        <f t="shared" si="65"/>
        <v>-5012</v>
      </c>
      <c r="H247" s="76">
        <f t="shared" si="69"/>
        <v>1.4E-3</v>
      </c>
      <c r="I247" s="717">
        <f t="shared" si="61"/>
        <v>1.3992103943822804E-3</v>
      </c>
      <c r="K247" s="56"/>
      <c r="L247" s="329" t="str">
        <f>'C2_자산부채평가'!C278</f>
        <v>종목180</v>
      </c>
      <c r="M247" s="330">
        <f>'C2_자산부채평가'!D278</f>
        <v>770</v>
      </c>
      <c r="N247" s="330">
        <f>'C2_자산부채평가'!E278</f>
        <v>154007070</v>
      </c>
      <c r="O247" s="330">
        <f>'C2_자산부채평가'!F278</f>
        <v>148995000</v>
      </c>
      <c r="P247" s="78">
        <f t="shared" si="66"/>
        <v>-5012070</v>
      </c>
      <c r="Q247" s="78"/>
    </row>
    <row r="248" spans="1:17" outlineLevel="1">
      <c r="A248" s="54" t="s">
        <v>667</v>
      </c>
      <c r="C248" s="73" t="str">
        <f t="shared" si="68"/>
        <v>종목181</v>
      </c>
      <c r="D248" s="74">
        <f t="shared" si="74"/>
        <v>1050</v>
      </c>
      <c r="E248" s="75">
        <f t="shared" si="63"/>
        <v>42954</v>
      </c>
      <c r="F248" s="75">
        <f t="shared" si="75"/>
        <v>62160</v>
      </c>
      <c r="G248" s="75">
        <f t="shared" si="65"/>
        <v>19206</v>
      </c>
      <c r="H248" s="76">
        <f t="shared" si="69"/>
        <v>5.9999999999999995E-4</v>
      </c>
      <c r="I248" s="717">
        <f t="shared" si="61"/>
        <v>5.8374387137019731E-4</v>
      </c>
      <c r="K248" s="56"/>
      <c r="L248" s="329" t="str">
        <f>'C2_자산부채평가'!C279</f>
        <v>종목181</v>
      </c>
      <c r="M248" s="330">
        <f>'C2_자산부채평가'!D279</f>
        <v>1050</v>
      </c>
      <c r="N248" s="330">
        <f>'C2_자산부채평가'!E279</f>
        <v>42954003</v>
      </c>
      <c r="O248" s="330">
        <f>'C2_자산부채평가'!F279</f>
        <v>62160000</v>
      </c>
      <c r="P248" s="78">
        <f t="shared" si="66"/>
        <v>19205997</v>
      </c>
      <c r="Q248" s="78"/>
    </row>
    <row r="249" spans="1:17" outlineLevel="1">
      <c r="A249" s="54" t="s">
        <v>667</v>
      </c>
      <c r="C249" s="73" t="str">
        <f t="shared" si="68"/>
        <v>종목182</v>
      </c>
      <c r="D249" s="74">
        <f t="shared" si="74"/>
        <v>560</v>
      </c>
      <c r="E249" s="75">
        <f t="shared" si="63"/>
        <v>48422</v>
      </c>
      <c r="F249" s="75">
        <f t="shared" si="75"/>
        <v>52976</v>
      </c>
      <c r="G249" s="75">
        <f t="shared" si="65"/>
        <v>4554</v>
      </c>
      <c r="H249" s="76">
        <f t="shared" si="69"/>
        <v>5.0000000000000001E-4</v>
      </c>
      <c r="I249" s="717">
        <f t="shared" si="61"/>
        <v>4.9749702911369969E-4</v>
      </c>
      <c r="K249" s="56"/>
      <c r="L249" s="329" t="str">
        <f>'C2_자산부채평가'!C280</f>
        <v>종목182</v>
      </c>
      <c r="M249" s="330">
        <f>'C2_자산부채평가'!D280</f>
        <v>560</v>
      </c>
      <c r="N249" s="330">
        <f>'C2_자산부채평가'!E280</f>
        <v>48422401</v>
      </c>
      <c r="O249" s="330">
        <f>'C2_자산부채평가'!F280</f>
        <v>52976000</v>
      </c>
      <c r="P249" s="78">
        <f t="shared" si="66"/>
        <v>4553599</v>
      </c>
      <c r="Q249" s="78"/>
    </row>
    <row r="250" spans="1:17" outlineLevel="1">
      <c r="A250" s="54" t="s">
        <v>667</v>
      </c>
      <c r="C250" s="73" t="str">
        <f t="shared" si="68"/>
        <v>종목183</v>
      </c>
      <c r="D250" s="74">
        <f t="shared" si="74"/>
        <v>29435</v>
      </c>
      <c r="E250" s="75">
        <f t="shared" si="63"/>
        <v>9535762</v>
      </c>
      <c r="F250" s="75">
        <f t="shared" si="75"/>
        <v>19162185</v>
      </c>
      <c r="G250" s="75">
        <f t="shared" si="65"/>
        <v>9626423</v>
      </c>
      <c r="H250" s="76">
        <f t="shared" si="69"/>
        <v>0.18</v>
      </c>
      <c r="I250" s="717">
        <f t="shared" si="61"/>
        <v>0.17995186704974139</v>
      </c>
      <c r="K250" s="56"/>
      <c r="L250" s="329" t="str">
        <f>'C2_자산부채평가'!C281</f>
        <v>종목183</v>
      </c>
      <c r="M250" s="330">
        <f>'C2_자산부채평가'!D281</f>
        <v>29435</v>
      </c>
      <c r="N250" s="330">
        <f>'C2_자산부채평가'!E281</f>
        <v>9535762167</v>
      </c>
      <c r="O250" s="330">
        <f>'C2_자산부채평가'!F281</f>
        <v>19162185000</v>
      </c>
      <c r="P250" s="78">
        <f t="shared" si="66"/>
        <v>9626422833</v>
      </c>
      <c r="Q250" s="78"/>
    </row>
    <row r="251" spans="1:17" outlineLevel="1">
      <c r="A251" s="54" t="s">
        <v>667</v>
      </c>
      <c r="C251" s="73" t="str">
        <f t="shared" si="68"/>
        <v>종목184</v>
      </c>
      <c r="D251" s="74">
        <f t="shared" si="74"/>
        <v>245</v>
      </c>
      <c r="E251" s="75">
        <f t="shared" si="63"/>
        <v>11360</v>
      </c>
      <c r="F251" s="75">
        <f t="shared" si="75"/>
        <v>11638</v>
      </c>
      <c r="G251" s="75">
        <f t="shared" si="65"/>
        <v>278</v>
      </c>
      <c r="H251" s="76">
        <f t="shared" si="69"/>
        <v>1E-4</v>
      </c>
      <c r="I251" s="717">
        <f t="shared" si="61"/>
        <v>1.0929232907024383E-4</v>
      </c>
      <c r="K251" s="56"/>
      <c r="L251" s="329" t="str">
        <f>'C2_자산부채평가'!C282</f>
        <v>종목184</v>
      </c>
      <c r="M251" s="330">
        <f>'C2_자산부채평가'!D282</f>
        <v>245</v>
      </c>
      <c r="N251" s="330">
        <f>'C2_자산부채평가'!E282</f>
        <v>11359875</v>
      </c>
      <c r="O251" s="330">
        <f>'C2_자산부채평가'!F282</f>
        <v>11637500</v>
      </c>
      <c r="P251" s="78">
        <f t="shared" si="66"/>
        <v>277625</v>
      </c>
      <c r="Q251" s="78"/>
    </row>
    <row r="252" spans="1:17" outlineLevel="1">
      <c r="A252" s="54" t="s">
        <v>667</v>
      </c>
      <c r="C252" s="73" t="str">
        <f t="shared" si="68"/>
        <v>종목185</v>
      </c>
      <c r="D252" s="74">
        <f t="shared" si="74"/>
        <v>630</v>
      </c>
      <c r="E252" s="75">
        <f t="shared" si="63"/>
        <v>16734</v>
      </c>
      <c r="F252" s="75">
        <f t="shared" si="75"/>
        <v>31626</v>
      </c>
      <c r="G252" s="75">
        <f t="shared" si="65"/>
        <v>14892</v>
      </c>
      <c r="H252" s="76">
        <f t="shared" si="69"/>
        <v>2.9999999999999997E-4</v>
      </c>
      <c r="I252" s="717">
        <f t="shared" si="61"/>
        <v>2.9699941563632337E-4</v>
      </c>
      <c r="K252" s="56"/>
      <c r="L252" s="329" t="str">
        <f>'C2_자산부채평가'!C283</f>
        <v>종목185</v>
      </c>
      <c r="M252" s="330">
        <f>'C2_자산부채평가'!D283</f>
        <v>630</v>
      </c>
      <c r="N252" s="330">
        <f>'C2_자산부채평가'!E283</f>
        <v>16733520</v>
      </c>
      <c r="O252" s="330">
        <f>'C2_자산부채평가'!F283</f>
        <v>31626000</v>
      </c>
      <c r="P252" s="78">
        <f t="shared" si="66"/>
        <v>14892480</v>
      </c>
      <c r="Q252" s="78"/>
    </row>
    <row r="253" spans="1:17" outlineLevel="1">
      <c r="A253" s="54" t="s">
        <v>667</v>
      </c>
      <c r="C253" s="73" t="str">
        <f t="shared" si="68"/>
        <v>종목186</v>
      </c>
      <c r="D253" s="74">
        <f t="shared" si="74"/>
        <v>1330</v>
      </c>
      <c r="E253" s="75">
        <f t="shared" si="63"/>
        <v>30589</v>
      </c>
      <c r="F253" s="75">
        <f t="shared" si="75"/>
        <v>35711</v>
      </c>
      <c r="G253" s="75">
        <f t="shared" si="65"/>
        <v>5122</v>
      </c>
      <c r="H253" s="76">
        <f t="shared" si="69"/>
        <v>2.9999999999999997E-4</v>
      </c>
      <c r="I253" s="717">
        <f t="shared" si="61"/>
        <v>3.3536160538129208E-4</v>
      </c>
      <c r="K253" s="56"/>
      <c r="L253" s="329" t="str">
        <f>'C2_자산부채평가'!C284</f>
        <v>종목186</v>
      </c>
      <c r="M253" s="330">
        <f>'C2_자산부채평가'!D284</f>
        <v>1330</v>
      </c>
      <c r="N253" s="330">
        <f>'C2_자산부채평가'!E284</f>
        <v>30588865</v>
      </c>
      <c r="O253" s="330">
        <f>'C2_자산부채평가'!F284</f>
        <v>35710500</v>
      </c>
      <c r="P253" s="78">
        <f t="shared" si="66"/>
        <v>5121635</v>
      </c>
      <c r="Q253" s="78"/>
    </row>
    <row r="254" spans="1:17" outlineLevel="1">
      <c r="A254" s="54" t="s">
        <v>667</v>
      </c>
      <c r="C254" s="73" t="str">
        <f t="shared" si="68"/>
        <v>종목187</v>
      </c>
      <c r="D254" s="74">
        <f t="shared" si="74"/>
        <v>1155</v>
      </c>
      <c r="E254" s="75">
        <f t="shared" si="63"/>
        <v>18950</v>
      </c>
      <c r="F254" s="75">
        <f t="shared" si="75"/>
        <v>18388</v>
      </c>
      <c r="G254" s="75">
        <f t="shared" si="65"/>
        <v>-562</v>
      </c>
      <c r="H254" s="76">
        <f t="shared" si="69"/>
        <v>2.0000000000000001E-4</v>
      </c>
      <c r="I254" s="717">
        <f t="shared" si="61"/>
        <v>1.7268150429142838E-4</v>
      </c>
      <c r="K254" s="56"/>
      <c r="L254" s="329" t="str">
        <f>'C2_자산부채평가'!C285</f>
        <v>종목187</v>
      </c>
      <c r="M254" s="330">
        <f>'C2_자산부채평가'!D285</f>
        <v>1155</v>
      </c>
      <c r="N254" s="330">
        <f>'C2_자산부채평가'!E285</f>
        <v>18950252</v>
      </c>
      <c r="O254" s="330">
        <f>'C2_자산부채평가'!F285</f>
        <v>18387600</v>
      </c>
      <c r="P254" s="78">
        <f t="shared" si="66"/>
        <v>-562652</v>
      </c>
      <c r="Q254" s="78"/>
    </row>
    <row r="255" spans="1:17" outlineLevel="1">
      <c r="A255" s="54" t="s">
        <v>667</v>
      </c>
      <c r="C255" s="73" t="str">
        <f t="shared" si="68"/>
        <v>종목188</v>
      </c>
      <c r="D255" s="74">
        <f t="shared" si="74"/>
        <v>245315</v>
      </c>
      <c r="E255" s="75">
        <f t="shared" si="63"/>
        <v>18126581</v>
      </c>
      <c r="F255" s="75">
        <f t="shared" si="75"/>
        <v>29413269</v>
      </c>
      <c r="G255" s="75">
        <f t="shared" si="65"/>
        <v>11286688</v>
      </c>
      <c r="H255" s="76">
        <f t="shared" si="69"/>
        <v>0.2762</v>
      </c>
      <c r="I255" s="717">
        <f t="shared" si="61"/>
        <v>0.27621968332871644</v>
      </c>
      <c r="K255" s="56"/>
      <c r="L255" s="329" t="str">
        <f>'C2_자산부채평가'!C286</f>
        <v>종목188</v>
      </c>
      <c r="M255" s="330">
        <f>'C2_자산부채평가'!D286</f>
        <v>245315</v>
      </c>
      <c r="N255" s="330">
        <f>'C2_자산부채평가'!E286</f>
        <v>18126581014</v>
      </c>
      <c r="O255" s="330">
        <f>'C2_자산부채평가'!F286</f>
        <v>29413268500</v>
      </c>
      <c r="P255" s="78">
        <f t="shared" si="66"/>
        <v>11286687486</v>
      </c>
      <c r="Q255" s="78"/>
    </row>
    <row r="256" spans="1:17" outlineLevel="1">
      <c r="A256" s="54" t="s">
        <v>667</v>
      </c>
      <c r="C256" s="73" t="str">
        <f t="shared" si="68"/>
        <v>종목189</v>
      </c>
      <c r="D256" s="74">
        <f t="shared" si="74"/>
        <v>34650</v>
      </c>
      <c r="E256" s="75">
        <f t="shared" si="63"/>
        <v>581113</v>
      </c>
      <c r="F256" s="75">
        <f t="shared" si="75"/>
        <v>835065</v>
      </c>
      <c r="G256" s="75">
        <f t="shared" si="65"/>
        <v>253952</v>
      </c>
      <c r="H256" s="76">
        <f t="shared" si="69"/>
        <v>7.7999999999999996E-3</v>
      </c>
      <c r="I256" s="717">
        <f t="shared" si="61"/>
        <v>7.8420861638634782E-3</v>
      </c>
      <c r="K256" s="56"/>
      <c r="L256" s="329" t="str">
        <f>'C2_자산부채평가'!C287</f>
        <v>종목189</v>
      </c>
      <c r="M256" s="330">
        <f>'C2_자산부채평가'!D287</f>
        <v>34650</v>
      </c>
      <c r="N256" s="330">
        <f>'C2_자산부채평가'!E287</f>
        <v>581112737</v>
      </c>
      <c r="O256" s="330">
        <f>'C2_자산부채평가'!F287</f>
        <v>835065000</v>
      </c>
      <c r="P256" s="78">
        <f t="shared" si="66"/>
        <v>253952263</v>
      </c>
      <c r="Q256" s="78"/>
    </row>
    <row r="257" spans="1:17" outlineLevel="1">
      <c r="A257" s="54" t="s">
        <v>667</v>
      </c>
      <c r="C257" s="73" t="str">
        <f t="shared" si="68"/>
        <v>종목190</v>
      </c>
      <c r="D257" s="74">
        <f t="shared" si="74"/>
        <v>805</v>
      </c>
      <c r="E257" s="75">
        <f t="shared" si="63"/>
        <v>39208</v>
      </c>
      <c r="F257" s="75">
        <f t="shared" si="75"/>
        <v>60939</v>
      </c>
      <c r="G257" s="75">
        <f t="shared" si="65"/>
        <v>21731</v>
      </c>
      <c r="H257" s="76">
        <f t="shared" si="69"/>
        <v>5.9999999999999995E-4</v>
      </c>
      <c r="I257" s="717">
        <f t="shared" si="61"/>
        <v>5.722774738968541E-4</v>
      </c>
      <c r="K257" s="56"/>
      <c r="L257" s="329" t="str">
        <f>'C2_자산부채평가'!C288</f>
        <v>종목190</v>
      </c>
      <c r="M257" s="330">
        <f>'C2_자산부채평가'!D288</f>
        <v>805</v>
      </c>
      <c r="N257" s="330">
        <f>'C2_자산부채평가'!E288</f>
        <v>39208102</v>
      </c>
      <c r="O257" s="330">
        <f>'C2_자산부채평가'!F288</f>
        <v>60938500</v>
      </c>
      <c r="P257" s="78">
        <f t="shared" si="66"/>
        <v>21730398</v>
      </c>
      <c r="Q257" s="78"/>
    </row>
    <row r="258" spans="1:17" outlineLevel="1">
      <c r="A258" s="54" t="s">
        <v>667</v>
      </c>
      <c r="C258" s="73" t="str">
        <f t="shared" si="68"/>
        <v>종목191</v>
      </c>
      <c r="D258" s="74">
        <f t="shared" si="74"/>
        <v>280</v>
      </c>
      <c r="E258" s="75">
        <f t="shared" si="63"/>
        <v>9588</v>
      </c>
      <c r="F258" s="75">
        <f t="shared" si="75"/>
        <v>7014</v>
      </c>
      <c r="G258" s="75">
        <f t="shared" si="65"/>
        <v>-2574</v>
      </c>
      <c r="H258" s="76">
        <f t="shared" ref="H258:H275" si="76">ROUND(F258/$F$568,4)</f>
        <v>1E-4</v>
      </c>
      <c r="I258" s="717">
        <f t="shared" si="61"/>
        <v>6.5868396296501989E-5</v>
      </c>
      <c r="K258" s="56"/>
      <c r="L258" s="329" t="str">
        <f>'C2_자산부채평가'!C289</f>
        <v>종목191</v>
      </c>
      <c r="M258" s="330">
        <f>'C2_자산부채평가'!D289</f>
        <v>280</v>
      </c>
      <c r="N258" s="330">
        <f>'C2_자산부채평가'!E289</f>
        <v>9587600</v>
      </c>
      <c r="O258" s="330">
        <f>'C2_자산부채평가'!F289</f>
        <v>7014000</v>
      </c>
      <c r="P258" s="78">
        <f t="shared" si="66"/>
        <v>-2573600</v>
      </c>
      <c r="Q258" s="78"/>
    </row>
    <row r="259" spans="1:17" outlineLevel="1">
      <c r="A259" s="54" t="s">
        <v>667</v>
      </c>
      <c r="C259" s="73" t="str">
        <f t="shared" si="68"/>
        <v>종목192</v>
      </c>
      <c r="D259" s="74">
        <f t="shared" si="74"/>
        <v>16485</v>
      </c>
      <c r="E259" s="75">
        <f t="shared" si="63"/>
        <v>505901</v>
      </c>
      <c r="F259" s="75">
        <f t="shared" si="75"/>
        <v>778092</v>
      </c>
      <c r="G259" s="75">
        <f t="shared" si="65"/>
        <v>272191</v>
      </c>
      <c r="H259" s="76">
        <f t="shared" si="76"/>
        <v>7.3000000000000001E-3</v>
      </c>
      <c r="I259" s="717">
        <f t="shared" si="61"/>
        <v>7.3070533520299156E-3</v>
      </c>
      <c r="K259" s="56"/>
      <c r="L259" s="329" t="str">
        <f>'C2_자산부채평가'!C290</f>
        <v>종목192</v>
      </c>
      <c r="M259" s="330">
        <f>'C2_자산부채평가'!D290</f>
        <v>16485</v>
      </c>
      <c r="N259" s="330">
        <f>'C2_자산부채평가'!E290</f>
        <v>505901106</v>
      </c>
      <c r="O259" s="330">
        <f>'C2_자산부채평가'!F290</f>
        <v>778092000</v>
      </c>
      <c r="P259" s="78">
        <f t="shared" si="66"/>
        <v>272190894</v>
      </c>
      <c r="Q259" s="78"/>
    </row>
    <row r="260" spans="1:17" outlineLevel="1">
      <c r="A260" s="54" t="s">
        <v>667</v>
      </c>
      <c r="C260" s="73" t="str">
        <f t="shared" si="68"/>
        <v>종목193</v>
      </c>
      <c r="D260" s="74">
        <f t="shared" si="74"/>
        <v>3675</v>
      </c>
      <c r="E260" s="75">
        <f t="shared" si="63"/>
        <v>284508</v>
      </c>
      <c r="F260" s="75">
        <f t="shared" si="75"/>
        <v>420420</v>
      </c>
      <c r="G260" s="75">
        <f t="shared" si="65"/>
        <v>135912</v>
      </c>
      <c r="H260" s="76">
        <f t="shared" si="76"/>
        <v>3.8999999999999998E-3</v>
      </c>
      <c r="I260" s="717">
        <f t="shared" si="61"/>
        <v>3.9481595624430233E-3</v>
      </c>
      <c r="K260" s="56"/>
      <c r="L260" s="329" t="str">
        <f>'C2_자산부채평가'!C291</f>
        <v>종목193</v>
      </c>
      <c r="M260" s="330">
        <f>'C2_자산부채평가'!D291</f>
        <v>3675</v>
      </c>
      <c r="N260" s="330">
        <f>'C2_자산부채평가'!E291</f>
        <v>284508001</v>
      </c>
      <c r="O260" s="330">
        <f>'C2_자산부채평가'!F291</f>
        <v>420420000</v>
      </c>
      <c r="P260" s="78">
        <f t="shared" si="66"/>
        <v>135911999</v>
      </c>
      <c r="Q260" s="78"/>
    </row>
    <row r="261" spans="1:17" outlineLevel="1">
      <c r="A261" s="54" t="s">
        <v>667</v>
      </c>
      <c r="C261" s="73" t="str">
        <f t="shared" si="68"/>
        <v>종목194</v>
      </c>
      <c r="D261" s="74">
        <f t="shared" si="74"/>
        <v>490</v>
      </c>
      <c r="E261" s="75">
        <f t="shared" si="63"/>
        <v>143346</v>
      </c>
      <c r="F261" s="75">
        <f t="shared" si="75"/>
        <v>126665</v>
      </c>
      <c r="G261" s="75">
        <f t="shared" si="65"/>
        <v>-16681</v>
      </c>
      <c r="H261" s="76">
        <f t="shared" si="76"/>
        <v>1.1999999999999999E-3</v>
      </c>
      <c r="I261" s="717">
        <f t="shared" si="61"/>
        <v>1.1895096117616802E-3</v>
      </c>
      <c r="K261" s="56"/>
      <c r="L261" s="329" t="str">
        <f>'C2_자산부채평가'!C292</f>
        <v>종목194</v>
      </c>
      <c r="M261" s="330">
        <f>'C2_자산부채평가'!D292</f>
        <v>490</v>
      </c>
      <c r="N261" s="330">
        <f>'C2_자산부채평가'!E292</f>
        <v>143346000</v>
      </c>
      <c r="O261" s="330">
        <f>'C2_자산부채평가'!F292</f>
        <v>126665000</v>
      </c>
      <c r="P261" s="78">
        <f t="shared" si="66"/>
        <v>-16681000</v>
      </c>
      <c r="Q261" s="78"/>
    </row>
    <row r="262" spans="1:17" outlineLevel="1">
      <c r="A262" s="54" t="s">
        <v>667</v>
      </c>
      <c r="C262" s="73" t="str">
        <f t="shared" si="68"/>
        <v>종목195</v>
      </c>
      <c r="D262" s="74">
        <f t="shared" si="74"/>
        <v>3850</v>
      </c>
      <c r="E262" s="75">
        <f t="shared" si="63"/>
        <v>412445</v>
      </c>
      <c r="F262" s="75">
        <f t="shared" si="75"/>
        <v>723415</v>
      </c>
      <c r="G262" s="75">
        <f t="shared" si="65"/>
        <v>310970</v>
      </c>
      <c r="H262" s="76">
        <f t="shared" si="76"/>
        <v>6.7999999999999996E-3</v>
      </c>
      <c r="I262" s="717">
        <f t="shared" ref="I262:I272" si="77">F262/$F$568</f>
        <v>6.7935822507604778E-3</v>
      </c>
      <c r="K262" s="56"/>
      <c r="L262" s="329" t="str">
        <f>'C2_자산부채평가'!C293</f>
        <v>종목195</v>
      </c>
      <c r="M262" s="330">
        <f>'C2_자산부채평가'!D293</f>
        <v>3850</v>
      </c>
      <c r="N262" s="330">
        <f>'C2_자산부채평가'!E293</f>
        <v>412445002</v>
      </c>
      <c r="O262" s="330">
        <f>'C2_자산부채평가'!F293</f>
        <v>723415000</v>
      </c>
      <c r="P262" s="78">
        <f t="shared" si="66"/>
        <v>310969998</v>
      </c>
      <c r="Q262" s="78"/>
    </row>
    <row r="263" spans="1:17" outlineLevel="1">
      <c r="A263" s="54" t="s">
        <v>667</v>
      </c>
      <c r="C263" s="73" t="str">
        <f t="shared" si="68"/>
        <v>종목196</v>
      </c>
      <c r="D263" s="74">
        <f t="shared" ref="D263:D273" si="78">M263</f>
        <v>2835</v>
      </c>
      <c r="E263" s="75">
        <f t="shared" ref="E263:E275" si="79">ROUND(N263/1000,0)-IF(MOD(N263,1000)=500,1,0)</f>
        <v>127597</v>
      </c>
      <c r="F263" s="75">
        <f t="shared" ref="F263:F274" si="80">ROUND(O263/1000,0)</f>
        <v>121763</v>
      </c>
      <c r="G263" s="75">
        <f t="shared" ref="G263:G273" si="81">F263-E263</f>
        <v>-5834</v>
      </c>
      <c r="H263" s="76">
        <f t="shared" si="76"/>
        <v>1.1000000000000001E-3</v>
      </c>
      <c r="I263" s="717">
        <f t="shared" si="77"/>
        <v>1.1434749840677177E-3</v>
      </c>
      <c r="K263" s="56"/>
      <c r="L263" s="329" t="str">
        <f>'C2_자산부채평가'!C294</f>
        <v>종목196</v>
      </c>
      <c r="M263" s="330">
        <f>'C2_자산부채평가'!D294</f>
        <v>2835</v>
      </c>
      <c r="N263" s="330">
        <f>'C2_자산부채평가'!E294</f>
        <v>127596780</v>
      </c>
      <c r="O263" s="330">
        <f>'C2_자산부채평가'!F294</f>
        <v>121763250</v>
      </c>
      <c r="P263" s="78">
        <f t="shared" ref="P263:P276" si="82">O263-N263</f>
        <v>-5833530</v>
      </c>
      <c r="Q263" s="78"/>
    </row>
    <row r="264" spans="1:17" outlineLevel="1">
      <c r="A264" s="54" t="s">
        <v>667</v>
      </c>
      <c r="C264" s="73" t="str">
        <f t="shared" si="68"/>
        <v>종목197</v>
      </c>
      <c r="D264" s="74">
        <f t="shared" si="78"/>
        <v>315</v>
      </c>
      <c r="E264" s="75">
        <f t="shared" si="79"/>
        <v>106445</v>
      </c>
      <c r="F264" s="75">
        <f t="shared" si="80"/>
        <v>142380</v>
      </c>
      <c r="G264" s="75">
        <f t="shared" si="81"/>
        <v>35935</v>
      </c>
      <c r="H264" s="76">
        <f t="shared" si="76"/>
        <v>1.2999999999999999E-3</v>
      </c>
      <c r="I264" s="717">
        <f t="shared" si="77"/>
        <v>1.3370890026655196E-3</v>
      </c>
      <c r="K264" s="56"/>
      <c r="L264" s="329" t="str">
        <f>'C2_자산부채평가'!C295</f>
        <v>종목197</v>
      </c>
      <c r="M264" s="330">
        <f>'C2_자산부채평가'!D295</f>
        <v>315</v>
      </c>
      <c r="N264" s="330">
        <f>'C2_자산부채평가'!E295</f>
        <v>106445474</v>
      </c>
      <c r="O264" s="330">
        <f>'C2_자산부채평가'!F295</f>
        <v>142380000</v>
      </c>
      <c r="P264" s="78">
        <f t="shared" si="82"/>
        <v>35934526</v>
      </c>
      <c r="Q264" s="78"/>
    </row>
    <row r="265" spans="1:17" outlineLevel="1">
      <c r="A265" s="54" t="s">
        <v>667</v>
      </c>
      <c r="C265" s="73" t="str">
        <f t="shared" si="68"/>
        <v>종목198</v>
      </c>
      <c r="D265" s="74">
        <f t="shared" si="78"/>
        <v>420</v>
      </c>
      <c r="E265" s="75">
        <f t="shared" si="79"/>
        <v>66857</v>
      </c>
      <c r="F265" s="75">
        <f t="shared" si="80"/>
        <v>68460</v>
      </c>
      <c r="G265" s="75">
        <f t="shared" si="81"/>
        <v>1603</v>
      </c>
      <c r="H265" s="76">
        <f t="shared" si="76"/>
        <v>5.9999999999999995E-4</v>
      </c>
      <c r="I265" s="717">
        <f t="shared" si="77"/>
        <v>6.4290710157663628E-4</v>
      </c>
      <c r="K265" s="56"/>
      <c r="L265" s="329" t="str">
        <f>'C2_자산부채평가'!C296</f>
        <v>종목198</v>
      </c>
      <c r="M265" s="330">
        <f>'C2_자산부채평가'!D296</f>
        <v>420</v>
      </c>
      <c r="N265" s="330">
        <f>'C2_자산부채평가'!E296</f>
        <v>66856800</v>
      </c>
      <c r="O265" s="330">
        <f>'C2_자산부채평가'!F296</f>
        <v>68460000</v>
      </c>
      <c r="P265" s="78">
        <f t="shared" si="82"/>
        <v>1603200</v>
      </c>
      <c r="Q265" s="78"/>
    </row>
    <row r="266" spans="1:17" outlineLevel="1">
      <c r="A266" s="54" t="s">
        <v>667</v>
      </c>
      <c r="C266" s="73" t="str">
        <f t="shared" si="68"/>
        <v>종목199</v>
      </c>
      <c r="D266" s="74">
        <f t="shared" si="78"/>
        <v>2345</v>
      </c>
      <c r="E266" s="75">
        <f t="shared" si="79"/>
        <v>285222</v>
      </c>
      <c r="F266" s="75">
        <f t="shared" si="80"/>
        <v>442033</v>
      </c>
      <c r="G266" s="75">
        <f t="shared" si="81"/>
        <v>156811</v>
      </c>
      <c r="H266" s="76">
        <f t="shared" si="76"/>
        <v>4.1999999999999997E-3</v>
      </c>
      <c r="I266" s="717">
        <f t="shared" si="77"/>
        <v>4.1511270060067959E-3</v>
      </c>
      <c r="K266" s="56"/>
      <c r="L266" s="329" t="str">
        <f>'C2_자산부채평가'!C297</f>
        <v>종목199</v>
      </c>
      <c r="M266" s="330">
        <f>'C2_자산부채평가'!D297</f>
        <v>2345</v>
      </c>
      <c r="N266" s="330">
        <f>'C2_자산부채평가'!E297</f>
        <v>285222156</v>
      </c>
      <c r="O266" s="330">
        <f>'C2_자산부채평가'!F297</f>
        <v>442032500</v>
      </c>
      <c r="P266" s="78">
        <f t="shared" si="82"/>
        <v>156810344</v>
      </c>
      <c r="Q266" s="78"/>
    </row>
    <row r="267" spans="1:17" outlineLevel="1">
      <c r="A267" s="54" t="s">
        <v>667</v>
      </c>
      <c r="C267" s="73" t="str">
        <f t="shared" si="68"/>
        <v>종목200</v>
      </c>
      <c r="D267" s="74">
        <f t="shared" si="78"/>
        <v>35</v>
      </c>
      <c r="E267" s="75">
        <f t="shared" si="79"/>
        <v>5535</v>
      </c>
      <c r="F267" s="75">
        <f t="shared" si="80"/>
        <v>4911</v>
      </c>
      <c r="G267" s="75">
        <f t="shared" si="81"/>
        <v>-624</v>
      </c>
      <c r="H267" s="76">
        <f t="shared" si="76"/>
        <v>0</v>
      </c>
      <c r="I267" s="717">
        <f t="shared" si="77"/>
        <v>4.6119146594257387E-5</v>
      </c>
      <c r="K267" s="56"/>
      <c r="L267" s="329" t="str">
        <f>'C2_자산부채평가'!C298</f>
        <v>종목200</v>
      </c>
      <c r="M267" s="330">
        <f>'C2_자산부채평가'!D298</f>
        <v>35</v>
      </c>
      <c r="N267" s="330">
        <f>'C2_자산부채평가'!E298</f>
        <v>5534750</v>
      </c>
      <c r="O267" s="330">
        <f>'C2_자산부채평가'!F298</f>
        <v>4910500</v>
      </c>
      <c r="P267" s="78">
        <f t="shared" si="82"/>
        <v>-624250</v>
      </c>
      <c r="Q267" s="78"/>
    </row>
    <row r="268" spans="1:17" outlineLevel="1">
      <c r="A268" s="54" t="s">
        <v>667</v>
      </c>
      <c r="C268" s="73" t="str">
        <f t="shared" si="68"/>
        <v>종목201</v>
      </c>
      <c r="D268" s="74">
        <f t="shared" si="78"/>
        <v>17745</v>
      </c>
      <c r="E268" s="75">
        <f t="shared" si="79"/>
        <v>379237</v>
      </c>
      <c r="F268" s="75">
        <f t="shared" si="80"/>
        <v>383292</v>
      </c>
      <c r="G268" s="75">
        <f t="shared" si="81"/>
        <v>4055</v>
      </c>
      <c r="H268" s="76">
        <f t="shared" si="76"/>
        <v>3.5999999999999999E-3</v>
      </c>
      <c r="I268" s="717">
        <f t="shared" si="77"/>
        <v>3.5994909257597435E-3</v>
      </c>
      <c r="K268" s="56"/>
      <c r="L268" s="329" t="str">
        <f>'C2_자산부채평가'!C299</f>
        <v>종목201</v>
      </c>
      <c r="M268" s="330">
        <f>'C2_자산부채평가'!D299</f>
        <v>17745</v>
      </c>
      <c r="N268" s="330">
        <f>'C2_자산부채평가'!E299</f>
        <v>379237295</v>
      </c>
      <c r="O268" s="330">
        <f>'C2_자산부채평가'!F299</f>
        <v>383292000</v>
      </c>
      <c r="P268" s="78">
        <f t="shared" si="82"/>
        <v>4054705</v>
      </c>
      <c r="Q268" s="78"/>
    </row>
    <row r="269" spans="1:17" outlineLevel="1">
      <c r="A269" s="54" t="s">
        <v>667</v>
      </c>
      <c r="C269" s="73" t="str">
        <f t="shared" si="68"/>
        <v>종목202</v>
      </c>
      <c r="D269" s="74">
        <f t="shared" si="78"/>
        <v>1435</v>
      </c>
      <c r="E269" s="75">
        <f t="shared" si="79"/>
        <v>166353</v>
      </c>
      <c r="F269" s="75">
        <f t="shared" si="80"/>
        <v>178801</v>
      </c>
      <c r="G269" s="75">
        <f t="shared" si="81"/>
        <v>12448</v>
      </c>
      <c r="H269" s="76">
        <f t="shared" si="76"/>
        <v>1.6999999999999999E-3</v>
      </c>
      <c r="I269" s="717">
        <f t="shared" si="77"/>
        <v>1.6791182101811881E-3</v>
      </c>
      <c r="K269" s="56"/>
      <c r="L269" s="329" t="str">
        <f>'C2_자산부채평가'!C300</f>
        <v>종목202</v>
      </c>
      <c r="M269" s="330">
        <f>'C2_자산부채평가'!D300</f>
        <v>1435</v>
      </c>
      <c r="N269" s="330">
        <f>'C2_자산부채평가'!E300</f>
        <v>166353402</v>
      </c>
      <c r="O269" s="330">
        <f>'C2_자산부채평가'!F300</f>
        <v>178801000</v>
      </c>
      <c r="P269" s="78">
        <f t="shared" si="82"/>
        <v>12447598</v>
      </c>
      <c r="Q269" s="78"/>
    </row>
    <row r="270" spans="1:17" outlineLevel="1">
      <c r="A270" s="54" t="s">
        <v>667</v>
      </c>
      <c r="C270" s="73" t="str">
        <f t="shared" si="68"/>
        <v>종목203</v>
      </c>
      <c r="D270" s="74">
        <f t="shared" si="78"/>
        <v>1715</v>
      </c>
      <c r="E270" s="75">
        <f t="shared" si="79"/>
        <v>665317</v>
      </c>
      <c r="F270" s="75">
        <f t="shared" si="80"/>
        <v>872935</v>
      </c>
      <c r="G270" s="75">
        <f t="shared" si="81"/>
        <v>207618</v>
      </c>
      <c r="H270" s="76">
        <f t="shared" si="76"/>
        <v>8.2000000000000007E-3</v>
      </c>
      <c r="I270" s="717">
        <f t="shared" si="77"/>
        <v>8.1977229143266276E-3</v>
      </c>
      <c r="K270" s="56"/>
      <c r="L270" s="329" t="str">
        <f>'C2_자산부채평가'!C301</f>
        <v>종목203</v>
      </c>
      <c r="M270" s="330">
        <f>'C2_자산부채평가'!D301</f>
        <v>1715</v>
      </c>
      <c r="N270" s="330">
        <f>'C2_자산부채평가'!E301</f>
        <v>665317290</v>
      </c>
      <c r="O270" s="330">
        <f>'C2_자산부채평가'!F301</f>
        <v>872935000</v>
      </c>
      <c r="P270" s="78">
        <f t="shared" si="82"/>
        <v>207617710</v>
      </c>
      <c r="Q270" s="78"/>
    </row>
    <row r="271" spans="1:17" outlineLevel="1">
      <c r="A271" s="54" t="s">
        <v>667</v>
      </c>
      <c r="C271" s="73" t="str">
        <f t="shared" si="68"/>
        <v>종목204</v>
      </c>
      <c r="D271" s="74">
        <f t="shared" si="78"/>
        <v>1120</v>
      </c>
      <c r="E271" s="75">
        <f t="shared" si="79"/>
        <v>273190</v>
      </c>
      <c r="F271" s="75">
        <f t="shared" si="80"/>
        <v>369600</v>
      </c>
      <c r="G271" s="75">
        <f t="shared" si="81"/>
        <v>96410</v>
      </c>
      <c r="H271" s="76">
        <f t="shared" si="76"/>
        <v>3.5000000000000001E-3</v>
      </c>
      <c r="I271" s="717">
        <f t="shared" si="77"/>
        <v>3.4709095054444162E-3</v>
      </c>
      <c r="K271" s="56"/>
      <c r="L271" s="329" t="str">
        <f>'C2_자산부채평가'!C302</f>
        <v>종목204</v>
      </c>
      <c r="M271" s="330">
        <f>'C2_자산부채평가'!D302</f>
        <v>1120</v>
      </c>
      <c r="N271" s="330">
        <f>'C2_자산부채평가'!E302</f>
        <v>273190400</v>
      </c>
      <c r="O271" s="330">
        <f>'C2_자산부채평가'!F302</f>
        <v>369600000</v>
      </c>
      <c r="P271" s="78">
        <f t="shared" si="82"/>
        <v>96409600</v>
      </c>
      <c r="Q271" s="78"/>
    </row>
    <row r="272" spans="1:17" outlineLevel="1">
      <c r="A272" s="54" t="s">
        <v>667</v>
      </c>
      <c r="C272" s="73" t="str">
        <f t="shared" si="68"/>
        <v>종목205</v>
      </c>
      <c r="D272" s="74">
        <f t="shared" si="78"/>
        <v>1960</v>
      </c>
      <c r="E272" s="75">
        <f t="shared" si="79"/>
        <v>50836</v>
      </c>
      <c r="F272" s="75">
        <f t="shared" si="80"/>
        <v>49098</v>
      </c>
      <c r="G272" s="75">
        <f t="shared" si="81"/>
        <v>-1738</v>
      </c>
      <c r="H272" s="76">
        <f t="shared" si="76"/>
        <v>5.0000000000000001E-4</v>
      </c>
      <c r="I272" s="717">
        <f t="shared" si="77"/>
        <v>4.6107877407551394E-4</v>
      </c>
      <c r="K272" s="56"/>
      <c r="L272" s="329" t="str">
        <f>'C2_자산부채평가'!C303</f>
        <v>종목205</v>
      </c>
      <c r="M272" s="330">
        <f>'C2_자산부채평가'!D303</f>
        <v>1960</v>
      </c>
      <c r="N272" s="330">
        <f>'C2_자산부채평가'!E303</f>
        <v>50836120</v>
      </c>
      <c r="O272" s="330">
        <f>'C2_자산부채평가'!F303</f>
        <v>49098000</v>
      </c>
      <c r="P272" s="78">
        <f t="shared" si="82"/>
        <v>-1738120</v>
      </c>
      <c r="Q272" s="78"/>
    </row>
    <row r="273" spans="1:17" outlineLevel="1">
      <c r="A273" s="54" t="s">
        <v>667</v>
      </c>
      <c r="C273" s="73" t="str">
        <f t="shared" si="68"/>
        <v>종목206</v>
      </c>
      <c r="D273" s="74">
        <f t="shared" si="78"/>
        <v>1330</v>
      </c>
      <c r="E273" s="75">
        <f t="shared" si="79"/>
        <v>79251</v>
      </c>
      <c r="F273" s="75">
        <f t="shared" si="80"/>
        <v>69293</v>
      </c>
      <c r="G273" s="75">
        <f t="shared" si="81"/>
        <v>-9958</v>
      </c>
      <c r="H273" s="76">
        <f t="shared" si="76"/>
        <v>6.9999999999999999E-4</v>
      </c>
      <c r="I273" s="241"/>
      <c r="K273" s="56"/>
      <c r="L273" s="329" t="str">
        <f>'C2_자산부채평가'!C304</f>
        <v>종목206</v>
      </c>
      <c r="M273" s="330">
        <f>'C2_자산부채평가'!D304</f>
        <v>1330</v>
      </c>
      <c r="N273" s="330">
        <f>'C2_자산부채평가'!E304</f>
        <v>79251490</v>
      </c>
      <c r="O273" s="330">
        <f>'C2_자산부채평가'!F304</f>
        <v>69293000</v>
      </c>
      <c r="P273" s="78">
        <f t="shared" si="82"/>
        <v>-9958490</v>
      </c>
      <c r="Q273" s="78"/>
    </row>
    <row r="274" spans="1:17" outlineLevel="1">
      <c r="A274" s="54" t="s">
        <v>667</v>
      </c>
      <c r="C274" s="73">
        <f t="shared" si="68"/>
        <v>0</v>
      </c>
      <c r="D274" s="74">
        <f t="shared" ref="D274" si="83">M274</f>
        <v>0</v>
      </c>
      <c r="E274" s="75">
        <f t="shared" si="79"/>
        <v>0</v>
      </c>
      <c r="F274" s="75">
        <f t="shared" si="80"/>
        <v>0</v>
      </c>
      <c r="G274" s="75">
        <f t="shared" ref="G274" si="84">F274-E274</f>
        <v>0</v>
      </c>
      <c r="H274" s="76">
        <f t="shared" si="76"/>
        <v>0</v>
      </c>
      <c r="I274" s="241"/>
      <c r="K274" s="56"/>
      <c r="L274" s="329">
        <f>'C2_자산부채평가'!C305</f>
        <v>0</v>
      </c>
      <c r="M274" s="330">
        <f>'C2_자산부채평가'!D305</f>
        <v>0</v>
      </c>
      <c r="N274" s="330">
        <f>'C2_자산부채평가'!E305</f>
        <v>0</v>
      </c>
      <c r="O274" s="330">
        <f>'C2_자산부채평가'!F305</f>
        <v>0</v>
      </c>
      <c r="P274" s="78">
        <f t="shared" si="82"/>
        <v>0</v>
      </c>
      <c r="Q274" s="78"/>
    </row>
    <row r="275" spans="1:17" outlineLevel="1">
      <c r="C275" s="73">
        <f t="shared" si="68"/>
        <v>0</v>
      </c>
      <c r="D275" s="74">
        <f>M275</f>
        <v>0</v>
      </c>
      <c r="E275" s="75">
        <f t="shared" si="79"/>
        <v>0</v>
      </c>
      <c r="F275" s="75">
        <f t="shared" ref="F275" si="85">ROUND(O275/1000,0)</f>
        <v>0</v>
      </c>
      <c r="G275" s="75">
        <f t="shared" ref="G275" si="86">F275-E275</f>
        <v>0</v>
      </c>
      <c r="H275" s="76">
        <f t="shared" si="76"/>
        <v>0</v>
      </c>
      <c r="I275" s="241"/>
      <c r="K275" s="56"/>
      <c r="L275" s="329">
        <f>'C2_자산부채평가'!C306</f>
        <v>0</v>
      </c>
      <c r="M275" s="330">
        <f>'C2_자산부채평가'!D306</f>
        <v>0</v>
      </c>
      <c r="N275" s="330">
        <f>'C2_자산부채평가'!E306</f>
        <v>0</v>
      </c>
      <c r="O275" s="330">
        <f>'C2_자산부채평가'!F306</f>
        <v>0</v>
      </c>
      <c r="P275" s="78">
        <f t="shared" si="82"/>
        <v>0</v>
      </c>
      <c r="Q275" s="78"/>
    </row>
    <row r="276" spans="1:17" outlineLevel="1">
      <c r="C276" s="73"/>
      <c r="D276" s="74"/>
      <c r="E276" s="75"/>
      <c r="F276" s="75"/>
      <c r="G276" s="75"/>
      <c r="H276" s="76"/>
      <c r="I276" s="241"/>
      <c r="K276" s="56"/>
      <c r="L276" s="329">
        <f>'C2_자산부채평가'!C307</f>
        <v>0</v>
      </c>
      <c r="M276" s="330">
        <f>'C2_자산부채평가'!D307</f>
        <v>0</v>
      </c>
      <c r="N276" s="330">
        <f>'C2_자산부채평가'!E307</f>
        <v>0</v>
      </c>
      <c r="O276" s="330">
        <f>'C2_자산부채평가'!F307</f>
        <v>0</v>
      </c>
      <c r="P276" s="78">
        <f t="shared" si="82"/>
        <v>0</v>
      </c>
      <c r="Q276" s="78"/>
    </row>
    <row r="277" spans="1:17" hidden="1" outlineLevel="1">
      <c r="A277" s="54" t="s">
        <v>667</v>
      </c>
      <c r="C277" s="73">
        <f t="shared" si="38"/>
        <v>0</v>
      </c>
      <c r="D277" s="74">
        <f t="shared" ref="D277:D293" si="87">M277</f>
        <v>0</v>
      </c>
      <c r="E277" s="75">
        <f t="shared" ref="E277:E325" si="88">ROUND(N277/1000,0)</f>
        <v>0</v>
      </c>
      <c r="F277" s="75">
        <f t="shared" ref="F277:F293" si="89">ROUND(O277/1000,0)</f>
        <v>0</v>
      </c>
      <c r="G277" s="75">
        <f t="shared" ref="G277:G293" si="90">F277-E277</f>
        <v>0</v>
      </c>
      <c r="H277" s="76">
        <f t="shared" ref="H277:H340" si="91">F277/$F$568</f>
        <v>0</v>
      </c>
      <c r="I277" s="241"/>
      <c r="K277" s="56"/>
      <c r="L277" s="329">
        <f>'C2_자산부채평가'!C308</f>
        <v>0</v>
      </c>
      <c r="M277" s="330"/>
      <c r="N277" s="330"/>
      <c r="O277" s="330"/>
      <c r="P277" s="78"/>
      <c r="Q277" s="78"/>
    </row>
    <row r="278" spans="1:17" hidden="1" outlineLevel="1">
      <c r="A278" s="54" t="s">
        <v>667</v>
      </c>
      <c r="C278" s="73">
        <f t="shared" si="38"/>
        <v>0</v>
      </c>
      <c r="D278" s="74">
        <f t="shared" si="87"/>
        <v>0</v>
      </c>
      <c r="E278" s="75">
        <f t="shared" si="88"/>
        <v>0</v>
      </c>
      <c r="F278" s="75">
        <f t="shared" si="89"/>
        <v>0</v>
      </c>
      <c r="G278" s="75">
        <f t="shared" si="90"/>
        <v>0</v>
      </c>
      <c r="H278" s="76">
        <f t="shared" si="91"/>
        <v>0</v>
      </c>
      <c r="I278" s="241"/>
      <c r="K278" s="56"/>
      <c r="L278" s="329">
        <f>'C2_자산부채평가'!C309</f>
        <v>0</v>
      </c>
      <c r="M278" s="330"/>
      <c r="N278" s="330"/>
      <c r="O278" s="330"/>
      <c r="P278" s="78"/>
      <c r="Q278" s="78"/>
    </row>
    <row r="279" spans="1:17" hidden="1" outlineLevel="1">
      <c r="A279" s="54" t="s">
        <v>667</v>
      </c>
      <c r="C279" s="73">
        <f t="shared" si="38"/>
        <v>0</v>
      </c>
      <c r="D279" s="74">
        <f t="shared" si="87"/>
        <v>0</v>
      </c>
      <c r="E279" s="75">
        <f t="shared" si="88"/>
        <v>0</v>
      </c>
      <c r="F279" s="75">
        <f t="shared" si="89"/>
        <v>0</v>
      </c>
      <c r="G279" s="75">
        <f t="shared" si="90"/>
        <v>0</v>
      </c>
      <c r="H279" s="76">
        <f t="shared" si="91"/>
        <v>0</v>
      </c>
      <c r="I279" s="241"/>
      <c r="K279" s="56"/>
      <c r="L279" s="329">
        <f>'C2_자산부채평가'!C310</f>
        <v>0</v>
      </c>
      <c r="M279" s="330"/>
      <c r="N279" s="330"/>
      <c r="O279" s="330"/>
      <c r="P279" s="78"/>
      <c r="Q279" s="78"/>
    </row>
    <row r="280" spans="1:17" hidden="1" outlineLevel="1">
      <c r="A280" s="54" t="s">
        <v>667</v>
      </c>
      <c r="C280" s="73" t="str">
        <f t="shared" si="38"/>
        <v>(2) 코스닥주식</v>
      </c>
      <c r="D280" s="74">
        <f t="shared" si="87"/>
        <v>0</v>
      </c>
      <c r="E280" s="75">
        <f t="shared" si="88"/>
        <v>0</v>
      </c>
      <c r="F280" s="75">
        <f t="shared" si="89"/>
        <v>0</v>
      </c>
      <c r="G280" s="75">
        <f t="shared" si="90"/>
        <v>0</v>
      </c>
      <c r="H280" s="76">
        <f t="shared" si="91"/>
        <v>0</v>
      </c>
      <c r="I280" s="241"/>
      <c r="K280" s="56"/>
      <c r="L280" s="329" t="str">
        <f>'C2_자산부채평가'!C311</f>
        <v>(2) 코스닥주식</v>
      </c>
      <c r="M280" s="330"/>
      <c r="N280" s="330"/>
      <c r="O280" s="330"/>
      <c r="P280" s="78"/>
      <c r="Q280" s="78"/>
    </row>
    <row r="281" spans="1:17" hidden="1" outlineLevel="1">
      <c r="A281" s="54" t="s">
        <v>667</v>
      </c>
      <c r="C281" s="73" t="str">
        <f t="shared" si="38"/>
        <v xml:space="preserve">종목명          </v>
      </c>
      <c r="D281" s="74">
        <f t="shared" si="87"/>
        <v>0</v>
      </c>
      <c r="E281" s="75">
        <f t="shared" si="88"/>
        <v>0</v>
      </c>
      <c r="F281" s="75">
        <f t="shared" si="89"/>
        <v>0</v>
      </c>
      <c r="G281" s="75">
        <f t="shared" si="90"/>
        <v>0</v>
      </c>
      <c r="H281" s="76">
        <f t="shared" si="91"/>
        <v>0</v>
      </c>
      <c r="I281" s="241"/>
      <c r="K281" s="56"/>
      <c r="L281" s="329" t="str">
        <f>'C2_자산부채평가'!C312</f>
        <v xml:space="preserve">종목명          </v>
      </c>
      <c r="M281" s="330"/>
      <c r="N281" s="330"/>
      <c r="O281" s="330"/>
      <c r="P281" s="78"/>
      <c r="Q281" s="78"/>
    </row>
    <row r="282" spans="1:17" hidden="1" outlineLevel="1">
      <c r="A282" s="54" t="s">
        <v>667</v>
      </c>
      <c r="C282" s="73">
        <f t="shared" si="38"/>
        <v>0</v>
      </c>
      <c r="D282" s="74">
        <f t="shared" si="87"/>
        <v>0</v>
      </c>
      <c r="E282" s="75">
        <f t="shared" si="88"/>
        <v>0</v>
      </c>
      <c r="F282" s="75">
        <f t="shared" si="89"/>
        <v>0</v>
      </c>
      <c r="G282" s="75">
        <f t="shared" si="90"/>
        <v>0</v>
      </c>
      <c r="H282" s="76">
        <f t="shared" si="91"/>
        <v>0</v>
      </c>
      <c r="I282" s="241"/>
      <c r="K282" s="56"/>
      <c r="L282" s="329">
        <f>'C2_자산부채평가'!C313</f>
        <v>0</v>
      </c>
      <c r="M282" s="330"/>
      <c r="N282" s="330"/>
      <c r="O282" s="330"/>
      <c r="P282" s="78"/>
      <c r="Q282" s="78"/>
    </row>
    <row r="283" spans="1:17" hidden="1" outlineLevel="1">
      <c r="A283" s="54" t="s">
        <v>667</v>
      </c>
      <c r="C283" s="73">
        <f t="shared" si="38"/>
        <v>0</v>
      </c>
      <c r="D283" s="74">
        <f t="shared" si="87"/>
        <v>0</v>
      </c>
      <c r="E283" s="75">
        <f t="shared" si="88"/>
        <v>0</v>
      </c>
      <c r="F283" s="75">
        <f t="shared" si="89"/>
        <v>0</v>
      </c>
      <c r="G283" s="75">
        <f t="shared" si="90"/>
        <v>0</v>
      </c>
      <c r="H283" s="76">
        <f t="shared" si="91"/>
        <v>0</v>
      </c>
      <c r="I283" s="241"/>
      <c r="K283" s="56"/>
      <c r="L283" s="329">
        <f>'C2_자산부채평가'!C314</f>
        <v>0</v>
      </c>
      <c r="M283" s="330"/>
      <c r="N283" s="330"/>
      <c r="O283" s="330"/>
      <c r="P283" s="78"/>
      <c r="Q283" s="78"/>
    </row>
    <row r="284" spans="1:17" hidden="1" outlineLevel="1">
      <c r="A284" s="54" t="s">
        <v>667</v>
      </c>
      <c r="C284" s="73">
        <f t="shared" si="38"/>
        <v>0</v>
      </c>
      <c r="D284" s="74">
        <f t="shared" si="87"/>
        <v>0</v>
      </c>
      <c r="E284" s="75">
        <f t="shared" si="88"/>
        <v>0</v>
      </c>
      <c r="F284" s="75">
        <f t="shared" si="89"/>
        <v>0</v>
      </c>
      <c r="G284" s="75">
        <f t="shared" si="90"/>
        <v>0</v>
      </c>
      <c r="H284" s="76">
        <f t="shared" si="91"/>
        <v>0</v>
      </c>
      <c r="I284" s="241"/>
      <c r="K284" s="56"/>
      <c r="L284" s="329">
        <f>'C2_자산부채평가'!C315</f>
        <v>0</v>
      </c>
      <c r="M284" s="330"/>
      <c r="N284" s="330"/>
      <c r="O284" s="330"/>
      <c r="P284" s="78"/>
      <c r="Q284" s="78"/>
    </row>
    <row r="285" spans="1:17" hidden="1" outlineLevel="1">
      <c r="A285" s="54" t="s">
        <v>667</v>
      </c>
      <c r="C285" s="73">
        <f t="shared" si="38"/>
        <v>0</v>
      </c>
      <c r="D285" s="74">
        <f t="shared" si="87"/>
        <v>0</v>
      </c>
      <c r="E285" s="75">
        <f t="shared" si="88"/>
        <v>0</v>
      </c>
      <c r="F285" s="75">
        <f t="shared" si="89"/>
        <v>0</v>
      </c>
      <c r="G285" s="75">
        <f t="shared" si="90"/>
        <v>0</v>
      </c>
      <c r="H285" s="76">
        <f t="shared" si="91"/>
        <v>0</v>
      </c>
      <c r="I285" s="241"/>
      <c r="K285" s="56"/>
      <c r="L285" s="329">
        <f>'C2_자산부채평가'!C316</f>
        <v>0</v>
      </c>
      <c r="M285" s="330"/>
      <c r="N285" s="330"/>
      <c r="O285" s="330"/>
      <c r="P285" s="78"/>
      <c r="Q285" s="78"/>
    </row>
    <row r="286" spans="1:17" hidden="1" outlineLevel="1">
      <c r="A286" s="54" t="s">
        <v>667</v>
      </c>
      <c r="C286" s="73">
        <f t="shared" si="38"/>
        <v>0</v>
      </c>
      <c r="D286" s="74">
        <f t="shared" si="87"/>
        <v>0</v>
      </c>
      <c r="E286" s="75">
        <f t="shared" si="88"/>
        <v>0</v>
      </c>
      <c r="F286" s="75">
        <f t="shared" si="89"/>
        <v>0</v>
      </c>
      <c r="G286" s="75">
        <f t="shared" si="90"/>
        <v>0</v>
      </c>
      <c r="H286" s="76">
        <f t="shared" si="91"/>
        <v>0</v>
      </c>
      <c r="I286" s="241"/>
      <c r="K286" s="56"/>
      <c r="L286" s="329">
        <f>'C2_자산부채평가'!C317</f>
        <v>0</v>
      </c>
      <c r="M286" s="330"/>
      <c r="N286" s="330"/>
      <c r="O286" s="330"/>
      <c r="P286" s="78"/>
      <c r="Q286" s="78"/>
    </row>
    <row r="287" spans="1:17" hidden="1" outlineLevel="1">
      <c r="A287" s="54" t="s">
        <v>667</v>
      </c>
      <c r="C287" s="73">
        <f t="shared" si="38"/>
        <v>0</v>
      </c>
      <c r="D287" s="74">
        <f t="shared" si="87"/>
        <v>0</v>
      </c>
      <c r="E287" s="75">
        <f t="shared" si="88"/>
        <v>0</v>
      </c>
      <c r="F287" s="75">
        <f t="shared" si="89"/>
        <v>0</v>
      </c>
      <c r="G287" s="75">
        <f t="shared" si="90"/>
        <v>0</v>
      </c>
      <c r="H287" s="76">
        <f t="shared" si="91"/>
        <v>0</v>
      </c>
      <c r="I287" s="241"/>
      <c r="K287" s="56"/>
      <c r="L287" s="329">
        <f>'C2_자산부채평가'!C318</f>
        <v>0</v>
      </c>
      <c r="M287" s="330"/>
      <c r="N287" s="330"/>
      <c r="O287" s="330"/>
      <c r="P287" s="78"/>
      <c r="Q287" s="78"/>
    </row>
    <row r="288" spans="1:17" hidden="1" outlineLevel="1">
      <c r="A288" s="54" t="s">
        <v>667</v>
      </c>
      <c r="C288" s="73">
        <f t="shared" si="38"/>
        <v>0</v>
      </c>
      <c r="D288" s="74">
        <f t="shared" si="87"/>
        <v>0</v>
      </c>
      <c r="E288" s="75">
        <f t="shared" si="88"/>
        <v>0</v>
      </c>
      <c r="F288" s="75">
        <f t="shared" si="89"/>
        <v>0</v>
      </c>
      <c r="G288" s="75">
        <f t="shared" si="90"/>
        <v>0</v>
      </c>
      <c r="H288" s="76">
        <f t="shared" si="91"/>
        <v>0</v>
      </c>
      <c r="I288" s="241"/>
      <c r="K288" s="56"/>
      <c r="L288" s="329">
        <f>'C2_자산부채평가'!C319</f>
        <v>0</v>
      </c>
      <c r="M288" s="330"/>
      <c r="N288" s="330"/>
      <c r="O288" s="330"/>
      <c r="P288" s="78"/>
      <c r="Q288" s="78"/>
    </row>
    <row r="289" spans="1:17" hidden="1" outlineLevel="1">
      <c r="A289" s="54" t="s">
        <v>667</v>
      </c>
      <c r="C289" s="73">
        <f t="shared" si="38"/>
        <v>0</v>
      </c>
      <c r="D289" s="74">
        <f t="shared" si="87"/>
        <v>0</v>
      </c>
      <c r="E289" s="75">
        <f t="shared" si="88"/>
        <v>0</v>
      </c>
      <c r="F289" s="75">
        <f t="shared" si="89"/>
        <v>0</v>
      </c>
      <c r="G289" s="75">
        <f t="shared" si="90"/>
        <v>0</v>
      </c>
      <c r="H289" s="76">
        <f t="shared" si="91"/>
        <v>0</v>
      </c>
      <c r="I289" s="241"/>
      <c r="K289" s="56"/>
      <c r="L289" s="329">
        <f>'C2_자산부채평가'!C320</f>
        <v>0</v>
      </c>
      <c r="M289" s="330"/>
      <c r="N289" s="330"/>
      <c r="O289" s="330"/>
      <c r="P289" s="78"/>
      <c r="Q289" s="78"/>
    </row>
    <row r="290" spans="1:17" hidden="1" outlineLevel="1">
      <c r="A290" s="54" t="s">
        <v>667</v>
      </c>
      <c r="C290" s="73">
        <f t="shared" si="38"/>
        <v>0</v>
      </c>
      <c r="D290" s="74">
        <f t="shared" si="87"/>
        <v>0</v>
      </c>
      <c r="E290" s="75">
        <f t="shared" si="88"/>
        <v>0</v>
      </c>
      <c r="F290" s="75">
        <f t="shared" si="89"/>
        <v>0</v>
      </c>
      <c r="G290" s="75">
        <f t="shared" si="90"/>
        <v>0</v>
      </c>
      <c r="H290" s="76">
        <f t="shared" si="91"/>
        <v>0</v>
      </c>
      <c r="I290" s="241"/>
      <c r="K290" s="56"/>
      <c r="L290" s="329">
        <f>'C2_자산부채평가'!C321</f>
        <v>0</v>
      </c>
      <c r="M290" s="330"/>
      <c r="N290" s="330"/>
      <c r="O290" s="330"/>
      <c r="P290" s="78"/>
      <c r="Q290" s="78"/>
    </row>
    <row r="291" spans="1:17" hidden="1" outlineLevel="1">
      <c r="A291" s="54" t="s">
        <v>667</v>
      </c>
      <c r="C291" s="73">
        <f t="shared" si="38"/>
        <v>0</v>
      </c>
      <c r="D291" s="74">
        <f t="shared" si="87"/>
        <v>0</v>
      </c>
      <c r="E291" s="75">
        <f t="shared" si="88"/>
        <v>0</v>
      </c>
      <c r="F291" s="75">
        <f t="shared" si="89"/>
        <v>0</v>
      </c>
      <c r="G291" s="75">
        <f t="shared" si="90"/>
        <v>0</v>
      </c>
      <c r="H291" s="76">
        <f t="shared" si="91"/>
        <v>0</v>
      </c>
      <c r="I291" s="241"/>
      <c r="K291" s="56"/>
      <c r="L291" s="329">
        <f>'C2_자산부채평가'!C322</f>
        <v>0</v>
      </c>
      <c r="M291" s="330"/>
      <c r="N291" s="330"/>
      <c r="O291" s="330"/>
      <c r="P291" s="78"/>
      <c r="Q291" s="78"/>
    </row>
    <row r="292" spans="1:17" hidden="1" outlineLevel="1">
      <c r="A292" s="54" t="s">
        <v>667</v>
      </c>
      <c r="C292" s="73">
        <f t="shared" si="38"/>
        <v>0</v>
      </c>
      <c r="D292" s="74">
        <f t="shared" si="87"/>
        <v>0</v>
      </c>
      <c r="E292" s="75">
        <f t="shared" si="88"/>
        <v>0</v>
      </c>
      <c r="F292" s="75">
        <f t="shared" si="89"/>
        <v>0</v>
      </c>
      <c r="G292" s="75">
        <f t="shared" si="90"/>
        <v>0</v>
      </c>
      <c r="H292" s="76">
        <f t="shared" si="91"/>
        <v>0</v>
      </c>
      <c r="I292" s="241"/>
      <c r="K292" s="56"/>
      <c r="L292" s="329">
        <f>'C2_자산부채평가'!C323</f>
        <v>0</v>
      </c>
      <c r="M292" s="330"/>
      <c r="N292" s="330"/>
      <c r="O292" s="330"/>
      <c r="P292" s="78"/>
      <c r="Q292" s="78"/>
    </row>
    <row r="293" spans="1:17" hidden="1" outlineLevel="1">
      <c r="A293" s="54" t="s">
        <v>667</v>
      </c>
      <c r="C293" s="73">
        <f t="shared" si="38"/>
        <v>0</v>
      </c>
      <c r="D293" s="74">
        <f t="shared" si="87"/>
        <v>0</v>
      </c>
      <c r="E293" s="75">
        <f t="shared" si="88"/>
        <v>0</v>
      </c>
      <c r="F293" s="75">
        <f t="shared" si="89"/>
        <v>0</v>
      </c>
      <c r="G293" s="75">
        <f t="shared" si="90"/>
        <v>0</v>
      </c>
      <c r="H293" s="76">
        <f t="shared" si="91"/>
        <v>0</v>
      </c>
      <c r="I293" s="241"/>
      <c r="K293" s="56"/>
      <c r="L293" s="329">
        <f>'C2_자산부채평가'!C324</f>
        <v>0</v>
      </c>
      <c r="M293" s="330"/>
      <c r="N293" s="330"/>
      <c r="O293" s="330"/>
      <c r="P293" s="78"/>
      <c r="Q293" s="78"/>
    </row>
    <row r="294" spans="1:17" hidden="1" outlineLevel="1">
      <c r="A294" s="54" t="s">
        <v>667</v>
      </c>
      <c r="C294" s="73">
        <f t="shared" ref="C294:C357" si="92">L294</f>
        <v>0</v>
      </c>
      <c r="D294" s="74">
        <f t="shared" ref="D294:D357" si="93">M294</f>
        <v>0</v>
      </c>
      <c r="E294" s="75">
        <f t="shared" si="88"/>
        <v>0</v>
      </c>
      <c r="F294" s="75">
        <f t="shared" ref="F294:F357" si="94">ROUND(O294/1000,0)</f>
        <v>0</v>
      </c>
      <c r="G294" s="75">
        <f t="shared" ref="G294:G357" si="95">F294-E294</f>
        <v>0</v>
      </c>
      <c r="H294" s="76">
        <f t="shared" si="91"/>
        <v>0</v>
      </c>
      <c r="I294" s="241"/>
      <c r="K294" s="56"/>
      <c r="L294" s="329">
        <f>'C2_자산부채평가'!C325</f>
        <v>0</v>
      </c>
      <c r="M294" s="330"/>
      <c r="N294" s="330"/>
      <c r="O294" s="330"/>
      <c r="P294" s="78"/>
      <c r="Q294" s="78"/>
    </row>
    <row r="295" spans="1:17" hidden="1" outlineLevel="1">
      <c r="A295" s="54" t="s">
        <v>667</v>
      </c>
      <c r="C295" s="73">
        <f t="shared" si="92"/>
        <v>0</v>
      </c>
      <c r="D295" s="74">
        <f t="shared" si="93"/>
        <v>0</v>
      </c>
      <c r="E295" s="75">
        <f t="shared" si="88"/>
        <v>0</v>
      </c>
      <c r="F295" s="75">
        <f t="shared" si="94"/>
        <v>0</v>
      </c>
      <c r="G295" s="75">
        <f t="shared" si="95"/>
        <v>0</v>
      </c>
      <c r="H295" s="76">
        <f t="shared" si="91"/>
        <v>0</v>
      </c>
      <c r="I295" s="241"/>
      <c r="K295" s="56"/>
      <c r="L295" s="329">
        <f>'C2_자산부채평가'!C326</f>
        <v>0</v>
      </c>
      <c r="M295" s="330"/>
      <c r="N295" s="330"/>
      <c r="O295" s="330"/>
      <c r="P295" s="78"/>
      <c r="Q295" s="78"/>
    </row>
    <row r="296" spans="1:17" hidden="1" outlineLevel="1">
      <c r="A296" s="54" t="s">
        <v>667</v>
      </c>
      <c r="C296" s="73">
        <f t="shared" si="92"/>
        <v>0</v>
      </c>
      <c r="D296" s="74">
        <f t="shared" si="93"/>
        <v>0</v>
      </c>
      <c r="E296" s="75">
        <f t="shared" si="88"/>
        <v>0</v>
      </c>
      <c r="F296" s="75">
        <f t="shared" si="94"/>
        <v>0</v>
      </c>
      <c r="G296" s="75">
        <f t="shared" si="95"/>
        <v>0</v>
      </c>
      <c r="H296" s="76">
        <f t="shared" si="91"/>
        <v>0</v>
      </c>
      <c r="I296" s="241"/>
      <c r="K296" s="56"/>
      <c r="L296" s="329">
        <f>'C2_자산부채평가'!C327</f>
        <v>0</v>
      </c>
      <c r="M296" s="330"/>
      <c r="N296" s="330"/>
      <c r="O296" s="330"/>
      <c r="P296" s="78"/>
      <c r="Q296" s="78"/>
    </row>
    <row r="297" spans="1:17" hidden="1" outlineLevel="1">
      <c r="A297" s="54" t="s">
        <v>667</v>
      </c>
      <c r="C297" s="73">
        <f t="shared" si="92"/>
        <v>0</v>
      </c>
      <c r="D297" s="74">
        <f t="shared" si="93"/>
        <v>0</v>
      </c>
      <c r="E297" s="75">
        <f t="shared" si="88"/>
        <v>0</v>
      </c>
      <c r="F297" s="75">
        <f t="shared" si="94"/>
        <v>0</v>
      </c>
      <c r="G297" s="75">
        <f t="shared" si="95"/>
        <v>0</v>
      </c>
      <c r="H297" s="76">
        <f t="shared" si="91"/>
        <v>0</v>
      </c>
      <c r="I297" s="241"/>
      <c r="K297" s="56"/>
      <c r="L297" s="329">
        <f>'C2_자산부채평가'!C328</f>
        <v>0</v>
      </c>
      <c r="M297" s="330"/>
      <c r="N297" s="330"/>
      <c r="O297" s="330"/>
      <c r="P297" s="78"/>
      <c r="Q297" s="78"/>
    </row>
    <row r="298" spans="1:17" hidden="1" outlineLevel="1">
      <c r="A298" s="54" t="s">
        <v>667</v>
      </c>
      <c r="C298" s="73">
        <f t="shared" si="92"/>
        <v>0</v>
      </c>
      <c r="D298" s="74">
        <f t="shared" si="93"/>
        <v>0</v>
      </c>
      <c r="E298" s="75">
        <f t="shared" si="88"/>
        <v>0</v>
      </c>
      <c r="F298" s="75">
        <f t="shared" si="94"/>
        <v>0</v>
      </c>
      <c r="G298" s="75">
        <f t="shared" si="95"/>
        <v>0</v>
      </c>
      <c r="H298" s="76">
        <f t="shared" si="91"/>
        <v>0</v>
      </c>
      <c r="I298" s="241"/>
      <c r="K298" s="56"/>
      <c r="L298" s="329">
        <f>'C2_자산부채평가'!C329</f>
        <v>0</v>
      </c>
      <c r="M298" s="330"/>
      <c r="N298" s="330"/>
      <c r="O298" s="330"/>
      <c r="P298" s="78"/>
      <c r="Q298" s="78"/>
    </row>
    <row r="299" spans="1:17" hidden="1" outlineLevel="1">
      <c r="A299" s="54" t="s">
        <v>667</v>
      </c>
      <c r="C299" s="73">
        <f t="shared" si="92"/>
        <v>0</v>
      </c>
      <c r="D299" s="74">
        <f t="shared" si="93"/>
        <v>0</v>
      </c>
      <c r="E299" s="75">
        <f t="shared" si="88"/>
        <v>0</v>
      </c>
      <c r="F299" s="75">
        <f t="shared" si="94"/>
        <v>0</v>
      </c>
      <c r="G299" s="75">
        <f t="shared" si="95"/>
        <v>0</v>
      </c>
      <c r="H299" s="76">
        <f t="shared" si="91"/>
        <v>0</v>
      </c>
      <c r="I299" s="241"/>
      <c r="K299" s="56"/>
      <c r="L299" s="329">
        <f>'C2_자산부채평가'!C330</f>
        <v>0</v>
      </c>
      <c r="M299" s="330"/>
      <c r="N299" s="330"/>
      <c r="O299" s="330"/>
      <c r="P299" s="78"/>
      <c r="Q299" s="78"/>
    </row>
    <row r="300" spans="1:17" hidden="1" outlineLevel="1">
      <c r="A300" s="54" t="s">
        <v>667</v>
      </c>
      <c r="C300" s="73">
        <f t="shared" si="92"/>
        <v>0</v>
      </c>
      <c r="D300" s="74">
        <f t="shared" si="93"/>
        <v>0</v>
      </c>
      <c r="E300" s="75">
        <f t="shared" si="88"/>
        <v>0</v>
      </c>
      <c r="F300" s="75">
        <f t="shared" si="94"/>
        <v>0</v>
      </c>
      <c r="G300" s="75">
        <f t="shared" si="95"/>
        <v>0</v>
      </c>
      <c r="H300" s="76">
        <f t="shared" si="91"/>
        <v>0</v>
      </c>
      <c r="I300" s="241"/>
      <c r="K300" s="56"/>
      <c r="L300" s="329">
        <f>'C2_자산부채평가'!C331</f>
        <v>0</v>
      </c>
      <c r="M300" s="330"/>
      <c r="N300" s="330"/>
      <c r="O300" s="330"/>
      <c r="P300" s="78"/>
      <c r="Q300" s="78"/>
    </row>
    <row r="301" spans="1:17" hidden="1" outlineLevel="1">
      <c r="A301" s="54" t="s">
        <v>667</v>
      </c>
      <c r="C301" s="73">
        <f t="shared" si="92"/>
        <v>0</v>
      </c>
      <c r="D301" s="74">
        <f t="shared" si="93"/>
        <v>0</v>
      </c>
      <c r="E301" s="75">
        <f t="shared" si="88"/>
        <v>0</v>
      </c>
      <c r="F301" s="75">
        <f t="shared" si="94"/>
        <v>0</v>
      </c>
      <c r="G301" s="75">
        <f t="shared" si="95"/>
        <v>0</v>
      </c>
      <c r="H301" s="76">
        <f t="shared" si="91"/>
        <v>0</v>
      </c>
      <c r="I301" s="241"/>
      <c r="K301" s="56"/>
      <c r="L301" s="329">
        <f>'C2_자산부채평가'!C332</f>
        <v>0</v>
      </c>
      <c r="M301" s="330"/>
      <c r="N301" s="330"/>
      <c r="O301" s="330"/>
      <c r="P301" s="78"/>
      <c r="Q301" s="78"/>
    </row>
    <row r="302" spans="1:17" hidden="1" outlineLevel="1">
      <c r="A302" s="54" t="s">
        <v>667</v>
      </c>
      <c r="C302" s="73">
        <f t="shared" si="92"/>
        <v>0</v>
      </c>
      <c r="D302" s="74">
        <f t="shared" si="93"/>
        <v>0</v>
      </c>
      <c r="E302" s="75">
        <f t="shared" si="88"/>
        <v>0</v>
      </c>
      <c r="F302" s="75">
        <f t="shared" si="94"/>
        <v>0</v>
      </c>
      <c r="G302" s="75">
        <f t="shared" si="95"/>
        <v>0</v>
      </c>
      <c r="H302" s="76">
        <f t="shared" si="91"/>
        <v>0</v>
      </c>
      <c r="I302" s="241"/>
      <c r="K302" s="56"/>
      <c r="L302" s="329">
        <f>'C2_자산부채평가'!C333</f>
        <v>0</v>
      </c>
      <c r="M302" s="330"/>
      <c r="N302" s="330"/>
      <c r="O302" s="330"/>
      <c r="P302" s="78"/>
      <c r="Q302" s="78"/>
    </row>
    <row r="303" spans="1:17" hidden="1" outlineLevel="1">
      <c r="A303" s="54" t="s">
        <v>667</v>
      </c>
      <c r="C303" s="73">
        <f t="shared" si="92"/>
        <v>0</v>
      </c>
      <c r="D303" s="74">
        <f t="shared" si="93"/>
        <v>0</v>
      </c>
      <c r="E303" s="75">
        <f t="shared" si="88"/>
        <v>0</v>
      </c>
      <c r="F303" s="75">
        <f t="shared" si="94"/>
        <v>0</v>
      </c>
      <c r="G303" s="75">
        <f t="shared" si="95"/>
        <v>0</v>
      </c>
      <c r="H303" s="76">
        <f t="shared" si="91"/>
        <v>0</v>
      </c>
      <c r="I303" s="241"/>
      <c r="K303" s="56"/>
      <c r="L303" s="329">
        <f>'C2_자산부채평가'!C334</f>
        <v>0</v>
      </c>
      <c r="M303" s="330"/>
      <c r="N303" s="330"/>
      <c r="O303" s="330"/>
      <c r="P303" s="78"/>
      <c r="Q303" s="78"/>
    </row>
    <row r="304" spans="1:17" hidden="1" outlineLevel="1">
      <c r="A304" s="54" t="s">
        <v>667</v>
      </c>
      <c r="C304" s="73">
        <f t="shared" si="92"/>
        <v>0</v>
      </c>
      <c r="D304" s="74">
        <f t="shared" si="93"/>
        <v>0</v>
      </c>
      <c r="E304" s="75">
        <f t="shared" si="88"/>
        <v>0</v>
      </c>
      <c r="F304" s="75">
        <f t="shared" si="94"/>
        <v>0</v>
      </c>
      <c r="G304" s="75">
        <f t="shared" si="95"/>
        <v>0</v>
      </c>
      <c r="H304" s="76">
        <f t="shared" si="91"/>
        <v>0</v>
      </c>
      <c r="I304" s="241"/>
      <c r="K304" s="56"/>
      <c r="L304" s="329">
        <f>'C2_자산부채평가'!C335</f>
        <v>0</v>
      </c>
      <c r="M304" s="330"/>
      <c r="N304" s="330"/>
      <c r="O304" s="330"/>
      <c r="P304" s="78"/>
      <c r="Q304" s="78"/>
    </row>
    <row r="305" spans="1:17" hidden="1" outlineLevel="1">
      <c r="A305" s="54" t="s">
        <v>667</v>
      </c>
      <c r="C305" s="73">
        <f t="shared" si="92"/>
        <v>0</v>
      </c>
      <c r="D305" s="74">
        <f t="shared" si="93"/>
        <v>0</v>
      </c>
      <c r="E305" s="75">
        <f t="shared" si="88"/>
        <v>0</v>
      </c>
      <c r="F305" s="75">
        <f t="shared" si="94"/>
        <v>0</v>
      </c>
      <c r="G305" s="75">
        <f t="shared" si="95"/>
        <v>0</v>
      </c>
      <c r="H305" s="76">
        <f t="shared" si="91"/>
        <v>0</v>
      </c>
      <c r="I305" s="241"/>
      <c r="K305" s="56"/>
      <c r="L305" s="329">
        <f>'C2_자산부채평가'!C336</f>
        <v>0</v>
      </c>
      <c r="M305" s="330"/>
      <c r="N305" s="330"/>
      <c r="O305" s="330"/>
      <c r="P305" s="78"/>
      <c r="Q305" s="78"/>
    </row>
    <row r="306" spans="1:17" hidden="1" outlineLevel="1">
      <c r="A306" s="54" t="s">
        <v>667</v>
      </c>
      <c r="C306" s="73">
        <f t="shared" si="92"/>
        <v>0</v>
      </c>
      <c r="D306" s="74">
        <f t="shared" si="93"/>
        <v>0</v>
      </c>
      <c r="E306" s="75">
        <f t="shared" si="88"/>
        <v>0</v>
      </c>
      <c r="F306" s="75">
        <f t="shared" si="94"/>
        <v>0</v>
      </c>
      <c r="G306" s="75">
        <f t="shared" si="95"/>
        <v>0</v>
      </c>
      <c r="H306" s="76">
        <f t="shared" si="91"/>
        <v>0</v>
      </c>
      <c r="I306" s="241"/>
      <c r="K306" s="56"/>
      <c r="L306" s="329">
        <f>'C2_자산부채평가'!C337</f>
        <v>0</v>
      </c>
      <c r="M306" s="330"/>
      <c r="N306" s="330"/>
      <c r="O306" s="330"/>
      <c r="P306" s="78"/>
      <c r="Q306" s="78"/>
    </row>
    <row r="307" spans="1:17" hidden="1" outlineLevel="1">
      <c r="A307" s="54" t="s">
        <v>667</v>
      </c>
      <c r="C307" s="73">
        <f t="shared" si="92"/>
        <v>0</v>
      </c>
      <c r="D307" s="74">
        <f t="shared" si="93"/>
        <v>0</v>
      </c>
      <c r="E307" s="75">
        <f t="shared" si="88"/>
        <v>0</v>
      </c>
      <c r="F307" s="75">
        <f t="shared" si="94"/>
        <v>0</v>
      </c>
      <c r="G307" s="75">
        <f t="shared" si="95"/>
        <v>0</v>
      </c>
      <c r="H307" s="76">
        <f t="shared" si="91"/>
        <v>0</v>
      </c>
      <c r="I307" s="241"/>
      <c r="K307" s="56"/>
      <c r="L307" s="329">
        <f>'C2_자산부채평가'!C338</f>
        <v>0</v>
      </c>
      <c r="M307" s="330"/>
      <c r="N307" s="330"/>
      <c r="O307" s="330"/>
      <c r="P307" s="78"/>
      <c r="Q307" s="78"/>
    </row>
    <row r="308" spans="1:17" hidden="1" outlineLevel="1">
      <c r="A308" s="54" t="s">
        <v>667</v>
      </c>
      <c r="C308" s="73">
        <f t="shared" si="92"/>
        <v>0</v>
      </c>
      <c r="D308" s="74">
        <f t="shared" si="93"/>
        <v>0</v>
      </c>
      <c r="E308" s="75">
        <f t="shared" si="88"/>
        <v>0</v>
      </c>
      <c r="F308" s="75">
        <f t="shared" si="94"/>
        <v>0</v>
      </c>
      <c r="G308" s="75">
        <f t="shared" si="95"/>
        <v>0</v>
      </c>
      <c r="H308" s="76">
        <f t="shared" si="91"/>
        <v>0</v>
      </c>
      <c r="I308" s="241"/>
      <c r="K308" s="56"/>
      <c r="L308" s="329">
        <f>'C2_자산부채평가'!C339</f>
        <v>0</v>
      </c>
      <c r="M308" s="330"/>
      <c r="N308" s="330"/>
      <c r="O308" s="330"/>
      <c r="P308" s="78"/>
      <c r="Q308" s="78"/>
    </row>
    <row r="309" spans="1:17" hidden="1" outlineLevel="1">
      <c r="A309" s="54" t="s">
        <v>667</v>
      </c>
      <c r="C309" s="73">
        <f t="shared" si="92"/>
        <v>0</v>
      </c>
      <c r="D309" s="74">
        <f t="shared" si="93"/>
        <v>0</v>
      </c>
      <c r="E309" s="75">
        <f t="shared" si="88"/>
        <v>0</v>
      </c>
      <c r="F309" s="75">
        <f t="shared" si="94"/>
        <v>0</v>
      </c>
      <c r="G309" s="75">
        <f t="shared" si="95"/>
        <v>0</v>
      </c>
      <c r="H309" s="76">
        <f t="shared" si="91"/>
        <v>0</v>
      </c>
      <c r="I309" s="241"/>
      <c r="K309" s="56"/>
      <c r="L309" s="329">
        <f>'C2_자산부채평가'!C340</f>
        <v>0</v>
      </c>
      <c r="M309" s="330"/>
      <c r="N309" s="330"/>
      <c r="O309" s="330"/>
      <c r="P309" s="78"/>
      <c r="Q309" s="78"/>
    </row>
    <row r="310" spans="1:17" hidden="1" outlineLevel="1">
      <c r="A310" s="54" t="s">
        <v>667</v>
      </c>
      <c r="C310" s="73">
        <f t="shared" si="92"/>
        <v>0</v>
      </c>
      <c r="D310" s="74">
        <f t="shared" si="93"/>
        <v>0</v>
      </c>
      <c r="E310" s="75">
        <f t="shared" si="88"/>
        <v>0</v>
      </c>
      <c r="F310" s="75">
        <f t="shared" si="94"/>
        <v>0</v>
      </c>
      <c r="G310" s="75">
        <f t="shared" si="95"/>
        <v>0</v>
      </c>
      <c r="H310" s="76">
        <f t="shared" si="91"/>
        <v>0</v>
      </c>
      <c r="I310" s="241"/>
      <c r="K310" s="56"/>
      <c r="L310" s="329">
        <f>'C2_자산부채평가'!C341</f>
        <v>0</v>
      </c>
      <c r="M310" s="330"/>
      <c r="N310" s="330"/>
      <c r="O310" s="330"/>
      <c r="P310" s="78"/>
      <c r="Q310" s="78"/>
    </row>
    <row r="311" spans="1:17" hidden="1" outlineLevel="1">
      <c r="A311" s="54" t="s">
        <v>667</v>
      </c>
      <c r="C311" s="73">
        <f t="shared" si="92"/>
        <v>0</v>
      </c>
      <c r="D311" s="74">
        <f t="shared" si="93"/>
        <v>0</v>
      </c>
      <c r="E311" s="75">
        <f t="shared" si="88"/>
        <v>0</v>
      </c>
      <c r="F311" s="75">
        <f t="shared" si="94"/>
        <v>0</v>
      </c>
      <c r="G311" s="75">
        <f t="shared" si="95"/>
        <v>0</v>
      </c>
      <c r="H311" s="76">
        <f t="shared" si="91"/>
        <v>0</v>
      </c>
      <c r="I311" s="241"/>
      <c r="K311" s="56"/>
      <c r="L311" s="329">
        <f>'C2_자산부채평가'!C342</f>
        <v>0</v>
      </c>
      <c r="M311" s="330"/>
      <c r="N311" s="330"/>
      <c r="O311" s="330"/>
      <c r="P311" s="78"/>
      <c r="Q311" s="78"/>
    </row>
    <row r="312" spans="1:17" hidden="1" outlineLevel="1">
      <c r="A312" s="54" t="s">
        <v>667</v>
      </c>
      <c r="C312" s="73">
        <f t="shared" si="92"/>
        <v>0</v>
      </c>
      <c r="D312" s="74">
        <f t="shared" si="93"/>
        <v>0</v>
      </c>
      <c r="E312" s="75">
        <f t="shared" si="88"/>
        <v>0</v>
      </c>
      <c r="F312" s="75">
        <f t="shared" si="94"/>
        <v>0</v>
      </c>
      <c r="G312" s="75">
        <f t="shared" si="95"/>
        <v>0</v>
      </c>
      <c r="H312" s="76">
        <f t="shared" si="91"/>
        <v>0</v>
      </c>
      <c r="I312" s="241"/>
      <c r="K312" s="56"/>
      <c r="L312" s="329">
        <f>'C2_자산부채평가'!C343</f>
        <v>0</v>
      </c>
      <c r="M312" s="330"/>
      <c r="N312" s="330"/>
      <c r="O312" s="330"/>
      <c r="P312" s="78"/>
      <c r="Q312" s="78"/>
    </row>
    <row r="313" spans="1:17" hidden="1" outlineLevel="1">
      <c r="A313" s="54" t="s">
        <v>667</v>
      </c>
      <c r="C313" s="73">
        <f t="shared" si="92"/>
        <v>0</v>
      </c>
      <c r="D313" s="74">
        <f t="shared" si="93"/>
        <v>0</v>
      </c>
      <c r="E313" s="75">
        <f t="shared" si="88"/>
        <v>0</v>
      </c>
      <c r="F313" s="75">
        <f t="shared" si="94"/>
        <v>0</v>
      </c>
      <c r="G313" s="75">
        <f t="shared" si="95"/>
        <v>0</v>
      </c>
      <c r="H313" s="76">
        <f t="shared" si="91"/>
        <v>0</v>
      </c>
      <c r="I313" s="241"/>
      <c r="K313" s="56"/>
      <c r="L313" s="329">
        <f>'C2_자산부채평가'!C344</f>
        <v>0</v>
      </c>
      <c r="M313" s="330"/>
      <c r="N313" s="330"/>
      <c r="O313" s="330"/>
      <c r="P313" s="78"/>
      <c r="Q313" s="78"/>
    </row>
    <row r="314" spans="1:17" hidden="1" outlineLevel="1">
      <c r="A314" s="54" t="s">
        <v>667</v>
      </c>
      <c r="C314" s="73">
        <f t="shared" si="92"/>
        <v>0</v>
      </c>
      <c r="D314" s="74">
        <f t="shared" si="93"/>
        <v>0</v>
      </c>
      <c r="E314" s="75">
        <f t="shared" si="88"/>
        <v>0</v>
      </c>
      <c r="F314" s="75">
        <f t="shared" si="94"/>
        <v>0</v>
      </c>
      <c r="G314" s="75">
        <f t="shared" si="95"/>
        <v>0</v>
      </c>
      <c r="H314" s="76">
        <f t="shared" si="91"/>
        <v>0</v>
      </c>
      <c r="I314" s="241"/>
      <c r="K314" s="56"/>
      <c r="L314" s="329">
        <f>'C2_자산부채평가'!C345</f>
        <v>0</v>
      </c>
      <c r="M314" s="330"/>
      <c r="N314" s="330"/>
      <c r="O314" s="330"/>
      <c r="P314" s="78"/>
      <c r="Q314" s="78"/>
    </row>
    <row r="315" spans="1:17" hidden="1" outlineLevel="1">
      <c r="A315" s="54" t="s">
        <v>667</v>
      </c>
      <c r="C315" s="73">
        <f t="shared" si="92"/>
        <v>0</v>
      </c>
      <c r="D315" s="74">
        <f t="shared" si="93"/>
        <v>0</v>
      </c>
      <c r="E315" s="75">
        <f t="shared" si="88"/>
        <v>0</v>
      </c>
      <c r="F315" s="75">
        <f t="shared" si="94"/>
        <v>0</v>
      </c>
      <c r="G315" s="75">
        <f t="shared" si="95"/>
        <v>0</v>
      </c>
      <c r="H315" s="76">
        <f t="shared" si="91"/>
        <v>0</v>
      </c>
      <c r="I315" s="241"/>
      <c r="K315" s="56"/>
      <c r="L315" s="329">
        <f>'C2_자산부채평가'!C346</f>
        <v>0</v>
      </c>
      <c r="M315" s="330"/>
      <c r="N315" s="330"/>
      <c r="O315" s="330"/>
      <c r="P315" s="78"/>
      <c r="Q315" s="78"/>
    </row>
    <row r="316" spans="1:17" hidden="1" outlineLevel="1">
      <c r="A316" s="54" t="s">
        <v>667</v>
      </c>
      <c r="C316" s="73">
        <f t="shared" si="92"/>
        <v>0</v>
      </c>
      <c r="D316" s="74">
        <f t="shared" si="93"/>
        <v>0</v>
      </c>
      <c r="E316" s="75">
        <f t="shared" si="88"/>
        <v>0</v>
      </c>
      <c r="F316" s="75">
        <f t="shared" si="94"/>
        <v>0</v>
      </c>
      <c r="G316" s="75">
        <f t="shared" si="95"/>
        <v>0</v>
      </c>
      <c r="H316" s="76">
        <f t="shared" si="91"/>
        <v>0</v>
      </c>
      <c r="I316" s="241"/>
      <c r="K316" s="56"/>
      <c r="L316" s="329">
        <f>'C2_자산부채평가'!C347</f>
        <v>0</v>
      </c>
      <c r="M316" s="330"/>
      <c r="N316" s="330"/>
      <c r="O316" s="330"/>
      <c r="P316" s="78"/>
      <c r="Q316" s="78"/>
    </row>
    <row r="317" spans="1:17" hidden="1" outlineLevel="1">
      <c r="A317" s="54" t="s">
        <v>667</v>
      </c>
      <c r="C317" s="73">
        <f t="shared" si="92"/>
        <v>0</v>
      </c>
      <c r="D317" s="74">
        <f t="shared" si="93"/>
        <v>0</v>
      </c>
      <c r="E317" s="75">
        <f t="shared" si="88"/>
        <v>0</v>
      </c>
      <c r="F317" s="75">
        <f t="shared" si="94"/>
        <v>0</v>
      </c>
      <c r="G317" s="75">
        <f t="shared" si="95"/>
        <v>0</v>
      </c>
      <c r="H317" s="76">
        <f t="shared" si="91"/>
        <v>0</v>
      </c>
      <c r="I317" s="241"/>
      <c r="K317" s="56"/>
      <c r="L317" s="329">
        <f>'C2_자산부채평가'!C348</f>
        <v>0</v>
      </c>
      <c r="M317" s="330"/>
      <c r="N317" s="330"/>
      <c r="O317" s="330"/>
      <c r="P317" s="78"/>
      <c r="Q317" s="78"/>
    </row>
    <row r="318" spans="1:17" hidden="1" outlineLevel="1">
      <c r="A318" s="54" t="s">
        <v>667</v>
      </c>
      <c r="C318" s="73">
        <f t="shared" si="92"/>
        <v>0</v>
      </c>
      <c r="D318" s="74">
        <f t="shared" si="93"/>
        <v>0</v>
      </c>
      <c r="E318" s="75">
        <f t="shared" si="88"/>
        <v>0</v>
      </c>
      <c r="F318" s="75">
        <f t="shared" si="94"/>
        <v>0</v>
      </c>
      <c r="G318" s="75">
        <f t="shared" si="95"/>
        <v>0</v>
      </c>
      <c r="H318" s="76">
        <f t="shared" si="91"/>
        <v>0</v>
      </c>
      <c r="I318" s="241"/>
      <c r="K318" s="56"/>
      <c r="L318" s="329">
        <f>'C2_자산부채평가'!C349</f>
        <v>0</v>
      </c>
      <c r="M318" s="330"/>
      <c r="N318" s="330"/>
      <c r="O318" s="330"/>
      <c r="P318" s="78"/>
      <c r="Q318" s="78"/>
    </row>
    <row r="319" spans="1:17" hidden="1" outlineLevel="1">
      <c r="A319" s="54" t="s">
        <v>667</v>
      </c>
      <c r="C319" s="73">
        <f t="shared" si="92"/>
        <v>0</v>
      </c>
      <c r="D319" s="74">
        <f t="shared" si="93"/>
        <v>0</v>
      </c>
      <c r="E319" s="75">
        <f t="shared" si="88"/>
        <v>0</v>
      </c>
      <c r="F319" s="75">
        <f t="shared" si="94"/>
        <v>0</v>
      </c>
      <c r="G319" s="75">
        <f t="shared" si="95"/>
        <v>0</v>
      </c>
      <c r="H319" s="76">
        <f t="shared" si="91"/>
        <v>0</v>
      </c>
      <c r="I319" s="241"/>
      <c r="K319" s="56"/>
      <c r="L319" s="329">
        <f>'C2_자산부채평가'!C350</f>
        <v>0</v>
      </c>
      <c r="M319" s="330"/>
      <c r="N319" s="330"/>
      <c r="O319" s="330"/>
      <c r="P319" s="78"/>
      <c r="Q319" s="78"/>
    </row>
    <row r="320" spans="1:17" hidden="1" outlineLevel="1">
      <c r="A320" s="54" t="s">
        <v>667</v>
      </c>
      <c r="C320" s="73">
        <f t="shared" si="92"/>
        <v>0</v>
      </c>
      <c r="D320" s="74">
        <f t="shared" si="93"/>
        <v>0</v>
      </c>
      <c r="E320" s="75">
        <f t="shared" si="88"/>
        <v>0</v>
      </c>
      <c r="F320" s="75">
        <f t="shared" si="94"/>
        <v>0</v>
      </c>
      <c r="G320" s="75">
        <f t="shared" si="95"/>
        <v>0</v>
      </c>
      <c r="H320" s="76">
        <f t="shared" si="91"/>
        <v>0</v>
      </c>
      <c r="I320" s="241"/>
      <c r="K320" s="56"/>
      <c r="L320" s="329">
        <f>'C2_자산부채평가'!C351</f>
        <v>0</v>
      </c>
      <c r="M320" s="330"/>
      <c r="N320" s="330"/>
      <c r="O320" s="330"/>
      <c r="P320" s="78"/>
      <c r="Q320" s="78"/>
    </row>
    <row r="321" spans="1:17" hidden="1" outlineLevel="1">
      <c r="A321" s="54" t="s">
        <v>667</v>
      </c>
      <c r="C321" s="73">
        <f t="shared" si="92"/>
        <v>0</v>
      </c>
      <c r="D321" s="74">
        <f t="shared" si="93"/>
        <v>0</v>
      </c>
      <c r="E321" s="75">
        <f t="shared" si="88"/>
        <v>0</v>
      </c>
      <c r="F321" s="75">
        <f t="shared" si="94"/>
        <v>0</v>
      </c>
      <c r="G321" s="75">
        <f t="shared" si="95"/>
        <v>0</v>
      </c>
      <c r="H321" s="76">
        <f t="shared" si="91"/>
        <v>0</v>
      </c>
      <c r="I321" s="241"/>
      <c r="K321" s="56"/>
      <c r="L321" s="329">
        <f>'C2_자산부채평가'!C352</f>
        <v>0</v>
      </c>
      <c r="M321" s="330"/>
      <c r="N321" s="330"/>
      <c r="O321" s="330"/>
      <c r="P321" s="78"/>
      <c r="Q321" s="78"/>
    </row>
    <row r="322" spans="1:17" hidden="1" outlineLevel="1">
      <c r="A322" s="54" t="s">
        <v>667</v>
      </c>
      <c r="C322" s="73">
        <f t="shared" si="92"/>
        <v>0</v>
      </c>
      <c r="D322" s="74">
        <f t="shared" si="93"/>
        <v>0</v>
      </c>
      <c r="E322" s="75">
        <f t="shared" si="88"/>
        <v>0</v>
      </c>
      <c r="F322" s="75">
        <f t="shared" si="94"/>
        <v>0</v>
      </c>
      <c r="G322" s="75">
        <f t="shared" si="95"/>
        <v>0</v>
      </c>
      <c r="H322" s="76">
        <f t="shared" si="91"/>
        <v>0</v>
      </c>
      <c r="I322" s="241"/>
      <c r="K322" s="56"/>
      <c r="L322" s="329">
        <f>'C2_자산부채평가'!C353</f>
        <v>0</v>
      </c>
      <c r="M322" s="330"/>
      <c r="N322" s="330"/>
      <c r="O322" s="330"/>
      <c r="P322" s="78"/>
      <c r="Q322" s="78"/>
    </row>
    <row r="323" spans="1:17" hidden="1" outlineLevel="1">
      <c r="A323" s="54" t="s">
        <v>667</v>
      </c>
      <c r="C323" s="73">
        <f t="shared" si="92"/>
        <v>0</v>
      </c>
      <c r="D323" s="74">
        <f t="shared" si="93"/>
        <v>0</v>
      </c>
      <c r="E323" s="75">
        <f t="shared" si="88"/>
        <v>0</v>
      </c>
      <c r="F323" s="75">
        <f t="shared" si="94"/>
        <v>0</v>
      </c>
      <c r="G323" s="75">
        <f t="shared" si="95"/>
        <v>0</v>
      </c>
      <c r="H323" s="76">
        <f t="shared" si="91"/>
        <v>0</v>
      </c>
      <c r="I323" s="241"/>
      <c r="K323" s="56"/>
      <c r="L323" s="329">
        <f>'C2_자산부채평가'!C354</f>
        <v>0</v>
      </c>
      <c r="M323" s="330"/>
      <c r="N323" s="330"/>
      <c r="O323" s="330"/>
      <c r="P323" s="78"/>
      <c r="Q323" s="78"/>
    </row>
    <row r="324" spans="1:17" hidden="1" outlineLevel="1">
      <c r="A324" s="54" t="s">
        <v>667</v>
      </c>
      <c r="C324" s="73">
        <f t="shared" si="92"/>
        <v>0</v>
      </c>
      <c r="D324" s="74">
        <f t="shared" si="93"/>
        <v>0</v>
      </c>
      <c r="E324" s="75">
        <f t="shared" si="88"/>
        <v>0</v>
      </c>
      <c r="F324" s="75">
        <f t="shared" si="94"/>
        <v>0</v>
      </c>
      <c r="G324" s="75">
        <f t="shared" si="95"/>
        <v>0</v>
      </c>
      <c r="H324" s="76">
        <f t="shared" si="91"/>
        <v>0</v>
      </c>
      <c r="I324" s="241"/>
      <c r="K324" s="56"/>
      <c r="L324" s="329">
        <f>'C2_자산부채평가'!C355</f>
        <v>0</v>
      </c>
      <c r="M324" s="330"/>
      <c r="N324" s="330"/>
      <c r="O324" s="330"/>
      <c r="P324" s="78"/>
      <c r="Q324" s="78"/>
    </row>
    <row r="325" spans="1:17" hidden="1" outlineLevel="1">
      <c r="A325" s="54" t="s">
        <v>667</v>
      </c>
      <c r="C325" s="73">
        <f t="shared" si="92"/>
        <v>0</v>
      </c>
      <c r="D325" s="74">
        <f t="shared" si="93"/>
        <v>0</v>
      </c>
      <c r="E325" s="75">
        <f t="shared" si="88"/>
        <v>0</v>
      </c>
      <c r="F325" s="75">
        <f t="shared" si="94"/>
        <v>0</v>
      </c>
      <c r="G325" s="75">
        <f t="shared" si="95"/>
        <v>0</v>
      </c>
      <c r="H325" s="76">
        <f t="shared" si="91"/>
        <v>0</v>
      </c>
      <c r="I325" s="241"/>
      <c r="K325" s="56"/>
      <c r="L325" s="329">
        <f>'C2_자산부채평가'!C356</f>
        <v>0</v>
      </c>
      <c r="M325" s="330"/>
      <c r="N325" s="330"/>
      <c r="O325" s="330"/>
      <c r="P325" s="78"/>
      <c r="Q325" s="78"/>
    </row>
    <row r="326" spans="1:17" hidden="1" outlineLevel="1">
      <c r="A326" s="54" t="s">
        <v>667</v>
      </c>
      <c r="C326" s="73">
        <f t="shared" si="92"/>
        <v>0</v>
      </c>
      <c r="D326" s="74">
        <f t="shared" si="93"/>
        <v>0</v>
      </c>
      <c r="E326" s="75">
        <f t="shared" ref="E326:E389" si="96">ROUND(N326/1000,0)</f>
        <v>0</v>
      </c>
      <c r="F326" s="75">
        <f t="shared" si="94"/>
        <v>0</v>
      </c>
      <c r="G326" s="75">
        <f t="shared" si="95"/>
        <v>0</v>
      </c>
      <c r="H326" s="76">
        <f t="shared" si="91"/>
        <v>0</v>
      </c>
      <c r="I326" s="241"/>
      <c r="K326" s="56"/>
      <c r="L326" s="329">
        <f>'C2_자산부채평가'!C357</f>
        <v>0</v>
      </c>
      <c r="M326" s="330"/>
      <c r="N326" s="330"/>
      <c r="O326" s="330"/>
      <c r="P326" s="78"/>
      <c r="Q326" s="78"/>
    </row>
    <row r="327" spans="1:17" hidden="1" outlineLevel="1">
      <c r="A327" s="54" t="s">
        <v>667</v>
      </c>
      <c r="C327" s="73" t="str">
        <f t="shared" si="92"/>
        <v>3. 모펀드수익증권, 상장펀드</v>
      </c>
      <c r="D327" s="74">
        <f t="shared" si="93"/>
        <v>0</v>
      </c>
      <c r="E327" s="75">
        <f t="shared" si="96"/>
        <v>0</v>
      </c>
      <c r="F327" s="75">
        <f t="shared" si="94"/>
        <v>0</v>
      </c>
      <c r="G327" s="75">
        <f t="shared" si="95"/>
        <v>0</v>
      </c>
      <c r="H327" s="76">
        <f t="shared" si="91"/>
        <v>0</v>
      </c>
      <c r="I327" s="241"/>
      <c r="K327" s="56"/>
      <c r="L327" s="329" t="str">
        <f>'C2_자산부채평가'!C358</f>
        <v>3. 모펀드수익증권, 상장펀드</v>
      </c>
      <c r="M327" s="330"/>
      <c r="N327" s="330"/>
      <c r="O327" s="330"/>
      <c r="P327" s="78"/>
      <c r="Q327" s="78"/>
    </row>
    <row r="328" spans="1:17" hidden="1" outlineLevel="1">
      <c r="A328" s="54" t="s">
        <v>667</v>
      </c>
      <c r="C328" s="73" t="str">
        <f t="shared" si="92"/>
        <v xml:space="preserve">종목명          </v>
      </c>
      <c r="D328" s="74">
        <f t="shared" si="93"/>
        <v>0</v>
      </c>
      <c r="E328" s="75">
        <f t="shared" si="96"/>
        <v>0</v>
      </c>
      <c r="F328" s="75">
        <f t="shared" si="94"/>
        <v>0</v>
      </c>
      <c r="G328" s="75">
        <f t="shared" si="95"/>
        <v>0</v>
      </c>
      <c r="H328" s="76">
        <f t="shared" si="91"/>
        <v>0</v>
      </c>
      <c r="I328" s="241"/>
      <c r="K328" s="56"/>
      <c r="L328" s="329" t="str">
        <f>'C2_자산부채평가'!C359</f>
        <v xml:space="preserve">종목명          </v>
      </c>
      <c r="M328" s="330"/>
      <c r="N328" s="330"/>
      <c r="O328" s="330"/>
      <c r="P328" s="78"/>
      <c r="Q328" s="78"/>
    </row>
    <row r="329" spans="1:17" hidden="1" outlineLevel="1">
      <c r="A329" s="54" t="s">
        <v>667</v>
      </c>
      <c r="C329" s="73" t="str">
        <f t="shared" si="92"/>
        <v>종목ETF001</v>
      </c>
      <c r="D329" s="74">
        <f t="shared" si="93"/>
        <v>0</v>
      </c>
      <c r="E329" s="75">
        <f t="shared" si="96"/>
        <v>0</v>
      </c>
      <c r="F329" s="75">
        <f t="shared" si="94"/>
        <v>0</v>
      </c>
      <c r="G329" s="75">
        <f t="shared" si="95"/>
        <v>0</v>
      </c>
      <c r="H329" s="76">
        <f t="shared" si="91"/>
        <v>0</v>
      </c>
      <c r="I329" s="241"/>
      <c r="K329" s="56"/>
      <c r="L329" s="329" t="str">
        <f>'C2_자산부채평가'!C360</f>
        <v>종목ETF001</v>
      </c>
      <c r="M329" s="330"/>
      <c r="N329" s="330"/>
      <c r="O329" s="330"/>
      <c r="P329" s="78"/>
      <c r="Q329" s="78"/>
    </row>
    <row r="330" spans="1:17" hidden="1" outlineLevel="1">
      <c r="A330" s="54" t="s">
        <v>667</v>
      </c>
      <c r="C330" s="73">
        <f t="shared" si="92"/>
        <v>0</v>
      </c>
      <c r="D330" s="74">
        <f t="shared" si="93"/>
        <v>0</v>
      </c>
      <c r="E330" s="75">
        <f t="shared" si="96"/>
        <v>0</v>
      </c>
      <c r="F330" s="75">
        <f t="shared" si="94"/>
        <v>0</v>
      </c>
      <c r="G330" s="75">
        <f t="shared" si="95"/>
        <v>0</v>
      </c>
      <c r="H330" s="76">
        <f t="shared" si="91"/>
        <v>0</v>
      </c>
      <c r="I330" s="241"/>
      <c r="K330" s="56"/>
      <c r="L330" s="329">
        <f>'C2_자산부채평가'!C361</f>
        <v>0</v>
      </c>
      <c r="M330" s="330"/>
      <c r="N330" s="330"/>
      <c r="O330" s="330"/>
      <c r="P330" s="78"/>
      <c r="Q330" s="78"/>
    </row>
    <row r="331" spans="1:17" hidden="1" outlineLevel="1">
      <c r="A331" s="54" t="s">
        <v>667</v>
      </c>
      <c r="C331" s="73">
        <f t="shared" si="92"/>
        <v>0</v>
      </c>
      <c r="D331" s="74">
        <f t="shared" si="93"/>
        <v>0</v>
      </c>
      <c r="E331" s="75">
        <f t="shared" si="96"/>
        <v>0</v>
      </c>
      <c r="F331" s="75">
        <f t="shared" si="94"/>
        <v>0</v>
      </c>
      <c r="G331" s="75">
        <f t="shared" si="95"/>
        <v>0</v>
      </c>
      <c r="H331" s="76">
        <f t="shared" si="91"/>
        <v>0</v>
      </c>
      <c r="I331" s="241"/>
      <c r="K331" s="56"/>
      <c r="L331" s="329">
        <f>'C2_자산부채평가'!C362</f>
        <v>0</v>
      </c>
      <c r="M331" s="330"/>
      <c r="N331" s="330"/>
      <c r="O331" s="330"/>
      <c r="P331" s="78"/>
      <c r="Q331" s="78"/>
    </row>
    <row r="332" spans="1:17" hidden="1" outlineLevel="1">
      <c r="A332" s="54" t="s">
        <v>667</v>
      </c>
      <c r="C332" s="73">
        <f t="shared" si="92"/>
        <v>0</v>
      </c>
      <c r="D332" s="74">
        <f t="shared" si="93"/>
        <v>0</v>
      </c>
      <c r="E332" s="75">
        <f t="shared" si="96"/>
        <v>0</v>
      </c>
      <c r="F332" s="75">
        <f t="shared" si="94"/>
        <v>0</v>
      </c>
      <c r="G332" s="75">
        <f t="shared" si="95"/>
        <v>0</v>
      </c>
      <c r="H332" s="76">
        <f t="shared" si="91"/>
        <v>0</v>
      </c>
      <c r="I332" s="241"/>
      <c r="K332" s="56"/>
      <c r="L332" s="329">
        <f>'C2_자산부채평가'!C363</f>
        <v>0</v>
      </c>
      <c r="M332" s="330"/>
      <c r="N332" s="330"/>
      <c r="O332" s="330"/>
      <c r="P332" s="78"/>
      <c r="Q332" s="78"/>
    </row>
    <row r="333" spans="1:17" hidden="1" outlineLevel="1">
      <c r="A333" s="54" t="s">
        <v>667</v>
      </c>
      <c r="C333" s="73" t="str">
        <f t="shared" si="92"/>
        <v>4. 선물미수입금</v>
      </c>
      <c r="D333" s="74">
        <f t="shared" si="93"/>
        <v>0</v>
      </c>
      <c r="E333" s="75">
        <f t="shared" si="96"/>
        <v>0</v>
      </c>
      <c r="F333" s="75">
        <f t="shared" si="94"/>
        <v>0</v>
      </c>
      <c r="G333" s="75">
        <f t="shared" si="95"/>
        <v>0</v>
      </c>
      <c r="H333" s="76">
        <f t="shared" si="91"/>
        <v>0</v>
      </c>
      <c r="I333" s="241"/>
      <c r="K333" s="56"/>
      <c r="L333" s="329" t="str">
        <f>'C2_자산부채평가'!C364</f>
        <v>4. 선물미수입금</v>
      </c>
      <c r="M333" s="330"/>
      <c r="N333" s="330"/>
      <c r="O333" s="330"/>
      <c r="P333" s="78"/>
      <c r="Q333" s="78"/>
    </row>
    <row r="334" spans="1:17" hidden="1" outlineLevel="1">
      <c r="A334" s="54" t="s">
        <v>667</v>
      </c>
      <c r="C334" s="73" t="str">
        <f t="shared" si="92"/>
        <v xml:space="preserve">종목명        </v>
      </c>
      <c r="D334" s="74">
        <f t="shared" si="93"/>
        <v>0</v>
      </c>
      <c r="E334" s="75">
        <f t="shared" si="96"/>
        <v>0</v>
      </c>
      <c r="F334" s="75">
        <f t="shared" si="94"/>
        <v>0</v>
      </c>
      <c r="G334" s="75">
        <f t="shared" si="95"/>
        <v>0</v>
      </c>
      <c r="H334" s="76">
        <f t="shared" si="91"/>
        <v>0</v>
      </c>
      <c r="I334" s="241"/>
      <c r="K334" s="56"/>
      <c r="L334" s="329" t="str">
        <f>'C2_자산부채평가'!C365</f>
        <v xml:space="preserve">종목명        </v>
      </c>
      <c r="M334" s="330"/>
      <c r="N334" s="330"/>
      <c r="O334" s="330"/>
      <c r="P334" s="78"/>
      <c r="Q334" s="78"/>
    </row>
    <row r="335" spans="1:17" hidden="1" outlineLevel="1">
      <c r="A335" s="54" t="s">
        <v>667</v>
      </c>
      <c r="C335" s="73" t="str">
        <f t="shared" si="92"/>
        <v>선물2026년03월물</v>
      </c>
      <c r="D335" s="74">
        <f t="shared" si="93"/>
        <v>0</v>
      </c>
      <c r="E335" s="75">
        <f t="shared" si="96"/>
        <v>0</v>
      </c>
      <c r="F335" s="75">
        <f t="shared" si="94"/>
        <v>0</v>
      </c>
      <c r="G335" s="75">
        <f t="shared" si="95"/>
        <v>0</v>
      </c>
      <c r="H335" s="76">
        <f t="shared" si="91"/>
        <v>0</v>
      </c>
      <c r="I335" s="241"/>
      <c r="K335" s="56"/>
      <c r="L335" s="329" t="str">
        <f>'C2_자산부채평가'!C366</f>
        <v>선물2026년03월물</v>
      </c>
      <c r="M335" s="330"/>
      <c r="N335" s="330"/>
      <c r="O335" s="330"/>
      <c r="P335" s="78"/>
      <c r="Q335" s="78"/>
    </row>
    <row r="336" spans="1:17" hidden="1" outlineLevel="1">
      <c r="A336" s="54" t="s">
        <v>667</v>
      </c>
      <c r="C336" s="73" t="str">
        <f t="shared" si="92"/>
        <v>선물2026년03월물</v>
      </c>
      <c r="D336" s="74">
        <f t="shared" si="93"/>
        <v>0</v>
      </c>
      <c r="E336" s="75">
        <f t="shared" si="96"/>
        <v>0</v>
      </c>
      <c r="F336" s="75">
        <f t="shared" si="94"/>
        <v>0</v>
      </c>
      <c r="G336" s="75">
        <f t="shared" si="95"/>
        <v>0</v>
      </c>
      <c r="H336" s="76">
        <f t="shared" si="91"/>
        <v>0</v>
      </c>
      <c r="I336" s="241"/>
      <c r="K336" s="56"/>
      <c r="L336" s="329" t="str">
        <f>'C2_자산부채평가'!C367</f>
        <v>선물2026년03월물</v>
      </c>
      <c r="M336" s="330"/>
      <c r="N336" s="330"/>
      <c r="O336" s="330"/>
      <c r="P336" s="78"/>
      <c r="Q336" s="78"/>
    </row>
    <row r="337" spans="1:17" hidden="1" outlineLevel="1">
      <c r="A337" s="54" t="s">
        <v>667</v>
      </c>
      <c r="C337" s="73" t="str">
        <f t="shared" si="92"/>
        <v>선물2026년03월물</v>
      </c>
      <c r="D337" s="74">
        <f t="shared" si="93"/>
        <v>0</v>
      </c>
      <c r="E337" s="75">
        <f t="shared" si="96"/>
        <v>0</v>
      </c>
      <c r="F337" s="75">
        <f t="shared" si="94"/>
        <v>0</v>
      </c>
      <c r="G337" s="75">
        <f t="shared" si="95"/>
        <v>0</v>
      </c>
      <c r="H337" s="76">
        <f t="shared" si="91"/>
        <v>0</v>
      </c>
      <c r="I337" s="241"/>
      <c r="K337" s="56"/>
      <c r="L337" s="329" t="str">
        <f>'C2_자산부채평가'!C368</f>
        <v>선물2026년03월물</v>
      </c>
      <c r="M337" s="330"/>
      <c r="N337" s="330"/>
      <c r="O337" s="330"/>
      <c r="P337" s="78"/>
      <c r="Q337" s="78"/>
    </row>
    <row r="338" spans="1:17" hidden="1" outlineLevel="1">
      <c r="A338" s="54" t="s">
        <v>667</v>
      </c>
      <c r="C338" s="73" t="str">
        <f t="shared" si="92"/>
        <v>선물2026년03월물</v>
      </c>
      <c r="D338" s="74">
        <f t="shared" si="93"/>
        <v>0</v>
      </c>
      <c r="E338" s="75">
        <f t="shared" si="96"/>
        <v>0</v>
      </c>
      <c r="F338" s="75">
        <f t="shared" si="94"/>
        <v>0</v>
      </c>
      <c r="G338" s="75">
        <f t="shared" si="95"/>
        <v>0</v>
      </c>
      <c r="H338" s="76">
        <f t="shared" si="91"/>
        <v>0</v>
      </c>
      <c r="I338" s="241"/>
      <c r="K338" s="56"/>
      <c r="L338" s="329" t="str">
        <f>'C2_자산부채평가'!C369</f>
        <v>선물2026년03월물</v>
      </c>
      <c r="M338" s="330"/>
      <c r="N338" s="330"/>
      <c r="O338" s="330"/>
      <c r="P338" s="78"/>
      <c r="Q338" s="78"/>
    </row>
    <row r="339" spans="1:17" hidden="1" outlineLevel="1">
      <c r="A339" s="54" t="s">
        <v>667</v>
      </c>
      <c r="C339" s="73" t="str">
        <f t="shared" si="92"/>
        <v>선물2026년03월물</v>
      </c>
      <c r="D339" s="74">
        <f t="shared" si="93"/>
        <v>0</v>
      </c>
      <c r="E339" s="75">
        <f t="shared" si="96"/>
        <v>0</v>
      </c>
      <c r="F339" s="75">
        <f t="shared" si="94"/>
        <v>0</v>
      </c>
      <c r="G339" s="75">
        <f t="shared" si="95"/>
        <v>0</v>
      </c>
      <c r="H339" s="76">
        <f t="shared" si="91"/>
        <v>0</v>
      </c>
      <c r="I339" s="241"/>
      <c r="K339" s="56"/>
      <c r="L339" s="329" t="str">
        <f>'C2_자산부채평가'!C370</f>
        <v>선물2026년03월물</v>
      </c>
      <c r="M339" s="330"/>
      <c r="N339" s="330"/>
      <c r="O339" s="330"/>
      <c r="P339" s="78"/>
      <c r="Q339" s="78"/>
    </row>
    <row r="340" spans="1:17" hidden="1" outlineLevel="1">
      <c r="A340" s="54" t="s">
        <v>667</v>
      </c>
      <c r="C340" s="73">
        <f t="shared" si="92"/>
        <v>0</v>
      </c>
      <c r="D340" s="74">
        <f t="shared" si="93"/>
        <v>0</v>
      </c>
      <c r="E340" s="75">
        <f t="shared" si="96"/>
        <v>0</v>
      </c>
      <c r="F340" s="75">
        <f t="shared" si="94"/>
        <v>0</v>
      </c>
      <c r="G340" s="75">
        <f t="shared" si="95"/>
        <v>0</v>
      </c>
      <c r="H340" s="76">
        <f t="shared" si="91"/>
        <v>0</v>
      </c>
      <c r="I340" s="241"/>
      <c r="K340" s="56"/>
      <c r="L340" s="329">
        <f>'C2_자산부채평가'!C371</f>
        <v>0</v>
      </c>
      <c r="M340" s="330"/>
      <c r="N340" s="330"/>
      <c r="O340" s="330"/>
      <c r="P340" s="78"/>
      <c r="Q340" s="78"/>
    </row>
    <row r="341" spans="1:17" hidden="1" outlineLevel="1">
      <c r="A341" s="54" t="s">
        <v>667</v>
      </c>
      <c r="C341" s="73">
        <f t="shared" si="92"/>
        <v>0</v>
      </c>
      <c r="D341" s="74">
        <f t="shared" si="93"/>
        <v>0</v>
      </c>
      <c r="E341" s="75">
        <f t="shared" si="96"/>
        <v>0</v>
      </c>
      <c r="F341" s="75">
        <f t="shared" si="94"/>
        <v>0</v>
      </c>
      <c r="G341" s="75">
        <f t="shared" si="95"/>
        <v>0</v>
      </c>
      <c r="H341" s="76">
        <f t="shared" ref="H341:H404" si="97">F341/$F$568</f>
        <v>0</v>
      </c>
      <c r="I341" s="241"/>
      <c r="K341" s="56"/>
      <c r="L341" s="329">
        <f>'C2_자산부채평가'!C372</f>
        <v>0</v>
      </c>
      <c r="M341" s="330"/>
      <c r="N341" s="330"/>
      <c r="O341" s="330"/>
      <c r="P341" s="78"/>
      <c r="Q341" s="78"/>
    </row>
    <row r="342" spans="1:17" hidden="1" outlineLevel="1">
      <c r="A342" s="54" t="s">
        <v>667</v>
      </c>
      <c r="C342" s="73">
        <f t="shared" si="92"/>
        <v>0</v>
      </c>
      <c r="D342" s="74">
        <f t="shared" si="93"/>
        <v>0</v>
      </c>
      <c r="E342" s="75">
        <f t="shared" si="96"/>
        <v>0</v>
      </c>
      <c r="F342" s="75">
        <f t="shared" si="94"/>
        <v>0</v>
      </c>
      <c r="G342" s="75">
        <f t="shared" si="95"/>
        <v>0</v>
      </c>
      <c r="H342" s="76">
        <f t="shared" si="97"/>
        <v>0</v>
      </c>
      <c r="I342" s="241"/>
      <c r="K342" s="56"/>
      <c r="L342" s="329">
        <f>'C2_자산부채평가'!C373</f>
        <v>0</v>
      </c>
      <c r="M342" s="330"/>
      <c r="N342" s="330"/>
      <c r="O342" s="330"/>
      <c r="P342" s="78"/>
      <c r="Q342" s="78"/>
    </row>
    <row r="343" spans="1:17" hidden="1" outlineLevel="1">
      <c r="A343" s="54" t="s">
        <v>667</v>
      </c>
      <c r="C343" s="73">
        <f t="shared" si="92"/>
        <v>0</v>
      </c>
      <c r="D343" s="74">
        <f t="shared" si="93"/>
        <v>0</v>
      </c>
      <c r="E343" s="75">
        <f t="shared" si="96"/>
        <v>0</v>
      </c>
      <c r="F343" s="75">
        <f t="shared" si="94"/>
        <v>0</v>
      </c>
      <c r="G343" s="75">
        <f t="shared" si="95"/>
        <v>0</v>
      </c>
      <c r="H343" s="76">
        <f t="shared" si="97"/>
        <v>0</v>
      </c>
      <c r="I343" s="241"/>
      <c r="K343" s="56"/>
      <c r="L343" s="329">
        <f>'C2_자산부채평가'!C374</f>
        <v>0</v>
      </c>
      <c r="M343" s="330"/>
      <c r="N343" s="330"/>
      <c r="O343" s="330"/>
      <c r="P343" s="78"/>
      <c r="Q343" s="78"/>
    </row>
    <row r="344" spans="1:17" hidden="1" outlineLevel="1">
      <c r="A344" s="54" t="s">
        <v>667</v>
      </c>
      <c r="C344" s="73" t="str">
        <f t="shared" si="92"/>
        <v>5. 선물미지급금</v>
      </c>
      <c r="D344" s="74">
        <f t="shared" si="93"/>
        <v>0</v>
      </c>
      <c r="E344" s="75">
        <f t="shared" si="96"/>
        <v>0</v>
      </c>
      <c r="F344" s="75">
        <f t="shared" si="94"/>
        <v>0</v>
      </c>
      <c r="G344" s="75">
        <f t="shared" si="95"/>
        <v>0</v>
      </c>
      <c r="H344" s="76">
        <f t="shared" si="97"/>
        <v>0</v>
      </c>
      <c r="I344" s="241"/>
      <c r="K344" s="56"/>
      <c r="L344" s="329" t="str">
        <f>'C2_자산부채평가'!C375</f>
        <v>5. 선물미지급금</v>
      </c>
      <c r="M344" s="330"/>
      <c r="N344" s="330"/>
      <c r="O344" s="330"/>
      <c r="P344" s="78"/>
      <c r="Q344" s="78"/>
    </row>
    <row r="345" spans="1:17" hidden="1" outlineLevel="1">
      <c r="A345" s="54" t="s">
        <v>667</v>
      </c>
      <c r="C345" s="73" t="str">
        <f t="shared" si="92"/>
        <v xml:space="preserve">종목명        </v>
      </c>
      <c r="D345" s="74">
        <f t="shared" si="93"/>
        <v>0</v>
      </c>
      <c r="E345" s="75">
        <f t="shared" si="96"/>
        <v>0</v>
      </c>
      <c r="F345" s="75">
        <f t="shared" si="94"/>
        <v>0</v>
      </c>
      <c r="G345" s="75">
        <f t="shared" si="95"/>
        <v>0</v>
      </c>
      <c r="H345" s="76">
        <f t="shared" si="97"/>
        <v>0</v>
      </c>
      <c r="I345" s="241"/>
      <c r="K345" s="56"/>
      <c r="L345" s="329" t="str">
        <f>'C2_자산부채평가'!C376</f>
        <v xml:space="preserve">종목명        </v>
      </c>
      <c r="M345" s="330"/>
      <c r="N345" s="330"/>
      <c r="O345" s="330"/>
      <c r="P345" s="78"/>
      <c r="Q345" s="78"/>
    </row>
    <row r="346" spans="1:17" hidden="1" outlineLevel="1">
      <c r="A346" s="54" t="s">
        <v>667</v>
      </c>
      <c r="C346" s="73" t="str">
        <f t="shared" si="92"/>
        <v>선물2026년03월물</v>
      </c>
      <c r="D346" s="74">
        <f t="shared" si="93"/>
        <v>0</v>
      </c>
      <c r="E346" s="75">
        <f t="shared" si="96"/>
        <v>0</v>
      </c>
      <c r="F346" s="75">
        <f t="shared" si="94"/>
        <v>0</v>
      </c>
      <c r="G346" s="75">
        <f t="shared" si="95"/>
        <v>0</v>
      </c>
      <c r="H346" s="76">
        <f t="shared" si="97"/>
        <v>0</v>
      </c>
      <c r="I346" s="241"/>
      <c r="K346" s="56"/>
      <c r="L346" s="329" t="str">
        <f>'C2_자산부채평가'!C377</f>
        <v>선물2026년03월물</v>
      </c>
      <c r="M346" s="330"/>
      <c r="N346" s="330"/>
      <c r="O346" s="330"/>
      <c r="P346" s="78"/>
      <c r="Q346" s="78"/>
    </row>
    <row r="347" spans="1:17" hidden="1" outlineLevel="1">
      <c r="A347" s="54" t="s">
        <v>667</v>
      </c>
      <c r="C347" s="73" t="str">
        <f t="shared" si="92"/>
        <v>선물2026년03월물</v>
      </c>
      <c r="D347" s="74">
        <f t="shared" si="93"/>
        <v>0</v>
      </c>
      <c r="E347" s="75">
        <f t="shared" si="96"/>
        <v>0</v>
      </c>
      <c r="F347" s="75">
        <f t="shared" si="94"/>
        <v>0</v>
      </c>
      <c r="G347" s="75">
        <f t="shared" si="95"/>
        <v>0</v>
      </c>
      <c r="H347" s="76">
        <f t="shared" si="97"/>
        <v>0</v>
      </c>
      <c r="I347" s="241"/>
      <c r="K347" s="56"/>
      <c r="L347" s="329" t="str">
        <f>'C2_자산부채평가'!C378</f>
        <v>선물2026년03월물</v>
      </c>
      <c r="M347" s="330"/>
      <c r="N347" s="330"/>
      <c r="O347" s="330"/>
      <c r="P347" s="78"/>
      <c r="Q347" s="78"/>
    </row>
    <row r="348" spans="1:17" hidden="1" outlineLevel="1">
      <c r="A348" s="54" t="s">
        <v>667</v>
      </c>
      <c r="C348" s="73" t="str">
        <f t="shared" si="92"/>
        <v>선물2026년03월물</v>
      </c>
      <c r="D348" s="74">
        <f t="shared" si="93"/>
        <v>0</v>
      </c>
      <c r="E348" s="75">
        <f t="shared" si="96"/>
        <v>0</v>
      </c>
      <c r="F348" s="75">
        <f t="shared" si="94"/>
        <v>0</v>
      </c>
      <c r="G348" s="75">
        <f t="shared" si="95"/>
        <v>0</v>
      </c>
      <c r="H348" s="76">
        <f t="shared" si="97"/>
        <v>0</v>
      </c>
      <c r="I348" s="241"/>
      <c r="K348" s="56"/>
      <c r="L348" s="329" t="str">
        <f>'C2_자산부채평가'!C379</f>
        <v>선물2026년03월물</v>
      </c>
      <c r="M348" s="330"/>
      <c r="N348" s="330"/>
      <c r="O348" s="330"/>
      <c r="P348" s="78"/>
      <c r="Q348" s="78"/>
    </row>
    <row r="349" spans="1:17" hidden="1" outlineLevel="1">
      <c r="A349" s="54" t="s">
        <v>667</v>
      </c>
      <c r="C349" s="73" t="str">
        <f t="shared" si="92"/>
        <v>선물2026년03월물</v>
      </c>
      <c r="D349" s="74">
        <f t="shared" si="93"/>
        <v>0</v>
      </c>
      <c r="E349" s="75">
        <f t="shared" si="96"/>
        <v>0</v>
      </c>
      <c r="F349" s="75">
        <f t="shared" si="94"/>
        <v>0</v>
      </c>
      <c r="G349" s="75">
        <f t="shared" si="95"/>
        <v>0</v>
      </c>
      <c r="H349" s="76">
        <f t="shared" si="97"/>
        <v>0</v>
      </c>
      <c r="I349" s="241"/>
      <c r="K349" s="56"/>
      <c r="L349" s="329" t="str">
        <f>'C2_자산부채평가'!C380</f>
        <v>선물2026년03월물</v>
      </c>
      <c r="M349" s="330"/>
      <c r="N349" s="330"/>
      <c r="O349" s="330"/>
      <c r="P349" s="78"/>
      <c r="Q349" s="78"/>
    </row>
    <row r="350" spans="1:17" hidden="1" outlineLevel="1">
      <c r="A350" s="54" t="s">
        <v>667</v>
      </c>
      <c r="C350" s="73" t="str">
        <f t="shared" si="92"/>
        <v>선물2026년03월물</v>
      </c>
      <c r="D350" s="74">
        <f t="shared" si="93"/>
        <v>0</v>
      </c>
      <c r="E350" s="75">
        <f t="shared" si="96"/>
        <v>0</v>
      </c>
      <c r="F350" s="75">
        <f t="shared" si="94"/>
        <v>0</v>
      </c>
      <c r="G350" s="75">
        <f t="shared" si="95"/>
        <v>0</v>
      </c>
      <c r="H350" s="76">
        <f t="shared" si="97"/>
        <v>0</v>
      </c>
      <c r="I350" s="241"/>
      <c r="K350" s="56"/>
      <c r="L350" s="329" t="str">
        <f>'C2_자산부채평가'!C381</f>
        <v>선물2026년03월물</v>
      </c>
      <c r="M350" s="330"/>
      <c r="N350" s="330"/>
      <c r="O350" s="330"/>
      <c r="P350" s="78"/>
      <c r="Q350" s="78"/>
    </row>
    <row r="351" spans="1:17" hidden="1" outlineLevel="1">
      <c r="A351" s="54" t="s">
        <v>667</v>
      </c>
      <c r="C351" s="73">
        <f t="shared" si="92"/>
        <v>0</v>
      </c>
      <c r="D351" s="74">
        <f t="shared" si="93"/>
        <v>0</v>
      </c>
      <c r="E351" s="75">
        <f t="shared" si="96"/>
        <v>0</v>
      </c>
      <c r="F351" s="75">
        <f t="shared" si="94"/>
        <v>0</v>
      </c>
      <c r="G351" s="75">
        <f t="shared" si="95"/>
        <v>0</v>
      </c>
      <c r="H351" s="76">
        <f t="shared" si="97"/>
        <v>0</v>
      </c>
      <c r="I351" s="241"/>
      <c r="K351" s="56"/>
      <c r="L351" s="329">
        <f>'C2_자산부채평가'!C382</f>
        <v>0</v>
      </c>
      <c r="M351" s="330"/>
      <c r="N351" s="330"/>
      <c r="O351" s="330"/>
      <c r="P351" s="78"/>
      <c r="Q351" s="78"/>
    </row>
    <row r="352" spans="1:17" hidden="1" outlineLevel="1">
      <c r="A352" s="54" t="s">
        <v>667</v>
      </c>
      <c r="C352" s="73">
        <f t="shared" si="92"/>
        <v>0</v>
      </c>
      <c r="D352" s="74">
        <f t="shared" si="93"/>
        <v>0</v>
      </c>
      <c r="E352" s="75">
        <f t="shared" si="96"/>
        <v>0</v>
      </c>
      <c r="F352" s="75">
        <f t="shared" si="94"/>
        <v>0</v>
      </c>
      <c r="G352" s="75">
        <f t="shared" si="95"/>
        <v>0</v>
      </c>
      <c r="H352" s="76">
        <f t="shared" si="97"/>
        <v>0</v>
      </c>
      <c r="I352" s="241"/>
      <c r="K352" s="56"/>
      <c r="L352" s="329">
        <f>'C2_자산부채평가'!C383</f>
        <v>0</v>
      </c>
      <c r="M352" s="330"/>
      <c r="N352" s="330"/>
      <c r="O352" s="330"/>
      <c r="P352" s="78"/>
      <c r="Q352" s="78"/>
    </row>
    <row r="353" spans="1:17" hidden="1" outlineLevel="1">
      <c r="A353" s="54" t="s">
        <v>667</v>
      </c>
      <c r="C353" s="73">
        <f t="shared" si="92"/>
        <v>0</v>
      </c>
      <c r="D353" s="74">
        <f t="shared" si="93"/>
        <v>0</v>
      </c>
      <c r="E353" s="75">
        <f t="shared" si="96"/>
        <v>0</v>
      </c>
      <c r="F353" s="75">
        <f t="shared" si="94"/>
        <v>0</v>
      </c>
      <c r="G353" s="75">
        <f t="shared" si="95"/>
        <v>0</v>
      </c>
      <c r="H353" s="76">
        <f t="shared" si="97"/>
        <v>0</v>
      </c>
      <c r="I353" s="241"/>
      <c r="K353" s="56"/>
      <c r="L353" s="329">
        <f>'C2_자산부채평가'!C384</f>
        <v>0</v>
      </c>
      <c r="M353" s="330"/>
      <c r="N353" s="330"/>
      <c r="O353" s="330"/>
      <c r="P353" s="78"/>
      <c r="Q353" s="78"/>
    </row>
    <row r="354" spans="1:17" hidden="1" outlineLevel="1">
      <c r="A354" s="54" t="s">
        <v>667</v>
      </c>
      <c r="C354" s="73" t="str">
        <f t="shared" si="92"/>
        <v>5. 옵션매수</v>
      </c>
      <c r="D354" s="74">
        <f t="shared" si="93"/>
        <v>0</v>
      </c>
      <c r="E354" s="75">
        <f t="shared" si="96"/>
        <v>0</v>
      </c>
      <c r="F354" s="75">
        <f t="shared" si="94"/>
        <v>0</v>
      </c>
      <c r="G354" s="75">
        <f t="shared" si="95"/>
        <v>0</v>
      </c>
      <c r="H354" s="76">
        <f t="shared" si="97"/>
        <v>0</v>
      </c>
      <c r="I354" s="241"/>
      <c r="K354" s="56"/>
      <c r="L354" s="329" t="str">
        <f>'C2_자산부채평가'!C385</f>
        <v>5. 옵션매수</v>
      </c>
      <c r="M354" s="330"/>
      <c r="N354" s="330"/>
      <c r="O354" s="330"/>
      <c r="P354" s="78"/>
      <c r="Q354" s="78"/>
    </row>
    <row r="355" spans="1:17" hidden="1" outlineLevel="1">
      <c r="A355" s="54" t="s">
        <v>667</v>
      </c>
      <c r="C355" s="73">
        <f t="shared" si="92"/>
        <v>0</v>
      </c>
      <c r="D355" s="74">
        <f t="shared" si="93"/>
        <v>0</v>
      </c>
      <c r="E355" s="75">
        <f t="shared" si="96"/>
        <v>0</v>
      </c>
      <c r="F355" s="75">
        <f t="shared" si="94"/>
        <v>0</v>
      </c>
      <c r="G355" s="75">
        <f t="shared" si="95"/>
        <v>0</v>
      </c>
      <c r="H355" s="76">
        <f t="shared" si="97"/>
        <v>0</v>
      </c>
      <c r="I355" s="241"/>
      <c r="K355" s="56"/>
      <c r="L355" s="329">
        <f>'C2_자산부채평가'!C386</f>
        <v>0</v>
      </c>
      <c r="M355" s="330"/>
      <c r="N355" s="330"/>
      <c r="O355" s="330"/>
      <c r="P355" s="78"/>
      <c r="Q355" s="78"/>
    </row>
    <row r="356" spans="1:17" hidden="1" outlineLevel="1">
      <c r="A356" s="54" t="s">
        <v>667</v>
      </c>
      <c r="C356" s="73" t="str">
        <f t="shared" si="92"/>
        <v>종목명</v>
      </c>
      <c r="D356" s="74">
        <f t="shared" si="93"/>
        <v>0</v>
      </c>
      <c r="E356" s="75">
        <f t="shared" si="96"/>
        <v>0</v>
      </c>
      <c r="F356" s="75">
        <f t="shared" si="94"/>
        <v>0</v>
      </c>
      <c r="G356" s="75">
        <f t="shared" si="95"/>
        <v>0</v>
      </c>
      <c r="H356" s="76">
        <f t="shared" si="97"/>
        <v>0</v>
      </c>
      <c r="I356" s="241"/>
      <c r="K356" s="56"/>
      <c r="L356" s="329" t="str">
        <f>'C2_자산부채평가'!C387</f>
        <v>종목명</v>
      </c>
      <c r="M356" s="330"/>
      <c r="N356" s="330"/>
      <c r="O356" s="330"/>
      <c r="P356" s="78"/>
      <c r="Q356" s="78"/>
    </row>
    <row r="357" spans="1:17" hidden="1" outlineLevel="1">
      <c r="A357" s="54" t="s">
        <v>667</v>
      </c>
      <c r="C357" s="73">
        <f t="shared" si="92"/>
        <v>0</v>
      </c>
      <c r="D357" s="74">
        <f t="shared" si="93"/>
        <v>0</v>
      </c>
      <c r="E357" s="75">
        <f t="shared" si="96"/>
        <v>0</v>
      </c>
      <c r="F357" s="75">
        <f t="shared" si="94"/>
        <v>0</v>
      </c>
      <c r="G357" s="75">
        <f t="shared" si="95"/>
        <v>0</v>
      </c>
      <c r="H357" s="76">
        <f t="shared" si="97"/>
        <v>0</v>
      </c>
      <c r="I357" s="241"/>
      <c r="K357" s="56"/>
      <c r="L357" s="329">
        <f>'C2_자산부채평가'!C388</f>
        <v>0</v>
      </c>
      <c r="M357" s="330"/>
      <c r="N357" s="330"/>
      <c r="O357" s="330"/>
      <c r="P357" s="78"/>
      <c r="Q357" s="78"/>
    </row>
    <row r="358" spans="1:17" hidden="1" outlineLevel="1">
      <c r="A358" s="54" t="s">
        <v>667</v>
      </c>
      <c r="C358" s="73">
        <f t="shared" ref="C358:C421" si="98">L358</f>
        <v>0</v>
      </c>
      <c r="D358" s="74">
        <f t="shared" ref="D358:D421" si="99">M358</f>
        <v>0</v>
      </c>
      <c r="E358" s="75">
        <f t="shared" si="96"/>
        <v>0</v>
      </c>
      <c r="F358" s="75">
        <f t="shared" ref="F358:F421" si="100">ROUND(O358/1000,0)</f>
        <v>0</v>
      </c>
      <c r="G358" s="75">
        <f t="shared" ref="G358:G421" si="101">F358-E358</f>
        <v>0</v>
      </c>
      <c r="H358" s="76">
        <f t="shared" si="97"/>
        <v>0</v>
      </c>
      <c r="I358" s="241"/>
      <c r="K358" s="56"/>
      <c r="L358" s="329">
        <f>'C2_자산부채평가'!C389</f>
        <v>0</v>
      </c>
      <c r="M358" s="330"/>
      <c r="N358" s="330"/>
      <c r="O358" s="330"/>
      <c r="P358" s="78"/>
      <c r="Q358" s="78"/>
    </row>
    <row r="359" spans="1:17" hidden="1" outlineLevel="1">
      <c r="A359" s="54" t="s">
        <v>667</v>
      </c>
      <c r="C359" s="73">
        <f t="shared" si="98"/>
        <v>0</v>
      </c>
      <c r="D359" s="74">
        <f t="shared" si="99"/>
        <v>0</v>
      </c>
      <c r="E359" s="75">
        <f t="shared" si="96"/>
        <v>0</v>
      </c>
      <c r="F359" s="75">
        <f t="shared" si="100"/>
        <v>0</v>
      </c>
      <c r="G359" s="75">
        <f t="shared" si="101"/>
        <v>0</v>
      </c>
      <c r="H359" s="76">
        <f t="shared" si="97"/>
        <v>0</v>
      </c>
      <c r="I359" s="241"/>
      <c r="K359" s="56"/>
      <c r="L359" s="329">
        <f>'C2_자산부채평가'!C390</f>
        <v>0</v>
      </c>
      <c r="M359" s="330"/>
      <c r="N359" s="330"/>
      <c r="O359" s="330"/>
      <c r="P359" s="78"/>
      <c r="Q359" s="78"/>
    </row>
    <row r="360" spans="1:17" hidden="1" outlineLevel="1">
      <c r="A360" s="54" t="s">
        <v>667</v>
      </c>
      <c r="C360" s="73">
        <f t="shared" si="98"/>
        <v>0</v>
      </c>
      <c r="D360" s="74">
        <f t="shared" si="99"/>
        <v>0</v>
      </c>
      <c r="E360" s="75">
        <f t="shared" si="96"/>
        <v>0</v>
      </c>
      <c r="F360" s="75">
        <f t="shared" si="100"/>
        <v>0</v>
      </c>
      <c r="G360" s="75">
        <f t="shared" si="101"/>
        <v>0</v>
      </c>
      <c r="H360" s="76">
        <f t="shared" si="97"/>
        <v>0</v>
      </c>
      <c r="I360" s="241"/>
      <c r="K360" s="56"/>
      <c r="L360" s="329">
        <f>'C2_자산부채평가'!C391</f>
        <v>0</v>
      </c>
      <c r="M360" s="330"/>
      <c r="N360" s="330"/>
      <c r="O360" s="330"/>
      <c r="P360" s="78"/>
      <c r="Q360" s="78"/>
    </row>
    <row r="361" spans="1:17" hidden="1" outlineLevel="1">
      <c r="A361" s="54" t="s">
        <v>667</v>
      </c>
      <c r="C361" s="73" t="str">
        <f t="shared" si="98"/>
        <v>5. 옵션매도</v>
      </c>
      <c r="D361" s="74">
        <f t="shared" si="99"/>
        <v>0</v>
      </c>
      <c r="E361" s="75">
        <f t="shared" si="96"/>
        <v>0</v>
      </c>
      <c r="F361" s="75">
        <f t="shared" si="100"/>
        <v>0</v>
      </c>
      <c r="G361" s="75">
        <f t="shared" si="101"/>
        <v>0</v>
      </c>
      <c r="H361" s="76">
        <f t="shared" si="97"/>
        <v>0</v>
      </c>
      <c r="I361" s="241"/>
      <c r="K361" s="56"/>
      <c r="L361" s="329" t="str">
        <f>'C2_자산부채평가'!C392</f>
        <v>5. 옵션매도</v>
      </c>
      <c r="M361" s="330"/>
      <c r="N361" s="330"/>
      <c r="O361" s="330"/>
      <c r="P361" s="78"/>
      <c r="Q361" s="78"/>
    </row>
    <row r="362" spans="1:17" hidden="1" outlineLevel="1">
      <c r="A362" s="54" t="s">
        <v>667</v>
      </c>
      <c r="C362" s="73">
        <f t="shared" si="98"/>
        <v>0</v>
      </c>
      <c r="D362" s="74">
        <f t="shared" si="99"/>
        <v>0</v>
      </c>
      <c r="E362" s="75">
        <f t="shared" si="96"/>
        <v>0</v>
      </c>
      <c r="F362" s="75">
        <f t="shared" si="100"/>
        <v>0</v>
      </c>
      <c r="G362" s="75">
        <f t="shared" si="101"/>
        <v>0</v>
      </c>
      <c r="H362" s="76">
        <f t="shared" si="97"/>
        <v>0</v>
      </c>
      <c r="I362" s="241"/>
      <c r="K362" s="56"/>
      <c r="L362" s="329">
        <f>'C2_자산부채평가'!C393</f>
        <v>0</v>
      </c>
      <c r="M362" s="330"/>
      <c r="N362" s="330"/>
      <c r="O362" s="330"/>
      <c r="P362" s="78"/>
      <c r="Q362" s="78"/>
    </row>
    <row r="363" spans="1:17" hidden="1" outlineLevel="1">
      <c r="A363" s="54" t="s">
        <v>667</v>
      </c>
      <c r="C363" s="73" t="str">
        <f t="shared" si="98"/>
        <v>종목명</v>
      </c>
      <c r="D363" s="74">
        <f t="shared" si="99"/>
        <v>0</v>
      </c>
      <c r="E363" s="75">
        <f t="shared" si="96"/>
        <v>0</v>
      </c>
      <c r="F363" s="75">
        <f t="shared" si="100"/>
        <v>0</v>
      </c>
      <c r="G363" s="75">
        <f t="shared" si="101"/>
        <v>0</v>
      </c>
      <c r="H363" s="76">
        <f t="shared" si="97"/>
        <v>0</v>
      </c>
      <c r="I363" s="241"/>
      <c r="K363" s="56"/>
      <c r="L363" s="329" t="str">
        <f>'C2_자산부채평가'!C394</f>
        <v>종목명</v>
      </c>
      <c r="M363" s="330"/>
      <c r="N363" s="330"/>
      <c r="O363" s="330"/>
      <c r="P363" s="78"/>
      <c r="Q363" s="78"/>
    </row>
    <row r="364" spans="1:17" hidden="1" outlineLevel="1">
      <c r="A364" s="54" t="s">
        <v>667</v>
      </c>
      <c r="C364" s="73">
        <f t="shared" si="98"/>
        <v>0</v>
      </c>
      <c r="D364" s="74">
        <f t="shared" si="99"/>
        <v>0</v>
      </c>
      <c r="E364" s="75">
        <f t="shared" si="96"/>
        <v>0</v>
      </c>
      <c r="F364" s="75">
        <f t="shared" si="100"/>
        <v>0</v>
      </c>
      <c r="G364" s="75">
        <f t="shared" si="101"/>
        <v>0</v>
      </c>
      <c r="H364" s="76">
        <f t="shared" si="97"/>
        <v>0</v>
      </c>
      <c r="I364" s="241"/>
      <c r="K364" s="56"/>
      <c r="L364" s="329">
        <f>'C2_자산부채평가'!C395</f>
        <v>0</v>
      </c>
      <c r="M364" s="330"/>
      <c r="N364" s="330"/>
      <c r="O364" s="330"/>
      <c r="P364" s="78"/>
      <c r="Q364" s="78"/>
    </row>
    <row r="365" spans="1:17" hidden="1" outlineLevel="1">
      <c r="A365" s="54" t="s">
        <v>667</v>
      </c>
      <c r="C365" s="73">
        <f t="shared" si="98"/>
        <v>0</v>
      </c>
      <c r="D365" s="74">
        <f t="shared" si="99"/>
        <v>0</v>
      </c>
      <c r="E365" s="75">
        <f t="shared" si="96"/>
        <v>0</v>
      </c>
      <c r="F365" s="75">
        <f t="shared" si="100"/>
        <v>0</v>
      </c>
      <c r="G365" s="75">
        <f t="shared" si="101"/>
        <v>0</v>
      </c>
      <c r="H365" s="76">
        <f t="shared" si="97"/>
        <v>0</v>
      </c>
      <c r="I365" s="241"/>
      <c r="K365" s="56"/>
      <c r="L365" s="329">
        <f>'C2_자산부채평가'!C396</f>
        <v>0</v>
      </c>
      <c r="M365" s="330"/>
      <c r="N365" s="330"/>
      <c r="O365" s="330"/>
      <c r="P365" s="78"/>
      <c r="Q365" s="78"/>
    </row>
    <row r="366" spans="1:17" hidden="1" outlineLevel="1">
      <c r="A366" s="54" t="s">
        <v>667</v>
      </c>
      <c r="C366" s="73">
        <f t="shared" si="98"/>
        <v>0</v>
      </c>
      <c r="D366" s="74">
        <f t="shared" si="99"/>
        <v>0</v>
      </c>
      <c r="E366" s="75">
        <f t="shared" si="96"/>
        <v>0</v>
      </c>
      <c r="F366" s="75">
        <f t="shared" si="100"/>
        <v>0</v>
      </c>
      <c r="G366" s="75">
        <f t="shared" si="101"/>
        <v>0</v>
      </c>
      <c r="H366" s="76">
        <f t="shared" si="97"/>
        <v>0</v>
      </c>
      <c r="I366" s="241"/>
      <c r="K366" s="56"/>
      <c r="L366" s="329">
        <f>'C2_자산부채평가'!C397</f>
        <v>0</v>
      </c>
      <c r="M366" s="330"/>
      <c r="N366" s="330"/>
      <c r="O366" s="330"/>
      <c r="P366" s="78"/>
      <c r="Q366" s="78"/>
    </row>
    <row r="367" spans="1:17" hidden="1" outlineLevel="1">
      <c r="A367" s="54" t="s">
        <v>667</v>
      </c>
      <c r="C367" s="73">
        <f t="shared" si="98"/>
        <v>0</v>
      </c>
      <c r="D367" s="74">
        <f t="shared" si="99"/>
        <v>0</v>
      </c>
      <c r="E367" s="75">
        <f t="shared" si="96"/>
        <v>0</v>
      </c>
      <c r="F367" s="75">
        <f t="shared" si="100"/>
        <v>0</v>
      </c>
      <c r="G367" s="75">
        <f t="shared" si="101"/>
        <v>0</v>
      </c>
      <c r="H367" s="76">
        <f t="shared" si="97"/>
        <v>0</v>
      </c>
      <c r="I367" s="241"/>
      <c r="K367" s="56"/>
      <c r="L367" s="329">
        <f>'C2_자산부채평가'!C398</f>
        <v>0</v>
      </c>
      <c r="M367" s="330"/>
      <c r="N367" s="330"/>
      <c r="O367" s="330"/>
      <c r="P367" s="78"/>
      <c r="Q367" s="78"/>
    </row>
    <row r="368" spans="1:17" hidden="1" outlineLevel="1">
      <c r="A368" s="54" t="s">
        <v>667</v>
      </c>
      <c r="C368" s="73">
        <f t="shared" si="98"/>
        <v>0</v>
      </c>
      <c r="D368" s="74">
        <f t="shared" si="99"/>
        <v>0</v>
      </c>
      <c r="E368" s="75">
        <f t="shared" si="96"/>
        <v>0</v>
      </c>
      <c r="F368" s="75">
        <f t="shared" si="100"/>
        <v>0</v>
      </c>
      <c r="G368" s="75">
        <f t="shared" si="101"/>
        <v>0</v>
      </c>
      <c r="H368" s="76">
        <f t="shared" si="97"/>
        <v>0</v>
      </c>
      <c r="I368" s="241"/>
      <c r="K368" s="56"/>
      <c r="L368" s="329">
        <f>'C2_자산부채평가'!C399</f>
        <v>0</v>
      </c>
      <c r="M368" s="330"/>
      <c r="N368" s="330"/>
      <c r="O368" s="330"/>
      <c r="P368" s="78"/>
      <c r="Q368" s="78"/>
    </row>
    <row r="369" spans="1:17" hidden="1" outlineLevel="1">
      <c r="A369" s="54" t="s">
        <v>667</v>
      </c>
      <c r="C369" s="73">
        <f t="shared" si="98"/>
        <v>0</v>
      </c>
      <c r="D369" s="74">
        <f t="shared" si="99"/>
        <v>0</v>
      </c>
      <c r="E369" s="75">
        <f t="shared" si="96"/>
        <v>0</v>
      </c>
      <c r="F369" s="75">
        <f t="shared" si="100"/>
        <v>0</v>
      </c>
      <c r="G369" s="75">
        <f t="shared" si="101"/>
        <v>0</v>
      </c>
      <c r="H369" s="76">
        <f t="shared" si="97"/>
        <v>0</v>
      </c>
      <c r="I369" s="241"/>
      <c r="K369" s="56"/>
      <c r="L369" s="329">
        <f>'C2_자산부채평가'!C400</f>
        <v>0</v>
      </c>
      <c r="M369" s="330"/>
      <c r="N369" s="330"/>
      <c r="O369" s="330"/>
      <c r="P369" s="78"/>
      <c r="Q369" s="78"/>
    </row>
    <row r="370" spans="1:17" hidden="1" outlineLevel="1">
      <c r="A370" s="54" t="s">
        <v>667</v>
      </c>
      <c r="C370" s="73">
        <f t="shared" si="98"/>
        <v>0</v>
      </c>
      <c r="D370" s="74">
        <f t="shared" si="99"/>
        <v>0</v>
      </c>
      <c r="E370" s="75">
        <f t="shared" si="96"/>
        <v>0</v>
      </c>
      <c r="F370" s="75">
        <f t="shared" si="100"/>
        <v>0</v>
      </c>
      <c r="G370" s="75">
        <f t="shared" si="101"/>
        <v>0</v>
      </c>
      <c r="H370" s="76">
        <f t="shared" si="97"/>
        <v>0</v>
      </c>
      <c r="I370" s="241"/>
      <c r="K370" s="56"/>
      <c r="L370" s="329">
        <f>'C2_자산부채평가'!C401</f>
        <v>0</v>
      </c>
      <c r="M370" s="330"/>
      <c r="N370" s="330"/>
      <c r="O370" s="330"/>
      <c r="P370" s="78"/>
      <c r="Q370" s="78"/>
    </row>
    <row r="371" spans="1:17" hidden="1" outlineLevel="1">
      <c r="A371" s="54" t="s">
        <v>667</v>
      </c>
      <c r="C371" s="73">
        <f t="shared" si="98"/>
        <v>0</v>
      </c>
      <c r="D371" s="74">
        <f t="shared" si="99"/>
        <v>0</v>
      </c>
      <c r="E371" s="75">
        <f t="shared" si="96"/>
        <v>0</v>
      </c>
      <c r="F371" s="75">
        <f t="shared" si="100"/>
        <v>0</v>
      </c>
      <c r="G371" s="75">
        <f t="shared" si="101"/>
        <v>0</v>
      </c>
      <c r="H371" s="76">
        <f t="shared" si="97"/>
        <v>0</v>
      </c>
      <c r="I371" s="241"/>
      <c r="K371" s="56"/>
      <c r="L371" s="329">
        <f>'C2_자산부채평가'!C402</f>
        <v>0</v>
      </c>
      <c r="M371" s="330"/>
      <c r="N371" s="330"/>
      <c r="O371" s="330"/>
      <c r="P371" s="78"/>
      <c r="Q371" s="78"/>
    </row>
    <row r="372" spans="1:17" hidden="1" outlineLevel="1">
      <c r="A372" s="54" t="s">
        <v>667</v>
      </c>
      <c r="C372" s="73">
        <f t="shared" si="98"/>
        <v>0</v>
      </c>
      <c r="D372" s="74">
        <f t="shared" si="99"/>
        <v>0</v>
      </c>
      <c r="E372" s="75">
        <f t="shared" si="96"/>
        <v>0</v>
      </c>
      <c r="F372" s="75">
        <f t="shared" si="100"/>
        <v>0</v>
      </c>
      <c r="G372" s="75">
        <f t="shared" si="101"/>
        <v>0</v>
      </c>
      <c r="H372" s="76">
        <f t="shared" si="97"/>
        <v>0</v>
      </c>
      <c r="I372" s="241"/>
      <c r="K372" s="56"/>
      <c r="L372" s="329">
        <f>'C2_자산부채평가'!C403</f>
        <v>0</v>
      </c>
      <c r="M372" s="330"/>
      <c r="N372" s="330"/>
      <c r="O372" s="330"/>
      <c r="P372" s="78"/>
      <c r="Q372" s="78"/>
    </row>
    <row r="373" spans="1:17" hidden="1" outlineLevel="1">
      <c r="A373" s="54" t="s">
        <v>667</v>
      </c>
      <c r="C373" s="73">
        <f t="shared" si="98"/>
        <v>0</v>
      </c>
      <c r="D373" s="74">
        <f t="shared" si="99"/>
        <v>0</v>
      </c>
      <c r="E373" s="75">
        <f t="shared" si="96"/>
        <v>0</v>
      </c>
      <c r="F373" s="75">
        <f t="shared" si="100"/>
        <v>0</v>
      </c>
      <c r="G373" s="75">
        <f t="shared" si="101"/>
        <v>0</v>
      </c>
      <c r="H373" s="76">
        <f t="shared" si="97"/>
        <v>0</v>
      </c>
      <c r="I373" s="241"/>
      <c r="K373" s="56"/>
      <c r="L373" s="329">
        <f>'C2_자산부채평가'!C404</f>
        <v>0</v>
      </c>
      <c r="M373" s="330"/>
      <c r="N373" s="330"/>
      <c r="O373" s="330"/>
      <c r="P373" s="78"/>
      <c r="Q373" s="78"/>
    </row>
    <row r="374" spans="1:17" hidden="1" outlineLevel="1">
      <c r="A374" s="54" t="s">
        <v>667</v>
      </c>
      <c r="C374" s="73">
        <f t="shared" si="98"/>
        <v>0</v>
      </c>
      <c r="D374" s="74">
        <f t="shared" si="99"/>
        <v>0</v>
      </c>
      <c r="E374" s="75">
        <f t="shared" si="96"/>
        <v>0</v>
      </c>
      <c r="F374" s="75">
        <f t="shared" si="100"/>
        <v>0</v>
      </c>
      <c r="G374" s="75">
        <f t="shared" si="101"/>
        <v>0</v>
      </c>
      <c r="H374" s="76">
        <f t="shared" si="97"/>
        <v>0</v>
      </c>
      <c r="I374" s="241"/>
      <c r="K374" s="56"/>
      <c r="L374" s="329">
        <f>'C2_자산부채평가'!C405</f>
        <v>0</v>
      </c>
      <c r="M374" s="330"/>
      <c r="N374" s="330"/>
      <c r="O374" s="330"/>
      <c r="P374" s="78"/>
      <c r="Q374" s="78"/>
    </row>
    <row r="375" spans="1:17" hidden="1" outlineLevel="1">
      <c r="A375" s="54" t="s">
        <v>667</v>
      </c>
      <c r="C375" s="73">
        <f t="shared" si="98"/>
        <v>0</v>
      </c>
      <c r="D375" s="74">
        <f t="shared" si="99"/>
        <v>0</v>
      </c>
      <c r="E375" s="75">
        <f t="shared" si="96"/>
        <v>0</v>
      </c>
      <c r="F375" s="75">
        <f t="shared" si="100"/>
        <v>0</v>
      </c>
      <c r="G375" s="75">
        <f t="shared" si="101"/>
        <v>0</v>
      </c>
      <c r="H375" s="76">
        <f t="shared" si="97"/>
        <v>0</v>
      </c>
      <c r="I375" s="241"/>
      <c r="K375" s="56"/>
      <c r="L375" s="329">
        <f>'C2_자산부채평가'!C406</f>
        <v>0</v>
      </c>
      <c r="M375" s="330"/>
      <c r="N375" s="330"/>
      <c r="O375" s="330"/>
      <c r="P375" s="78"/>
      <c r="Q375" s="78"/>
    </row>
    <row r="376" spans="1:17" hidden="1" outlineLevel="1">
      <c r="A376" s="54" t="s">
        <v>667</v>
      </c>
      <c r="C376" s="73">
        <f t="shared" si="98"/>
        <v>0</v>
      </c>
      <c r="D376" s="74">
        <f t="shared" si="99"/>
        <v>0</v>
      </c>
      <c r="E376" s="75">
        <f t="shared" si="96"/>
        <v>0</v>
      </c>
      <c r="F376" s="75">
        <f t="shared" si="100"/>
        <v>0</v>
      </c>
      <c r="G376" s="75">
        <f t="shared" si="101"/>
        <v>0</v>
      </c>
      <c r="H376" s="76">
        <f t="shared" si="97"/>
        <v>0</v>
      </c>
      <c r="I376" s="241"/>
      <c r="K376" s="56"/>
      <c r="L376" s="329">
        <f>'C2_자산부채평가'!C407</f>
        <v>0</v>
      </c>
      <c r="M376" s="330"/>
      <c r="N376" s="330"/>
      <c r="O376" s="330"/>
      <c r="P376" s="78"/>
      <c r="Q376" s="78"/>
    </row>
    <row r="377" spans="1:17" hidden="1" outlineLevel="1">
      <c r="A377" s="54" t="s">
        <v>667</v>
      </c>
      <c r="C377" s="73">
        <f t="shared" si="98"/>
        <v>0</v>
      </c>
      <c r="D377" s="74">
        <f t="shared" si="99"/>
        <v>0</v>
      </c>
      <c r="E377" s="75">
        <f t="shared" si="96"/>
        <v>0</v>
      </c>
      <c r="F377" s="75">
        <f t="shared" si="100"/>
        <v>0</v>
      </c>
      <c r="G377" s="75">
        <f t="shared" si="101"/>
        <v>0</v>
      </c>
      <c r="H377" s="76">
        <f t="shared" si="97"/>
        <v>0</v>
      </c>
      <c r="I377" s="241"/>
      <c r="K377" s="56"/>
      <c r="L377" s="329">
        <f>'C2_자산부채평가'!C408</f>
        <v>0</v>
      </c>
      <c r="M377" s="330"/>
      <c r="N377" s="330"/>
      <c r="O377" s="330"/>
      <c r="P377" s="78"/>
      <c r="Q377" s="78"/>
    </row>
    <row r="378" spans="1:17" hidden="1" outlineLevel="1">
      <c r="A378" s="54" t="s">
        <v>667</v>
      </c>
      <c r="C378" s="73">
        <f t="shared" si="98"/>
        <v>0</v>
      </c>
      <c r="D378" s="74">
        <f t="shared" si="99"/>
        <v>0</v>
      </c>
      <c r="E378" s="75">
        <f t="shared" si="96"/>
        <v>0</v>
      </c>
      <c r="F378" s="75">
        <f t="shared" si="100"/>
        <v>0</v>
      </c>
      <c r="G378" s="75">
        <f t="shared" si="101"/>
        <v>0</v>
      </c>
      <c r="H378" s="76">
        <f t="shared" si="97"/>
        <v>0</v>
      </c>
      <c r="I378" s="241"/>
      <c r="K378" s="56"/>
      <c r="L378" s="329">
        <f>'C2_자산부채평가'!C409</f>
        <v>0</v>
      </c>
      <c r="M378" s="330"/>
      <c r="N378" s="330"/>
      <c r="O378" s="330"/>
      <c r="P378" s="78"/>
      <c r="Q378" s="78"/>
    </row>
    <row r="379" spans="1:17" hidden="1" outlineLevel="1">
      <c r="A379" s="54" t="s">
        <v>667</v>
      </c>
      <c r="C379" s="73">
        <f t="shared" si="98"/>
        <v>0</v>
      </c>
      <c r="D379" s="74">
        <f t="shared" si="99"/>
        <v>0</v>
      </c>
      <c r="E379" s="75">
        <f t="shared" si="96"/>
        <v>0</v>
      </c>
      <c r="F379" s="75">
        <f t="shared" si="100"/>
        <v>0</v>
      </c>
      <c r="G379" s="75">
        <f t="shared" si="101"/>
        <v>0</v>
      </c>
      <c r="H379" s="76">
        <f t="shared" si="97"/>
        <v>0</v>
      </c>
      <c r="I379" s="241"/>
      <c r="K379" s="56"/>
      <c r="L379" s="329">
        <f>'C2_자산부채평가'!C410</f>
        <v>0</v>
      </c>
      <c r="M379" s="330"/>
      <c r="N379" s="330"/>
      <c r="O379" s="330"/>
      <c r="P379" s="78"/>
      <c r="Q379" s="78"/>
    </row>
    <row r="380" spans="1:17" hidden="1" outlineLevel="1">
      <c r="A380" s="54" t="s">
        <v>667</v>
      </c>
      <c r="C380" s="73">
        <f t="shared" si="98"/>
        <v>0</v>
      </c>
      <c r="D380" s="74">
        <f t="shared" si="99"/>
        <v>0</v>
      </c>
      <c r="E380" s="75">
        <f t="shared" si="96"/>
        <v>0</v>
      </c>
      <c r="F380" s="75">
        <f t="shared" si="100"/>
        <v>0</v>
      </c>
      <c r="G380" s="75">
        <f t="shared" si="101"/>
        <v>0</v>
      </c>
      <c r="H380" s="76">
        <f t="shared" si="97"/>
        <v>0</v>
      </c>
      <c r="I380" s="241"/>
      <c r="K380" s="56"/>
      <c r="L380" s="329">
        <f>'C2_자산부채평가'!C411</f>
        <v>0</v>
      </c>
      <c r="M380" s="330"/>
      <c r="N380" s="330"/>
      <c r="O380" s="330"/>
      <c r="P380" s="78"/>
      <c r="Q380" s="78"/>
    </row>
    <row r="381" spans="1:17" hidden="1" outlineLevel="1">
      <c r="A381" s="54" t="s">
        <v>667</v>
      </c>
      <c r="C381" s="73">
        <f t="shared" si="98"/>
        <v>0</v>
      </c>
      <c r="D381" s="74">
        <f t="shared" si="99"/>
        <v>0</v>
      </c>
      <c r="E381" s="75">
        <f t="shared" si="96"/>
        <v>0</v>
      </c>
      <c r="F381" s="75">
        <f t="shared" si="100"/>
        <v>0</v>
      </c>
      <c r="G381" s="75">
        <f t="shared" si="101"/>
        <v>0</v>
      </c>
      <c r="H381" s="76">
        <f t="shared" si="97"/>
        <v>0</v>
      </c>
      <c r="I381" s="241"/>
      <c r="K381" s="56"/>
      <c r="L381" s="329">
        <f>'C2_자산부채평가'!C412</f>
        <v>0</v>
      </c>
      <c r="M381" s="330"/>
      <c r="N381" s="330"/>
      <c r="O381" s="330"/>
      <c r="P381" s="78"/>
      <c r="Q381" s="78"/>
    </row>
    <row r="382" spans="1:17" hidden="1" outlineLevel="1">
      <c r="A382" s="54" t="s">
        <v>667</v>
      </c>
      <c r="C382" s="73">
        <f t="shared" si="98"/>
        <v>0</v>
      </c>
      <c r="D382" s="74">
        <f t="shared" si="99"/>
        <v>0</v>
      </c>
      <c r="E382" s="75">
        <f t="shared" si="96"/>
        <v>0</v>
      </c>
      <c r="F382" s="75">
        <f t="shared" si="100"/>
        <v>0</v>
      </c>
      <c r="G382" s="75">
        <f t="shared" si="101"/>
        <v>0</v>
      </c>
      <c r="H382" s="76">
        <f t="shared" si="97"/>
        <v>0</v>
      </c>
      <c r="I382" s="241"/>
      <c r="K382" s="56"/>
      <c r="L382" s="329">
        <f>'C2_자산부채평가'!C413</f>
        <v>0</v>
      </c>
      <c r="M382" s="330"/>
      <c r="N382" s="330"/>
      <c r="O382" s="330"/>
      <c r="P382" s="78"/>
      <c r="Q382" s="78"/>
    </row>
    <row r="383" spans="1:17" hidden="1" outlineLevel="1">
      <c r="A383" s="54" t="s">
        <v>667</v>
      </c>
      <c r="C383" s="73">
        <f t="shared" si="98"/>
        <v>0</v>
      </c>
      <c r="D383" s="74">
        <f t="shared" si="99"/>
        <v>0</v>
      </c>
      <c r="E383" s="75">
        <f t="shared" si="96"/>
        <v>0</v>
      </c>
      <c r="F383" s="75">
        <f t="shared" si="100"/>
        <v>0</v>
      </c>
      <c r="G383" s="75">
        <f t="shared" si="101"/>
        <v>0</v>
      </c>
      <c r="H383" s="76">
        <f t="shared" si="97"/>
        <v>0</v>
      </c>
      <c r="I383" s="241"/>
      <c r="K383" s="56"/>
      <c r="L383" s="329">
        <f>'C2_자산부채평가'!C414</f>
        <v>0</v>
      </c>
      <c r="M383" s="330"/>
      <c r="N383" s="330"/>
      <c r="O383" s="330"/>
      <c r="P383" s="78"/>
      <c r="Q383" s="78"/>
    </row>
    <row r="384" spans="1:17" hidden="1" outlineLevel="1">
      <c r="A384" s="54" t="s">
        <v>667</v>
      </c>
      <c r="C384" s="73">
        <f t="shared" si="98"/>
        <v>0</v>
      </c>
      <c r="D384" s="74">
        <f t="shared" si="99"/>
        <v>0</v>
      </c>
      <c r="E384" s="75">
        <f t="shared" si="96"/>
        <v>0</v>
      </c>
      <c r="F384" s="75">
        <f t="shared" si="100"/>
        <v>0</v>
      </c>
      <c r="G384" s="75">
        <f t="shared" si="101"/>
        <v>0</v>
      </c>
      <c r="H384" s="76">
        <f t="shared" si="97"/>
        <v>0</v>
      </c>
      <c r="I384" s="241"/>
      <c r="K384" s="56"/>
      <c r="L384" s="329">
        <f>'C2_자산부채평가'!C415</f>
        <v>0</v>
      </c>
      <c r="M384" s="330"/>
      <c r="N384" s="330"/>
      <c r="O384" s="330"/>
      <c r="P384" s="78"/>
      <c r="Q384" s="78"/>
    </row>
    <row r="385" spans="1:17" hidden="1" outlineLevel="1">
      <c r="A385" s="54" t="s">
        <v>667</v>
      </c>
      <c r="C385" s="73">
        <f t="shared" si="98"/>
        <v>0</v>
      </c>
      <c r="D385" s="74">
        <f t="shared" si="99"/>
        <v>0</v>
      </c>
      <c r="E385" s="75">
        <f t="shared" si="96"/>
        <v>0</v>
      </c>
      <c r="F385" s="75">
        <f t="shared" si="100"/>
        <v>0</v>
      </c>
      <c r="G385" s="75">
        <f t="shared" si="101"/>
        <v>0</v>
      </c>
      <c r="H385" s="76">
        <f t="shared" si="97"/>
        <v>0</v>
      </c>
      <c r="I385" s="241"/>
      <c r="K385" s="56"/>
      <c r="L385" s="329">
        <f>'C2_자산부채평가'!C416</f>
        <v>0</v>
      </c>
      <c r="M385" s="330"/>
      <c r="N385" s="330"/>
      <c r="O385" s="330"/>
      <c r="P385" s="78"/>
      <c r="Q385" s="78"/>
    </row>
    <row r="386" spans="1:17" hidden="1" outlineLevel="1">
      <c r="A386" s="54" t="s">
        <v>667</v>
      </c>
      <c r="C386" s="73">
        <f t="shared" si="98"/>
        <v>0</v>
      </c>
      <c r="D386" s="74">
        <f t="shared" si="99"/>
        <v>0</v>
      </c>
      <c r="E386" s="75">
        <f t="shared" si="96"/>
        <v>0</v>
      </c>
      <c r="F386" s="75">
        <f t="shared" si="100"/>
        <v>0</v>
      </c>
      <c r="G386" s="75">
        <f t="shared" si="101"/>
        <v>0</v>
      </c>
      <c r="H386" s="76">
        <f t="shared" si="97"/>
        <v>0</v>
      </c>
      <c r="I386" s="241"/>
      <c r="K386" s="56"/>
      <c r="L386" s="329">
        <f>'C2_자산부채평가'!C417</f>
        <v>0</v>
      </c>
      <c r="M386" s="330"/>
      <c r="N386" s="330"/>
      <c r="O386" s="330"/>
      <c r="P386" s="78"/>
      <c r="Q386" s="78"/>
    </row>
    <row r="387" spans="1:17" hidden="1" outlineLevel="1">
      <c r="A387" s="54" t="s">
        <v>667</v>
      </c>
      <c r="C387" s="73">
        <f t="shared" si="98"/>
        <v>0</v>
      </c>
      <c r="D387" s="74">
        <f t="shared" si="99"/>
        <v>0</v>
      </c>
      <c r="E387" s="75">
        <f t="shared" si="96"/>
        <v>0</v>
      </c>
      <c r="F387" s="75">
        <f t="shared" si="100"/>
        <v>0</v>
      </c>
      <c r="G387" s="75">
        <f t="shared" si="101"/>
        <v>0</v>
      </c>
      <c r="H387" s="76">
        <f t="shared" si="97"/>
        <v>0</v>
      </c>
      <c r="I387" s="241"/>
      <c r="K387" s="56"/>
      <c r="L387" s="329">
        <f>'C2_자산부채평가'!C418</f>
        <v>0</v>
      </c>
      <c r="M387" s="330"/>
      <c r="N387" s="330"/>
      <c r="O387" s="330"/>
      <c r="P387" s="78"/>
      <c r="Q387" s="78"/>
    </row>
    <row r="388" spans="1:17" hidden="1" outlineLevel="1">
      <c r="A388" s="54" t="s">
        <v>667</v>
      </c>
      <c r="C388" s="73">
        <f t="shared" si="98"/>
        <v>0</v>
      </c>
      <c r="D388" s="74">
        <f t="shared" si="99"/>
        <v>0</v>
      </c>
      <c r="E388" s="75">
        <f t="shared" si="96"/>
        <v>0</v>
      </c>
      <c r="F388" s="75">
        <f t="shared" si="100"/>
        <v>0</v>
      </c>
      <c r="G388" s="75">
        <f t="shared" si="101"/>
        <v>0</v>
      </c>
      <c r="H388" s="76">
        <f t="shared" si="97"/>
        <v>0</v>
      </c>
      <c r="I388" s="241"/>
      <c r="K388" s="56"/>
      <c r="L388" s="329">
        <f>'C2_자산부채평가'!C419</f>
        <v>0</v>
      </c>
      <c r="M388" s="330"/>
      <c r="N388" s="330"/>
      <c r="O388" s="330"/>
      <c r="P388" s="78"/>
      <c r="Q388" s="78"/>
    </row>
    <row r="389" spans="1:17" hidden="1" outlineLevel="1">
      <c r="A389" s="54" t="s">
        <v>667</v>
      </c>
      <c r="C389" s="73">
        <f t="shared" si="98"/>
        <v>0</v>
      </c>
      <c r="D389" s="74">
        <f t="shared" si="99"/>
        <v>0</v>
      </c>
      <c r="E389" s="75">
        <f t="shared" si="96"/>
        <v>0</v>
      </c>
      <c r="F389" s="75">
        <f t="shared" si="100"/>
        <v>0</v>
      </c>
      <c r="G389" s="75">
        <f t="shared" si="101"/>
        <v>0</v>
      </c>
      <c r="H389" s="76">
        <f t="shared" si="97"/>
        <v>0</v>
      </c>
      <c r="I389" s="241"/>
      <c r="K389" s="56"/>
      <c r="L389" s="329">
        <f>'C2_자산부채평가'!C420</f>
        <v>0</v>
      </c>
      <c r="M389" s="330"/>
      <c r="N389" s="330"/>
      <c r="O389" s="330"/>
      <c r="P389" s="78"/>
      <c r="Q389" s="78"/>
    </row>
    <row r="390" spans="1:17" hidden="1" outlineLevel="1">
      <c r="A390" s="54" t="s">
        <v>667</v>
      </c>
      <c r="C390" s="73">
        <f t="shared" si="98"/>
        <v>0</v>
      </c>
      <c r="D390" s="74">
        <f t="shared" si="99"/>
        <v>0</v>
      </c>
      <c r="E390" s="75">
        <f t="shared" ref="E390:E453" si="102">ROUND(N390/1000,0)</f>
        <v>0</v>
      </c>
      <c r="F390" s="75">
        <f t="shared" si="100"/>
        <v>0</v>
      </c>
      <c r="G390" s="75">
        <f t="shared" si="101"/>
        <v>0</v>
      </c>
      <c r="H390" s="76">
        <f t="shared" si="97"/>
        <v>0</v>
      </c>
      <c r="I390" s="241"/>
      <c r="K390" s="56"/>
      <c r="L390" s="329">
        <f>'C2_자산부채평가'!C421</f>
        <v>0</v>
      </c>
      <c r="M390" s="330"/>
      <c r="N390" s="330"/>
      <c r="O390" s="330"/>
      <c r="P390" s="78"/>
      <c r="Q390" s="78"/>
    </row>
    <row r="391" spans="1:17" hidden="1" outlineLevel="1">
      <c r="A391" s="54" t="s">
        <v>667</v>
      </c>
      <c r="C391" s="73">
        <f t="shared" si="98"/>
        <v>0</v>
      </c>
      <c r="D391" s="74">
        <f t="shared" si="99"/>
        <v>0</v>
      </c>
      <c r="E391" s="75">
        <f t="shared" si="102"/>
        <v>0</v>
      </c>
      <c r="F391" s="75">
        <f t="shared" si="100"/>
        <v>0</v>
      </c>
      <c r="G391" s="75">
        <f t="shared" si="101"/>
        <v>0</v>
      </c>
      <c r="H391" s="76">
        <f t="shared" si="97"/>
        <v>0</v>
      </c>
      <c r="I391" s="241"/>
      <c r="K391" s="56"/>
      <c r="L391" s="329">
        <f>'C2_자산부채평가'!C422</f>
        <v>0</v>
      </c>
      <c r="M391" s="330"/>
      <c r="N391" s="330"/>
      <c r="O391" s="330"/>
      <c r="P391" s="78"/>
      <c r="Q391" s="78"/>
    </row>
    <row r="392" spans="1:17" hidden="1" outlineLevel="1">
      <c r="A392" s="54" t="s">
        <v>667</v>
      </c>
      <c r="C392" s="73">
        <f t="shared" si="98"/>
        <v>0</v>
      </c>
      <c r="D392" s="74">
        <f t="shared" si="99"/>
        <v>0</v>
      </c>
      <c r="E392" s="75">
        <f t="shared" si="102"/>
        <v>0</v>
      </c>
      <c r="F392" s="75">
        <f t="shared" si="100"/>
        <v>0</v>
      </c>
      <c r="G392" s="75">
        <f t="shared" si="101"/>
        <v>0</v>
      </c>
      <c r="H392" s="76">
        <f t="shared" si="97"/>
        <v>0</v>
      </c>
      <c r="I392" s="241"/>
      <c r="K392" s="56"/>
      <c r="L392" s="329">
        <f>'C2_자산부채평가'!C423</f>
        <v>0</v>
      </c>
      <c r="M392" s="330"/>
      <c r="N392" s="330"/>
      <c r="O392" s="330"/>
      <c r="P392" s="78"/>
      <c r="Q392" s="78"/>
    </row>
    <row r="393" spans="1:17" hidden="1" outlineLevel="1">
      <c r="A393" s="54" t="s">
        <v>667</v>
      </c>
      <c r="C393" s="73">
        <f t="shared" si="98"/>
        <v>0</v>
      </c>
      <c r="D393" s="74">
        <f t="shared" si="99"/>
        <v>0</v>
      </c>
      <c r="E393" s="75">
        <f t="shared" si="102"/>
        <v>0</v>
      </c>
      <c r="F393" s="75">
        <f t="shared" si="100"/>
        <v>0</v>
      </c>
      <c r="G393" s="75">
        <f t="shared" si="101"/>
        <v>0</v>
      </c>
      <c r="H393" s="76">
        <f t="shared" si="97"/>
        <v>0</v>
      </c>
      <c r="I393" s="241"/>
      <c r="K393" s="56"/>
      <c r="L393" s="329">
        <f>'C2_자산부채평가'!C424</f>
        <v>0</v>
      </c>
      <c r="M393" s="330"/>
      <c r="N393" s="330"/>
      <c r="O393" s="330"/>
      <c r="P393" s="78"/>
      <c r="Q393" s="78"/>
    </row>
    <row r="394" spans="1:17" hidden="1" outlineLevel="1">
      <c r="A394" s="54" t="s">
        <v>667</v>
      </c>
      <c r="C394" s="73">
        <f t="shared" si="98"/>
        <v>0</v>
      </c>
      <c r="D394" s="74">
        <f t="shared" si="99"/>
        <v>0</v>
      </c>
      <c r="E394" s="75">
        <f t="shared" si="102"/>
        <v>0</v>
      </c>
      <c r="F394" s="75">
        <f t="shared" si="100"/>
        <v>0</v>
      </c>
      <c r="G394" s="75">
        <f t="shared" si="101"/>
        <v>0</v>
      </c>
      <c r="H394" s="76">
        <f t="shared" si="97"/>
        <v>0</v>
      </c>
      <c r="I394" s="241"/>
      <c r="K394" s="56"/>
      <c r="L394" s="329">
        <f>'C2_자산부채평가'!C425</f>
        <v>0</v>
      </c>
      <c r="M394" s="330"/>
      <c r="N394" s="330"/>
      <c r="O394" s="330"/>
      <c r="P394" s="78"/>
      <c r="Q394" s="78"/>
    </row>
    <row r="395" spans="1:17" hidden="1" outlineLevel="1">
      <c r="A395" s="54" t="s">
        <v>667</v>
      </c>
      <c r="C395" s="73">
        <f t="shared" si="98"/>
        <v>0</v>
      </c>
      <c r="D395" s="74">
        <f t="shared" si="99"/>
        <v>0</v>
      </c>
      <c r="E395" s="75">
        <f t="shared" si="102"/>
        <v>0</v>
      </c>
      <c r="F395" s="75">
        <f t="shared" si="100"/>
        <v>0</v>
      </c>
      <c r="G395" s="75">
        <f t="shared" si="101"/>
        <v>0</v>
      </c>
      <c r="H395" s="76">
        <f t="shared" si="97"/>
        <v>0</v>
      </c>
      <c r="I395" s="241"/>
      <c r="K395" s="56"/>
      <c r="L395" s="329">
        <f>'C2_자산부채평가'!C426</f>
        <v>0</v>
      </c>
      <c r="M395" s="330"/>
      <c r="N395" s="330"/>
      <c r="O395" s="330"/>
      <c r="P395" s="78"/>
      <c r="Q395" s="78"/>
    </row>
    <row r="396" spans="1:17" hidden="1" outlineLevel="1">
      <c r="A396" s="54" t="s">
        <v>667</v>
      </c>
      <c r="C396" s="73">
        <f t="shared" si="98"/>
        <v>0</v>
      </c>
      <c r="D396" s="74">
        <f t="shared" si="99"/>
        <v>0</v>
      </c>
      <c r="E396" s="75">
        <f t="shared" si="102"/>
        <v>0</v>
      </c>
      <c r="F396" s="75">
        <f t="shared" si="100"/>
        <v>0</v>
      </c>
      <c r="G396" s="75">
        <f t="shared" si="101"/>
        <v>0</v>
      </c>
      <c r="H396" s="76">
        <f t="shared" si="97"/>
        <v>0</v>
      </c>
      <c r="I396" s="241"/>
      <c r="K396" s="56"/>
      <c r="L396" s="329">
        <f>'C2_자산부채평가'!C427</f>
        <v>0</v>
      </c>
      <c r="M396" s="330"/>
      <c r="N396" s="330"/>
      <c r="O396" s="330"/>
      <c r="P396" s="78"/>
      <c r="Q396" s="78"/>
    </row>
    <row r="397" spans="1:17" hidden="1" outlineLevel="1">
      <c r="A397" s="54" t="s">
        <v>667</v>
      </c>
      <c r="C397" s="73">
        <f t="shared" si="98"/>
        <v>0</v>
      </c>
      <c r="D397" s="74">
        <f t="shared" si="99"/>
        <v>0</v>
      </c>
      <c r="E397" s="75">
        <f t="shared" si="102"/>
        <v>0</v>
      </c>
      <c r="F397" s="75">
        <f t="shared" si="100"/>
        <v>0</v>
      </c>
      <c r="G397" s="75">
        <f t="shared" si="101"/>
        <v>0</v>
      </c>
      <c r="H397" s="76">
        <f t="shared" si="97"/>
        <v>0</v>
      </c>
      <c r="I397" s="241"/>
      <c r="K397" s="56"/>
      <c r="L397" s="329">
        <f>'C2_자산부채평가'!C428</f>
        <v>0</v>
      </c>
      <c r="M397" s="330"/>
      <c r="N397" s="330"/>
      <c r="O397" s="330"/>
      <c r="P397" s="78"/>
      <c r="Q397" s="78"/>
    </row>
    <row r="398" spans="1:17" hidden="1" outlineLevel="1">
      <c r="A398" s="54" t="s">
        <v>667</v>
      </c>
      <c r="C398" s="73">
        <f t="shared" si="98"/>
        <v>0</v>
      </c>
      <c r="D398" s="74">
        <f t="shared" si="99"/>
        <v>0</v>
      </c>
      <c r="E398" s="75">
        <f t="shared" si="102"/>
        <v>0</v>
      </c>
      <c r="F398" s="75">
        <f t="shared" si="100"/>
        <v>0</v>
      </c>
      <c r="G398" s="75">
        <f t="shared" si="101"/>
        <v>0</v>
      </c>
      <c r="H398" s="76">
        <f t="shared" si="97"/>
        <v>0</v>
      </c>
      <c r="I398" s="241"/>
      <c r="K398" s="56"/>
      <c r="L398" s="329">
        <f>'C2_자산부채평가'!C429</f>
        <v>0</v>
      </c>
      <c r="M398" s="330"/>
      <c r="N398" s="330"/>
      <c r="O398" s="330"/>
      <c r="P398" s="78"/>
      <c r="Q398" s="78"/>
    </row>
    <row r="399" spans="1:17" hidden="1" outlineLevel="1">
      <c r="A399" s="54" t="s">
        <v>667</v>
      </c>
      <c r="C399" s="73" t="str">
        <f t="shared" si="98"/>
        <v>5. 매도유가증권</v>
      </c>
      <c r="D399" s="74">
        <f t="shared" si="99"/>
        <v>0</v>
      </c>
      <c r="E399" s="75">
        <f t="shared" si="102"/>
        <v>0</v>
      </c>
      <c r="F399" s="75">
        <f t="shared" si="100"/>
        <v>0</v>
      </c>
      <c r="G399" s="75">
        <f t="shared" si="101"/>
        <v>0</v>
      </c>
      <c r="H399" s="76">
        <f t="shared" si="97"/>
        <v>0</v>
      </c>
      <c r="I399" s="241"/>
      <c r="K399" s="56"/>
      <c r="L399" s="329" t="str">
        <f>'C2_자산부채평가'!C430</f>
        <v>5. 매도유가증권</v>
      </c>
      <c r="M399" s="330"/>
      <c r="N399" s="330"/>
      <c r="O399" s="330"/>
      <c r="P399" s="78"/>
      <c r="Q399" s="78"/>
    </row>
    <row r="400" spans="1:17" hidden="1" outlineLevel="1">
      <c r="A400" s="54" t="s">
        <v>667</v>
      </c>
      <c r="C400" s="73" t="str">
        <f t="shared" si="98"/>
        <v>종목</v>
      </c>
      <c r="D400" s="74">
        <f t="shared" si="99"/>
        <v>0</v>
      </c>
      <c r="E400" s="75">
        <f t="shared" si="102"/>
        <v>0</v>
      </c>
      <c r="F400" s="75">
        <f t="shared" si="100"/>
        <v>0</v>
      </c>
      <c r="G400" s="75">
        <f t="shared" si="101"/>
        <v>0</v>
      </c>
      <c r="H400" s="76">
        <f t="shared" si="97"/>
        <v>0</v>
      </c>
      <c r="I400" s="241"/>
      <c r="K400" s="56"/>
      <c r="L400" s="329" t="str">
        <f>'C2_자산부채평가'!C431</f>
        <v>종목</v>
      </c>
      <c r="M400" s="330"/>
      <c r="N400" s="330"/>
      <c r="O400" s="330"/>
      <c r="P400" s="78"/>
      <c r="Q400" s="78"/>
    </row>
    <row r="401" spans="1:17" hidden="1" outlineLevel="1">
      <c r="A401" s="54" t="s">
        <v>667</v>
      </c>
      <c r="C401" s="73">
        <f t="shared" si="98"/>
        <v>0</v>
      </c>
      <c r="D401" s="74">
        <f t="shared" si="99"/>
        <v>0</v>
      </c>
      <c r="E401" s="75">
        <f t="shared" si="102"/>
        <v>0</v>
      </c>
      <c r="F401" s="75">
        <f t="shared" si="100"/>
        <v>0</v>
      </c>
      <c r="G401" s="75">
        <f t="shared" si="101"/>
        <v>0</v>
      </c>
      <c r="H401" s="76">
        <f t="shared" si="97"/>
        <v>0</v>
      </c>
      <c r="I401" s="241"/>
      <c r="K401" s="56"/>
      <c r="L401" s="329">
        <f>'C2_자산부채평가'!C432</f>
        <v>0</v>
      </c>
      <c r="M401" s="330"/>
      <c r="N401" s="330"/>
      <c r="O401" s="330"/>
      <c r="P401" s="78"/>
      <c r="Q401" s="78"/>
    </row>
    <row r="402" spans="1:17" hidden="1" outlineLevel="1">
      <c r="A402" s="54" t="s">
        <v>667</v>
      </c>
      <c r="C402" s="73">
        <f t="shared" si="98"/>
        <v>0</v>
      </c>
      <c r="D402" s="74">
        <f t="shared" si="99"/>
        <v>0</v>
      </c>
      <c r="E402" s="75">
        <f t="shared" si="102"/>
        <v>0</v>
      </c>
      <c r="F402" s="75">
        <f t="shared" si="100"/>
        <v>0</v>
      </c>
      <c r="G402" s="75">
        <f t="shared" si="101"/>
        <v>0</v>
      </c>
      <c r="H402" s="76">
        <f t="shared" si="97"/>
        <v>0</v>
      </c>
      <c r="I402" s="241"/>
      <c r="K402" s="56"/>
      <c r="L402" s="329">
        <f>'C2_자산부채평가'!C433</f>
        <v>0</v>
      </c>
      <c r="M402" s="330"/>
      <c r="N402" s="330"/>
      <c r="O402" s="330"/>
      <c r="P402" s="78"/>
      <c r="Q402" s="78"/>
    </row>
    <row r="403" spans="1:17" hidden="1" outlineLevel="1">
      <c r="A403" s="54" t="s">
        <v>667</v>
      </c>
      <c r="C403" s="73">
        <f t="shared" si="98"/>
        <v>0</v>
      </c>
      <c r="D403" s="74">
        <f t="shared" si="99"/>
        <v>0</v>
      </c>
      <c r="E403" s="75">
        <f t="shared" si="102"/>
        <v>0</v>
      </c>
      <c r="F403" s="75">
        <f t="shared" si="100"/>
        <v>0</v>
      </c>
      <c r="G403" s="75">
        <f t="shared" si="101"/>
        <v>0</v>
      </c>
      <c r="H403" s="76">
        <f t="shared" si="97"/>
        <v>0</v>
      </c>
      <c r="I403" s="241"/>
      <c r="K403" s="56"/>
      <c r="L403" s="329">
        <f>'C2_자산부채평가'!C434</f>
        <v>0</v>
      </c>
      <c r="M403" s="330"/>
      <c r="N403" s="330"/>
      <c r="O403" s="330"/>
      <c r="P403" s="78"/>
      <c r="Q403" s="78"/>
    </row>
    <row r="404" spans="1:17" hidden="1" outlineLevel="1">
      <c r="A404" s="54" t="s">
        <v>667</v>
      </c>
      <c r="C404" s="73">
        <f t="shared" si="98"/>
        <v>0</v>
      </c>
      <c r="D404" s="74">
        <f t="shared" si="99"/>
        <v>0</v>
      </c>
      <c r="E404" s="75">
        <f t="shared" si="102"/>
        <v>0</v>
      </c>
      <c r="F404" s="75">
        <f t="shared" si="100"/>
        <v>0</v>
      </c>
      <c r="G404" s="75">
        <f t="shared" si="101"/>
        <v>0</v>
      </c>
      <c r="H404" s="76">
        <f t="shared" si="97"/>
        <v>0</v>
      </c>
      <c r="I404" s="241"/>
      <c r="K404" s="56"/>
      <c r="L404" s="329">
        <f>'C2_자산부채평가'!C435</f>
        <v>0</v>
      </c>
      <c r="M404" s="330"/>
      <c r="N404" s="330"/>
      <c r="O404" s="330"/>
      <c r="P404" s="78"/>
      <c r="Q404" s="78"/>
    </row>
    <row r="405" spans="1:17" hidden="1" outlineLevel="1">
      <c r="A405" s="54" t="s">
        <v>667</v>
      </c>
      <c r="C405" s="73" t="str">
        <f t="shared" si="98"/>
        <v>5. REPO(매도)</v>
      </c>
      <c r="D405" s="74">
        <f t="shared" si="99"/>
        <v>0</v>
      </c>
      <c r="E405" s="75">
        <f t="shared" si="102"/>
        <v>0</v>
      </c>
      <c r="F405" s="75">
        <f t="shared" si="100"/>
        <v>0</v>
      </c>
      <c r="G405" s="75">
        <f t="shared" si="101"/>
        <v>0</v>
      </c>
      <c r="H405" s="76">
        <f t="shared" ref="H405:H468" si="103">F405/$F$568</f>
        <v>0</v>
      </c>
      <c r="I405" s="241"/>
      <c r="K405" s="56"/>
      <c r="L405" s="329" t="str">
        <f>'C2_자산부채평가'!C436</f>
        <v>5. REPO(매도)</v>
      </c>
      <c r="M405" s="330"/>
      <c r="N405" s="330"/>
      <c r="O405" s="330"/>
      <c r="P405" s="78"/>
      <c r="Q405" s="78"/>
    </row>
    <row r="406" spans="1:17" hidden="1" outlineLevel="1">
      <c r="A406" s="54" t="s">
        <v>667</v>
      </c>
      <c r="C406" s="73" t="str">
        <f t="shared" si="98"/>
        <v>중개기관</v>
      </c>
      <c r="D406" s="74">
        <f t="shared" si="99"/>
        <v>0</v>
      </c>
      <c r="E406" s="75">
        <f t="shared" si="102"/>
        <v>0</v>
      </c>
      <c r="F406" s="75">
        <f t="shared" si="100"/>
        <v>0</v>
      </c>
      <c r="G406" s="75">
        <f t="shared" si="101"/>
        <v>0</v>
      </c>
      <c r="H406" s="76">
        <f t="shared" si="103"/>
        <v>0</v>
      </c>
      <c r="I406" s="241"/>
      <c r="K406" s="56"/>
      <c r="L406" s="329" t="str">
        <f>'C2_자산부채평가'!C437</f>
        <v>중개기관</v>
      </c>
      <c r="M406" s="330"/>
      <c r="N406" s="330"/>
      <c r="O406" s="330"/>
      <c r="P406" s="78"/>
      <c r="Q406" s="78"/>
    </row>
    <row r="407" spans="1:17" hidden="1" outlineLevel="1">
      <c r="A407" s="54" t="s">
        <v>667</v>
      </c>
      <c r="C407" s="73" t="str">
        <f t="shared" si="98"/>
        <v>BGC캐피탈마켓외국환중개</v>
      </c>
      <c r="D407" s="74">
        <f t="shared" si="99"/>
        <v>0</v>
      </c>
      <c r="E407" s="75">
        <f t="shared" si="102"/>
        <v>0</v>
      </c>
      <c r="F407" s="75">
        <f t="shared" si="100"/>
        <v>0</v>
      </c>
      <c r="G407" s="75">
        <f t="shared" si="101"/>
        <v>0</v>
      </c>
      <c r="H407" s="76">
        <f t="shared" si="103"/>
        <v>0</v>
      </c>
      <c r="I407" s="241"/>
      <c r="K407" s="56"/>
      <c r="L407" s="329" t="str">
        <f>'C2_자산부채평가'!C438</f>
        <v>BGC캐피탈마켓외국환중개</v>
      </c>
      <c r="M407" s="330"/>
      <c r="N407" s="330"/>
      <c r="O407" s="330"/>
      <c r="P407" s="78"/>
      <c r="Q407" s="78"/>
    </row>
    <row r="408" spans="1:17" hidden="1" outlineLevel="1">
      <c r="A408" s="54" t="s">
        <v>667</v>
      </c>
      <c r="C408" s="73">
        <f t="shared" si="98"/>
        <v>0</v>
      </c>
      <c r="D408" s="74">
        <f t="shared" si="99"/>
        <v>0</v>
      </c>
      <c r="E408" s="75">
        <f t="shared" si="102"/>
        <v>0</v>
      </c>
      <c r="F408" s="75">
        <f t="shared" si="100"/>
        <v>0</v>
      </c>
      <c r="G408" s="75">
        <f t="shared" si="101"/>
        <v>0</v>
      </c>
      <c r="H408" s="76">
        <f t="shared" si="103"/>
        <v>0</v>
      </c>
      <c r="I408" s="241"/>
      <c r="K408" s="56"/>
      <c r="L408" s="329">
        <f>'C2_자산부채평가'!C439</f>
        <v>0</v>
      </c>
      <c r="M408" s="330"/>
      <c r="N408" s="330"/>
      <c r="O408" s="330"/>
      <c r="P408" s="78"/>
      <c r="Q408" s="78"/>
    </row>
    <row r="409" spans="1:17" hidden="1" outlineLevel="1">
      <c r="A409" s="54" t="s">
        <v>667</v>
      </c>
      <c r="C409" s="73">
        <f t="shared" si="98"/>
        <v>0</v>
      </c>
      <c r="D409" s="74">
        <f t="shared" si="99"/>
        <v>0</v>
      </c>
      <c r="E409" s="75">
        <f t="shared" si="102"/>
        <v>0</v>
      </c>
      <c r="F409" s="75">
        <f t="shared" si="100"/>
        <v>0</v>
      </c>
      <c r="G409" s="75">
        <f t="shared" si="101"/>
        <v>0</v>
      </c>
      <c r="H409" s="76">
        <f t="shared" si="103"/>
        <v>0</v>
      </c>
      <c r="I409" s="241"/>
      <c r="K409" s="56"/>
      <c r="L409" s="329">
        <f>'C2_자산부채평가'!C440</f>
        <v>0</v>
      </c>
      <c r="M409" s="330"/>
      <c r="N409" s="330"/>
      <c r="O409" s="330"/>
      <c r="P409" s="78"/>
      <c r="Q409" s="78"/>
    </row>
    <row r="410" spans="1:17" hidden="1" outlineLevel="1">
      <c r="A410" s="54" t="s">
        <v>667</v>
      </c>
      <c r="C410" s="73">
        <f t="shared" si="98"/>
        <v>0</v>
      </c>
      <c r="D410" s="74">
        <f t="shared" si="99"/>
        <v>0</v>
      </c>
      <c r="E410" s="75">
        <f t="shared" si="102"/>
        <v>0</v>
      </c>
      <c r="F410" s="75">
        <f t="shared" si="100"/>
        <v>0</v>
      </c>
      <c r="G410" s="75">
        <f t="shared" si="101"/>
        <v>0</v>
      </c>
      <c r="H410" s="76">
        <f t="shared" si="103"/>
        <v>0</v>
      </c>
      <c r="I410" s="241"/>
      <c r="K410" s="56"/>
      <c r="L410" s="329">
        <f>'C2_자산부채평가'!C441</f>
        <v>0</v>
      </c>
      <c r="M410" s="330"/>
      <c r="N410" s="330"/>
      <c r="O410" s="330"/>
      <c r="P410" s="78"/>
      <c r="Q410" s="78"/>
    </row>
    <row r="411" spans="1:17" hidden="1" outlineLevel="1">
      <c r="A411" s="54" t="s">
        <v>667</v>
      </c>
      <c r="C411" s="73">
        <f t="shared" si="98"/>
        <v>0</v>
      </c>
      <c r="D411" s="74">
        <f t="shared" si="99"/>
        <v>0</v>
      </c>
      <c r="E411" s="75">
        <f t="shared" si="102"/>
        <v>0</v>
      </c>
      <c r="F411" s="75">
        <f t="shared" si="100"/>
        <v>0</v>
      </c>
      <c r="G411" s="75">
        <f t="shared" si="101"/>
        <v>0</v>
      </c>
      <c r="H411" s="76">
        <f t="shared" si="103"/>
        <v>0</v>
      </c>
      <c r="I411" s="241"/>
      <c r="K411" s="56"/>
      <c r="L411" s="329">
        <f>'C2_자산부채평가'!C442</f>
        <v>0</v>
      </c>
      <c r="M411" s="330"/>
      <c r="N411" s="330"/>
      <c r="O411" s="330"/>
      <c r="P411" s="78"/>
      <c r="Q411" s="78"/>
    </row>
    <row r="412" spans="1:17" hidden="1" outlineLevel="1">
      <c r="A412" s="54" t="s">
        <v>667</v>
      </c>
      <c r="C412" s="73">
        <f t="shared" si="98"/>
        <v>0</v>
      </c>
      <c r="D412" s="74">
        <f t="shared" si="99"/>
        <v>0</v>
      </c>
      <c r="E412" s="75">
        <f t="shared" si="102"/>
        <v>0</v>
      </c>
      <c r="F412" s="75">
        <f t="shared" si="100"/>
        <v>0</v>
      </c>
      <c r="G412" s="75">
        <f t="shared" si="101"/>
        <v>0</v>
      </c>
      <c r="H412" s="76">
        <f t="shared" si="103"/>
        <v>0</v>
      </c>
      <c r="I412" s="241"/>
      <c r="K412" s="56"/>
      <c r="L412" s="329">
        <f>'C2_자산부채평가'!C443</f>
        <v>0</v>
      </c>
      <c r="M412" s="330"/>
      <c r="N412" s="330"/>
      <c r="O412" s="330"/>
      <c r="P412" s="78"/>
      <c r="Q412" s="78"/>
    </row>
    <row r="413" spans="1:17" hidden="1" outlineLevel="1">
      <c r="A413" s="54" t="s">
        <v>667</v>
      </c>
      <c r="C413" s="73">
        <f t="shared" si="98"/>
        <v>0</v>
      </c>
      <c r="D413" s="74">
        <f t="shared" si="99"/>
        <v>0</v>
      </c>
      <c r="E413" s="75">
        <f t="shared" si="102"/>
        <v>0</v>
      </c>
      <c r="F413" s="75">
        <f t="shared" si="100"/>
        <v>0</v>
      </c>
      <c r="G413" s="75">
        <f t="shared" si="101"/>
        <v>0</v>
      </c>
      <c r="H413" s="76">
        <f t="shared" si="103"/>
        <v>0</v>
      </c>
      <c r="I413" s="241"/>
      <c r="K413" s="56"/>
      <c r="L413" s="329">
        <f>'C2_자산부채평가'!C444</f>
        <v>0</v>
      </c>
      <c r="M413" s="330"/>
      <c r="N413" s="330"/>
      <c r="O413" s="330"/>
      <c r="P413" s="78"/>
      <c r="Q413" s="78"/>
    </row>
    <row r="414" spans="1:17" hidden="1" outlineLevel="1">
      <c r="A414" s="54" t="s">
        <v>667</v>
      </c>
      <c r="C414" s="73">
        <f t="shared" si="98"/>
        <v>0</v>
      </c>
      <c r="D414" s="74">
        <f t="shared" si="99"/>
        <v>0</v>
      </c>
      <c r="E414" s="75">
        <f t="shared" si="102"/>
        <v>0</v>
      </c>
      <c r="F414" s="75">
        <f t="shared" si="100"/>
        <v>0</v>
      </c>
      <c r="G414" s="75">
        <f t="shared" si="101"/>
        <v>0</v>
      </c>
      <c r="H414" s="76">
        <f t="shared" si="103"/>
        <v>0</v>
      </c>
      <c r="I414" s="241"/>
      <c r="K414" s="56"/>
      <c r="L414" s="329">
        <f>'C2_자산부채평가'!C445</f>
        <v>0</v>
      </c>
      <c r="M414" s="330"/>
      <c r="N414" s="330"/>
      <c r="O414" s="330"/>
      <c r="P414" s="78"/>
      <c r="Q414" s="78"/>
    </row>
    <row r="415" spans="1:17" hidden="1" outlineLevel="1">
      <c r="A415" s="54" t="s">
        <v>667</v>
      </c>
      <c r="C415" s="73">
        <f t="shared" si="98"/>
        <v>0</v>
      </c>
      <c r="D415" s="74">
        <f t="shared" si="99"/>
        <v>0</v>
      </c>
      <c r="E415" s="75">
        <f t="shared" si="102"/>
        <v>0</v>
      </c>
      <c r="F415" s="75">
        <f t="shared" si="100"/>
        <v>0</v>
      </c>
      <c r="G415" s="75">
        <f t="shared" si="101"/>
        <v>0</v>
      </c>
      <c r="H415" s="76">
        <f t="shared" si="103"/>
        <v>0</v>
      </c>
      <c r="I415" s="241"/>
      <c r="K415" s="56"/>
      <c r="L415" s="329">
        <f>'C2_자산부채평가'!C446</f>
        <v>0</v>
      </c>
      <c r="M415" s="330"/>
      <c r="N415" s="330"/>
      <c r="O415" s="330"/>
      <c r="P415" s="78"/>
      <c r="Q415" s="78"/>
    </row>
    <row r="416" spans="1:17" hidden="1" outlineLevel="1">
      <c r="A416" s="54" t="s">
        <v>667</v>
      </c>
      <c r="C416" s="73">
        <f t="shared" si="98"/>
        <v>0</v>
      </c>
      <c r="D416" s="74">
        <f t="shared" si="99"/>
        <v>0</v>
      </c>
      <c r="E416" s="75">
        <f t="shared" si="102"/>
        <v>0</v>
      </c>
      <c r="F416" s="75">
        <f t="shared" si="100"/>
        <v>0</v>
      </c>
      <c r="G416" s="75">
        <f t="shared" si="101"/>
        <v>0</v>
      </c>
      <c r="H416" s="76">
        <f t="shared" si="103"/>
        <v>0</v>
      </c>
      <c r="I416" s="241"/>
      <c r="K416" s="56"/>
      <c r="L416" s="329">
        <f>'C2_자산부채평가'!C447</f>
        <v>0</v>
      </c>
      <c r="M416" s="330"/>
      <c r="N416" s="330"/>
      <c r="O416" s="330"/>
      <c r="P416" s="78"/>
      <c r="Q416" s="78"/>
    </row>
    <row r="417" spans="1:17" hidden="1" outlineLevel="1">
      <c r="A417" s="54" t="s">
        <v>667</v>
      </c>
      <c r="C417" s="73">
        <f t="shared" si="98"/>
        <v>0</v>
      </c>
      <c r="D417" s="74">
        <f t="shared" si="99"/>
        <v>0</v>
      </c>
      <c r="E417" s="75">
        <f t="shared" si="102"/>
        <v>0</v>
      </c>
      <c r="F417" s="75">
        <f t="shared" si="100"/>
        <v>0</v>
      </c>
      <c r="G417" s="75">
        <f t="shared" si="101"/>
        <v>0</v>
      </c>
      <c r="H417" s="76">
        <f t="shared" si="103"/>
        <v>0</v>
      </c>
      <c r="I417" s="241"/>
      <c r="K417" s="56"/>
      <c r="L417" s="329">
        <f>'C2_자산부채평가'!C448</f>
        <v>0</v>
      </c>
      <c r="M417" s="330"/>
      <c r="N417" s="330"/>
      <c r="O417" s="330"/>
      <c r="P417" s="78"/>
      <c r="Q417" s="78"/>
    </row>
    <row r="418" spans="1:17" hidden="1" outlineLevel="1">
      <c r="A418" s="54" t="s">
        <v>667</v>
      </c>
      <c r="C418" s="73">
        <f t="shared" si="98"/>
        <v>0</v>
      </c>
      <c r="D418" s="74">
        <f t="shared" si="99"/>
        <v>0</v>
      </c>
      <c r="E418" s="75">
        <f t="shared" si="102"/>
        <v>0</v>
      </c>
      <c r="F418" s="75">
        <f t="shared" si="100"/>
        <v>0</v>
      </c>
      <c r="G418" s="75">
        <f t="shared" si="101"/>
        <v>0</v>
      </c>
      <c r="H418" s="76">
        <f t="shared" si="103"/>
        <v>0</v>
      </c>
      <c r="I418" s="241"/>
      <c r="K418" s="56"/>
      <c r="L418" s="329">
        <f>'C2_자산부채평가'!C449</f>
        <v>0</v>
      </c>
      <c r="M418" s="330"/>
      <c r="N418" s="330"/>
      <c r="O418" s="330"/>
      <c r="P418" s="78"/>
      <c r="Q418" s="78"/>
    </row>
    <row r="419" spans="1:17" hidden="1" outlineLevel="1">
      <c r="A419" s="54" t="s">
        <v>667</v>
      </c>
      <c r="C419" s="73">
        <f t="shared" si="98"/>
        <v>0</v>
      </c>
      <c r="D419" s="74">
        <f t="shared" si="99"/>
        <v>0</v>
      </c>
      <c r="E419" s="75">
        <f t="shared" si="102"/>
        <v>0</v>
      </c>
      <c r="F419" s="75">
        <f t="shared" si="100"/>
        <v>0</v>
      </c>
      <c r="G419" s="75">
        <f t="shared" si="101"/>
        <v>0</v>
      </c>
      <c r="H419" s="76">
        <f t="shared" si="103"/>
        <v>0</v>
      </c>
      <c r="I419" s="241"/>
      <c r="K419" s="56"/>
      <c r="L419" s="329">
        <f>'C2_자산부채평가'!C450</f>
        <v>0</v>
      </c>
      <c r="M419" s="330"/>
      <c r="N419" s="330"/>
      <c r="O419" s="330"/>
      <c r="P419" s="78"/>
      <c r="Q419" s="78"/>
    </row>
    <row r="420" spans="1:17" hidden="1" outlineLevel="1">
      <c r="A420" s="54" t="s">
        <v>667</v>
      </c>
      <c r="C420" s="73">
        <f t="shared" si="98"/>
        <v>0</v>
      </c>
      <c r="D420" s="74">
        <f t="shared" si="99"/>
        <v>0</v>
      </c>
      <c r="E420" s="75">
        <f t="shared" si="102"/>
        <v>0</v>
      </c>
      <c r="F420" s="75">
        <f t="shared" si="100"/>
        <v>0</v>
      </c>
      <c r="G420" s="75">
        <f t="shared" si="101"/>
        <v>0</v>
      </c>
      <c r="H420" s="76">
        <f t="shared" si="103"/>
        <v>0</v>
      </c>
      <c r="I420" s="241"/>
      <c r="K420" s="56"/>
      <c r="L420" s="329">
        <f>'C2_자산부채평가'!C451</f>
        <v>0</v>
      </c>
      <c r="M420" s="330"/>
      <c r="N420" s="330"/>
      <c r="O420" s="330"/>
      <c r="P420" s="78"/>
      <c r="Q420" s="78"/>
    </row>
    <row r="421" spans="1:17" hidden="1" outlineLevel="1">
      <c r="A421" s="54" t="s">
        <v>667</v>
      </c>
      <c r="C421" s="73">
        <f t="shared" si="98"/>
        <v>0</v>
      </c>
      <c r="D421" s="74">
        <f t="shared" si="99"/>
        <v>0</v>
      </c>
      <c r="E421" s="75">
        <f t="shared" si="102"/>
        <v>0</v>
      </c>
      <c r="F421" s="75">
        <f t="shared" si="100"/>
        <v>0</v>
      </c>
      <c r="G421" s="75">
        <f t="shared" si="101"/>
        <v>0</v>
      </c>
      <c r="H421" s="76">
        <f t="shared" si="103"/>
        <v>0</v>
      </c>
      <c r="I421" s="241"/>
      <c r="K421" s="56"/>
      <c r="L421" s="329">
        <f>'C2_자산부채평가'!C452</f>
        <v>0</v>
      </c>
      <c r="M421" s="330"/>
      <c r="N421" s="330"/>
      <c r="O421" s="330"/>
      <c r="P421" s="78"/>
      <c r="Q421" s="78"/>
    </row>
    <row r="422" spans="1:17" hidden="1" outlineLevel="1">
      <c r="A422" s="54" t="s">
        <v>667</v>
      </c>
      <c r="C422" s="73">
        <f t="shared" ref="C422:C485" si="104">L422</f>
        <v>0</v>
      </c>
      <c r="D422" s="74">
        <f t="shared" ref="D422:D485" si="105">M422</f>
        <v>0</v>
      </c>
      <c r="E422" s="75">
        <f t="shared" si="102"/>
        <v>0</v>
      </c>
      <c r="F422" s="75">
        <f t="shared" ref="F422:F485" si="106">ROUND(O422/1000,0)</f>
        <v>0</v>
      </c>
      <c r="G422" s="75">
        <f t="shared" ref="G422:G485" si="107">F422-E422</f>
        <v>0</v>
      </c>
      <c r="H422" s="76">
        <f t="shared" si="103"/>
        <v>0</v>
      </c>
      <c r="I422" s="241"/>
      <c r="K422" s="56"/>
      <c r="L422" s="329">
        <f>'C2_자산부채평가'!C453</f>
        <v>0</v>
      </c>
      <c r="M422" s="330"/>
      <c r="N422" s="330"/>
      <c r="O422" s="330"/>
      <c r="P422" s="78"/>
      <c r="Q422" s="78"/>
    </row>
    <row r="423" spans="1:17" hidden="1" outlineLevel="1">
      <c r="A423" s="54" t="s">
        <v>667</v>
      </c>
      <c r="C423" s="73">
        <f t="shared" si="104"/>
        <v>0</v>
      </c>
      <c r="D423" s="74">
        <f t="shared" si="105"/>
        <v>0</v>
      </c>
      <c r="E423" s="75">
        <f t="shared" si="102"/>
        <v>0</v>
      </c>
      <c r="F423" s="75">
        <f t="shared" si="106"/>
        <v>0</v>
      </c>
      <c r="G423" s="75">
        <f t="shared" si="107"/>
        <v>0</v>
      </c>
      <c r="H423" s="76">
        <f t="shared" si="103"/>
        <v>0</v>
      </c>
      <c r="I423" s="241"/>
      <c r="K423" s="56"/>
      <c r="L423" s="329">
        <f>'C2_자산부채평가'!C454</f>
        <v>0</v>
      </c>
      <c r="M423" s="330"/>
      <c r="N423" s="330"/>
      <c r="O423" s="330"/>
      <c r="P423" s="78"/>
      <c r="Q423" s="78"/>
    </row>
    <row r="424" spans="1:17" hidden="1" outlineLevel="1">
      <c r="A424" s="54" t="s">
        <v>667</v>
      </c>
      <c r="C424" s="73">
        <f t="shared" si="104"/>
        <v>0</v>
      </c>
      <c r="D424" s="74">
        <f t="shared" si="105"/>
        <v>0</v>
      </c>
      <c r="E424" s="75">
        <f t="shared" si="102"/>
        <v>0</v>
      </c>
      <c r="F424" s="75">
        <f t="shared" si="106"/>
        <v>0</v>
      </c>
      <c r="G424" s="75">
        <f t="shared" si="107"/>
        <v>0</v>
      </c>
      <c r="H424" s="76">
        <f t="shared" si="103"/>
        <v>0</v>
      </c>
      <c r="I424" s="241"/>
      <c r="K424" s="56"/>
      <c r="L424" s="329">
        <f>'C2_자산부채평가'!C455</f>
        <v>0</v>
      </c>
      <c r="M424" s="330"/>
      <c r="N424" s="330"/>
      <c r="O424" s="330"/>
      <c r="P424" s="78"/>
      <c r="Q424" s="78"/>
    </row>
    <row r="425" spans="1:17" hidden="1" outlineLevel="1">
      <c r="A425" s="54" t="s">
        <v>667</v>
      </c>
      <c r="C425" s="73">
        <f t="shared" si="104"/>
        <v>0</v>
      </c>
      <c r="D425" s="74">
        <f t="shared" si="105"/>
        <v>0</v>
      </c>
      <c r="E425" s="75">
        <f t="shared" si="102"/>
        <v>0</v>
      </c>
      <c r="F425" s="75">
        <f t="shared" si="106"/>
        <v>0</v>
      </c>
      <c r="G425" s="75">
        <f t="shared" si="107"/>
        <v>0</v>
      </c>
      <c r="H425" s="76">
        <f t="shared" si="103"/>
        <v>0</v>
      </c>
      <c r="I425" s="241"/>
      <c r="K425" s="56"/>
      <c r="L425" s="329">
        <f>'C2_자산부채평가'!C456</f>
        <v>0</v>
      </c>
      <c r="M425" s="330"/>
      <c r="N425" s="330"/>
      <c r="O425" s="330"/>
      <c r="P425" s="78"/>
      <c r="Q425" s="78"/>
    </row>
    <row r="426" spans="1:17" hidden="1" outlineLevel="1">
      <c r="A426" s="54" t="s">
        <v>667</v>
      </c>
      <c r="C426" s="73">
        <f t="shared" si="104"/>
        <v>0</v>
      </c>
      <c r="D426" s="74">
        <f t="shared" si="105"/>
        <v>0</v>
      </c>
      <c r="E426" s="75">
        <f t="shared" si="102"/>
        <v>0</v>
      </c>
      <c r="F426" s="75">
        <f t="shared" si="106"/>
        <v>0</v>
      </c>
      <c r="G426" s="75">
        <f t="shared" si="107"/>
        <v>0</v>
      </c>
      <c r="H426" s="76">
        <f t="shared" si="103"/>
        <v>0</v>
      </c>
      <c r="I426" s="241"/>
      <c r="K426" s="56"/>
      <c r="L426" s="329">
        <f>'C2_자산부채평가'!C457</f>
        <v>0</v>
      </c>
      <c r="M426" s="330"/>
      <c r="N426" s="330"/>
      <c r="O426" s="330"/>
      <c r="P426" s="78"/>
      <c r="Q426" s="78"/>
    </row>
    <row r="427" spans="1:17" hidden="1" outlineLevel="1">
      <c r="A427" s="54" t="s">
        <v>667</v>
      </c>
      <c r="C427" s="73">
        <f t="shared" si="104"/>
        <v>0</v>
      </c>
      <c r="D427" s="74">
        <f t="shared" si="105"/>
        <v>0</v>
      </c>
      <c r="E427" s="75">
        <f t="shared" si="102"/>
        <v>0</v>
      </c>
      <c r="F427" s="75">
        <f t="shared" si="106"/>
        <v>0</v>
      </c>
      <c r="G427" s="75">
        <f t="shared" si="107"/>
        <v>0</v>
      </c>
      <c r="H427" s="76">
        <f t="shared" si="103"/>
        <v>0</v>
      </c>
      <c r="I427" s="241"/>
      <c r="K427" s="56"/>
      <c r="L427" s="329">
        <f>'C2_자산부채평가'!C458</f>
        <v>0</v>
      </c>
      <c r="M427" s="330"/>
      <c r="N427" s="330"/>
      <c r="O427" s="330"/>
      <c r="P427" s="78"/>
      <c r="Q427" s="78"/>
    </row>
    <row r="428" spans="1:17" hidden="1" outlineLevel="1">
      <c r="A428" s="54" t="s">
        <v>667</v>
      </c>
      <c r="C428" s="73">
        <f t="shared" si="104"/>
        <v>0</v>
      </c>
      <c r="D428" s="74">
        <f t="shared" si="105"/>
        <v>0</v>
      </c>
      <c r="E428" s="75">
        <f t="shared" si="102"/>
        <v>0</v>
      </c>
      <c r="F428" s="75">
        <f t="shared" si="106"/>
        <v>0</v>
      </c>
      <c r="G428" s="75">
        <f t="shared" si="107"/>
        <v>0</v>
      </c>
      <c r="H428" s="76">
        <f t="shared" si="103"/>
        <v>0</v>
      </c>
      <c r="I428" s="241"/>
      <c r="K428" s="56"/>
      <c r="L428" s="329">
        <f>'C2_자산부채평가'!C459</f>
        <v>0</v>
      </c>
      <c r="M428" s="330"/>
      <c r="N428" s="330"/>
      <c r="O428" s="330"/>
      <c r="P428" s="78"/>
      <c r="Q428" s="78"/>
    </row>
    <row r="429" spans="1:17" hidden="1" outlineLevel="1">
      <c r="A429" s="54" t="s">
        <v>667</v>
      </c>
      <c r="C429" s="73">
        <f t="shared" si="104"/>
        <v>0</v>
      </c>
      <c r="D429" s="74">
        <f t="shared" si="105"/>
        <v>0</v>
      </c>
      <c r="E429" s="75">
        <f t="shared" si="102"/>
        <v>0</v>
      </c>
      <c r="F429" s="75">
        <f t="shared" si="106"/>
        <v>0</v>
      </c>
      <c r="G429" s="75">
        <f t="shared" si="107"/>
        <v>0</v>
      </c>
      <c r="H429" s="76">
        <f t="shared" si="103"/>
        <v>0</v>
      </c>
      <c r="I429" s="241"/>
      <c r="K429" s="56"/>
      <c r="L429" s="329">
        <f>'C2_자산부채평가'!C460</f>
        <v>0</v>
      </c>
      <c r="M429" s="330"/>
      <c r="N429" s="330"/>
      <c r="O429" s="330"/>
      <c r="P429" s="78"/>
      <c r="Q429" s="78"/>
    </row>
    <row r="430" spans="1:17" hidden="1" outlineLevel="1">
      <c r="A430" s="54" t="s">
        <v>667</v>
      </c>
      <c r="C430" s="73">
        <f t="shared" si="104"/>
        <v>0</v>
      </c>
      <c r="D430" s="74">
        <f t="shared" si="105"/>
        <v>0</v>
      </c>
      <c r="E430" s="75">
        <f t="shared" si="102"/>
        <v>0</v>
      </c>
      <c r="F430" s="75">
        <f t="shared" si="106"/>
        <v>0</v>
      </c>
      <c r="G430" s="75">
        <f t="shared" si="107"/>
        <v>0</v>
      </c>
      <c r="H430" s="76">
        <f t="shared" si="103"/>
        <v>0</v>
      </c>
      <c r="I430" s="241"/>
      <c r="K430" s="56"/>
      <c r="L430" s="329">
        <f>'C2_자산부채평가'!C461</f>
        <v>0</v>
      </c>
      <c r="M430" s="330"/>
      <c r="N430" s="330"/>
      <c r="O430" s="330"/>
      <c r="P430" s="78"/>
      <c r="Q430" s="78"/>
    </row>
    <row r="431" spans="1:17" hidden="1" outlineLevel="1">
      <c r="A431" s="54" t="s">
        <v>667</v>
      </c>
      <c r="C431" s="73">
        <f t="shared" si="104"/>
        <v>0</v>
      </c>
      <c r="D431" s="74">
        <f t="shared" si="105"/>
        <v>0</v>
      </c>
      <c r="E431" s="75">
        <f t="shared" si="102"/>
        <v>0</v>
      </c>
      <c r="F431" s="75">
        <f t="shared" si="106"/>
        <v>0</v>
      </c>
      <c r="G431" s="75">
        <f t="shared" si="107"/>
        <v>0</v>
      </c>
      <c r="H431" s="76">
        <f t="shared" si="103"/>
        <v>0</v>
      </c>
      <c r="I431" s="241"/>
      <c r="K431" s="56"/>
      <c r="L431" s="329">
        <f>'C2_자산부채평가'!C462</f>
        <v>0</v>
      </c>
      <c r="M431" s="330"/>
      <c r="N431" s="330"/>
      <c r="O431" s="330"/>
      <c r="P431" s="78"/>
      <c r="Q431" s="78"/>
    </row>
    <row r="432" spans="1:17" hidden="1" outlineLevel="1">
      <c r="A432" s="54" t="s">
        <v>667</v>
      </c>
      <c r="C432" s="73">
        <f t="shared" si="104"/>
        <v>0</v>
      </c>
      <c r="D432" s="74">
        <f t="shared" si="105"/>
        <v>0</v>
      </c>
      <c r="E432" s="75">
        <f t="shared" si="102"/>
        <v>0</v>
      </c>
      <c r="F432" s="75">
        <f t="shared" si="106"/>
        <v>0</v>
      </c>
      <c r="G432" s="75">
        <f t="shared" si="107"/>
        <v>0</v>
      </c>
      <c r="H432" s="76">
        <f t="shared" si="103"/>
        <v>0</v>
      </c>
      <c r="I432" s="241"/>
      <c r="K432" s="56"/>
      <c r="L432" s="329">
        <f>'C2_자산부채평가'!C463</f>
        <v>0</v>
      </c>
      <c r="M432" s="330"/>
      <c r="N432" s="330"/>
      <c r="O432" s="330"/>
      <c r="P432" s="78"/>
      <c r="Q432" s="78"/>
    </row>
    <row r="433" spans="1:17" hidden="1" outlineLevel="1">
      <c r="A433" s="54" t="s">
        <v>667</v>
      </c>
      <c r="C433" s="73">
        <f t="shared" si="104"/>
        <v>0</v>
      </c>
      <c r="D433" s="74">
        <f t="shared" si="105"/>
        <v>0</v>
      </c>
      <c r="E433" s="75">
        <f t="shared" si="102"/>
        <v>0</v>
      </c>
      <c r="F433" s="75">
        <f t="shared" si="106"/>
        <v>0</v>
      </c>
      <c r="G433" s="75">
        <f t="shared" si="107"/>
        <v>0</v>
      </c>
      <c r="H433" s="76">
        <f t="shared" si="103"/>
        <v>0</v>
      </c>
      <c r="I433" s="241"/>
      <c r="K433" s="56"/>
      <c r="L433" s="329">
        <f>'C2_자산부채평가'!C464</f>
        <v>0</v>
      </c>
      <c r="M433" s="330"/>
      <c r="N433" s="330"/>
      <c r="O433" s="330"/>
      <c r="P433" s="78"/>
      <c r="Q433" s="78"/>
    </row>
    <row r="434" spans="1:17" hidden="1" outlineLevel="1">
      <c r="A434" s="54" t="s">
        <v>667</v>
      </c>
      <c r="C434" s="73">
        <f t="shared" si="104"/>
        <v>0</v>
      </c>
      <c r="D434" s="74">
        <f t="shared" si="105"/>
        <v>0</v>
      </c>
      <c r="E434" s="75">
        <f t="shared" si="102"/>
        <v>0</v>
      </c>
      <c r="F434" s="75">
        <f t="shared" si="106"/>
        <v>0</v>
      </c>
      <c r="G434" s="75">
        <f t="shared" si="107"/>
        <v>0</v>
      </c>
      <c r="H434" s="76">
        <f t="shared" si="103"/>
        <v>0</v>
      </c>
      <c r="I434" s="241"/>
      <c r="K434" s="56"/>
      <c r="L434" s="329">
        <f>'C2_자산부채평가'!C465</f>
        <v>0</v>
      </c>
      <c r="M434" s="330"/>
      <c r="N434" s="330"/>
      <c r="O434" s="330"/>
      <c r="P434" s="78"/>
      <c r="Q434" s="78"/>
    </row>
    <row r="435" spans="1:17" hidden="1" outlineLevel="1">
      <c r="A435" s="54" t="s">
        <v>667</v>
      </c>
      <c r="C435" s="73">
        <f t="shared" si="104"/>
        <v>0</v>
      </c>
      <c r="D435" s="74">
        <f t="shared" si="105"/>
        <v>0</v>
      </c>
      <c r="E435" s="75">
        <f t="shared" si="102"/>
        <v>0</v>
      </c>
      <c r="F435" s="75">
        <f t="shared" si="106"/>
        <v>0</v>
      </c>
      <c r="G435" s="75">
        <f t="shared" si="107"/>
        <v>0</v>
      </c>
      <c r="H435" s="76">
        <f t="shared" si="103"/>
        <v>0</v>
      </c>
      <c r="I435" s="241"/>
      <c r="K435" s="56"/>
      <c r="L435" s="329">
        <f>'C2_자산부채평가'!C466</f>
        <v>0</v>
      </c>
      <c r="M435" s="330"/>
      <c r="N435" s="330"/>
      <c r="O435" s="330"/>
      <c r="P435" s="78"/>
      <c r="Q435" s="78"/>
    </row>
    <row r="436" spans="1:17" hidden="1" outlineLevel="1">
      <c r="A436" s="54" t="s">
        <v>667</v>
      </c>
      <c r="C436" s="73">
        <f t="shared" si="104"/>
        <v>0</v>
      </c>
      <c r="D436" s="74">
        <f t="shared" si="105"/>
        <v>0</v>
      </c>
      <c r="E436" s="75">
        <f t="shared" si="102"/>
        <v>0</v>
      </c>
      <c r="F436" s="75">
        <f t="shared" si="106"/>
        <v>0</v>
      </c>
      <c r="G436" s="75">
        <f t="shared" si="107"/>
        <v>0</v>
      </c>
      <c r="H436" s="76">
        <f t="shared" si="103"/>
        <v>0</v>
      </c>
      <c r="I436" s="241"/>
      <c r="K436" s="56"/>
      <c r="L436" s="329">
        <f>'C2_자산부채평가'!C467</f>
        <v>0</v>
      </c>
      <c r="M436" s="330"/>
      <c r="N436" s="330"/>
      <c r="O436" s="330"/>
      <c r="P436" s="78"/>
      <c r="Q436" s="78"/>
    </row>
    <row r="437" spans="1:17" hidden="1" outlineLevel="1">
      <c r="A437" s="54" t="s">
        <v>667</v>
      </c>
      <c r="C437" s="73">
        <f t="shared" si="104"/>
        <v>0</v>
      </c>
      <c r="D437" s="74">
        <f t="shared" si="105"/>
        <v>0</v>
      </c>
      <c r="E437" s="75">
        <f t="shared" si="102"/>
        <v>0</v>
      </c>
      <c r="F437" s="75">
        <f t="shared" si="106"/>
        <v>0</v>
      </c>
      <c r="G437" s="75">
        <f t="shared" si="107"/>
        <v>0</v>
      </c>
      <c r="H437" s="76">
        <f t="shared" si="103"/>
        <v>0</v>
      </c>
      <c r="I437" s="241"/>
      <c r="K437" s="56"/>
      <c r="L437" s="329">
        <f>'C2_자산부채평가'!C468</f>
        <v>0</v>
      </c>
      <c r="M437" s="330"/>
      <c r="N437" s="330"/>
      <c r="O437" s="330"/>
      <c r="P437" s="78"/>
      <c r="Q437" s="78"/>
    </row>
    <row r="438" spans="1:17" hidden="1" outlineLevel="1">
      <c r="A438" s="54" t="s">
        <v>667</v>
      </c>
      <c r="C438" s="73">
        <f t="shared" si="104"/>
        <v>0</v>
      </c>
      <c r="D438" s="74">
        <f t="shared" si="105"/>
        <v>0</v>
      </c>
      <c r="E438" s="75">
        <f t="shared" si="102"/>
        <v>0</v>
      </c>
      <c r="F438" s="75">
        <f t="shared" si="106"/>
        <v>0</v>
      </c>
      <c r="G438" s="75">
        <f t="shared" si="107"/>
        <v>0</v>
      </c>
      <c r="H438" s="76">
        <f t="shared" si="103"/>
        <v>0</v>
      </c>
      <c r="I438" s="241"/>
      <c r="K438" s="56"/>
      <c r="L438" s="329">
        <f>'C2_자산부채평가'!C469</f>
        <v>0</v>
      </c>
      <c r="M438" s="330"/>
      <c r="N438" s="330"/>
      <c r="O438" s="330"/>
      <c r="P438" s="78"/>
      <c r="Q438" s="78"/>
    </row>
    <row r="439" spans="1:17" hidden="1" outlineLevel="1">
      <c r="A439" s="54" t="s">
        <v>667</v>
      </c>
      <c r="C439" s="73">
        <f t="shared" si="104"/>
        <v>0</v>
      </c>
      <c r="D439" s="74">
        <f t="shared" si="105"/>
        <v>0</v>
      </c>
      <c r="E439" s="75">
        <f t="shared" si="102"/>
        <v>0</v>
      </c>
      <c r="F439" s="75">
        <f t="shared" si="106"/>
        <v>0</v>
      </c>
      <c r="G439" s="75">
        <f t="shared" si="107"/>
        <v>0</v>
      </c>
      <c r="H439" s="76">
        <f t="shared" si="103"/>
        <v>0</v>
      </c>
      <c r="I439" s="241"/>
      <c r="K439" s="56"/>
      <c r="L439" s="329">
        <f>'C2_자산부채평가'!C470</f>
        <v>0</v>
      </c>
      <c r="M439" s="330"/>
      <c r="N439" s="330"/>
      <c r="O439" s="330"/>
      <c r="P439" s="78"/>
      <c r="Q439" s="78"/>
    </row>
    <row r="440" spans="1:17" hidden="1" outlineLevel="1">
      <c r="A440" s="54" t="s">
        <v>667</v>
      </c>
      <c r="C440" s="73">
        <f t="shared" si="104"/>
        <v>0</v>
      </c>
      <c r="D440" s="74">
        <f t="shared" si="105"/>
        <v>0</v>
      </c>
      <c r="E440" s="75">
        <f t="shared" si="102"/>
        <v>0</v>
      </c>
      <c r="F440" s="75">
        <f t="shared" si="106"/>
        <v>0</v>
      </c>
      <c r="G440" s="75">
        <f t="shared" si="107"/>
        <v>0</v>
      </c>
      <c r="H440" s="76">
        <f t="shared" si="103"/>
        <v>0</v>
      </c>
      <c r="I440" s="241"/>
      <c r="K440" s="56"/>
      <c r="L440" s="329">
        <f>'C2_자산부채평가'!C471</f>
        <v>0</v>
      </c>
      <c r="M440" s="330"/>
      <c r="N440" s="330"/>
      <c r="O440" s="330"/>
      <c r="P440" s="78"/>
      <c r="Q440" s="78"/>
    </row>
    <row r="441" spans="1:17" hidden="1" outlineLevel="1">
      <c r="A441" s="54" t="s">
        <v>667</v>
      </c>
      <c r="C441" s="73">
        <f t="shared" si="104"/>
        <v>0</v>
      </c>
      <c r="D441" s="74">
        <f t="shared" si="105"/>
        <v>0</v>
      </c>
      <c r="E441" s="75">
        <f t="shared" si="102"/>
        <v>0</v>
      </c>
      <c r="F441" s="75">
        <f t="shared" si="106"/>
        <v>0</v>
      </c>
      <c r="G441" s="75">
        <f t="shared" si="107"/>
        <v>0</v>
      </c>
      <c r="H441" s="76">
        <f t="shared" si="103"/>
        <v>0</v>
      </c>
      <c r="I441" s="241"/>
      <c r="K441" s="56"/>
      <c r="L441" s="329">
        <f>'C2_자산부채평가'!C472</f>
        <v>0</v>
      </c>
      <c r="M441" s="330"/>
      <c r="N441" s="330"/>
      <c r="O441" s="330"/>
      <c r="P441" s="78"/>
      <c r="Q441" s="78"/>
    </row>
    <row r="442" spans="1:17" hidden="1" outlineLevel="1">
      <c r="A442" s="54" t="s">
        <v>667</v>
      </c>
      <c r="C442" s="73">
        <f t="shared" si="104"/>
        <v>0</v>
      </c>
      <c r="D442" s="74">
        <f t="shared" si="105"/>
        <v>0</v>
      </c>
      <c r="E442" s="75">
        <f t="shared" si="102"/>
        <v>0</v>
      </c>
      <c r="F442" s="75">
        <f t="shared" si="106"/>
        <v>0</v>
      </c>
      <c r="G442" s="75">
        <f t="shared" si="107"/>
        <v>0</v>
      </c>
      <c r="H442" s="76">
        <f t="shared" si="103"/>
        <v>0</v>
      </c>
      <c r="I442" s="241"/>
      <c r="K442" s="56"/>
      <c r="L442" s="329">
        <f>'C2_자산부채평가'!C473</f>
        <v>0</v>
      </c>
      <c r="M442" s="330"/>
      <c r="N442" s="330"/>
      <c r="O442" s="330"/>
      <c r="P442" s="78"/>
      <c r="Q442" s="78"/>
    </row>
    <row r="443" spans="1:17" hidden="1" outlineLevel="1">
      <c r="A443" s="54" t="s">
        <v>667</v>
      </c>
      <c r="C443" s="73">
        <f t="shared" si="104"/>
        <v>0</v>
      </c>
      <c r="D443" s="74">
        <f t="shared" si="105"/>
        <v>0</v>
      </c>
      <c r="E443" s="75">
        <f t="shared" si="102"/>
        <v>0</v>
      </c>
      <c r="F443" s="75">
        <f t="shared" si="106"/>
        <v>0</v>
      </c>
      <c r="G443" s="75">
        <f t="shared" si="107"/>
        <v>0</v>
      </c>
      <c r="H443" s="76">
        <f t="shared" si="103"/>
        <v>0</v>
      </c>
      <c r="I443" s="241"/>
      <c r="K443" s="56"/>
      <c r="L443" s="329">
        <f>'C2_자산부채평가'!C474</f>
        <v>0</v>
      </c>
      <c r="M443" s="330"/>
      <c r="N443" s="330"/>
      <c r="O443" s="330"/>
      <c r="P443" s="78"/>
      <c r="Q443" s="78"/>
    </row>
    <row r="444" spans="1:17" hidden="1" outlineLevel="1">
      <c r="A444" s="54" t="s">
        <v>667</v>
      </c>
      <c r="C444" s="73">
        <f t="shared" si="104"/>
        <v>0</v>
      </c>
      <c r="D444" s="74">
        <f t="shared" si="105"/>
        <v>0</v>
      </c>
      <c r="E444" s="75">
        <f t="shared" si="102"/>
        <v>0</v>
      </c>
      <c r="F444" s="75">
        <f t="shared" si="106"/>
        <v>0</v>
      </c>
      <c r="G444" s="75">
        <f t="shared" si="107"/>
        <v>0</v>
      </c>
      <c r="H444" s="76">
        <f t="shared" si="103"/>
        <v>0</v>
      </c>
      <c r="I444" s="241"/>
      <c r="K444" s="56"/>
      <c r="L444" s="329">
        <f>'C2_자산부채평가'!C475</f>
        <v>0</v>
      </c>
      <c r="M444" s="330"/>
      <c r="N444" s="330"/>
      <c r="O444" s="330"/>
      <c r="P444" s="78"/>
      <c r="Q444" s="78"/>
    </row>
    <row r="445" spans="1:17" hidden="1" outlineLevel="1">
      <c r="A445" s="54" t="s">
        <v>667</v>
      </c>
      <c r="C445" s="73">
        <f t="shared" si="104"/>
        <v>0</v>
      </c>
      <c r="D445" s="74">
        <f t="shared" si="105"/>
        <v>0</v>
      </c>
      <c r="E445" s="75">
        <f t="shared" si="102"/>
        <v>0</v>
      </c>
      <c r="F445" s="75">
        <f t="shared" si="106"/>
        <v>0</v>
      </c>
      <c r="G445" s="75">
        <f t="shared" si="107"/>
        <v>0</v>
      </c>
      <c r="H445" s="76">
        <f t="shared" si="103"/>
        <v>0</v>
      </c>
      <c r="I445" s="241"/>
      <c r="K445" s="56"/>
      <c r="L445" s="329">
        <f>'C2_자산부채평가'!C476</f>
        <v>0</v>
      </c>
      <c r="M445" s="330"/>
      <c r="N445" s="330"/>
      <c r="O445" s="330"/>
      <c r="P445" s="78"/>
      <c r="Q445" s="78"/>
    </row>
    <row r="446" spans="1:17" hidden="1" outlineLevel="1">
      <c r="A446" s="54" t="s">
        <v>667</v>
      </c>
      <c r="C446" s="73">
        <f t="shared" si="104"/>
        <v>0</v>
      </c>
      <c r="D446" s="74">
        <f t="shared" si="105"/>
        <v>0</v>
      </c>
      <c r="E446" s="75">
        <f t="shared" si="102"/>
        <v>0</v>
      </c>
      <c r="F446" s="75">
        <f t="shared" si="106"/>
        <v>0</v>
      </c>
      <c r="G446" s="75">
        <f t="shared" si="107"/>
        <v>0</v>
      </c>
      <c r="H446" s="76">
        <f t="shared" si="103"/>
        <v>0</v>
      </c>
      <c r="I446" s="241"/>
      <c r="K446" s="56"/>
      <c r="L446" s="329">
        <f>'C2_자산부채평가'!C477</f>
        <v>0</v>
      </c>
      <c r="M446" s="330"/>
      <c r="N446" s="330"/>
      <c r="O446" s="330"/>
      <c r="P446" s="78"/>
      <c r="Q446" s="78"/>
    </row>
    <row r="447" spans="1:17" hidden="1" outlineLevel="1">
      <c r="A447" s="54" t="s">
        <v>667</v>
      </c>
      <c r="C447" s="73">
        <f t="shared" si="104"/>
        <v>0</v>
      </c>
      <c r="D447" s="74">
        <f t="shared" si="105"/>
        <v>0</v>
      </c>
      <c r="E447" s="75">
        <f t="shared" si="102"/>
        <v>0</v>
      </c>
      <c r="F447" s="75">
        <f t="shared" si="106"/>
        <v>0</v>
      </c>
      <c r="G447" s="75">
        <f t="shared" si="107"/>
        <v>0</v>
      </c>
      <c r="H447" s="76">
        <f t="shared" si="103"/>
        <v>0</v>
      </c>
      <c r="I447" s="241"/>
      <c r="K447" s="56"/>
      <c r="L447" s="329">
        <f>'C2_자산부채평가'!C478</f>
        <v>0</v>
      </c>
      <c r="M447" s="330"/>
      <c r="N447" s="330"/>
      <c r="O447" s="330"/>
      <c r="P447" s="78"/>
      <c r="Q447" s="78"/>
    </row>
    <row r="448" spans="1:17" hidden="1" outlineLevel="1">
      <c r="A448" s="54" t="s">
        <v>667</v>
      </c>
      <c r="C448" s="73">
        <f t="shared" si="104"/>
        <v>0</v>
      </c>
      <c r="D448" s="74">
        <f t="shared" si="105"/>
        <v>0</v>
      </c>
      <c r="E448" s="75">
        <f t="shared" si="102"/>
        <v>0</v>
      </c>
      <c r="F448" s="75">
        <f t="shared" si="106"/>
        <v>0</v>
      </c>
      <c r="G448" s="75">
        <f t="shared" si="107"/>
        <v>0</v>
      </c>
      <c r="H448" s="76">
        <f t="shared" si="103"/>
        <v>0</v>
      </c>
      <c r="I448" s="241"/>
      <c r="K448" s="56"/>
      <c r="L448" s="329">
        <f>'C2_자산부채평가'!C479</f>
        <v>0</v>
      </c>
      <c r="M448" s="330"/>
      <c r="N448" s="330"/>
      <c r="O448" s="330"/>
      <c r="P448" s="78"/>
      <c r="Q448" s="78"/>
    </row>
    <row r="449" spans="1:17" hidden="1" outlineLevel="1">
      <c r="A449" s="54" t="s">
        <v>667</v>
      </c>
      <c r="C449" s="73">
        <f t="shared" si="104"/>
        <v>0</v>
      </c>
      <c r="D449" s="74">
        <f t="shared" si="105"/>
        <v>0</v>
      </c>
      <c r="E449" s="75">
        <f t="shared" si="102"/>
        <v>0</v>
      </c>
      <c r="F449" s="75">
        <f t="shared" si="106"/>
        <v>0</v>
      </c>
      <c r="G449" s="75">
        <f t="shared" si="107"/>
        <v>0</v>
      </c>
      <c r="H449" s="76">
        <f t="shared" si="103"/>
        <v>0</v>
      </c>
      <c r="I449" s="241"/>
      <c r="K449" s="56"/>
      <c r="L449" s="329">
        <f>'C2_자산부채평가'!C480</f>
        <v>0</v>
      </c>
      <c r="M449" s="330"/>
      <c r="N449" s="330"/>
      <c r="O449" s="330"/>
      <c r="P449" s="78"/>
      <c r="Q449" s="78"/>
    </row>
    <row r="450" spans="1:17" hidden="1" outlineLevel="1">
      <c r="A450" s="54" t="s">
        <v>667</v>
      </c>
      <c r="C450" s="73">
        <f t="shared" si="104"/>
        <v>0</v>
      </c>
      <c r="D450" s="74">
        <f t="shared" si="105"/>
        <v>0</v>
      </c>
      <c r="E450" s="75">
        <f t="shared" si="102"/>
        <v>0</v>
      </c>
      <c r="F450" s="75">
        <f t="shared" si="106"/>
        <v>0</v>
      </c>
      <c r="G450" s="75">
        <f t="shared" si="107"/>
        <v>0</v>
      </c>
      <c r="H450" s="76">
        <f t="shared" si="103"/>
        <v>0</v>
      </c>
      <c r="I450" s="241"/>
      <c r="K450" s="56"/>
      <c r="L450" s="329">
        <f>'C2_자산부채평가'!C481</f>
        <v>0</v>
      </c>
      <c r="M450" s="330"/>
      <c r="N450" s="330"/>
      <c r="O450" s="330"/>
      <c r="P450" s="78"/>
      <c r="Q450" s="78"/>
    </row>
    <row r="451" spans="1:17" hidden="1" outlineLevel="1">
      <c r="A451" s="54" t="s">
        <v>667</v>
      </c>
      <c r="C451" s="73">
        <f t="shared" si="104"/>
        <v>0</v>
      </c>
      <c r="D451" s="74">
        <f t="shared" si="105"/>
        <v>0</v>
      </c>
      <c r="E451" s="75">
        <f t="shared" si="102"/>
        <v>0</v>
      </c>
      <c r="F451" s="75">
        <f t="shared" si="106"/>
        <v>0</v>
      </c>
      <c r="G451" s="75">
        <f t="shared" si="107"/>
        <v>0</v>
      </c>
      <c r="H451" s="76">
        <f t="shared" si="103"/>
        <v>0</v>
      </c>
      <c r="I451" s="241"/>
      <c r="K451" s="56"/>
      <c r="L451" s="329">
        <f>'C2_자산부채평가'!C482</f>
        <v>0</v>
      </c>
      <c r="M451" s="330"/>
      <c r="N451" s="330"/>
      <c r="O451" s="330"/>
      <c r="P451" s="78"/>
      <c r="Q451" s="78"/>
    </row>
    <row r="452" spans="1:17" hidden="1" outlineLevel="1">
      <c r="A452" s="54" t="s">
        <v>667</v>
      </c>
      <c r="C452" s="73">
        <f t="shared" si="104"/>
        <v>0</v>
      </c>
      <c r="D452" s="74">
        <f t="shared" si="105"/>
        <v>0</v>
      </c>
      <c r="E452" s="75">
        <f t="shared" si="102"/>
        <v>0</v>
      </c>
      <c r="F452" s="75">
        <f t="shared" si="106"/>
        <v>0</v>
      </c>
      <c r="G452" s="75">
        <f t="shared" si="107"/>
        <v>0</v>
      </c>
      <c r="H452" s="76">
        <f t="shared" si="103"/>
        <v>0</v>
      </c>
      <c r="I452" s="241"/>
      <c r="K452" s="56"/>
      <c r="L452" s="329">
        <f>'C2_자산부채평가'!C483</f>
        <v>0</v>
      </c>
      <c r="M452" s="330"/>
      <c r="N452" s="330"/>
      <c r="O452" s="330"/>
      <c r="P452" s="78"/>
      <c r="Q452" s="78"/>
    </row>
    <row r="453" spans="1:17" hidden="1" outlineLevel="1">
      <c r="A453" s="54" t="s">
        <v>667</v>
      </c>
      <c r="C453" s="73">
        <f t="shared" si="104"/>
        <v>0</v>
      </c>
      <c r="D453" s="74">
        <f t="shared" si="105"/>
        <v>0</v>
      </c>
      <c r="E453" s="75">
        <f t="shared" si="102"/>
        <v>0</v>
      </c>
      <c r="F453" s="75">
        <f t="shared" si="106"/>
        <v>0</v>
      </c>
      <c r="G453" s="75">
        <f t="shared" si="107"/>
        <v>0</v>
      </c>
      <c r="H453" s="76">
        <f t="shared" si="103"/>
        <v>0</v>
      </c>
      <c r="I453" s="241"/>
      <c r="K453" s="56"/>
      <c r="L453" s="329">
        <f>'C2_자산부채평가'!C484</f>
        <v>0</v>
      </c>
      <c r="M453" s="330"/>
      <c r="N453" s="330"/>
      <c r="O453" s="330"/>
      <c r="P453" s="78"/>
      <c r="Q453" s="78"/>
    </row>
    <row r="454" spans="1:17" hidden="1" outlineLevel="1">
      <c r="A454" s="54" t="s">
        <v>667</v>
      </c>
      <c r="C454" s="73">
        <f t="shared" si="104"/>
        <v>0</v>
      </c>
      <c r="D454" s="74">
        <f t="shared" si="105"/>
        <v>0</v>
      </c>
      <c r="E454" s="75">
        <f t="shared" ref="E454:E517" si="108">ROUND(N454/1000,0)</f>
        <v>0</v>
      </c>
      <c r="F454" s="75">
        <f t="shared" si="106"/>
        <v>0</v>
      </c>
      <c r="G454" s="75">
        <f t="shared" si="107"/>
        <v>0</v>
      </c>
      <c r="H454" s="76">
        <f t="shared" si="103"/>
        <v>0</v>
      </c>
      <c r="I454" s="241"/>
      <c r="K454" s="56"/>
      <c r="L454" s="329">
        <f>'C2_자산부채평가'!C485</f>
        <v>0</v>
      </c>
      <c r="M454" s="330"/>
      <c r="N454" s="330"/>
      <c r="O454" s="330"/>
      <c r="P454" s="78"/>
      <c r="Q454" s="78"/>
    </row>
    <row r="455" spans="1:17" hidden="1" outlineLevel="1">
      <c r="A455" s="54" t="s">
        <v>667</v>
      </c>
      <c r="C455" s="73">
        <f t="shared" si="104"/>
        <v>0</v>
      </c>
      <c r="D455" s="74">
        <f t="shared" si="105"/>
        <v>0</v>
      </c>
      <c r="E455" s="75">
        <f t="shared" si="108"/>
        <v>0</v>
      </c>
      <c r="F455" s="75">
        <f t="shared" si="106"/>
        <v>0</v>
      </c>
      <c r="G455" s="75">
        <f t="shared" si="107"/>
        <v>0</v>
      </c>
      <c r="H455" s="76">
        <f t="shared" si="103"/>
        <v>0</v>
      </c>
      <c r="I455" s="241"/>
      <c r="K455" s="56"/>
      <c r="L455" s="329">
        <f>'C2_자산부채평가'!C486</f>
        <v>0</v>
      </c>
      <c r="M455" s="330"/>
      <c r="N455" s="330"/>
      <c r="O455" s="330"/>
      <c r="P455" s="78"/>
      <c r="Q455" s="78"/>
    </row>
    <row r="456" spans="1:17" hidden="1" outlineLevel="1">
      <c r="A456" s="54" t="s">
        <v>667</v>
      </c>
      <c r="C456" s="73">
        <f t="shared" si="104"/>
        <v>0</v>
      </c>
      <c r="D456" s="74">
        <f t="shared" si="105"/>
        <v>0</v>
      </c>
      <c r="E456" s="75">
        <f t="shared" si="108"/>
        <v>0</v>
      </c>
      <c r="F456" s="75">
        <f t="shared" si="106"/>
        <v>0</v>
      </c>
      <c r="G456" s="75">
        <f t="shared" si="107"/>
        <v>0</v>
      </c>
      <c r="H456" s="76">
        <f t="shared" si="103"/>
        <v>0</v>
      </c>
      <c r="I456" s="241"/>
      <c r="K456" s="56"/>
      <c r="L456" s="329">
        <f>'C2_자산부채평가'!C487</f>
        <v>0</v>
      </c>
      <c r="M456" s="330"/>
      <c r="N456" s="330"/>
      <c r="O456" s="330"/>
      <c r="P456" s="78"/>
      <c r="Q456" s="78"/>
    </row>
    <row r="457" spans="1:17" hidden="1" outlineLevel="1">
      <c r="A457" s="54" t="s">
        <v>667</v>
      </c>
      <c r="C457" s="73">
        <f t="shared" si="104"/>
        <v>0</v>
      </c>
      <c r="D457" s="74">
        <f t="shared" si="105"/>
        <v>0</v>
      </c>
      <c r="E457" s="75">
        <f t="shared" si="108"/>
        <v>0</v>
      </c>
      <c r="F457" s="75">
        <f t="shared" si="106"/>
        <v>0</v>
      </c>
      <c r="G457" s="75">
        <f t="shared" si="107"/>
        <v>0</v>
      </c>
      <c r="H457" s="76">
        <f t="shared" si="103"/>
        <v>0</v>
      </c>
      <c r="I457" s="241"/>
      <c r="K457" s="56"/>
      <c r="L457" s="329">
        <f>'C2_자산부채평가'!C488</f>
        <v>0</v>
      </c>
      <c r="M457" s="330"/>
      <c r="N457" s="330"/>
      <c r="O457" s="330"/>
      <c r="P457" s="78"/>
      <c r="Q457" s="78"/>
    </row>
    <row r="458" spans="1:17" hidden="1" outlineLevel="1">
      <c r="A458" s="54" t="s">
        <v>667</v>
      </c>
      <c r="C458" s="73">
        <f t="shared" si="104"/>
        <v>0</v>
      </c>
      <c r="D458" s="74">
        <f t="shared" si="105"/>
        <v>0</v>
      </c>
      <c r="E458" s="75">
        <f t="shared" si="108"/>
        <v>0</v>
      </c>
      <c r="F458" s="75">
        <f t="shared" si="106"/>
        <v>0</v>
      </c>
      <c r="G458" s="75">
        <f t="shared" si="107"/>
        <v>0</v>
      </c>
      <c r="H458" s="76">
        <f t="shared" si="103"/>
        <v>0</v>
      </c>
      <c r="I458" s="241"/>
      <c r="K458" s="56"/>
      <c r="L458" s="329">
        <f>'C2_자산부채평가'!C489</f>
        <v>0</v>
      </c>
      <c r="M458" s="330"/>
      <c r="N458" s="330"/>
      <c r="O458" s="330"/>
      <c r="P458" s="78"/>
      <c r="Q458" s="78"/>
    </row>
    <row r="459" spans="1:17" hidden="1" outlineLevel="1">
      <c r="A459" s="54" t="s">
        <v>667</v>
      </c>
      <c r="C459" s="73">
        <f t="shared" si="104"/>
        <v>0</v>
      </c>
      <c r="D459" s="74">
        <f t="shared" si="105"/>
        <v>0</v>
      </c>
      <c r="E459" s="75">
        <f t="shared" si="108"/>
        <v>0</v>
      </c>
      <c r="F459" s="75">
        <f t="shared" si="106"/>
        <v>0</v>
      </c>
      <c r="G459" s="75">
        <f t="shared" si="107"/>
        <v>0</v>
      </c>
      <c r="H459" s="76">
        <f t="shared" si="103"/>
        <v>0</v>
      </c>
      <c r="I459" s="241"/>
      <c r="K459" s="56"/>
      <c r="L459" s="329">
        <f>'C2_자산부채평가'!C490</f>
        <v>0</v>
      </c>
      <c r="M459" s="330"/>
      <c r="N459" s="330"/>
      <c r="O459" s="330"/>
      <c r="P459" s="78"/>
      <c r="Q459" s="78"/>
    </row>
    <row r="460" spans="1:17" hidden="1" outlineLevel="1">
      <c r="A460" s="54" t="s">
        <v>667</v>
      </c>
      <c r="C460" s="73">
        <f t="shared" si="104"/>
        <v>0</v>
      </c>
      <c r="D460" s="74">
        <f t="shared" si="105"/>
        <v>0</v>
      </c>
      <c r="E460" s="75">
        <f t="shared" si="108"/>
        <v>0</v>
      </c>
      <c r="F460" s="75">
        <f t="shared" si="106"/>
        <v>0</v>
      </c>
      <c r="G460" s="75">
        <f t="shared" si="107"/>
        <v>0</v>
      </c>
      <c r="H460" s="76">
        <f t="shared" si="103"/>
        <v>0</v>
      </c>
      <c r="I460" s="241"/>
      <c r="K460" s="56"/>
      <c r="L460" s="329">
        <f>'C2_자산부채평가'!C491</f>
        <v>0</v>
      </c>
      <c r="M460" s="330"/>
      <c r="N460" s="330"/>
      <c r="O460" s="330"/>
      <c r="P460" s="78"/>
      <c r="Q460" s="78"/>
    </row>
    <row r="461" spans="1:17" hidden="1" outlineLevel="1">
      <c r="A461" s="54" t="s">
        <v>667</v>
      </c>
      <c r="C461" s="73">
        <f t="shared" si="104"/>
        <v>0</v>
      </c>
      <c r="D461" s="74">
        <f t="shared" si="105"/>
        <v>0</v>
      </c>
      <c r="E461" s="75">
        <f t="shared" si="108"/>
        <v>0</v>
      </c>
      <c r="F461" s="75">
        <f t="shared" si="106"/>
        <v>0</v>
      </c>
      <c r="G461" s="75">
        <f t="shared" si="107"/>
        <v>0</v>
      </c>
      <c r="H461" s="76">
        <f t="shared" si="103"/>
        <v>0</v>
      </c>
      <c r="I461" s="241"/>
      <c r="K461" s="56"/>
      <c r="L461" s="329">
        <f>'C2_자산부채평가'!C492</f>
        <v>0</v>
      </c>
      <c r="M461" s="330"/>
      <c r="N461" s="330"/>
      <c r="O461" s="330"/>
      <c r="P461" s="78"/>
      <c r="Q461" s="78"/>
    </row>
    <row r="462" spans="1:17" hidden="1" outlineLevel="1">
      <c r="A462" s="54" t="s">
        <v>667</v>
      </c>
      <c r="C462" s="73">
        <f t="shared" si="104"/>
        <v>0</v>
      </c>
      <c r="D462" s="74">
        <f t="shared" si="105"/>
        <v>0</v>
      </c>
      <c r="E462" s="75">
        <f t="shared" si="108"/>
        <v>0</v>
      </c>
      <c r="F462" s="75">
        <f t="shared" si="106"/>
        <v>0</v>
      </c>
      <c r="G462" s="75">
        <f t="shared" si="107"/>
        <v>0</v>
      </c>
      <c r="H462" s="76">
        <f t="shared" si="103"/>
        <v>0</v>
      </c>
      <c r="I462" s="241"/>
      <c r="K462" s="56"/>
      <c r="L462" s="329">
        <f>'C2_자산부채평가'!C493</f>
        <v>0</v>
      </c>
      <c r="M462" s="330"/>
      <c r="N462" s="330"/>
      <c r="O462" s="330"/>
      <c r="P462" s="78"/>
      <c r="Q462" s="78"/>
    </row>
    <row r="463" spans="1:17" hidden="1" outlineLevel="1">
      <c r="A463" s="54" t="s">
        <v>667</v>
      </c>
      <c r="C463" s="73">
        <f t="shared" si="104"/>
        <v>0</v>
      </c>
      <c r="D463" s="74">
        <f t="shared" si="105"/>
        <v>0</v>
      </c>
      <c r="E463" s="75">
        <f t="shared" si="108"/>
        <v>0</v>
      </c>
      <c r="F463" s="75">
        <f t="shared" si="106"/>
        <v>0</v>
      </c>
      <c r="G463" s="75">
        <f t="shared" si="107"/>
        <v>0</v>
      </c>
      <c r="H463" s="76">
        <f t="shared" si="103"/>
        <v>0</v>
      </c>
      <c r="I463" s="241"/>
      <c r="K463" s="56"/>
      <c r="L463" s="329">
        <f>'C2_자산부채평가'!C494</f>
        <v>0</v>
      </c>
      <c r="M463" s="330"/>
      <c r="N463" s="330"/>
      <c r="O463" s="330"/>
      <c r="P463" s="78"/>
      <c r="Q463" s="78"/>
    </row>
    <row r="464" spans="1:17" hidden="1" outlineLevel="1">
      <c r="A464" s="54" t="s">
        <v>667</v>
      </c>
      <c r="C464" s="73">
        <f t="shared" si="104"/>
        <v>0</v>
      </c>
      <c r="D464" s="74">
        <f t="shared" si="105"/>
        <v>0</v>
      </c>
      <c r="E464" s="75">
        <f t="shared" si="108"/>
        <v>0</v>
      </c>
      <c r="F464" s="75">
        <f t="shared" si="106"/>
        <v>0</v>
      </c>
      <c r="G464" s="75">
        <f t="shared" si="107"/>
        <v>0</v>
      </c>
      <c r="H464" s="76">
        <f t="shared" si="103"/>
        <v>0</v>
      </c>
      <c r="I464" s="241"/>
      <c r="K464" s="56"/>
      <c r="L464" s="329">
        <f>'C2_자산부채평가'!C495</f>
        <v>0</v>
      </c>
      <c r="M464" s="330"/>
      <c r="N464" s="330"/>
      <c r="O464" s="330"/>
      <c r="P464" s="78"/>
      <c r="Q464" s="78"/>
    </row>
    <row r="465" spans="1:17" hidden="1" outlineLevel="1">
      <c r="A465" s="54" t="s">
        <v>667</v>
      </c>
      <c r="C465" s="73">
        <f t="shared" si="104"/>
        <v>0</v>
      </c>
      <c r="D465" s="74">
        <f t="shared" si="105"/>
        <v>0</v>
      </c>
      <c r="E465" s="75">
        <f t="shared" si="108"/>
        <v>0</v>
      </c>
      <c r="F465" s="75">
        <f t="shared" si="106"/>
        <v>0</v>
      </c>
      <c r="G465" s="75">
        <f t="shared" si="107"/>
        <v>0</v>
      </c>
      <c r="H465" s="76">
        <f t="shared" si="103"/>
        <v>0</v>
      </c>
      <c r="I465" s="241"/>
      <c r="K465" s="56"/>
      <c r="L465" s="329">
        <f>'C2_자산부채평가'!C496</f>
        <v>0</v>
      </c>
      <c r="M465" s="330"/>
      <c r="N465" s="330"/>
      <c r="O465" s="330"/>
      <c r="P465" s="78"/>
      <c r="Q465" s="78"/>
    </row>
    <row r="466" spans="1:17" hidden="1" outlineLevel="1">
      <c r="A466" s="54" t="s">
        <v>667</v>
      </c>
      <c r="C466" s="73">
        <f t="shared" si="104"/>
        <v>0</v>
      </c>
      <c r="D466" s="74">
        <f t="shared" si="105"/>
        <v>0</v>
      </c>
      <c r="E466" s="75">
        <f t="shared" si="108"/>
        <v>0</v>
      </c>
      <c r="F466" s="75">
        <f t="shared" si="106"/>
        <v>0</v>
      </c>
      <c r="G466" s="75">
        <f t="shared" si="107"/>
        <v>0</v>
      </c>
      <c r="H466" s="76">
        <f t="shared" si="103"/>
        <v>0</v>
      </c>
      <c r="I466" s="241"/>
      <c r="K466" s="56"/>
      <c r="L466" s="329">
        <f>'C2_자산부채평가'!C497</f>
        <v>0</v>
      </c>
      <c r="M466" s="330"/>
      <c r="N466" s="330"/>
      <c r="O466" s="330"/>
      <c r="P466" s="78"/>
      <c r="Q466" s="78"/>
    </row>
    <row r="467" spans="1:17" hidden="1" outlineLevel="1">
      <c r="A467" s="54" t="s">
        <v>667</v>
      </c>
      <c r="C467" s="73">
        <f t="shared" si="104"/>
        <v>0</v>
      </c>
      <c r="D467" s="74">
        <f t="shared" si="105"/>
        <v>0</v>
      </c>
      <c r="E467" s="75">
        <f t="shared" si="108"/>
        <v>0</v>
      </c>
      <c r="F467" s="75">
        <f t="shared" si="106"/>
        <v>0</v>
      </c>
      <c r="G467" s="75">
        <f t="shared" si="107"/>
        <v>0</v>
      </c>
      <c r="H467" s="76">
        <f t="shared" si="103"/>
        <v>0</v>
      </c>
      <c r="I467" s="241"/>
      <c r="K467" s="56"/>
      <c r="L467" s="329">
        <f>'C2_자산부채평가'!C498</f>
        <v>0</v>
      </c>
      <c r="M467" s="330"/>
      <c r="N467" s="330"/>
      <c r="O467" s="330"/>
      <c r="P467" s="78"/>
      <c r="Q467" s="78"/>
    </row>
    <row r="468" spans="1:17" hidden="1" outlineLevel="1">
      <c r="A468" s="54" t="s">
        <v>667</v>
      </c>
      <c r="C468" s="73">
        <f t="shared" si="104"/>
        <v>0</v>
      </c>
      <c r="D468" s="74">
        <f t="shared" si="105"/>
        <v>0</v>
      </c>
      <c r="E468" s="75">
        <f t="shared" si="108"/>
        <v>0</v>
      </c>
      <c r="F468" s="75">
        <f t="shared" si="106"/>
        <v>0</v>
      </c>
      <c r="G468" s="75">
        <f t="shared" si="107"/>
        <v>0</v>
      </c>
      <c r="H468" s="76">
        <f t="shared" si="103"/>
        <v>0</v>
      </c>
      <c r="I468" s="241"/>
      <c r="K468" s="56"/>
      <c r="L468" s="329">
        <f>'C2_자산부채평가'!C499</f>
        <v>0</v>
      </c>
      <c r="M468" s="330"/>
      <c r="N468" s="330"/>
      <c r="O468" s="330"/>
      <c r="P468" s="78"/>
      <c r="Q468" s="78"/>
    </row>
    <row r="469" spans="1:17" hidden="1" outlineLevel="1">
      <c r="A469" s="54" t="s">
        <v>667</v>
      </c>
      <c r="C469" s="73">
        <f t="shared" si="104"/>
        <v>0</v>
      </c>
      <c r="D469" s="74">
        <f t="shared" si="105"/>
        <v>0</v>
      </c>
      <c r="E469" s="75">
        <f t="shared" si="108"/>
        <v>0</v>
      </c>
      <c r="F469" s="75">
        <f t="shared" si="106"/>
        <v>0</v>
      </c>
      <c r="G469" s="75">
        <f t="shared" si="107"/>
        <v>0</v>
      </c>
      <c r="H469" s="76">
        <f t="shared" ref="H469:H521" si="109">F469/$F$568</f>
        <v>0</v>
      </c>
      <c r="I469" s="241"/>
      <c r="K469" s="56"/>
      <c r="L469" s="329">
        <f>'C2_자산부채평가'!C500</f>
        <v>0</v>
      </c>
      <c r="M469" s="330"/>
      <c r="N469" s="330"/>
      <c r="O469" s="330"/>
      <c r="P469" s="78"/>
      <c r="Q469" s="78"/>
    </row>
    <row r="470" spans="1:17" hidden="1" outlineLevel="1">
      <c r="A470" s="54" t="s">
        <v>667</v>
      </c>
      <c r="C470" s="73">
        <f t="shared" si="104"/>
        <v>0</v>
      </c>
      <c r="D470" s="74">
        <f t="shared" si="105"/>
        <v>0</v>
      </c>
      <c r="E470" s="75">
        <f t="shared" si="108"/>
        <v>0</v>
      </c>
      <c r="F470" s="75">
        <f t="shared" si="106"/>
        <v>0</v>
      </c>
      <c r="G470" s="75">
        <f t="shared" si="107"/>
        <v>0</v>
      </c>
      <c r="H470" s="76">
        <f t="shared" si="109"/>
        <v>0</v>
      </c>
      <c r="I470" s="241"/>
      <c r="K470" s="56"/>
      <c r="L470" s="329">
        <f>'C2_자산부채평가'!C501</f>
        <v>0</v>
      </c>
      <c r="M470" s="330"/>
      <c r="N470" s="330"/>
      <c r="O470" s="330"/>
      <c r="P470" s="78"/>
      <c r="Q470" s="78"/>
    </row>
    <row r="471" spans="1:17" hidden="1" outlineLevel="1">
      <c r="A471" s="54" t="s">
        <v>667</v>
      </c>
      <c r="C471" s="73">
        <f t="shared" si="104"/>
        <v>0</v>
      </c>
      <c r="D471" s="74">
        <f t="shared" si="105"/>
        <v>0</v>
      </c>
      <c r="E471" s="75">
        <f t="shared" si="108"/>
        <v>0</v>
      </c>
      <c r="F471" s="75">
        <f t="shared" si="106"/>
        <v>0</v>
      </c>
      <c r="G471" s="75">
        <f t="shared" si="107"/>
        <v>0</v>
      </c>
      <c r="H471" s="76">
        <f t="shared" si="109"/>
        <v>0</v>
      </c>
      <c r="I471" s="241"/>
      <c r="K471" s="56"/>
      <c r="L471" s="329">
        <f>'C2_자산부채평가'!C502</f>
        <v>0</v>
      </c>
      <c r="M471" s="330"/>
      <c r="N471" s="330"/>
      <c r="O471" s="330"/>
      <c r="P471" s="78"/>
      <c r="Q471" s="78"/>
    </row>
    <row r="472" spans="1:17" hidden="1" outlineLevel="1">
      <c r="A472" s="54" t="s">
        <v>667</v>
      </c>
      <c r="C472" s="73">
        <f t="shared" si="104"/>
        <v>0</v>
      </c>
      <c r="D472" s="74">
        <f t="shared" si="105"/>
        <v>0</v>
      </c>
      <c r="E472" s="75">
        <f t="shared" si="108"/>
        <v>0</v>
      </c>
      <c r="F472" s="75">
        <f t="shared" si="106"/>
        <v>0</v>
      </c>
      <c r="G472" s="75">
        <f t="shared" si="107"/>
        <v>0</v>
      </c>
      <c r="H472" s="76">
        <f t="shared" si="109"/>
        <v>0</v>
      </c>
      <c r="I472" s="241"/>
      <c r="K472" s="56"/>
      <c r="L472" s="329">
        <f>'C2_자산부채평가'!C503</f>
        <v>0</v>
      </c>
      <c r="M472" s="330"/>
      <c r="N472" s="330"/>
      <c r="O472" s="330"/>
      <c r="P472" s="78"/>
      <c r="Q472" s="78"/>
    </row>
    <row r="473" spans="1:17" hidden="1" outlineLevel="1">
      <c r="A473" s="54" t="s">
        <v>667</v>
      </c>
      <c r="C473" s="73">
        <f t="shared" si="104"/>
        <v>0</v>
      </c>
      <c r="D473" s="74">
        <f t="shared" si="105"/>
        <v>0</v>
      </c>
      <c r="E473" s="75">
        <f t="shared" si="108"/>
        <v>0</v>
      </c>
      <c r="F473" s="75">
        <f t="shared" si="106"/>
        <v>0</v>
      </c>
      <c r="G473" s="75">
        <f t="shared" si="107"/>
        <v>0</v>
      </c>
      <c r="H473" s="76">
        <f t="shared" si="109"/>
        <v>0</v>
      </c>
      <c r="I473" s="241"/>
      <c r="K473" s="56"/>
      <c r="L473" s="329">
        <f>'C2_자산부채평가'!C504</f>
        <v>0</v>
      </c>
      <c r="M473" s="330"/>
      <c r="N473" s="330"/>
      <c r="O473" s="330"/>
      <c r="P473" s="78"/>
      <c r="Q473" s="78"/>
    </row>
    <row r="474" spans="1:17" hidden="1" outlineLevel="1">
      <c r="A474" s="54" t="s">
        <v>667</v>
      </c>
      <c r="C474" s="73">
        <f t="shared" si="104"/>
        <v>0</v>
      </c>
      <c r="D474" s="74">
        <f t="shared" si="105"/>
        <v>0</v>
      </c>
      <c r="E474" s="75">
        <f t="shared" si="108"/>
        <v>0</v>
      </c>
      <c r="F474" s="75">
        <f t="shared" si="106"/>
        <v>0</v>
      </c>
      <c r="G474" s="75">
        <f t="shared" si="107"/>
        <v>0</v>
      </c>
      <c r="H474" s="76">
        <f t="shared" si="109"/>
        <v>0</v>
      </c>
      <c r="I474" s="241"/>
      <c r="K474" s="56"/>
      <c r="L474" s="329">
        <f>'C2_자산부채평가'!C505</f>
        <v>0</v>
      </c>
      <c r="M474" s="330"/>
      <c r="N474" s="330"/>
      <c r="O474" s="330"/>
      <c r="P474" s="78"/>
      <c r="Q474" s="78"/>
    </row>
    <row r="475" spans="1:17" hidden="1" outlineLevel="1">
      <c r="A475" s="54" t="s">
        <v>667</v>
      </c>
      <c r="C475" s="73">
        <f t="shared" si="104"/>
        <v>0</v>
      </c>
      <c r="D475" s="74">
        <f t="shared" si="105"/>
        <v>0</v>
      </c>
      <c r="E475" s="75">
        <f t="shared" si="108"/>
        <v>0</v>
      </c>
      <c r="F475" s="75">
        <f t="shared" si="106"/>
        <v>0</v>
      </c>
      <c r="G475" s="75">
        <f t="shared" si="107"/>
        <v>0</v>
      </c>
      <c r="H475" s="76">
        <f t="shared" si="109"/>
        <v>0</v>
      </c>
      <c r="I475" s="241"/>
      <c r="K475" s="56"/>
      <c r="L475" s="329">
        <f>'C2_자산부채평가'!C506</f>
        <v>0</v>
      </c>
      <c r="M475" s="330"/>
      <c r="N475" s="330"/>
      <c r="O475" s="330"/>
      <c r="P475" s="78"/>
      <c r="Q475" s="78"/>
    </row>
    <row r="476" spans="1:17" hidden="1" outlineLevel="1">
      <c r="A476" s="54" t="s">
        <v>667</v>
      </c>
      <c r="C476" s="73">
        <f t="shared" si="104"/>
        <v>0</v>
      </c>
      <c r="D476" s="74">
        <f t="shared" si="105"/>
        <v>0</v>
      </c>
      <c r="E476" s="75">
        <f t="shared" si="108"/>
        <v>0</v>
      </c>
      <c r="F476" s="75">
        <f t="shared" si="106"/>
        <v>0</v>
      </c>
      <c r="G476" s="75">
        <f t="shared" si="107"/>
        <v>0</v>
      </c>
      <c r="H476" s="76">
        <f t="shared" si="109"/>
        <v>0</v>
      </c>
      <c r="I476" s="241"/>
      <c r="K476" s="56"/>
      <c r="L476" s="329">
        <f>'C2_자산부채평가'!C507</f>
        <v>0</v>
      </c>
      <c r="M476" s="330"/>
      <c r="N476" s="330"/>
      <c r="O476" s="330"/>
      <c r="P476" s="78"/>
      <c r="Q476" s="78"/>
    </row>
    <row r="477" spans="1:17" hidden="1" outlineLevel="1">
      <c r="A477" s="54" t="s">
        <v>667</v>
      </c>
      <c r="C477" s="73">
        <f t="shared" si="104"/>
        <v>0</v>
      </c>
      <c r="D477" s="74">
        <f t="shared" si="105"/>
        <v>0</v>
      </c>
      <c r="E477" s="75">
        <f t="shared" si="108"/>
        <v>0</v>
      </c>
      <c r="F477" s="75">
        <f t="shared" si="106"/>
        <v>0</v>
      </c>
      <c r="G477" s="75">
        <f t="shared" si="107"/>
        <v>0</v>
      </c>
      <c r="H477" s="76">
        <f t="shared" si="109"/>
        <v>0</v>
      </c>
      <c r="I477" s="241"/>
      <c r="K477" s="56"/>
      <c r="L477" s="329">
        <f>'C2_자산부채평가'!C508</f>
        <v>0</v>
      </c>
      <c r="M477" s="330"/>
      <c r="N477" s="330"/>
      <c r="O477" s="330"/>
      <c r="P477" s="78"/>
      <c r="Q477" s="78"/>
    </row>
    <row r="478" spans="1:17" hidden="1" outlineLevel="1">
      <c r="A478" s="54" t="s">
        <v>667</v>
      </c>
      <c r="C478" s="73">
        <f t="shared" si="104"/>
        <v>0</v>
      </c>
      <c r="D478" s="74">
        <f t="shared" si="105"/>
        <v>0</v>
      </c>
      <c r="E478" s="75">
        <f t="shared" si="108"/>
        <v>0</v>
      </c>
      <c r="F478" s="75">
        <f t="shared" si="106"/>
        <v>0</v>
      </c>
      <c r="G478" s="75">
        <f t="shared" si="107"/>
        <v>0</v>
      </c>
      <c r="H478" s="76">
        <f t="shared" si="109"/>
        <v>0</v>
      </c>
      <c r="I478" s="241"/>
      <c r="K478" s="56"/>
      <c r="L478" s="329">
        <f>'C2_자산부채평가'!C509</f>
        <v>0</v>
      </c>
      <c r="M478" s="330"/>
      <c r="N478" s="330"/>
      <c r="O478" s="330"/>
      <c r="P478" s="78"/>
      <c r="Q478" s="78"/>
    </row>
    <row r="479" spans="1:17" hidden="1" outlineLevel="1">
      <c r="A479" s="54" t="s">
        <v>667</v>
      </c>
      <c r="C479" s="73">
        <f t="shared" si="104"/>
        <v>0</v>
      </c>
      <c r="D479" s="74">
        <f t="shared" si="105"/>
        <v>0</v>
      </c>
      <c r="E479" s="75">
        <f t="shared" si="108"/>
        <v>0</v>
      </c>
      <c r="F479" s="75">
        <f t="shared" si="106"/>
        <v>0</v>
      </c>
      <c r="G479" s="75">
        <f t="shared" si="107"/>
        <v>0</v>
      </c>
      <c r="H479" s="76">
        <f t="shared" si="109"/>
        <v>0</v>
      </c>
      <c r="I479" s="241"/>
      <c r="K479" s="56"/>
      <c r="L479" s="329">
        <f>'C2_자산부채평가'!C510</f>
        <v>0</v>
      </c>
      <c r="M479" s="330"/>
      <c r="N479" s="330"/>
      <c r="O479" s="330"/>
      <c r="P479" s="78"/>
      <c r="Q479" s="78"/>
    </row>
    <row r="480" spans="1:17" hidden="1" outlineLevel="1">
      <c r="A480" s="54" t="s">
        <v>667</v>
      </c>
      <c r="C480" s="73">
        <f t="shared" si="104"/>
        <v>0</v>
      </c>
      <c r="D480" s="74">
        <f t="shared" si="105"/>
        <v>0</v>
      </c>
      <c r="E480" s="75">
        <f t="shared" si="108"/>
        <v>0</v>
      </c>
      <c r="F480" s="75">
        <f t="shared" si="106"/>
        <v>0</v>
      </c>
      <c r="G480" s="75">
        <f t="shared" si="107"/>
        <v>0</v>
      </c>
      <c r="H480" s="76">
        <f t="shared" si="109"/>
        <v>0</v>
      </c>
      <c r="I480" s="241"/>
      <c r="K480" s="56"/>
      <c r="L480" s="329">
        <f>'C2_자산부채평가'!C511</f>
        <v>0</v>
      </c>
      <c r="M480" s="330"/>
      <c r="N480" s="330"/>
      <c r="O480" s="330"/>
      <c r="P480" s="78"/>
      <c r="Q480" s="78"/>
    </row>
    <row r="481" spans="1:17" hidden="1" outlineLevel="1">
      <c r="A481" s="54" t="s">
        <v>667</v>
      </c>
      <c r="C481" s="73">
        <f t="shared" si="104"/>
        <v>0</v>
      </c>
      <c r="D481" s="74">
        <f t="shared" si="105"/>
        <v>0</v>
      </c>
      <c r="E481" s="75">
        <f t="shared" si="108"/>
        <v>0</v>
      </c>
      <c r="F481" s="75">
        <f t="shared" si="106"/>
        <v>0</v>
      </c>
      <c r="G481" s="75">
        <f t="shared" si="107"/>
        <v>0</v>
      </c>
      <c r="H481" s="76">
        <f t="shared" si="109"/>
        <v>0</v>
      </c>
      <c r="I481" s="241"/>
      <c r="K481" s="56"/>
      <c r="L481" s="329">
        <f>'C2_자산부채평가'!C512</f>
        <v>0</v>
      </c>
      <c r="M481" s="330"/>
      <c r="N481" s="330"/>
      <c r="O481" s="330"/>
      <c r="P481" s="78"/>
      <c r="Q481" s="78"/>
    </row>
    <row r="482" spans="1:17" hidden="1" outlineLevel="1">
      <c r="A482" s="54" t="s">
        <v>667</v>
      </c>
      <c r="C482" s="73">
        <f t="shared" si="104"/>
        <v>0</v>
      </c>
      <c r="D482" s="74">
        <f t="shared" si="105"/>
        <v>0</v>
      </c>
      <c r="E482" s="75">
        <f t="shared" si="108"/>
        <v>0</v>
      </c>
      <c r="F482" s="75">
        <f t="shared" si="106"/>
        <v>0</v>
      </c>
      <c r="G482" s="75">
        <f t="shared" si="107"/>
        <v>0</v>
      </c>
      <c r="H482" s="76">
        <f t="shared" si="109"/>
        <v>0</v>
      </c>
      <c r="I482" s="241"/>
      <c r="K482" s="56"/>
      <c r="L482" s="329">
        <f>'C2_자산부채평가'!C513</f>
        <v>0</v>
      </c>
      <c r="M482" s="330"/>
      <c r="N482" s="330"/>
      <c r="O482" s="330"/>
      <c r="P482" s="78"/>
      <c r="Q482" s="78"/>
    </row>
    <row r="483" spans="1:17" hidden="1" outlineLevel="1">
      <c r="A483" s="54" t="s">
        <v>667</v>
      </c>
      <c r="C483" s="73">
        <f t="shared" si="104"/>
        <v>0</v>
      </c>
      <c r="D483" s="74">
        <f t="shared" si="105"/>
        <v>0</v>
      </c>
      <c r="E483" s="75">
        <f t="shared" si="108"/>
        <v>0</v>
      </c>
      <c r="F483" s="75">
        <f t="shared" si="106"/>
        <v>0</v>
      </c>
      <c r="G483" s="75">
        <f t="shared" si="107"/>
        <v>0</v>
      </c>
      <c r="H483" s="76">
        <f t="shared" si="109"/>
        <v>0</v>
      </c>
      <c r="I483" s="241"/>
      <c r="K483" s="56"/>
      <c r="L483" s="329">
        <f>'C2_자산부채평가'!C514</f>
        <v>0</v>
      </c>
      <c r="M483" s="330"/>
      <c r="N483" s="330"/>
      <c r="O483" s="330"/>
      <c r="P483" s="78"/>
      <c r="Q483" s="78"/>
    </row>
    <row r="484" spans="1:17" hidden="1" outlineLevel="1">
      <c r="A484" s="54" t="s">
        <v>667</v>
      </c>
      <c r="C484" s="73">
        <f t="shared" si="104"/>
        <v>0</v>
      </c>
      <c r="D484" s="74">
        <f t="shared" si="105"/>
        <v>0</v>
      </c>
      <c r="E484" s="75">
        <f t="shared" si="108"/>
        <v>0</v>
      </c>
      <c r="F484" s="75">
        <f t="shared" si="106"/>
        <v>0</v>
      </c>
      <c r="G484" s="75">
        <f t="shared" si="107"/>
        <v>0</v>
      </c>
      <c r="H484" s="76">
        <f t="shared" si="109"/>
        <v>0</v>
      </c>
      <c r="I484" s="241"/>
      <c r="K484" s="56"/>
      <c r="L484" s="329">
        <f>'C2_자산부채평가'!C515</f>
        <v>0</v>
      </c>
      <c r="M484" s="330"/>
      <c r="N484" s="330"/>
      <c r="O484" s="330"/>
      <c r="P484" s="78"/>
      <c r="Q484" s="78"/>
    </row>
    <row r="485" spans="1:17" hidden="1" outlineLevel="1">
      <c r="A485" s="54" t="s">
        <v>667</v>
      </c>
      <c r="C485" s="73">
        <f t="shared" si="104"/>
        <v>0</v>
      </c>
      <c r="D485" s="74">
        <f t="shared" si="105"/>
        <v>0</v>
      </c>
      <c r="E485" s="75">
        <f t="shared" si="108"/>
        <v>0</v>
      </c>
      <c r="F485" s="75">
        <f t="shared" si="106"/>
        <v>0</v>
      </c>
      <c r="G485" s="75">
        <f t="shared" si="107"/>
        <v>0</v>
      </c>
      <c r="H485" s="76">
        <f t="shared" si="109"/>
        <v>0</v>
      </c>
      <c r="I485" s="241"/>
      <c r="K485" s="56"/>
      <c r="L485" s="329">
        <f>'C2_자산부채평가'!C516</f>
        <v>0</v>
      </c>
      <c r="M485" s="330"/>
      <c r="N485" s="330"/>
      <c r="O485" s="330"/>
      <c r="P485" s="78"/>
      <c r="Q485" s="78"/>
    </row>
    <row r="486" spans="1:17" hidden="1" outlineLevel="1">
      <c r="A486" s="54" t="s">
        <v>667</v>
      </c>
      <c r="C486" s="73">
        <f t="shared" ref="C486:C521" si="110">L486</f>
        <v>0</v>
      </c>
      <c r="D486" s="74">
        <f t="shared" ref="D486:D521" si="111">M486</f>
        <v>0</v>
      </c>
      <c r="E486" s="75">
        <f t="shared" si="108"/>
        <v>0</v>
      </c>
      <c r="F486" s="75">
        <f t="shared" ref="F486:F521" si="112">ROUND(O486/1000,0)</f>
        <v>0</v>
      </c>
      <c r="G486" s="75">
        <f t="shared" ref="G486:G521" si="113">F486-E486</f>
        <v>0</v>
      </c>
      <c r="H486" s="76">
        <f t="shared" si="109"/>
        <v>0</v>
      </c>
      <c r="I486" s="241"/>
      <c r="K486" s="56"/>
      <c r="L486" s="329">
        <f>'C2_자산부채평가'!C517</f>
        <v>0</v>
      </c>
      <c r="M486" s="330"/>
      <c r="N486" s="330"/>
      <c r="O486" s="330"/>
      <c r="P486" s="78"/>
      <c r="Q486" s="78"/>
    </row>
    <row r="487" spans="1:17" hidden="1" outlineLevel="1">
      <c r="A487" s="54" t="s">
        <v>667</v>
      </c>
      <c r="C487" s="73">
        <f t="shared" si="110"/>
        <v>0</v>
      </c>
      <c r="D487" s="74">
        <f t="shared" si="111"/>
        <v>0</v>
      </c>
      <c r="E487" s="75">
        <f t="shared" si="108"/>
        <v>0</v>
      </c>
      <c r="F487" s="75">
        <f t="shared" si="112"/>
        <v>0</v>
      </c>
      <c r="G487" s="75">
        <f t="shared" si="113"/>
        <v>0</v>
      </c>
      <c r="H487" s="76">
        <f t="shared" si="109"/>
        <v>0</v>
      </c>
      <c r="I487" s="241"/>
      <c r="K487" s="56"/>
      <c r="L487" s="329">
        <f>'C2_자산부채평가'!C518</f>
        <v>0</v>
      </c>
      <c r="M487" s="330"/>
      <c r="N487" s="330"/>
      <c r="O487" s="330"/>
      <c r="P487" s="78"/>
      <c r="Q487" s="78"/>
    </row>
    <row r="488" spans="1:17" hidden="1" outlineLevel="1">
      <c r="A488" s="54" t="s">
        <v>667</v>
      </c>
      <c r="C488" s="73">
        <f t="shared" si="110"/>
        <v>0</v>
      </c>
      <c r="D488" s="74">
        <f t="shared" si="111"/>
        <v>0</v>
      </c>
      <c r="E488" s="75">
        <f t="shared" si="108"/>
        <v>0</v>
      </c>
      <c r="F488" s="75">
        <f t="shared" si="112"/>
        <v>0</v>
      </c>
      <c r="G488" s="75">
        <f t="shared" si="113"/>
        <v>0</v>
      </c>
      <c r="H488" s="76">
        <f t="shared" si="109"/>
        <v>0</v>
      </c>
      <c r="I488" s="241"/>
      <c r="K488" s="56"/>
      <c r="L488" s="329">
        <f>'C2_자산부채평가'!C519</f>
        <v>0</v>
      </c>
      <c r="M488" s="330"/>
      <c r="N488" s="330"/>
      <c r="O488" s="330"/>
      <c r="P488" s="78"/>
      <c r="Q488" s="78"/>
    </row>
    <row r="489" spans="1:17" hidden="1" outlineLevel="1">
      <c r="A489" s="54" t="s">
        <v>667</v>
      </c>
      <c r="C489" s="73">
        <f t="shared" si="110"/>
        <v>0</v>
      </c>
      <c r="D489" s="74">
        <f t="shared" si="111"/>
        <v>0</v>
      </c>
      <c r="E489" s="75">
        <f t="shared" si="108"/>
        <v>0</v>
      </c>
      <c r="F489" s="75">
        <f t="shared" si="112"/>
        <v>0</v>
      </c>
      <c r="G489" s="75">
        <f t="shared" si="113"/>
        <v>0</v>
      </c>
      <c r="H489" s="76">
        <f t="shared" si="109"/>
        <v>0</v>
      </c>
      <c r="I489" s="241"/>
      <c r="K489" s="56"/>
      <c r="L489" s="329">
        <f>'C2_자산부채평가'!C520</f>
        <v>0</v>
      </c>
      <c r="M489" s="330"/>
      <c r="N489" s="330"/>
      <c r="O489" s="330"/>
      <c r="P489" s="78"/>
      <c r="Q489" s="78"/>
    </row>
    <row r="490" spans="1:17" hidden="1" outlineLevel="1">
      <c r="A490" s="54" t="s">
        <v>667</v>
      </c>
      <c r="C490" s="73">
        <f t="shared" si="110"/>
        <v>0</v>
      </c>
      <c r="D490" s="74">
        <f t="shared" si="111"/>
        <v>0</v>
      </c>
      <c r="E490" s="75">
        <f t="shared" si="108"/>
        <v>0</v>
      </c>
      <c r="F490" s="75">
        <f t="shared" si="112"/>
        <v>0</v>
      </c>
      <c r="G490" s="75">
        <f t="shared" si="113"/>
        <v>0</v>
      </c>
      <c r="H490" s="76">
        <f t="shared" si="109"/>
        <v>0</v>
      </c>
      <c r="I490" s="241"/>
      <c r="K490" s="56"/>
      <c r="L490" s="329">
        <f>'C2_자산부채평가'!C521</f>
        <v>0</v>
      </c>
      <c r="M490" s="330"/>
      <c r="N490" s="330"/>
      <c r="O490" s="330"/>
      <c r="P490" s="78"/>
      <c r="Q490" s="78"/>
    </row>
    <row r="491" spans="1:17" hidden="1" outlineLevel="1">
      <c r="A491" s="54" t="s">
        <v>667</v>
      </c>
      <c r="C491" s="73">
        <f t="shared" si="110"/>
        <v>0</v>
      </c>
      <c r="D491" s="74">
        <f t="shared" si="111"/>
        <v>0</v>
      </c>
      <c r="E491" s="75">
        <f t="shared" si="108"/>
        <v>0</v>
      </c>
      <c r="F491" s="75">
        <f t="shared" si="112"/>
        <v>0</v>
      </c>
      <c r="G491" s="75">
        <f t="shared" si="113"/>
        <v>0</v>
      </c>
      <c r="H491" s="76">
        <f t="shared" si="109"/>
        <v>0</v>
      </c>
      <c r="I491" s="241"/>
      <c r="K491" s="56"/>
      <c r="L491" s="329">
        <f>'C2_자산부채평가'!C522</f>
        <v>0</v>
      </c>
      <c r="M491" s="330"/>
      <c r="N491" s="330"/>
      <c r="O491" s="330"/>
      <c r="P491" s="78"/>
      <c r="Q491" s="78"/>
    </row>
    <row r="492" spans="1:17" hidden="1" outlineLevel="1">
      <c r="A492" s="54" t="s">
        <v>667</v>
      </c>
      <c r="C492" s="73">
        <f t="shared" si="110"/>
        <v>0</v>
      </c>
      <c r="D492" s="74">
        <f t="shared" si="111"/>
        <v>0</v>
      </c>
      <c r="E492" s="75">
        <f t="shared" si="108"/>
        <v>0</v>
      </c>
      <c r="F492" s="75">
        <f t="shared" si="112"/>
        <v>0</v>
      </c>
      <c r="G492" s="75">
        <f t="shared" si="113"/>
        <v>0</v>
      </c>
      <c r="H492" s="76">
        <f t="shared" si="109"/>
        <v>0</v>
      </c>
      <c r="I492" s="241"/>
      <c r="K492" s="56"/>
      <c r="L492" s="329">
        <f>'C2_자산부채평가'!C523</f>
        <v>0</v>
      </c>
      <c r="M492" s="330"/>
      <c r="N492" s="330"/>
      <c r="O492" s="330"/>
      <c r="P492" s="78"/>
      <c r="Q492" s="78"/>
    </row>
    <row r="493" spans="1:17" hidden="1" outlineLevel="1">
      <c r="A493" s="54" t="s">
        <v>667</v>
      </c>
      <c r="C493" s="73">
        <f t="shared" si="110"/>
        <v>0</v>
      </c>
      <c r="D493" s="74">
        <f t="shared" si="111"/>
        <v>0</v>
      </c>
      <c r="E493" s="75">
        <f t="shared" si="108"/>
        <v>0</v>
      </c>
      <c r="F493" s="75">
        <f t="shared" si="112"/>
        <v>0</v>
      </c>
      <c r="G493" s="75">
        <f t="shared" si="113"/>
        <v>0</v>
      </c>
      <c r="H493" s="76">
        <f t="shared" si="109"/>
        <v>0</v>
      </c>
      <c r="I493" s="241"/>
      <c r="K493" s="56"/>
      <c r="L493" s="329">
        <f>'C2_자산부채평가'!C524</f>
        <v>0</v>
      </c>
      <c r="M493" s="330"/>
      <c r="N493" s="330"/>
      <c r="O493" s="330"/>
      <c r="P493" s="78"/>
      <c r="Q493" s="78"/>
    </row>
    <row r="494" spans="1:17" hidden="1" outlineLevel="1">
      <c r="A494" s="54" t="s">
        <v>667</v>
      </c>
      <c r="C494" s="73">
        <f t="shared" si="110"/>
        <v>0</v>
      </c>
      <c r="D494" s="74">
        <f t="shared" si="111"/>
        <v>0</v>
      </c>
      <c r="E494" s="75">
        <f t="shared" si="108"/>
        <v>0</v>
      </c>
      <c r="F494" s="75">
        <f t="shared" si="112"/>
        <v>0</v>
      </c>
      <c r="G494" s="75">
        <f t="shared" si="113"/>
        <v>0</v>
      </c>
      <c r="H494" s="76">
        <f t="shared" si="109"/>
        <v>0</v>
      </c>
      <c r="I494" s="241"/>
      <c r="K494" s="56"/>
      <c r="L494" s="329">
        <f>'C2_자산부채평가'!C525</f>
        <v>0</v>
      </c>
      <c r="M494" s="330"/>
      <c r="N494" s="330"/>
      <c r="O494" s="330"/>
      <c r="P494" s="78"/>
      <c r="Q494" s="78"/>
    </row>
    <row r="495" spans="1:17" hidden="1" outlineLevel="1">
      <c r="A495" s="54" t="s">
        <v>667</v>
      </c>
      <c r="C495" s="73">
        <f t="shared" si="110"/>
        <v>0</v>
      </c>
      <c r="D495" s="74">
        <f t="shared" si="111"/>
        <v>0</v>
      </c>
      <c r="E495" s="75">
        <f t="shared" si="108"/>
        <v>0</v>
      </c>
      <c r="F495" s="75">
        <f t="shared" si="112"/>
        <v>0</v>
      </c>
      <c r="G495" s="75">
        <f t="shared" si="113"/>
        <v>0</v>
      </c>
      <c r="H495" s="76">
        <f t="shared" si="109"/>
        <v>0</v>
      </c>
      <c r="I495" s="241"/>
      <c r="K495" s="56"/>
      <c r="L495" s="329">
        <f>'C2_자산부채평가'!C526</f>
        <v>0</v>
      </c>
      <c r="M495" s="330"/>
      <c r="N495" s="330"/>
      <c r="O495" s="330"/>
      <c r="P495" s="78"/>
      <c r="Q495" s="78"/>
    </row>
    <row r="496" spans="1:17" hidden="1" outlineLevel="1">
      <c r="A496" s="54" t="s">
        <v>667</v>
      </c>
      <c r="C496" s="73">
        <f t="shared" si="110"/>
        <v>0</v>
      </c>
      <c r="D496" s="74">
        <f t="shared" si="111"/>
        <v>0</v>
      </c>
      <c r="E496" s="75">
        <f t="shared" si="108"/>
        <v>0</v>
      </c>
      <c r="F496" s="75">
        <f t="shared" si="112"/>
        <v>0</v>
      </c>
      <c r="G496" s="75">
        <f t="shared" si="113"/>
        <v>0</v>
      </c>
      <c r="H496" s="76">
        <f t="shared" si="109"/>
        <v>0</v>
      </c>
      <c r="I496" s="241"/>
      <c r="K496" s="56"/>
      <c r="L496" s="329">
        <f>'C2_자산부채평가'!C527</f>
        <v>0</v>
      </c>
      <c r="M496" s="330"/>
      <c r="N496" s="330"/>
      <c r="O496" s="330"/>
      <c r="P496" s="78"/>
      <c r="Q496" s="78"/>
    </row>
    <row r="497" spans="1:17" hidden="1" outlineLevel="1">
      <c r="A497" s="54" t="s">
        <v>667</v>
      </c>
      <c r="C497" s="73">
        <f t="shared" si="110"/>
        <v>0</v>
      </c>
      <c r="D497" s="74">
        <f t="shared" si="111"/>
        <v>0</v>
      </c>
      <c r="E497" s="75">
        <f t="shared" si="108"/>
        <v>0</v>
      </c>
      <c r="F497" s="75">
        <f t="shared" si="112"/>
        <v>0</v>
      </c>
      <c r="G497" s="75">
        <f t="shared" si="113"/>
        <v>0</v>
      </c>
      <c r="H497" s="76">
        <f t="shared" si="109"/>
        <v>0</v>
      </c>
      <c r="I497" s="241"/>
      <c r="K497" s="56"/>
      <c r="L497" s="329">
        <f>'C2_자산부채평가'!C528</f>
        <v>0</v>
      </c>
      <c r="M497" s="330"/>
      <c r="N497" s="330"/>
      <c r="O497" s="330"/>
      <c r="P497" s="78"/>
      <c r="Q497" s="78"/>
    </row>
    <row r="498" spans="1:17" hidden="1" outlineLevel="1">
      <c r="A498" s="54" t="s">
        <v>667</v>
      </c>
      <c r="C498" s="73">
        <f t="shared" si="110"/>
        <v>0</v>
      </c>
      <c r="D498" s="74">
        <f t="shared" si="111"/>
        <v>0</v>
      </c>
      <c r="E498" s="75">
        <f t="shared" si="108"/>
        <v>0</v>
      </c>
      <c r="F498" s="75">
        <f t="shared" si="112"/>
        <v>0</v>
      </c>
      <c r="G498" s="75">
        <f t="shared" si="113"/>
        <v>0</v>
      </c>
      <c r="H498" s="76">
        <f t="shared" si="109"/>
        <v>0</v>
      </c>
      <c r="I498" s="241"/>
      <c r="K498" s="56"/>
      <c r="L498" s="329">
        <f>'C2_자산부채평가'!C529</f>
        <v>0</v>
      </c>
      <c r="M498" s="330"/>
      <c r="N498" s="330"/>
      <c r="O498" s="330"/>
      <c r="P498" s="78"/>
      <c r="Q498" s="78"/>
    </row>
    <row r="499" spans="1:17" hidden="1" outlineLevel="1">
      <c r="A499" s="54" t="s">
        <v>667</v>
      </c>
      <c r="C499" s="73">
        <f t="shared" si="110"/>
        <v>0</v>
      </c>
      <c r="D499" s="74">
        <f t="shared" si="111"/>
        <v>0</v>
      </c>
      <c r="E499" s="75">
        <f t="shared" si="108"/>
        <v>0</v>
      </c>
      <c r="F499" s="75">
        <f t="shared" si="112"/>
        <v>0</v>
      </c>
      <c r="G499" s="75">
        <f t="shared" si="113"/>
        <v>0</v>
      </c>
      <c r="H499" s="76">
        <f t="shared" si="109"/>
        <v>0</v>
      </c>
      <c r="I499" s="241"/>
      <c r="K499" s="56"/>
      <c r="L499" s="329">
        <f>'C2_자산부채평가'!C530</f>
        <v>0</v>
      </c>
      <c r="M499" s="330"/>
      <c r="N499" s="330"/>
      <c r="O499" s="330"/>
      <c r="P499" s="78"/>
      <c r="Q499" s="78"/>
    </row>
    <row r="500" spans="1:17" hidden="1" outlineLevel="1">
      <c r="A500" s="54" t="s">
        <v>667</v>
      </c>
      <c r="C500" s="73">
        <f t="shared" si="110"/>
        <v>0</v>
      </c>
      <c r="D500" s="74">
        <f t="shared" si="111"/>
        <v>0</v>
      </c>
      <c r="E500" s="75">
        <f t="shared" si="108"/>
        <v>0</v>
      </c>
      <c r="F500" s="75">
        <f t="shared" si="112"/>
        <v>0</v>
      </c>
      <c r="G500" s="75">
        <f t="shared" si="113"/>
        <v>0</v>
      </c>
      <c r="H500" s="76">
        <f t="shared" si="109"/>
        <v>0</v>
      </c>
      <c r="I500" s="241"/>
      <c r="K500" s="56"/>
      <c r="L500" s="329">
        <f>'C2_자산부채평가'!C531</f>
        <v>0</v>
      </c>
      <c r="M500" s="330"/>
      <c r="N500" s="330"/>
      <c r="O500" s="330"/>
      <c r="P500" s="78"/>
      <c r="Q500" s="78"/>
    </row>
    <row r="501" spans="1:17" hidden="1" outlineLevel="1">
      <c r="A501" s="54" t="s">
        <v>667</v>
      </c>
      <c r="C501" s="73">
        <f t="shared" si="110"/>
        <v>0</v>
      </c>
      <c r="D501" s="74">
        <f t="shared" si="111"/>
        <v>0</v>
      </c>
      <c r="E501" s="75">
        <f t="shared" si="108"/>
        <v>0</v>
      </c>
      <c r="F501" s="75">
        <f t="shared" si="112"/>
        <v>0</v>
      </c>
      <c r="G501" s="75">
        <f t="shared" si="113"/>
        <v>0</v>
      </c>
      <c r="H501" s="76">
        <f t="shared" si="109"/>
        <v>0</v>
      </c>
      <c r="I501" s="241"/>
      <c r="K501" s="56"/>
      <c r="L501" s="329">
        <f>'C2_자산부채평가'!C532</f>
        <v>0</v>
      </c>
      <c r="M501" s="330"/>
      <c r="N501" s="330"/>
      <c r="O501" s="330"/>
      <c r="P501" s="78"/>
      <c r="Q501" s="78"/>
    </row>
    <row r="502" spans="1:17" hidden="1" outlineLevel="1">
      <c r="A502" s="54" t="s">
        <v>667</v>
      </c>
      <c r="C502" s="73">
        <f t="shared" si="110"/>
        <v>0</v>
      </c>
      <c r="D502" s="74">
        <f t="shared" si="111"/>
        <v>0</v>
      </c>
      <c r="E502" s="75">
        <f t="shared" si="108"/>
        <v>0</v>
      </c>
      <c r="F502" s="75">
        <f t="shared" si="112"/>
        <v>0</v>
      </c>
      <c r="G502" s="75">
        <f t="shared" si="113"/>
        <v>0</v>
      </c>
      <c r="H502" s="76">
        <f t="shared" si="109"/>
        <v>0</v>
      </c>
      <c r="I502" s="241"/>
      <c r="K502" s="56"/>
      <c r="L502" s="329">
        <f>'C2_자산부채평가'!C533</f>
        <v>0</v>
      </c>
      <c r="M502" s="330"/>
      <c r="N502" s="330"/>
      <c r="O502" s="330"/>
      <c r="P502" s="78"/>
      <c r="Q502" s="78"/>
    </row>
    <row r="503" spans="1:17" hidden="1" outlineLevel="1">
      <c r="A503" s="54" t="s">
        <v>667</v>
      </c>
      <c r="C503" s="73">
        <f t="shared" si="110"/>
        <v>0</v>
      </c>
      <c r="D503" s="74">
        <f t="shared" si="111"/>
        <v>0</v>
      </c>
      <c r="E503" s="75">
        <f t="shared" si="108"/>
        <v>0</v>
      </c>
      <c r="F503" s="75">
        <f t="shared" si="112"/>
        <v>0</v>
      </c>
      <c r="G503" s="75">
        <f t="shared" si="113"/>
        <v>0</v>
      </c>
      <c r="H503" s="76">
        <f t="shared" si="109"/>
        <v>0</v>
      </c>
      <c r="I503" s="241"/>
      <c r="K503" s="56"/>
      <c r="L503" s="329">
        <f>'C2_자산부채평가'!C534</f>
        <v>0</v>
      </c>
      <c r="M503" s="330"/>
      <c r="N503" s="330"/>
      <c r="O503" s="330"/>
      <c r="P503" s="78"/>
      <c r="Q503" s="78"/>
    </row>
    <row r="504" spans="1:17" hidden="1" outlineLevel="1">
      <c r="A504" s="54" t="s">
        <v>667</v>
      </c>
      <c r="C504" s="73">
        <f t="shared" si="110"/>
        <v>0</v>
      </c>
      <c r="D504" s="74">
        <f t="shared" si="111"/>
        <v>0</v>
      </c>
      <c r="E504" s="75">
        <f t="shared" si="108"/>
        <v>0</v>
      </c>
      <c r="F504" s="75">
        <f t="shared" si="112"/>
        <v>0</v>
      </c>
      <c r="G504" s="75">
        <f t="shared" si="113"/>
        <v>0</v>
      </c>
      <c r="H504" s="76">
        <f t="shared" si="109"/>
        <v>0</v>
      </c>
      <c r="I504" s="241"/>
      <c r="K504" s="56"/>
      <c r="L504" s="329">
        <f>'C2_자산부채평가'!C535</f>
        <v>0</v>
      </c>
      <c r="M504" s="330"/>
      <c r="N504" s="330"/>
      <c r="O504" s="330"/>
      <c r="P504" s="78"/>
      <c r="Q504" s="78"/>
    </row>
    <row r="505" spans="1:17" hidden="1" outlineLevel="1">
      <c r="A505" s="54" t="s">
        <v>667</v>
      </c>
      <c r="C505" s="73">
        <f t="shared" si="110"/>
        <v>0</v>
      </c>
      <c r="D505" s="74">
        <f t="shared" si="111"/>
        <v>0</v>
      </c>
      <c r="E505" s="75">
        <f t="shared" si="108"/>
        <v>0</v>
      </c>
      <c r="F505" s="75">
        <f t="shared" si="112"/>
        <v>0</v>
      </c>
      <c r="G505" s="75">
        <f t="shared" si="113"/>
        <v>0</v>
      </c>
      <c r="H505" s="76">
        <f t="shared" si="109"/>
        <v>0</v>
      </c>
      <c r="I505" s="241"/>
      <c r="K505" s="56"/>
      <c r="L505" s="329">
        <f>'C2_자산부채평가'!C536</f>
        <v>0</v>
      </c>
      <c r="M505" s="330"/>
      <c r="N505" s="330"/>
      <c r="O505" s="330"/>
      <c r="P505" s="78"/>
      <c r="Q505" s="78"/>
    </row>
    <row r="506" spans="1:17" hidden="1" outlineLevel="1">
      <c r="A506" s="54" t="s">
        <v>667</v>
      </c>
      <c r="C506" s="73">
        <f t="shared" si="110"/>
        <v>0</v>
      </c>
      <c r="D506" s="74">
        <f t="shared" si="111"/>
        <v>0</v>
      </c>
      <c r="E506" s="75">
        <f t="shared" si="108"/>
        <v>0</v>
      </c>
      <c r="F506" s="75">
        <f t="shared" si="112"/>
        <v>0</v>
      </c>
      <c r="G506" s="75">
        <f t="shared" si="113"/>
        <v>0</v>
      </c>
      <c r="H506" s="76">
        <f t="shared" si="109"/>
        <v>0</v>
      </c>
      <c r="I506" s="241"/>
      <c r="K506" s="56"/>
      <c r="L506" s="329">
        <f>'C2_자산부채평가'!C537</f>
        <v>0</v>
      </c>
      <c r="M506" s="330"/>
      <c r="N506" s="330"/>
      <c r="O506" s="330"/>
      <c r="P506" s="78"/>
      <c r="Q506" s="78"/>
    </row>
    <row r="507" spans="1:17" hidden="1" outlineLevel="1">
      <c r="A507" s="54" t="s">
        <v>667</v>
      </c>
      <c r="C507" s="73">
        <f t="shared" si="110"/>
        <v>0</v>
      </c>
      <c r="D507" s="74">
        <f t="shared" si="111"/>
        <v>0</v>
      </c>
      <c r="E507" s="75">
        <f t="shared" si="108"/>
        <v>0</v>
      </c>
      <c r="F507" s="75">
        <f t="shared" si="112"/>
        <v>0</v>
      </c>
      <c r="G507" s="75">
        <f t="shared" si="113"/>
        <v>0</v>
      </c>
      <c r="H507" s="76">
        <f t="shared" si="109"/>
        <v>0</v>
      </c>
      <c r="I507" s="241"/>
      <c r="K507" s="56"/>
      <c r="L507" s="329">
        <f>'C2_자산부채평가'!C538</f>
        <v>0</v>
      </c>
      <c r="M507" s="330"/>
      <c r="N507" s="330"/>
      <c r="O507" s="330"/>
      <c r="P507" s="78"/>
      <c r="Q507" s="78"/>
    </row>
    <row r="508" spans="1:17" hidden="1" outlineLevel="1">
      <c r="A508" s="54" t="s">
        <v>667</v>
      </c>
      <c r="C508" s="73">
        <f t="shared" si="110"/>
        <v>0</v>
      </c>
      <c r="D508" s="74">
        <f t="shared" si="111"/>
        <v>0</v>
      </c>
      <c r="E508" s="75">
        <f t="shared" si="108"/>
        <v>0</v>
      </c>
      <c r="F508" s="75">
        <f t="shared" si="112"/>
        <v>0</v>
      </c>
      <c r="G508" s="75">
        <f t="shared" si="113"/>
        <v>0</v>
      </c>
      <c r="H508" s="76">
        <f t="shared" si="109"/>
        <v>0</v>
      </c>
      <c r="I508" s="241"/>
      <c r="K508" s="56"/>
      <c r="L508" s="329">
        <f>'C2_자산부채평가'!C539</f>
        <v>0</v>
      </c>
      <c r="M508" s="330"/>
      <c r="N508" s="330"/>
      <c r="O508" s="330"/>
      <c r="P508" s="78"/>
      <c r="Q508" s="78"/>
    </row>
    <row r="509" spans="1:17" hidden="1" outlineLevel="1">
      <c r="A509" s="54" t="s">
        <v>667</v>
      </c>
      <c r="C509" s="73">
        <f t="shared" si="110"/>
        <v>0</v>
      </c>
      <c r="D509" s="74">
        <f t="shared" si="111"/>
        <v>0</v>
      </c>
      <c r="E509" s="75">
        <f t="shared" si="108"/>
        <v>0</v>
      </c>
      <c r="F509" s="75">
        <f t="shared" si="112"/>
        <v>0</v>
      </c>
      <c r="G509" s="75">
        <f t="shared" si="113"/>
        <v>0</v>
      </c>
      <c r="H509" s="76">
        <f t="shared" si="109"/>
        <v>0</v>
      </c>
      <c r="I509" s="241"/>
      <c r="K509" s="56"/>
      <c r="L509" s="329">
        <f>'C2_자산부채평가'!C540</f>
        <v>0</v>
      </c>
      <c r="M509" s="330"/>
      <c r="N509" s="330"/>
      <c r="O509" s="330"/>
      <c r="P509" s="78"/>
      <c r="Q509" s="78"/>
    </row>
    <row r="510" spans="1:17" hidden="1" outlineLevel="1">
      <c r="A510" s="54" t="s">
        <v>667</v>
      </c>
      <c r="C510" s="73">
        <f t="shared" si="110"/>
        <v>0</v>
      </c>
      <c r="D510" s="74">
        <f t="shared" si="111"/>
        <v>0</v>
      </c>
      <c r="E510" s="75">
        <f t="shared" si="108"/>
        <v>0</v>
      </c>
      <c r="F510" s="75">
        <f t="shared" si="112"/>
        <v>0</v>
      </c>
      <c r="G510" s="75">
        <f t="shared" si="113"/>
        <v>0</v>
      </c>
      <c r="H510" s="76">
        <f t="shared" si="109"/>
        <v>0</v>
      </c>
      <c r="I510" s="241"/>
      <c r="K510" s="56"/>
      <c r="L510" s="329">
        <f>'C2_자산부채평가'!C541</f>
        <v>0</v>
      </c>
      <c r="M510" s="330"/>
      <c r="N510" s="330"/>
      <c r="O510" s="330"/>
      <c r="P510" s="78"/>
      <c r="Q510" s="78"/>
    </row>
    <row r="511" spans="1:17" hidden="1" outlineLevel="1">
      <c r="A511" s="54" t="s">
        <v>667</v>
      </c>
      <c r="C511" s="73">
        <f t="shared" si="110"/>
        <v>0</v>
      </c>
      <c r="D511" s="74">
        <f t="shared" si="111"/>
        <v>0</v>
      </c>
      <c r="E511" s="75">
        <f t="shared" si="108"/>
        <v>0</v>
      </c>
      <c r="F511" s="75">
        <f t="shared" si="112"/>
        <v>0</v>
      </c>
      <c r="G511" s="75">
        <f t="shared" si="113"/>
        <v>0</v>
      </c>
      <c r="H511" s="76">
        <f t="shared" si="109"/>
        <v>0</v>
      </c>
      <c r="I511" s="241"/>
      <c r="K511" s="56"/>
      <c r="L511" s="329">
        <f>'C2_자산부채평가'!C542</f>
        <v>0</v>
      </c>
      <c r="M511" s="330"/>
      <c r="N511" s="330"/>
      <c r="O511" s="330"/>
      <c r="P511" s="78"/>
      <c r="Q511" s="78"/>
    </row>
    <row r="512" spans="1:17" hidden="1" outlineLevel="1">
      <c r="A512" s="54" t="s">
        <v>667</v>
      </c>
      <c r="C512" s="73">
        <f t="shared" si="110"/>
        <v>0</v>
      </c>
      <c r="D512" s="74">
        <f t="shared" si="111"/>
        <v>0</v>
      </c>
      <c r="E512" s="75">
        <f t="shared" si="108"/>
        <v>0</v>
      </c>
      <c r="F512" s="75">
        <f t="shared" si="112"/>
        <v>0</v>
      </c>
      <c r="G512" s="75">
        <f t="shared" si="113"/>
        <v>0</v>
      </c>
      <c r="H512" s="76">
        <f t="shared" si="109"/>
        <v>0</v>
      </c>
      <c r="I512" s="241"/>
      <c r="K512" s="56"/>
      <c r="L512" s="329">
        <f>'C2_자산부채평가'!C543</f>
        <v>0</v>
      </c>
      <c r="M512" s="330"/>
      <c r="N512" s="330"/>
      <c r="O512" s="330"/>
      <c r="P512" s="78"/>
      <c r="Q512" s="78"/>
    </row>
    <row r="513" spans="1:17" hidden="1" outlineLevel="1">
      <c r="A513" s="54" t="s">
        <v>667</v>
      </c>
      <c r="C513" s="73">
        <f t="shared" si="110"/>
        <v>0</v>
      </c>
      <c r="D513" s="74">
        <f t="shared" si="111"/>
        <v>0</v>
      </c>
      <c r="E513" s="75">
        <f t="shared" si="108"/>
        <v>0</v>
      </c>
      <c r="F513" s="75">
        <f t="shared" si="112"/>
        <v>0</v>
      </c>
      <c r="G513" s="75">
        <f t="shared" si="113"/>
        <v>0</v>
      </c>
      <c r="H513" s="76">
        <f t="shared" si="109"/>
        <v>0</v>
      </c>
      <c r="I513" s="241"/>
      <c r="K513" s="56"/>
      <c r="L513" s="329">
        <f>'C2_자산부채평가'!C544</f>
        <v>0</v>
      </c>
      <c r="M513" s="330"/>
      <c r="N513" s="330"/>
      <c r="O513" s="330"/>
      <c r="P513" s="78"/>
      <c r="Q513" s="78"/>
    </row>
    <row r="514" spans="1:17" hidden="1" outlineLevel="1">
      <c r="A514" s="54" t="s">
        <v>667</v>
      </c>
      <c r="C514" s="73">
        <f t="shared" si="110"/>
        <v>0</v>
      </c>
      <c r="D514" s="74">
        <f t="shared" si="111"/>
        <v>0</v>
      </c>
      <c r="E514" s="75">
        <f t="shared" si="108"/>
        <v>0</v>
      </c>
      <c r="F514" s="75">
        <f t="shared" si="112"/>
        <v>0</v>
      </c>
      <c r="G514" s="75">
        <f t="shared" si="113"/>
        <v>0</v>
      </c>
      <c r="H514" s="76">
        <f t="shared" si="109"/>
        <v>0</v>
      </c>
      <c r="I514" s="241"/>
      <c r="K514" s="56"/>
      <c r="L514" s="329">
        <f>'C2_자산부채평가'!C545</f>
        <v>0</v>
      </c>
      <c r="M514" s="330"/>
      <c r="N514" s="330"/>
      <c r="O514" s="330"/>
      <c r="P514" s="78"/>
      <c r="Q514" s="78"/>
    </row>
    <row r="515" spans="1:17" hidden="1" outlineLevel="1">
      <c r="A515" s="54" t="s">
        <v>667</v>
      </c>
      <c r="C515" s="73">
        <f t="shared" si="110"/>
        <v>0</v>
      </c>
      <c r="D515" s="74">
        <f t="shared" si="111"/>
        <v>0</v>
      </c>
      <c r="E515" s="75">
        <f t="shared" si="108"/>
        <v>0</v>
      </c>
      <c r="F515" s="75">
        <f t="shared" si="112"/>
        <v>0</v>
      </c>
      <c r="G515" s="75">
        <f t="shared" si="113"/>
        <v>0</v>
      </c>
      <c r="H515" s="76">
        <f t="shared" si="109"/>
        <v>0</v>
      </c>
      <c r="I515" s="241"/>
      <c r="K515" s="56"/>
      <c r="L515" s="329">
        <f>'C2_자산부채평가'!C546</f>
        <v>0</v>
      </c>
      <c r="M515" s="330"/>
      <c r="N515" s="330"/>
      <c r="O515" s="330"/>
      <c r="P515" s="78"/>
      <c r="Q515" s="78"/>
    </row>
    <row r="516" spans="1:17" hidden="1" outlineLevel="1">
      <c r="A516" s="54" t="s">
        <v>667</v>
      </c>
      <c r="C516" s="73">
        <f t="shared" si="110"/>
        <v>0</v>
      </c>
      <c r="D516" s="74">
        <f t="shared" si="111"/>
        <v>0</v>
      </c>
      <c r="E516" s="75">
        <f t="shared" si="108"/>
        <v>0</v>
      </c>
      <c r="F516" s="75">
        <f t="shared" si="112"/>
        <v>0</v>
      </c>
      <c r="G516" s="75">
        <f t="shared" si="113"/>
        <v>0</v>
      </c>
      <c r="H516" s="76">
        <f t="shared" si="109"/>
        <v>0</v>
      </c>
      <c r="I516" s="241"/>
      <c r="K516" s="56"/>
      <c r="L516" s="329">
        <f>'C2_자산부채평가'!C547</f>
        <v>0</v>
      </c>
      <c r="M516" s="330"/>
      <c r="N516" s="330"/>
      <c r="O516" s="330"/>
      <c r="P516" s="78"/>
      <c r="Q516" s="78"/>
    </row>
    <row r="517" spans="1:17" hidden="1" outlineLevel="1">
      <c r="A517" s="54" t="s">
        <v>667</v>
      </c>
      <c r="C517" s="73">
        <f t="shared" si="110"/>
        <v>0</v>
      </c>
      <c r="D517" s="74">
        <f t="shared" si="111"/>
        <v>0</v>
      </c>
      <c r="E517" s="75">
        <f t="shared" si="108"/>
        <v>0</v>
      </c>
      <c r="F517" s="75">
        <f t="shared" si="112"/>
        <v>0</v>
      </c>
      <c r="G517" s="75">
        <f t="shared" si="113"/>
        <v>0</v>
      </c>
      <c r="H517" s="76">
        <f t="shared" si="109"/>
        <v>0</v>
      </c>
      <c r="I517" s="241"/>
      <c r="K517" s="56"/>
      <c r="L517" s="329">
        <f>'C2_자산부채평가'!C548</f>
        <v>0</v>
      </c>
      <c r="M517" s="330"/>
      <c r="N517" s="330"/>
      <c r="O517" s="330"/>
      <c r="P517" s="78"/>
      <c r="Q517" s="78"/>
    </row>
    <row r="518" spans="1:17" hidden="1" outlineLevel="1">
      <c r="A518" s="54" t="s">
        <v>667</v>
      </c>
      <c r="C518" s="73">
        <f t="shared" si="110"/>
        <v>0</v>
      </c>
      <c r="D518" s="74">
        <f t="shared" si="111"/>
        <v>0</v>
      </c>
      <c r="E518" s="75">
        <f t="shared" ref="E518:E521" si="114">ROUND(N518/1000,0)</f>
        <v>0</v>
      </c>
      <c r="F518" s="75">
        <f t="shared" si="112"/>
        <v>0</v>
      </c>
      <c r="G518" s="75">
        <f t="shared" si="113"/>
        <v>0</v>
      </c>
      <c r="H518" s="76">
        <f t="shared" si="109"/>
        <v>0</v>
      </c>
      <c r="I518" s="241"/>
      <c r="K518" s="56"/>
      <c r="L518" s="329">
        <f>'C2_자산부채평가'!C549</f>
        <v>0</v>
      </c>
      <c r="M518" s="330"/>
      <c r="N518" s="330"/>
      <c r="O518" s="330"/>
      <c r="P518" s="78"/>
      <c r="Q518" s="78"/>
    </row>
    <row r="519" spans="1:17" hidden="1" outlineLevel="1">
      <c r="A519" s="54" t="s">
        <v>667</v>
      </c>
      <c r="C519" s="73">
        <f t="shared" si="110"/>
        <v>0</v>
      </c>
      <c r="D519" s="74">
        <f t="shared" si="111"/>
        <v>0</v>
      </c>
      <c r="E519" s="75">
        <f t="shared" si="114"/>
        <v>0</v>
      </c>
      <c r="F519" s="75">
        <f t="shared" si="112"/>
        <v>0</v>
      </c>
      <c r="G519" s="75">
        <f t="shared" si="113"/>
        <v>0</v>
      </c>
      <c r="H519" s="76">
        <f t="shared" si="109"/>
        <v>0</v>
      </c>
      <c r="I519" s="241"/>
      <c r="K519" s="56"/>
      <c r="L519" s="329">
        <f>'C2_자산부채평가'!C550</f>
        <v>0</v>
      </c>
      <c r="M519" s="330"/>
      <c r="N519" s="330"/>
      <c r="O519" s="330"/>
      <c r="P519" s="78"/>
      <c r="Q519" s="78"/>
    </row>
    <row r="520" spans="1:17" hidden="1" outlineLevel="1">
      <c r="A520" s="54" t="s">
        <v>667</v>
      </c>
      <c r="C520" s="73">
        <f t="shared" si="110"/>
        <v>0</v>
      </c>
      <c r="D520" s="74">
        <f t="shared" si="111"/>
        <v>0</v>
      </c>
      <c r="E520" s="75">
        <f t="shared" si="114"/>
        <v>0</v>
      </c>
      <c r="F520" s="75">
        <f t="shared" si="112"/>
        <v>0</v>
      </c>
      <c r="G520" s="75">
        <f t="shared" si="113"/>
        <v>0</v>
      </c>
      <c r="H520" s="76">
        <f t="shared" si="109"/>
        <v>0</v>
      </c>
      <c r="I520" s="241"/>
      <c r="K520" s="56"/>
      <c r="L520" s="329">
        <f>'C2_자산부채평가'!C551</f>
        <v>0</v>
      </c>
      <c r="M520" s="330"/>
      <c r="N520" s="330"/>
      <c r="O520" s="330"/>
      <c r="P520" s="78"/>
      <c r="Q520" s="78"/>
    </row>
    <row r="521" spans="1:17" hidden="1" outlineLevel="1">
      <c r="A521" s="54" t="s">
        <v>667</v>
      </c>
      <c r="C521" s="73">
        <f t="shared" si="110"/>
        <v>0</v>
      </c>
      <c r="D521" s="74">
        <f t="shared" si="111"/>
        <v>0</v>
      </c>
      <c r="E521" s="75">
        <f t="shared" si="114"/>
        <v>0</v>
      </c>
      <c r="F521" s="75">
        <f t="shared" si="112"/>
        <v>0</v>
      </c>
      <c r="G521" s="75">
        <f t="shared" si="113"/>
        <v>0</v>
      </c>
      <c r="H521" s="76">
        <f t="shared" si="109"/>
        <v>0</v>
      </c>
      <c r="I521" s="241"/>
      <c r="K521" s="56"/>
      <c r="L521" s="329">
        <f>'C2_자산부채평가'!C552</f>
        <v>0</v>
      </c>
      <c r="M521" s="330"/>
      <c r="N521" s="330"/>
      <c r="O521" s="330"/>
      <c r="P521" s="78"/>
      <c r="Q521" s="78"/>
    </row>
    <row r="522" spans="1:17" outlineLevel="1">
      <c r="A522" s="54" t="s">
        <v>667</v>
      </c>
      <c r="C522" s="227"/>
      <c r="D522" s="74"/>
      <c r="E522" s="75"/>
      <c r="F522" s="75"/>
      <c r="G522" s="75"/>
      <c r="H522" s="76"/>
      <c r="I522" s="241"/>
      <c r="K522" s="56"/>
      <c r="L522" s="329"/>
      <c r="M522" s="330"/>
      <c r="N522" s="330"/>
      <c r="O522" s="330"/>
      <c r="P522" s="78"/>
      <c r="Q522" s="78"/>
    </row>
    <row r="523" spans="1:17" outlineLevel="1">
      <c r="A523" s="54" t="s">
        <v>667</v>
      </c>
      <c r="C523" s="151" t="s">
        <v>886</v>
      </c>
      <c r="D523" s="238"/>
      <c r="E523" s="334">
        <f>SUM(E70:E521)</f>
        <v>73217869</v>
      </c>
      <c r="F523" s="334">
        <f>SUM(F70:F521)</f>
        <v>106485058</v>
      </c>
      <c r="G523" s="334">
        <f>SUM(G70:G521)</f>
        <v>33267189</v>
      </c>
      <c r="H523" s="335">
        <f>SUM(H70:H521)</f>
        <v>1.0003</v>
      </c>
      <c r="I523" s="241"/>
      <c r="K523" s="56"/>
      <c r="L523" s="307" t="s">
        <v>883</v>
      </c>
      <c r="M523" s="236"/>
      <c r="N523" s="236">
        <f>SUM(N70:N521)</f>
        <v>73217869377</v>
      </c>
      <c r="O523" s="236">
        <f>SUM(O70:O521)</f>
        <v>106485058475</v>
      </c>
      <c r="P523" s="236">
        <f>SUM(P70:P521)</f>
        <v>33267189098</v>
      </c>
      <c r="Q523" s="236"/>
    </row>
    <row r="524" spans="1:17" outlineLevel="1">
      <c r="A524" s="54" t="s">
        <v>667</v>
      </c>
      <c r="C524" s="227" t="str">
        <f t="shared" ref="C524:C564" si="115">L524</f>
        <v>&lt;코스닥주식&gt;</v>
      </c>
      <c r="D524" s="74"/>
      <c r="E524" s="75"/>
      <c r="F524" s="75"/>
      <c r="G524" s="75"/>
      <c r="H524" s="76"/>
      <c r="I524" s="241"/>
      <c r="K524" s="56"/>
      <c r="L524" s="77" t="s">
        <v>881</v>
      </c>
      <c r="M524" s="78"/>
      <c r="N524" s="78"/>
      <c r="O524" s="78"/>
      <c r="P524" s="78"/>
      <c r="Q524" s="78"/>
    </row>
    <row r="525" spans="1:17" hidden="1" outlineLevel="1">
      <c r="A525" s="54" t="s">
        <v>667</v>
      </c>
      <c r="C525" s="227"/>
      <c r="D525" s="74"/>
      <c r="E525" s="75"/>
      <c r="F525" s="75"/>
      <c r="G525" s="75"/>
      <c r="H525" s="76"/>
      <c r="I525" s="241"/>
      <c r="K525" s="56"/>
      <c r="L525" s="329"/>
      <c r="M525" s="329"/>
      <c r="N525" s="329"/>
      <c r="O525" s="329"/>
      <c r="P525" s="78"/>
      <c r="Q525" s="78"/>
    </row>
    <row r="526" spans="1:17" hidden="1" outlineLevel="1">
      <c r="A526" s="54" t="s">
        <v>667</v>
      </c>
      <c r="C526" s="227"/>
      <c r="D526" s="74"/>
      <c r="E526" s="75"/>
      <c r="F526" s="75"/>
      <c r="G526" s="75"/>
      <c r="H526" s="76"/>
      <c r="I526" s="241"/>
      <c r="K526" s="56"/>
      <c r="L526" s="329"/>
      <c r="M526" s="329"/>
      <c r="N526" s="329"/>
      <c r="O526" s="329"/>
      <c r="P526" s="78"/>
      <c r="Q526" s="78"/>
    </row>
    <row r="527" spans="1:17" hidden="1" outlineLevel="1">
      <c r="A527" s="54" t="s">
        <v>667</v>
      </c>
      <c r="C527" s="227"/>
      <c r="D527" s="74"/>
      <c r="E527" s="75"/>
      <c r="F527" s="75"/>
      <c r="G527" s="75"/>
      <c r="H527" s="76"/>
      <c r="I527" s="241"/>
      <c r="K527" s="56"/>
      <c r="L527" s="329"/>
      <c r="M527" s="329"/>
      <c r="N527" s="329"/>
      <c r="O527" s="329"/>
      <c r="P527" s="78"/>
      <c r="Q527" s="78"/>
    </row>
    <row r="528" spans="1:17" hidden="1" outlineLevel="1">
      <c r="A528" s="54" t="s">
        <v>667</v>
      </c>
      <c r="C528" s="227"/>
      <c r="D528" s="74"/>
      <c r="E528" s="75"/>
      <c r="F528" s="75"/>
      <c r="G528" s="75"/>
      <c r="H528" s="76"/>
      <c r="I528" s="241"/>
      <c r="K528" s="56"/>
      <c r="L528" s="329"/>
      <c r="M528" s="329"/>
      <c r="N528" s="329"/>
      <c r="O528" s="329"/>
      <c r="P528" s="78"/>
      <c r="Q528" s="78"/>
    </row>
    <row r="529" spans="1:17" hidden="1" outlineLevel="1">
      <c r="A529" s="54" t="s">
        <v>667</v>
      </c>
      <c r="C529" s="227"/>
      <c r="D529" s="74"/>
      <c r="E529" s="75"/>
      <c r="F529" s="75"/>
      <c r="G529" s="75"/>
      <c r="H529" s="76"/>
      <c r="I529" s="241"/>
      <c r="K529" s="56"/>
      <c r="L529" s="329"/>
      <c r="M529" s="329"/>
      <c r="N529" s="329"/>
      <c r="O529" s="329"/>
      <c r="P529" s="78"/>
      <c r="Q529" s="78"/>
    </row>
    <row r="530" spans="1:17" hidden="1" outlineLevel="1">
      <c r="A530" s="54" t="s">
        <v>667</v>
      </c>
      <c r="C530" s="227"/>
      <c r="D530" s="74"/>
      <c r="E530" s="75"/>
      <c r="F530" s="75"/>
      <c r="G530" s="75"/>
      <c r="H530" s="76"/>
      <c r="I530" s="241"/>
      <c r="K530" s="56"/>
      <c r="L530" s="329"/>
      <c r="M530" s="329"/>
      <c r="N530" s="329"/>
      <c r="O530" s="329"/>
      <c r="P530" s="78"/>
      <c r="Q530" s="78"/>
    </row>
    <row r="531" spans="1:17" hidden="1" outlineLevel="1">
      <c r="A531" s="54" t="s">
        <v>667</v>
      </c>
      <c r="C531" s="227"/>
      <c r="D531" s="74"/>
      <c r="E531" s="75"/>
      <c r="F531" s="75"/>
      <c r="G531" s="75"/>
      <c r="H531" s="76"/>
      <c r="I531" s="241"/>
      <c r="K531" s="56"/>
      <c r="L531" s="329"/>
      <c r="M531" s="329"/>
      <c r="N531" s="329"/>
      <c r="O531" s="329"/>
      <c r="P531" s="78"/>
      <c r="Q531" s="78"/>
    </row>
    <row r="532" spans="1:17" hidden="1" outlineLevel="1">
      <c r="A532" s="54" t="s">
        <v>667</v>
      </c>
      <c r="C532" s="227"/>
      <c r="D532" s="74"/>
      <c r="E532" s="75"/>
      <c r="F532" s="75"/>
      <c r="G532" s="75"/>
      <c r="H532" s="76"/>
      <c r="I532" s="241"/>
      <c r="K532" s="56"/>
      <c r="L532" s="329"/>
      <c r="M532" s="329"/>
      <c r="N532" s="329"/>
      <c r="O532" s="329"/>
      <c r="P532" s="78"/>
      <c r="Q532" s="78"/>
    </row>
    <row r="533" spans="1:17" hidden="1" outlineLevel="1">
      <c r="A533" s="54" t="s">
        <v>667</v>
      </c>
      <c r="C533" s="227"/>
      <c r="D533" s="74"/>
      <c r="E533" s="75"/>
      <c r="F533" s="75"/>
      <c r="G533" s="75"/>
      <c r="H533" s="76"/>
      <c r="I533" s="241"/>
      <c r="K533" s="56"/>
      <c r="L533" s="329"/>
      <c r="M533" s="329"/>
      <c r="N533" s="329"/>
      <c r="O533" s="329"/>
      <c r="P533" s="78"/>
      <c r="Q533" s="78"/>
    </row>
    <row r="534" spans="1:17" hidden="1" outlineLevel="1">
      <c r="A534" s="54" t="s">
        <v>667</v>
      </c>
      <c r="C534" s="227"/>
      <c r="D534" s="74"/>
      <c r="E534" s="75"/>
      <c r="F534" s="75"/>
      <c r="G534" s="75"/>
      <c r="H534" s="76"/>
      <c r="I534" s="241"/>
      <c r="K534" s="56"/>
      <c r="L534" s="329"/>
      <c r="M534" s="329"/>
      <c r="N534" s="329"/>
      <c r="O534" s="329"/>
      <c r="P534" s="78"/>
      <c r="Q534" s="78"/>
    </row>
    <row r="535" spans="1:17" hidden="1" outlineLevel="1">
      <c r="A535" s="54" t="s">
        <v>667</v>
      </c>
      <c r="C535" s="227"/>
      <c r="D535" s="74"/>
      <c r="E535" s="75"/>
      <c r="F535" s="75"/>
      <c r="G535" s="75"/>
      <c r="H535" s="76"/>
      <c r="I535" s="241"/>
      <c r="K535" s="56"/>
      <c r="L535" s="329"/>
      <c r="M535" s="329"/>
      <c r="N535" s="329"/>
      <c r="O535" s="329"/>
      <c r="P535" s="78"/>
      <c r="Q535" s="78"/>
    </row>
    <row r="536" spans="1:17" hidden="1" outlineLevel="1">
      <c r="A536" s="54" t="s">
        <v>667</v>
      </c>
      <c r="C536" s="227"/>
      <c r="D536" s="74"/>
      <c r="E536" s="75"/>
      <c r="F536" s="75"/>
      <c r="G536" s="75"/>
      <c r="H536" s="76"/>
      <c r="I536" s="241"/>
      <c r="K536" s="56"/>
      <c r="L536" s="329"/>
      <c r="M536" s="329"/>
      <c r="N536" s="329"/>
      <c r="O536" s="329"/>
      <c r="P536" s="78"/>
      <c r="Q536" s="78"/>
    </row>
    <row r="537" spans="1:17" hidden="1" outlineLevel="1">
      <c r="A537" s="54" t="s">
        <v>667</v>
      </c>
      <c r="C537" s="227"/>
      <c r="D537" s="74"/>
      <c r="E537" s="75"/>
      <c r="F537" s="75"/>
      <c r="G537" s="75"/>
      <c r="H537" s="76"/>
      <c r="I537" s="241"/>
      <c r="K537" s="56"/>
      <c r="L537" s="329"/>
      <c r="M537" s="329"/>
      <c r="N537" s="329"/>
      <c r="O537" s="329"/>
      <c r="P537" s="78"/>
      <c r="Q537" s="78"/>
    </row>
    <row r="538" spans="1:17" hidden="1" outlineLevel="1">
      <c r="A538" s="54" t="s">
        <v>667</v>
      </c>
      <c r="C538" s="227"/>
      <c r="D538" s="74"/>
      <c r="E538" s="75"/>
      <c r="F538" s="75"/>
      <c r="G538" s="75"/>
      <c r="H538" s="76"/>
      <c r="I538" s="241"/>
      <c r="K538" s="56"/>
      <c r="L538" s="329"/>
      <c r="M538" s="329"/>
      <c r="N538" s="329"/>
      <c r="O538" s="329"/>
      <c r="P538" s="78"/>
      <c r="Q538" s="78"/>
    </row>
    <row r="539" spans="1:17" hidden="1" outlineLevel="1">
      <c r="A539" s="54" t="s">
        <v>667</v>
      </c>
      <c r="C539" s="227"/>
      <c r="D539" s="74"/>
      <c r="E539" s="75"/>
      <c r="F539" s="75"/>
      <c r="G539" s="75"/>
      <c r="H539" s="76"/>
      <c r="I539" s="241"/>
      <c r="K539" s="56"/>
      <c r="L539" s="329"/>
      <c r="M539" s="329"/>
      <c r="N539" s="329"/>
      <c r="O539" s="329"/>
      <c r="P539" s="78"/>
      <c r="Q539" s="78"/>
    </row>
    <row r="540" spans="1:17" hidden="1" outlineLevel="1">
      <c r="A540" s="54" t="s">
        <v>667</v>
      </c>
      <c r="C540" s="227"/>
      <c r="D540" s="74"/>
      <c r="E540" s="75"/>
      <c r="F540" s="75"/>
      <c r="G540" s="75"/>
      <c r="H540" s="76"/>
      <c r="I540" s="241"/>
      <c r="K540" s="56"/>
      <c r="L540" s="329"/>
      <c r="M540" s="329"/>
      <c r="N540" s="329"/>
      <c r="O540" s="329"/>
      <c r="P540" s="78"/>
      <c r="Q540" s="78"/>
    </row>
    <row r="541" spans="1:17" hidden="1" outlineLevel="1">
      <c r="A541" s="54" t="s">
        <v>667</v>
      </c>
      <c r="C541" s="227"/>
      <c r="D541" s="74"/>
      <c r="E541" s="75"/>
      <c r="F541" s="75"/>
      <c r="G541" s="75"/>
      <c r="H541" s="76"/>
      <c r="I541" s="241"/>
      <c r="K541" s="56"/>
      <c r="L541" s="329"/>
      <c r="M541" s="329"/>
      <c r="N541" s="329"/>
      <c r="O541" s="329"/>
      <c r="P541" s="78"/>
      <c r="Q541" s="78"/>
    </row>
    <row r="542" spans="1:17" hidden="1" outlineLevel="1">
      <c r="A542" s="54" t="s">
        <v>667</v>
      </c>
      <c r="C542" s="227"/>
      <c r="D542" s="74"/>
      <c r="E542" s="75"/>
      <c r="F542" s="75"/>
      <c r="G542" s="75"/>
      <c r="H542" s="76"/>
      <c r="I542" s="241"/>
      <c r="K542" s="56"/>
      <c r="L542" s="329"/>
      <c r="M542" s="329"/>
      <c r="N542" s="329"/>
      <c r="O542" s="329"/>
      <c r="P542" s="78"/>
      <c r="Q542" s="78"/>
    </row>
    <row r="543" spans="1:17" hidden="1" outlineLevel="1">
      <c r="A543" s="54" t="s">
        <v>667</v>
      </c>
      <c r="C543" s="227"/>
      <c r="D543" s="74"/>
      <c r="E543" s="75"/>
      <c r="F543" s="75"/>
      <c r="G543" s="75"/>
      <c r="H543" s="76"/>
      <c r="I543" s="241"/>
      <c r="K543" s="56"/>
      <c r="L543" s="329"/>
      <c r="M543" s="329"/>
      <c r="N543" s="329"/>
      <c r="O543" s="329"/>
      <c r="P543" s="78"/>
      <c r="Q543" s="78"/>
    </row>
    <row r="544" spans="1:17" hidden="1" outlineLevel="1">
      <c r="A544" s="54" t="s">
        <v>667</v>
      </c>
      <c r="C544" s="227">
        <f t="shared" si="115"/>
        <v>0</v>
      </c>
      <c r="D544" s="74">
        <f t="shared" ref="D544:D564" si="116">M544</f>
        <v>0</v>
      </c>
      <c r="E544" s="75">
        <f t="shared" ref="E544:E548" si="117">ROUND(N544/1000,0)</f>
        <v>0</v>
      </c>
      <c r="F544" s="75">
        <f t="shared" ref="F544:F548" si="118">ROUND(O544/1000,0)</f>
        <v>0</v>
      </c>
      <c r="G544" s="75">
        <f t="shared" ref="G544:G548" si="119">F544-E544</f>
        <v>0</v>
      </c>
      <c r="H544" s="76">
        <f t="shared" ref="H544:H564" si="120">F544/$F$568</f>
        <v>0</v>
      </c>
      <c r="I544" s="241"/>
      <c r="K544" s="56"/>
      <c r="L544" s="329">
        <f>'C2_자산부채평가'!C332</f>
        <v>0</v>
      </c>
      <c r="M544" s="329">
        <f>'C2_자산부채평가'!D332</f>
        <v>0</v>
      </c>
      <c r="N544" s="329">
        <f>'C2_자산부채평가'!E332</f>
        <v>0</v>
      </c>
      <c r="O544" s="329">
        <f>'C2_자산부채평가'!F332</f>
        <v>0</v>
      </c>
      <c r="P544" s="78">
        <f t="shared" ref="P544:P564" si="121">O544-N544</f>
        <v>0</v>
      </c>
      <c r="Q544" s="78"/>
    </row>
    <row r="545" spans="1:17" hidden="1" outlineLevel="1">
      <c r="A545" s="54" t="s">
        <v>667</v>
      </c>
      <c r="C545" s="227">
        <f t="shared" si="115"/>
        <v>0</v>
      </c>
      <c r="D545" s="74">
        <f t="shared" si="116"/>
        <v>0</v>
      </c>
      <c r="E545" s="75">
        <f t="shared" si="117"/>
        <v>0</v>
      </c>
      <c r="F545" s="75">
        <f t="shared" si="118"/>
        <v>0</v>
      </c>
      <c r="G545" s="75">
        <f t="shared" si="119"/>
        <v>0</v>
      </c>
      <c r="H545" s="76">
        <f t="shared" si="120"/>
        <v>0</v>
      </c>
      <c r="I545" s="241"/>
      <c r="K545" s="56"/>
      <c r="L545" s="329">
        <f>'C2_자산부채평가'!C333</f>
        <v>0</v>
      </c>
      <c r="M545" s="329">
        <f>'C2_자산부채평가'!D333</f>
        <v>0</v>
      </c>
      <c r="N545" s="329">
        <f>'C2_자산부채평가'!E333</f>
        <v>0</v>
      </c>
      <c r="O545" s="329">
        <f>'C2_자산부채평가'!F333</f>
        <v>0</v>
      </c>
      <c r="P545" s="78">
        <f t="shared" si="121"/>
        <v>0</v>
      </c>
      <c r="Q545" s="78"/>
    </row>
    <row r="546" spans="1:17" hidden="1" outlineLevel="1">
      <c r="A546" s="54" t="s">
        <v>667</v>
      </c>
      <c r="C546" s="227">
        <f t="shared" si="115"/>
        <v>0</v>
      </c>
      <c r="D546" s="74">
        <f t="shared" si="116"/>
        <v>0</v>
      </c>
      <c r="E546" s="75">
        <f t="shared" si="117"/>
        <v>0</v>
      </c>
      <c r="F546" s="75">
        <f t="shared" si="118"/>
        <v>0</v>
      </c>
      <c r="G546" s="75">
        <f t="shared" si="119"/>
        <v>0</v>
      </c>
      <c r="H546" s="76">
        <f t="shared" si="120"/>
        <v>0</v>
      </c>
      <c r="I546" s="241"/>
      <c r="K546" s="56"/>
      <c r="L546" s="329">
        <f>'C2_자산부채평가'!C334</f>
        <v>0</v>
      </c>
      <c r="M546" s="329">
        <f>'C2_자산부채평가'!D334</f>
        <v>0</v>
      </c>
      <c r="N546" s="329">
        <f>'C2_자산부채평가'!E334</f>
        <v>0</v>
      </c>
      <c r="O546" s="329">
        <f>'C2_자산부채평가'!F334</f>
        <v>0</v>
      </c>
      <c r="P546" s="78">
        <f t="shared" si="121"/>
        <v>0</v>
      </c>
      <c r="Q546" s="78"/>
    </row>
    <row r="547" spans="1:17" hidden="1" outlineLevel="1">
      <c r="A547" s="54" t="s">
        <v>667</v>
      </c>
      <c r="C547" s="227">
        <f t="shared" si="115"/>
        <v>0</v>
      </c>
      <c r="D547" s="74">
        <f t="shared" si="116"/>
        <v>0</v>
      </c>
      <c r="E547" s="75">
        <f t="shared" si="117"/>
        <v>0</v>
      </c>
      <c r="F547" s="75">
        <f t="shared" si="118"/>
        <v>0</v>
      </c>
      <c r="G547" s="75">
        <f t="shared" si="119"/>
        <v>0</v>
      </c>
      <c r="H547" s="76">
        <f t="shared" si="120"/>
        <v>0</v>
      </c>
      <c r="I547" s="241"/>
      <c r="K547" s="56"/>
      <c r="L547" s="329">
        <f>'C2_자산부채평가'!C335</f>
        <v>0</v>
      </c>
      <c r="M547" s="329">
        <f>'C2_자산부채평가'!D335</f>
        <v>0</v>
      </c>
      <c r="N547" s="329">
        <f>'C2_자산부채평가'!E335</f>
        <v>0</v>
      </c>
      <c r="O547" s="329">
        <f>'C2_자산부채평가'!F335</f>
        <v>0</v>
      </c>
      <c r="P547" s="78">
        <f t="shared" si="121"/>
        <v>0</v>
      </c>
      <c r="Q547" s="78"/>
    </row>
    <row r="548" spans="1:17" hidden="1" outlineLevel="1">
      <c r="A548" s="54" t="s">
        <v>667</v>
      </c>
      <c r="C548" s="227">
        <f t="shared" si="115"/>
        <v>0</v>
      </c>
      <c r="D548" s="74">
        <f t="shared" si="116"/>
        <v>0</v>
      </c>
      <c r="E548" s="75">
        <f t="shared" si="117"/>
        <v>0</v>
      </c>
      <c r="F548" s="75">
        <f t="shared" si="118"/>
        <v>0</v>
      </c>
      <c r="G548" s="75">
        <f t="shared" si="119"/>
        <v>0</v>
      </c>
      <c r="H548" s="76">
        <f t="shared" si="120"/>
        <v>0</v>
      </c>
      <c r="I548" s="241"/>
      <c r="K548" s="56"/>
      <c r="L548" s="329">
        <f>'C2_자산부채평가'!C336</f>
        <v>0</v>
      </c>
      <c r="M548" s="329">
        <f>'C2_자산부채평가'!D336</f>
        <v>0</v>
      </c>
      <c r="N548" s="329">
        <f>'C2_자산부채평가'!E336</f>
        <v>0</v>
      </c>
      <c r="O548" s="329">
        <f>'C2_자산부채평가'!F336</f>
        <v>0</v>
      </c>
      <c r="P548" s="78">
        <f t="shared" si="121"/>
        <v>0</v>
      </c>
      <c r="Q548" s="78"/>
    </row>
    <row r="549" spans="1:17" hidden="1" outlineLevel="1">
      <c r="A549" s="54" t="s">
        <v>667</v>
      </c>
      <c r="C549" s="227">
        <f t="shared" si="115"/>
        <v>0</v>
      </c>
      <c r="D549" s="74">
        <f t="shared" si="116"/>
        <v>0</v>
      </c>
      <c r="E549" s="75"/>
      <c r="F549" s="75"/>
      <c r="G549" s="75"/>
      <c r="H549" s="76">
        <f t="shared" si="120"/>
        <v>0</v>
      </c>
      <c r="I549" s="241"/>
      <c r="K549" s="56"/>
      <c r="L549" s="329">
        <f>'C2_자산부채평가'!C337</f>
        <v>0</v>
      </c>
      <c r="M549" s="329">
        <f>'C2_자산부채평가'!D337</f>
        <v>0</v>
      </c>
      <c r="N549" s="329">
        <f>'C2_자산부채평가'!E337</f>
        <v>0</v>
      </c>
      <c r="O549" s="329">
        <f>'C2_자산부채평가'!F337</f>
        <v>0</v>
      </c>
      <c r="P549" s="78">
        <f t="shared" si="121"/>
        <v>0</v>
      </c>
      <c r="Q549" s="78"/>
    </row>
    <row r="550" spans="1:17" hidden="1" outlineLevel="1">
      <c r="A550" s="54" t="s">
        <v>667</v>
      </c>
      <c r="C550" s="227">
        <f t="shared" si="115"/>
        <v>0</v>
      </c>
      <c r="D550" s="74">
        <f t="shared" si="116"/>
        <v>0</v>
      </c>
      <c r="E550" s="75"/>
      <c r="F550" s="75"/>
      <c r="G550" s="75"/>
      <c r="H550" s="76">
        <f t="shared" si="120"/>
        <v>0</v>
      </c>
      <c r="I550" s="241"/>
      <c r="K550" s="56"/>
      <c r="L550" s="329">
        <f>'C2_자산부채평가'!C338</f>
        <v>0</v>
      </c>
      <c r="M550" s="329">
        <f>'C2_자산부채평가'!D338</f>
        <v>0</v>
      </c>
      <c r="N550" s="329">
        <f>'C2_자산부채평가'!E338</f>
        <v>0</v>
      </c>
      <c r="O550" s="329">
        <f>'C2_자산부채평가'!F338</f>
        <v>0</v>
      </c>
      <c r="P550" s="78">
        <f t="shared" si="121"/>
        <v>0</v>
      </c>
      <c r="Q550" s="78"/>
    </row>
    <row r="551" spans="1:17" hidden="1" outlineLevel="1">
      <c r="A551" s="54" t="s">
        <v>667</v>
      </c>
      <c r="C551" s="227">
        <f t="shared" si="115"/>
        <v>0</v>
      </c>
      <c r="D551" s="74">
        <f t="shared" si="116"/>
        <v>0</v>
      </c>
      <c r="E551" s="75"/>
      <c r="F551" s="75"/>
      <c r="G551" s="75"/>
      <c r="H551" s="76">
        <f t="shared" si="120"/>
        <v>0</v>
      </c>
      <c r="I551" s="241"/>
      <c r="K551" s="56"/>
      <c r="L551" s="329">
        <f>'C2_자산부채평가'!C339</f>
        <v>0</v>
      </c>
      <c r="M551" s="329">
        <f>'C2_자산부채평가'!D339</f>
        <v>0</v>
      </c>
      <c r="N551" s="329">
        <f>'C2_자산부채평가'!E339</f>
        <v>0</v>
      </c>
      <c r="O551" s="329">
        <f>'C2_자산부채평가'!F339</f>
        <v>0</v>
      </c>
      <c r="P551" s="78">
        <f t="shared" si="121"/>
        <v>0</v>
      </c>
      <c r="Q551" s="78"/>
    </row>
    <row r="552" spans="1:17" hidden="1" outlineLevel="1">
      <c r="A552" s="54" t="s">
        <v>667</v>
      </c>
      <c r="C552" s="227">
        <f t="shared" si="115"/>
        <v>0</v>
      </c>
      <c r="D552" s="74">
        <f t="shared" si="116"/>
        <v>0</v>
      </c>
      <c r="E552" s="75"/>
      <c r="F552" s="75"/>
      <c r="G552" s="75"/>
      <c r="H552" s="76">
        <f t="shared" si="120"/>
        <v>0</v>
      </c>
      <c r="I552" s="241"/>
      <c r="K552" s="56"/>
      <c r="L552" s="329">
        <f>'C2_자산부채평가'!C340</f>
        <v>0</v>
      </c>
      <c r="M552" s="329">
        <f>'C2_자산부채평가'!D340</f>
        <v>0</v>
      </c>
      <c r="N552" s="329">
        <f>'C2_자산부채평가'!E340</f>
        <v>0</v>
      </c>
      <c r="O552" s="329">
        <f>'C2_자산부채평가'!F340</f>
        <v>0</v>
      </c>
      <c r="P552" s="78">
        <f t="shared" si="121"/>
        <v>0</v>
      </c>
      <c r="Q552" s="78"/>
    </row>
    <row r="553" spans="1:17" hidden="1" outlineLevel="1">
      <c r="A553" s="54" t="s">
        <v>667</v>
      </c>
      <c r="C553" s="227">
        <f t="shared" si="115"/>
        <v>0</v>
      </c>
      <c r="D553" s="74">
        <f t="shared" si="116"/>
        <v>0</v>
      </c>
      <c r="E553" s="75"/>
      <c r="F553" s="75"/>
      <c r="G553" s="75"/>
      <c r="H553" s="76">
        <f t="shared" si="120"/>
        <v>0</v>
      </c>
      <c r="I553" s="241"/>
      <c r="K553" s="56"/>
      <c r="L553" s="329">
        <f>'C2_자산부채평가'!C341</f>
        <v>0</v>
      </c>
      <c r="M553" s="329">
        <f>'C2_자산부채평가'!D341</f>
        <v>0</v>
      </c>
      <c r="N553" s="329">
        <f>'C2_자산부채평가'!E341</f>
        <v>0</v>
      </c>
      <c r="O553" s="329">
        <f>'C2_자산부채평가'!F341</f>
        <v>0</v>
      </c>
      <c r="P553" s="78">
        <f t="shared" si="121"/>
        <v>0</v>
      </c>
      <c r="Q553" s="78"/>
    </row>
    <row r="554" spans="1:17" hidden="1" outlineLevel="1">
      <c r="A554" s="54" t="s">
        <v>667</v>
      </c>
      <c r="C554" s="227">
        <f t="shared" si="115"/>
        <v>0</v>
      </c>
      <c r="D554" s="74">
        <f t="shared" si="116"/>
        <v>0</v>
      </c>
      <c r="E554" s="75"/>
      <c r="F554" s="75"/>
      <c r="G554" s="75"/>
      <c r="H554" s="76">
        <f t="shared" si="120"/>
        <v>0</v>
      </c>
      <c r="I554" s="241"/>
      <c r="K554" s="56"/>
      <c r="L554" s="329">
        <f>'C2_자산부채평가'!C342</f>
        <v>0</v>
      </c>
      <c r="M554" s="329">
        <f>'C2_자산부채평가'!D342</f>
        <v>0</v>
      </c>
      <c r="N554" s="329">
        <f>'C2_자산부채평가'!E342</f>
        <v>0</v>
      </c>
      <c r="O554" s="329">
        <f>'C2_자산부채평가'!F342</f>
        <v>0</v>
      </c>
      <c r="P554" s="78">
        <f t="shared" si="121"/>
        <v>0</v>
      </c>
      <c r="Q554" s="78"/>
    </row>
    <row r="555" spans="1:17" hidden="1" outlineLevel="1">
      <c r="A555" s="54" t="s">
        <v>667</v>
      </c>
      <c r="C555" s="227">
        <f t="shared" si="115"/>
        <v>0</v>
      </c>
      <c r="D555" s="74">
        <f t="shared" si="116"/>
        <v>0</v>
      </c>
      <c r="E555" s="75"/>
      <c r="F555" s="75"/>
      <c r="G555" s="75"/>
      <c r="H555" s="76">
        <f t="shared" si="120"/>
        <v>0</v>
      </c>
      <c r="I555" s="241"/>
      <c r="K555" s="56"/>
      <c r="L555" s="329">
        <f>'C2_자산부채평가'!C343</f>
        <v>0</v>
      </c>
      <c r="M555" s="329">
        <f>'C2_자산부채평가'!D343</f>
        <v>0</v>
      </c>
      <c r="N555" s="329">
        <f>'C2_자산부채평가'!E343</f>
        <v>0</v>
      </c>
      <c r="O555" s="329">
        <f>'C2_자산부채평가'!F343</f>
        <v>0</v>
      </c>
      <c r="P555" s="78">
        <f t="shared" si="121"/>
        <v>0</v>
      </c>
      <c r="Q555" s="78"/>
    </row>
    <row r="556" spans="1:17" hidden="1" outlineLevel="1">
      <c r="A556" s="54" t="s">
        <v>667</v>
      </c>
      <c r="C556" s="227">
        <f t="shared" si="115"/>
        <v>0</v>
      </c>
      <c r="D556" s="74">
        <f t="shared" si="116"/>
        <v>0</v>
      </c>
      <c r="E556" s="75"/>
      <c r="F556" s="75"/>
      <c r="G556" s="75"/>
      <c r="H556" s="76">
        <f t="shared" si="120"/>
        <v>0</v>
      </c>
      <c r="I556" s="241"/>
      <c r="K556" s="56"/>
      <c r="L556" s="329">
        <f>'C2_자산부채평가'!C344</f>
        <v>0</v>
      </c>
      <c r="M556" s="329">
        <f>'C2_자산부채평가'!D344</f>
        <v>0</v>
      </c>
      <c r="N556" s="329">
        <f>'C2_자산부채평가'!E344</f>
        <v>0</v>
      </c>
      <c r="O556" s="329">
        <f>'C2_자산부채평가'!F344</f>
        <v>0</v>
      </c>
      <c r="P556" s="78">
        <f t="shared" si="121"/>
        <v>0</v>
      </c>
      <c r="Q556" s="78"/>
    </row>
    <row r="557" spans="1:17" hidden="1" outlineLevel="1">
      <c r="A557" s="54" t="s">
        <v>667</v>
      </c>
      <c r="C557" s="227">
        <f t="shared" si="115"/>
        <v>0</v>
      </c>
      <c r="D557" s="74">
        <f t="shared" si="116"/>
        <v>0</v>
      </c>
      <c r="E557" s="75"/>
      <c r="F557" s="75"/>
      <c r="G557" s="75"/>
      <c r="H557" s="76">
        <f t="shared" si="120"/>
        <v>0</v>
      </c>
      <c r="I557" s="241"/>
      <c r="K557" s="56"/>
      <c r="L557" s="329">
        <f>'C2_자산부채평가'!C345</f>
        <v>0</v>
      </c>
      <c r="M557" s="329">
        <f>'C2_자산부채평가'!D345</f>
        <v>0</v>
      </c>
      <c r="N557" s="329">
        <f>'C2_자산부채평가'!E345</f>
        <v>0</v>
      </c>
      <c r="O557" s="329">
        <f>'C2_자산부채평가'!F345</f>
        <v>0</v>
      </c>
      <c r="P557" s="78">
        <f t="shared" si="121"/>
        <v>0</v>
      </c>
      <c r="Q557" s="78"/>
    </row>
    <row r="558" spans="1:17" hidden="1" outlineLevel="1">
      <c r="A558" s="54" t="s">
        <v>667</v>
      </c>
      <c r="C558" s="227">
        <f t="shared" si="115"/>
        <v>0</v>
      </c>
      <c r="D558" s="74">
        <f t="shared" si="116"/>
        <v>0</v>
      </c>
      <c r="E558" s="75"/>
      <c r="F558" s="75"/>
      <c r="G558" s="75"/>
      <c r="H558" s="76">
        <f t="shared" si="120"/>
        <v>0</v>
      </c>
      <c r="I558" s="241"/>
      <c r="K558" s="56"/>
      <c r="L558" s="329">
        <f>'C2_자산부채평가'!C346</f>
        <v>0</v>
      </c>
      <c r="M558" s="329">
        <f>'C2_자산부채평가'!D346</f>
        <v>0</v>
      </c>
      <c r="N558" s="329">
        <f>'C2_자산부채평가'!E346</f>
        <v>0</v>
      </c>
      <c r="O558" s="329">
        <f>'C2_자산부채평가'!F346</f>
        <v>0</v>
      </c>
      <c r="P558" s="78">
        <f t="shared" si="121"/>
        <v>0</v>
      </c>
      <c r="Q558" s="78"/>
    </row>
    <row r="559" spans="1:17" hidden="1" outlineLevel="1">
      <c r="A559" s="54" t="s">
        <v>667</v>
      </c>
      <c r="C559" s="227">
        <f t="shared" si="115"/>
        <v>0</v>
      </c>
      <c r="D559" s="74">
        <f t="shared" si="116"/>
        <v>0</v>
      </c>
      <c r="E559" s="75"/>
      <c r="F559" s="75"/>
      <c r="G559" s="75"/>
      <c r="H559" s="76">
        <f t="shared" si="120"/>
        <v>0</v>
      </c>
      <c r="I559" s="241"/>
      <c r="K559" s="56"/>
      <c r="L559" s="329">
        <f>'C2_자산부채평가'!C347</f>
        <v>0</v>
      </c>
      <c r="M559" s="329">
        <f>'C2_자산부채평가'!D347</f>
        <v>0</v>
      </c>
      <c r="N559" s="329">
        <f>'C2_자산부채평가'!E347</f>
        <v>0</v>
      </c>
      <c r="O559" s="329">
        <f>'C2_자산부채평가'!F347</f>
        <v>0</v>
      </c>
      <c r="P559" s="78">
        <f t="shared" si="121"/>
        <v>0</v>
      </c>
      <c r="Q559" s="78"/>
    </row>
    <row r="560" spans="1:17" hidden="1" outlineLevel="1">
      <c r="A560" s="54" t="s">
        <v>667</v>
      </c>
      <c r="C560" s="227">
        <f t="shared" si="115"/>
        <v>0</v>
      </c>
      <c r="D560" s="74">
        <f t="shared" si="116"/>
        <v>0</v>
      </c>
      <c r="E560" s="75"/>
      <c r="F560" s="75"/>
      <c r="G560" s="75"/>
      <c r="H560" s="76">
        <f t="shared" si="120"/>
        <v>0</v>
      </c>
      <c r="I560" s="241"/>
      <c r="K560" s="56"/>
      <c r="L560" s="329">
        <f>'C2_자산부채평가'!C348</f>
        <v>0</v>
      </c>
      <c r="M560" s="329">
        <f>'C2_자산부채평가'!D348</f>
        <v>0</v>
      </c>
      <c r="N560" s="329">
        <f>'C2_자산부채평가'!E348</f>
        <v>0</v>
      </c>
      <c r="O560" s="329">
        <f>'C2_자산부채평가'!F348</f>
        <v>0</v>
      </c>
      <c r="P560" s="78">
        <f t="shared" si="121"/>
        <v>0</v>
      </c>
      <c r="Q560" s="78"/>
    </row>
    <row r="561" spans="1:19" hidden="1" outlineLevel="1">
      <c r="A561" s="54" t="s">
        <v>667</v>
      </c>
      <c r="C561" s="227">
        <f t="shared" si="115"/>
        <v>0</v>
      </c>
      <c r="D561" s="74">
        <f t="shared" si="116"/>
        <v>0</v>
      </c>
      <c r="E561" s="75"/>
      <c r="F561" s="75"/>
      <c r="G561" s="75"/>
      <c r="H561" s="76">
        <f t="shared" si="120"/>
        <v>0</v>
      </c>
      <c r="I561" s="241"/>
      <c r="K561" s="56"/>
      <c r="L561" s="329">
        <f>'C2_자산부채평가'!C349</f>
        <v>0</v>
      </c>
      <c r="M561" s="329">
        <f>'C2_자산부채평가'!D349</f>
        <v>0</v>
      </c>
      <c r="N561" s="329">
        <f>'C2_자산부채평가'!E349</f>
        <v>0</v>
      </c>
      <c r="O561" s="329">
        <f>'C2_자산부채평가'!F349</f>
        <v>0</v>
      </c>
      <c r="P561" s="78">
        <f t="shared" si="121"/>
        <v>0</v>
      </c>
      <c r="Q561" s="78"/>
    </row>
    <row r="562" spans="1:19" hidden="1" outlineLevel="1">
      <c r="A562" s="54" t="s">
        <v>667</v>
      </c>
      <c r="C562" s="227">
        <f t="shared" si="115"/>
        <v>0</v>
      </c>
      <c r="D562" s="74">
        <f t="shared" si="116"/>
        <v>0</v>
      </c>
      <c r="E562" s="75"/>
      <c r="F562" s="75"/>
      <c r="G562" s="75"/>
      <c r="H562" s="76">
        <f t="shared" si="120"/>
        <v>0</v>
      </c>
      <c r="I562" s="241"/>
      <c r="K562" s="56"/>
      <c r="L562" s="329">
        <f>'C2_자산부채평가'!C350</f>
        <v>0</v>
      </c>
      <c r="M562" s="329">
        <f>'C2_자산부채평가'!D350</f>
        <v>0</v>
      </c>
      <c r="N562" s="329">
        <f>'C2_자산부채평가'!E350</f>
        <v>0</v>
      </c>
      <c r="O562" s="329">
        <f>'C2_자산부채평가'!F350</f>
        <v>0</v>
      </c>
      <c r="P562" s="78">
        <f t="shared" si="121"/>
        <v>0</v>
      </c>
      <c r="Q562" s="78"/>
    </row>
    <row r="563" spans="1:19" hidden="1" outlineLevel="1">
      <c r="A563" s="54" t="s">
        <v>667</v>
      </c>
      <c r="C563" s="227">
        <f t="shared" si="115"/>
        <v>0</v>
      </c>
      <c r="D563" s="74">
        <f t="shared" si="116"/>
        <v>0</v>
      </c>
      <c r="E563" s="75"/>
      <c r="F563" s="75"/>
      <c r="G563" s="75"/>
      <c r="H563" s="76">
        <f t="shared" si="120"/>
        <v>0</v>
      </c>
      <c r="I563" s="241"/>
      <c r="K563" s="56"/>
      <c r="L563" s="329">
        <f>'C2_자산부채평가'!C351</f>
        <v>0</v>
      </c>
      <c r="M563" s="329">
        <f>'C2_자산부채평가'!D351</f>
        <v>0</v>
      </c>
      <c r="N563" s="329">
        <f>'C2_자산부채평가'!E351</f>
        <v>0</v>
      </c>
      <c r="O563" s="329">
        <f>'C2_자산부채평가'!F351</f>
        <v>0</v>
      </c>
      <c r="P563" s="78">
        <f t="shared" si="121"/>
        <v>0</v>
      </c>
      <c r="Q563" s="78"/>
    </row>
    <row r="564" spans="1:19" hidden="1" outlineLevel="1">
      <c r="A564" s="54" t="s">
        <v>667</v>
      </c>
      <c r="C564" s="227">
        <f t="shared" si="115"/>
        <v>0</v>
      </c>
      <c r="D564" s="74">
        <f t="shared" si="116"/>
        <v>0</v>
      </c>
      <c r="E564" s="75"/>
      <c r="F564" s="75"/>
      <c r="G564" s="75"/>
      <c r="H564" s="76">
        <f t="shared" si="120"/>
        <v>0</v>
      </c>
      <c r="I564" s="241"/>
      <c r="K564" s="56"/>
      <c r="L564" s="329">
        <f>'C2_자산부채평가'!C352</f>
        <v>0</v>
      </c>
      <c r="M564" s="329">
        <f>'C2_자산부채평가'!D352</f>
        <v>0</v>
      </c>
      <c r="N564" s="329">
        <f>'C2_자산부채평가'!E352</f>
        <v>0</v>
      </c>
      <c r="O564" s="329">
        <f>'C2_자산부채평가'!F352</f>
        <v>0</v>
      </c>
      <c r="P564" s="78">
        <f t="shared" si="121"/>
        <v>0</v>
      </c>
      <c r="Q564" s="78"/>
    </row>
    <row r="565" spans="1:19" hidden="1" outlineLevel="1">
      <c r="A565" s="54" t="s">
        <v>667</v>
      </c>
      <c r="C565" s="227"/>
      <c r="D565" s="74"/>
      <c r="E565" s="75"/>
      <c r="F565" s="75"/>
      <c r="G565" s="75"/>
      <c r="H565" s="76"/>
      <c r="I565" s="241"/>
      <c r="K565" s="56"/>
      <c r="L565" s="329"/>
      <c r="M565" s="329"/>
      <c r="N565" s="329"/>
      <c r="O565" s="329"/>
      <c r="P565" s="78"/>
      <c r="Q565" s="78"/>
    </row>
    <row r="566" spans="1:19" outlineLevel="1">
      <c r="A566" s="54" t="s">
        <v>667</v>
      </c>
      <c r="C566" s="227"/>
      <c r="D566" s="74"/>
      <c r="E566" s="75"/>
      <c r="F566" s="75"/>
      <c r="G566" s="75"/>
      <c r="H566" s="76"/>
      <c r="I566" s="241"/>
      <c r="K566" s="56"/>
      <c r="L566" s="329"/>
      <c r="M566" s="329"/>
      <c r="N566" s="329"/>
      <c r="O566" s="329"/>
      <c r="P566" s="78"/>
      <c r="Q566" s="78"/>
    </row>
    <row r="567" spans="1:19" outlineLevel="1">
      <c r="A567" s="54" t="s">
        <v>667</v>
      </c>
      <c r="C567" s="151" t="s">
        <v>886</v>
      </c>
      <c r="D567" s="238"/>
      <c r="E567" s="334">
        <f>SUM(E525:E566)</f>
        <v>0</v>
      </c>
      <c r="F567" s="334">
        <f>SUM(F525:F566)</f>
        <v>0</v>
      </c>
      <c r="G567" s="334">
        <f>SUM(G525:G566)</f>
        <v>0</v>
      </c>
      <c r="H567" s="335">
        <f>SUM(H525:H566)</f>
        <v>0</v>
      </c>
      <c r="I567" s="241"/>
      <c r="K567" s="56"/>
      <c r="L567" s="307" t="s">
        <v>883</v>
      </c>
      <c r="M567" s="236"/>
      <c r="N567" s="236">
        <f>SUM(N525:N566)</f>
        <v>0</v>
      </c>
      <c r="O567" s="236">
        <f>SUM(O525:O566)</f>
        <v>0</v>
      </c>
      <c r="P567" s="236">
        <f>SUM(P525:P566)</f>
        <v>0</v>
      </c>
      <c r="Q567" s="236"/>
    </row>
    <row r="568" spans="1:19" outlineLevel="1">
      <c r="A568" s="54" t="s">
        <v>667</v>
      </c>
      <c r="C568" s="344" t="s">
        <v>130</v>
      </c>
      <c r="D568" s="336"/>
      <c r="E568" s="334">
        <f>SUM(E523,E567)</f>
        <v>73217869</v>
      </c>
      <c r="F568" s="334">
        <f>SUM(F523,F567)</f>
        <v>106485058</v>
      </c>
      <c r="G568" s="334">
        <f>SUM(G523,G567)</f>
        <v>33267189</v>
      </c>
      <c r="H568" s="335">
        <f>SUM(H523,H567)</f>
        <v>1.0003</v>
      </c>
      <c r="I568" s="241" t="b">
        <f>F568-E568=G568</f>
        <v>1</v>
      </c>
      <c r="K568" s="56"/>
      <c r="L568" s="307" t="s">
        <v>553</v>
      </c>
      <c r="M568" s="236"/>
      <c r="N568" s="236">
        <f>SUM(N523,N567)</f>
        <v>73217869377</v>
      </c>
      <c r="O568" s="236">
        <f>SUM(O523,O567)</f>
        <v>106485058475</v>
      </c>
      <c r="P568" s="236">
        <f>SUM(P523,P567)</f>
        <v>33267189098</v>
      </c>
      <c r="Q568" s="236">
        <f>SUM(Q69:Q70)</f>
        <v>0</v>
      </c>
    </row>
    <row r="569" spans="1:19" outlineLevel="1">
      <c r="A569" s="54" t="s">
        <v>667</v>
      </c>
      <c r="C569" s="64"/>
      <c r="D569" s="136" t="s">
        <v>385</v>
      </c>
      <c r="E569" s="59" t="b">
        <f>E568=ROUND(N568/1000,0)</f>
        <v>1</v>
      </c>
      <c r="F569" s="59" t="b">
        <f>F568=ROUND(O568/1000,0)</f>
        <v>1</v>
      </c>
      <c r="G569" s="59" t="b">
        <f>G568=ROUND(P568/1000,0)</f>
        <v>1</v>
      </c>
      <c r="K569" s="56"/>
      <c r="M569" s="68"/>
      <c r="N569" s="136" t="s">
        <v>384</v>
      </c>
      <c r="O569" s="81" t="b">
        <f>'C1_정산표'!C22=O568</f>
        <v>1</v>
      </c>
      <c r="P569" s="69"/>
    </row>
    <row r="570" spans="1:19" outlineLevel="1">
      <c r="A570" s="54" t="s">
        <v>667</v>
      </c>
      <c r="C570" s="134"/>
      <c r="D570" s="65"/>
      <c r="E570" s="82">
        <f>E568-ROUND(N568/1000,0)</f>
        <v>0</v>
      </c>
      <c r="F570" s="82">
        <f>F568-ROUND(O568/1000,0)</f>
        <v>0</v>
      </c>
      <c r="G570" s="82">
        <f>G568-ROUND(P568/1000,0)</f>
        <v>0</v>
      </c>
      <c r="K570" s="56"/>
      <c r="M570" s="68"/>
      <c r="N570" s="69"/>
      <c r="O570" s="69"/>
      <c r="P570" s="136" t="s">
        <v>439</v>
      </c>
      <c r="Q570" s="62">
        <f>(SUMIF($P$70:$P$521,"&gt;=0",$P$70:$P$521)+SUMIF($P$525:$P$566,"&gt;=0",$P$525:$P$566))-'C1_정산표'!G82</f>
        <v>2</v>
      </c>
      <c r="R570" s="62">
        <f>(SUMIF($P$70:$P$521,"&gt;=0",$P$70:$P$521)+SUMIF($P$525:$P$566,"&gt;=0",$P$525:$P$566))</f>
        <v>33658782896</v>
      </c>
    </row>
    <row r="571" spans="1:19" outlineLevel="1">
      <c r="A571" s="54" t="s">
        <v>667</v>
      </c>
      <c r="C571" s="134"/>
      <c r="D571" s="65"/>
      <c r="E571" s="65"/>
      <c r="F571" s="66"/>
      <c r="G571" s="67"/>
      <c r="K571" s="56"/>
      <c r="M571" s="68"/>
      <c r="N571" s="68"/>
      <c r="O571" s="68"/>
      <c r="P571" s="136" t="s">
        <v>440</v>
      </c>
      <c r="Q571" s="62">
        <f>'C1_정산표'!G96+(SUMIF($P$70:$P$521,"&lt;0",$P$70:$P$521)+SUMIF($P$525:$P$566,"&lt;0",$P$525:$P$566))</f>
        <v>0</v>
      </c>
      <c r="R571" s="62">
        <f>-(SUMIF($P$70:$P$521,"&lt;0",$P$70:$P$521)+SUMIF($P$525:$P$566,"&lt;0",$P$525:$P$566))</f>
        <v>391593798</v>
      </c>
      <c r="S571" s="49">
        <f>R571-R570</f>
        <v>-33267189098</v>
      </c>
    </row>
    <row r="572" spans="1:19" outlineLevel="1">
      <c r="A572" s="54" t="s">
        <v>667</v>
      </c>
      <c r="C572" s="134"/>
      <c r="D572" s="65"/>
      <c r="E572" s="65"/>
      <c r="F572" s="66"/>
      <c r="G572" s="67"/>
      <c r="K572" s="56"/>
      <c r="M572" s="68"/>
      <c r="N572" s="68"/>
      <c r="O572" s="68"/>
      <c r="P572" s="68"/>
      <c r="Q572" s="68"/>
      <c r="R572" s="68"/>
    </row>
    <row r="573" spans="1:19" hidden="1" outlineLevel="1">
      <c r="A573" s="54" t="s">
        <v>667</v>
      </c>
      <c r="C573" s="72" t="str">
        <f>L573</f>
        <v>&lt;전기말&gt;</v>
      </c>
      <c r="D573" s="57"/>
      <c r="E573" s="57"/>
      <c r="F573" s="122"/>
      <c r="K573" s="56"/>
      <c r="L573" s="57" t="s">
        <v>566</v>
      </c>
      <c r="M573" s="57"/>
      <c r="N573" s="57"/>
      <c r="O573" s="122"/>
    </row>
    <row r="574" spans="1:19" hidden="1" outlineLevel="1">
      <c r="A574" s="54" t="s">
        <v>667</v>
      </c>
      <c r="C574" s="125" t="s">
        <v>4</v>
      </c>
      <c r="D574" s="343" t="s">
        <v>911</v>
      </c>
      <c r="E574" s="343" t="str">
        <f>N574</f>
        <v>결산전 장부금액</v>
      </c>
      <c r="F574" s="343" t="str">
        <f t="shared" ref="F574" si="122">O574</f>
        <v>결산후 장부금액</v>
      </c>
      <c r="G574" s="343" t="str">
        <f t="shared" ref="G574" si="123">P574</f>
        <v>평가손익</v>
      </c>
      <c r="H574" s="343" t="s">
        <v>386</v>
      </c>
      <c r="I574" s="240"/>
      <c r="K574" s="56"/>
      <c r="L574" s="343" t="s">
        <v>4</v>
      </c>
      <c r="M574" s="126" t="s">
        <v>911</v>
      </c>
      <c r="N574" s="126" t="s">
        <v>318</v>
      </c>
      <c r="O574" s="126" t="s">
        <v>319</v>
      </c>
      <c r="P574" s="126" t="s">
        <v>342</v>
      </c>
      <c r="Q574" s="126" t="s">
        <v>447</v>
      </c>
    </row>
    <row r="575" spans="1:19" hidden="1" outlineLevel="1">
      <c r="A575" s="54" t="s">
        <v>667</v>
      </c>
      <c r="C575" s="73" t="str">
        <f>L575</f>
        <v>&lt;거래소주식&gt;</v>
      </c>
      <c r="D575" s="74"/>
      <c r="E575" s="75"/>
      <c r="F575" s="75"/>
      <c r="G575" s="75"/>
      <c r="H575" s="76"/>
      <c r="I575" s="241"/>
      <c r="K575" s="56"/>
      <c r="L575" s="77" t="s">
        <v>882</v>
      </c>
      <c r="M575" s="78"/>
      <c r="N575" s="78"/>
      <c r="O575" s="78"/>
      <c r="P575" s="78"/>
      <c r="Q575" s="78"/>
    </row>
    <row r="576" spans="1:19" hidden="1" outlineLevel="1">
      <c r="A576" s="54" t="s">
        <v>667</v>
      </c>
      <c r="C576" s="73">
        <f t="shared" ref="C576" si="124">L576</f>
        <v>0</v>
      </c>
      <c r="D576" s="74">
        <f t="shared" ref="D576" si="125">M576</f>
        <v>0</v>
      </c>
      <c r="E576" s="75">
        <f t="shared" ref="E576" si="126">ROUND(N576/1000,0)</f>
        <v>0</v>
      </c>
      <c r="F576" s="75">
        <f t="shared" ref="F576" si="127">ROUND(O576/1000,0)</f>
        <v>0</v>
      </c>
      <c r="G576" s="75">
        <f t="shared" ref="G576" si="128">F576-E576</f>
        <v>0</v>
      </c>
      <c r="H576" s="76" t="e">
        <f t="shared" ref="H576:H590" si="129">F576/$F$611</f>
        <v>#DIV/0!</v>
      </c>
      <c r="I576" s="241"/>
      <c r="K576" s="56"/>
      <c r="L576" s="329"/>
      <c r="M576" s="330"/>
      <c r="N576" s="330"/>
      <c r="O576" s="330"/>
      <c r="P576" s="78">
        <f>O576-N576</f>
        <v>0</v>
      </c>
      <c r="Q576" s="78"/>
    </row>
    <row r="577" spans="1:17" hidden="1" outlineLevel="1">
      <c r="A577" s="54" t="s">
        <v>667</v>
      </c>
      <c r="C577" s="73">
        <f t="shared" ref="C577:C578" si="130">L577</f>
        <v>0</v>
      </c>
      <c r="D577" s="74">
        <f t="shared" ref="D577:D578" si="131">M577</f>
        <v>0</v>
      </c>
      <c r="E577" s="75">
        <f t="shared" ref="E577:E578" si="132">ROUND(N577/1000,0)</f>
        <v>0</v>
      </c>
      <c r="F577" s="75">
        <f t="shared" ref="F577:F578" si="133">ROUND(O577/1000,0)</f>
        <v>0</v>
      </c>
      <c r="G577" s="75">
        <f t="shared" ref="G577:G578" si="134">F577-E577</f>
        <v>0</v>
      </c>
      <c r="H577" s="76" t="e">
        <f t="shared" si="129"/>
        <v>#DIV/0!</v>
      </c>
      <c r="I577" s="241"/>
      <c r="K577" s="56"/>
      <c r="L577" s="329"/>
      <c r="M577" s="330"/>
      <c r="N577" s="330"/>
      <c r="O577" s="330"/>
      <c r="P577" s="78">
        <f t="shared" ref="P577:P589" si="135">O577-N577</f>
        <v>0</v>
      </c>
      <c r="Q577" s="78"/>
    </row>
    <row r="578" spans="1:17" hidden="1" outlineLevel="1">
      <c r="A578" s="54" t="s">
        <v>667</v>
      </c>
      <c r="C578" s="73">
        <f t="shared" si="130"/>
        <v>0</v>
      </c>
      <c r="D578" s="74">
        <f t="shared" si="131"/>
        <v>0</v>
      </c>
      <c r="E578" s="75">
        <f t="shared" si="132"/>
        <v>0</v>
      </c>
      <c r="F578" s="75">
        <f t="shared" si="133"/>
        <v>0</v>
      </c>
      <c r="G578" s="75">
        <f t="shared" si="134"/>
        <v>0</v>
      </c>
      <c r="H578" s="76" t="e">
        <f t="shared" si="129"/>
        <v>#DIV/0!</v>
      </c>
      <c r="I578" s="241"/>
      <c r="K578" s="56"/>
      <c r="L578" s="329"/>
      <c r="M578" s="330"/>
      <c r="N578" s="330"/>
      <c r="O578" s="330"/>
      <c r="P578" s="78">
        <f t="shared" si="135"/>
        <v>0</v>
      </c>
      <c r="Q578" s="78"/>
    </row>
    <row r="579" spans="1:17" hidden="1" outlineLevel="1">
      <c r="A579" s="54" t="s">
        <v>667</v>
      </c>
      <c r="C579" s="73">
        <f t="shared" ref="C579:C589" si="136">L579</f>
        <v>0</v>
      </c>
      <c r="D579" s="74">
        <f t="shared" ref="D579:D589" si="137">M579</f>
        <v>0</v>
      </c>
      <c r="E579" s="75">
        <f t="shared" ref="E579:E589" si="138">ROUND(N579/1000,0)</f>
        <v>0</v>
      </c>
      <c r="F579" s="75">
        <f t="shared" ref="F579:F589" si="139">ROUND(O579/1000,0)</f>
        <v>0</v>
      </c>
      <c r="G579" s="75">
        <f t="shared" ref="G579:G589" si="140">F579-E579</f>
        <v>0</v>
      </c>
      <c r="H579" s="76" t="e">
        <f t="shared" si="129"/>
        <v>#DIV/0!</v>
      </c>
      <c r="I579" s="241"/>
      <c r="K579" s="56"/>
      <c r="L579" s="329"/>
      <c r="M579" s="330"/>
      <c r="N579" s="330"/>
      <c r="O579" s="330"/>
      <c r="P579" s="78">
        <f t="shared" si="135"/>
        <v>0</v>
      </c>
      <c r="Q579" s="78"/>
    </row>
    <row r="580" spans="1:17" hidden="1" outlineLevel="1">
      <c r="A580" s="54" t="s">
        <v>667</v>
      </c>
      <c r="C580" s="73">
        <f t="shared" si="136"/>
        <v>0</v>
      </c>
      <c r="D580" s="74">
        <f t="shared" si="137"/>
        <v>0</v>
      </c>
      <c r="E580" s="75">
        <f t="shared" si="138"/>
        <v>0</v>
      </c>
      <c r="F580" s="75">
        <f t="shared" si="139"/>
        <v>0</v>
      </c>
      <c r="G580" s="75">
        <f t="shared" si="140"/>
        <v>0</v>
      </c>
      <c r="H580" s="76" t="e">
        <f t="shared" si="129"/>
        <v>#DIV/0!</v>
      </c>
      <c r="I580" s="241"/>
      <c r="K580" s="56"/>
      <c r="L580" s="329"/>
      <c r="M580" s="330"/>
      <c r="N580" s="330"/>
      <c r="O580" s="330"/>
      <c r="P580" s="78">
        <f t="shared" si="135"/>
        <v>0</v>
      </c>
      <c r="Q580" s="78"/>
    </row>
    <row r="581" spans="1:17" hidden="1" outlineLevel="1">
      <c r="A581" s="54" t="s">
        <v>667</v>
      </c>
      <c r="C581" s="73">
        <f t="shared" si="136"/>
        <v>0</v>
      </c>
      <c r="D581" s="74">
        <f t="shared" si="137"/>
        <v>0</v>
      </c>
      <c r="E581" s="75">
        <f t="shared" si="138"/>
        <v>0</v>
      </c>
      <c r="F581" s="75">
        <f t="shared" si="139"/>
        <v>0</v>
      </c>
      <c r="G581" s="75">
        <f t="shared" si="140"/>
        <v>0</v>
      </c>
      <c r="H581" s="76" t="e">
        <f t="shared" si="129"/>
        <v>#DIV/0!</v>
      </c>
      <c r="I581" s="241"/>
      <c r="K581" s="56"/>
      <c r="L581" s="329"/>
      <c r="M581" s="330"/>
      <c r="N581" s="330"/>
      <c r="O581" s="330"/>
      <c r="P581" s="78">
        <f t="shared" si="135"/>
        <v>0</v>
      </c>
      <c r="Q581" s="78"/>
    </row>
    <row r="582" spans="1:17" hidden="1" outlineLevel="1">
      <c r="A582" s="54" t="s">
        <v>667</v>
      </c>
      <c r="C582" s="73">
        <f t="shared" si="136"/>
        <v>0</v>
      </c>
      <c r="D582" s="74">
        <f t="shared" si="137"/>
        <v>0</v>
      </c>
      <c r="E582" s="75">
        <f t="shared" si="138"/>
        <v>0</v>
      </c>
      <c r="F582" s="75">
        <f t="shared" si="139"/>
        <v>0</v>
      </c>
      <c r="G582" s="75">
        <f t="shared" si="140"/>
        <v>0</v>
      </c>
      <c r="H582" s="76" t="e">
        <f t="shared" si="129"/>
        <v>#DIV/0!</v>
      </c>
      <c r="I582" s="241"/>
      <c r="K582" s="56"/>
      <c r="L582" s="329"/>
      <c r="M582" s="330"/>
      <c r="N582" s="330"/>
      <c r="O582" s="330"/>
      <c r="P582" s="78">
        <f t="shared" si="135"/>
        <v>0</v>
      </c>
      <c r="Q582" s="78"/>
    </row>
    <row r="583" spans="1:17" hidden="1" outlineLevel="1">
      <c r="A583" s="54" t="s">
        <v>667</v>
      </c>
      <c r="C583" s="73">
        <f t="shared" si="136"/>
        <v>0</v>
      </c>
      <c r="D583" s="74">
        <f t="shared" si="137"/>
        <v>0</v>
      </c>
      <c r="E583" s="75">
        <f t="shared" si="138"/>
        <v>0</v>
      </c>
      <c r="F583" s="75">
        <f t="shared" si="139"/>
        <v>0</v>
      </c>
      <c r="G583" s="75">
        <f t="shared" si="140"/>
        <v>0</v>
      </c>
      <c r="H583" s="76" t="e">
        <f t="shared" si="129"/>
        <v>#DIV/0!</v>
      </c>
      <c r="I583" s="241"/>
      <c r="K583" s="56"/>
      <c r="L583" s="329"/>
      <c r="M583" s="330"/>
      <c r="N583" s="330"/>
      <c r="O583" s="330"/>
      <c r="P583" s="78">
        <f t="shared" si="135"/>
        <v>0</v>
      </c>
      <c r="Q583" s="78"/>
    </row>
    <row r="584" spans="1:17" hidden="1" outlineLevel="1">
      <c r="A584" s="54" t="s">
        <v>667</v>
      </c>
      <c r="C584" s="73">
        <f t="shared" si="136"/>
        <v>0</v>
      </c>
      <c r="D584" s="74">
        <f t="shared" si="137"/>
        <v>0</v>
      </c>
      <c r="E584" s="75">
        <f t="shared" si="138"/>
        <v>0</v>
      </c>
      <c r="F584" s="75">
        <f t="shared" si="139"/>
        <v>0</v>
      </c>
      <c r="G584" s="75">
        <f t="shared" si="140"/>
        <v>0</v>
      </c>
      <c r="H584" s="76" t="e">
        <f t="shared" si="129"/>
        <v>#DIV/0!</v>
      </c>
      <c r="I584" s="241"/>
      <c r="K584" s="56"/>
      <c r="L584" s="329"/>
      <c r="M584" s="330"/>
      <c r="N584" s="330"/>
      <c r="O584" s="330"/>
      <c r="P584" s="78">
        <f t="shared" si="135"/>
        <v>0</v>
      </c>
      <c r="Q584" s="78"/>
    </row>
    <row r="585" spans="1:17" hidden="1" outlineLevel="1">
      <c r="A585" s="54" t="s">
        <v>667</v>
      </c>
      <c r="C585" s="73">
        <f t="shared" si="136"/>
        <v>0</v>
      </c>
      <c r="D585" s="74">
        <f t="shared" si="137"/>
        <v>0</v>
      </c>
      <c r="E585" s="75">
        <f t="shared" si="138"/>
        <v>0</v>
      </c>
      <c r="F585" s="75">
        <f t="shared" si="139"/>
        <v>0</v>
      </c>
      <c r="G585" s="75">
        <f t="shared" si="140"/>
        <v>0</v>
      </c>
      <c r="H585" s="76" t="e">
        <f t="shared" si="129"/>
        <v>#DIV/0!</v>
      </c>
      <c r="I585" s="241"/>
      <c r="K585" s="56"/>
      <c r="L585" s="329"/>
      <c r="M585" s="330"/>
      <c r="N585" s="330"/>
      <c r="O585" s="330"/>
      <c r="P585" s="78">
        <f t="shared" si="135"/>
        <v>0</v>
      </c>
      <c r="Q585" s="78"/>
    </row>
    <row r="586" spans="1:17" hidden="1" outlineLevel="1">
      <c r="A586" s="54" t="s">
        <v>667</v>
      </c>
      <c r="C586" s="73">
        <f t="shared" si="136"/>
        <v>0</v>
      </c>
      <c r="D586" s="74">
        <f t="shared" si="137"/>
        <v>0</v>
      </c>
      <c r="E586" s="75">
        <f t="shared" si="138"/>
        <v>0</v>
      </c>
      <c r="F586" s="75">
        <f t="shared" si="139"/>
        <v>0</v>
      </c>
      <c r="G586" s="75">
        <f t="shared" si="140"/>
        <v>0</v>
      </c>
      <c r="H586" s="76" t="e">
        <f t="shared" si="129"/>
        <v>#DIV/0!</v>
      </c>
      <c r="I586" s="241"/>
      <c r="K586" s="56"/>
      <c r="L586" s="329"/>
      <c r="M586" s="330"/>
      <c r="N586" s="330"/>
      <c r="O586" s="330"/>
      <c r="P586" s="78">
        <f t="shared" si="135"/>
        <v>0</v>
      </c>
      <c r="Q586" s="78"/>
    </row>
    <row r="587" spans="1:17" hidden="1" outlineLevel="1">
      <c r="A587" s="54" t="s">
        <v>667</v>
      </c>
      <c r="C587" s="73">
        <f t="shared" si="136"/>
        <v>0</v>
      </c>
      <c r="D587" s="74">
        <f t="shared" si="137"/>
        <v>0</v>
      </c>
      <c r="E587" s="75">
        <f t="shared" si="138"/>
        <v>0</v>
      </c>
      <c r="F587" s="75">
        <f t="shared" si="139"/>
        <v>0</v>
      </c>
      <c r="G587" s="75">
        <f t="shared" si="140"/>
        <v>0</v>
      </c>
      <c r="H587" s="76" t="e">
        <f t="shared" si="129"/>
        <v>#DIV/0!</v>
      </c>
      <c r="I587" s="241"/>
      <c r="K587" s="56"/>
      <c r="L587" s="329"/>
      <c r="M587" s="330"/>
      <c r="N587" s="330"/>
      <c r="O587" s="330"/>
      <c r="P587" s="78">
        <f t="shared" si="135"/>
        <v>0</v>
      </c>
      <c r="Q587" s="78"/>
    </row>
    <row r="588" spans="1:17" hidden="1" outlineLevel="1">
      <c r="A588" s="54" t="s">
        <v>667</v>
      </c>
      <c r="C588" s="73">
        <f t="shared" si="136"/>
        <v>0</v>
      </c>
      <c r="D588" s="74">
        <f t="shared" si="137"/>
        <v>0</v>
      </c>
      <c r="E588" s="75">
        <f t="shared" si="138"/>
        <v>0</v>
      </c>
      <c r="F588" s="75">
        <f t="shared" si="139"/>
        <v>0</v>
      </c>
      <c r="G588" s="75">
        <f t="shared" si="140"/>
        <v>0</v>
      </c>
      <c r="H588" s="76" t="e">
        <f t="shared" si="129"/>
        <v>#DIV/0!</v>
      </c>
      <c r="I588" s="241"/>
      <c r="K588" s="56"/>
      <c r="L588" s="329"/>
      <c r="M588" s="330"/>
      <c r="N588" s="330"/>
      <c r="O588" s="330"/>
      <c r="P588" s="78">
        <f t="shared" si="135"/>
        <v>0</v>
      </c>
      <c r="Q588" s="78"/>
    </row>
    <row r="589" spans="1:17" hidden="1" outlineLevel="1">
      <c r="A589" s="54" t="s">
        <v>667</v>
      </c>
      <c r="C589" s="73">
        <f t="shared" si="136"/>
        <v>0</v>
      </c>
      <c r="D589" s="74">
        <f t="shared" si="137"/>
        <v>0</v>
      </c>
      <c r="E589" s="75">
        <f t="shared" si="138"/>
        <v>0</v>
      </c>
      <c r="F589" s="75">
        <f t="shared" si="139"/>
        <v>0</v>
      </c>
      <c r="G589" s="75">
        <f t="shared" si="140"/>
        <v>0</v>
      </c>
      <c r="H589" s="76" t="e">
        <f t="shared" si="129"/>
        <v>#DIV/0!</v>
      </c>
      <c r="I589" s="241"/>
      <c r="K589" s="56"/>
      <c r="L589" s="329"/>
      <c r="M589" s="330"/>
      <c r="N589" s="330"/>
      <c r="O589" s="330"/>
      <c r="P589" s="78">
        <f t="shared" si="135"/>
        <v>0</v>
      </c>
      <c r="Q589" s="78"/>
    </row>
    <row r="590" spans="1:17" hidden="1" outlineLevel="1">
      <c r="A590" s="54" t="s">
        <v>667</v>
      </c>
      <c r="C590" s="73">
        <f t="shared" ref="C590" si="141">L590</f>
        <v>0</v>
      </c>
      <c r="D590" s="74">
        <f t="shared" ref="D590" si="142">M590</f>
        <v>0</v>
      </c>
      <c r="E590" s="75">
        <f t="shared" ref="E590" si="143">ROUND(N590/1000,0)</f>
        <v>0</v>
      </c>
      <c r="F590" s="75">
        <f t="shared" ref="F590" si="144">ROUND(O590/1000,0)</f>
        <v>0</v>
      </c>
      <c r="G590" s="75">
        <f t="shared" ref="G590" si="145">F590-E590</f>
        <v>0</v>
      </c>
      <c r="H590" s="76" t="e">
        <f t="shared" si="129"/>
        <v>#DIV/0!</v>
      </c>
      <c r="I590" s="241"/>
      <c r="K590" s="56"/>
      <c r="L590" s="329"/>
      <c r="M590" s="330"/>
      <c r="N590" s="330"/>
      <c r="O590" s="330"/>
      <c r="P590" s="78"/>
      <c r="Q590" s="78"/>
    </row>
    <row r="591" spans="1:17" hidden="1" outlineLevel="1">
      <c r="A591" s="54" t="s">
        <v>667</v>
      </c>
      <c r="C591" s="309" t="str">
        <f t="shared" ref="C591:C610" si="146">L591</f>
        <v>소계</v>
      </c>
      <c r="D591" s="238">
        <f t="shared" ref="D591:D609" si="147">M591</f>
        <v>0</v>
      </c>
      <c r="E591" s="334">
        <f>SUM(E576:E590)</f>
        <v>0</v>
      </c>
      <c r="F591" s="334">
        <f>SUM(F576:F590)</f>
        <v>0</v>
      </c>
      <c r="G591" s="334">
        <f>SUM(G576:G590)</f>
        <v>0</v>
      </c>
      <c r="H591" s="335" t="e">
        <f>SUM(H576:H590)</f>
        <v>#DIV/0!</v>
      </c>
      <c r="I591" s="241"/>
      <c r="K591" s="56"/>
      <c r="L591" s="307" t="s">
        <v>868</v>
      </c>
      <c r="M591" s="236"/>
      <c r="N591" s="236">
        <f>SUM(N576:N590)</f>
        <v>0</v>
      </c>
      <c r="O591" s="236">
        <f>SUM(O576:O590)</f>
        <v>0</v>
      </c>
      <c r="P591" s="236">
        <f>SUM(P576:P590)</f>
        <v>0</v>
      </c>
      <c r="Q591" s="236"/>
    </row>
    <row r="592" spans="1:17" hidden="1" outlineLevel="1">
      <c r="A592" s="54" t="s">
        <v>667</v>
      </c>
      <c r="C592" s="73" t="str">
        <f t="shared" si="146"/>
        <v>&lt;코스닥주식&gt;</v>
      </c>
      <c r="D592" s="74"/>
      <c r="E592" s="75"/>
      <c r="F592" s="75"/>
      <c r="G592" s="75"/>
      <c r="H592" s="76"/>
      <c r="I592" s="241"/>
      <c r="K592" s="56"/>
      <c r="L592" s="77" t="s">
        <v>880</v>
      </c>
      <c r="M592" s="78"/>
      <c r="N592" s="78"/>
      <c r="O592" s="78"/>
      <c r="P592" s="78"/>
      <c r="Q592" s="78"/>
    </row>
    <row r="593" spans="1:17" hidden="1" outlineLevel="1">
      <c r="A593" s="54" t="s">
        <v>667</v>
      </c>
      <c r="C593" s="73">
        <f t="shared" si="146"/>
        <v>0</v>
      </c>
      <c r="D593" s="74">
        <f t="shared" si="147"/>
        <v>0</v>
      </c>
      <c r="E593" s="75">
        <f t="shared" ref="E593:E609" si="148">ROUND(N593/1000,0)</f>
        <v>0</v>
      </c>
      <c r="F593" s="75">
        <f t="shared" ref="F593:F609" si="149">ROUND(O593/1000,0)</f>
        <v>0</v>
      </c>
      <c r="G593" s="75">
        <f t="shared" ref="G593:G609" si="150">F593-E593</f>
        <v>0</v>
      </c>
      <c r="H593" s="76" t="e">
        <f t="shared" ref="H593:H609" si="151">F593/$F$611</f>
        <v>#DIV/0!</v>
      </c>
      <c r="I593" s="241"/>
      <c r="K593" s="56"/>
      <c r="L593" s="329"/>
      <c r="M593" s="330"/>
      <c r="N593" s="330"/>
      <c r="O593" s="330"/>
      <c r="P593" s="78">
        <f t="shared" ref="P593:P608" si="152">O593-N593</f>
        <v>0</v>
      </c>
      <c r="Q593" s="78"/>
    </row>
    <row r="594" spans="1:17" hidden="1" outlineLevel="1">
      <c r="A594" s="54" t="s">
        <v>667</v>
      </c>
      <c r="C594" s="73">
        <f t="shared" ref="C594:C608" si="153">L594</f>
        <v>0</v>
      </c>
      <c r="D594" s="74">
        <f t="shared" ref="D594:D608" si="154">M594</f>
        <v>0</v>
      </c>
      <c r="E594" s="75">
        <f t="shared" ref="E594:E608" si="155">ROUND(N594/1000,0)</f>
        <v>0</v>
      </c>
      <c r="F594" s="75">
        <f t="shared" ref="F594:F608" si="156">ROUND(O594/1000,0)</f>
        <v>0</v>
      </c>
      <c r="G594" s="75">
        <f t="shared" ref="G594:G608" si="157">F594-E594</f>
        <v>0</v>
      </c>
      <c r="H594" s="76" t="e">
        <f t="shared" si="151"/>
        <v>#DIV/0!</v>
      </c>
      <c r="I594" s="241"/>
      <c r="K594" s="56"/>
      <c r="L594" s="329"/>
      <c r="M594" s="330"/>
      <c r="N594" s="330"/>
      <c r="O594" s="330"/>
      <c r="P594" s="78">
        <f t="shared" si="152"/>
        <v>0</v>
      </c>
      <c r="Q594" s="78"/>
    </row>
    <row r="595" spans="1:17" hidden="1" outlineLevel="1">
      <c r="A595" s="54" t="s">
        <v>667</v>
      </c>
      <c r="C595" s="73">
        <f t="shared" si="153"/>
        <v>0</v>
      </c>
      <c r="D595" s="74">
        <f t="shared" si="154"/>
        <v>0</v>
      </c>
      <c r="E595" s="75">
        <f t="shared" si="155"/>
        <v>0</v>
      </c>
      <c r="F595" s="75">
        <f t="shared" si="156"/>
        <v>0</v>
      </c>
      <c r="G595" s="75">
        <f t="shared" si="157"/>
        <v>0</v>
      </c>
      <c r="H595" s="76" t="e">
        <f t="shared" si="151"/>
        <v>#DIV/0!</v>
      </c>
      <c r="I595" s="241"/>
      <c r="K595" s="56"/>
      <c r="L595" s="329"/>
      <c r="M595" s="330"/>
      <c r="N595" s="330"/>
      <c r="O595" s="330"/>
      <c r="P595" s="78">
        <f t="shared" si="152"/>
        <v>0</v>
      </c>
      <c r="Q595" s="78"/>
    </row>
    <row r="596" spans="1:17" hidden="1" outlineLevel="1">
      <c r="A596" s="54" t="s">
        <v>667</v>
      </c>
      <c r="C596" s="73">
        <f t="shared" si="153"/>
        <v>0</v>
      </c>
      <c r="D596" s="74">
        <f t="shared" si="154"/>
        <v>0</v>
      </c>
      <c r="E596" s="75">
        <f t="shared" si="155"/>
        <v>0</v>
      </c>
      <c r="F596" s="342">
        <f>ROUND(O596/1000,0)</f>
        <v>0</v>
      </c>
      <c r="G596" s="75">
        <f t="shared" si="157"/>
        <v>0</v>
      </c>
      <c r="H596" s="76" t="e">
        <f t="shared" si="151"/>
        <v>#DIV/0!</v>
      </c>
      <c r="I596" s="241"/>
      <c r="K596" s="56"/>
      <c r="L596" s="329"/>
      <c r="M596" s="330"/>
      <c r="N596" s="330"/>
      <c r="O596" s="330"/>
      <c r="P596" s="78">
        <f t="shared" si="152"/>
        <v>0</v>
      </c>
      <c r="Q596" s="78"/>
    </row>
    <row r="597" spans="1:17" hidden="1" outlineLevel="1">
      <c r="A597" s="54" t="s">
        <v>667</v>
      </c>
      <c r="C597" s="73">
        <f t="shared" si="153"/>
        <v>0</v>
      </c>
      <c r="D597" s="74">
        <f t="shared" si="154"/>
        <v>0</v>
      </c>
      <c r="E597" s="75">
        <f t="shared" si="155"/>
        <v>0</v>
      </c>
      <c r="F597" s="75">
        <f t="shared" si="156"/>
        <v>0</v>
      </c>
      <c r="G597" s="75">
        <f t="shared" si="157"/>
        <v>0</v>
      </c>
      <c r="H597" s="76" t="e">
        <f t="shared" si="151"/>
        <v>#DIV/0!</v>
      </c>
      <c r="I597" s="241"/>
      <c r="K597" s="56"/>
      <c r="L597" s="329"/>
      <c r="M597" s="330"/>
      <c r="N597" s="330"/>
      <c r="O597" s="330"/>
      <c r="P597" s="78">
        <f t="shared" si="152"/>
        <v>0</v>
      </c>
      <c r="Q597" s="78"/>
    </row>
    <row r="598" spans="1:17" hidden="1" outlineLevel="1">
      <c r="A598" s="54" t="s">
        <v>667</v>
      </c>
      <c r="C598" s="73">
        <f t="shared" si="153"/>
        <v>0</v>
      </c>
      <c r="D598" s="74">
        <f t="shared" si="154"/>
        <v>0</v>
      </c>
      <c r="E598" s="75">
        <f t="shared" si="155"/>
        <v>0</v>
      </c>
      <c r="F598" s="75">
        <f t="shared" si="156"/>
        <v>0</v>
      </c>
      <c r="G598" s="75">
        <f t="shared" si="157"/>
        <v>0</v>
      </c>
      <c r="H598" s="76" t="e">
        <f t="shared" si="151"/>
        <v>#DIV/0!</v>
      </c>
      <c r="I598" s="241"/>
      <c r="K598" s="56"/>
      <c r="L598" s="329"/>
      <c r="M598" s="330"/>
      <c r="N598" s="330"/>
      <c r="O598" s="330"/>
      <c r="P598" s="78">
        <f t="shared" si="152"/>
        <v>0</v>
      </c>
      <c r="Q598" s="78"/>
    </row>
    <row r="599" spans="1:17" hidden="1" outlineLevel="1">
      <c r="A599" s="54" t="s">
        <v>667</v>
      </c>
      <c r="C599" s="73">
        <f t="shared" si="153"/>
        <v>0</v>
      </c>
      <c r="D599" s="74">
        <f t="shared" si="154"/>
        <v>0</v>
      </c>
      <c r="E599" s="75">
        <f t="shared" si="155"/>
        <v>0</v>
      </c>
      <c r="F599" s="75">
        <f t="shared" si="156"/>
        <v>0</v>
      </c>
      <c r="G599" s="75">
        <f t="shared" si="157"/>
        <v>0</v>
      </c>
      <c r="H599" s="76" t="e">
        <f t="shared" si="151"/>
        <v>#DIV/0!</v>
      </c>
      <c r="I599" s="241"/>
      <c r="K599" s="56"/>
      <c r="L599" s="329"/>
      <c r="M599" s="330"/>
      <c r="N599" s="330"/>
      <c r="O599" s="330"/>
      <c r="P599" s="78">
        <f t="shared" si="152"/>
        <v>0</v>
      </c>
      <c r="Q599" s="78"/>
    </row>
    <row r="600" spans="1:17" hidden="1" outlineLevel="1">
      <c r="A600" s="54" t="s">
        <v>667</v>
      </c>
      <c r="C600" s="73">
        <f t="shared" si="153"/>
        <v>0</v>
      </c>
      <c r="D600" s="74">
        <f t="shared" si="154"/>
        <v>0</v>
      </c>
      <c r="E600" s="75">
        <f t="shared" si="155"/>
        <v>0</v>
      </c>
      <c r="F600" s="75">
        <f t="shared" si="156"/>
        <v>0</v>
      </c>
      <c r="G600" s="75">
        <f t="shared" si="157"/>
        <v>0</v>
      </c>
      <c r="H600" s="76" t="e">
        <f t="shared" si="151"/>
        <v>#DIV/0!</v>
      </c>
      <c r="I600" s="241"/>
      <c r="K600" s="56"/>
      <c r="L600" s="329"/>
      <c r="M600" s="330"/>
      <c r="N600" s="330"/>
      <c r="O600" s="330"/>
      <c r="P600" s="78">
        <f t="shared" si="152"/>
        <v>0</v>
      </c>
      <c r="Q600" s="78"/>
    </row>
    <row r="601" spans="1:17" hidden="1" outlineLevel="1">
      <c r="A601" s="54" t="s">
        <v>667</v>
      </c>
      <c r="C601" s="73">
        <f t="shared" si="153"/>
        <v>0</v>
      </c>
      <c r="D601" s="74">
        <f t="shared" si="154"/>
        <v>0</v>
      </c>
      <c r="E601" s="75">
        <f t="shared" si="155"/>
        <v>0</v>
      </c>
      <c r="F601" s="75">
        <f t="shared" si="156"/>
        <v>0</v>
      </c>
      <c r="G601" s="75">
        <f t="shared" si="157"/>
        <v>0</v>
      </c>
      <c r="H601" s="76" t="e">
        <f t="shared" si="151"/>
        <v>#DIV/0!</v>
      </c>
      <c r="I601" s="241"/>
      <c r="K601" s="56"/>
      <c r="L601" s="329"/>
      <c r="M601" s="330"/>
      <c r="N601" s="330"/>
      <c r="O601" s="330"/>
      <c r="P601" s="78">
        <f t="shared" si="152"/>
        <v>0</v>
      </c>
      <c r="Q601" s="78"/>
    </row>
    <row r="602" spans="1:17" hidden="1" outlineLevel="1">
      <c r="A602" s="54" t="s">
        <v>667</v>
      </c>
      <c r="C602" s="73">
        <f t="shared" si="153"/>
        <v>0</v>
      </c>
      <c r="D602" s="74">
        <f t="shared" si="154"/>
        <v>0</v>
      </c>
      <c r="E602" s="75">
        <f t="shared" si="155"/>
        <v>0</v>
      </c>
      <c r="F602" s="75">
        <f t="shared" si="156"/>
        <v>0</v>
      </c>
      <c r="G602" s="75">
        <f t="shared" si="157"/>
        <v>0</v>
      </c>
      <c r="H602" s="76" t="e">
        <f t="shared" si="151"/>
        <v>#DIV/0!</v>
      </c>
      <c r="I602" s="241"/>
      <c r="K602" s="56"/>
      <c r="L602" s="329"/>
      <c r="M602" s="330"/>
      <c r="N602" s="330"/>
      <c r="O602" s="330"/>
      <c r="P602" s="78">
        <f t="shared" si="152"/>
        <v>0</v>
      </c>
      <c r="Q602" s="78"/>
    </row>
    <row r="603" spans="1:17" hidden="1" outlineLevel="1">
      <c r="A603" s="54" t="s">
        <v>667</v>
      </c>
      <c r="C603" s="73">
        <f t="shared" si="153"/>
        <v>0</v>
      </c>
      <c r="D603" s="74">
        <f t="shared" si="154"/>
        <v>0</v>
      </c>
      <c r="E603" s="75">
        <f t="shared" si="155"/>
        <v>0</v>
      </c>
      <c r="F603" s="75">
        <f t="shared" si="156"/>
        <v>0</v>
      </c>
      <c r="G603" s="75">
        <f t="shared" si="157"/>
        <v>0</v>
      </c>
      <c r="H603" s="76" t="e">
        <f t="shared" si="151"/>
        <v>#DIV/0!</v>
      </c>
      <c r="I603" s="241"/>
      <c r="K603" s="56"/>
      <c r="L603" s="329"/>
      <c r="M603" s="330"/>
      <c r="N603" s="330"/>
      <c r="O603" s="330"/>
      <c r="P603" s="78">
        <f t="shared" si="152"/>
        <v>0</v>
      </c>
      <c r="Q603" s="78"/>
    </row>
    <row r="604" spans="1:17" hidden="1" outlineLevel="1">
      <c r="A604" s="54" t="s">
        <v>667</v>
      </c>
      <c r="C604" s="73">
        <f t="shared" si="153"/>
        <v>0</v>
      </c>
      <c r="D604" s="74">
        <f t="shared" si="154"/>
        <v>0</v>
      </c>
      <c r="E604" s="75">
        <f t="shared" si="155"/>
        <v>0</v>
      </c>
      <c r="F604" s="75">
        <f t="shared" si="156"/>
        <v>0</v>
      </c>
      <c r="G604" s="75">
        <f t="shared" si="157"/>
        <v>0</v>
      </c>
      <c r="H604" s="76" t="e">
        <f t="shared" si="151"/>
        <v>#DIV/0!</v>
      </c>
      <c r="I604" s="241"/>
      <c r="K604" s="56"/>
      <c r="L604" s="329"/>
      <c r="M604" s="330"/>
      <c r="N604" s="330"/>
      <c r="O604" s="330"/>
      <c r="P604" s="78">
        <f t="shared" si="152"/>
        <v>0</v>
      </c>
      <c r="Q604" s="78"/>
    </row>
    <row r="605" spans="1:17" hidden="1" outlineLevel="1">
      <c r="A605" s="54" t="s">
        <v>667</v>
      </c>
      <c r="C605" s="73">
        <f t="shared" si="153"/>
        <v>0</v>
      </c>
      <c r="D605" s="74">
        <f t="shared" si="154"/>
        <v>0</v>
      </c>
      <c r="E605" s="75">
        <f t="shared" si="155"/>
        <v>0</v>
      </c>
      <c r="F605" s="75">
        <f t="shared" si="156"/>
        <v>0</v>
      </c>
      <c r="G605" s="75">
        <f t="shared" si="157"/>
        <v>0</v>
      </c>
      <c r="H605" s="76" t="e">
        <f t="shared" si="151"/>
        <v>#DIV/0!</v>
      </c>
      <c r="I605" s="241"/>
      <c r="K605" s="56"/>
      <c r="L605" s="329"/>
      <c r="M605" s="330"/>
      <c r="N605" s="330"/>
      <c r="O605" s="330"/>
      <c r="P605" s="78">
        <f t="shared" si="152"/>
        <v>0</v>
      </c>
      <c r="Q605" s="78"/>
    </row>
    <row r="606" spans="1:17" hidden="1" outlineLevel="1">
      <c r="A606" s="54" t="s">
        <v>667</v>
      </c>
      <c r="C606" s="73">
        <f t="shared" si="153"/>
        <v>0</v>
      </c>
      <c r="D606" s="74">
        <f t="shared" si="154"/>
        <v>0</v>
      </c>
      <c r="E606" s="75">
        <f t="shared" si="155"/>
        <v>0</v>
      </c>
      <c r="F606" s="75">
        <f t="shared" si="156"/>
        <v>0</v>
      </c>
      <c r="G606" s="75">
        <f t="shared" si="157"/>
        <v>0</v>
      </c>
      <c r="H606" s="76" t="e">
        <f t="shared" si="151"/>
        <v>#DIV/0!</v>
      </c>
      <c r="I606" s="241"/>
      <c r="K606" s="56"/>
      <c r="L606" s="329"/>
      <c r="M606" s="330"/>
      <c r="N606" s="330"/>
      <c r="O606" s="330"/>
      <c r="P606" s="78">
        <f t="shared" si="152"/>
        <v>0</v>
      </c>
      <c r="Q606" s="78"/>
    </row>
    <row r="607" spans="1:17" hidden="1" outlineLevel="1">
      <c r="A607" s="54" t="s">
        <v>667</v>
      </c>
      <c r="C607" s="73">
        <f t="shared" si="153"/>
        <v>0</v>
      </c>
      <c r="D607" s="74">
        <f t="shared" si="154"/>
        <v>0</v>
      </c>
      <c r="E607" s="75">
        <f t="shared" si="155"/>
        <v>0</v>
      </c>
      <c r="F607" s="75">
        <f t="shared" si="156"/>
        <v>0</v>
      </c>
      <c r="G607" s="75">
        <f t="shared" si="157"/>
        <v>0</v>
      </c>
      <c r="H607" s="76" t="e">
        <f t="shared" si="151"/>
        <v>#DIV/0!</v>
      </c>
      <c r="I607" s="241"/>
      <c r="K607" s="56"/>
      <c r="L607" s="329"/>
      <c r="M607" s="330"/>
      <c r="N607" s="330"/>
      <c r="O607" s="330"/>
      <c r="P607" s="78">
        <f t="shared" si="152"/>
        <v>0</v>
      </c>
      <c r="Q607" s="78"/>
    </row>
    <row r="608" spans="1:17" hidden="1" outlineLevel="1">
      <c r="A608" s="54" t="s">
        <v>667</v>
      </c>
      <c r="C608" s="73">
        <f t="shared" si="153"/>
        <v>0</v>
      </c>
      <c r="D608" s="74">
        <f t="shared" si="154"/>
        <v>0</v>
      </c>
      <c r="E608" s="75">
        <f t="shared" si="155"/>
        <v>0</v>
      </c>
      <c r="F608" s="75">
        <f t="shared" si="156"/>
        <v>0</v>
      </c>
      <c r="G608" s="75">
        <f t="shared" si="157"/>
        <v>0</v>
      </c>
      <c r="H608" s="76" t="e">
        <f t="shared" si="151"/>
        <v>#DIV/0!</v>
      </c>
      <c r="I608" s="241"/>
      <c r="K608" s="56"/>
      <c r="L608" s="329"/>
      <c r="M608" s="330"/>
      <c r="N608" s="330"/>
      <c r="O608" s="330"/>
      <c r="P608" s="78">
        <f t="shared" si="152"/>
        <v>0</v>
      </c>
      <c r="Q608" s="78"/>
    </row>
    <row r="609" spans="1:18" hidden="1" outlineLevel="1">
      <c r="A609" s="54" t="s">
        <v>667</v>
      </c>
      <c r="C609" s="73">
        <f t="shared" si="146"/>
        <v>0</v>
      </c>
      <c r="D609" s="74">
        <f t="shared" si="147"/>
        <v>0</v>
      </c>
      <c r="E609" s="75">
        <f t="shared" si="148"/>
        <v>0</v>
      </c>
      <c r="F609" s="75">
        <f t="shared" si="149"/>
        <v>0</v>
      </c>
      <c r="G609" s="75">
        <f t="shared" si="150"/>
        <v>0</v>
      </c>
      <c r="H609" s="76" t="e">
        <f t="shared" si="151"/>
        <v>#DIV/0!</v>
      </c>
      <c r="I609" s="241"/>
      <c r="K609" s="56"/>
      <c r="L609" s="329"/>
      <c r="M609" s="330"/>
      <c r="N609" s="330"/>
      <c r="O609" s="330"/>
      <c r="P609" s="78"/>
      <c r="Q609" s="78"/>
    </row>
    <row r="610" spans="1:18" hidden="1" outlineLevel="1">
      <c r="A610" s="54" t="s">
        <v>667</v>
      </c>
      <c r="C610" s="309" t="str">
        <f t="shared" si="146"/>
        <v>소계</v>
      </c>
      <c r="D610" s="238"/>
      <c r="E610" s="334">
        <f>SUM(E593:E609)</f>
        <v>0</v>
      </c>
      <c r="F610" s="334">
        <f>SUM(F593:F609)</f>
        <v>0</v>
      </c>
      <c r="G610" s="334">
        <f>SUM(G593:G609)</f>
        <v>0</v>
      </c>
      <c r="H610" s="335" t="e">
        <f>SUM(H593:H609)</f>
        <v>#DIV/0!</v>
      </c>
      <c r="I610" s="241"/>
      <c r="K610" s="56"/>
      <c r="L610" s="307" t="s">
        <v>868</v>
      </c>
      <c r="M610" s="236"/>
      <c r="N610" s="236">
        <f>SUM(N593:N609)</f>
        <v>0</v>
      </c>
      <c r="O610" s="236">
        <f>SUM(O593:O609)</f>
        <v>0</v>
      </c>
      <c r="P610" s="236">
        <f>SUM(P593:P609)</f>
        <v>0</v>
      </c>
      <c r="Q610" s="236"/>
    </row>
    <row r="611" spans="1:18" hidden="1" outlineLevel="1">
      <c r="A611" s="54" t="s">
        <v>667</v>
      </c>
      <c r="C611" s="344" t="s">
        <v>130</v>
      </c>
      <c r="D611" s="336"/>
      <c r="E611" s="334">
        <f>SUM(E591,E610)</f>
        <v>0</v>
      </c>
      <c r="F611" s="334">
        <f>SUM(F591,F610)</f>
        <v>0</v>
      </c>
      <c r="G611" s="334">
        <f>SUM(G591,G610)</f>
        <v>0</v>
      </c>
      <c r="H611" s="335" t="e">
        <f>SUM(H576:H590,H593:H609)</f>
        <v>#DIV/0!</v>
      </c>
      <c r="I611" s="241"/>
      <c r="K611" s="56"/>
      <c r="L611" s="307" t="s">
        <v>553</v>
      </c>
      <c r="M611" s="236"/>
      <c r="N611" s="236">
        <f>SUM(N591,N610)</f>
        <v>0</v>
      </c>
      <c r="O611" s="236">
        <f>SUM(O591,O610)</f>
        <v>0</v>
      </c>
      <c r="P611" s="236">
        <f>SUM(P591,P610)</f>
        <v>0</v>
      </c>
      <c r="Q611" s="236">
        <f>SUM(Q575:Q610)</f>
        <v>0</v>
      </c>
    </row>
    <row r="612" spans="1:18" hidden="1" outlineLevel="1">
      <c r="A612" s="54" t="s">
        <v>667</v>
      </c>
      <c r="C612" s="64"/>
      <c r="D612" s="136" t="s">
        <v>385</v>
      </c>
      <c r="E612" s="59" t="b">
        <f>E611=ROUND(N611/1000,0)</f>
        <v>1</v>
      </c>
      <c r="F612" s="59" t="b">
        <f>F611=ROUND(O611/1000,0)</f>
        <v>1</v>
      </c>
      <c r="G612" s="59" t="b">
        <f>G611=ROUND(P611/1000,0)</f>
        <v>1</v>
      </c>
      <c r="K612" s="56"/>
      <c r="M612" s="68"/>
      <c r="N612" s="136" t="s">
        <v>384</v>
      </c>
      <c r="O612" s="81" t="b">
        <f>'C1_정산표'!I22=O611</f>
        <v>0</v>
      </c>
      <c r="P612" s="69"/>
    </row>
    <row r="613" spans="1:18" hidden="1" outlineLevel="1">
      <c r="A613" s="54" t="s">
        <v>667</v>
      </c>
      <c r="C613" s="134"/>
      <c r="D613" s="65"/>
      <c r="E613" s="65">
        <f>E611-ROUND(N611/1000,0)</f>
        <v>0</v>
      </c>
      <c r="F613" s="66">
        <f>F611-ROUND(O611/1000,0)</f>
        <v>0</v>
      </c>
      <c r="G613" s="67">
        <f>G611-ROUND(P611/1000,0)</f>
        <v>0</v>
      </c>
      <c r="K613" s="56"/>
      <c r="M613" s="68"/>
      <c r="N613" s="69"/>
      <c r="O613" s="69"/>
      <c r="P613" s="136" t="s">
        <v>439</v>
      </c>
      <c r="Q613" s="62">
        <f>-'C1_정산표'!I82+(SUMIF($P$576:$P$590,"&gt;=0",$P$576:$P$590)+SUMIF($P$593:$P$609,"&gt;=0",$P$593:$P$609))</f>
        <v>-2696263117</v>
      </c>
      <c r="R613" s="62">
        <f>+(SUMIF($P$576:$P$590,"&gt;=0",$P$576:$P$590)+SUMIF($P$593:$P$609,"&gt;=0",$P$593:$P$609))</f>
        <v>0</v>
      </c>
    </row>
    <row r="614" spans="1:18" outlineLevel="1">
      <c r="A614" s="54" t="s">
        <v>667</v>
      </c>
      <c r="C614" s="134"/>
      <c r="D614" s="65"/>
      <c r="E614" s="65"/>
      <c r="F614" s="66"/>
      <c r="G614" s="67"/>
      <c r="K614" s="56"/>
      <c r="M614" s="68"/>
      <c r="N614" s="68"/>
      <c r="O614" s="68"/>
      <c r="P614" s="136" t="s">
        <v>440</v>
      </c>
      <c r="Q614" s="62">
        <f>+'C1_정산표'!I96+(SUMIF($P$576:$P$590,"&lt;0",$P$576:$P$590)+SUMIF($P$593:$P$609,"&lt;0",$P$593:$P$609))</f>
        <v>5927195035</v>
      </c>
      <c r="R614" s="62">
        <f>-(SUMIF($P$576:$P$590,"&lt;0",$P$576:$P$590)+SUMIF($P$593:$P$609,"&lt;0",$P$593:$P$609))</f>
        <v>0</v>
      </c>
    </row>
    <row r="615" spans="1:18">
      <c r="C615" s="134"/>
      <c r="D615" s="65"/>
      <c r="E615" s="65"/>
      <c r="F615" s="66"/>
      <c r="G615" s="67"/>
      <c r="K615" s="56"/>
      <c r="M615" s="68"/>
      <c r="N615" s="68"/>
      <c r="O615" s="68"/>
      <c r="P615" s="142"/>
    </row>
    <row r="616" spans="1:18">
      <c r="A616" s="54" t="s">
        <v>667</v>
      </c>
      <c r="C616" s="83" t="str">
        <f>L616</f>
        <v>1. 채무증권</v>
      </c>
      <c r="D616" s="65"/>
      <c r="E616" s="65"/>
      <c r="F616" s="66"/>
      <c r="G616" s="67"/>
      <c r="K616" s="56"/>
      <c r="L616" s="71" t="s">
        <v>694</v>
      </c>
      <c r="M616" s="68"/>
      <c r="N616" s="68"/>
      <c r="O616" s="68"/>
      <c r="P616" s="69"/>
    </row>
    <row r="617" spans="1:18">
      <c r="A617" s="54" t="s">
        <v>667</v>
      </c>
      <c r="C617" s="84" t="str">
        <f>L617</f>
        <v>당기말 및 전기말 현재 채무증권의 내역은 다음과 같습니다</v>
      </c>
      <c r="D617" s="65"/>
      <c r="E617" s="65"/>
      <c r="F617" s="66"/>
      <c r="G617" s="67"/>
      <c r="K617" s="56"/>
      <c r="L617" s="57" t="s">
        <v>695</v>
      </c>
      <c r="M617" s="68"/>
      <c r="N617" s="68"/>
      <c r="O617" s="68"/>
      <c r="P617" s="69"/>
    </row>
    <row r="618" spans="1:18">
      <c r="A618" s="54" t="s">
        <v>667</v>
      </c>
      <c r="C618" s="84"/>
      <c r="D618" s="65"/>
      <c r="E618" s="65"/>
      <c r="F618" s="66"/>
      <c r="G618" s="67"/>
      <c r="K618" s="56"/>
      <c r="L618" s="57"/>
      <c r="M618" s="68"/>
      <c r="N618" s="68"/>
      <c r="O618" s="68"/>
      <c r="P618" s="69"/>
    </row>
    <row r="619" spans="1:18">
      <c r="A619" s="54" t="s">
        <v>667</v>
      </c>
      <c r="C619" s="84" t="str">
        <f>L619</f>
        <v>&lt;당기말&gt;</v>
      </c>
      <c r="D619" s="65"/>
      <c r="E619" s="65"/>
      <c r="F619" s="66"/>
      <c r="G619" s="67"/>
      <c r="K619" s="56"/>
      <c r="L619" s="57" t="s">
        <v>567</v>
      </c>
      <c r="M619" s="68"/>
      <c r="N619" s="68"/>
      <c r="O619" s="68"/>
      <c r="P619" s="69"/>
    </row>
    <row r="620" spans="1:18">
      <c r="A620" s="54" t="s">
        <v>667</v>
      </c>
      <c r="C620" s="55" t="s">
        <v>549</v>
      </c>
      <c r="D620" s="65"/>
      <c r="E620" s="65"/>
      <c r="F620" s="66"/>
      <c r="G620" s="67"/>
      <c r="K620" s="56"/>
      <c r="L620" s="49" t="s">
        <v>549</v>
      </c>
      <c r="M620" s="68"/>
      <c r="N620" s="68"/>
      <c r="O620" s="68"/>
      <c r="P620" s="69"/>
    </row>
    <row r="621" spans="1:18" outlineLevel="1">
      <c r="A621" s="54" t="s">
        <v>667</v>
      </c>
      <c r="C621" s="125" t="s">
        <v>4</v>
      </c>
      <c r="D621" s="126" t="s">
        <v>285</v>
      </c>
      <c r="E621" s="126" t="str">
        <f>N621</f>
        <v>결산전 장부금액</v>
      </c>
      <c r="F621" s="126" t="str">
        <f>O621</f>
        <v>결산후 장부금액</v>
      </c>
      <c r="G621" s="126" t="str">
        <f>P621</f>
        <v>평가손익</v>
      </c>
      <c r="H621" s="126" t="s">
        <v>283</v>
      </c>
      <c r="I621" s="255"/>
      <c r="K621" s="56"/>
      <c r="L621" s="343" t="s">
        <v>4</v>
      </c>
      <c r="M621" s="126" t="s">
        <v>285</v>
      </c>
      <c r="N621" s="126" t="str">
        <f>N68</f>
        <v>결산전 장부금액</v>
      </c>
      <c r="O621" s="126" t="str">
        <f>O68</f>
        <v>결산후 장부금액</v>
      </c>
      <c r="P621" s="126" t="s">
        <v>342</v>
      </c>
      <c r="Q621" s="126" t="s">
        <v>283</v>
      </c>
      <c r="R621" s="62" t="s">
        <v>691</v>
      </c>
    </row>
    <row r="622" spans="1:18" outlineLevel="1">
      <c r="A622" s="54" t="s">
        <v>667</v>
      </c>
      <c r="C622" s="294" t="str">
        <f>L622</f>
        <v>&lt;국공채&gt;</v>
      </c>
      <c r="D622" s="292"/>
      <c r="E622" s="292"/>
      <c r="F622" s="292"/>
      <c r="G622" s="292"/>
      <c r="H622" s="292"/>
      <c r="I622" s="255"/>
      <c r="K622" s="110"/>
      <c r="L622" s="293" t="s">
        <v>864</v>
      </c>
      <c r="M622" s="292"/>
      <c r="N622" s="292"/>
      <c r="O622" s="292"/>
      <c r="P622" s="292"/>
      <c r="Q622" s="292"/>
    </row>
    <row r="623" spans="1:18" outlineLevel="1">
      <c r="A623" s="54" t="s">
        <v>667</v>
      </c>
      <c r="C623" s="85" t="str">
        <f>L623</f>
        <v>국고채권01125-3909(19-6)</v>
      </c>
      <c r="D623" s="316">
        <f>ROUND(M623/1000,0)</f>
        <v>7100000</v>
      </c>
      <c r="E623" s="316">
        <f>ROUND(N623/1000,0)</f>
        <v>5366909</v>
      </c>
      <c r="F623" s="316">
        <f>ROUND(O623/1000,0)</f>
        <v>5368674</v>
      </c>
      <c r="G623" s="316">
        <f>F623-E623</f>
        <v>1765</v>
      </c>
      <c r="H623" s="318" t="str">
        <f>LEFT(Q623,4)&amp;"."&amp;MID(Q623,5,2)&amp;"."&amp;RIGHT(Q623,2)</f>
        <v>2039.09.10</v>
      </c>
      <c r="I623" s="69"/>
      <c r="K623" s="56"/>
      <c r="L623" s="329" t="str">
        <f>'C2_자산부채평가'!C91</f>
        <v>국고채권01125-3909(19-6)</v>
      </c>
      <c r="M623" s="330">
        <f>'C2_자산부채평가'!H91</f>
        <v>7100000000</v>
      </c>
      <c r="N623" s="330">
        <f>'C2_자산부채평가'!I91</f>
        <v>5366908689</v>
      </c>
      <c r="O623" s="330">
        <f>'C2_자산부채평가'!J91</f>
        <v>5368673944</v>
      </c>
      <c r="P623" s="78">
        <f>O623-N623</f>
        <v>1765255</v>
      </c>
      <c r="Q623" s="331">
        <f>'C2_자산부채평가'!G91</f>
        <v>20390910</v>
      </c>
      <c r="R623" s="49" t="str">
        <f>LEFT(Q623,4)&amp;"."&amp;MID(Q623,5,2)&amp;"."&amp;RIGHT(Q623,2)</f>
        <v>2039.09.10</v>
      </c>
    </row>
    <row r="624" spans="1:18" outlineLevel="1">
      <c r="A624" s="54" t="s">
        <v>667</v>
      </c>
      <c r="C624" s="85"/>
      <c r="D624" s="316"/>
      <c r="E624" s="316"/>
      <c r="F624" s="316"/>
      <c r="G624" s="316"/>
      <c r="H624" s="318"/>
      <c r="I624" s="69"/>
      <c r="K624" s="56"/>
      <c r="L624" s="329"/>
      <c r="M624" s="330"/>
      <c r="N624" s="330"/>
      <c r="O624" s="330"/>
      <c r="P624" s="78"/>
      <c r="Q624" s="331"/>
      <c r="R624" s="49" t="str">
        <f>LEFT(Q624,4)&amp;"."&amp;MID(Q624,5,2)&amp;"."&amp;RIGHT(Q624,2)</f>
        <v>..</v>
      </c>
    </row>
    <row r="625" spans="1:18" outlineLevel="1">
      <c r="A625" s="54" t="s">
        <v>667</v>
      </c>
      <c r="C625" s="85"/>
      <c r="D625" s="316"/>
      <c r="E625" s="316"/>
      <c r="F625" s="316"/>
      <c r="G625" s="316"/>
      <c r="H625" s="318"/>
      <c r="I625" s="69"/>
      <c r="K625" s="56"/>
      <c r="L625" s="329"/>
      <c r="M625" s="330"/>
      <c r="N625" s="330"/>
      <c r="O625" s="330"/>
      <c r="P625" s="78">
        <f t="shared" ref="P625:P661" si="158">O625-N625</f>
        <v>0</v>
      </c>
      <c r="Q625" s="331"/>
      <c r="R625" s="49" t="str">
        <f t="shared" ref="R625:R662" si="159">LEFT(Q625,4)&amp;"."&amp;MID(Q625,5,2)&amp;"."&amp;RIGHT(Q625,2)</f>
        <v>..</v>
      </c>
    </row>
    <row r="626" spans="1:18" outlineLevel="1">
      <c r="A626" s="54" t="s">
        <v>667</v>
      </c>
      <c r="C626" s="85"/>
      <c r="D626" s="316"/>
      <c r="E626" s="316"/>
      <c r="F626" s="316"/>
      <c r="G626" s="316"/>
      <c r="H626" s="318"/>
      <c r="I626" s="69"/>
      <c r="K626" s="56"/>
      <c r="L626" s="329"/>
      <c r="M626" s="330"/>
      <c r="N626" s="330"/>
      <c r="O626" s="330"/>
      <c r="P626" s="78">
        <f t="shared" si="158"/>
        <v>0</v>
      </c>
      <c r="Q626" s="331"/>
      <c r="R626" s="49" t="str">
        <f t="shared" si="159"/>
        <v>..</v>
      </c>
    </row>
    <row r="627" spans="1:18" outlineLevel="1">
      <c r="A627" s="54" t="s">
        <v>667</v>
      </c>
      <c r="C627" s="85"/>
      <c r="D627" s="316"/>
      <c r="E627" s="316"/>
      <c r="F627" s="316"/>
      <c r="G627" s="316"/>
      <c r="H627" s="318"/>
      <c r="I627" s="69"/>
      <c r="K627" s="56"/>
      <c r="L627" s="329"/>
      <c r="M627" s="330"/>
      <c r="N627" s="330"/>
      <c r="O627" s="330"/>
      <c r="P627" s="78">
        <f t="shared" si="158"/>
        <v>0</v>
      </c>
      <c r="Q627" s="331"/>
      <c r="R627" s="49" t="str">
        <f t="shared" si="159"/>
        <v>..</v>
      </c>
    </row>
    <row r="628" spans="1:18" outlineLevel="1">
      <c r="A628" s="54" t="s">
        <v>667</v>
      </c>
      <c r="C628" s="85"/>
      <c r="D628" s="316"/>
      <c r="E628" s="316"/>
      <c r="F628" s="316"/>
      <c r="G628" s="316"/>
      <c r="H628" s="318"/>
      <c r="I628" s="69"/>
      <c r="K628" s="56"/>
      <c r="L628" s="329"/>
      <c r="M628" s="330"/>
      <c r="N628" s="330"/>
      <c r="O628" s="330"/>
      <c r="P628" s="78">
        <f t="shared" si="158"/>
        <v>0</v>
      </c>
      <c r="Q628" s="331"/>
      <c r="R628" s="49" t="str">
        <f t="shared" si="159"/>
        <v>..</v>
      </c>
    </row>
    <row r="629" spans="1:18" outlineLevel="1">
      <c r="A629" s="54" t="s">
        <v>667</v>
      </c>
      <c r="C629" s="85"/>
      <c r="D629" s="316"/>
      <c r="E629" s="316"/>
      <c r="F629" s="316"/>
      <c r="G629" s="316"/>
      <c r="H629" s="318"/>
      <c r="I629" s="69"/>
      <c r="K629" s="56"/>
      <c r="L629" s="329"/>
      <c r="M629" s="330"/>
      <c r="N629" s="330"/>
      <c r="O629" s="330"/>
      <c r="P629" s="78">
        <f t="shared" si="158"/>
        <v>0</v>
      </c>
      <c r="Q629" s="331"/>
      <c r="R629" s="49" t="str">
        <f t="shared" si="159"/>
        <v>..</v>
      </c>
    </row>
    <row r="630" spans="1:18" outlineLevel="1">
      <c r="A630" s="54" t="s">
        <v>667</v>
      </c>
      <c r="C630" s="85"/>
      <c r="D630" s="316"/>
      <c r="E630" s="316"/>
      <c r="F630" s="316"/>
      <c r="G630" s="316"/>
      <c r="H630" s="318"/>
      <c r="I630" s="69"/>
      <c r="K630" s="56"/>
      <c r="L630" s="329"/>
      <c r="M630" s="330"/>
      <c r="N630" s="330"/>
      <c r="O630" s="330"/>
      <c r="P630" s="78">
        <f t="shared" si="158"/>
        <v>0</v>
      </c>
      <c r="Q630" s="331"/>
      <c r="R630" s="49" t="str">
        <f t="shared" si="159"/>
        <v>..</v>
      </c>
    </row>
    <row r="631" spans="1:18" outlineLevel="1">
      <c r="A631" s="54" t="s">
        <v>667</v>
      </c>
      <c r="C631" s="85"/>
      <c r="D631" s="316"/>
      <c r="E631" s="316"/>
      <c r="F631" s="316"/>
      <c r="G631" s="316"/>
      <c r="H631" s="318"/>
      <c r="I631" s="69"/>
      <c r="K631" s="56"/>
      <c r="L631" s="329"/>
      <c r="M631" s="330"/>
      <c r="N631" s="330"/>
      <c r="O631" s="330"/>
      <c r="P631" s="78">
        <f t="shared" si="158"/>
        <v>0</v>
      </c>
      <c r="Q631" s="331"/>
      <c r="R631" s="49" t="str">
        <f t="shared" si="159"/>
        <v>..</v>
      </c>
    </row>
    <row r="632" spans="1:18" outlineLevel="1">
      <c r="A632" s="54" t="s">
        <v>667</v>
      </c>
      <c r="C632" s="85"/>
      <c r="D632" s="316"/>
      <c r="E632" s="316"/>
      <c r="F632" s="316"/>
      <c r="G632" s="316"/>
      <c r="H632" s="318"/>
      <c r="I632" s="69"/>
      <c r="K632" s="56"/>
      <c r="L632" s="329"/>
      <c r="M632" s="330"/>
      <c r="N632" s="330"/>
      <c r="O632" s="330"/>
      <c r="P632" s="78">
        <f t="shared" si="158"/>
        <v>0</v>
      </c>
      <c r="Q632" s="331"/>
      <c r="R632" s="49" t="str">
        <f t="shared" si="159"/>
        <v>..</v>
      </c>
    </row>
    <row r="633" spans="1:18" outlineLevel="1">
      <c r="A633" s="54" t="s">
        <v>667</v>
      </c>
      <c r="C633" s="85"/>
      <c r="D633" s="316"/>
      <c r="E633" s="316"/>
      <c r="F633" s="316"/>
      <c r="G633" s="316"/>
      <c r="H633" s="318"/>
      <c r="I633" s="69"/>
      <c r="K633" s="56"/>
      <c r="L633" s="329"/>
      <c r="M633" s="330"/>
      <c r="N633" s="330"/>
      <c r="O633" s="330"/>
      <c r="P633" s="78">
        <f t="shared" si="158"/>
        <v>0</v>
      </c>
      <c r="Q633" s="331"/>
      <c r="R633" s="49" t="str">
        <f t="shared" si="159"/>
        <v>..</v>
      </c>
    </row>
    <row r="634" spans="1:18" outlineLevel="1">
      <c r="A634" s="54" t="s">
        <v>667</v>
      </c>
      <c r="C634" s="85"/>
      <c r="D634" s="316"/>
      <c r="E634" s="316"/>
      <c r="F634" s="316"/>
      <c r="G634" s="316"/>
      <c r="H634" s="318"/>
      <c r="I634" s="69"/>
      <c r="K634" s="56"/>
      <c r="L634" s="329"/>
      <c r="M634" s="330"/>
      <c r="N634" s="330"/>
      <c r="O634" s="330"/>
      <c r="P634" s="78">
        <f t="shared" si="158"/>
        <v>0</v>
      </c>
      <c r="Q634" s="331"/>
      <c r="R634" s="49" t="str">
        <f t="shared" si="159"/>
        <v>..</v>
      </c>
    </row>
    <row r="635" spans="1:18" outlineLevel="1">
      <c r="A635" s="54" t="s">
        <v>667</v>
      </c>
      <c r="C635" s="85"/>
      <c r="D635" s="316"/>
      <c r="E635" s="316"/>
      <c r="F635" s="316"/>
      <c r="G635" s="316"/>
      <c r="H635" s="318"/>
      <c r="I635" s="69"/>
      <c r="K635" s="56"/>
      <c r="L635" s="329"/>
      <c r="M635" s="330"/>
      <c r="N635" s="330"/>
      <c r="O635" s="330"/>
      <c r="P635" s="78">
        <f t="shared" ref="P635:P636" si="160">O635-N635</f>
        <v>0</v>
      </c>
      <c r="Q635" s="331"/>
      <c r="R635" s="49" t="str">
        <f t="shared" ref="R635" si="161">LEFT(Q635,4)&amp;"."&amp;MID(Q635,5,2)&amp;"."&amp;RIGHT(Q635,2)</f>
        <v>..</v>
      </c>
    </row>
    <row r="636" spans="1:18" outlineLevel="1">
      <c r="A636" s="54" t="s">
        <v>667</v>
      </c>
      <c r="C636" s="85"/>
      <c r="D636" s="316"/>
      <c r="E636" s="316"/>
      <c r="F636" s="316"/>
      <c r="G636" s="316"/>
      <c r="H636" s="318"/>
      <c r="I636" s="69"/>
      <c r="K636" s="56"/>
      <c r="L636" s="329"/>
      <c r="M636" s="330"/>
      <c r="N636" s="330"/>
      <c r="O636" s="330"/>
      <c r="P636" s="78">
        <f t="shared" si="160"/>
        <v>0</v>
      </c>
      <c r="Q636" s="331"/>
    </row>
    <row r="637" spans="1:18" outlineLevel="1">
      <c r="A637" s="54" t="s">
        <v>667</v>
      </c>
      <c r="C637" s="309" t="str">
        <f t="shared" ref="C637:C665" si="162">L637</f>
        <v>소계</v>
      </c>
      <c r="D637" s="317">
        <f>SUM(D623:D636)</f>
        <v>7100000</v>
      </c>
      <c r="E637" s="317">
        <f>SUM(E623:E636)</f>
        <v>5366909</v>
      </c>
      <c r="F637" s="317">
        <f>SUM(F623:F636)</f>
        <v>5368674</v>
      </c>
      <c r="G637" s="317">
        <f>SUM(G623:G636)</f>
        <v>1765</v>
      </c>
      <c r="H637" s="319"/>
      <c r="I637" s="69"/>
      <c r="K637" s="56"/>
      <c r="L637" s="307" t="s">
        <v>869</v>
      </c>
      <c r="M637" s="236">
        <f>SUM(M623:M636)</f>
        <v>7100000000</v>
      </c>
      <c r="N637" s="236">
        <f>SUM(N623:N636)</f>
        <v>5366908689</v>
      </c>
      <c r="O637" s="236">
        <f>SUM(O623:O636)</f>
        <v>5368673944</v>
      </c>
      <c r="P637" s="236">
        <f>SUM(P623:P636)</f>
        <v>1765255</v>
      </c>
      <c r="Q637" s="308"/>
    </row>
    <row r="638" spans="1:18" outlineLevel="1">
      <c r="A638" s="54" t="s">
        <v>667</v>
      </c>
      <c r="C638" s="85"/>
      <c r="D638" s="316"/>
      <c r="E638" s="316"/>
      <c r="F638" s="316"/>
      <c r="G638" s="316"/>
      <c r="H638" s="318"/>
      <c r="I638" s="69"/>
      <c r="K638" s="56"/>
      <c r="L638" s="77"/>
      <c r="M638" s="78"/>
      <c r="N638" s="78"/>
      <c r="O638" s="78"/>
      <c r="P638" s="78"/>
      <c r="Q638" s="86"/>
    </row>
    <row r="639" spans="1:18" outlineLevel="1">
      <c r="A639" s="54" t="s">
        <v>667</v>
      </c>
      <c r="C639" s="294" t="str">
        <f t="shared" si="162"/>
        <v>&lt;통안채&gt;</v>
      </c>
      <c r="D639" s="316"/>
      <c r="E639" s="316"/>
      <c r="F639" s="316"/>
      <c r="G639" s="316"/>
      <c r="H639" s="318"/>
      <c r="I639" s="69"/>
      <c r="K639" s="56"/>
      <c r="L639" s="295" t="s">
        <v>1027</v>
      </c>
      <c r="M639" s="78"/>
      <c r="N639" s="78"/>
      <c r="O639" s="78"/>
      <c r="P639" s="78"/>
      <c r="Q639" s="86"/>
    </row>
    <row r="640" spans="1:18" outlineLevel="1">
      <c r="A640" s="54" t="s">
        <v>667</v>
      </c>
      <c r="C640" s="85">
        <f t="shared" si="162"/>
        <v>0</v>
      </c>
      <c r="D640" s="316">
        <f t="shared" ref="D640:D665" si="163">ROUND(M640/1000,0)</f>
        <v>0</v>
      </c>
      <c r="E640" s="316">
        <f t="shared" ref="E640:E663" si="164">ROUND(N640/1000,0)</f>
        <v>0</v>
      </c>
      <c r="F640" s="316">
        <f t="shared" ref="F640:F663" si="165">ROUND(O640/1000,0)</f>
        <v>0</v>
      </c>
      <c r="G640" s="316">
        <f t="shared" ref="G640:G663" si="166">F640-E640</f>
        <v>0</v>
      </c>
      <c r="H640" s="318" t="str">
        <f t="shared" ref="H640:H666" si="167">LEFT(Q640,4)&amp;"."&amp;MID(Q640,5,2)&amp;"."&amp;RIGHT(Q640,2)</f>
        <v>..</v>
      </c>
      <c r="I640" s="69"/>
      <c r="K640" s="56"/>
      <c r="L640" s="329"/>
      <c r="M640" s="330"/>
      <c r="N640" s="330"/>
      <c r="O640" s="330"/>
      <c r="P640" s="78"/>
      <c r="Q640" s="331"/>
      <c r="R640" s="49" t="str">
        <f t="shared" si="159"/>
        <v>..</v>
      </c>
    </row>
    <row r="641" spans="1:18" outlineLevel="1">
      <c r="A641" s="54" t="s">
        <v>667</v>
      </c>
      <c r="C641" s="85">
        <f t="shared" si="162"/>
        <v>0</v>
      </c>
      <c r="D641" s="316">
        <f t="shared" si="163"/>
        <v>0</v>
      </c>
      <c r="E641" s="316">
        <f t="shared" si="164"/>
        <v>0</v>
      </c>
      <c r="F641" s="316">
        <f t="shared" si="165"/>
        <v>0</v>
      </c>
      <c r="G641" s="316">
        <f t="shared" si="166"/>
        <v>0</v>
      </c>
      <c r="H641" s="318" t="str">
        <f t="shared" si="167"/>
        <v>..</v>
      </c>
      <c r="I641" s="69"/>
      <c r="K641" s="56"/>
      <c r="L641" s="329"/>
      <c r="M641" s="330"/>
      <c r="N641" s="330"/>
      <c r="O641" s="330"/>
      <c r="P641" s="78"/>
      <c r="Q641" s="331"/>
      <c r="R641" s="49" t="str">
        <f t="shared" si="159"/>
        <v>..</v>
      </c>
    </row>
    <row r="642" spans="1:18" outlineLevel="1">
      <c r="A642" s="54" t="s">
        <v>667</v>
      </c>
      <c r="C642" s="85">
        <f t="shared" si="162"/>
        <v>0</v>
      </c>
      <c r="D642" s="316">
        <f t="shared" si="163"/>
        <v>0</v>
      </c>
      <c r="E642" s="316">
        <f t="shared" si="164"/>
        <v>0</v>
      </c>
      <c r="F642" s="316">
        <f t="shared" si="165"/>
        <v>0</v>
      </c>
      <c r="G642" s="316">
        <f t="shared" si="166"/>
        <v>0</v>
      </c>
      <c r="H642" s="318" t="str">
        <f t="shared" si="167"/>
        <v>..</v>
      </c>
      <c r="I642" s="69"/>
      <c r="K642" s="56"/>
      <c r="L642" s="329"/>
      <c r="M642" s="330"/>
      <c r="N642" s="330"/>
      <c r="O642" s="330"/>
      <c r="P642" s="78"/>
      <c r="Q642" s="331"/>
      <c r="R642" s="49" t="str">
        <f t="shared" si="159"/>
        <v>..</v>
      </c>
    </row>
    <row r="643" spans="1:18" outlineLevel="1">
      <c r="A643" s="54" t="s">
        <v>667</v>
      </c>
      <c r="C643" s="85">
        <f t="shared" si="162"/>
        <v>0</v>
      </c>
      <c r="D643" s="316">
        <f t="shared" si="163"/>
        <v>0</v>
      </c>
      <c r="E643" s="316">
        <f t="shared" si="164"/>
        <v>0</v>
      </c>
      <c r="F643" s="316">
        <f t="shared" si="165"/>
        <v>0</v>
      </c>
      <c r="G643" s="316">
        <f t="shared" si="166"/>
        <v>0</v>
      </c>
      <c r="H643" s="318" t="str">
        <f t="shared" si="167"/>
        <v>..</v>
      </c>
      <c r="I643" s="69"/>
      <c r="K643" s="56"/>
      <c r="L643" s="329"/>
      <c r="M643" s="330"/>
      <c r="N643" s="330"/>
      <c r="O643" s="330"/>
      <c r="P643" s="78"/>
      <c r="Q643" s="331"/>
      <c r="R643" s="49" t="str">
        <f t="shared" si="159"/>
        <v>..</v>
      </c>
    </row>
    <row r="644" spans="1:18" outlineLevel="1">
      <c r="A644" s="54" t="s">
        <v>667</v>
      </c>
      <c r="C644" s="85">
        <f t="shared" si="162"/>
        <v>0</v>
      </c>
      <c r="D644" s="316">
        <f t="shared" si="163"/>
        <v>0</v>
      </c>
      <c r="E644" s="316">
        <f t="shared" si="164"/>
        <v>0</v>
      </c>
      <c r="F644" s="316">
        <f t="shared" si="165"/>
        <v>0</v>
      </c>
      <c r="G644" s="316">
        <f>F644-E644</f>
        <v>0</v>
      </c>
      <c r="H644" s="318" t="str">
        <f t="shared" si="167"/>
        <v>..</v>
      </c>
      <c r="I644" s="69"/>
      <c r="K644" s="56"/>
      <c r="L644" s="329"/>
      <c r="M644" s="330"/>
      <c r="N644" s="330"/>
      <c r="O644" s="330"/>
      <c r="P644" s="78"/>
      <c r="Q644" s="331"/>
      <c r="R644" s="49" t="str">
        <f t="shared" si="159"/>
        <v>..</v>
      </c>
    </row>
    <row r="645" spans="1:18" outlineLevel="1">
      <c r="A645" s="54" t="s">
        <v>667</v>
      </c>
      <c r="C645" s="85">
        <f t="shared" si="162"/>
        <v>0</v>
      </c>
      <c r="D645" s="316">
        <f t="shared" si="163"/>
        <v>0</v>
      </c>
      <c r="E645" s="316">
        <f t="shared" si="164"/>
        <v>0</v>
      </c>
      <c r="F645" s="316">
        <f t="shared" ref="F645" si="168">ROUND(O645/1000,0)</f>
        <v>0</v>
      </c>
      <c r="G645" s="316">
        <f t="shared" si="166"/>
        <v>0</v>
      </c>
      <c r="H645" s="318" t="str">
        <f t="shared" si="167"/>
        <v>..</v>
      </c>
      <c r="I645" s="69"/>
      <c r="K645" s="56"/>
      <c r="L645" s="329"/>
      <c r="M645" s="330"/>
      <c r="N645" s="330"/>
      <c r="O645" s="330"/>
      <c r="P645" s="78"/>
      <c r="Q645" s="331"/>
      <c r="R645" s="49" t="str">
        <f t="shared" si="159"/>
        <v>..</v>
      </c>
    </row>
    <row r="646" spans="1:18" outlineLevel="1">
      <c r="A646" s="54" t="s">
        <v>667</v>
      </c>
      <c r="C646" s="85">
        <f t="shared" si="162"/>
        <v>0</v>
      </c>
      <c r="D646" s="316">
        <f t="shared" si="163"/>
        <v>0</v>
      </c>
      <c r="E646" s="316">
        <f t="shared" si="164"/>
        <v>0</v>
      </c>
      <c r="F646" s="316">
        <f t="shared" si="165"/>
        <v>0</v>
      </c>
      <c r="G646" s="316">
        <f t="shared" si="166"/>
        <v>0</v>
      </c>
      <c r="H646" s="318" t="str">
        <f t="shared" si="167"/>
        <v>..</v>
      </c>
      <c r="I646" s="69"/>
      <c r="K646" s="56"/>
      <c r="L646" s="329"/>
      <c r="M646" s="330"/>
      <c r="N646" s="330"/>
      <c r="O646" s="330"/>
      <c r="P646" s="78">
        <f t="shared" si="158"/>
        <v>0</v>
      </c>
      <c r="Q646" s="331"/>
      <c r="R646" s="49" t="str">
        <f t="shared" si="159"/>
        <v>..</v>
      </c>
    </row>
    <row r="647" spans="1:18" outlineLevel="1">
      <c r="A647" s="54" t="s">
        <v>667</v>
      </c>
      <c r="C647" s="85">
        <f t="shared" si="162"/>
        <v>0</v>
      </c>
      <c r="D647" s="316">
        <f t="shared" si="163"/>
        <v>0</v>
      </c>
      <c r="E647" s="316">
        <f t="shared" si="164"/>
        <v>0</v>
      </c>
      <c r="F647" s="316">
        <f t="shared" si="165"/>
        <v>0</v>
      </c>
      <c r="G647" s="316">
        <f t="shared" si="166"/>
        <v>0</v>
      </c>
      <c r="H647" s="318" t="str">
        <f t="shared" si="167"/>
        <v>..</v>
      </c>
      <c r="I647" s="69"/>
      <c r="K647" s="56"/>
      <c r="L647" s="329"/>
      <c r="M647" s="330"/>
      <c r="N647" s="330"/>
      <c r="O647" s="330"/>
      <c r="P647" s="78">
        <f t="shared" si="158"/>
        <v>0</v>
      </c>
      <c r="Q647" s="331"/>
      <c r="R647" s="49" t="str">
        <f t="shared" si="159"/>
        <v>..</v>
      </c>
    </row>
    <row r="648" spans="1:18" outlineLevel="1">
      <c r="A648" s="54" t="s">
        <v>667</v>
      </c>
      <c r="C648" s="85">
        <f t="shared" si="162"/>
        <v>0</v>
      </c>
      <c r="D648" s="316">
        <f t="shared" si="163"/>
        <v>0</v>
      </c>
      <c r="E648" s="316">
        <f t="shared" si="164"/>
        <v>0</v>
      </c>
      <c r="F648" s="316">
        <f t="shared" si="165"/>
        <v>0</v>
      </c>
      <c r="G648" s="316">
        <f t="shared" si="166"/>
        <v>0</v>
      </c>
      <c r="H648" s="318" t="str">
        <f t="shared" si="167"/>
        <v>..</v>
      </c>
      <c r="I648" s="69"/>
      <c r="K648" s="56"/>
      <c r="L648" s="329"/>
      <c r="M648" s="330"/>
      <c r="N648" s="330"/>
      <c r="O648" s="330"/>
      <c r="P648" s="78">
        <f t="shared" si="158"/>
        <v>0</v>
      </c>
      <c r="Q648" s="331"/>
      <c r="R648" s="49" t="str">
        <f t="shared" si="159"/>
        <v>..</v>
      </c>
    </row>
    <row r="649" spans="1:18" outlineLevel="1">
      <c r="A649" s="54" t="s">
        <v>667</v>
      </c>
      <c r="C649" s="85">
        <f t="shared" si="162"/>
        <v>0</v>
      </c>
      <c r="D649" s="316">
        <f t="shared" si="163"/>
        <v>0</v>
      </c>
      <c r="E649" s="316">
        <f t="shared" si="164"/>
        <v>0</v>
      </c>
      <c r="F649" s="316">
        <f t="shared" si="165"/>
        <v>0</v>
      </c>
      <c r="G649" s="316">
        <f t="shared" si="166"/>
        <v>0</v>
      </c>
      <c r="H649" s="318" t="str">
        <f t="shared" si="167"/>
        <v>..</v>
      </c>
      <c r="I649" s="69"/>
      <c r="K649" s="56"/>
      <c r="L649" s="329"/>
      <c r="M649" s="330"/>
      <c r="N649" s="330"/>
      <c r="O649" s="330"/>
      <c r="P649" s="78">
        <f t="shared" si="158"/>
        <v>0</v>
      </c>
      <c r="Q649" s="331"/>
      <c r="R649" s="49" t="str">
        <f t="shared" si="159"/>
        <v>..</v>
      </c>
    </row>
    <row r="650" spans="1:18" outlineLevel="1">
      <c r="A650" s="54" t="s">
        <v>667</v>
      </c>
      <c r="C650" s="85">
        <f t="shared" ref="C650" si="169">L650</f>
        <v>0</v>
      </c>
      <c r="D650" s="316">
        <f t="shared" ref="D650" si="170">ROUND(M650/1000,0)</f>
        <v>0</v>
      </c>
      <c r="E650" s="316">
        <f t="shared" si="164"/>
        <v>0</v>
      </c>
      <c r="F650" s="316">
        <f t="shared" ref="F650" si="171">ROUND(O650/1000,0)</f>
        <v>0</v>
      </c>
      <c r="G650" s="316">
        <f t="shared" ref="G650" si="172">F650-E650</f>
        <v>0</v>
      </c>
      <c r="H650" s="318" t="str">
        <f t="shared" ref="H650" si="173">LEFT(Q650,4)&amp;"."&amp;MID(Q650,5,2)&amp;"."&amp;RIGHT(Q650,2)</f>
        <v>..</v>
      </c>
      <c r="I650" s="69"/>
      <c r="K650" s="56"/>
      <c r="L650" s="329"/>
      <c r="M650" s="330"/>
      <c r="N650" s="330"/>
      <c r="O650" s="330"/>
      <c r="P650" s="78">
        <f t="shared" ref="P650:P651" si="174">O650-N650</f>
        <v>0</v>
      </c>
      <c r="Q650" s="331"/>
      <c r="R650" s="49" t="str">
        <f t="shared" ref="R650" si="175">LEFT(Q650,4)&amp;"."&amp;MID(Q650,5,2)&amp;"."&amp;RIGHT(Q650,2)</f>
        <v>..</v>
      </c>
    </row>
    <row r="651" spans="1:18" outlineLevel="1">
      <c r="A651" s="54" t="s">
        <v>667</v>
      </c>
      <c r="C651" s="85">
        <f t="shared" ref="C651" si="176">L651</f>
        <v>0</v>
      </c>
      <c r="D651" s="316">
        <f t="shared" ref="D651" si="177">ROUND(M651/1000,0)</f>
        <v>0</v>
      </c>
      <c r="E651" s="316">
        <f t="shared" si="164"/>
        <v>0</v>
      </c>
      <c r="F651" s="316">
        <f t="shared" ref="F651" si="178">ROUND(O651/1000,0)</f>
        <v>0</v>
      </c>
      <c r="G651" s="316">
        <f t="shared" ref="G651" si="179">F651-E651</f>
        <v>0</v>
      </c>
      <c r="H651" s="318" t="str">
        <f t="shared" ref="H651" si="180">LEFT(Q651,4)&amp;"."&amp;MID(Q651,5,2)&amp;"."&amp;RIGHT(Q651,2)</f>
        <v>..</v>
      </c>
      <c r="I651" s="69"/>
      <c r="K651" s="56"/>
      <c r="L651" s="329"/>
      <c r="M651" s="330"/>
      <c r="N651" s="330"/>
      <c r="O651" s="330"/>
      <c r="P651" s="78">
        <f t="shared" si="174"/>
        <v>0</v>
      </c>
      <c r="Q651" s="331"/>
    </row>
    <row r="652" spans="1:18" outlineLevel="1">
      <c r="A652" s="54" t="s">
        <v>667</v>
      </c>
      <c r="C652" s="309" t="str">
        <f t="shared" si="162"/>
        <v>소계</v>
      </c>
      <c r="D652" s="317">
        <f>SUM(D640:D651)</f>
        <v>0</v>
      </c>
      <c r="E652" s="317">
        <f t="shared" si="164"/>
        <v>0</v>
      </c>
      <c r="F652" s="317">
        <f>SUM(F640:F651)</f>
        <v>0</v>
      </c>
      <c r="G652" s="317">
        <f>SUM(G640:G651)</f>
        <v>0</v>
      </c>
      <c r="H652" s="319"/>
      <c r="I652" s="69"/>
      <c r="K652" s="56"/>
      <c r="L652" s="307" t="s">
        <v>869</v>
      </c>
      <c r="M652" s="236">
        <f>SUM(M640:M651)</f>
        <v>0</v>
      </c>
      <c r="N652" s="236">
        <f>SUM(N640:N651)</f>
        <v>0</v>
      </c>
      <c r="O652" s="236">
        <f>SUM(O640:O651)</f>
        <v>0</v>
      </c>
      <c r="P652" s="236">
        <f>SUM(P640:P651)</f>
        <v>0</v>
      </c>
      <c r="Q652" s="308"/>
    </row>
    <row r="653" spans="1:18" outlineLevel="1">
      <c r="A653" s="54" t="s">
        <v>667</v>
      </c>
      <c r="C653" s="85"/>
      <c r="D653" s="316"/>
      <c r="E653" s="316"/>
      <c r="F653" s="316"/>
      <c r="G653" s="316"/>
      <c r="H653" s="318"/>
      <c r="I653" s="69"/>
      <c r="K653" s="56"/>
      <c r="L653" s="77"/>
      <c r="M653" s="78"/>
      <c r="N653" s="78"/>
      <c r="O653" s="78"/>
      <c r="P653" s="78"/>
      <c r="Q653" s="86"/>
    </row>
    <row r="654" spans="1:18" outlineLevel="1">
      <c r="A654" s="54" t="s">
        <v>667</v>
      </c>
      <c r="C654" s="294" t="str">
        <f t="shared" si="162"/>
        <v>&lt;회사채&gt;</v>
      </c>
      <c r="D654" s="316">
        <f t="shared" si="163"/>
        <v>0</v>
      </c>
      <c r="E654" s="316">
        <f t="shared" si="164"/>
        <v>0</v>
      </c>
      <c r="F654" s="316">
        <f t="shared" si="165"/>
        <v>0</v>
      </c>
      <c r="G654" s="316">
        <f t="shared" si="166"/>
        <v>0</v>
      </c>
      <c r="H654" s="318" t="str">
        <f t="shared" si="167"/>
        <v>..</v>
      </c>
      <c r="I654" s="69"/>
      <c r="K654" s="56"/>
      <c r="L654" s="295" t="s">
        <v>866</v>
      </c>
      <c r="M654" s="78"/>
      <c r="N654" s="78"/>
      <c r="O654" s="78"/>
      <c r="P654" s="78">
        <f t="shared" si="158"/>
        <v>0</v>
      </c>
      <c r="Q654" s="86"/>
      <c r="R654" s="49" t="str">
        <f t="shared" si="159"/>
        <v>..</v>
      </c>
    </row>
    <row r="655" spans="1:18" outlineLevel="1">
      <c r="A655" s="54" t="s">
        <v>667</v>
      </c>
      <c r="C655" s="85">
        <f t="shared" si="162"/>
        <v>0</v>
      </c>
      <c r="D655" s="316">
        <f t="shared" si="163"/>
        <v>0</v>
      </c>
      <c r="E655" s="316">
        <f t="shared" si="164"/>
        <v>0</v>
      </c>
      <c r="F655" s="316">
        <f t="shared" si="165"/>
        <v>0</v>
      </c>
      <c r="G655" s="316">
        <f t="shared" si="166"/>
        <v>0</v>
      </c>
      <c r="H655" s="318" t="str">
        <f t="shared" si="167"/>
        <v>..</v>
      </c>
      <c r="I655" s="69"/>
      <c r="K655" s="56"/>
      <c r="L655" s="329"/>
      <c r="M655" s="330"/>
      <c r="N655" s="330"/>
      <c r="O655" s="330"/>
      <c r="P655" s="78">
        <f t="shared" si="158"/>
        <v>0</v>
      </c>
      <c r="Q655" s="331"/>
      <c r="R655" s="49" t="str">
        <f t="shared" si="159"/>
        <v>..</v>
      </c>
    </row>
    <row r="656" spans="1:18" outlineLevel="1">
      <c r="A656" s="54" t="s">
        <v>667</v>
      </c>
      <c r="C656" s="85">
        <f t="shared" si="162"/>
        <v>0</v>
      </c>
      <c r="D656" s="316">
        <f t="shared" si="163"/>
        <v>0</v>
      </c>
      <c r="E656" s="316">
        <f t="shared" si="164"/>
        <v>0</v>
      </c>
      <c r="F656" s="316">
        <f t="shared" si="165"/>
        <v>0</v>
      </c>
      <c r="G656" s="316">
        <f t="shared" si="166"/>
        <v>0</v>
      </c>
      <c r="H656" s="318" t="str">
        <f t="shared" si="167"/>
        <v>..</v>
      </c>
      <c r="I656" s="69"/>
      <c r="K656" s="56"/>
      <c r="L656" s="329"/>
      <c r="M656" s="330"/>
      <c r="N656" s="330"/>
      <c r="O656" s="330"/>
      <c r="P656" s="78">
        <f t="shared" si="158"/>
        <v>0</v>
      </c>
      <c r="Q656" s="331"/>
      <c r="R656" s="49" t="str">
        <f t="shared" si="159"/>
        <v>..</v>
      </c>
    </row>
    <row r="657" spans="1:19" outlineLevel="1">
      <c r="A657" s="54" t="s">
        <v>667</v>
      </c>
      <c r="C657" s="85">
        <f t="shared" si="162"/>
        <v>0</v>
      </c>
      <c r="D657" s="316">
        <f t="shared" si="163"/>
        <v>0</v>
      </c>
      <c r="E657" s="316">
        <f t="shared" si="164"/>
        <v>0</v>
      </c>
      <c r="F657" s="316">
        <f t="shared" si="165"/>
        <v>0</v>
      </c>
      <c r="G657" s="316">
        <f t="shared" si="166"/>
        <v>0</v>
      </c>
      <c r="H657" s="318" t="str">
        <f t="shared" si="167"/>
        <v>..</v>
      </c>
      <c r="I657" s="69"/>
      <c r="K657" s="56"/>
      <c r="L657" s="329"/>
      <c r="M657" s="330"/>
      <c r="N657" s="330"/>
      <c r="O657" s="330"/>
      <c r="P657" s="78">
        <f t="shared" si="158"/>
        <v>0</v>
      </c>
      <c r="Q657" s="331"/>
      <c r="R657" s="49" t="str">
        <f t="shared" si="159"/>
        <v>..</v>
      </c>
    </row>
    <row r="658" spans="1:19" outlineLevel="1">
      <c r="A658" s="54" t="s">
        <v>667</v>
      </c>
      <c r="C658" s="85">
        <f t="shared" si="162"/>
        <v>0</v>
      </c>
      <c r="D658" s="316">
        <f t="shared" si="163"/>
        <v>0</v>
      </c>
      <c r="E658" s="316">
        <f t="shared" si="164"/>
        <v>0</v>
      </c>
      <c r="F658" s="320">
        <f>ROUND(O658/1000,0)</f>
        <v>0</v>
      </c>
      <c r="G658" s="316">
        <f t="shared" si="166"/>
        <v>0</v>
      </c>
      <c r="H658" s="318" t="str">
        <f t="shared" si="167"/>
        <v>..</v>
      </c>
      <c r="I658" s="69"/>
      <c r="K658" s="56"/>
      <c r="L658" s="329"/>
      <c r="M658" s="330"/>
      <c r="N658" s="330"/>
      <c r="O658" s="330"/>
      <c r="P658" s="78">
        <f t="shared" si="158"/>
        <v>0</v>
      </c>
      <c r="Q658" s="331"/>
      <c r="R658" s="49" t="str">
        <f t="shared" si="159"/>
        <v>..</v>
      </c>
    </row>
    <row r="659" spans="1:19" outlineLevel="1">
      <c r="A659" s="54" t="s">
        <v>667</v>
      </c>
      <c r="C659" s="85">
        <f t="shared" si="162"/>
        <v>0</v>
      </c>
      <c r="D659" s="316">
        <f t="shared" si="163"/>
        <v>0</v>
      </c>
      <c r="E659" s="316">
        <f t="shared" si="164"/>
        <v>0</v>
      </c>
      <c r="F659" s="320">
        <f>ROUND(O659/1000,0)</f>
        <v>0</v>
      </c>
      <c r="G659" s="316">
        <f t="shared" si="166"/>
        <v>0</v>
      </c>
      <c r="H659" s="318" t="str">
        <f t="shared" si="167"/>
        <v>..</v>
      </c>
      <c r="I659" s="69"/>
      <c r="K659" s="56"/>
      <c r="L659" s="329"/>
      <c r="M659" s="330"/>
      <c r="N659" s="330"/>
      <c r="O659" s="330"/>
      <c r="P659" s="78">
        <f t="shared" si="158"/>
        <v>0</v>
      </c>
      <c r="Q659" s="331"/>
      <c r="R659" s="49" t="str">
        <f t="shared" si="159"/>
        <v>..</v>
      </c>
    </row>
    <row r="660" spans="1:19" outlineLevel="1">
      <c r="A660" s="54" t="s">
        <v>667</v>
      </c>
      <c r="C660" s="85">
        <f t="shared" si="162"/>
        <v>0</v>
      </c>
      <c r="D660" s="316">
        <f t="shared" si="163"/>
        <v>0</v>
      </c>
      <c r="E660" s="316">
        <f t="shared" si="164"/>
        <v>0</v>
      </c>
      <c r="F660" s="316">
        <f t="shared" si="165"/>
        <v>0</v>
      </c>
      <c r="G660" s="316">
        <f t="shared" si="166"/>
        <v>0</v>
      </c>
      <c r="H660" s="318" t="str">
        <f t="shared" si="167"/>
        <v>..</v>
      </c>
      <c r="I660" s="69"/>
      <c r="K660" s="56"/>
      <c r="L660" s="329"/>
      <c r="M660" s="330"/>
      <c r="N660" s="330"/>
      <c r="O660" s="330"/>
      <c r="P660" s="78">
        <f t="shared" si="158"/>
        <v>0</v>
      </c>
      <c r="Q660" s="331"/>
      <c r="R660" s="49" t="str">
        <f t="shared" si="159"/>
        <v>..</v>
      </c>
    </row>
    <row r="661" spans="1:19" outlineLevel="1">
      <c r="A661" s="54" t="s">
        <v>667</v>
      </c>
      <c r="C661" s="85">
        <f t="shared" si="162"/>
        <v>0</v>
      </c>
      <c r="D661" s="316">
        <f t="shared" si="163"/>
        <v>0</v>
      </c>
      <c r="E661" s="316">
        <f t="shared" si="164"/>
        <v>0</v>
      </c>
      <c r="F661" s="316">
        <f t="shared" si="165"/>
        <v>0</v>
      </c>
      <c r="G661" s="316">
        <f t="shared" si="166"/>
        <v>0</v>
      </c>
      <c r="H661" s="318" t="str">
        <f t="shared" si="167"/>
        <v>..</v>
      </c>
      <c r="I661" s="69"/>
      <c r="K661" s="56"/>
      <c r="L661" s="329"/>
      <c r="M661" s="330"/>
      <c r="N661" s="330"/>
      <c r="O661" s="330"/>
      <c r="P661" s="78">
        <f t="shared" si="158"/>
        <v>0</v>
      </c>
      <c r="Q661" s="331"/>
      <c r="R661" s="49" t="str">
        <f t="shared" si="159"/>
        <v>..</v>
      </c>
    </row>
    <row r="662" spans="1:19" outlineLevel="1">
      <c r="A662" s="54" t="s">
        <v>667</v>
      </c>
      <c r="C662" s="85">
        <f t="shared" si="162"/>
        <v>0</v>
      </c>
      <c r="D662" s="316">
        <f t="shared" si="163"/>
        <v>0</v>
      </c>
      <c r="E662" s="316">
        <f t="shared" si="164"/>
        <v>0</v>
      </c>
      <c r="F662" s="316">
        <f t="shared" si="165"/>
        <v>0</v>
      </c>
      <c r="G662" s="316">
        <f t="shared" si="166"/>
        <v>0</v>
      </c>
      <c r="H662" s="318" t="str">
        <f t="shared" si="167"/>
        <v>..</v>
      </c>
      <c r="I662" s="69"/>
      <c r="K662" s="56"/>
      <c r="L662" s="329"/>
      <c r="M662" s="330"/>
      <c r="N662" s="330"/>
      <c r="O662" s="330"/>
      <c r="P662" s="78">
        <f t="shared" ref="P662:P665" si="181">O662-N662</f>
        <v>0</v>
      </c>
      <c r="Q662" s="331"/>
      <c r="R662" s="49" t="str">
        <f t="shared" si="159"/>
        <v>..</v>
      </c>
    </row>
    <row r="663" spans="1:19" outlineLevel="1">
      <c r="A663" s="54" t="s">
        <v>667</v>
      </c>
      <c r="C663" s="85">
        <f t="shared" si="162"/>
        <v>0</v>
      </c>
      <c r="D663" s="316">
        <f t="shared" si="163"/>
        <v>0</v>
      </c>
      <c r="E663" s="316">
        <f t="shared" si="164"/>
        <v>0</v>
      </c>
      <c r="F663" s="316">
        <f t="shared" si="165"/>
        <v>0</v>
      </c>
      <c r="G663" s="316">
        <f t="shared" si="166"/>
        <v>0</v>
      </c>
      <c r="H663" s="318" t="str">
        <f t="shared" si="167"/>
        <v>..</v>
      </c>
      <c r="I663" s="69"/>
      <c r="K663" s="56"/>
      <c r="L663" s="329"/>
      <c r="M663" s="330"/>
      <c r="N663" s="330"/>
      <c r="O663" s="330"/>
      <c r="P663" s="78">
        <f t="shared" si="181"/>
        <v>0</v>
      </c>
      <c r="Q663" s="331"/>
      <c r="R663" s="49" t="str">
        <f t="shared" ref="R663:R666" si="182">LEFT(Q663,4)&amp;"."&amp;MID(Q663,5,2)&amp;"."&amp;RIGHT(Q663,2)</f>
        <v>..</v>
      </c>
    </row>
    <row r="664" spans="1:19" outlineLevel="1">
      <c r="A664" s="54" t="s">
        <v>667</v>
      </c>
      <c r="C664" s="85">
        <f t="shared" si="162"/>
        <v>0</v>
      </c>
      <c r="D664" s="316">
        <f t="shared" si="163"/>
        <v>0</v>
      </c>
      <c r="E664" s="316">
        <f t="shared" ref="E664:E665" si="183">ROUND(N664/1000,0)</f>
        <v>0</v>
      </c>
      <c r="F664" s="316">
        <f t="shared" ref="F664:F665" si="184">ROUND(O664/1000,0)</f>
        <v>0</v>
      </c>
      <c r="G664" s="316">
        <f t="shared" ref="G664:G665" si="185">F664-E664</f>
        <v>0</v>
      </c>
      <c r="H664" s="318" t="str">
        <f t="shared" si="167"/>
        <v>..</v>
      </c>
      <c r="I664" s="69"/>
      <c r="K664" s="56"/>
      <c r="L664" s="329"/>
      <c r="M664" s="330"/>
      <c r="N664" s="330"/>
      <c r="O664" s="330"/>
      <c r="P664" s="78">
        <f t="shared" si="181"/>
        <v>0</v>
      </c>
      <c r="Q664" s="331"/>
      <c r="R664" s="49" t="str">
        <f t="shared" si="182"/>
        <v>..</v>
      </c>
    </row>
    <row r="665" spans="1:19" outlineLevel="1">
      <c r="A665" s="54" t="s">
        <v>667</v>
      </c>
      <c r="C665" s="85">
        <f t="shared" si="162"/>
        <v>0</v>
      </c>
      <c r="D665" s="316">
        <f t="shared" si="163"/>
        <v>0</v>
      </c>
      <c r="E665" s="316">
        <f t="shared" si="183"/>
        <v>0</v>
      </c>
      <c r="F665" s="316">
        <f t="shared" si="184"/>
        <v>0</v>
      </c>
      <c r="G665" s="316">
        <f t="shared" si="185"/>
        <v>0</v>
      </c>
      <c r="H665" s="318" t="str">
        <f t="shared" si="167"/>
        <v>..</v>
      </c>
      <c r="I665" s="69"/>
      <c r="K665" s="56"/>
      <c r="L665" s="329"/>
      <c r="M665" s="330"/>
      <c r="N665" s="330"/>
      <c r="O665" s="330"/>
      <c r="P665" s="78">
        <f t="shared" si="181"/>
        <v>0</v>
      </c>
      <c r="Q665" s="331"/>
      <c r="R665" s="49" t="str">
        <f t="shared" si="182"/>
        <v>..</v>
      </c>
    </row>
    <row r="666" spans="1:19" outlineLevel="1">
      <c r="A666" s="54" t="s">
        <v>667</v>
      </c>
      <c r="C666" s="307" t="s">
        <v>869</v>
      </c>
      <c r="D666" s="317">
        <f>SUM(D654:D665)</f>
        <v>0</v>
      </c>
      <c r="E666" s="317">
        <f>SUM(E654:E665)</f>
        <v>0</v>
      </c>
      <c r="F666" s="317">
        <f>SUM(F654:F665)</f>
        <v>0</v>
      </c>
      <c r="G666" s="317">
        <f>SUM(G654:G665)</f>
        <v>0</v>
      </c>
      <c r="H666" s="319" t="str">
        <f t="shared" si="167"/>
        <v>..</v>
      </c>
      <c r="I666" s="69"/>
      <c r="K666" s="56"/>
      <c r="L666" s="307" t="s">
        <v>869</v>
      </c>
      <c r="M666" s="236">
        <f>SUM(M655:M665)</f>
        <v>0</v>
      </c>
      <c r="N666" s="236">
        <f>SUM(N655:N665)</f>
        <v>0</v>
      </c>
      <c r="O666" s="236">
        <f>SUM(O655:O665)</f>
        <v>0</v>
      </c>
      <c r="P666" s="236">
        <f>SUM(P655:P665)</f>
        <v>0</v>
      </c>
      <c r="Q666" s="308"/>
      <c r="R666" s="49" t="str">
        <f t="shared" si="182"/>
        <v>..</v>
      </c>
    </row>
    <row r="667" spans="1:19" outlineLevel="1">
      <c r="A667" s="54" t="s">
        <v>667</v>
      </c>
      <c r="C667" s="309" t="s">
        <v>284</v>
      </c>
      <c r="D667" s="317">
        <f>D637+D652+D666</f>
        <v>7100000</v>
      </c>
      <c r="E667" s="317">
        <f>E637+E652+E666</f>
        <v>5366909</v>
      </c>
      <c r="F667" s="317">
        <f>F637+F652+F666</f>
        <v>5368674</v>
      </c>
      <c r="G667" s="317">
        <f>G637+G652+G666</f>
        <v>1765</v>
      </c>
      <c r="H667" s="319"/>
      <c r="I667" s="69"/>
      <c r="K667" s="56"/>
      <c r="L667" s="307" t="s">
        <v>284</v>
      </c>
      <c r="M667" s="236">
        <f>M637+M652+M666</f>
        <v>7100000000</v>
      </c>
      <c r="N667" s="236">
        <f>N637+N652+N666</f>
        <v>5366908689</v>
      </c>
      <c r="O667" s="236">
        <f>O637+O652+O666</f>
        <v>5368673944</v>
      </c>
      <c r="P667" s="236">
        <f>P637+P652+P666</f>
        <v>1765255</v>
      </c>
      <c r="Q667" s="308"/>
    </row>
    <row r="668" spans="1:19" outlineLevel="1">
      <c r="A668" s="54" t="s">
        <v>667</v>
      </c>
      <c r="C668" s="141" t="s">
        <v>385</v>
      </c>
      <c r="D668" s="59" t="b">
        <f>D667=ROUND(M667/1000,0)</f>
        <v>1</v>
      </c>
      <c r="E668" s="59" t="b">
        <f>E667=ROUND(N667/1000,0)</f>
        <v>1</v>
      </c>
      <c r="F668" s="59" t="b">
        <f>F667=ROUND(O667/1000,0)</f>
        <v>1</v>
      </c>
      <c r="G668" s="59" t="b">
        <f>G667=ROUND(P667/1000,0)</f>
        <v>1</v>
      </c>
      <c r="K668" s="56"/>
      <c r="M668" s="68"/>
      <c r="N668" s="136" t="s">
        <v>384</v>
      </c>
      <c r="O668" s="62" t="b">
        <f>O667='C1_정산표'!C23</f>
        <v>1</v>
      </c>
      <c r="P668" s="88" t="s">
        <v>696</v>
      </c>
    </row>
    <row r="669" spans="1:19" outlineLevel="1">
      <c r="A669" s="54" t="s">
        <v>667</v>
      </c>
      <c r="C669" s="64"/>
      <c r="D669" s="321"/>
      <c r="E669" s="321">
        <f>E667-ROUND(N667/1000,0)</f>
        <v>0</v>
      </c>
      <c r="F669" s="322">
        <f>F667-ROUND(O667/1000,0)</f>
        <v>0</v>
      </c>
      <c r="G669" s="323"/>
      <c r="K669" s="56"/>
      <c r="M669" s="68"/>
      <c r="N669" s="68"/>
      <c r="O669" s="68"/>
      <c r="P669" s="136" t="s">
        <v>439</v>
      </c>
      <c r="Q669" s="62">
        <f>SUMIF($P$623:$P$636,"&gt;=0",$P$623:$P$636)+SUMIF($P$640:$P$651,"&gt;=0",$P$640:$P$651)+SUMIF($P$655:$P$665,"&gt;=0",$P$655:$P$665)-'C1_정산표'!G84</f>
        <v>1765255</v>
      </c>
      <c r="R669" s="62">
        <f>SUMIF($P$623:$P$636,"&gt;=0",$P$623:$P$636)+SUMIF($P$640:$P$651,"&gt;=0",$P$640:$P$651)+SUMIF($P$655:$P$665,"&gt;=0",$P$655:$P$665)</f>
        <v>1765255</v>
      </c>
      <c r="S669" s="88" t="s">
        <v>696</v>
      </c>
    </row>
    <row r="670" spans="1:19" outlineLevel="1">
      <c r="A670" s="54" t="s">
        <v>667</v>
      </c>
      <c r="C670" s="64"/>
      <c r="D670" s="321"/>
      <c r="E670" s="321"/>
      <c r="F670" s="322"/>
      <c r="G670" s="323"/>
      <c r="K670" s="56"/>
      <c r="M670" s="68"/>
      <c r="N670" s="68"/>
      <c r="O670" s="68"/>
      <c r="P670" s="136" t="s">
        <v>440</v>
      </c>
      <c r="Q670" s="62">
        <f>SUMIF($P$623:$P$636,"&lt;0",$P$623:$P$636)+SUMIF($P$640:$P$651,"&lt;0",$P$640:$P$651)+SUMIF($P$655:$P$665,"&lt;0",$P$655:$P$665)+'C1_정산표'!G98</f>
        <v>0</v>
      </c>
      <c r="R670" s="62">
        <f>-SUMIF($P$623:$P$636,"&lt;0",$P$623:$P$636)-SUMIF($P$640:$P$651,"&lt;0",$P$640:$P$651)-SUMIF($P$655:$P$665,"&lt;0",$P$655:$P$665)</f>
        <v>0</v>
      </c>
      <c r="S670" s="88" t="s">
        <v>696</v>
      </c>
    </row>
    <row r="671" spans="1:19">
      <c r="A671" s="54" t="s">
        <v>667</v>
      </c>
      <c r="C671" s="64"/>
      <c r="D671" s="321"/>
      <c r="E671" s="321"/>
      <c r="F671" s="322"/>
      <c r="G671" s="323"/>
      <c r="K671" s="56"/>
      <c r="M671" s="68"/>
      <c r="N671" s="68"/>
      <c r="O671" s="68"/>
      <c r="P671" s="142"/>
    </row>
    <row r="672" spans="1:19" hidden="1" outlineLevel="1">
      <c r="A672" s="54" t="s">
        <v>667</v>
      </c>
      <c r="C672" s="55" t="s">
        <v>550</v>
      </c>
      <c r="D672" s="321"/>
      <c r="E672" s="321"/>
      <c r="F672" s="322"/>
      <c r="G672" s="323"/>
      <c r="K672" s="56"/>
      <c r="L672" s="49" t="s">
        <v>550</v>
      </c>
      <c r="M672" s="68"/>
      <c r="N672" s="68"/>
      <c r="O672" s="68"/>
      <c r="P672" s="142"/>
    </row>
    <row r="673" spans="1:18" hidden="1" outlineLevel="1">
      <c r="A673" s="54" t="s">
        <v>667</v>
      </c>
      <c r="C673" s="125" t="s">
        <v>4</v>
      </c>
      <c r="D673" s="126" t="s">
        <v>285</v>
      </c>
      <c r="E673" s="126" t="str">
        <f>N673</f>
        <v>외화금액</v>
      </c>
      <c r="F673" s="126" t="str">
        <f>O673</f>
        <v>장부금액</v>
      </c>
      <c r="G673" s="126" t="s">
        <v>283</v>
      </c>
      <c r="K673" s="56"/>
      <c r="L673" s="343" t="s">
        <v>4</v>
      </c>
      <c r="M673" s="126" t="s">
        <v>285</v>
      </c>
      <c r="N673" s="126" t="s">
        <v>551</v>
      </c>
      <c r="O673" s="126" t="s">
        <v>552</v>
      </c>
      <c r="P673" s="126" t="s">
        <v>283</v>
      </c>
      <c r="Q673" s="126" t="s">
        <v>554</v>
      </c>
    </row>
    <row r="674" spans="1:18" hidden="1" outlineLevel="1">
      <c r="A674" s="54" t="s">
        <v>667</v>
      </c>
      <c r="C674" s="85">
        <f>L674</f>
        <v>0</v>
      </c>
      <c r="D674" s="324" t="str">
        <f>$Q674&amp;" "&amp;TEXT(M674,"#,###")&amp;" "</f>
        <v xml:space="preserve">  </v>
      </c>
      <c r="E674" s="324" t="str">
        <f t="shared" ref="E674:E678" si="186">$Q674&amp;" "&amp;TEXT(N674,"#,###")&amp;" "</f>
        <v xml:space="preserve">  </v>
      </c>
      <c r="F674" s="324">
        <f t="shared" ref="F674:F678" si="187">ROUND(O674/1000,0)</f>
        <v>0</v>
      </c>
      <c r="G674" s="145">
        <f>P674</f>
        <v>0</v>
      </c>
      <c r="K674" s="56"/>
      <c r="L674" s="77"/>
      <c r="M674" s="78"/>
      <c r="N674" s="78"/>
      <c r="O674" s="78"/>
      <c r="P674" s="144"/>
      <c r="Q674" s="90"/>
    </row>
    <row r="675" spans="1:18" hidden="1" outlineLevel="1">
      <c r="A675" s="54" t="s">
        <v>667</v>
      </c>
      <c r="C675" s="85">
        <f t="shared" ref="C675:C679" si="188">L675</f>
        <v>0</v>
      </c>
      <c r="D675" s="324" t="str">
        <f t="shared" ref="D675:D678" si="189">$Q675&amp;" "&amp;TEXT(M675,"#,###")&amp;" "</f>
        <v xml:space="preserve">  </v>
      </c>
      <c r="E675" s="324" t="str">
        <f t="shared" si="186"/>
        <v xml:space="preserve">  </v>
      </c>
      <c r="F675" s="324">
        <f t="shared" si="187"/>
        <v>0</v>
      </c>
      <c r="G675" s="145">
        <f t="shared" ref="G675:G678" si="190">P675</f>
        <v>0</v>
      </c>
      <c r="K675" s="56"/>
      <c r="L675" s="77"/>
      <c r="M675" s="78"/>
      <c r="N675" s="78"/>
      <c r="O675" s="78"/>
      <c r="P675" s="144"/>
      <c r="Q675" s="90"/>
    </row>
    <row r="676" spans="1:18" hidden="1" outlineLevel="1">
      <c r="A676" s="54" t="s">
        <v>667</v>
      </c>
      <c r="C676" s="85">
        <f t="shared" si="188"/>
        <v>0</v>
      </c>
      <c r="D676" s="324" t="str">
        <f t="shared" si="189"/>
        <v xml:space="preserve">  </v>
      </c>
      <c r="E676" s="324" t="str">
        <f t="shared" si="186"/>
        <v xml:space="preserve">  </v>
      </c>
      <c r="F676" s="324">
        <f t="shared" si="187"/>
        <v>0</v>
      </c>
      <c r="G676" s="145">
        <f t="shared" si="190"/>
        <v>0</v>
      </c>
      <c r="K676" s="56"/>
      <c r="L676" s="77"/>
      <c r="M676" s="78"/>
      <c r="N676" s="78"/>
      <c r="O676" s="78"/>
      <c r="P676" s="144"/>
      <c r="Q676" s="90"/>
    </row>
    <row r="677" spans="1:18" hidden="1" outlineLevel="1">
      <c r="A677" s="54" t="s">
        <v>667</v>
      </c>
      <c r="C677" s="85">
        <f t="shared" si="188"/>
        <v>0</v>
      </c>
      <c r="D677" s="324" t="str">
        <f t="shared" si="189"/>
        <v xml:space="preserve">  </v>
      </c>
      <c r="E677" s="324" t="str">
        <f t="shared" si="186"/>
        <v xml:space="preserve">  </v>
      </c>
      <c r="F677" s="324">
        <f t="shared" si="187"/>
        <v>0</v>
      </c>
      <c r="G677" s="145">
        <f t="shared" si="190"/>
        <v>0</v>
      </c>
      <c r="K677" s="56"/>
      <c r="L677" s="77"/>
      <c r="M677" s="78"/>
      <c r="N677" s="78"/>
      <c r="O677" s="78"/>
      <c r="P677" s="144"/>
      <c r="Q677" s="90"/>
    </row>
    <row r="678" spans="1:18" hidden="1" outlineLevel="1">
      <c r="A678" s="54" t="s">
        <v>667</v>
      </c>
      <c r="C678" s="85">
        <f t="shared" si="188"/>
        <v>0</v>
      </c>
      <c r="D678" s="324" t="str">
        <f t="shared" si="189"/>
        <v xml:space="preserve">  </v>
      </c>
      <c r="E678" s="324" t="str">
        <f t="shared" si="186"/>
        <v xml:space="preserve">  </v>
      </c>
      <c r="F678" s="324">
        <f t="shared" si="187"/>
        <v>0</v>
      </c>
      <c r="G678" s="145">
        <f t="shared" si="190"/>
        <v>0</v>
      </c>
      <c r="K678" s="56"/>
      <c r="L678" s="77"/>
      <c r="M678" s="78"/>
      <c r="N678" s="78"/>
      <c r="O678" s="78"/>
      <c r="P678" s="144"/>
      <c r="Q678" s="90"/>
    </row>
    <row r="679" spans="1:18" hidden="1" outlineLevel="1">
      <c r="A679" s="54" t="s">
        <v>667</v>
      </c>
      <c r="C679" s="87" t="str">
        <f t="shared" si="188"/>
        <v>합계</v>
      </c>
      <c r="D679" s="316"/>
      <c r="E679" s="316"/>
      <c r="F679" s="316">
        <f>SUM(F674:F678)</f>
        <v>0</v>
      </c>
      <c r="G679" s="145"/>
      <c r="K679" s="56"/>
      <c r="L679" s="80" t="s">
        <v>553</v>
      </c>
      <c r="M679" s="78"/>
      <c r="N679" s="78"/>
      <c r="O679" s="78">
        <f>SUM(O674:O678)</f>
        <v>0</v>
      </c>
      <c r="P679" s="145"/>
      <c r="Q679" s="63"/>
    </row>
    <row r="680" spans="1:18" hidden="1" outlineLevel="1">
      <c r="A680" s="54" t="s">
        <v>667</v>
      </c>
      <c r="C680" s="64"/>
      <c r="D680" s="321"/>
      <c r="E680" s="321"/>
      <c r="F680" s="59" t="b">
        <f>F679+F667=ROUND('C1_정산표'!G23/1000,0)</f>
        <v>0</v>
      </c>
      <c r="G680" s="323"/>
      <c r="K680" s="56"/>
      <c r="M680" s="68"/>
      <c r="N680" s="136" t="s">
        <v>384</v>
      </c>
      <c r="O680" s="62" t="b">
        <f>SUM(O679,O667)='C1_정산표'!G23</f>
        <v>0</v>
      </c>
    </row>
    <row r="681" spans="1:18" collapsed="1">
      <c r="A681" s="54" t="s">
        <v>667</v>
      </c>
      <c r="C681" s="64"/>
      <c r="D681" s="321"/>
      <c r="E681" s="321"/>
      <c r="F681" s="322"/>
      <c r="G681" s="323"/>
      <c r="K681" s="56"/>
      <c r="M681" s="68"/>
      <c r="N681" s="68"/>
      <c r="O681" s="68"/>
      <c r="P681" s="142"/>
    </row>
    <row r="682" spans="1:18" hidden="1" outlineLevel="1">
      <c r="A682" s="54" t="s">
        <v>667</v>
      </c>
      <c r="C682" s="84" t="str">
        <f>L682</f>
        <v>&lt;전기말&gt;</v>
      </c>
      <c r="D682" s="321"/>
      <c r="E682" s="321"/>
      <c r="F682" s="322"/>
      <c r="G682" s="323"/>
      <c r="K682" s="56"/>
      <c r="L682" s="57" t="s">
        <v>562</v>
      </c>
      <c r="M682" s="68"/>
      <c r="N682" s="68"/>
      <c r="O682" s="68"/>
      <c r="P682" s="69"/>
    </row>
    <row r="683" spans="1:18" hidden="1" outlineLevel="1">
      <c r="A683" s="54" t="s">
        <v>667</v>
      </c>
      <c r="C683" s="55" t="s">
        <v>549</v>
      </c>
      <c r="D683" s="321"/>
      <c r="E683" s="321"/>
      <c r="F683" s="322"/>
      <c r="G683" s="323"/>
      <c r="K683" s="56"/>
      <c r="L683" s="49" t="s">
        <v>549</v>
      </c>
      <c r="M683" s="68"/>
      <c r="N683" s="68"/>
      <c r="O683" s="68"/>
      <c r="P683" s="69"/>
    </row>
    <row r="684" spans="1:18" hidden="1" outlineLevel="1">
      <c r="A684" s="54" t="s">
        <v>667</v>
      </c>
      <c r="C684" s="125" t="s">
        <v>4</v>
      </c>
      <c r="D684" s="126" t="s">
        <v>285</v>
      </c>
      <c r="E684" s="126" t="str">
        <f>N684</f>
        <v>결산전 장부금액</v>
      </c>
      <c r="F684" s="126" t="str">
        <f>O684</f>
        <v>결산후 장부금액</v>
      </c>
      <c r="G684" s="126" t="str">
        <f>P684</f>
        <v>평가손익</v>
      </c>
      <c r="H684" s="126" t="s">
        <v>283</v>
      </c>
      <c r="I684" s="255"/>
      <c r="K684" s="56"/>
      <c r="L684" s="343" t="s">
        <v>4</v>
      </c>
      <c r="M684" s="126" t="s">
        <v>568</v>
      </c>
      <c r="N684" s="126" t="s">
        <v>569</v>
      </c>
      <c r="O684" s="126" t="s">
        <v>570</v>
      </c>
      <c r="P684" s="126" t="s">
        <v>341</v>
      </c>
      <c r="Q684" s="126" t="s">
        <v>283</v>
      </c>
      <c r="R684" s="62" t="s">
        <v>691</v>
      </c>
    </row>
    <row r="685" spans="1:18" hidden="1" outlineLevel="1">
      <c r="A685" s="54" t="s">
        <v>667</v>
      </c>
      <c r="C685" s="85" t="s">
        <v>863</v>
      </c>
      <c r="D685" s="316"/>
      <c r="E685" s="316"/>
      <c r="F685" s="316"/>
      <c r="G685" s="316"/>
      <c r="H685" s="318"/>
      <c r="I685" s="69"/>
      <c r="K685" s="56"/>
      <c r="L685" s="293" t="s">
        <v>864</v>
      </c>
      <c r="M685" s="292"/>
      <c r="N685" s="292"/>
      <c r="O685" s="292"/>
      <c r="P685" s="292"/>
      <c r="Q685" s="292"/>
    </row>
    <row r="686" spans="1:18" hidden="1" outlineLevel="1">
      <c r="A686" s="54" t="s">
        <v>667</v>
      </c>
      <c r="C686" s="85">
        <f>L686</f>
        <v>0</v>
      </c>
      <c r="D686" s="316">
        <f t="shared" ref="D686" si="191">ROUND(M686/1000,0)</f>
        <v>0</v>
      </c>
      <c r="E686" s="316">
        <f t="shared" ref="E686" si="192">ROUND(N686/1000,0)</f>
        <v>0</v>
      </c>
      <c r="F686" s="316">
        <f t="shared" ref="F686" si="193">ROUND(O686/1000,0)</f>
        <v>0</v>
      </c>
      <c r="G686" s="316">
        <f t="shared" ref="G686" si="194">F686-E686</f>
        <v>0</v>
      </c>
      <c r="H686" s="318" t="str">
        <f t="shared" ref="H686" si="195">LEFT(Q686,4)&amp;"."&amp;MID(Q686,5,2)&amp;"."&amp;RIGHT(Q686,2)</f>
        <v>..</v>
      </c>
      <c r="I686" s="69"/>
      <c r="K686" s="56"/>
      <c r="L686" s="329"/>
      <c r="M686" s="330"/>
      <c r="N686" s="330"/>
      <c r="O686" s="330"/>
      <c r="P686" s="78">
        <f>O686-N686</f>
        <v>0</v>
      </c>
      <c r="Q686" s="331"/>
      <c r="R686" s="49" t="str">
        <f>LEFT(Q686,4)&amp;"."&amp;MID(Q686,5,2)&amp;"."&amp;RIGHT(Q686,2)</f>
        <v>..</v>
      </c>
    </row>
    <row r="687" spans="1:18" hidden="1" outlineLevel="1">
      <c r="A687" s="54" t="s">
        <v>667</v>
      </c>
      <c r="C687" s="85">
        <f t="shared" ref="C687:C698" si="196">L687</f>
        <v>0</v>
      </c>
      <c r="D687" s="316">
        <f t="shared" ref="D687:D698" si="197">ROUND(M687/1000,0)</f>
        <v>0</v>
      </c>
      <c r="E687" s="316">
        <f t="shared" ref="E687:E698" si="198">ROUND(N687/1000,0)</f>
        <v>0</v>
      </c>
      <c r="F687" s="316">
        <f t="shared" ref="F687:F698" si="199">ROUND(O687/1000,0)</f>
        <v>0</v>
      </c>
      <c r="G687" s="316">
        <f t="shared" ref="G687:G698" si="200">F687-E687</f>
        <v>0</v>
      </c>
      <c r="H687" s="318" t="str">
        <f t="shared" ref="H687:H698" si="201">LEFT(Q687,4)&amp;"."&amp;MID(Q687,5,2)&amp;"."&amp;RIGHT(Q687,2)</f>
        <v>..</v>
      </c>
      <c r="I687" s="69"/>
      <c r="K687" s="56"/>
      <c r="L687" s="329"/>
      <c r="M687" s="330"/>
      <c r="N687" s="330"/>
      <c r="O687" s="330"/>
      <c r="P687" s="78">
        <f t="shared" ref="P687:P698" si="202">O687-N687</f>
        <v>0</v>
      </c>
      <c r="Q687" s="331"/>
      <c r="R687" s="49" t="str">
        <f>LEFT(Q687,4)&amp;"."&amp;MID(Q687,5,2)&amp;"."&amp;RIGHT(Q687,2)</f>
        <v>..</v>
      </c>
    </row>
    <row r="688" spans="1:18" hidden="1" outlineLevel="1">
      <c r="A688" s="54" t="s">
        <v>667</v>
      </c>
      <c r="C688" s="85">
        <f t="shared" si="196"/>
        <v>0</v>
      </c>
      <c r="D688" s="316">
        <f t="shared" si="197"/>
        <v>0</v>
      </c>
      <c r="E688" s="316">
        <f t="shared" si="198"/>
        <v>0</v>
      </c>
      <c r="F688" s="316">
        <f t="shared" si="199"/>
        <v>0</v>
      </c>
      <c r="G688" s="316">
        <f t="shared" si="200"/>
        <v>0</v>
      </c>
      <c r="H688" s="318" t="str">
        <f t="shared" si="201"/>
        <v>..</v>
      </c>
      <c r="I688" s="69"/>
      <c r="K688" s="56"/>
      <c r="L688" s="329"/>
      <c r="M688" s="330"/>
      <c r="N688" s="330"/>
      <c r="O688" s="330"/>
      <c r="P688" s="78">
        <f t="shared" si="202"/>
        <v>0</v>
      </c>
      <c r="Q688" s="331"/>
      <c r="R688" s="49" t="str">
        <f t="shared" ref="R688:R698" si="203">LEFT(Q688,4)&amp;"."&amp;MID(Q688,5,2)&amp;"."&amp;RIGHT(Q688,2)</f>
        <v>..</v>
      </c>
    </row>
    <row r="689" spans="1:18" hidden="1" outlineLevel="1">
      <c r="A689" s="54" t="s">
        <v>667</v>
      </c>
      <c r="C689" s="85">
        <f t="shared" ref="C689:C696" si="204">L689</f>
        <v>0</v>
      </c>
      <c r="D689" s="316">
        <f t="shared" ref="D689:D696" si="205">ROUND(M689/1000,0)</f>
        <v>0</v>
      </c>
      <c r="E689" s="316">
        <f t="shared" ref="E689:E696" si="206">ROUND(N689/1000,0)</f>
        <v>0</v>
      </c>
      <c r="F689" s="316">
        <f t="shared" ref="F689:F696" si="207">ROUND(O689/1000,0)</f>
        <v>0</v>
      </c>
      <c r="G689" s="316">
        <f t="shared" ref="G689:G696" si="208">F689-E689</f>
        <v>0</v>
      </c>
      <c r="H689" s="318" t="str">
        <f t="shared" ref="H689:H696" si="209">LEFT(Q689,4)&amp;"."&amp;MID(Q689,5,2)&amp;"."&amp;RIGHT(Q689,2)</f>
        <v>..</v>
      </c>
      <c r="I689" s="69"/>
      <c r="K689" s="56"/>
      <c r="L689" s="329"/>
      <c r="M689" s="330"/>
      <c r="N689" s="330"/>
      <c r="O689" s="330"/>
      <c r="P689" s="78">
        <f t="shared" si="202"/>
        <v>0</v>
      </c>
      <c r="Q689" s="331"/>
      <c r="R689" s="49" t="str">
        <f t="shared" si="203"/>
        <v>..</v>
      </c>
    </row>
    <row r="690" spans="1:18" hidden="1" outlineLevel="1">
      <c r="A690" s="54" t="s">
        <v>667</v>
      </c>
      <c r="C690" s="85">
        <f t="shared" si="204"/>
        <v>0</v>
      </c>
      <c r="D690" s="316">
        <f t="shared" si="205"/>
        <v>0</v>
      </c>
      <c r="E690" s="316">
        <f t="shared" si="206"/>
        <v>0</v>
      </c>
      <c r="F690" s="316">
        <f t="shared" si="207"/>
        <v>0</v>
      </c>
      <c r="G690" s="316">
        <f t="shared" si="208"/>
        <v>0</v>
      </c>
      <c r="H690" s="318" t="str">
        <f t="shared" si="209"/>
        <v>..</v>
      </c>
      <c r="I690" s="69"/>
      <c r="K690" s="56"/>
      <c r="L690" s="329"/>
      <c r="M690" s="330"/>
      <c r="N690" s="330"/>
      <c r="O690" s="330"/>
      <c r="P690" s="78">
        <f t="shared" si="202"/>
        <v>0</v>
      </c>
      <c r="Q690" s="331"/>
      <c r="R690" s="49" t="str">
        <f t="shared" si="203"/>
        <v>..</v>
      </c>
    </row>
    <row r="691" spans="1:18" hidden="1" outlineLevel="1">
      <c r="A691" s="54" t="s">
        <v>667</v>
      </c>
      <c r="C691" s="85">
        <f t="shared" si="204"/>
        <v>0</v>
      </c>
      <c r="D691" s="316">
        <f t="shared" si="205"/>
        <v>0</v>
      </c>
      <c r="E691" s="316">
        <f t="shared" si="206"/>
        <v>0</v>
      </c>
      <c r="F691" s="316">
        <f t="shared" si="207"/>
        <v>0</v>
      </c>
      <c r="G691" s="316">
        <f t="shared" si="208"/>
        <v>0</v>
      </c>
      <c r="H691" s="318" t="str">
        <f t="shared" si="209"/>
        <v>..</v>
      </c>
      <c r="I691" s="69"/>
      <c r="K691" s="56"/>
      <c r="L691" s="329"/>
      <c r="M691" s="330"/>
      <c r="N691" s="330"/>
      <c r="O691" s="330"/>
      <c r="P691" s="78">
        <f t="shared" si="202"/>
        <v>0</v>
      </c>
      <c r="Q691" s="331"/>
      <c r="R691" s="49" t="str">
        <f t="shared" si="203"/>
        <v>..</v>
      </c>
    </row>
    <row r="692" spans="1:18" hidden="1" outlineLevel="1">
      <c r="A692" s="54" t="s">
        <v>667</v>
      </c>
      <c r="C692" s="85">
        <f t="shared" si="204"/>
        <v>0</v>
      </c>
      <c r="D692" s="316">
        <f t="shared" si="205"/>
        <v>0</v>
      </c>
      <c r="E692" s="316">
        <f t="shared" si="206"/>
        <v>0</v>
      </c>
      <c r="F692" s="316">
        <f t="shared" si="207"/>
        <v>0</v>
      </c>
      <c r="G692" s="316">
        <f t="shared" si="208"/>
        <v>0</v>
      </c>
      <c r="H692" s="318" t="str">
        <f t="shared" si="209"/>
        <v>..</v>
      </c>
      <c r="I692" s="69"/>
      <c r="K692" s="56"/>
      <c r="L692" s="329"/>
      <c r="M692" s="330"/>
      <c r="N692" s="330"/>
      <c r="O692" s="330"/>
      <c r="P692" s="78">
        <f t="shared" si="202"/>
        <v>0</v>
      </c>
      <c r="Q692" s="331"/>
      <c r="R692" s="49" t="str">
        <f t="shared" si="203"/>
        <v>..</v>
      </c>
    </row>
    <row r="693" spans="1:18" hidden="1" outlineLevel="1">
      <c r="A693" s="54" t="s">
        <v>667</v>
      </c>
      <c r="C693" s="85">
        <f t="shared" si="204"/>
        <v>0</v>
      </c>
      <c r="D693" s="316">
        <f t="shared" si="205"/>
        <v>0</v>
      </c>
      <c r="E693" s="316">
        <f t="shared" si="206"/>
        <v>0</v>
      </c>
      <c r="F693" s="316">
        <f t="shared" si="207"/>
        <v>0</v>
      </c>
      <c r="G693" s="316">
        <f t="shared" si="208"/>
        <v>0</v>
      </c>
      <c r="H693" s="318" t="str">
        <f t="shared" si="209"/>
        <v>..</v>
      </c>
      <c r="I693" s="69"/>
      <c r="K693" s="56"/>
      <c r="L693" s="329"/>
      <c r="M693" s="330"/>
      <c r="N693" s="330"/>
      <c r="O693" s="330"/>
      <c r="P693" s="78">
        <f t="shared" si="202"/>
        <v>0</v>
      </c>
      <c r="Q693" s="331"/>
      <c r="R693" s="49" t="str">
        <f t="shared" si="203"/>
        <v>..</v>
      </c>
    </row>
    <row r="694" spans="1:18" hidden="1" outlineLevel="1">
      <c r="A694" s="54" t="s">
        <v>667</v>
      </c>
      <c r="C694" s="85">
        <f t="shared" si="204"/>
        <v>0</v>
      </c>
      <c r="D694" s="316">
        <f t="shared" si="205"/>
        <v>0</v>
      </c>
      <c r="E694" s="316">
        <f t="shared" si="206"/>
        <v>0</v>
      </c>
      <c r="F694" s="316">
        <f t="shared" si="207"/>
        <v>0</v>
      </c>
      <c r="G694" s="316">
        <f t="shared" si="208"/>
        <v>0</v>
      </c>
      <c r="H694" s="318" t="str">
        <f t="shared" si="209"/>
        <v>..</v>
      </c>
      <c r="I694" s="69"/>
      <c r="K694" s="56"/>
      <c r="L694" s="329"/>
      <c r="M694" s="330"/>
      <c r="N694" s="330"/>
      <c r="O694" s="330"/>
      <c r="P694" s="78">
        <f t="shared" si="202"/>
        <v>0</v>
      </c>
      <c r="Q694" s="331"/>
      <c r="R694" s="49" t="str">
        <f t="shared" si="203"/>
        <v>..</v>
      </c>
    </row>
    <row r="695" spans="1:18" hidden="1" outlineLevel="1">
      <c r="A695" s="54" t="s">
        <v>667</v>
      </c>
      <c r="C695" s="85">
        <f t="shared" si="204"/>
        <v>0</v>
      </c>
      <c r="D695" s="316">
        <f t="shared" si="205"/>
        <v>0</v>
      </c>
      <c r="E695" s="316">
        <f t="shared" si="206"/>
        <v>0</v>
      </c>
      <c r="F695" s="316">
        <f t="shared" si="207"/>
        <v>0</v>
      </c>
      <c r="G695" s="316">
        <f t="shared" si="208"/>
        <v>0</v>
      </c>
      <c r="H695" s="318" t="str">
        <f t="shared" si="209"/>
        <v>..</v>
      </c>
      <c r="I695" s="69"/>
      <c r="K695" s="56"/>
      <c r="L695" s="329"/>
      <c r="M695" s="330"/>
      <c r="N695" s="330"/>
      <c r="O695" s="330"/>
      <c r="P695" s="78">
        <f t="shared" si="202"/>
        <v>0</v>
      </c>
      <c r="Q695" s="331"/>
      <c r="R695" s="49" t="str">
        <f t="shared" si="203"/>
        <v>..</v>
      </c>
    </row>
    <row r="696" spans="1:18" hidden="1" outlineLevel="1">
      <c r="A696" s="54" t="s">
        <v>667</v>
      </c>
      <c r="C696" s="85">
        <f t="shared" si="204"/>
        <v>0</v>
      </c>
      <c r="D696" s="316">
        <f t="shared" si="205"/>
        <v>0</v>
      </c>
      <c r="E696" s="316">
        <f t="shared" si="206"/>
        <v>0</v>
      </c>
      <c r="F696" s="316">
        <f t="shared" si="207"/>
        <v>0</v>
      </c>
      <c r="G696" s="316">
        <f t="shared" si="208"/>
        <v>0</v>
      </c>
      <c r="H696" s="318" t="str">
        <f t="shared" si="209"/>
        <v>..</v>
      </c>
      <c r="I696" s="69"/>
      <c r="K696" s="56"/>
      <c r="L696" s="329"/>
      <c r="M696" s="330"/>
      <c r="N696" s="330"/>
      <c r="O696" s="330"/>
      <c r="P696" s="78">
        <f t="shared" si="202"/>
        <v>0</v>
      </c>
      <c r="Q696" s="331"/>
      <c r="R696" s="49" t="str">
        <f t="shared" si="203"/>
        <v>..</v>
      </c>
    </row>
    <row r="697" spans="1:18" hidden="1" outlineLevel="1">
      <c r="A697" s="54" t="s">
        <v>667</v>
      </c>
      <c r="C697" s="85">
        <f t="shared" si="196"/>
        <v>0</v>
      </c>
      <c r="D697" s="316">
        <f t="shared" si="197"/>
        <v>0</v>
      </c>
      <c r="E697" s="316">
        <f t="shared" si="198"/>
        <v>0</v>
      </c>
      <c r="F697" s="316">
        <f t="shared" si="199"/>
        <v>0</v>
      </c>
      <c r="G697" s="316">
        <f t="shared" si="200"/>
        <v>0</v>
      </c>
      <c r="H697" s="318" t="str">
        <f t="shared" si="201"/>
        <v>..</v>
      </c>
      <c r="I697" s="69"/>
      <c r="K697" s="56"/>
      <c r="L697" s="329"/>
      <c r="M697" s="330"/>
      <c r="N697" s="330"/>
      <c r="O697" s="330"/>
      <c r="P697" s="78">
        <f t="shared" si="202"/>
        <v>0</v>
      </c>
      <c r="Q697" s="331"/>
      <c r="R697" s="49" t="str">
        <f t="shared" si="203"/>
        <v>..</v>
      </c>
    </row>
    <row r="698" spans="1:18" hidden="1" outlineLevel="1">
      <c r="A698" s="54" t="s">
        <v>667</v>
      </c>
      <c r="C698" s="85">
        <f t="shared" si="196"/>
        <v>0</v>
      </c>
      <c r="D698" s="316">
        <f t="shared" si="197"/>
        <v>0</v>
      </c>
      <c r="E698" s="316">
        <f t="shared" si="198"/>
        <v>0</v>
      </c>
      <c r="F698" s="316">
        <f t="shared" si="199"/>
        <v>0</v>
      </c>
      <c r="G698" s="316">
        <f t="shared" si="200"/>
        <v>0</v>
      </c>
      <c r="H698" s="318" t="str">
        <f t="shared" si="201"/>
        <v>..</v>
      </c>
      <c r="I698" s="69"/>
      <c r="K698" s="56"/>
      <c r="L698" s="329"/>
      <c r="M698" s="330"/>
      <c r="N698" s="330"/>
      <c r="O698" s="330"/>
      <c r="P698" s="78">
        <f t="shared" si="202"/>
        <v>0</v>
      </c>
      <c r="Q698" s="331"/>
      <c r="R698" s="49" t="str">
        <f t="shared" si="203"/>
        <v>..</v>
      </c>
    </row>
    <row r="699" spans="1:18" hidden="1" outlineLevel="1">
      <c r="A699" s="54" t="s">
        <v>667</v>
      </c>
      <c r="C699" s="309" t="s">
        <v>868</v>
      </c>
      <c r="D699" s="317">
        <f>SUM(D686:D698)</f>
        <v>0</v>
      </c>
      <c r="E699" s="317">
        <f>SUM(E686:E698)</f>
        <v>0</v>
      </c>
      <c r="F699" s="317">
        <f>SUM(F686:F698)</f>
        <v>0</v>
      </c>
      <c r="G699" s="317">
        <f>SUM(G686:G698)</f>
        <v>0</v>
      </c>
      <c r="H699" s="319"/>
      <c r="I699" s="69"/>
      <c r="K699" s="56"/>
      <c r="L699" s="307" t="s">
        <v>869</v>
      </c>
      <c r="M699" s="236">
        <f>SUM(M686:M698)</f>
        <v>0</v>
      </c>
      <c r="N699" s="236">
        <f>SUM(N686:N698)</f>
        <v>0</v>
      </c>
      <c r="O699" s="236">
        <f>SUM(O686:O698)</f>
        <v>0</v>
      </c>
      <c r="P699" s="236">
        <f>SUM(P686:P698)</f>
        <v>0</v>
      </c>
      <c r="Q699" s="308"/>
    </row>
    <row r="700" spans="1:18" hidden="1" outlineLevel="1">
      <c r="A700" s="54" t="s">
        <v>667</v>
      </c>
      <c r="C700" s="85"/>
      <c r="D700" s="316"/>
      <c r="E700" s="316"/>
      <c r="F700" s="316"/>
      <c r="G700" s="316"/>
      <c r="H700" s="318"/>
      <c r="I700" s="69"/>
      <c r="K700" s="56"/>
      <c r="L700" s="77"/>
      <c r="M700" s="78"/>
      <c r="N700" s="78"/>
      <c r="O700" s="78"/>
      <c r="P700" s="78"/>
      <c r="Q700" s="86"/>
    </row>
    <row r="701" spans="1:18" hidden="1" outlineLevel="1">
      <c r="A701" s="54" t="s">
        <v>667</v>
      </c>
      <c r="C701" s="85" t="s">
        <v>867</v>
      </c>
      <c r="D701" s="316"/>
      <c r="E701" s="316"/>
      <c r="F701" s="316"/>
      <c r="G701" s="316"/>
      <c r="H701" s="318"/>
      <c r="I701" s="69"/>
      <c r="K701" s="56"/>
      <c r="L701" s="295" t="s">
        <v>867</v>
      </c>
      <c r="M701" s="78"/>
      <c r="N701" s="78"/>
      <c r="O701" s="78"/>
      <c r="P701" s="78"/>
      <c r="Q701" s="86"/>
    </row>
    <row r="702" spans="1:18" hidden="1" outlineLevel="1">
      <c r="A702" s="54" t="s">
        <v>667</v>
      </c>
      <c r="C702" s="85">
        <f>L702</f>
        <v>0</v>
      </c>
      <c r="D702" s="316">
        <f t="shared" ref="D702" si="210">ROUND(M702/1000,0)</f>
        <v>0</v>
      </c>
      <c r="E702" s="316">
        <f t="shared" ref="E702" si="211">ROUND(N702/1000,0)</f>
        <v>0</v>
      </c>
      <c r="F702" s="316">
        <f t="shared" ref="F702" si="212">ROUND(O702/1000,0)</f>
        <v>0</v>
      </c>
      <c r="G702" s="316">
        <f t="shared" ref="G702" si="213">F702-E702</f>
        <v>0</v>
      </c>
      <c r="H702" s="318" t="str">
        <f t="shared" ref="H702" si="214">LEFT(Q702,4)&amp;"."&amp;MID(Q702,5,2)&amp;"."&amp;RIGHT(Q702,2)</f>
        <v>..</v>
      </c>
      <c r="I702" s="69"/>
      <c r="K702" s="56"/>
      <c r="L702" s="329"/>
      <c r="M702" s="330"/>
      <c r="N702" s="330"/>
      <c r="O702" s="330"/>
      <c r="P702" s="78">
        <f t="shared" ref="P702:P715" si="215">O702-N702</f>
        <v>0</v>
      </c>
      <c r="Q702" s="331"/>
      <c r="R702" s="49" t="str">
        <f t="shared" ref="R702:R715" si="216">LEFT(Q702,4)&amp;"."&amp;MID(Q702,5,2)&amp;"."&amp;RIGHT(Q702,2)</f>
        <v>..</v>
      </c>
    </row>
    <row r="703" spans="1:18" hidden="1" outlineLevel="1">
      <c r="A703" s="54" t="s">
        <v>667</v>
      </c>
      <c r="C703" s="85">
        <f t="shared" ref="C703:C715" si="217">L703</f>
        <v>0</v>
      </c>
      <c r="D703" s="316">
        <f t="shared" ref="D703:D715" si="218">ROUND(M703/1000,0)</f>
        <v>0</v>
      </c>
      <c r="E703" s="316">
        <f t="shared" ref="E703:E715" si="219">ROUND(N703/1000,0)</f>
        <v>0</v>
      </c>
      <c r="F703" s="316">
        <f t="shared" ref="F703:F715" si="220">ROUND(O703/1000,0)</f>
        <v>0</v>
      </c>
      <c r="G703" s="316">
        <f t="shared" ref="G703:G715" si="221">F703-E703</f>
        <v>0</v>
      </c>
      <c r="H703" s="318" t="str">
        <f t="shared" ref="H703:H715" si="222">LEFT(Q703,4)&amp;"."&amp;MID(Q703,5,2)&amp;"."&amp;RIGHT(Q703,2)</f>
        <v>..</v>
      </c>
      <c r="I703" s="69"/>
      <c r="K703" s="56"/>
      <c r="L703" s="329"/>
      <c r="M703" s="330"/>
      <c r="N703" s="330"/>
      <c r="O703" s="330"/>
      <c r="P703" s="78">
        <f t="shared" si="215"/>
        <v>0</v>
      </c>
      <c r="Q703" s="331"/>
      <c r="R703" s="49" t="str">
        <f t="shared" si="216"/>
        <v>..</v>
      </c>
    </row>
    <row r="704" spans="1:18" hidden="1" outlineLevel="1">
      <c r="A704" s="54" t="s">
        <v>667</v>
      </c>
      <c r="C704" s="85">
        <f t="shared" si="217"/>
        <v>0</v>
      </c>
      <c r="D704" s="316">
        <f t="shared" si="218"/>
        <v>0</v>
      </c>
      <c r="E704" s="316">
        <f t="shared" si="219"/>
        <v>0</v>
      </c>
      <c r="F704" s="316">
        <f t="shared" si="220"/>
        <v>0</v>
      </c>
      <c r="G704" s="316">
        <f t="shared" si="221"/>
        <v>0</v>
      </c>
      <c r="H704" s="318" t="str">
        <f t="shared" si="222"/>
        <v>..</v>
      </c>
      <c r="I704" s="69"/>
      <c r="K704" s="56"/>
      <c r="L704" s="329"/>
      <c r="M704" s="330"/>
      <c r="N704" s="330"/>
      <c r="O704" s="330"/>
      <c r="P704" s="78">
        <f t="shared" si="215"/>
        <v>0</v>
      </c>
      <c r="Q704" s="331"/>
      <c r="R704" s="49" t="str">
        <f t="shared" si="216"/>
        <v>..</v>
      </c>
    </row>
    <row r="705" spans="1:18" hidden="1" outlineLevel="1">
      <c r="A705" s="54" t="s">
        <v>667</v>
      </c>
      <c r="C705" s="85">
        <f t="shared" si="217"/>
        <v>0</v>
      </c>
      <c r="D705" s="316">
        <f t="shared" si="218"/>
        <v>0</v>
      </c>
      <c r="E705" s="316">
        <f t="shared" si="219"/>
        <v>0</v>
      </c>
      <c r="F705" s="316">
        <f t="shared" si="220"/>
        <v>0</v>
      </c>
      <c r="G705" s="316">
        <f t="shared" si="221"/>
        <v>0</v>
      </c>
      <c r="H705" s="318" t="str">
        <f t="shared" si="222"/>
        <v>..</v>
      </c>
      <c r="I705" s="69"/>
      <c r="K705" s="56"/>
      <c r="L705" s="329"/>
      <c r="M705" s="330"/>
      <c r="N705" s="330"/>
      <c r="O705" s="330"/>
      <c r="P705" s="78">
        <f t="shared" si="215"/>
        <v>0</v>
      </c>
      <c r="Q705" s="331"/>
      <c r="R705" s="49" t="str">
        <f t="shared" si="216"/>
        <v>..</v>
      </c>
    </row>
    <row r="706" spans="1:18" hidden="1" outlineLevel="1">
      <c r="A706" s="54" t="s">
        <v>667</v>
      </c>
      <c r="C706" s="85">
        <f t="shared" si="217"/>
        <v>0</v>
      </c>
      <c r="D706" s="316">
        <f t="shared" si="218"/>
        <v>0</v>
      </c>
      <c r="E706" s="316">
        <f t="shared" si="219"/>
        <v>0</v>
      </c>
      <c r="F706" s="316">
        <f t="shared" si="220"/>
        <v>0</v>
      </c>
      <c r="G706" s="316">
        <f t="shared" si="221"/>
        <v>0</v>
      </c>
      <c r="H706" s="318" t="str">
        <f t="shared" si="222"/>
        <v>..</v>
      </c>
      <c r="I706" s="69"/>
      <c r="K706" s="56"/>
      <c r="L706" s="329"/>
      <c r="M706" s="330"/>
      <c r="N706" s="330"/>
      <c r="O706" s="330"/>
      <c r="P706" s="78">
        <f t="shared" ref="P706:P710" si="223">O706-N706</f>
        <v>0</v>
      </c>
      <c r="Q706" s="331"/>
      <c r="R706" s="49" t="str">
        <f t="shared" si="216"/>
        <v>..</v>
      </c>
    </row>
    <row r="707" spans="1:18" hidden="1" outlineLevel="1">
      <c r="A707" s="54" t="s">
        <v>667</v>
      </c>
      <c r="C707" s="85">
        <f t="shared" si="217"/>
        <v>0</v>
      </c>
      <c r="D707" s="316">
        <f t="shared" si="218"/>
        <v>0</v>
      </c>
      <c r="E707" s="316">
        <f t="shared" si="219"/>
        <v>0</v>
      </c>
      <c r="F707" s="316">
        <f t="shared" si="220"/>
        <v>0</v>
      </c>
      <c r="G707" s="316">
        <f t="shared" si="221"/>
        <v>0</v>
      </c>
      <c r="H707" s="318" t="str">
        <f t="shared" si="222"/>
        <v>..</v>
      </c>
      <c r="I707" s="69"/>
      <c r="K707" s="56"/>
      <c r="L707" s="329"/>
      <c r="M707" s="330"/>
      <c r="N707" s="330"/>
      <c r="O707" s="330"/>
      <c r="P707" s="78">
        <f t="shared" si="223"/>
        <v>0</v>
      </c>
      <c r="Q707" s="331"/>
      <c r="R707" s="49" t="str">
        <f t="shared" si="216"/>
        <v>..</v>
      </c>
    </row>
    <row r="708" spans="1:18" hidden="1" outlineLevel="1">
      <c r="A708" s="54" t="s">
        <v>667</v>
      </c>
      <c r="C708" s="85">
        <f t="shared" si="217"/>
        <v>0</v>
      </c>
      <c r="D708" s="316">
        <f t="shared" si="218"/>
        <v>0</v>
      </c>
      <c r="E708" s="316">
        <f t="shared" si="219"/>
        <v>0</v>
      </c>
      <c r="F708" s="316">
        <f t="shared" si="220"/>
        <v>0</v>
      </c>
      <c r="G708" s="316">
        <f t="shared" si="221"/>
        <v>0</v>
      </c>
      <c r="H708" s="318" t="str">
        <f t="shared" si="222"/>
        <v>..</v>
      </c>
      <c r="I708" s="69"/>
      <c r="K708" s="56"/>
      <c r="L708" s="329"/>
      <c r="M708" s="330"/>
      <c r="N708" s="330"/>
      <c r="O708" s="330"/>
      <c r="P708" s="78">
        <f t="shared" si="223"/>
        <v>0</v>
      </c>
      <c r="Q708" s="331"/>
      <c r="R708" s="49" t="str">
        <f t="shared" si="216"/>
        <v>..</v>
      </c>
    </row>
    <row r="709" spans="1:18" hidden="1" outlineLevel="1">
      <c r="A709" s="54" t="s">
        <v>667</v>
      </c>
      <c r="C709" s="85">
        <f t="shared" si="217"/>
        <v>0</v>
      </c>
      <c r="D709" s="316">
        <f t="shared" si="218"/>
        <v>0</v>
      </c>
      <c r="E709" s="316">
        <f t="shared" si="219"/>
        <v>0</v>
      </c>
      <c r="F709" s="316">
        <f t="shared" si="220"/>
        <v>0</v>
      </c>
      <c r="G709" s="316">
        <f t="shared" si="221"/>
        <v>0</v>
      </c>
      <c r="H709" s="318" t="str">
        <f t="shared" si="222"/>
        <v>..</v>
      </c>
      <c r="I709" s="69"/>
      <c r="K709" s="56"/>
      <c r="L709" s="329"/>
      <c r="M709" s="330"/>
      <c r="N709" s="330"/>
      <c r="O709" s="330"/>
      <c r="P709" s="78">
        <f t="shared" si="223"/>
        <v>0</v>
      </c>
      <c r="Q709" s="331"/>
      <c r="R709" s="49" t="str">
        <f t="shared" si="216"/>
        <v>..</v>
      </c>
    </row>
    <row r="710" spans="1:18" hidden="1" outlineLevel="1">
      <c r="A710" s="54" t="s">
        <v>667</v>
      </c>
      <c r="C710" s="85">
        <f t="shared" si="217"/>
        <v>0</v>
      </c>
      <c r="D710" s="316">
        <f t="shared" si="218"/>
        <v>0</v>
      </c>
      <c r="E710" s="316">
        <f t="shared" si="219"/>
        <v>0</v>
      </c>
      <c r="F710" s="316">
        <f t="shared" si="220"/>
        <v>0</v>
      </c>
      <c r="G710" s="316">
        <f t="shared" si="221"/>
        <v>0</v>
      </c>
      <c r="H710" s="318" t="str">
        <f t="shared" si="222"/>
        <v>..</v>
      </c>
      <c r="I710" s="69"/>
      <c r="K710" s="56"/>
      <c r="L710" s="329"/>
      <c r="M710" s="330"/>
      <c r="N710" s="330"/>
      <c r="O710" s="330"/>
      <c r="P710" s="78">
        <f t="shared" si="223"/>
        <v>0</v>
      </c>
      <c r="Q710" s="331"/>
      <c r="R710" s="49" t="str">
        <f t="shared" si="216"/>
        <v>..</v>
      </c>
    </row>
    <row r="711" spans="1:18" hidden="1" outlineLevel="1">
      <c r="A711" s="54" t="s">
        <v>667</v>
      </c>
      <c r="C711" s="85">
        <f t="shared" si="217"/>
        <v>0</v>
      </c>
      <c r="D711" s="316">
        <f t="shared" si="218"/>
        <v>0</v>
      </c>
      <c r="E711" s="316">
        <f t="shared" si="219"/>
        <v>0</v>
      </c>
      <c r="F711" s="316">
        <f t="shared" si="220"/>
        <v>0</v>
      </c>
      <c r="G711" s="316">
        <f t="shared" si="221"/>
        <v>0</v>
      </c>
      <c r="H711" s="318" t="str">
        <f t="shared" si="222"/>
        <v>..</v>
      </c>
      <c r="I711" s="69"/>
      <c r="K711" s="56"/>
      <c r="L711" s="329"/>
      <c r="M711" s="330"/>
      <c r="N711" s="330"/>
      <c r="O711" s="330"/>
      <c r="P711" s="78">
        <f t="shared" si="215"/>
        <v>0</v>
      </c>
      <c r="Q711" s="331"/>
      <c r="R711" s="49" t="str">
        <f t="shared" si="216"/>
        <v>..</v>
      </c>
    </row>
    <row r="712" spans="1:18" hidden="1" outlineLevel="1">
      <c r="A712" s="54" t="s">
        <v>667</v>
      </c>
      <c r="C712" s="85">
        <f t="shared" si="217"/>
        <v>0</v>
      </c>
      <c r="D712" s="316">
        <f t="shared" si="218"/>
        <v>0</v>
      </c>
      <c r="E712" s="316">
        <f t="shared" si="219"/>
        <v>0</v>
      </c>
      <c r="F712" s="316">
        <f t="shared" si="220"/>
        <v>0</v>
      </c>
      <c r="G712" s="316">
        <f t="shared" si="221"/>
        <v>0</v>
      </c>
      <c r="H712" s="318" t="str">
        <f t="shared" si="222"/>
        <v>..</v>
      </c>
      <c r="I712" s="69"/>
      <c r="K712" s="56"/>
      <c r="L712" s="329"/>
      <c r="M712" s="330"/>
      <c r="N712" s="330"/>
      <c r="O712" s="330"/>
      <c r="P712" s="78">
        <f t="shared" si="215"/>
        <v>0</v>
      </c>
      <c r="Q712" s="331"/>
      <c r="R712" s="49" t="str">
        <f t="shared" si="216"/>
        <v>..</v>
      </c>
    </row>
    <row r="713" spans="1:18" hidden="1" outlineLevel="1">
      <c r="A713" s="54" t="s">
        <v>667</v>
      </c>
      <c r="C713" s="85">
        <f t="shared" si="217"/>
        <v>0</v>
      </c>
      <c r="D713" s="316">
        <f t="shared" si="218"/>
        <v>0</v>
      </c>
      <c r="E713" s="316">
        <f t="shared" si="219"/>
        <v>0</v>
      </c>
      <c r="F713" s="316">
        <f t="shared" si="220"/>
        <v>0</v>
      </c>
      <c r="G713" s="316">
        <f t="shared" si="221"/>
        <v>0</v>
      </c>
      <c r="H713" s="318" t="str">
        <f t="shared" si="222"/>
        <v>..</v>
      </c>
      <c r="I713" s="69"/>
      <c r="K713" s="56"/>
      <c r="L713" s="329"/>
      <c r="M713" s="330"/>
      <c r="N713" s="330"/>
      <c r="O713" s="330"/>
      <c r="P713" s="78">
        <f t="shared" si="215"/>
        <v>0</v>
      </c>
      <c r="Q713" s="331"/>
      <c r="R713" s="49" t="str">
        <f t="shared" si="216"/>
        <v>..</v>
      </c>
    </row>
    <row r="714" spans="1:18" hidden="1" outlineLevel="1">
      <c r="A714" s="54" t="s">
        <v>667</v>
      </c>
      <c r="C714" s="85">
        <f t="shared" si="217"/>
        <v>0</v>
      </c>
      <c r="D714" s="316">
        <f t="shared" si="218"/>
        <v>0</v>
      </c>
      <c r="E714" s="316">
        <f t="shared" si="219"/>
        <v>0</v>
      </c>
      <c r="F714" s="316">
        <f t="shared" si="220"/>
        <v>0</v>
      </c>
      <c r="G714" s="316">
        <f t="shared" si="221"/>
        <v>0</v>
      </c>
      <c r="H714" s="318" t="str">
        <f t="shared" si="222"/>
        <v>..</v>
      </c>
      <c r="I714" s="69"/>
      <c r="K714" s="56"/>
      <c r="L714" s="329"/>
      <c r="M714" s="330"/>
      <c r="N714" s="330"/>
      <c r="O714" s="330"/>
      <c r="P714" s="78">
        <f t="shared" si="215"/>
        <v>0</v>
      </c>
      <c r="Q714" s="331"/>
      <c r="R714" s="49" t="str">
        <f t="shared" si="216"/>
        <v>..</v>
      </c>
    </row>
    <row r="715" spans="1:18" hidden="1" outlineLevel="1">
      <c r="A715" s="54" t="s">
        <v>667</v>
      </c>
      <c r="C715" s="85">
        <f t="shared" si="217"/>
        <v>0</v>
      </c>
      <c r="D715" s="316">
        <f t="shared" si="218"/>
        <v>0</v>
      </c>
      <c r="E715" s="316">
        <f t="shared" si="219"/>
        <v>0</v>
      </c>
      <c r="F715" s="316">
        <f t="shared" si="220"/>
        <v>0</v>
      </c>
      <c r="G715" s="316">
        <f t="shared" si="221"/>
        <v>0</v>
      </c>
      <c r="H715" s="318" t="str">
        <f t="shared" si="222"/>
        <v>..</v>
      </c>
      <c r="I715" s="69"/>
      <c r="K715" s="56"/>
      <c r="L715" s="329"/>
      <c r="M715" s="330"/>
      <c r="N715" s="330"/>
      <c r="O715" s="330"/>
      <c r="P715" s="78">
        <f t="shared" si="215"/>
        <v>0</v>
      </c>
      <c r="Q715" s="331"/>
      <c r="R715" s="49" t="str">
        <f t="shared" si="216"/>
        <v>..</v>
      </c>
    </row>
    <row r="716" spans="1:18" hidden="1" outlineLevel="1">
      <c r="A716" s="54" t="s">
        <v>667</v>
      </c>
      <c r="C716" s="309" t="s">
        <v>868</v>
      </c>
      <c r="D716" s="317">
        <f>SUM(D702:D715)</f>
        <v>0</v>
      </c>
      <c r="E716" s="317">
        <f>SUM(E702:E715)</f>
        <v>0</v>
      </c>
      <c r="F716" s="317">
        <f>SUM(F702:F715)</f>
        <v>0</v>
      </c>
      <c r="G716" s="317">
        <f>SUM(G702:G715)</f>
        <v>0</v>
      </c>
      <c r="H716" s="319"/>
      <c r="I716" s="69"/>
      <c r="K716" s="56"/>
      <c r="L716" s="307" t="s">
        <v>869</v>
      </c>
      <c r="M716" s="236">
        <f>SUM(M702:M715)</f>
        <v>0</v>
      </c>
      <c r="N716" s="236">
        <f>SUM(N702:N715)</f>
        <v>0</v>
      </c>
      <c r="O716" s="236">
        <f>SUM(O702:O715)</f>
        <v>0</v>
      </c>
      <c r="P716" s="236">
        <f>SUM(P702:P715)</f>
        <v>0</v>
      </c>
      <c r="Q716" s="308"/>
    </row>
    <row r="717" spans="1:18" hidden="1" outlineLevel="1">
      <c r="A717" s="54" t="s">
        <v>667</v>
      </c>
      <c r="C717" s="85"/>
      <c r="D717" s="316"/>
      <c r="E717" s="316"/>
      <c r="F717" s="316"/>
      <c r="G717" s="316"/>
      <c r="H717" s="318"/>
      <c r="I717" s="69"/>
      <c r="K717" s="56"/>
      <c r="L717" s="77"/>
      <c r="M717" s="78"/>
      <c r="N717" s="78"/>
      <c r="O717" s="78"/>
      <c r="P717" s="78"/>
      <c r="Q717" s="86"/>
    </row>
    <row r="718" spans="1:18" hidden="1" outlineLevel="1">
      <c r="A718" s="54" t="s">
        <v>667</v>
      </c>
      <c r="C718" s="85" t="s">
        <v>865</v>
      </c>
      <c r="D718" s="316"/>
      <c r="E718" s="316"/>
      <c r="F718" s="316"/>
      <c r="G718" s="316">
        <f t="shared" ref="G718:G719" si="224">F718-E718</f>
        <v>0</v>
      </c>
      <c r="H718" s="318"/>
      <c r="I718" s="69"/>
      <c r="K718" s="56"/>
      <c r="L718" s="295" t="s">
        <v>866</v>
      </c>
      <c r="M718" s="78"/>
      <c r="N718" s="78"/>
      <c r="O718" s="78"/>
      <c r="P718" s="78">
        <f t="shared" ref="P718:P729" si="225">O718-N718</f>
        <v>0</v>
      </c>
      <c r="Q718" s="86"/>
      <c r="R718" s="49" t="str">
        <f t="shared" ref="R718:R729" si="226">LEFT(Q718,4)&amp;"."&amp;MID(Q718,5,2)&amp;"."&amp;RIGHT(Q718,2)</f>
        <v>..</v>
      </c>
    </row>
    <row r="719" spans="1:18" hidden="1" outlineLevel="1">
      <c r="A719" s="54" t="s">
        <v>667</v>
      </c>
      <c r="C719" s="85">
        <f>L719</f>
        <v>0</v>
      </c>
      <c r="D719" s="316">
        <f t="shared" ref="D719" si="227">ROUND(M719/1000,0)</f>
        <v>0</v>
      </c>
      <c r="E719" s="316">
        <f t="shared" ref="E719" si="228">ROUND(N719/1000,0)</f>
        <v>0</v>
      </c>
      <c r="F719" s="316">
        <f t="shared" ref="F719" si="229">ROUND(O719/1000,0)</f>
        <v>0</v>
      </c>
      <c r="G719" s="316">
        <f t="shared" si="224"/>
        <v>0</v>
      </c>
      <c r="H719" s="318" t="str">
        <f t="shared" ref="H719" si="230">LEFT(Q719,4)&amp;"."&amp;MID(Q719,5,2)&amp;"."&amp;RIGHT(Q719,2)</f>
        <v>..</v>
      </c>
      <c r="I719" s="69"/>
      <c r="K719" s="56"/>
      <c r="L719" s="329"/>
      <c r="M719" s="330"/>
      <c r="N719" s="330"/>
      <c r="O719" s="330"/>
      <c r="P719" s="78">
        <f t="shared" si="225"/>
        <v>0</v>
      </c>
      <c r="Q719" s="331"/>
      <c r="R719" s="49" t="str">
        <f t="shared" si="226"/>
        <v>..</v>
      </c>
    </row>
    <row r="720" spans="1:18" hidden="1" outlineLevel="1">
      <c r="A720" s="54" t="s">
        <v>667</v>
      </c>
      <c r="C720" s="85">
        <f t="shared" ref="C720:C729" si="231">L720</f>
        <v>0</v>
      </c>
      <c r="D720" s="316">
        <f t="shared" ref="D720:D729" si="232">ROUND(M720/1000,0)</f>
        <v>0</v>
      </c>
      <c r="E720" s="316">
        <f t="shared" ref="E720:E726" si="233">ROUND(N720/1000,0)</f>
        <v>0</v>
      </c>
      <c r="F720" s="316">
        <f t="shared" ref="F720:F726" si="234">ROUND(O720/1000,0)</f>
        <v>0</v>
      </c>
      <c r="G720" s="316">
        <f t="shared" ref="G720:G729" si="235">F720-E720</f>
        <v>0</v>
      </c>
      <c r="H720" s="318" t="str">
        <f t="shared" ref="H720:H729" si="236">LEFT(Q720,4)&amp;"."&amp;MID(Q720,5,2)&amp;"."&amp;RIGHT(Q720,2)</f>
        <v>..</v>
      </c>
      <c r="I720" s="69"/>
      <c r="K720" s="56"/>
      <c r="L720" s="329"/>
      <c r="M720" s="330"/>
      <c r="N720" s="330"/>
      <c r="O720" s="330"/>
      <c r="P720" s="78">
        <f t="shared" si="225"/>
        <v>0</v>
      </c>
      <c r="Q720" s="331"/>
      <c r="R720" s="49" t="str">
        <f t="shared" si="226"/>
        <v>..</v>
      </c>
    </row>
    <row r="721" spans="1:19" hidden="1" outlineLevel="1">
      <c r="A721" s="54" t="s">
        <v>667</v>
      </c>
      <c r="C721" s="85">
        <f t="shared" si="231"/>
        <v>0</v>
      </c>
      <c r="D721" s="316">
        <f t="shared" si="232"/>
        <v>0</v>
      </c>
      <c r="E721" s="316">
        <f t="shared" si="233"/>
        <v>0</v>
      </c>
      <c r="F721" s="316">
        <f t="shared" si="234"/>
        <v>0</v>
      </c>
      <c r="G721" s="316">
        <f t="shared" si="235"/>
        <v>0</v>
      </c>
      <c r="H721" s="318" t="str">
        <f t="shared" si="236"/>
        <v>..</v>
      </c>
      <c r="I721" s="69"/>
      <c r="K721" s="56"/>
      <c r="L721" s="329"/>
      <c r="M721" s="330"/>
      <c r="N721" s="330"/>
      <c r="O721" s="330"/>
      <c r="P721" s="78">
        <f t="shared" si="225"/>
        <v>0</v>
      </c>
      <c r="Q721" s="331"/>
      <c r="R721" s="49" t="str">
        <f t="shared" si="226"/>
        <v>..</v>
      </c>
    </row>
    <row r="722" spans="1:19" hidden="1" outlineLevel="1">
      <c r="A722" s="54" t="s">
        <v>667</v>
      </c>
      <c r="C722" s="85">
        <f t="shared" si="231"/>
        <v>0</v>
      </c>
      <c r="D722" s="316">
        <f t="shared" si="232"/>
        <v>0</v>
      </c>
      <c r="E722" s="316">
        <f t="shared" si="233"/>
        <v>0</v>
      </c>
      <c r="F722" s="316">
        <f t="shared" si="234"/>
        <v>0</v>
      </c>
      <c r="G722" s="316">
        <f t="shared" si="235"/>
        <v>0</v>
      </c>
      <c r="H722" s="318" t="str">
        <f t="shared" si="236"/>
        <v>..</v>
      </c>
      <c r="I722" s="69"/>
      <c r="K722" s="56"/>
      <c r="L722" s="329"/>
      <c r="M722" s="330"/>
      <c r="N722" s="330"/>
      <c r="O722" s="330"/>
      <c r="P722" s="78">
        <f t="shared" si="225"/>
        <v>0</v>
      </c>
      <c r="Q722" s="331"/>
      <c r="R722" s="49" t="str">
        <f t="shared" si="226"/>
        <v>..</v>
      </c>
    </row>
    <row r="723" spans="1:19" hidden="1" outlineLevel="1">
      <c r="A723" s="54" t="s">
        <v>667</v>
      </c>
      <c r="C723" s="85">
        <f t="shared" si="231"/>
        <v>0</v>
      </c>
      <c r="D723" s="316">
        <f t="shared" si="232"/>
        <v>0</v>
      </c>
      <c r="E723" s="320">
        <f>ROUND(N723/1000,0)</f>
        <v>0</v>
      </c>
      <c r="F723" s="316">
        <f t="shared" si="234"/>
        <v>0</v>
      </c>
      <c r="G723" s="316">
        <f t="shared" si="235"/>
        <v>0</v>
      </c>
      <c r="H723" s="318" t="str">
        <f t="shared" si="236"/>
        <v>..</v>
      </c>
      <c r="I723" s="69"/>
      <c r="K723" s="56"/>
      <c r="L723" s="329"/>
      <c r="M723" s="330"/>
      <c r="N723" s="330"/>
      <c r="O723" s="330"/>
      <c r="P723" s="78">
        <f t="shared" si="225"/>
        <v>0</v>
      </c>
      <c r="Q723" s="331"/>
      <c r="R723" s="49" t="str">
        <f t="shared" si="226"/>
        <v>..</v>
      </c>
    </row>
    <row r="724" spans="1:19" hidden="1" outlineLevel="1">
      <c r="A724" s="54" t="s">
        <v>667</v>
      </c>
      <c r="C724" s="85">
        <f t="shared" si="231"/>
        <v>0</v>
      </c>
      <c r="D724" s="316">
        <f t="shared" si="232"/>
        <v>0</v>
      </c>
      <c r="E724" s="316">
        <f t="shared" ref="E724:E725" si="237">ROUND(N724/1000,0)</f>
        <v>0</v>
      </c>
      <c r="F724" s="316">
        <f t="shared" ref="F724:F725" si="238">ROUND(O724/1000,0)</f>
        <v>0</v>
      </c>
      <c r="G724" s="316">
        <f t="shared" si="235"/>
        <v>0</v>
      </c>
      <c r="H724" s="318" t="str">
        <f t="shared" si="236"/>
        <v>..</v>
      </c>
      <c r="I724" s="69"/>
      <c r="K724" s="56"/>
      <c r="L724" s="329"/>
      <c r="M724" s="330"/>
      <c r="N724" s="330"/>
      <c r="O724" s="330"/>
      <c r="P724" s="78">
        <f t="shared" si="225"/>
        <v>0</v>
      </c>
      <c r="Q724" s="331"/>
      <c r="R724" s="49" t="str">
        <f t="shared" si="226"/>
        <v>..</v>
      </c>
    </row>
    <row r="725" spans="1:19" hidden="1" outlineLevel="1">
      <c r="A725" s="54" t="s">
        <v>667</v>
      </c>
      <c r="C725" s="85">
        <f t="shared" si="231"/>
        <v>0</v>
      </c>
      <c r="D725" s="316">
        <f t="shared" si="232"/>
        <v>0</v>
      </c>
      <c r="E725" s="316">
        <f t="shared" si="237"/>
        <v>0</v>
      </c>
      <c r="F725" s="316">
        <f t="shared" si="238"/>
        <v>0</v>
      </c>
      <c r="G725" s="316">
        <f t="shared" si="235"/>
        <v>0</v>
      </c>
      <c r="H725" s="318" t="str">
        <f t="shared" si="236"/>
        <v>..</v>
      </c>
      <c r="I725" s="69"/>
      <c r="K725" s="56"/>
      <c r="L725" s="329"/>
      <c r="M725" s="330"/>
      <c r="N725" s="330"/>
      <c r="O725" s="330"/>
      <c r="P725" s="78">
        <f t="shared" si="225"/>
        <v>0</v>
      </c>
      <c r="Q725" s="331"/>
      <c r="R725" s="49" t="str">
        <f t="shared" si="226"/>
        <v>..</v>
      </c>
    </row>
    <row r="726" spans="1:19" hidden="1" outlineLevel="1">
      <c r="A726" s="54" t="s">
        <v>667</v>
      </c>
      <c r="C726" s="85">
        <f t="shared" si="231"/>
        <v>0</v>
      </c>
      <c r="D726" s="316">
        <f t="shared" si="232"/>
        <v>0</v>
      </c>
      <c r="E726" s="316">
        <f t="shared" si="233"/>
        <v>0</v>
      </c>
      <c r="F726" s="316">
        <f t="shared" si="234"/>
        <v>0</v>
      </c>
      <c r="G726" s="316">
        <f t="shared" si="235"/>
        <v>0</v>
      </c>
      <c r="H726" s="318" t="str">
        <f t="shared" si="236"/>
        <v>..</v>
      </c>
      <c r="I726" s="69"/>
      <c r="K726" s="56"/>
      <c r="L726" s="329"/>
      <c r="M726" s="330"/>
      <c r="N726" s="330"/>
      <c r="O726" s="330"/>
      <c r="P726" s="78">
        <f t="shared" si="225"/>
        <v>0</v>
      </c>
      <c r="Q726" s="331"/>
      <c r="R726" s="49" t="str">
        <f t="shared" si="226"/>
        <v>..</v>
      </c>
    </row>
    <row r="727" spans="1:19" hidden="1" outlineLevel="1">
      <c r="A727" s="54" t="s">
        <v>667</v>
      </c>
      <c r="C727" s="85">
        <f t="shared" si="231"/>
        <v>0</v>
      </c>
      <c r="D727" s="316">
        <f t="shared" si="232"/>
        <v>0</v>
      </c>
      <c r="E727" s="316">
        <f t="shared" ref="E727:E729" si="239">ROUND(N727/1000,0)</f>
        <v>0</v>
      </c>
      <c r="F727" s="316">
        <f t="shared" ref="F727:F729" si="240">ROUND(O727/1000,0)</f>
        <v>0</v>
      </c>
      <c r="G727" s="316">
        <f t="shared" si="235"/>
        <v>0</v>
      </c>
      <c r="H727" s="318" t="str">
        <f t="shared" si="236"/>
        <v>..</v>
      </c>
      <c r="I727" s="69"/>
      <c r="K727" s="56"/>
      <c r="L727" s="329"/>
      <c r="M727" s="330"/>
      <c r="N727" s="330"/>
      <c r="O727" s="330"/>
      <c r="P727" s="78">
        <f t="shared" si="225"/>
        <v>0</v>
      </c>
      <c r="Q727" s="331"/>
      <c r="R727" s="49" t="str">
        <f t="shared" si="226"/>
        <v>..</v>
      </c>
    </row>
    <row r="728" spans="1:19" hidden="1" outlineLevel="1">
      <c r="A728" s="54" t="s">
        <v>667</v>
      </c>
      <c r="C728" s="85">
        <f t="shared" si="231"/>
        <v>0</v>
      </c>
      <c r="D728" s="316">
        <f t="shared" si="232"/>
        <v>0</v>
      </c>
      <c r="E728" s="316">
        <f t="shared" si="239"/>
        <v>0</v>
      </c>
      <c r="F728" s="316">
        <f t="shared" si="240"/>
        <v>0</v>
      </c>
      <c r="G728" s="316">
        <f t="shared" si="235"/>
        <v>0</v>
      </c>
      <c r="H728" s="318" t="str">
        <f t="shared" si="236"/>
        <v>..</v>
      </c>
      <c r="I728" s="69"/>
      <c r="K728" s="56"/>
      <c r="L728" s="329"/>
      <c r="M728" s="330"/>
      <c r="N728" s="330"/>
      <c r="O728" s="330"/>
      <c r="P728" s="78">
        <f t="shared" si="225"/>
        <v>0</v>
      </c>
      <c r="Q728" s="331"/>
      <c r="R728" s="49" t="str">
        <f t="shared" si="226"/>
        <v>..</v>
      </c>
    </row>
    <row r="729" spans="1:19" hidden="1" outlineLevel="1">
      <c r="A729" s="54" t="s">
        <v>667</v>
      </c>
      <c r="C729" s="85">
        <f t="shared" si="231"/>
        <v>0</v>
      </c>
      <c r="D729" s="316">
        <f t="shared" si="232"/>
        <v>0</v>
      </c>
      <c r="E729" s="316">
        <f t="shared" si="239"/>
        <v>0</v>
      </c>
      <c r="F729" s="316">
        <f t="shared" si="240"/>
        <v>0</v>
      </c>
      <c r="G729" s="316">
        <f t="shared" si="235"/>
        <v>0</v>
      </c>
      <c r="H729" s="318" t="str">
        <f t="shared" si="236"/>
        <v>..</v>
      </c>
      <c r="I729" s="69"/>
      <c r="K729" s="56"/>
      <c r="L729" s="329"/>
      <c r="M729" s="330"/>
      <c r="N729" s="330"/>
      <c r="O729" s="330"/>
      <c r="P729" s="78">
        <f t="shared" si="225"/>
        <v>0</v>
      </c>
      <c r="Q729" s="331"/>
      <c r="R729" s="49" t="str">
        <f t="shared" si="226"/>
        <v>..</v>
      </c>
    </row>
    <row r="730" spans="1:19" hidden="1" outlineLevel="1">
      <c r="A730" s="54" t="s">
        <v>667</v>
      </c>
      <c r="C730" s="309" t="s">
        <v>868</v>
      </c>
      <c r="D730" s="317">
        <f>SUM(D719:D729)</f>
        <v>0</v>
      </c>
      <c r="E730" s="317">
        <f>SUM(E719:E729)</f>
        <v>0</v>
      </c>
      <c r="F730" s="317">
        <f>SUM(F719:F729)</f>
        <v>0</v>
      </c>
      <c r="G730" s="317">
        <f>SUM(G719:G729)</f>
        <v>0</v>
      </c>
      <c r="H730" s="319"/>
      <c r="I730" s="69"/>
      <c r="K730" s="56"/>
      <c r="L730" s="307" t="s">
        <v>869</v>
      </c>
      <c r="M730" s="236">
        <f>SUM(M719:M729)</f>
        <v>0</v>
      </c>
      <c r="N730" s="236">
        <f>SUM(N719:N729)</f>
        <v>0</v>
      </c>
      <c r="O730" s="236">
        <f>SUM(O719:O729)</f>
        <v>0</v>
      </c>
      <c r="P730" s="236">
        <f>SUM(P719:P729)</f>
        <v>0</v>
      </c>
      <c r="Q730" s="308"/>
      <c r="R730" s="49" t="str">
        <f t="shared" ref="R730" si="241">LEFT(Q730,4)&amp;"."&amp;MID(Q730,5,2)&amp;"."&amp;RIGHT(Q730,2)</f>
        <v>..</v>
      </c>
    </row>
    <row r="731" spans="1:19" hidden="1" outlineLevel="1">
      <c r="A731" s="54" t="s">
        <v>667</v>
      </c>
      <c r="C731" s="309" t="s">
        <v>130</v>
      </c>
      <c r="D731" s="317">
        <f>D699+D716+D730</f>
        <v>0</v>
      </c>
      <c r="E731" s="317">
        <f>E699+E716+E730</f>
        <v>0</v>
      </c>
      <c r="F731" s="317">
        <f>F699+F716+F730</f>
        <v>0</v>
      </c>
      <c r="G731" s="317">
        <f>G699+G716+G730</f>
        <v>0</v>
      </c>
      <c r="H731" s="319"/>
      <c r="I731" s="69"/>
      <c r="K731" s="56"/>
      <c r="L731" s="307" t="s">
        <v>265</v>
      </c>
      <c r="M731" s="236">
        <f>M699+M716+M730</f>
        <v>0</v>
      </c>
      <c r="N731" s="236">
        <f>N699+N716+N730</f>
        <v>0</v>
      </c>
      <c r="O731" s="236">
        <f>O699+O716+O730</f>
        <v>0</v>
      </c>
      <c r="P731" s="236">
        <f>P699+P716+P730</f>
        <v>0</v>
      </c>
      <c r="Q731" s="308"/>
    </row>
    <row r="732" spans="1:19" hidden="1" outlineLevel="1">
      <c r="A732" s="54" t="s">
        <v>667</v>
      </c>
      <c r="C732" s="141" t="s">
        <v>385</v>
      </c>
      <c r="D732" s="59" t="b">
        <f>D731=ROUND(M731/1000,0)</f>
        <v>1</v>
      </c>
      <c r="E732" s="59" t="b">
        <f>E731=ROUND(N731/1000,0)</f>
        <v>1</v>
      </c>
      <c r="F732" s="59" t="b">
        <f>F731=ROUND(O731/1000,0)</f>
        <v>1</v>
      </c>
      <c r="G732" s="59" t="b">
        <f>G731=ROUND(P731/1000,0)</f>
        <v>1</v>
      </c>
      <c r="K732" s="56"/>
      <c r="M732" s="68"/>
      <c r="N732" s="136" t="s">
        <v>384</v>
      </c>
      <c r="O732" s="62" t="b">
        <f>'C1_정산표'!I23=O731</f>
        <v>1</v>
      </c>
      <c r="P732" s="88" t="s">
        <v>696</v>
      </c>
    </row>
    <row r="733" spans="1:19" hidden="1" outlineLevel="1">
      <c r="A733" s="54" t="s">
        <v>667</v>
      </c>
      <c r="C733" s="64"/>
      <c r="D733" s="65"/>
      <c r="E733" s="65">
        <f>E731-ROUND(N731/1000,0)</f>
        <v>0</v>
      </c>
      <c r="F733" s="66">
        <f>F731-ROUND(O731/1000,0)</f>
        <v>0</v>
      </c>
      <c r="G733" s="67"/>
      <c r="K733" s="56"/>
      <c r="M733" s="68"/>
      <c r="N733" s="68"/>
      <c r="O733" s="68">
        <f>'C1_정산표'!I23-O731</f>
        <v>0</v>
      </c>
      <c r="P733" s="136" t="s">
        <v>439</v>
      </c>
      <c r="Q733" s="62">
        <f>SUMIF($P$686:$P$698,"&gt;=0",$P$686:$P$698)+SUMIF($P$702:$P$715,"&gt;=0",$P$702:$P$715)+SUMIF($P$719:$P$729,"&gt;=0",$P$719:$P$729)-'C1_정산표'!I84</f>
        <v>0</v>
      </c>
      <c r="R733" s="62">
        <f>SUMIF($P$623:$P$636,"&gt;=0",$P$623:$P$636)+SUMIF($P$640:$P$651,"&gt;=0",$P$640:$P$651)+SUMIF($P$655:$P$665,"&gt;=0",$P$655:$P$665)</f>
        <v>1765255</v>
      </c>
      <c r="S733" s="88" t="s">
        <v>696</v>
      </c>
    </row>
    <row r="734" spans="1:19" hidden="1" outlineLevel="1">
      <c r="A734" s="54" t="s">
        <v>667</v>
      </c>
      <c r="C734" s="64"/>
      <c r="D734" s="65"/>
      <c r="E734" s="65"/>
      <c r="F734" s="66"/>
      <c r="G734" s="67"/>
      <c r="K734" s="56"/>
      <c r="M734" s="68"/>
      <c r="N734" s="68"/>
      <c r="O734" s="68"/>
      <c r="P734" s="136" t="s">
        <v>440</v>
      </c>
      <c r="Q734" s="62">
        <f>SUMIF($P$686:$P$698,"&lt;0",$P$686:$P$698)+SUMIF($P$702:$P$715,"&lt;0",$P$702:$P$715)+SUMIF($P$719:$P$729,"&lt;0",$P$719:$P$729)+'C1_정산표'!I98</f>
        <v>0</v>
      </c>
      <c r="R734" s="62">
        <f>-SUMIF($P$623:$P$636,"&lt;0",$P$623:$P$636)-SUMIF($P$640:$P$651,"&lt;0",$P$640:$P$651)-SUMIF($P$655:$P$665,"&lt;0",$P$655:$P$665)</f>
        <v>0</v>
      </c>
      <c r="S734" s="88" t="s">
        <v>696</v>
      </c>
    </row>
    <row r="735" spans="1:19" collapsed="1">
      <c r="A735" s="54" t="s">
        <v>667</v>
      </c>
      <c r="C735" s="64"/>
      <c r="D735" s="65"/>
      <c r="E735" s="65"/>
      <c r="F735" s="66"/>
      <c r="G735" s="67"/>
      <c r="K735" s="56"/>
      <c r="M735" s="68"/>
      <c r="N735" s="68"/>
      <c r="O735" s="68"/>
      <c r="P735" s="142"/>
    </row>
    <row r="736" spans="1:19" hidden="1" outlineLevel="1">
      <c r="A736" s="54" t="s">
        <v>667</v>
      </c>
      <c r="C736" s="55" t="s">
        <v>550</v>
      </c>
      <c r="D736" s="65"/>
      <c r="E736" s="65"/>
      <c r="F736" s="66"/>
      <c r="G736" s="67"/>
      <c r="K736" s="56"/>
      <c r="L736" s="49" t="s">
        <v>550</v>
      </c>
      <c r="M736" s="68"/>
      <c r="N736" s="68"/>
      <c r="O736" s="68"/>
      <c r="P736" s="142"/>
    </row>
    <row r="737" spans="1:19" hidden="1" outlineLevel="1">
      <c r="A737" s="54" t="s">
        <v>667</v>
      </c>
      <c r="C737" s="125" t="s">
        <v>4</v>
      </c>
      <c r="D737" s="126" t="s">
        <v>285</v>
      </c>
      <c r="E737" s="126" t="str">
        <f>N737</f>
        <v>외화금액</v>
      </c>
      <c r="F737" s="126" t="str">
        <f>O737</f>
        <v>장부금액</v>
      </c>
      <c r="G737" s="126" t="s">
        <v>283</v>
      </c>
      <c r="K737" s="56"/>
      <c r="L737" s="343" t="s">
        <v>4</v>
      </c>
      <c r="M737" s="126" t="s">
        <v>285</v>
      </c>
      <c r="N737" s="126" t="s">
        <v>551</v>
      </c>
      <c r="O737" s="126" t="s">
        <v>552</v>
      </c>
      <c r="P737" s="126" t="s">
        <v>283</v>
      </c>
      <c r="Q737" s="126" t="s">
        <v>554</v>
      </c>
    </row>
    <row r="738" spans="1:19" hidden="1" outlineLevel="1">
      <c r="A738" s="54" t="s">
        <v>667</v>
      </c>
      <c r="C738" s="85">
        <f>L738</f>
        <v>0</v>
      </c>
      <c r="D738" s="89" t="str">
        <f>$Q738&amp;" "&amp;TEXT(M738,"#,###")&amp;" "</f>
        <v xml:space="preserve">  </v>
      </c>
      <c r="E738" s="89" t="str">
        <f t="shared" ref="E738:E741" si="242">$Q738&amp;" "&amp;TEXT(N738,"#,###")&amp;" "</f>
        <v xml:space="preserve">  </v>
      </c>
      <c r="F738" s="89">
        <f t="shared" ref="F738:F739" si="243">ROUND(O738/1000,0)</f>
        <v>0</v>
      </c>
      <c r="G738" s="143">
        <f>P738</f>
        <v>0</v>
      </c>
      <c r="K738" s="56"/>
      <c r="L738" s="77"/>
      <c r="M738" s="77"/>
      <c r="N738" s="77"/>
      <c r="O738" s="77"/>
      <c r="P738" s="77"/>
      <c r="Q738" s="90"/>
    </row>
    <row r="739" spans="1:19" hidden="1" outlineLevel="1">
      <c r="A739" s="54" t="s">
        <v>667</v>
      </c>
      <c r="C739" s="85">
        <f t="shared" ref="C739:C742" si="244">L739</f>
        <v>0</v>
      </c>
      <c r="D739" s="89" t="str">
        <f t="shared" ref="D739:D741" si="245">$Q739&amp;" "&amp;TEXT(M739,"#,###")&amp;" "</f>
        <v xml:space="preserve">  </v>
      </c>
      <c r="E739" s="89" t="str">
        <f t="shared" si="242"/>
        <v xml:space="preserve">  </v>
      </c>
      <c r="F739" s="89">
        <f t="shared" si="243"/>
        <v>0</v>
      </c>
      <c r="G739" s="143">
        <f t="shared" ref="G739:G741" si="246">P739</f>
        <v>0</v>
      </c>
      <c r="K739" s="56"/>
      <c r="L739" s="77"/>
      <c r="M739" s="77"/>
      <c r="N739" s="77"/>
      <c r="O739" s="77"/>
      <c r="P739" s="77"/>
      <c r="Q739" s="90"/>
    </row>
    <row r="740" spans="1:19" hidden="1" outlineLevel="1">
      <c r="A740" s="54" t="s">
        <v>667</v>
      </c>
      <c r="C740" s="85">
        <f t="shared" si="244"/>
        <v>0</v>
      </c>
      <c r="D740" s="89" t="str">
        <f t="shared" si="245"/>
        <v xml:space="preserve">  </v>
      </c>
      <c r="E740" s="89" t="str">
        <f t="shared" si="242"/>
        <v xml:space="preserve">  </v>
      </c>
      <c r="F740" s="89">
        <f t="shared" ref="F740:F741" si="247">ROUND(O740/1000,0)</f>
        <v>0</v>
      </c>
      <c r="G740" s="143">
        <f t="shared" si="246"/>
        <v>0</v>
      </c>
      <c r="K740" s="56"/>
      <c r="L740" s="77"/>
      <c r="M740" s="77"/>
      <c r="N740" s="77"/>
      <c r="O740" s="77"/>
      <c r="P740" s="77"/>
      <c r="Q740" s="90"/>
    </row>
    <row r="741" spans="1:19" hidden="1" outlineLevel="1">
      <c r="A741" s="54" t="s">
        <v>667</v>
      </c>
      <c r="C741" s="85">
        <f t="shared" si="244"/>
        <v>0</v>
      </c>
      <c r="D741" s="89" t="str">
        <f t="shared" si="245"/>
        <v xml:space="preserve">  </v>
      </c>
      <c r="E741" s="89" t="str">
        <f t="shared" si="242"/>
        <v xml:space="preserve">  </v>
      </c>
      <c r="F741" s="89">
        <f t="shared" si="247"/>
        <v>0</v>
      </c>
      <c r="G741" s="143">
        <f t="shared" si="246"/>
        <v>0</v>
      </c>
      <c r="K741" s="56"/>
      <c r="L741" s="77"/>
      <c r="M741" s="77"/>
      <c r="N741" s="77"/>
      <c r="O741" s="77"/>
      <c r="P741" s="77"/>
      <c r="Q741" s="90"/>
    </row>
    <row r="742" spans="1:19" hidden="1" outlineLevel="1">
      <c r="A742" s="54" t="s">
        <v>667</v>
      </c>
      <c r="C742" s="87" t="str">
        <f t="shared" si="244"/>
        <v>합계</v>
      </c>
      <c r="D742" s="78"/>
      <c r="E742" s="78"/>
      <c r="F742" s="78">
        <f>SUM(F738:F741)</f>
        <v>0</v>
      </c>
      <c r="G742" s="145"/>
      <c r="K742" s="56"/>
      <c r="L742" s="80" t="s">
        <v>553</v>
      </c>
      <c r="M742" s="78"/>
      <c r="N742" s="78"/>
      <c r="O742" s="78">
        <f>SUM(O738:O741)</f>
        <v>0</v>
      </c>
      <c r="P742" s="145"/>
      <c r="Q742" s="63"/>
    </row>
    <row r="743" spans="1:19" hidden="1" outlineLevel="1">
      <c r="A743" s="54" t="s">
        <v>667</v>
      </c>
      <c r="C743" s="64"/>
      <c r="D743" s="65"/>
      <c r="E743" s="65"/>
      <c r="F743" s="59" t="b">
        <f>F742+F731=ROUND('C1_정산표'!I23/1000,0)</f>
        <v>1</v>
      </c>
      <c r="G743" s="67"/>
      <c r="K743" s="56"/>
      <c r="M743" s="68"/>
      <c r="N743" s="136" t="s">
        <v>384</v>
      </c>
      <c r="O743" s="62" t="b">
        <f>SUM(O742,O731)='C1_정산표'!I23</f>
        <v>1</v>
      </c>
    </row>
    <row r="744" spans="1:19" collapsed="1">
      <c r="A744" s="54" t="s">
        <v>667</v>
      </c>
      <c r="C744" s="64"/>
      <c r="D744" s="65"/>
      <c r="E744" s="65"/>
      <c r="F744" s="66"/>
      <c r="G744" s="67"/>
      <c r="K744" s="56"/>
      <c r="M744" s="68"/>
      <c r="N744" s="68"/>
      <c r="O744" s="68"/>
      <c r="P744" s="142"/>
    </row>
    <row r="745" spans="1:19">
      <c r="A745" s="54" t="s">
        <v>667</v>
      </c>
      <c r="C745" s="64"/>
      <c r="D745" s="65"/>
      <c r="E745" s="65"/>
      <c r="F745" s="66"/>
      <c r="G745" s="67"/>
      <c r="K745" s="56"/>
      <c r="M745" s="68"/>
      <c r="N745" s="68"/>
      <c r="O745" s="68"/>
      <c r="P745" s="142"/>
    </row>
    <row r="746" spans="1:19">
      <c r="A746" s="54" t="s">
        <v>667</v>
      </c>
      <c r="C746" s="138" t="str">
        <f>L746</f>
        <v>1. 수익증권</v>
      </c>
      <c r="D746" s="135"/>
      <c r="E746" s="54"/>
      <c r="F746" s="57"/>
      <c r="G746" s="57"/>
      <c r="H746" s="57"/>
      <c r="I746" s="57"/>
      <c r="J746" s="57"/>
      <c r="K746" s="56"/>
      <c r="L746" s="139" t="s">
        <v>286</v>
      </c>
      <c r="M746" s="135"/>
      <c r="O746" s="57"/>
    </row>
    <row r="747" spans="1:19">
      <c r="A747" s="54" t="s">
        <v>667</v>
      </c>
      <c r="C747" s="55"/>
      <c r="D747" s="135"/>
      <c r="E747" s="146"/>
      <c r="J747" s="57"/>
      <c r="K747" s="56"/>
      <c r="M747" s="122"/>
      <c r="N747" s="135"/>
      <c r="P747" s="57"/>
      <c r="Q747" s="57"/>
      <c r="R747" s="57"/>
    </row>
    <row r="748" spans="1:19">
      <c r="A748" s="54" t="s">
        <v>667</v>
      </c>
      <c r="C748" s="55" t="str">
        <f>L748</f>
        <v>당기말 및 전기말 현재 수익증권의 내역은 다음과 같습니다.</v>
      </c>
      <c r="D748" s="135"/>
      <c r="E748" s="135"/>
      <c r="F748" s="135"/>
      <c r="J748" s="57"/>
      <c r="K748" s="56"/>
      <c r="L748" s="49" t="s">
        <v>697</v>
      </c>
      <c r="M748" s="122"/>
      <c r="N748" s="135"/>
      <c r="O748" s="135"/>
      <c r="Q748" s="57"/>
      <c r="R748" s="57"/>
      <c r="S748" s="57"/>
    </row>
    <row r="749" spans="1:19" outlineLevel="1">
      <c r="A749" s="54" t="s">
        <v>676</v>
      </c>
      <c r="C749" s="64"/>
      <c r="D749" s="91"/>
      <c r="E749" s="91"/>
      <c r="F749" s="57"/>
      <c r="G749" s="92"/>
      <c r="K749" s="56"/>
      <c r="M749" s="68"/>
      <c r="N749" s="68"/>
      <c r="O749" s="68"/>
      <c r="P749" s="69"/>
    </row>
    <row r="750" spans="1:19" outlineLevel="1">
      <c r="A750" s="54" t="s">
        <v>676</v>
      </c>
      <c r="C750" s="84" t="str">
        <f>L750</f>
        <v>&lt;당기말&gt;</v>
      </c>
      <c r="D750" s="91"/>
      <c r="E750" s="91"/>
      <c r="F750" s="57"/>
      <c r="G750" s="92"/>
      <c r="K750" s="56"/>
      <c r="L750" s="49" t="s">
        <v>561</v>
      </c>
      <c r="M750" s="68"/>
      <c r="N750" s="68"/>
      <c r="O750" s="68"/>
      <c r="P750" s="69"/>
    </row>
    <row r="751" spans="1:19" outlineLevel="1">
      <c r="A751" s="54" t="s">
        <v>676</v>
      </c>
      <c r="C751" s="125" t="s">
        <v>4</v>
      </c>
      <c r="D751" s="126" t="s">
        <v>698</v>
      </c>
      <c r="E751" s="126" t="str">
        <f>N751</f>
        <v>결산전 장부금액</v>
      </c>
      <c r="F751" s="126" t="str">
        <f>O751</f>
        <v>결산후 장부금액</v>
      </c>
      <c r="G751" s="126" t="s">
        <v>341</v>
      </c>
      <c r="K751" s="56"/>
      <c r="L751" s="343" t="s">
        <v>4</v>
      </c>
      <c r="M751" s="126" t="s">
        <v>1000</v>
      </c>
      <c r="N751" s="126" t="s">
        <v>569</v>
      </c>
      <c r="O751" s="126" t="s">
        <v>570</v>
      </c>
      <c r="P751" s="126" t="s">
        <v>342</v>
      </c>
      <c r="Q751" s="126" t="s">
        <v>447</v>
      </c>
    </row>
    <row r="752" spans="1:19" outlineLevel="1">
      <c r="A752" s="54" t="s">
        <v>676</v>
      </c>
      <c r="C752" s="73" t="str">
        <f t="shared" ref="C752:C762" si="248">L752</f>
        <v>종목ETF001</v>
      </c>
      <c r="D752" s="93">
        <f t="shared" ref="D752:D762" si="249">M752</f>
        <v>401506</v>
      </c>
      <c r="E752" s="94">
        <f>ROUND(N752/1000,0)</f>
        <v>23417444</v>
      </c>
      <c r="F752" s="94">
        <f t="shared" ref="F752:F760" si="250">ROUND(O752/1000,0)</f>
        <v>24463761</v>
      </c>
      <c r="G752" s="94">
        <f t="shared" ref="G752:G762" si="251">F752-E752</f>
        <v>1046317</v>
      </c>
      <c r="K752" s="56"/>
      <c r="L752" s="349" t="str">
        <f>'C2_자산부채평가'!C360</f>
        <v>종목ETF001</v>
      </c>
      <c r="M752" s="350">
        <f>'C2_자산부채평가'!D360</f>
        <v>401506</v>
      </c>
      <c r="N752" s="330">
        <f>'C2_자산부채평가'!E360</f>
        <v>23417443577</v>
      </c>
      <c r="O752" s="330">
        <f>'C2_자산부채평가'!F360</f>
        <v>24463760580</v>
      </c>
      <c r="P752" s="78">
        <f>O752-N752</f>
        <v>1046317003</v>
      </c>
      <c r="Q752" s="95"/>
    </row>
    <row r="753" spans="1:17" outlineLevel="1">
      <c r="A753" s="54" t="s">
        <v>676</v>
      </c>
      <c r="C753" s="73">
        <f t="shared" si="248"/>
        <v>0</v>
      </c>
      <c r="D753" s="93">
        <f t="shared" si="249"/>
        <v>0</v>
      </c>
      <c r="E753" s="94">
        <f t="shared" ref="E753:E760" si="252">ROUND(N753/1000,0)</f>
        <v>0</v>
      </c>
      <c r="F753" s="94">
        <f>ROUND(O753/1000,0)</f>
        <v>0</v>
      </c>
      <c r="G753" s="94">
        <f>F753-E753</f>
        <v>0</v>
      </c>
      <c r="K753" s="56"/>
      <c r="L753" s="349"/>
      <c r="M753" s="350"/>
      <c r="N753" s="330"/>
      <c r="O753" s="330"/>
      <c r="P753" s="78"/>
      <c r="Q753" s="95"/>
    </row>
    <row r="754" spans="1:17" outlineLevel="1">
      <c r="A754" s="54" t="s">
        <v>676</v>
      </c>
      <c r="C754" s="73">
        <f t="shared" si="248"/>
        <v>0</v>
      </c>
      <c r="D754" s="93">
        <f t="shared" si="249"/>
        <v>0</v>
      </c>
      <c r="E754" s="94">
        <f t="shared" si="252"/>
        <v>0</v>
      </c>
      <c r="F754" s="94">
        <f t="shared" si="250"/>
        <v>0</v>
      </c>
      <c r="G754" s="94">
        <f t="shared" si="251"/>
        <v>0</v>
      </c>
      <c r="K754" s="56"/>
      <c r="L754" s="349"/>
      <c r="M754" s="350"/>
      <c r="N754" s="330"/>
      <c r="O754" s="330"/>
      <c r="P754" s="78"/>
      <c r="Q754" s="95"/>
    </row>
    <row r="755" spans="1:17" outlineLevel="1">
      <c r="A755" s="54" t="s">
        <v>676</v>
      </c>
      <c r="C755" s="73">
        <f t="shared" si="248"/>
        <v>0</v>
      </c>
      <c r="D755" s="93">
        <f t="shared" si="249"/>
        <v>0</v>
      </c>
      <c r="E755" s="94">
        <f t="shared" si="252"/>
        <v>0</v>
      </c>
      <c r="F755" s="94">
        <f t="shared" si="250"/>
        <v>0</v>
      </c>
      <c r="G755" s="94">
        <f t="shared" si="251"/>
        <v>0</v>
      </c>
      <c r="K755" s="56"/>
      <c r="L755" s="349"/>
      <c r="M755" s="350"/>
      <c r="N755" s="330"/>
      <c r="O755" s="330"/>
      <c r="P755" s="78"/>
      <c r="Q755" s="95"/>
    </row>
    <row r="756" spans="1:17" outlineLevel="1">
      <c r="A756" s="54" t="s">
        <v>676</v>
      </c>
      <c r="C756" s="73">
        <f t="shared" si="248"/>
        <v>0</v>
      </c>
      <c r="D756" s="93">
        <f t="shared" si="249"/>
        <v>0</v>
      </c>
      <c r="E756" s="94">
        <f t="shared" si="252"/>
        <v>0</v>
      </c>
      <c r="F756" s="94">
        <f t="shared" si="250"/>
        <v>0</v>
      </c>
      <c r="G756" s="94">
        <f t="shared" si="251"/>
        <v>0</v>
      </c>
      <c r="K756" s="56"/>
      <c r="L756" s="349"/>
      <c r="M756" s="350"/>
      <c r="N756" s="330"/>
      <c r="O756" s="330"/>
      <c r="P756" s="78"/>
      <c r="Q756" s="95"/>
    </row>
    <row r="757" spans="1:17" outlineLevel="1">
      <c r="A757" s="54" t="s">
        <v>676</v>
      </c>
      <c r="C757" s="73">
        <f t="shared" si="248"/>
        <v>0</v>
      </c>
      <c r="D757" s="93">
        <f t="shared" si="249"/>
        <v>0</v>
      </c>
      <c r="E757" s="94">
        <f t="shared" si="252"/>
        <v>0</v>
      </c>
      <c r="F757" s="94">
        <f t="shared" si="250"/>
        <v>0</v>
      </c>
      <c r="G757" s="94">
        <f t="shared" si="251"/>
        <v>0</v>
      </c>
      <c r="K757" s="56"/>
      <c r="L757" s="349"/>
      <c r="M757" s="350"/>
      <c r="N757" s="330"/>
      <c r="O757" s="330"/>
      <c r="P757" s="78"/>
      <c r="Q757" s="95"/>
    </row>
    <row r="758" spans="1:17" outlineLevel="1">
      <c r="A758" s="54" t="s">
        <v>676</v>
      </c>
      <c r="C758" s="73">
        <f t="shared" si="248"/>
        <v>0</v>
      </c>
      <c r="D758" s="93">
        <f t="shared" si="249"/>
        <v>0</v>
      </c>
      <c r="E758" s="94">
        <f t="shared" si="252"/>
        <v>0</v>
      </c>
      <c r="F758" s="94">
        <f t="shared" si="250"/>
        <v>0</v>
      </c>
      <c r="G758" s="94">
        <f t="shared" si="251"/>
        <v>0</v>
      </c>
      <c r="K758" s="56"/>
      <c r="L758" s="349"/>
      <c r="M758" s="350"/>
      <c r="N758" s="330"/>
      <c r="O758" s="330"/>
      <c r="P758" s="78"/>
      <c r="Q758" s="95"/>
    </row>
    <row r="759" spans="1:17" outlineLevel="1">
      <c r="A759" s="54" t="s">
        <v>676</v>
      </c>
      <c r="C759" s="73">
        <f t="shared" si="248"/>
        <v>0</v>
      </c>
      <c r="D759" s="93">
        <f t="shared" si="249"/>
        <v>0</v>
      </c>
      <c r="E759" s="94">
        <f t="shared" si="252"/>
        <v>0</v>
      </c>
      <c r="F759" s="94">
        <f t="shared" si="250"/>
        <v>0</v>
      </c>
      <c r="G759" s="94">
        <f t="shared" si="251"/>
        <v>0</v>
      </c>
      <c r="K759" s="56"/>
      <c r="L759" s="349"/>
      <c r="M759" s="350"/>
      <c r="N759" s="330"/>
      <c r="O759" s="330"/>
      <c r="P759" s="78"/>
      <c r="Q759" s="95"/>
    </row>
    <row r="760" spans="1:17" outlineLevel="1">
      <c r="A760" s="54" t="s">
        <v>676</v>
      </c>
      <c r="C760" s="73">
        <f t="shared" si="248"/>
        <v>0</v>
      </c>
      <c r="D760" s="93">
        <f t="shared" si="249"/>
        <v>0</v>
      </c>
      <c r="E760" s="94">
        <f t="shared" si="252"/>
        <v>0</v>
      </c>
      <c r="F760" s="94">
        <f t="shared" si="250"/>
        <v>0</v>
      </c>
      <c r="G760" s="94">
        <f t="shared" si="251"/>
        <v>0</v>
      </c>
      <c r="K760" s="56"/>
      <c r="L760" s="349"/>
      <c r="M760" s="350"/>
      <c r="N760" s="330"/>
      <c r="O760" s="330"/>
      <c r="P760" s="78"/>
      <c r="Q760" s="95"/>
    </row>
    <row r="761" spans="1:17" outlineLevel="1">
      <c r="A761" s="54" t="s">
        <v>676</v>
      </c>
      <c r="C761" s="73">
        <f t="shared" si="248"/>
        <v>0</v>
      </c>
      <c r="D761" s="93">
        <f t="shared" si="249"/>
        <v>0</v>
      </c>
      <c r="E761" s="94"/>
      <c r="F761" s="94"/>
      <c r="G761" s="94">
        <f t="shared" si="251"/>
        <v>0</v>
      </c>
      <c r="K761" s="56"/>
      <c r="L761" s="349"/>
      <c r="M761" s="350"/>
      <c r="N761" s="330"/>
      <c r="O761" s="330"/>
      <c r="P761" s="78"/>
      <c r="Q761" s="95"/>
    </row>
    <row r="762" spans="1:17" outlineLevel="1">
      <c r="A762" s="54" t="s">
        <v>676</v>
      </c>
      <c r="C762" s="73">
        <f t="shared" si="248"/>
        <v>0</v>
      </c>
      <c r="D762" s="93">
        <f t="shared" si="249"/>
        <v>0</v>
      </c>
      <c r="E762" s="94"/>
      <c r="F762" s="94"/>
      <c r="G762" s="94">
        <f t="shared" si="251"/>
        <v>0</v>
      </c>
      <c r="K762" s="56"/>
      <c r="L762" s="349"/>
      <c r="M762" s="350"/>
      <c r="N762" s="330"/>
      <c r="O762" s="330"/>
      <c r="P762" s="78"/>
      <c r="Q762" s="95"/>
    </row>
    <row r="763" spans="1:17" outlineLevel="1">
      <c r="A763" s="54" t="s">
        <v>676</v>
      </c>
      <c r="C763" s="73"/>
      <c r="D763" s="93"/>
      <c r="E763" s="94"/>
      <c r="F763" s="94"/>
      <c r="G763" s="94"/>
      <c r="K763" s="56"/>
      <c r="L763" s="349"/>
      <c r="M763" s="350"/>
      <c r="N763" s="330"/>
      <c r="O763" s="330"/>
      <c r="P763" s="78"/>
      <c r="Q763" s="95"/>
    </row>
    <row r="764" spans="1:17" outlineLevel="1">
      <c r="A764" s="54" t="s">
        <v>667</v>
      </c>
      <c r="C764" s="73"/>
      <c r="D764" s="93"/>
      <c r="E764" s="94"/>
      <c r="F764" s="94"/>
      <c r="G764" s="94"/>
      <c r="K764" s="56"/>
      <c r="L764" s="349"/>
      <c r="M764" s="350"/>
      <c r="N764" s="330"/>
      <c r="O764" s="330"/>
      <c r="P764" s="78"/>
      <c r="Q764" s="95"/>
    </row>
    <row r="765" spans="1:17" outlineLevel="1">
      <c r="A765" s="54" t="s">
        <v>676</v>
      </c>
      <c r="C765" s="337" t="s">
        <v>265</v>
      </c>
      <c r="D765" s="334"/>
      <c r="E765" s="338">
        <f>SUM(E752:E764)</f>
        <v>23417444</v>
      </c>
      <c r="F765" s="338">
        <f>SUM(F752:F764)</f>
        <v>24463761</v>
      </c>
      <c r="G765" s="338">
        <f>SUM(G752:G764)</f>
        <v>1046317</v>
      </c>
      <c r="K765" s="56"/>
      <c r="L765" s="307" t="s">
        <v>284</v>
      </c>
      <c r="M765" s="154"/>
      <c r="N765" s="236">
        <f>SUM(N752:N764)</f>
        <v>23417443577</v>
      </c>
      <c r="O765" s="236">
        <f>SUM(O752:O764)</f>
        <v>24463760580</v>
      </c>
      <c r="P765" s="236">
        <f>SUM(P752:P764)</f>
        <v>1046317003</v>
      </c>
      <c r="Q765" s="154">
        <f>SUM(Q752:Q764)</f>
        <v>0</v>
      </c>
    </row>
    <row r="766" spans="1:17" outlineLevel="1">
      <c r="A766" s="54" t="s">
        <v>676</v>
      </c>
      <c r="C766" s="64"/>
      <c r="D766" s="136" t="s">
        <v>385</v>
      </c>
      <c r="E766" s="59" t="b">
        <f>E765=ROUND(N765/1000,0)</f>
        <v>1</v>
      </c>
      <c r="F766" s="59" t="b">
        <f>F765=ROUND(O765/1000,0)</f>
        <v>1</v>
      </c>
      <c r="G766" s="59" t="b">
        <f>G765=ROUND(P765/1000,0)</f>
        <v>1</v>
      </c>
      <c r="K766" s="56"/>
      <c r="M766" s="68"/>
      <c r="N766" s="136" t="s">
        <v>384</v>
      </c>
      <c r="O766" s="62" t="b">
        <f>O765='C1_정산표'!G24</f>
        <v>1</v>
      </c>
      <c r="P766" s="69"/>
    </row>
    <row r="767" spans="1:17" outlineLevel="1">
      <c r="A767" s="54" t="s">
        <v>676</v>
      </c>
      <c r="C767" s="134"/>
      <c r="D767" s="135"/>
      <c r="E767" s="82">
        <f>E765-ROUND(N765/1000,0)</f>
        <v>0</v>
      </c>
      <c r="F767" s="82">
        <f>F765-ROUND(O765/1000,0)</f>
        <v>0</v>
      </c>
      <c r="G767" s="82">
        <f>G765-ROUND(P765/1000,0)</f>
        <v>0</v>
      </c>
      <c r="H767" s="57"/>
      <c r="I767" s="57"/>
      <c r="J767" s="57"/>
      <c r="K767" s="56"/>
      <c r="L767" s="122"/>
      <c r="M767" s="135"/>
      <c r="O767" s="136" t="s">
        <v>439</v>
      </c>
      <c r="P767" s="62">
        <f>-'C1_정산표'!G86+SUMIF($P$752:$P$764,"&gt;=0",$P$752:$P$764)</f>
        <v>0</v>
      </c>
      <c r="Q767" s="62">
        <f>SUMIF($P$752:$P$764,"&gt;=0",$P$752:$P$764)</f>
        <v>1046317003</v>
      </c>
    </row>
    <row r="768" spans="1:17" outlineLevel="1">
      <c r="A768" s="54" t="s">
        <v>676</v>
      </c>
      <c r="C768" s="134"/>
      <c r="D768" s="135"/>
      <c r="F768" s="57"/>
      <c r="G768" s="57"/>
      <c r="H768" s="57"/>
      <c r="I768" s="57"/>
      <c r="J768" s="57"/>
      <c r="K768" s="56"/>
      <c r="M768" s="122"/>
      <c r="N768" s="135"/>
      <c r="O768" s="136" t="s">
        <v>440</v>
      </c>
      <c r="P768" s="62">
        <f>+'C1_정산표'!G100+SUMIF($P$752:$P$764,"&lt;0",$P$752:$P$764)</f>
        <v>0</v>
      </c>
      <c r="Q768" s="62">
        <f>-SUMIF($P$752:$P$764,"&lt;0",$P$752:$P$764)</f>
        <v>0</v>
      </c>
    </row>
    <row r="769" spans="1:17" outlineLevel="1">
      <c r="A769" s="54" t="s">
        <v>676</v>
      </c>
      <c r="C769" s="134"/>
      <c r="D769" s="135"/>
      <c r="F769" s="57"/>
      <c r="G769" s="57"/>
      <c r="H769" s="57"/>
      <c r="I769" s="57"/>
      <c r="J769" s="57"/>
      <c r="K769" s="56"/>
      <c r="M769" s="122"/>
      <c r="N769" s="135"/>
      <c r="O769" s="135"/>
      <c r="P769" s="395" t="s">
        <v>999</v>
      </c>
      <c r="Q769" s="135"/>
    </row>
    <row r="770" spans="1:17" hidden="1" outlineLevel="1">
      <c r="A770" s="54" t="s">
        <v>667</v>
      </c>
      <c r="C770" s="84" t="str">
        <f>L770</f>
        <v>&lt;전기말&gt;</v>
      </c>
      <c r="D770" s="91"/>
      <c r="E770" s="91"/>
      <c r="F770" s="57"/>
      <c r="G770" s="92"/>
      <c r="K770" s="56"/>
      <c r="L770" s="49" t="s">
        <v>562</v>
      </c>
      <c r="M770" s="68"/>
      <c r="N770" s="68"/>
      <c r="O770" s="68"/>
      <c r="P770" s="69"/>
    </row>
    <row r="771" spans="1:17" hidden="1" outlineLevel="1">
      <c r="A771" s="54" t="s">
        <v>667</v>
      </c>
      <c r="C771" s="125" t="s">
        <v>4</v>
      </c>
      <c r="D771" s="126" t="s">
        <v>698</v>
      </c>
      <c r="E771" s="126" t="str">
        <f>N771</f>
        <v>결산전 장부금액</v>
      </c>
      <c r="F771" s="126" t="str">
        <f>O771</f>
        <v>결산후 장부금액</v>
      </c>
      <c r="G771" s="126" t="s">
        <v>341</v>
      </c>
      <c r="K771" s="56"/>
      <c r="L771" s="343" t="s">
        <v>4</v>
      </c>
      <c r="M771" s="126" t="s">
        <v>698</v>
      </c>
      <c r="N771" s="126" t="s">
        <v>569</v>
      </c>
      <c r="O771" s="126" t="s">
        <v>570</v>
      </c>
      <c r="P771" s="126" t="s">
        <v>342</v>
      </c>
      <c r="Q771" s="126" t="s">
        <v>447</v>
      </c>
    </row>
    <row r="772" spans="1:17" hidden="1" outlineLevel="1">
      <c r="A772" s="54" t="s">
        <v>667</v>
      </c>
      <c r="C772" s="73">
        <f t="shared" ref="C772:C776" si="253">L772</f>
        <v>0</v>
      </c>
      <c r="D772" s="93">
        <f t="shared" ref="D772:D776" si="254">M772</f>
        <v>0</v>
      </c>
      <c r="E772" s="94">
        <f>ROUND(N772/1000,0)</f>
        <v>0</v>
      </c>
      <c r="F772" s="94">
        <f t="shared" ref="F772:F773" si="255">ROUND(O772/1000,0)</f>
        <v>0</v>
      </c>
      <c r="G772" s="79">
        <f t="shared" ref="G772:G776" si="256">F772-E772</f>
        <v>0</v>
      </c>
      <c r="K772" s="56"/>
      <c r="L772" s="349"/>
      <c r="M772" s="350"/>
      <c r="N772" s="350"/>
      <c r="O772" s="350"/>
      <c r="P772" s="78"/>
      <c r="Q772" s="95"/>
    </row>
    <row r="773" spans="1:17" hidden="1" outlineLevel="1">
      <c r="A773" s="54" t="s">
        <v>667</v>
      </c>
      <c r="C773" s="73">
        <f t="shared" si="253"/>
        <v>0</v>
      </c>
      <c r="D773" s="93">
        <f t="shared" si="254"/>
        <v>0</v>
      </c>
      <c r="E773" s="94">
        <f>ROUND(N773/1000,0)</f>
        <v>0</v>
      </c>
      <c r="F773" s="94">
        <f t="shared" si="255"/>
        <v>0</v>
      </c>
      <c r="G773" s="79">
        <f t="shared" si="256"/>
        <v>0</v>
      </c>
      <c r="K773" s="56"/>
      <c r="L773" s="349"/>
      <c r="M773" s="350"/>
      <c r="N773" s="350"/>
      <c r="O773" s="350"/>
      <c r="P773" s="78"/>
      <c r="Q773" s="95"/>
    </row>
    <row r="774" spans="1:17" hidden="1" outlineLevel="1">
      <c r="A774" s="54" t="s">
        <v>667</v>
      </c>
      <c r="C774" s="73">
        <f t="shared" ref="C774:C775" si="257">L774</f>
        <v>0</v>
      </c>
      <c r="D774" s="93">
        <f t="shared" ref="D774:D775" si="258">M774</f>
        <v>0</v>
      </c>
      <c r="E774" s="382">
        <f>ROUND(N774/1000,0)</f>
        <v>0</v>
      </c>
      <c r="F774" s="94">
        <f t="shared" ref="F774:F775" si="259">ROUND(O774/1000,0)</f>
        <v>0</v>
      </c>
      <c r="G774" s="79">
        <f t="shared" ref="G774:G775" si="260">F774-E774</f>
        <v>0</v>
      </c>
      <c r="K774" s="56"/>
      <c r="L774" s="349"/>
      <c r="M774" s="350"/>
      <c r="N774" s="350"/>
      <c r="O774" s="350"/>
      <c r="P774" s="78"/>
      <c r="Q774" s="95"/>
    </row>
    <row r="775" spans="1:17" hidden="1" outlineLevel="1">
      <c r="A775" s="54" t="s">
        <v>667</v>
      </c>
      <c r="C775" s="73">
        <f t="shared" si="257"/>
        <v>0</v>
      </c>
      <c r="D775" s="93">
        <f t="shared" si="258"/>
        <v>0</v>
      </c>
      <c r="E775" s="94">
        <f t="shared" ref="E775" si="261">ROUND(N775/1000,0)</f>
        <v>0</v>
      </c>
      <c r="F775" s="94">
        <f t="shared" si="259"/>
        <v>0</v>
      </c>
      <c r="G775" s="79">
        <f t="shared" si="260"/>
        <v>0</v>
      </c>
      <c r="K775" s="56"/>
      <c r="L775" s="349"/>
      <c r="M775" s="350"/>
      <c r="N775" s="350"/>
      <c r="O775" s="350"/>
      <c r="P775" s="78"/>
      <c r="Q775" s="95"/>
    </row>
    <row r="776" spans="1:17" hidden="1" outlineLevel="1">
      <c r="A776" s="54" t="s">
        <v>667</v>
      </c>
      <c r="C776" s="73">
        <f t="shared" si="253"/>
        <v>0</v>
      </c>
      <c r="D776" s="93">
        <f t="shared" si="254"/>
        <v>0</v>
      </c>
      <c r="E776" s="94">
        <f>ROUND(N776/1000,0)</f>
        <v>0</v>
      </c>
      <c r="F776" s="94">
        <f>ROUND(O776/1000,0)</f>
        <v>0</v>
      </c>
      <c r="G776" s="79">
        <f t="shared" si="256"/>
        <v>0</v>
      </c>
      <c r="K776" s="56"/>
      <c r="L776" s="349"/>
      <c r="M776" s="350"/>
      <c r="N776" s="350"/>
      <c r="O776" s="350"/>
      <c r="P776" s="95"/>
      <c r="Q776" s="95"/>
    </row>
    <row r="777" spans="1:17" hidden="1" outlineLevel="1">
      <c r="A777" s="54" t="s">
        <v>667</v>
      </c>
      <c r="C777" s="337" t="s">
        <v>265</v>
      </c>
      <c r="D777" s="334"/>
      <c r="E777" s="334">
        <f>SUM(E772:E776)</f>
        <v>0</v>
      </c>
      <c r="F777" s="334">
        <f>SUM(F772:F776)</f>
        <v>0</v>
      </c>
      <c r="G777" s="334">
        <f>SUM(G772:G776)</f>
        <v>0</v>
      </c>
      <c r="K777" s="56"/>
      <c r="L777" s="307" t="s">
        <v>265</v>
      </c>
      <c r="M777" s="154"/>
      <c r="N777" s="154">
        <f>SUM(N772:N776)</f>
        <v>0</v>
      </c>
      <c r="O777" s="154">
        <f>SUM(O772:O776)</f>
        <v>0</v>
      </c>
      <c r="P777" s="236">
        <f>SUM(P772:P776)</f>
        <v>0</v>
      </c>
      <c r="Q777" s="154">
        <f>SUM(Q772:Q776)</f>
        <v>0</v>
      </c>
    </row>
    <row r="778" spans="1:17" hidden="1" outlineLevel="1">
      <c r="A778" s="54" t="s">
        <v>667</v>
      </c>
      <c r="C778" s="64"/>
      <c r="D778" s="136" t="s">
        <v>385</v>
      </c>
      <c r="E778" s="59" t="b">
        <f>E777=ROUND(N777/1000,0)</f>
        <v>1</v>
      </c>
      <c r="F778" s="59" t="b">
        <f>F777=ROUND(O777/1000,0)</f>
        <v>1</v>
      </c>
      <c r="G778" s="92"/>
      <c r="K778" s="56"/>
      <c r="M778" s="68"/>
      <c r="N778" s="136" t="s">
        <v>384</v>
      </c>
      <c r="O778" s="62" t="b">
        <f>O777='C1_정산표'!I24</f>
        <v>0</v>
      </c>
      <c r="P778" s="69"/>
    </row>
    <row r="779" spans="1:17" hidden="1" outlineLevel="1">
      <c r="A779" s="54" t="s">
        <v>667</v>
      </c>
      <c r="C779" s="134"/>
      <c r="D779" s="135"/>
      <c r="E779" s="54"/>
      <c r="F779" s="57"/>
      <c r="G779" s="57"/>
      <c r="H779" s="57"/>
      <c r="I779" s="57"/>
      <c r="J779" s="57"/>
      <c r="K779" s="56"/>
      <c r="L779" s="122"/>
      <c r="M779" s="135"/>
      <c r="O779" s="136" t="s">
        <v>439</v>
      </c>
      <c r="P779" s="62">
        <f>SUMIF($P$772:$P$776,"&gt;=0",$P$772:$P$776)-'C1_정산표'!I86</f>
        <v>0</v>
      </c>
      <c r="Q779" s="62">
        <f>SUMIF($P$772:$P$776,"&gt;=0")</f>
        <v>0</v>
      </c>
    </row>
    <row r="780" spans="1:17" hidden="1" outlineLevel="1">
      <c r="A780" s="54" t="s">
        <v>667</v>
      </c>
      <c r="C780" s="134"/>
      <c r="D780" s="135"/>
      <c r="F780" s="57"/>
      <c r="G780" s="57"/>
      <c r="H780" s="57"/>
      <c r="I780" s="57"/>
      <c r="J780" s="57"/>
      <c r="K780" s="56"/>
      <c r="M780" s="122"/>
      <c r="N780" s="135"/>
      <c r="O780" s="136" t="s">
        <v>440</v>
      </c>
      <c r="P780" s="62">
        <f>SUMIF($P$772:$P$776,"&lt;0",$P$772:$P$776)+'C1_정산표'!I100</f>
        <v>353434840</v>
      </c>
      <c r="Q780" s="62">
        <f>-SUMIF($P$772:$P$776,"&lt;0")</f>
        <v>0</v>
      </c>
    </row>
    <row r="781" spans="1:17" ht="14.25" thickBot="1">
      <c r="A781" s="54" t="s">
        <v>667</v>
      </c>
      <c r="C781" s="134"/>
      <c r="D781" s="91"/>
      <c r="E781" s="91"/>
      <c r="F781" s="57"/>
      <c r="G781" s="57"/>
      <c r="K781" s="56"/>
      <c r="P781" s="69"/>
    </row>
    <row r="782" spans="1:17" outlineLevel="1">
      <c r="A782" s="54" t="s">
        <v>667</v>
      </c>
      <c r="C782" s="138" t="str">
        <f>L782</f>
        <v>1. 파생상품</v>
      </c>
      <c r="D782" s="91"/>
      <c r="E782" s="91"/>
      <c r="F782" s="57"/>
      <c r="G782" s="57"/>
      <c r="K782" s="56"/>
      <c r="L782" s="97" t="s">
        <v>388</v>
      </c>
      <c r="N782" s="285" t="s">
        <v>966</v>
      </c>
      <c r="O782" s="51"/>
      <c r="P782" s="410"/>
    </row>
    <row r="783" spans="1:17" outlineLevel="1">
      <c r="A783" s="54" t="s">
        <v>667</v>
      </c>
      <c r="C783" s="55" t="s">
        <v>699</v>
      </c>
      <c r="D783" s="91"/>
      <c r="E783" s="91"/>
      <c r="F783" s="57"/>
      <c r="G783" s="57"/>
      <c r="K783" s="56"/>
      <c r="L783" s="49" t="s">
        <v>699</v>
      </c>
      <c r="N783" s="55" t="s">
        <v>965</v>
      </c>
      <c r="P783" s="411"/>
    </row>
    <row r="784" spans="1:17" ht="14.25" outlineLevel="1" thickBot="1">
      <c r="C784" s="55"/>
      <c r="D784" s="91"/>
      <c r="E784" s="91"/>
      <c r="F784" s="57"/>
      <c r="G784" s="57"/>
      <c r="K784" s="56"/>
      <c r="N784" s="270" t="s">
        <v>964</v>
      </c>
      <c r="O784" s="111">
        <v>50000000</v>
      </c>
      <c r="P784" s="376"/>
    </row>
    <row r="785" spans="1:24">
      <c r="A785" s="54" t="s">
        <v>667</v>
      </c>
      <c r="C785" s="55" t="s">
        <v>813</v>
      </c>
      <c r="D785" s="103"/>
      <c r="E785" s="103"/>
      <c r="F785" s="57"/>
      <c r="G785" s="57"/>
      <c r="I785" s="59" t="b">
        <f>I789=ROUND(R789/1000,)</f>
        <v>1</v>
      </c>
      <c r="K785" s="110"/>
      <c r="L785" s="49" t="s">
        <v>813</v>
      </c>
      <c r="P785" s="69"/>
      <c r="S785" s="212"/>
    </row>
    <row r="786" spans="1:24" hidden="1">
      <c r="C786" s="148"/>
      <c r="D786" s="126"/>
      <c r="E786" s="126"/>
      <c r="F786" s="126"/>
      <c r="G786" s="126"/>
      <c r="H786" s="126"/>
      <c r="I786" s="239"/>
      <c r="K786" s="110"/>
      <c r="L786" s="148"/>
      <c r="M786" s="126"/>
      <c r="N786" s="126"/>
      <c r="O786" s="126"/>
      <c r="P786" s="126"/>
      <c r="Q786" s="126"/>
      <c r="R786" s="239"/>
      <c r="S786" s="412"/>
    </row>
    <row r="787" spans="1:24" hidden="1">
      <c r="C787" s="372"/>
      <c r="D787" s="373"/>
      <c r="E787" s="374"/>
      <c r="F787" s="413"/>
      <c r="G787" s="413"/>
      <c r="H787" s="414"/>
      <c r="I787" s="77"/>
      <c r="K787" s="110"/>
      <c r="L787" s="372"/>
      <c r="M787" s="373"/>
      <c r="N787" s="374"/>
      <c r="O787" s="413"/>
      <c r="P787" s="413"/>
      <c r="Q787" s="414"/>
      <c r="R787" s="77"/>
      <c r="S787" s="412"/>
    </row>
    <row r="788" spans="1:24" hidden="1">
      <c r="C788" s="363"/>
      <c r="D788" s="237"/>
      <c r="E788" s="155"/>
      <c r="F788" s="102"/>
      <c r="G788" s="102"/>
      <c r="H788" s="316"/>
      <c r="I788" s="63"/>
      <c r="K788" s="110"/>
      <c r="L788" s="149"/>
      <c r="M788" s="237"/>
      <c r="N788" s="155"/>
      <c r="O788" s="102"/>
      <c r="P788" s="102"/>
      <c r="Q788" s="316"/>
      <c r="R788" s="63"/>
      <c r="S788" s="212"/>
    </row>
    <row r="789" spans="1:24" hidden="1">
      <c r="C789" s="415"/>
      <c r="D789" s="150"/>
      <c r="E789" s="150"/>
      <c r="F789" s="102"/>
      <c r="G789" s="102"/>
      <c r="H789" s="316"/>
      <c r="I789" s="102"/>
      <c r="K789" s="110"/>
      <c r="L789" s="416"/>
      <c r="M789" s="150"/>
      <c r="N789" s="150"/>
      <c r="O789" s="102"/>
      <c r="P789" s="102"/>
      <c r="Q789" s="316"/>
      <c r="R789" s="102"/>
      <c r="S789" s="212"/>
    </row>
    <row r="790" spans="1:24" hidden="1">
      <c r="C790" s="363"/>
      <c r="D790" s="150"/>
      <c r="E790" s="150"/>
      <c r="F790" s="102"/>
      <c r="G790" s="102"/>
      <c r="H790" s="102"/>
      <c r="I790" s="102"/>
      <c r="K790" s="110"/>
      <c r="L790" s="149"/>
      <c r="M790" s="150"/>
      <c r="N790" s="150"/>
      <c r="O790" s="102"/>
      <c r="P790" s="102"/>
      <c r="Q790" s="102"/>
      <c r="R790" s="316"/>
      <c r="S790" s="212"/>
    </row>
    <row r="791" spans="1:24" hidden="1">
      <c r="C791" s="415"/>
      <c r="D791" s="150"/>
      <c r="E791" s="150"/>
      <c r="F791" s="102"/>
      <c r="G791" s="102"/>
      <c r="H791" s="102"/>
      <c r="I791" s="102"/>
      <c r="K791" s="110"/>
      <c r="L791" s="416"/>
      <c r="M791" s="150"/>
      <c r="N791" s="150"/>
      <c r="O791" s="102"/>
      <c r="P791" s="102"/>
      <c r="Q791" s="102"/>
      <c r="R791" s="316"/>
      <c r="S791" s="212"/>
    </row>
    <row r="792" spans="1:24" hidden="1">
      <c r="C792" s="415"/>
      <c r="D792" s="150"/>
      <c r="E792" s="150"/>
      <c r="F792" s="102"/>
      <c r="G792" s="102"/>
      <c r="H792" s="102"/>
      <c r="I792" s="102"/>
      <c r="K792" s="110"/>
      <c r="L792" s="416"/>
      <c r="M792" s="150"/>
      <c r="N792" s="150"/>
      <c r="O792" s="102"/>
      <c r="P792" s="102"/>
      <c r="Q792" s="102"/>
      <c r="R792" s="102"/>
      <c r="S792" s="212"/>
    </row>
    <row r="793" spans="1:24" hidden="1" collapsed="1">
      <c r="C793" s="372"/>
      <c r="D793" s="373"/>
      <c r="E793" s="374"/>
      <c r="F793" s="413"/>
      <c r="G793" s="413"/>
      <c r="H793" s="414"/>
      <c r="I793" s="77"/>
      <c r="K793" s="110"/>
      <c r="L793" s="372"/>
      <c r="M793" s="373"/>
      <c r="N793" s="374"/>
      <c r="O793" s="413"/>
      <c r="P793" s="413"/>
      <c r="Q793" s="414"/>
      <c r="R793" s="77"/>
      <c r="S793" s="212"/>
      <c r="T793" s="90"/>
      <c r="U793" s="417"/>
      <c r="V793" s="417"/>
      <c r="W793" s="417"/>
      <c r="X793" s="417"/>
    </row>
    <row r="794" spans="1:24" hidden="1">
      <c r="C794" s="363"/>
      <c r="D794" s="237"/>
      <c r="E794" s="155"/>
      <c r="F794" s="102"/>
      <c r="G794" s="102"/>
      <c r="H794" s="316"/>
      <c r="I794" s="63"/>
      <c r="K794" s="110"/>
      <c r="L794" s="149"/>
      <c r="M794" s="237"/>
      <c r="N794" s="155"/>
      <c r="O794" s="102"/>
      <c r="P794" s="102"/>
      <c r="Q794" s="316"/>
      <c r="R794" s="63"/>
      <c r="S794" s="212"/>
      <c r="T794" s="118"/>
      <c r="U794" s="418"/>
      <c r="V794" s="418"/>
      <c r="W794" s="419"/>
      <c r="X794" s="420"/>
    </row>
    <row r="795" spans="1:24" hidden="1">
      <c r="C795" s="415"/>
      <c r="D795" s="150"/>
      <c r="E795" s="150"/>
      <c r="F795" s="102"/>
      <c r="G795" s="102"/>
      <c r="H795" s="102"/>
      <c r="I795" s="102"/>
      <c r="K795" s="110"/>
      <c r="L795" s="416"/>
      <c r="M795" s="150"/>
      <c r="N795" s="150"/>
      <c r="O795" s="102"/>
      <c r="P795" s="102"/>
      <c r="Q795" s="102"/>
      <c r="R795" s="102"/>
      <c r="S795" s="212"/>
    </row>
    <row r="796" spans="1:24" hidden="1">
      <c r="C796" s="415"/>
      <c r="D796" s="150"/>
      <c r="E796" s="150"/>
      <c r="F796" s="102"/>
      <c r="G796" s="102"/>
      <c r="H796" s="102"/>
      <c r="I796" s="102"/>
      <c r="K796" s="110"/>
      <c r="L796" s="416"/>
      <c r="M796" s="150"/>
      <c r="N796" s="150"/>
      <c r="O796" s="102"/>
      <c r="P796" s="102"/>
      <c r="Q796" s="102"/>
      <c r="R796" s="102"/>
      <c r="S796" s="212"/>
    </row>
    <row r="797" spans="1:24" hidden="1">
      <c r="C797" s="363"/>
      <c r="D797" s="237"/>
      <c r="E797" s="155"/>
      <c r="F797" s="102"/>
      <c r="G797" s="102"/>
      <c r="H797" s="316"/>
      <c r="I797" s="63"/>
      <c r="K797" s="110"/>
      <c r="L797" s="416"/>
      <c r="M797" s="150"/>
      <c r="N797" s="150"/>
      <c r="O797" s="102"/>
      <c r="P797" s="102"/>
      <c r="Q797" s="316"/>
      <c r="R797" s="102"/>
      <c r="S797" s="212"/>
    </row>
    <row r="798" spans="1:24" hidden="1">
      <c r="C798" s="363"/>
      <c r="D798" s="237"/>
      <c r="E798" s="155"/>
      <c r="F798" s="102"/>
      <c r="G798" s="102"/>
      <c r="H798" s="316"/>
      <c r="I798" s="63"/>
      <c r="K798" s="110"/>
      <c r="L798" s="416"/>
      <c r="M798" s="150"/>
      <c r="N798" s="150"/>
      <c r="O798" s="102"/>
      <c r="P798" s="102"/>
      <c r="Q798" s="316"/>
      <c r="R798" s="102"/>
      <c r="S798" s="212"/>
    </row>
    <row r="799" spans="1:24" hidden="1">
      <c r="C799" s="363"/>
      <c r="D799" s="237"/>
      <c r="E799" s="155"/>
      <c r="F799" s="102"/>
      <c r="G799" s="102"/>
      <c r="H799" s="316"/>
      <c r="I799" s="63"/>
      <c r="K799" s="110"/>
      <c r="L799" s="416"/>
      <c r="M799" s="150"/>
      <c r="N799" s="150"/>
      <c r="O799" s="102"/>
      <c r="P799" s="102"/>
      <c r="Q799" s="316"/>
      <c r="R799" s="102"/>
      <c r="S799" s="212"/>
    </row>
    <row r="800" spans="1:24" hidden="1">
      <c r="C800" s="363"/>
      <c r="D800" s="237"/>
      <c r="E800" s="155"/>
      <c r="F800" s="102"/>
      <c r="G800" s="102"/>
      <c r="H800" s="316"/>
      <c r="I800" s="63"/>
      <c r="K800" s="110"/>
      <c r="L800" s="416"/>
      <c r="M800" s="150"/>
      <c r="N800" s="150"/>
      <c r="O800" s="102"/>
      <c r="P800" s="102"/>
      <c r="Q800" s="316"/>
      <c r="R800" s="102"/>
      <c r="S800" s="212"/>
    </row>
    <row r="801" spans="3:19" hidden="1">
      <c r="C801" s="363"/>
      <c r="D801" s="237"/>
      <c r="E801" s="155"/>
      <c r="F801" s="102"/>
      <c r="G801" s="102"/>
      <c r="H801" s="316"/>
      <c r="I801" s="63"/>
      <c r="K801" s="110"/>
      <c r="L801" s="416"/>
      <c r="M801" s="150"/>
      <c r="N801" s="150"/>
      <c r="O801" s="102"/>
      <c r="P801" s="102"/>
      <c r="Q801" s="316"/>
      <c r="R801" s="102"/>
      <c r="S801" s="212"/>
    </row>
    <row r="802" spans="3:19" hidden="1">
      <c r="C802" s="363"/>
      <c r="D802" s="237"/>
      <c r="E802" s="155"/>
      <c r="F802" s="102"/>
      <c r="G802" s="102"/>
      <c r="H802" s="316"/>
      <c r="I802" s="63"/>
      <c r="K802" s="110"/>
      <c r="L802" s="416"/>
      <c r="M802" s="150"/>
      <c r="N802" s="150"/>
      <c r="O802" s="102"/>
      <c r="P802" s="102"/>
      <c r="Q802" s="316"/>
      <c r="R802" s="102"/>
      <c r="S802" s="212"/>
    </row>
    <row r="803" spans="3:19" hidden="1">
      <c r="C803" s="363"/>
      <c r="D803" s="237"/>
      <c r="E803" s="155"/>
      <c r="F803" s="102"/>
      <c r="G803" s="102"/>
      <c r="H803" s="316"/>
      <c r="I803" s="63"/>
      <c r="K803" s="110"/>
      <c r="L803" s="416"/>
      <c r="M803" s="150"/>
      <c r="N803" s="150"/>
      <c r="O803" s="102"/>
      <c r="P803" s="102"/>
      <c r="Q803" s="316"/>
      <c r="R803" s="102"/>
      <c r="S803" s="212"/>
    </row>
    <row r="804" spans="3:19" hidden="1">
      <c r="C804" s="363"/>
      <c r="D804" s="237"/>
      <c r="E804" s="155"/>
      <c r="F804" s="102"/>
      <c r="G804" s="102"/>
      <c r="H804" s="316"/>
      <c r="I804" s="63"/>
      <c r="K804" s="110"/>
      <c r="L804" s="416"/>
      <c r="M804" s="150"/>
      <c r="N804" s="150"/>
      <c r="O804" s="102"/>
      <c r="P804" s="102"/>
      <c r="Q804" s="316"/>
      <c r="R804" s="102"/>
      <c r="S804" s="212"/>
    </row>
    <row r="805" spans="3:19" hidden="1">
      <c r="C805" s="415"/>
      <c r="D805" s="237"/>
      <c r="E805" s="150"/>
      <c r="F805" s="102"/>
      <c r="G805" s="102"/>
      <c r="H805" s="102"/>
      <c r="I805" s="102"/>
      <c r="K805" s="110"/>
      <c r="L805" s="416"/>
      <c r="M805" s="150"/>
      <c r="N805" s="150"/>
      <c r="O805" s="102"/>
      <c r="P805" s="102"/>
      <c r="Q805" s="102"/>
      <c r="R805" s="316"/>
      <c r="S805" s="212"/>
    </row>
    <row r="806" spans="3:19" hidden="1">
      <c r="C806" s="415"/>
      <c r="D806" s="150"/>
      <c r="E806" s="150"/>
      <c r="F806" s="102"/>
      <c r="G806" s="102"/>
      <c r="H806" s="102"/>
      <c r="I806" s="102"/>
      <c r="K806" s="110"/>
      <c r="L806" s="416"/>
      <c r="M806" s="150"/>
      <c r="N806" s="150"/>
      <c r="O806" s="102"/>
      <c r="P806" s="102"/>
      <c r="Q806" s="102"/>
      <c r="R806" s="102"/>
      <c r="S806" s="421"/>
    </row>
    <row r="807" spans="3:19" hidden="1">
      <c r="C807" s="372"/>
      <c r="D807" s="373"/>
      <c r="E807" s="374"/>
      <c r="F807" s="413"/>
      <c r="G807" s="413"/>
      <c r="H807" s="414"/>
      <c r="I807" s="77"/>
      <c r="K807" s="110"/>
      <c r="L807" s="372"/>
      <c r="M807" s="373"/>
      <c r="N807" s="374"/>
      <c r="O807" s="413"/>
      <c r="P807" s="413"/>
      <c r="Q807" s="414"/>
      <c r="R807" s="77"/>
      <c r="S807" s="212"/>
    </row>
    <row r="808" spans="3:19" hidden="1">
      <c r="C808" s="363"/>
      <c r="D808" s="237"/>
      <c r="E808" s="155"/>
      <c r="F808" s="102"/>
      <c r="G808" s="102"/>
      <c r="H808" s="316"/>
      <c r="I808" s="63"/>
      <c r="K808" s="110"/>
      <c r="L808" s="149"/>
      <c r="M808" s="237"/>
      <c r="N808" s="155"/>
      <c r="O808" s="102"/>
      <c r="P808" s="102"/>
      <c r="Q808" s="316"/>
      <c r="R808" s="63"/>
      <c r="S808" s="212"/>
    </row>
    <row r="809" spans="3:19" hidden="1">
      <c r="C809" s="363"/>
      <c r="D809" s="155"/>
      <c r="E809" s="155"/>
      <c r="F809" s="102"/>
      <c r="G809" s="102"/>
      <c r="H809" s="102"/>
      <c r="I809" s="63"/>
      <c r="K809" s="110"/>
      <c r="L809" s="149"/>
      <c r="M809" s="155"/>
      <c r="N809" s="155"/>
      <c r="O809" s="102"/>
      <c r="P809" s="102"/>
      <c r="Q809" s="102"/>
      <c r="R809" s="63"/>
      <c r="S809" s="212"/>
    </row>
    <row r="810" spans="3:19" hidden="1">
      <c r="C810" s="415"/>
      <c r="D810" s="150"/>
      <c r="E810" s="150"/>
      <c r="F810" s="102"/>
      <c r="G810" s="102"/>
      <c r="H810" s="316"/>
      <c r="I810" s="102"/>
      <c r="K810" s="110"/>
      <c r="L810" s="416"/>
      <c r="M810" s="150"/>
      <c r="N810" s="150"/>
      <c r="O810" s="102"/>
      <c r="P810" s="102"/>
      <c r="Q810" s="316"/>
      <c r="R810" s="102"/>
      <c r="S810" s="212"/>
    </row>
    <row r="811" spans="3:19" hidden="1">
      <c r="C811" s="363"/>
      <c r="D811" s="150"/>
      <c r="E811" s="150"/>
      <c r="F811" s="102"/>
      <c r="G811" s="102"/>
      <c r="H811" s="102"/>
      <c r="I811" s="316"/>
      <c r="K811" s="110"/>
      <c r="L811" s="149"/>
      <c r="M811" s="150"/>
      <c r="N811" s="150"/>
      <c r="O811" s="102"/>
      <c r="P811" s="102"/>
      <c r="Q811" s="102"/>
      <c r="R811" s="316"/>
      <c r="S811" s="212"/>
    </row>
    <row r="812" spans="3:19" hidden="1">
      <c r="C812" s="363"/>
      <c r="D812" s="150"/>
      <c r="E812" s="150"/>
      <c r="F812" s="102"/>
      <c r="G812" s="102"/>
      <c r="H812" s="102"/>
      <c r="I812" s="102"/>
      <c r="K812" s="110"/>
      <c r="L812" s="149"/>
      <c r="M812" s="150"/>
      <c r="N812" s="150"/>
      <c r="O812" s="102"/>
      <c r="P812" s="102"/>
      <c r="Q812" s="102"/>
      <c r="R812" s="316"/>
      <c r="S812" s="212"/>
    </row>
    <row r="813" spans="3:19" hidden="1">
      <c r="C813" s="363"/>
      <c r="D813" s="150"/>
      <c r="E813" s="150"/>
      <c r="F813" s="102"/>
      <c r="G813" s="102"/>
      <c r="H813" s="102"/>
      <c r="I813" s="102"/>
      <c r="K813" s="110"/>
      <c r="L813" s="149"/>
      <c r="M813" s="150"/>
      <c r="N813" s="150"/>
      <c r="O813" s="102"/>
      <c r="P813" s="102"/>
      <c r="Q813" s="102"/>
      <c r="R813" s="316"/>
      <c r="S813" s="212"/>
    </row>
    <row r="814" spans="3:19" hidden="1">
      <c r="C814" s="363"/>
      <c r="D814" s="150"/>
      <c r="E814" s="150"/>
      <c r="F814" s="102"/>
      <c r="G814" s="102"/>
      <c r="H814" s="102"/>
      <c r="I814" s="102"/>
      <c r="K814" s="110"/>
      <c r="L814" s="149"/>
      <c r="M814" s="150"/>
      <c r="N814" s="150"/>
      <c r="O814" s="102"/>
      <c r="P814" s="102"/>
      <c r="Q814" s="102"/>
      <c r="R814" s="316"/>
      <c r="S814" s="212"/>
    </row>
    <row r="815" spans="3:19" hidden="1">
      <c r="C815" s="363"/>
      <c r="D815" s="150"/>
      <c r="E815" s="150"/>
      <c r="F815" s="102"/>
      <c r="G815" s="102"/>
      <c r="H815" s="102"/>
      <c r="I815" s="102"/>
      <c r="K815" s="110"/>
      <c r="L815" s="149"/>
      <c r="M815" s="150"/>
      <c r="N815" s="150"/>
      <c r="O815" s="102"/>
      <c r="P815" s="102"/>
      <c r="Q815" s="102"/>
      <c r="R815" s="316"/>
      <c r="S815" s="212"/>
    </row>
    <row r="816" spans="3:19" hidden="1">
      <c r="C816" s="363"/>
      <c r="D816" s="150"/>
      <c r="E816" s="150"/>
      <c r="F816" s="102"/>
      <c r="G816" s="102"/>
      <c r="H816" s="102"/>
      <c r="I816" s="102"/>
      <c r="K816" s="110"/>
      <c r="L816" s="149"/>
      <c r="M816" s="150"/>
      <c r="N816" s="150"/>
      <c r="O816" s="102"/>
      <c r="P816" s="102"/>
      <c r="Q816" s="102"/>
      <c r="R816" s="316"/>
      <c r="S816" s="212"/>
    </row>
    <row r="817" spans="1:21" hidden="1">
      <c r="C817" s="363"/>
      <c r="D817" s="150"/>
      <c r="E817" s="150"/>
      <c r="F817" s="102"/>
      <c r="G817" s="102"/>
      <c r="H817" s="102"/>
      <c r="I817" s="102"/>
      <c r="K817" s="110"/>
      <c r="L817" s="149"/>
      <c r="M817" s="150"/>
      <c r="N817" s="150"/>
      <c r="O817" s="102"/>
      <c r="P817" s="102"/>
      <c r="Q817" s="102"/>
      <c r="R817" s="316"/>
      <c r="S817" s="212"/>
    </row>
    <row r="818" spans="1:21" hidden="1">
      <c r="C818" s="363"/>
      <c r="D818" s="150"/>
      <c r="E818" s="150"/>
      <c r="F818" s="102"/>
      <c r="G818" s="102"/>
      <c r="H818" s="102"/>
      <c r="I818" s="102"/>
      <c r="K818" s="110"/>
      <c r="L818" s="149"/>
      <c r="M818" s="150"/>
      <c r="N818" s="150"/>
      <c r="O818" s="102"/>
      <c r="P818" s="102"/>
      <c r="Q818" s="102"/>
      <c r="R818" s="316"/>
      <c r="S818" s="212"/>
    </row>
    <row r="819" spans="1:21" hidden="1">
      <c r="C819" s="363"/>
      <c r="D819" s="150"/>
      <c r="E819" s="150"/>
      <c r="F819" s="102"/>
      <c r="G819" s="102"/>
      <c r="H819" s="102"/>
      <c r="I819" s="102"/>
      <c r="K819" s="110"/>
      <c r="L819" s="149"/>
      <c r="M819" s="150"/>
      <c r="N819" s="150"/>
      <c r="O819" s="102"/>
      <c r="P819" s="102"/>
      <c r="Q819" s="102"/>
      <c r="R819" s="316"/>
      <c r="S819" s="212"/>
    </row>
    <row r="820" spans="1:21" hidden="1">
      <c r="C820" s="415"/>
      <c r="D820" s="150"/>
      <c r="E820" s="150"/>
      <c r="F820" s="102"/>
      <c r="G820" s="102"/>
      <c r="H820" s="102"/>
      <c r="I820" s="316"/>
      <c r="K820" s="110"/>
      <c r="L820" s="416"/>
      <c r="M820" s="150"/>
      <c r="N820" s="150"/>
      <c r="O820" s="102"/>
      <c r="P820" s="102"/>
      <c r="Q820" s="102"/>
      <c r="R820" s="316"/>
      <c r="S820" s="212"/>
    </row>
    <row r="821" spans="1:21" hidden="1">
      <c r="C821" s="415"/>
      <c r="D821" s="150"/>
      <c r="E821" s="150"/>
      <c r="F821" s="102"/>
      <c r="G821" s="102"/>
      <c r="H821" s="102"/>
      <c r="I821" s="102"/>
      <c r="K821" s="110"/>
      <c r="L821" s="416"/>
      <c r="M821" s="150"/>
      <c r="N821" s="150"/>
      <c r="O821" s="102"/>
      <c r="P821" s="102"/>
      <c r="Q821" s="102"/>
      <c r="R821" s="102"/>
      <c r="S821" s="212"/>
    </row>
    <row r="822" spans="1:21" hidden="1" collapsed="1">
      <c r="C822" s="55"/>
      <c r="D822" s="57"/>
      <c r="E822" s="57"/>
      <c r="F822" s="122"/>
      <c r="G822" s="142"/>
      <c r="H822" s="54"/>
      <c r="I822" s="54"/>
      <c r="K822" s="110"/>
      <c r="L822" s="97"/>
      <c r="M822" s="57"/>
      <c r="N822" s="57"/>
      <c r="O822" s="122"/>
      <c r="S822" s="212"/>
    </row>
    <row r="823" spans="1:21" ht="14.25" outlineLevel="1" thickBot="1">
      <c r="A823" s="54" t="s">
        <v>667</v>
      </c>
      <c r="C823" s="55"/>
      <c r="D823" s="91"/>
      <c r="E823" s="91"/>
      <c r="F823" s="57"/>
      <c r="G823" s="57"/>
      <c r="K823" s="56"/>
      <c r="N823" s="270" t="s">
        <v>964</v>
      </c>
      <c r="O823" s="111">
        <v>100000000</v>
      </c>
      <c r="P823" s="376"/>
    </row>
    <row r="824" spans="1:21" outlineLevel="1">
      <c r="A824" s="54" t="s">
        <v>667</v>
      </c>
      <c r="C824" s="55" t="s">
        <v>813</v>
      </c>
      <c r="D824" s="91"/>
      <c r="E824" s="91"/>
      <c r="F824" s="486"/>
      <c r="G824" s="485" t="s">
        <v>1163</v>
      </c>
      <c r="H824" s="487"/>
      <c r="K824" s="56"/>
      <c r="L824" s="49" t="s">
        <v>813</v>
      </c>
      <c r="O824" s="486"/>
      <c r="P824" s="485" t="s">
        <v>1163</v>
      </c>
      <c r="Q824" s="487"/>
      <c r="S824" s="199"/>
    </row>
    <row r="825" spans="1:21" outlineLevel="1">
      <c r="A825" s="54" t="s">
        <v>667</v>
      </c>
      <c r="C825" s="147" t="s">
        <v>147</v>
      </c>
      <c r="D825" s="239" t="s">
        <v>7511</v>
      </c>
      <c r="E825" s="126" t="s">
        <v>1001</v>
      </c>
      <c r="F825" s="126" t="s">
        <v>814</v>
      </c>
      <c r="G825" s="126" t="s">
        <v>1162</v>
      </c>
      <c r="H825" s="126" t="s">
        <v>1002</v>
      </c>
      <c r="I825" s="126" t="s">
        <v>1164</v>
      </c>
      <c r="J825" s="126" t="s">
        <v>1003</v>
      </c>
      <c r="K825" s="56"/>
      <c r="L825" s="148" t="s">
        <v>147</v>
      </c>
      <c r="M825" s="148"/>
      <c r="N825" s="126" t="s">
        <v>1001</v>
      </c>
      <c r="O825" s="126" t="s">
        <v>814</v>
      </c>
      <c r="P825" s="126" t="s">
        <v>1162</v>
      </c>
      <c r="Q825" s="126" t="s">
        <v>1002</v>
      </c>
      <c r="R825" s="126" t="s">
        <v>1164</v>
      </c>
      <c r="S825" s="126" t="s">
        <v>1003</v>
      </c>
      <c r="T825" s="239"/>
      <c r="U825" s="136" t="s">
        <v>384</v>
      </c>
    </row>
    <row r="826" spans="1:21" outlineLevel="1">
      <c r="A826" s="54" t="s">
        <v>667</v>
      </c>
      <c r="C826" s="372" t="s">
        <v>7487</v>
      </c>
      <c r="D826" s="77"/>
      <c r="E826" s="373"/>
      <c r="F826" s="374"/>
      <c r="G826" s="375"/>
      <c r="H826" s="375"/>
      <c r="I826" s="375"/>
      <c r="J826" s="375"/>
      <c r="K826" s="56"/>
      <c r="L826" s="372" t="s">
        <v>7487</v>
      </c>
      <c r="M826" s="374"/>
      <c r="N826" s="373"/>
      <c r="O826" s="374"/>
      <c r="P826" s="375"/>
      <c r="Q826" s="375"/>
      <c r="R826" s="375"/>
      <c r="S826" s="375"/>
      <c r="T826" s="77"/>
      <c r="U826" s="142"/>
    </row>
    <row r="827" spans="1:21" outlineLevel="1">
      <c r="A827" s="54" t="s">
        <v>667</v>
      </c>
      <c r="C827" s="149"/>
      <c r="D827" s="63">
        <f>ROUND(T827/1000,0)</f>
        <v>0</v>
      </c>
      <c r="E827" s="237"/>
      <c r="F827" s="484"/>
      <c r="G827" s="114"/>
      <c r="H827" s="114"/>
      <c r="I827" s="114"/>
      <c r="J827" s="114"/>
      <c r="K827" s="56"/>
      <c r="L827" s="149"/>
      <c r="M827" s="149"/>
      <c r="N827" s="237"/>
      <c r="O827" s="237"/>
      <c r="P827" s="114"/>
      <c r="Q827" s="114"/>
      <c r="R827" s="114"/>
      <c r="S827" s="114"/>
      <c r="T827" s="63"/>
    </row>
    <row r="828" spans="1:21" outlineLevel="1">
      <c r="A828" s="54" t="s">
        <v>667</v>
      </c>
      <c r="C828" s="149"/>
      <c r="D828" s="63">
        <f>ROUND(T828/1000,0)</f>
        <v>0</v>
      </c>
      <c r="E828" s="237"/>
      <c r="F828" s="484"/>
      <c r="G828" s="114"/>
      <c r="H828" s="114"/>
      <c r="I828" s="114"/>
      <c r="J828" s="114"/>
      <c r="K828" s="56"/>
      <c r="L828" s="149"/>
      <c r="M828" s="149"/>
      <c r="N828" s="237"/>
      <c r="O828" s="237"/>
      <c r="P828" s="114"/>
      <c r="Q828" s="114"/>
      <c r="R828" s="114"/>
      <c r="S828" s="114"/>
      <c r="T828" s="63"/>
    </row>
    <row r="829" spans="1:21" outlineLevel="1">
      <c r="C829" s="149"/>
      <c r="D829" s="63"/>
      <c r="E829" s="237"/>
      <c r="F829" s="484"/>
      <c r="G829" s="114"/>
      <c r="H829" s="114"/>
      <c r="I829" s="114"/>
      <c r="J829" s="114"/>
      <c r="K829" s="56"/>
      <c r="L829" s="149"/>
      <c r="M829" s="149"/>
      <c r="N829" s="237"/>
      <c r="O829" s="237"/>
      <c r="P829" s="114"/>
      <c r="Q829" s="114"/>
      <c r="R829" s="114"/>
      <c r="S829" s="114"/>
      <c r="T829" s="63"/>
    </row>
    <row r="830" spans="1:21" outlineLevel="1">
      <c r="A830" s="54" t="s">
        <v>667</v>
      </c>
      <c r="C830" s="149"/>
      <c r="D830" s="63">
        <f>ROUND(T830/1000,0)</f>
        <v>0</v>
      </c>
      <c r="E830" s="237"/>
      <c r="F830" s="484"/>
      <c r="G830" s="114"/>
      <c r="H830" s="114"/>
      <c r="I830" s="114"/>
      <c r="J830" s="114"/>
      <c r="K830" s="56"/>
      <c r="L830" s="149"/>
      <c r="M830" s="149"/>
      <c r="N830" s="237"/>
      <c r="O830" s="237"/>
      <c r="P830" s="114"/>
      <c r="Q830" s="114"/>
      <c r="R830" s="114"/>
      <c r="S830" s="114"/>
      <c r="T830" s="63"/>
    </row>
    <row r="831" spans="1:21" outlineLevel="1">
      <c r="A831" s="54" t="s">
        <v>667</v>
      </c>
      <c r="C831" s="149"/>
      <c r="D831" s="63">
        <f>ROUND(T831/1000,0)</f>
        <v>0</v>
      </c>
      <c r="E831" s="237"/>
      <c r="F831" s="484"/>
      <c r="G831" s="114"/>
      <c r="H831" s="114"/>
      <c r="I831" s="114"/>
      <c r="J831" s="114"/>
      <c r="K831" s="56"/>
      <c r="L831" s="149"/>
      <c r="M831" s="149"/>
      <c r="N831" s="237"/>
      <c r="O831" s="237"/>
      <c r="P831" s="114"/>
      <c r="Q831" s="114"/>
      <c r="R831" s="114"/>
      <c r="S831" s="114"/>
      <c r="T831" s="63"/>
    </row>
    <row r="832" spans="1:21" outlineLevel="1">
      <c r="C832" s="149"/>
      <c r="D832" s="63"/>
      <c r="E832" s="237"/>
      <c r="F832" s="484"/>
      <c r="G832" s="114"/>
      <c r="H832" s="114"/>
      <c r="I832" s="114"/>
      <c r="J832" s="114"/>
      <c r="K832" s="56"/>
      <c r="L832" s="149"/>
      <c r="M832" s="149"/>
      <c r="N832" s="237"/>
      <c r="O832" s="237"/>
      <c r="P832" s="114"/>
      <c r="Q832" s="114"/>
      <c r="R832" s="114"/>
      <c r="S832" s="114"/>
      <c r="T832" s="63"/>
    </row>
    <row r="833" spans="1:21" outlineLevel="1">
      <c r="C833" s="149"/>
      <c r="D833" s="63"/>
      <c r="E833" s="237"/>
      <c r="F833" s="484"/>
      <c r="G833" s="114"/>
      <c r="H833" s="114"/>
      <c r="I833" s="114"/>
      <c r="J833" s="114"/>
      <c r="K833" s="56"/>
      <c r="L833" s="149"/>
      <c r="M833" s="149"/>
      <c r="N833" s="237"/>
      <c r="O833" s="237"/>
      <c r="P833" s="114"/>
      <c r="Q833" s="114"/>
      <c r="R833" s="114"/>
      <c r="S833" s="114"/>
      <c r="T833" s="63"/>
    </row>
    <row r="834" spans="1:21" outlineLevel="1">
      <c r="C834" s="149"/>
      <c r="D834" s="63"/>
      <c r="E834" s="237"/>
      <c r="F834" s="484"/>
      <c r="G834" s="114"/>
      <c r="H834" s="114"/>
      <c r="I834" s="114"/>
      <c r="J834" s="114"/>
      <c r="K834" s="56"/>
      <c r="L834" s="149"/>
      <c r="M834" s="149"/>
      <c r="N834" s="237"/>
      <c r="O834" s="237"/>
      <c r="P834" s="114"/>
      <c r="Q834" s="114"/>
      <c r="R834" s="114"/>
      <c r="S834" s="114"/>
      <c r="T834" s="63"/>
    </row>
    <row r="835" spans="1:21" outlineLevel="1">
      <c r="C835" s="149"/>
      <c r="D835" s="63"/>
      <c r="E835" s="155"/>
      <c r="F835" s="484"/>
      <c r="G835" s="114"/>
      <c r="H835" s="114"/>
      <c r="I835" s="114"/>
      <c r="J835" s="114"/>
      <c r="K835" s="56"/>
      <c r="L835" s="149"/>
      <c r="M835" s="149"/>
      <c r="N835" s="237" t="s">
        <v>1161</v>
      </c>
      <c r="O835" s="237">
        <f>선물명세!J10</f>
        <v>0</v>
      </c>
      <c r="P835" s="114">
        <f>IF(N835="매도",(선물명세!I10-선물명세!J10)*-1,(선물명세!I10-선물명세!J10))</f>
        <v>0</v>
      </c>
      <c r="Q835" s="114">
        <f t="shared" ref="Q835" si="262">P835-R835</f>
        <v>0</v>
      </c>
      <c r="R835" s="114">
        <f>선물명세!L10-선물명세!M10</f>
        <v>0</v>
      </c>
      <c r="S835" s="114"/>
      <c r="T835" s="63"/>
    </row>
    <row r="836" spans="1:21" outlineLevel="1">
      <c r="A836" s="54" t="s">
        <v>667</v>
      </c>
      <c r="C836" s="153" t="s">
        <v>7488</v>
      </c>
      <c r="D836" s="152">
        <f>SUM(D826:D831)</f>
        <v>0</v>
      </c>
      <c r="E836" s="154"/>
      <c r="F836" s="154"/>
      <c r="G836" s="152">
        <f>SUM(G826:G834)</f>
        <v>0</v>
      </c>
      <c r="H836" s="152">
        <f>SUM(H826:H834)</f>
        <v>0</v>
      </c>
      <c r="I836" s="152">
        <f>SUM(I826:I834)</f>
        <v>0</v>
      </c>
      <c r="J836" s="152">
        <f>SUM(J826:J831)</f>
        <v>0</v>
      </c>
      <c r="K836" s="56"/>
      <c r="L836" s="153" t="s">
        <v>7488</v>
      </c>
      <c r="M836" s="153"/>
      <c r="N836" s="154"/>
      <c r="O836" s="154">
        <f>SUM(O827:O834)</f>
        <v>0</v>
      </c>
      <c r="P836" s="152">
        <f t="shared" ref="P836:R836" si="263">SUM(P827:P834)</f>
        <v>0</v>
      </c>
      <c r="Q836" s="152">
        <f t="shared" si="263"/>
        <v>0</v>
      </c>
      <c r="R836" s="152">
        <f t="shared" si="263"/>
        <v>0</v>
      </c>
      <c r="S836" s="152">
        <f>SUM(S826:S831)</f>
        <v>0</v>
      </c>
      <c r="T836" s="152">
        <f>SUM(T826:T831)</f>
        <v>0</v>
      </c>
    </row>
    <row r="837" spans="1:21" outlineLevel="1">
      <c r="A837" s="54" t="s">
        <v>667</v>
      </c>
      <c r="C837" s="363" t="str">
        <f>L837</f>
        <v>선물2026년03월물</v>
      </c>
      <c r="D837" s="316">
        <f>M837</f>
        <v>182</v>
      </c>
      <c r="E837" s="150" t="str">
        <f>N837</f>
        <v>선물매수</v>
      </c>
      <c r="F837" s="150">
        <f>ROUND(O837/1000,0)</f>
        <v>26650965</v>
      </c>
      <c r="G837" s="114">
        <f>ROUND(P837/1000,0)</f>
        <v>1013035</v>
      </c>
      <c r="H837" s="114">
        <f>ROUND(Q837/1000,0)</f>
        <v>892460</v>
      </c>
      <c r="I837" s="114">
        <f>ROUND(R837/1000,0)+1</f>
        <v>120576</v>
      </c>
      <c r="J837" s="114" t="str">
        <f>S837</f>
        <v>장내</v>
      </c>
      <c r="K837" s="56"/>
      <c r="L837" s="149" t="str">
        <f>선물명세!E3</f>
        <v>선물2026년03월물</v>
      </c>
      <c r="M837" s="149">
        <f>선물명세!G3</f>
        <v>182</v>
      </c>
      <c r="N837" s="149" t="str">
        <f>선물명세!F3</f>
        <v>선물매수</v>
      </c>
      <c r="O837" s="574">
        <f>선물명세!J3</f>
        <v>26650965056</v>
      </c>
      <c r="P837" s="114">
        <f>선물명세!K3</f>
        <v>1013034944</v>
      </c>
      <c r="Q837" s="77">
        <f>P837-R837</f>
        <v>892459944</v>
      </c>
      <c r="R837" s="114">
        <f>선물명세!L3-선물명세!M3</f>
        <v>120575000</v>
      </c>
      <c r="S837" s="114" t="s">
        <v>7512</v>
      </c>
      <c r="T837" s="316"/>
    </row>
    <row r="838" spans="1:21" outlineLevel="1">
      <c r="A838" s="54" t="s">
        <v>667</v>
      </c>
      <c r="C838" s="363" t="str">
        <f>L838</f>
        <v>선물2026년03월물</v>
      </c>
      <c r="D838" s="316">
        <f t="shared" ref="D838:D840" si="264">M838</f>
        <v>179</v>
      </c>
      <c r="E838" s="150" t="str">
        <f t="shared" ref="E838:E840" si="265">N838</f>
        <v>선물매수</v>
      </c>
      <c r="F838" s="150">
        <f t="shared" ref="F838:F841" si="266">ROUND(O838/1000,0)</f>
        <v>26296088</v>
      </c>
      <c r="G838" s="114">
        <f t="shared" ref="G838:G840" si="267">ROUND(P838/1000,0)</f>
        <v>911913</v>
      </c>
      <c r="H838" s="114">
        <f t="shared" ref="H838:H840" si="268">ROUND(Q838/1000,0)</f>
        <v>793325</v>
      </c>
      <c r="I838" s="114">
        <f t="shared" ref="I838:I839" si="269">ROUND(R838/1000,0)</f>
        <v>118588</v>
      </c>
      <c r="J838" s="114" t="str">
        <f t="shared" ref="J838:J840" si="270">S838</f>
        <v>장내</v>
      </c>
      <c r="K838" s="56"/>
      <c r="L838" s="149" t="str">
        <f>선물명세!E4</f>
        <v>선물2026년03월물</v>
      </c>
      <c r="M838" s="149">
        <f>선물명세!G4</f>
        <v>179</v>
      </c>
      <c r="N838" s="149" t="str">
        <f>선물명세!F4</f>
        <v>선물매수</v>
      </c>
      <c r="O838" s="574">
        <f>선물명세!J4</f>
        <v>26296087500</v>
      </c>
      <c r="P838" s="114">
        <f>선물명세!K4</f>
        <v>911912500</v>
      </c>
      <c r="Q838" s="77">
        <f t="shared" ref="Q838:Q840" si="271">P838-R838</f>
        <v>793325000</v>
      </c>
      <c r="R838" s="114">
        <f>선물명세!L4-선물명세!M4</f>
        <v>118587500</v>
      </c>
      <c r="S838" s="114" t="s">
        <v>7512</v>
      </c>
      <c r="T838" s="316"/>
    </row>
    <row r="839" spans="1:21" outlineLevel="1">
      <c r="A839" s="54" t="s">
        <v>667</v>
      </c>
      <c r="C839" s="363" t="str">
        <f>L839</f>
        <v>선물2026년03월물</v>
      </c>
      <c r="D839" s="316">
        <f t="shared" si="264"/>
        <v>179</v>
      </c>
      <c r="E839" s="150" t="str">
        <f t="shared" si="265"/>
        <v>선물매수</v>
      </c>
      <c r="F839" s="150">
        <f t="shared" si="266"/>
        <v>26071239</v>
      </c>
      <c r="G839" s="114">
        <f t="shared" si="267"/>
        <v>1136762</v>
      </c>
      <c r="H839" s="114">
        <f t="shared" si="268"/>
        <v>1018174</v>
      </c>
      <c r="I839" s="114">
        <f t="shared" si="269"/>
        <v>118588</v>
      </c>
      <c r="J839" s="114" t="str">
        <f t="shared" si="270"/>
        <v>장내</v>
      </c>
      <c r="K839" s="56"/>
      <c r="L839" s="149" t="str">
        <f>선물명세!E5</f>
        <v>선물2026년03월물</v>
      </c>
      <c r="M839" s="149">
        <f>선물명세!G5</f>
        <v>179</v>
      </c>
      <c r="N839" s="149" t="str">
        <f>선물명세!F5</f>
        <v>선물매수</v>
      </c>
      <c r="O839" s="574">
        <f>선물명세!J5</f>
        <v>26071238500</v>
      </c>
      <c r="P839" s="114">
        <f>선물명세!K5</f>
        <v>1136761500</v>
      </c>
      <c r="Q839" s="77">
        <f t="shared" si="271"/>
        <v>1018174000</v>
      </c>
      <c r="R839" s="114">
        <f>선물명세!L5-선물명세!M5</f>
        <v>118587500</v>
      </c>
      <c r="S839" s="114" t="s">
        <v>7512</v>
      </c>
      <c r="T839" s="114"/>
    </row>
    <row r="840" spans="1:21" outlineLevel="1">
      <c r="A840" s="54" t="s">
        <v>667</v>
      </c>
      <c r="C840" s="363" t="str">
        <f>L840</f>
        <v>선물2026년03월물</v>
      </c>
      <c r="D840" s="316">
        <f t="shared" si="264"/>
        <v>165</v>
      </c>
      <c r="E840" s="150" t="str">
        <f t="shared" si="265"/>
        <v>선물매수</v>
      </c>
      <c r="F840" s="150">
        <f t="shared" si="266"/>
        <v>24050546</v>
      </c>
      <c r="G840" s="114">
        <f t="shared" si="267"/>
        <v>1029454</v>
      </c>
      <c r="H840" s="114">
        <f t="shared" si="268"/>
        <v>920141</v>
      </c>
      <c r="I840" s="114">
        <f>ROUND(R840/1000,0)+1</f>
        <v>109314</v>
      </c>
      <c r="J840" s="114" t="str">
        <f t="shared" si="270"/>
        <v>장내</v>
      </c>
      <c r="K840" s="56"/>
      <c r="L840" s="149" t="str">
        <f>선물명세!E6</f>
        <v>선물2026년03월물</v>
      </c>
      <c r="M840" s="149">
        <f>선물명세!G6</f>
        <v>165</v>
      </c>
      <c r="N840" s="149" t="str">
        <f>선물명세!F6</f>
        <v>선물매수</v>
      </c>
      <c r="O840" s="574">
        <f>선물명세!J6</f>
        <v>24050546159</v>
      </c>
      <c r="P840" s="114">
        <f>선물명세!K6</f>
        <v>1029453841</v>
      </c>
      <c r="Q840" s="77">
        <f t="shared" si="271"/>
        <v>920141341</v>
      </c>
      <c r="R840" s="114">
        <f>선물명세!L6-선물명세!M6</f>
        <v>109312500</v>
      </c>
      <c r="S840" s="114" t="s">
        <v>7512</v>
      </c>
      <c r="T840" s="114"/>
    </row>
    <row r="841" spans="1:21" outlineLevel="1">
      <c r="A841" s="54" t="s">
        <v>667</v>
      </c>
      <c r="C841" s="363" t="str">
        <f>L841</f>
        <v>선물2026년03월물</v>
      </c>
      <c r="D841" s="316">
        <f t="shared" ref="D841" si="272">M841</f>
        <v>178</v>
      </c>
      <c r="E841" s="150" t="str">
        <f t="shared" ref="E841" si="273">N841</f>
        <v>선물매수</v>
      </c>
      <c r="F841" s="150">
        <f t="shared" si="266"/>
        <v>26053215</v>
      </c>
      <c r="G841" s="114">
        <f t="shared" ref="G841" si="274">ROUND(P841/1000,0)</f>
        <v>1002785</v>
      </c>
      <c r="H841" s="114">
        <f t="shared" ref="H841" si="275">ROUND(Q841/1000,0)</f>
        <v>884860</v>
      </c>
      <c r="I841" s="114">
        <f t="shared" ref="I841" si="276">ROUND(R841/1000,0)</f>
        <v>117925</v>
      </c>
      <c r="J841" s="114" t="str">
        <f t="shared" ref="J841" si="277">S841</f>
        <v>장내</v>
      </c>
      <c r="K841" s="56"/>
      <c r="L841" s="149" t="str">
        <f>선물명세!E7</f>
        <v>선물2026년03월물</v>
      </c>
      <c r="M841" s="149">
        <f>선물명세!G7</f>
        <v>178</v>
      </c>
      <c r="N841" s="149" t="str">
        <f>선물명세!F7</f>
        <v>선물매수</v>
      </c>
      <c r="O841" s="574">
        <f>선물명세!J7</f>
        <v>26053215256</v>
      </c>
      <c r="P841" s="114">
        <f>선물명세!K7</f>
        <v>1002784744</v>
      </c>
      <c r="Q841" s="77">
        <f t="shared" ref="Q841" si="278">P841-R841</f>
        <v>884859744</v>
      </c>
      <c r="R841" s="114">
        <f>선물명세!L7-선물명세!M7</f>
        <v>117925000</v>
      </c>
      <c r="S841" s="114" t="s">
        <v>7512</v>
      </c>
      <c r="T841" s="114"/>
    </row>
    <row r="842" spans="1:21" outlineLevel="1">
      <c r="A842" s="54" t="s">
        <v>667</v>
      </c>
      <c r="C842" s="153" t="s">
        <v>7489</v>
      </c>
      <c r="D842" s="317">
        <f>SUM(D837:D841)</f>
        <v>883</v>
      </c>
      <c r="E842" s="154"/>
      <c r="F842" s="154">
        <f>SUM(F837:F841)</f>
        <v>129122053</v>
      </c>
      <c r="G842" s="152">
        <f>SUM(G837:G841)</f>
        <v>5093949</v>
      </c>
      <c r="H842" s="152">
        <f>SUM(H837:H841)</f>
        <v>4508960</v>
      </c>
      <c r="I842" s="152">
        <f>SUM(I837:I841)</f>
        <v>584991</v>
      </c>
      <c r="J842" s="152">
        <f>SUM(J837:J841)</f>
        <v>0</v>
      </c>
      <c r="K842" s="56"/>
      <c r="L842" s="153" t="s">
        <v>7489</v>
      </c>
      <c r="M842" s="153"/>
      <c r="N842" s="154"/>
      <c r="O842" s="152">
        <f t="shared" ref="O842:T842" si="279">SUM(O837:O841)</f>
        <v>129122052471</v>
      </c>
      <c r="P842" s="152">
        <f t="shared" si="279"/>
        <v>5093947529</v>
      </c>
      <c r="Q842" s="152">
        <f t="shared" si="279"/>
        <v>4508960029</v>
      </c>
      <c r="R842" s="152">
        <f t="shared" si="279"/>
        <v>584987500</v>
      </c>
      <c r="S842" s="152">
        <f t="shared" si="279"/>
        <v>0</v>
      </c>
      <c r="T842" s="317">
        <f t="shared" si="279"/>
        <v>0</v>
      </c>
    </row>
    <row r="843" spans="1:21" outlineLevel="1">
      <c r="A843" s="54" t="s">
        <v>667</v>
      </c>
      <c r="C843" s="153" t="s">
        <v>7490</v>
      </c>
      <c r="D843" s="152">
        <f>D842+D836</f>
        <v>883</v>
      </c>
      <c r="E843" s="154"/>
      <c r="F843" s="154"/>
      <c r="G843" s="152">
        <f>G842+G836</f>
        <v>5093949</v>
      </c>
      <c r="H843" s="152">
        <f>H842+H836</f>
        <v>4508960</v>
      </c>
      <c r="I843" s="152">
        <f>I842+I836</f>
        <v>584991</v>
      </c>
      <c r="J843" s="152">
        <f>J842+J836</f>
        <v>0</v>
      </c>
      <c r="K843" s="56"/>
      <c r="L843" s="153" t="s">
        <v>7490</v>
      </c>
      <c r="M843" s="153"/>
      <c r="N843" s="154"/>
      <c r="O843" s="152">
        <f t="shared" ref="O843:T843" si="280">O842+O836</f>
        <v>129122052471</v>
      </c>
      <c r="P843" s="152">
        <f t="shared" si="280"/>
        <v>5093947529</v>
      </c>
      <c r="Q843" s="152">
        <f t="shared" si="280"/>
        <v>4508960029</v>
      </c>
      <c r="R843" s="152">
        <f t="shared" si="280"/>
        <v>584987500</v>
      </c>
      <c r="S843" s="152">
        <f t="shared" si="280"/>
        <v>0</v>
      </c>
      <c r="T843" s="152">
        <f t="shared" si="280"/>
        <v>0</v>
      </c>
      <c r="U843" s="62" t="b">
        <f>'C1_정산표'!G33=(R843)</f>
        <v>1</v>
      </c>
    </row>
    <row r="844" spans="1:21" hidden="1" outlineLevel="2">
      <c r="A844" s="54" t="s">
        <v>667</v>
      </c>
      <c r="C844" s="372" t="str">
        <f t="shared" ref="C844:C848" si="281">L844</f>
        <v>&lt;주가지수선물&gt;</v>
      </c>
      <c r="D844" s="373"/>
      <c r="E844" s="374"/>
      <c r="F844" s="375"/>
      <c r="G844" s="375"/>
      <c r="H844" s="77"/>
      <c r="K844" s="56"/>
      <c r="L844" s="372" t="s">
        <v>938</v>
      </c>
      <c r="M844" s="374"/>
      <c r="N844" s="373"/>
      <c r="O844" s="374"/>
      <c r="P844" s="375"/>
      <c r="Q844" s="375"/>
      <c r="R844" s="77"/>
      <c r="S844" s="199"/>
    </row>
    <row r="845" spans="1:21" hidden="1" outlineLevel="2">
      <c r="A845" s="54" t="s">
        <v>667</v>
      </c>
      <c r="C845" s="363">
        <f t="shared" si="281"/>
        <v>0</v>
      </c>
      <c r="D845" s="237" t="str">
        <f>N845&amp;"계약"</f>
        <v>계약</v>
      </c>
      <c r="E845" s="155">
        <f>O845</f>
        <v>0</v>
      </c>
      <c r="F845" s="114">
        <f t="shared" ref="F845:H848" si="282">ROUND(P845/1000,0)</f>
        <v>0</v>
      </c>
      <c r="G845" s="114">
        <f t="shared" si="282"/>
        <v>0</v>
      </c>
      <c r="H845" s="63">
        <f t="shared" si="282"/>
        <v>0</v>
      </c>
      <c r="K845" s="56"/>
      <c r="L845" s="149"/>
      <c r="M845" s="149"/>
      <c r="N845" s="237"/>
      <c r="O845" s="155"/>
      <c r="P845" s="114"/>
      <c r="Q845" s="114"/>
      <c r="R845" s="63"/>
      <c r="S845" s="199"/>
    </row>
    <row r="846" spans="1:21" hidden="1" outlineLevel="2">
      <c r="A846" s="54" t="s">
        <v>667</v>
      </c>
      <c r="C846" s="363">
        <f t="shared" si="281"/>
        <v>0</v>
      </c>
      <c r="D846" s="237" t="str">
        <f>N846&amp;"계약"</f>
        <v>계약</v>
      </c>
      <c r="E846" s="155">
        <f>O846</f>
        <v>0</v>
      </c>
      <c r="F846" s="114">
        <f t="shared" si="282"/>
        <v>0</v>
      </c>
      <c r="G846" s="114">
        <f t="shared" si="282"/>
        <v>0</v>
      </c>
      <c r="H846" s="63">
        <f t="shared" si="282"/>
        <v>0</v>
      </c>
      <c r="K846" s="56"/>
      <c r="L846" s="149"/>
      <c r="M846" s="149"/>
      <c r="N846" s="237"/>
      <c r="O846" s="155"/>
      <c r="P846" s="114"/>
      <c r="Q846" s="114"/>
      <c r="R846" s="63"/>
      <c r="S846" s="199"/>
    </row>
    <row r="847" spans="1:21" hidden="1" outlineLevel="2">
      <c r="A847" s="54" t="s">
        <v>667</v>
      </c>
      <c r="C847" s="363">
        <f t="shared" si="281"/>
        <v>0</v>
      </c>
      <c r="D847" s="237" t="str">
        <f>N847&amp;"계약"</f>
        <v>계약</v>
      </c>
      <c r="E847" s="155">
        <f>O847</f>
        <v>0</v>
      </c>
      <c r="F847" s="114">
        <f t="shared" si="282"/>
        <v>0</v>
      </c>
      <c r="G847" s="114">
        <f t="shared" si="282"/>
        <v>0</v>
      </c>
      <c r="H847" s="63">
        <f t="shared" si="282"/>
        <v>0</v>
      </c>
      <c r="K847" s="56"/>
      <c r="L847" s="149"/>
      <c r="M847" s="149"/>
      <c r="N847" s="237"/>
      <c r="O847" s="155"/>
      <c r="P847" s="114"/>
      <c r="Q847" s="114"/>
      <c r="R847" s="63"/>
      <c r="S847" s="199"/>
    </row>
    <row r="848" spans="1:21" hidden="1" outlineLevel="2">
      <c r="A848" s="54" t="s">
        <v>667</v>
      </c>
      <c r="C848" s="363">
        <f t="shared" si="281"/>
        <v>0</v>
      </c>
      <c r="D848" s="155" t="str">
        <f>N848&amp;"계약"</f>
        <v>계약</v>
      </c>
      <c r="E848" s="155">
        <f>O848</f>
        <v>0</v>
      </c>
      <c r="F848" s="114">
        <f t="shared" si="282"/>
        <v>0</v>
      </c>
      <c r="G848" s="114">
        <f t="shared" si="282"/>
        <v>0</v>
      </c>
      <c r="H848" s="63">
        <f t="shared" si="282"/>
        <v>0</v>
      </c>
      <c r="K848" s="56"/>
      <c r="L848" s="149"/>
      <c r="M848" s="149"/>
      <c r="N848" s="155"/>
      <c r="O848" s="155"/>
      <c r="P848" s="114"/>
      <c r="Q848" s="114"/>
      <c r="R848" s="63"/>
      <c r="S848" s="199"/>
    </row>
    <row r="849" spans="1:19" hidden="1" outlineLevel="2">
      <c r="A849" s="54" t="s">
        <v>667</v>
      </c>
      <c r="C849" s="337" t="s">
        <v>935</v>
      </c>
      <c r="D849" s="154"/>
      <c r="E849" s="154"/>
      <c r="F849" s="152">
        <f>SUM(F844:F848)</f>
        <v>0</v>
      </c>
      <c r="G849" s="152">
        <f>SUM(G844:G848)</f>
        <v>0</v>
      </c>
      <c r="H849" s="152">
        <f>SUM(H844:H848)</f>
        <v>0</v>
      </c>
      <c r="K849" s="56"/>
      <c r="L849" s="153" t="s">
        <v>936</v>
      </c>
      <c r="M849" s="153"/>
      <c r="N849" s="154"/>
      <c r="O849" s="154"/>
      <c r="P849" s="152">
        <f>SUM(P844:P848)</f>
        <v>0</v>
      </c>
      <c r="Q849" s="152">
        <f>SUM(Q844:Q848)</f>
        <v>0</v>
      </c>
      <c r="R849" s="152">
        <f>SUM(R844:R848)</f>
        <v>0</v>
      </c>
      <c r="S849" s="62"/>
    </row>
    <row r="850" spans="1:19" hidden="1" outlineLevel="2">
      <c r="A850" s="54" t="s">
        <v>667</v>
      </c>
      <c r="C850" s="363">
        <f t="shared" ref="C850:C853" si="283">L850</f>
        <v>0</v>
      </c>
      <c r="D850" s="150" t="str">
        <f>N850&amp;"계약"</f>
        <v>계약</v>
      </c>
      <c r="E850" s="150">
        <f>O850</f>
        <v>0</v>
      </c>
      <c r="F850" s="114">
        <f t="shared" ref="F850:H853" si="284">ROUND(P850/1000,0)</f>
        <v>0</v>
      </c>
      <c r="G850" s="114">
        <f t="shared" si="284"/>
        <v>0</v>
      </c>
      <c r="H850" s="316">
        <f t="shared" si="284"/>
        <v>0</v>
      </c>
      <c r="K850" s="56"/>
      <c r="L850" s="149"/>
      <c r="M850" s="149"/>
      <c r="N850" s="150"/>
      <c r="O850" s="150"/>
      <c r="P850" s="114"/>
      <c r="Q850" s="114"/>
      <c r="R850" s="316"/>
      <c r="S850" s="199"/>
    </row>
    <row r="851" spans="1:19" hidden="1" outlineLevel="2">
      <c r="A851" s="54" t="s">
        <v>667</v>
      </c>
      <c r="C851" s="363">
        <f t="shared" si="283"/>
        <v>0</v>
      </c>
      <c r="D851" s="150" t="str">
        <f>N851&amp;"계약"</f>
        <v>계약</v>
      </c>
      <c r="E851" s="150">
        <f>O851</f>
        <v>0</v>
      </c>
      <c r="F851" s="114">
        <f t="shared" si="284"/>
        <v>0</v>
      </c>
      <c r="G851" s="114">
        <f t="shared" si="284"/>
        <v>0</v>
      </c>
      <c r="H851" s="114">
        <f t="shared" si="284"/>
        <v>0</v>
      </c>
      <c r="K851" s="56"/>
      <c r="L851" s="149"/>
      <c r="M851" s="149"/>
      <c r="N851" s="150"/>
      <c r="O851" s="150"/>
      <c r="P851" s="114"/>
      <c r="Q851" s="114"/>
      <c r="R851" s="114"/>
      <c r="S851" s="199"/>
    </row>
    <row r="852" spans="1:19" hidden="1" outlineLevel="2">
      <c r="A852" s="54" t="s">
        <v>667</v>
      </c>
      <c r="C852" s="363">
        <f t="shared" si="283"/>
        <v>0</v>
      </c>
      <c r="D852" s="150" t="str">
        <f>N852&amp;"계약"</f>
        <v>계약</v>
      </c>
      <c r="E852" s="150">
        <f>O852</f>
        <v>0</v>
      </c>
      <c r="F852" s="114">
        <f t="shared" si="284"/>
        <v>0</v>
      </c>
      <c r="G852" s="114">
        <f t="shared" si="284"/>
        <v>0</v>
      </c>
      <c r="H852" s="114">
        <f t="shared" si="284"/>
        <v>0</v>
      </c>
      <c r="K852" s="56"/>
      <c r="L852" s="149"/>
      <c r="M852" s="149"/>
      <c r="N852" s="150"/>
      <c r="O852" s="150"/>
      <c r="P852" s="114"/>
      <c r="Q852" s="114"/>
      <c r="R852" s="114"/>
      <c r="S852" s="199"/>
    </row>
    <row r="853" spans="1:19" hidden="1" outlineLevel="2">
      <c r="A853" s="54" t="s">
        <v>667</v>
      </c>
      <c r="C853" s="363">
        <f t="shared" si="283"/>
        <v>0</v>
      </c>
      <c r="D853" s="150" t="str">
        <f>N853&amp;"계약"</f>
        <v>계약</v>
      </c>
      <c r="E853" s="150">
        <f>O853</f>
        <v>0</v>
      </c>
      <c r="F853" s="114">
        <f t="shared" si="284"/>
        <v>0</v>
      </c>
      <c r="G853" s="114">
        <f t="shared" si="284"/>
        <v>0</v>
      </c>
      <c r="H853" s="114">
        <f t="shared" si="284"/>
        <v>0</v>
      </c>
      <c r="K853" s="56"/>
      <c r="L853" s="149"/>
      <c r="M853" s="149"/>
      <c r="N853" s="150"/>
      <c r="O853" s="150"/>
      <c r="P853" s="114"/>
      <c r="Q853" s="114"/>
      <c r="R853" s="114"/>
      <c r="S853" s="199"/>
    </row>
    <row r="854" spans="1:19" hidden="1" outlineLevel="2">
      <c r="A854" s="54" t="s">
        <v>667</v>
      </c>
      <c r="C854" s="337" t="s">
        <v>933</v>
      </c>
      <c r="D854" s="154"/>
      <c r="E854" s="154"/>
      <c r="F854" s="152">
        <f>SUM(F850:F853)</f>
        <v>0</v>
      </c>
      <c r="G854" s="152">
        <f>SUM(G850:G853)</f>
        <v>0</v>
      </c>
      <c r="H854" s="317">
        <f>SUM(H850:H853)</f>
        <v>0</v>
      </c>
      <c r="K854" s="56"/>
      <c r="L854" s="153" t="s">
        <v>934</v>
      </c>
      <c r="M854" s="153"/>
      <c r="N854" s="154"/>
      <c r="O854" s="154"/>
      <c r="P854" s="152">
        <f>SUM(P850:P853)</f>
        <v>0</v>
      </c>
      <c r="Q854" s="152">
        <f>SUM(Q850:Q853)</f>
        <v>0</v>
      </c>
      <c r="R854" s="317">
        <f>SUM(R850:R853)</f>
        <v>0</v>
      </c>
      <c r="S854" s="62"/>
    </row>
    <row r="855" spans="1:19" hidden="1" outlineLevel="2">
      <c r="A855" s="54" t="s">
        <v>667</v>
      </c>
      <c r="C855" s="337" t="s">
        <v>928</v>
      </c>
      <c r="D855" s="154"/>
      <c r="E855" s="154"/>
      <c r="F855" s="152">
        <f>F854+F849</f>
        <v>0</v>
      </c>
      <c r="G855" s="152">
        <f>G854+G849</f>
        <v>0</v>
      </c>
      <c r="H855" s="152">
        <f>H854+H849</f>
        <v>0</v>
      </c>
      <c r="K855" s="56"/>
      <c r="L855" s="153" t="s">
        <v>929</v>
      </c>
      <c r="M855" s="153"/>
      <c r="N855" s="154"/>
      <c r="O855" s="154"/>
      <c r="P855" s="152">
        <f>P854+P849</f>
        <v>0</v>
      </c>
      <c r="Q855" s="152">
        <f>Q854+Q849</f>
        <v>0</v>
      </c>
      <c r="R855" s="152">
        <f>R854+R849</f>
        <v>0</v>
      </c>
      <c r="S855" s="199"/>
    </row>
    <row r="856" spans="1:19" hidden="1" outlineLevel="2">
      <c r="A856" s="54" t="s">
        <v>667</v>
      </c>
      <c r="C856" s="372" t="str">
        <f t="shared" ref="C856:C860" si="285">L856</f>
        <v>&lt;주가지수옵션&gt;</v>
      </c>
      <c r="D856" s="373"/>
      <c r="E856" s="374"/>
      <c r="F856" s="375"/>
      <c r="G856" s="375"/>
      <c r="H856" s="77"/>
      <c r="K856" s="56"/>
      <c r="L856" s="372" t="s">
        <v>939</v>
      </c>
      <c r="M856" s="374"/>
      <c r="N856" s="373"/>
      <c r="O856" s="374"/>
      <c r="P856" s="375"/>
      <c r="Q856" s="375"/>
      <c r="R856" s="77"/>
      <c r="S856" s="199"/>
    </row>
    <row r="857" spans="1:19" hidden="1" outlineLevel="2">
      <c r="A857" s="54" t="s">
        <v>667</v>
      </c>
      <c r="C857" s="363">
        <f t="shared" si="285"/>
        <v>0</v>
      </c>
      <c r="D857" s="237" t="str">
        <f>N857&amp;"계약"</f>
        <v>계약</v>
      </c>
      <c r="E857" s="155">
        <f>O857</f>
        <v>0</v>
      </c>
      <c r="F857" s="114">
        <f t="shared" ref="F857:H860" si="286">ROUND(P857/1000,0)</f>
        <v>0</v>
      </c>
      <c r="G857" s="114">
        <f t="shared" si="286"/>
        <v>0</v>
      </c>
      <c r="H857" s="63">
        <f t="shared" si="286"/>
        <v>0</v>
      </c>
      <c r="K857" s="56"/>
      <c r="L857" s="149"/>
      <c r="M857" s="149"/>
      <c r="N857" s="237"/>
      <c r="O857" s="155"/>
      <c r="P857" s="114"/>
      <c r="Q857" s="114"/>
      <c r="R857" s="63"/>
      <c r="S857" s="199"/>
    </row>
    <row r="858" spans="1:19" hidden="1" outlineLevel="2">
      <c r="A858" s="54" t="s">
        <v>667</v>
      </c>
      <c r="C858" s="363">
        <f t="shared" si="285"/>
        <v>0</v>
      </c>
      <c r="D858" s="237" t="str">
        <f>N858&amp;"계약"</f>
        <v>계약</v>
      </c>
      <c r="E858" s="155">
        <f>O858</f>
        <v>0</v>
      </c>
      <c r="F858" s="114">
        <f t="shared" si="286"/>
        <v>0</v>
      </c>
      <c r="G858" s="114">
        <f t="shared" si="286"/>
        <v>0</v>
      </c>
      <c r="H858" s="63">
        <f t="shared" si="286"/>
        <v>0</v>
      </c>
      <c r="K858" s="56"/>
      <c r="L858" s="149"/>
      <c r="M858" s="149"/>
      <c r="N858" s="237"/>
      <c r="O858" s="155"/>
      <c r="P858" s="114"/>
      <c r="Q858" s="114"/>
      <c r="R858" s="63"/>
      <c r="S858" s="199"/>
    </row>
    <row r="859" spans="1:19" hidden="1" outlineLevel="2">
      <c r="A859" s="54" t="s">
        <v>667</v>
      </c>
      <c r="C859" s="363">
        <f t="shared" si="285"/>
        <v>0</v>
      </c>
      <c r="D859" s="237" t="str">
        <f>N859&amp;"계약"</f>
        <v>계약</v>
      </c>
      <c r="E859" s="155">
        <f>O859</f>
        <v>0</v>
      </c>
      <c r="F859" s="114">
        <f t="shared" si="286"/>
        <v>0</v>
      </c>
      <c r="G859" s="114">
        <f t="shared" si="286"/>
        <v>0</v>
      </c>
      <c r="H859" s="63">
        <f t="shared" si="286"/>
        <v>0</v>
      </c>
      <c r="K859" s="56"/>
      <c r="L859" s="149"/>
      <c r="M859" s="149"/>
      <c r="N859" s="237"/>
      <c r="O859" s="155"/>
      <c r="P859" s="114"/>
      <c r="Q859" s="114"/>
      <c r="R859" s="63"/>
      <c r="S859" s="199"/>
    </row>
    <row r="860" spans="1:19" hidden="1" outlineLevel="2">
      <c r="A860" s="54" t="s">
        <v>667</v>
      </c>
      <c r="C860" s="363">
        <f t="shared" si="285"/>
        <v>0</v>
      </c>
      <c r="D860" s="155" t="str">
        <f>N860&amp;"계약"</f>
        <v>계약</v>
      </c>
      <c r="E860" s="155">
        <f>O860</f>
        <v>0</v>
      </c>
      <c r="F860" s="114">
        <f t="shared" si="286"/>
        <v>0</v>
      </c>
      <c r="G860" s="114">
        <f t="shared" si="286"/>
        <v>0</v>
      </c>
      <c r="H860" s="63">
        <f t="shared" si="286"/>
        <v>0</v>
      </c>
      <c r="K860" s="56"/>
      <c r="L860" s="149"/>
      <c r="M860" s="149"/>
      <c r="N860" s="155"/>
      <c r="O860" s="155"/>
      <c r="P860" s="114"/>
      <c r="Q860" s="114"/>
      <c r="R860" s="63"/>
      <c r="S860" s="199"/>
    </row>
    <row r="861" spans="1:19" hidden="1" outlineLevel="2">
      <c r="A861" s="54" t="s">
        <v>667</v>
      </c>
      <c r="C861" s="337" t="s">
        <v>922</v>
      </c>
      <c r="D861" s="154"/>
      <c r="E861" s="154"/>
      <c r="F861" s="152">
        <f>SUM(F856:F860)</f>
        <v>0</v>
      </c>
      <c r="G861" s="152">
        <f>SUM(G856:G860)</f>
        <v>0</v>
      </c>
      <c r="H861" s="152">
        <f>SUM(H856:H860)</f>
        <v>0</v>
      </c>
      <c r="K861" s="56"/>
      <c r="L861" s="153" t="s">
        <v>923</v>
      </c>
      <c r="M861" s="153"/>
      <c r="N861" s="154"/>
      <c r="O861" s="154"/>
      <c r="P861" s="152">
        <f>SUM(P856:P860)</f>
        <v>0</v>
      </c>
      <c r="Q861" s="152">
        <f>SUM(Q856:Q860)</f>
        <v>0</v>
      </c>
      <c r="R861" s="152">
        <f>SUM(R856:R860)</f>
        <v>0</v>
      </c>
      <c r="S861" s="199"/>
    </row>
    <row r="862" spans="1:19" hidden="1" outlineLevel="2">
      <c r="A862" s="54" t="s">
        <v>667</v>
      </c>
      <c r="C862" s="363">
        <f t="shared" ref="C862:C865" si="287">L862</f>
        <v>0</v>
      </c>
      <c r="D862" s="150" t="str">
        <f>N862&amp;"계약"</f>
        <v>계약</v>
      </c>
      <c r="E862" s="150">
        <f>O862</f>
        <v>0</v>
      </c>
      <c r="F862" s="114">
        <f t="shared" ref="F862:H865" si="288">ROUND(P862/1000,0)</f>
        <v>0</v>
      </c>
      <c r="G862" s="114">
        <f t="shared" si="288"/>
        <v>0</v>
      </c>
      <c r="H862" s="316">
        <f t="shared" si="288"/>
        <v>0</v>
      </c>
      <c r="K862" s="56"/>
      <c r="L862" s="149"/>
      <c r="M862" s="149"/>
      <c r="N862" s="150"/>
      <c r="O862" s="150"/>
      <c r="P862" s="114"/>
      <c r="Q862" s="114"/>
      <c r="R862" s="316"/>
      <c r="S862" s="199"/>
    </row>
    <row r="863" spans="1:19" hidden="1" outlineLevel="2">
      <c r="A863" s="54" t="s">
        <v>667</v>
      </c>
      <c r="C863" s="363">
        <f t="shared" si="287"/>
        <v>0</v>
      </c>
      <c r="D863" s="150" t="str">
        <f>N863&amp;"계약"</f>
        <v>계약</v>
      </c>
      <c r="E863" s="150">
        <f>O863</f>
        <v>0</v>
      </c>
      <c r="F863" s="114">
        <f t="shared" si="288"/>
        <v>0</v>
      </c>
      <c r="G863" s="114">
        <f t="shared" si="288"/>
        <v>0</v>
      </c>
      <c r="H863" s="114">
        <f t="shared" si="288"/>
        <v>0</v>
      </c>
      <c r="K863" s="56"/>
      <c r="L863" s="149"/>
      <c r="M863" s="149"/>
      <c r="N863" s="150"/>
      <c r="O863" s="150"/>
      <c r="P863" s="114"/>
      <c r="Q863" s="114"/>
      <c r="R863" s="114"/>
      <c r="S863" s="199"/>
    </row>
    <row r="864" spans="1:19" hidden="1" outlineLevel="2">
      <c r="A864" s="54" t="s">
        <v>667</v>
      </c>
      <c r="C864" s="363">
        <f t="shared" si="287"/>
        <v>0</v>
      </c>
      <c r="D864" s="150" t="str">
        <f>N864&amp;"계약"</f>
        <v>계약</v>
      </c>
      <c r="E864" s="150">
        <f>O864</f>
        <v>0</v>
      </c>
      <c r="F864" s="114">
        <f t="shared" si="288"/>
        <v>0</v>
      </c>
      <c r="G864" s="114">
        <f t="shared" si="288"/>
        <v>0</v>
      </c>
      <c r="H864" s="114">
        <f t="shared" si="288"/>
        <v>0</v>
      </c>
      <c r="K864" s="56"/>
      <c r="L864" s="149"/>
      <c r="M864" s="149"/>
      <c r="N864" s="150"/>
      <c r="O864" s="150"/>
      <c r="P864" s="114"/>
      <c r="Q864" s="114"/>
      <c r="R864" s="114"/>
      <c r="S864" s="199"/>
    </row>
    <row r="865" spans="1:19" hidden="1" outlineLevel="2">
      <c r="A865" s="54" t="s">
        <v>667</v>
      </c>
      <c r="C865" s="363">
        <f t="shared" si="287"/>
        <v>0</v>
      </c>
      <c r="D865" s="150" t="str">
        <f>N865&amp;"계약"</f>
        <v>계약</v>
      </c>
      <c r="E865" s="150">
        <f>O865</f>
        <v>0</v>
      </c>
      <c r="F865" s="114">
        <f t="shared" si="288"/>
        <v>0</v>
      </c>
      <c r="G865" s="114">
        <f t="shared" si="288"/>
        <v>0</v>
      </c>
      <c r="H865" s="114">
        <f t="shared" si="288"/>
        <v>0</v>
      </c>
      <c r="K865" s="56"/>
      <c r="L865" s="149"/>
      <c r="M865" s="149"/>
      <c r="N865" s="150"/>
      <c r="O865" s="150"/>
      <c r="P865" s="114"/>
      <c r="Q865" s="114"/>
      <c r="R865" s="114"/>
      <c r="S865" s="199"/>
    </row>
    <row r="866" spans="1:19" hidden="1" outlineLevel="2">
      <c r="A866" s="54" t="s">
        <v>667</v>
      </c>
      <c r="C866" s="337" t="s">
        <v>924</v>
      </c>
      <c r="D866" s="154"/>
      <c r="E866" s="154"/>
      <c r="F866" s="152">
        <f>SUM(F862:F865)</f>
        <v>0</v>
      </c>
      <c r="G866" s="152">
        <f>SUM(G862:G865)</f>
        <v>0</v>
      </c>
      <c r="H866" s="317">
        <f>SUM(H862:H865)</f>
        <v>0</v>
      </c>
      <c r="K866" s="56"/>
      <c r="L866" s="153" t="s">
        <v>925</v>
      </c>
      <c r="M866" s="153"/>
      <c r="N866" s="154"/>
      <c r="O866" s="154"/>
      <c r="P866" s="152">
        <f>SUM(P862:P865)</f>
        <v>0</v>
      </c>
      <c r="Q866" s="152">
        <f>SUM(Q862:Q865)</f>
        <v>0</v>
      </c>
      <c r="R866" s="317">
        <f>SUM(R862:R865)</f>
        <v>0</v>
      </c>
      <c r="S866" s="199"/>
    </row>
    <row r="867" spans="1:19" hidden="1" outlineLevel="2">
      <c r="A867" s="54" t="s">
        <v>667</v>
      </c>
      <c r="C867" s="337" t="s">
        <v>926</v>
      </c>
      <c r="D867" s="154"/>
      <c r="E867" s="154"/>
      <c r="F867" s="152">
        <f>F866+F861</f>
        <v>0</v>
      </c>
      <c r="G867" s="152">
        <f>G866+G861</f>
        <v>0</v>
      </c>
      <c r="H867" s="152">
        <f>H866+H861</f>
        <v>0</v>
      </c>
      <c r="K867" s="56"/>
      <c r="L867" s="153" t="s">
        <v>927</v>
      </c>
      <c r="M867" s="153"/>
      <c r="N867" s="154"/>
      <c r="O867" s="154"/>
      <c r="P867" s="152">
        <f>P866+P861</f>
        <v>0</v>
      </c>
      <c r="Q867" s="152">
        <f>Q866+Q861</f>
        <v>0</v>
      </c>
      <c r="R867" s="152">
        <f>R866+R861</f>
        <v>0</v>
      </c>
      <c r="S867" s="199"/>
    </row>
    <row r="868" spans="1:19" outlineLevel="1" collapsed="1">
      <c r="A868" s="54" t="s">
        <v>667</v>
      </c>
      <c r="C868" s="55"/>
      <c r="D868" s="57"/>
      <c r="E868" s="57"/>
      <c r="F868" s="122"/>
      <c r="G868" s="142"/>
      <c r="H868" s="54"/>
      <c r="K868" s="56"/>
      <c r="L868" s="97"/>
      <c r="M868" s="57"/>
      <c r="N868" s="57"/>
      <c r="O868" s="122"/>
      <c r="R868" s="199"/>
    </row>
    <row r="869" spans="1:19" outlineLevel="1">
      <c r="C869" s="55"/>
      <c r="D869" s="57"/>
      <c r="E869" s="57"/>
      <c r="F869" s="122"/>
      <c r="G869" s="142"/>
      <c r="H869" s="54"/>
      <c r="K869" s="56"/>
      <c r="L869" s="97"/>
      <c r="M869" s="57"/>
      <c r="N869" s="57"/>
      <c r="O869" s="122"/>
      <c r="R869" s="199"/>
    </row>
    <row r="870" spans="1:19" outlineLevel="1">
      <c r="C870" s="55"/>
      <c r="D870" s="57"/>
      <c r="E870" s="57"/>
      <c r="F870" s="122"/>
      <c r="G870" s="142"/>
      <c r="H870" s="54"/>
      <c r="K870" s="56"/>
      <c r="L870" s="97"/>
      <c r="M870" s="57"/>
      <c r="N870" s="57"/>
      <c r="O870" s="122"/>
      <c r="R870" s="199"/>
    </row>
    <row r="871" spans="1:19" outlineLevel="1">
      <c r="C871" s="55"/>
      <c r="D871" s="57"/>
      <c r="E871" s="57"/>
      <c r="F871" s="122"/>
      <c r="G871" s="142"/>
      <c r="H871" s="54"/>
      <c r="K871" s="56"/>
      <c r="L871" s="97"/>
      <c r="M871" s="57"/>
      <c r="N871" s="57"/>
      <c r="O871" s="122"/>
      <c r="R871" s="199"/>
    </row>
    <row r="872" spans="1:19" outlineLevel="1">
      <c r="C872" s="55"/>
      <c r="D872" s="57"/>
      <c r="E872" s="57"/>
      <c r="F872" s="122"/>
      <c r="G872" s="142"/>
      <c r="H872" s="54"/>
      <c r="K872" s="56"/>
      <c r="L872" s="97"/>
      <c r="M872" s="57"/>
      <c r="N872" s="57"/>
      <c r="O872" s="122"/>
      <c r="R872" s="199"/>
    </row>
    <row r="873" spans="1:19" outlineLevel="1">
      <c r="C873" s="55"/>
      <c r="D873" s="57"/>
      <c r="E873" s="57"/>
      <c r="F873" s="122"/>
      <c r="G873" s="142"/>
      <c r="H873" s="54"/>
      <c r="K873" s="56"/>
      <c r="L873" s="97"/>
      <c r="M873" s="57"/>
      <c r="N873" s="57"/>
      <c r="O873" s="122"/>
      <c r="R873" s="199"/>
    </row>
    <row r="874" spans="1:19" outlineLevel="1">
      <c r="C874" s="55"/>
      <c r="D874" s="57"/>
      <c r="E874" s="57"/>
      <c r="F874" s="122"/>
      <c r="G874" s="142"/>
      <c r="H874" s="54"/>
      <c r="K874" s="56"/>
      <c r="L874" s="97"/>
      <c r="M874" s="57"/>
      <c r="N874" s="57"/>
      <c r="O874" s="122"/>
      <c r="R874" s="199"/>
    </row>
    <row r="875" spans="1:19" outlineLevel="1">
      <c r="C875" s="55"/>
      <c r="D875" s="57"/>
      <c r="E875" s="57"/>
      <c r="F875" s="122"/>
      <c r="G875" s="142"/>
      <c r="H875" s="54"/>
      <c r="K875" s="56"/>
      <c r="L875" s="97"/>
      <c r="M875" s="57"/>
      <c r="N875" s="57"/>
      <c r="O875" s="122"/>
      <c r="R875" s="199"/>
    </row>
    <row r="876" spans="1:19" outlineLevel="1">
      <c r="A876" s="54" t="s">
        <v>667</v>
      </c>
      <c r="C876" s="55"/>
      <c r="D876" s="57"/>
      <c r="E876" s="57"/>
      <c r="F876" s="122"/>
      <c r="G876" s="142"/>
      <c r="H876" s="54"/>
      <c r="K876" s="56"/>
      <c r="L876" s="97"/>
      <c r="M876" s="57"/>
      <c r="N876" s="57"/>
      <c r="O876" s="122"/>
      <c r="R876" s="199"/>
    </row>
    <row r="877" spans="1:19" outlineLevel="1">
      <c r="A877" s="54" t="s">
        <v>667</v>
      </c>
      <c r="C877" s="55"/>
      <c r="D877" s="57"/>
      <c r="E877" s="57"/>
      <c r="F877" s="122"/>
      <c r="G877" s="142"/>
      <c r="H877" s="54"/>
      <c r="K877" s="56"/>
      <c r="L877" s="97"/>
      <c r="M877" s="57"/>
      <c r="N877" s="57"/>
      <c r="O877" s="122"/>
      <c r="R877" s="199"/>
    </row>
    <row r="878" spans="1:19" outlineLevel="1">
      <c r="A878" s="54" t="s">
        <v>667</v>
      </c>
      <c r="C878" s="55" t="s">
        <v>932</v>
      </c>
      <c r="G878" s="69"/>
      <c r="K878" s="56"/>
      <c r="L878" s="49" t="s">
        <v>932</v>
      </c>
      <c r="P878" s="69"/>
      <c r="R878" s="199"/>
    </row>
    <row r="879" spans="1:19" outlineLevel="1">
      <c r="A879" s="54" t="s">
        <v>667</v>
      </c>
      <c r="C879" s="147" t="s">
        <v>147</v>
      </c>
      <c r="D879" s="126" t="s">
        <v>820</v>
      </c>
      <c r="E879" s="126" t="s">
        <v>821</v>
      </c>
      <c r="F879" s="126" t="s">
        <v>814</v>
      </c>
      <c r="G879" s="126" t="s">
        <v>822</v>
      </c>
      <c r="H879" s="239" t="s">
        <v>931</v>
      </c>
      <c r="K879" s="56"/>
      <c r="L879" s="148" t="s">
        <v>147</v>
      </c>
      <c r="M879" s="126" t="s">
        <v>820</v>
      </c>
      <c r="N879" s="126" t="s">
        <v>821</v>
      </c>
      <c r="O879" s="126" t="s">
        <v>814</v>
      </c>
      <c r="P879" s="126" t="s">
        <v>822</v>
      </c>
      <c r="Q879" s="239" t="s">
        <v>931</v>
      </c>
      <c r="R879" s="136" t="s">
        <v>384</v>
      </c>
    </row>
    <row r="880" spans="1:19" outlineLevel="1">
      <c r="A880" s="54" t="s">
        <v>667</v>
      </c>
      <c r="C880" s="372" t="str">
        <f t="shared" ref="C880:C884" si="289">L880</f>
        <v>&lt;주식선물&gt;</v>
      </c>
      <c r="D880" s="373"/>
      <c r="E880" s="374"/>
      <c r="F880" s="375"/>
      <c r="G880" s="375"/>
      <c r="H880" s="77"/>
      <c r="K880" s="56"/>
      <c r="L880" s="372" t="s">
        <v>941</v>
      </c>
      <c r="M880" s="373"/>
      <c r="N880" s="374"/>
      <c r="O880" s="375"/>
      <c r="P880" s="375"/>
      <c r="Q880" s="77"/>
      <c r="R880" s="142"/>
    </row>
    <row r="881" spans="1:20" outlineLevel="1">
      <c r="A881" s="54" t="s">
        <v>667</v>
      </c>
      <c r="C881" s="363">
        <f t="shared" si="289"/>
        <v>0</v>
      </c>
      <c r="D881" s="237" t="str">
        <f t="shared" ref="D881:D884" si="290">M881&amp;"계약"</f>
        <v>계약</v>
      </c>
      <c r="E881" s="155">
        <f t="shared" ref="E881:E884" si="291">N881</f>
        <v>0</v>
      </c>
      <c r="F881" s="114">
        <f t="shared" ref="F881:F884" si="292">ROUND(O881/1000,0)</f>
        <v>0</v>
      </c>
      <c r="G881" s="114">
        <f t="shared" ref="G881:G884" si="293">ROUND(P881/1000,0)</f>
        <v>0</v>
      </c>
      <c r="H881" s="63">
        <f>ROUND(Q881/1000,0)</f>
        <v>0</v>
      </c>
      <c r="K881" s="56"/>
      <c r="L881" s="149"/>
      <c r="M881" s="237"/>
      <c r="N881" s="155"/>
      <c r="O881" s="114"/>
      <c r="P881" s="114"/>
      <c r="Q881" s="316"/>
      <c r="S881" s="49">
        <v>0</v>
      </c>
      <c r="T881" s="49">
        <v>2597500</v>
      </c>
    </row>
    <row r="882" spans="1:20" outlineLevel="1">
      <c r="A882" s="54" t="s">
        <v>667</v>
      </c>
      <c r="C882" s="363">
        <f t="shared" si="289"/>
        <v>0</v>
      </c>
      <c r="D882" s="237" t="str">
        <f t="shared" si="290"/>
        <v>계약</v>
      </c>
      <c r="E882" s="155">
        <f t="shared" si="291"/>
        <v>0</v>
      </c>
      <c r="F882" s="114">
        <f t="shared" si="292"/>
        <v>0</v>
      </c>
      <c r="G882" s="114">
        <f t="shared" si="293"/>
        <v>0</v>
      </c>
      <c r="H882" s="63">
        <f>ROUND(Q882/1000,0)</f>
        <v>0</v>
      </c>
      <c r="K882" s="56"/>
      <c r="L882" s="149"/>
      <c r="M882" s="237"/>
      <c r="N882" s="155"/>
      <c r="O882" s="114"/>
      <c r="P882" s="114"/>
      <c r="Q882" s="316"/>
      <c r="S882" s="49">
        <v>200000</v>
      </c>
      <c r="T882" s="49">
        <v>760000</v>
      </c>
    </row>
    <row r="883" spans="1:20" outlineLevel="1">
      <c r="A883" s="54" t="s">
        <v>667</v>
      </c>
      <c r="C883" s="363">
        <f t="shared" si="289"/>
        <v>0</v>
      </c>
      <c r="D883" s="237" t="str">
        <f t="shared" si="290"/>
        <v>계약</v>
      </c>
      <c r="E883" s="155">
        <f t="shared" si="291"/>
        <v>0</v>
      </c>
      <c r="F883" s="114">
        <f t="shared" si="292"/>
        <v>0</v>
      </c>
      <c r="G883" s="114">
        <f t="shared" si="293"/>
        <v>0</v>
      </c>
      <c r="H883" s="63">
        <f>ROUND(Q883/1000,0)</f>
        <v>0</v>
      </c>
      <c r="K883" s="56"/>
      <c r="L883" s="149"/>
      <c r="M883" s="237"/>
      <c r="N883" s="155"/>
      <c r="O883" s="114"/>
      <c r="P883" s="114"/>
      <c r="Q883" s="63"/>
    </row>
    <row r="884" spans="1:20" outlineLevel="1">
      <c r="A884" s="54" t="s">
        <v>667</v>
      </c>
      <c r="C884" s="363">
        <f t="shared" si="289"/>
        <v>0</v>
      </c>
      <c r="D884" s="155" t="str">
        <f t="shared" si="290"/>
        <v>계약</v>
      </c>
      <c r="E884" s="155">
        <f t="shared" si="291"/>
        <v>0</v>
      </c>
      <c r="F884" s="114">
        <f t="shared" si="292"/>
        <v>0</v>
      </c>
      <c r="G884" s="114">
        <f t="shared" si="293"/>
        <v>0</v>
      </c>
      <c r="H884" s="63">
        <f>ROUND(Q884/1000,0)</f>
        <v>0</v>
      </c>
      <c r="K884" s="56"/>
      <c r="L884" s="149"/>
      <c r="M884" s="155"/>
      <c r="N884" s="155"/>
      <c r="O884" s="114"/>
      <c r="P884" s="114"/>
      <c r="Q884" s="63"/>
    </row>
    <row r="885" spans="1:20" outlineLevel="1">
      <c r="C885" s="363"/>
      <c r="D885" s="155"/>
      <c r="E885" s="155"/>
      <c r="F885" s="114"/>
      <c r="G885" s="114"/>
      <c r="H885" s="63"/>
      <c r="K885" s="56"/>
      <c r="L885" s="149"/>
      <c r="M885" s="155"/>
      <c r="N885" s="155"/>
      <c r="O885" s="114"/>
      <c r="P885" s="114"/>
      <c r="Q885" s="63"/>
    </row>
    <row r="886" spans="1:20" outlineLevel="1">
      <c r="A886" s="54" t="s">
        <v>667</v>
      </c>
      <c r="C886" s="337" t="s">
        <v>942</v>
      </c>
      <c r="D886" s="154"/>
      <c r="E886" s="154"/>
      <c r="F886" s="152">
        <f>SUM(F880:F884)</f>
        <v>0</v>
      </c>
      <c r="G886" s="152">
        <f>SUM(G880:G884)</f>
        <v>0</v>
      </c>
      <c r="H886" s="152">
        <f>SUM(H880:H884)</f>
        <v>0</v>
      </c>
      <c r="K886" s="56"/>
      <c r="L886" s="153" t="s">
        <v>815</v>
      </c>
      <c r="M886" s="154"/>
      <c r="N886" s="154"/>
      <c r="O886" s="152">
        <f>SUM(O880:O884)</f>
        <v>0</v>
      </c>
      <c r="P886" s="152">
        <f>SUM(P880:P884)</f>
        <v>0</v>
      </c>
      <c r="Q886" s="152">
        <f>SUM(Q880:Q884)</f>
        <v>0</v>
      </c>
    </row>
    <row r="887" spans="1:20" outlineLevel="1">
      <c r="A887" s="54" t="s">
        <v>667</v>
      </c>
      <c r="C887" s="363">
        <f t="shared" ref="C887:C890" si="294">L887</f>
        <v>0</v>
      </c>
      <c r="D887" s="150" t="str">
        <f t="shared" ref="D887:D890" si="295">M887&amp;"계약"</f>
        <v>계약</v>
      </c>
      <c r="E887" s="150">
        <f t="shared" ref="E887:E890" si="296">N887</f>
        <v>0</v>
      </c>
      <c r="F887" s="114">
        <f t="shared" ref="F887:F890" si="297">ROUND(O887/1000,0)</f>
        <v>0</v>
      </c>
      <c r="G887" s="114">
        <f t="shared" ref="G887:G890" si="298">ROUND(P887/1000,0)</f>
        <v>0</v>
      </c>
      <c r="H887" s="316">
        <f>ROUND(Q887/1000,0)</f>
        <v>0</v>
      </c>
      <c r="K887" s="56"/>
      <c r="L887" s="149"/>
      <c r="M887" s="150"/>
      <c r="N887" s="155"/>
      <c r="O887" s="114"/>
      <c r="P887" s="114"/>
      <c r="Q887" s="316"/>
    </row>
    <row r="888" spans="1:20" outlineLevel="1">
      <c r="A888" s="54" t="s">
        <v>667</v>
      </c>
      <c r="C888" s="363">
        <f t="shared" si="294"/>
        <v>0</v>
      </c>
      <c r="D888" s="150" t="str">
        <f t="shared" si="295"/>
        <v>계약</v>
      </c>
      <c r="E888" s="150">
        <f t="shared" si="296"/>
        <v>0</v>
      </c>
      <c r="F888" s="114">
        <f t="shared" si="297"/>
        <v>0</v>
      </c>
      <c r="G888" s="114">
        <f t="shared" si="298"/>
        <v>0</v>
      </c>
      <c r="H888" s="114">
        <f>ROUND(Q888/1000,0)</f>
        <v>0</v>
      </c>
      <c r="K888" s="56"/>
      <c r="L888" s="149"/>
      <c r="M888" s="150"/>
      <c r="N888" s="155"/>
      <c r="O888" s="114"/>
      <c r="P888" s="114"/>
      <c r="Q888" s="114"/>
    </row>
    <row r="889" spans="1:20" outlineLevel="1">
      <c r="A889" s="54" t="s">
        <v>667</v>
      </c>
      <c r="C889" s="363">
        <f t="shared" si="294"/>
        <v>0</v>
      </c>
      <c r="D889" s="150" t="str">
        <f t="shared" si="295"/>
        <v>계약</v>
      </c>
      <c r="E889" s="150">
        <f t="shared" si="296"/>
        <v>0</v>
      </c>
      <c r="F889" s="114">
        <f t="shared" si="297"/>
        <v>0</v>
      </c>
      <c r="G889" s="114">
        <f t="shared" si="298"/>
        <v>0</v>
      </c>
      <c r="H889" s="114">
        <f>ROUND(Q889/1000,0)</f>
        <v>0</v>
      </c>
      <c r="K889" s="56"/>
      <c r="L889" s="149"/>
      <c r="M889" s="150"/>
      <c r="N889" s="155"/>
      <c r="O889" s="114"/>
      <c r="P889" s="114"/>
      <c r="Q889" s="114"/>
    </row>
    <row r="890" spans="1:20" outlineLevel="1">
      <c r="A890" s="54" t="s">
        <v>667</v>
      </c>
      <c r="C890" s="363">
        <f t="shared" si="294"/>
        <v>0</v>
      </c>
      <c r="D890" s="150" t="str">
        <f t="shared" si="295"/>
        <v>계약</v>
      </c>
      <c r="E890" s="150">
        <f t="shared" si="296"/>
        <v>0</v>
      </c>
      <c r="F890" s="114">
        <f t="shared" si="297"/>
        <v>0</v>
      </c>
      <c r="G890" s="114">
        <f t="shared" si="298"/>
        <v>0</v>
      </c>
      <c r="H890" s="114">
        <f>ROUND(Q890/1000,0)</f>
        <v>0</v>
      </c>
      <c r="K890" s="56"/>
      <c r="L890" s="149"/>
      <c r="M890" s="150"/>
      <c r="N890" s="155"/>
      <c r="O890" s="114"/>
      <c r="P890" s="114"/>
      <c r="Q890" s="114"/>
    </row>
    <row r="891" spans="1:20" outlineLevel="1">
      <c r="A891" s="54" t="s">
        <v>667</v>
      </c>
      <c r="C891" s="337" t="s">
        <v>943</v>
      </c>
      <c r="D891" s="154"/>
      <c r="E891" s="154"/>
      <c r="F891" s="152">
        <f>SUM(F887:F890)</f>
        <v>0</v>
      </c>
      <c r="G891" s="152">
        <f>SUM(G887:G890)</f>
        <v>0</v>
      </c>
      <c r="H891" s="317">
        <f>SUM(H887:H890)</f>
        <v>0</v>
      </c>
      <c r="K891" s="56"/>
      <c r="L891" s="153" t="s">
        <v>816</v>
      </c>
      <c r="M891" s="154"/>
      <c r="N891" s="154"/>
      <c r="O891" s="152">
        <f>SUM(O887:O890)</f>
        <v>0</v>
      </c>
      <c r="P891" s="152">
        <f>SUM(P887:P890)</f>
        <v>0</v>
      </c>
      <c r="Q891" s="317">
        <f>SUM(Q887:Q890)</f>
        <v>0</v>
      </c>
    </row>
    <row r="892" spans="1:20" outlineLevel="1">
      <c r="A892" s="54" t="s">
        <v>667</v>
      </c>
      <c r="C892" s="337" t="s">
        <v>940</v>
      </c>
      <c r="D892" s="154"/>
      <c r="E892" s="154"/>
      <c r="F892" s="152">
        <f>F891+F886</f>
        <v>0</v>
      </c>
      <c r="G892" s="152">
        <f>G891+G886</f>
        <v>0</v>
      </c>
      <c r="H892" s="152">
        <f>H891+H886</f>
        <v>0</v>
      </c>
      <c r="K892" s="56"/>
      <c r="L892" s="153" t="s">
        <v>930</v>
      </c>
      <c r="M892" s="154"/>
      <c r="N892" s="154"/>
      <c r="O892" s="152">
        <f>O891+O886</f>
        <v>0</v>
      </c>
      <c r="P892" s="152">
        <f>P891+P886</f>
        <v>0</v>
      </c>
      <c r="Q892" s="152">
        <f>Q891+Q886</f>
        <v>0</v>
      </c>
      <c r="R892" s="199"/>
    </row>
    <row r="893" spans="1:20" hidden="1" outlineLevel="2">
      <c r="A893" s="54" t="s">
        <v>667</v>
      </c>
      <c r="C893" s="372" t="str">
        <f t="shared" ref="C893:C904" si="299">L893</f>
        <v>&lt;주가지수선물&gt;</v>
      </c>
      <c r="D893" s="373"/>
      <c r="E893" s="374"/>
      <c r="F893" s="375"/>
      <c r="G893" s="375"/>
      <c r="H893" s="77"/>
      <c r="K893" s="56"/>
      <c r="L893" s="372" t="s">
        <v>937</v>
      </c>
      <c r="M893" s="373"/>
      <c r="N893" s="374"/>
      <c r="O893" s="375"/>
      <c r="P893" s="375"/>
      <c r="Q893" s="77"/>
      <c r="R893" s="199"/>
    </row>
    <row r="894" spans="1:20" hidden="1" outlineLevel="2">
      <c r="A894" s="54" t="s">
        <v>667</v>
      </c>
      <c r="C894" s="363">
        <f t="shared" si="299"/>
        <v>0</v>
      </c>
      <c r="D894" s="237" t="str">
        <f t="shared" ref="D894:D904" si="300">M894&amp;"계약"</f>
        <v>계약</v>
      </c>
      <c r="E894" s="155">
        <f t="shared" ref="E894:E904" si="301">N894</f>
        <v>0</v>
      </c>
      <c r="F894" s="114">
        <f t="shared" ref="F894:F904" si="302">ROUND(O894/1000,0)</f>
        <v>0</v>
      </c>
      <c r="G894" s="114">
        <f t="shared" ref="G894:G904" si="303">ROUND(P894/1000,0)</f>
        <v>0</v>
      </c>
      <c r="H894" s="63">
        <f>ROUND(Q894/1000,0)</f>
        <v>0</v>
      </c>
      <c r="K894" s="56"/>
      <c r="L894" s="149"/>
      <c r="M894" s="237"/>
      <c r="N894" s="155"/>
      <c r="O894" s="114"/>
      <c r="P894" s="114"/>
      <c r="Q894" s="63"/>
      <c r="R894" s="199"/>
    </row>
    <row r="895" spans="1:20" hidden="1" outlineLevel="2">
      <c r="C895" s="363">
        <f t="shared" ref="C895:C902" si="304">L895</f>
        <v>0</v>
      </c>
      <c r="D895" s="237" t="str">
        <f t="shared" ref="D895:D902" si="305">M895&amp;"계약"</f>
        <v>계약</v>
      </c>
      <c r="E895" s="155">
        <f t="shared" ref="E895:E902" si="306">N895</f>
        <v>0</v>
      </c>
      <c r="F895" s="114">
        <f t="shared" ref="F895:F902" si="307">ROUND(O895/1000,0)</f>
        <v>0</v>
      </c>
      <c r="G895" s="114">
        <f t="shared" ref="G895:G902" si="308">ROUND(P895/1000,0)</f>
        <v>0</v>
      </c>
      <c r="H895" s="63">
        <f t="shared" ref="H895:H902" si="309">ROUND(Q895/1000,0)</f>
        <v>0</v>
      </c>
      <c r="K895" s="56"/>
      <c r="L895" s="149"/>
      <c r="M895" s="237"/>
      <c r="N895" s="155"/>
      <c r="O895" s="114"/>
      <c r="P895" s="114"/>
      <c r="Q895" s="63"/>
      <c r="R895" s="199"/>
    </row>
    <row r="896" spans="1:20" hidden="1" outlineLevel="2">
      <c r="C896" s="363">
        <f t="shared" si="304"/>
        <v>0</v>
      </c>
      <c r="D896" s="237" t="str">
        <f t="shared" si="305"/>
        <v>계약</v>
      </c>
      <c r="E896" s="155">
        <f t="shared" si="306"/>
        <v>0</v>
      </c>
      <c r="F896" s="114">
        <f t="shared" si="307"/>
        <v>0</v>
      </c>
      <c r="G896" s="114">
        <f t="shared" si="308"/>
        <v>0</v>
      </c>
      <c r="H896" s="63">
        <f t="shared" si="309"/>
        <v>0</v>
      </c>
      <c r="K896" s="56"/>
      <c r="L896" s="149"/>
      <c r="M896" s="237"/>
      <c r="N896" s="155"/>
      <c r="O896" s="114"/>
      <c r="P896" s="114"/>
      <c r="Q896" s="63"/>
      <c r="R896" s="199"/>
    </row>
    <row r="897" spans="1:18" hidden="1" outlineLevel="2">
      <c r="C897" s="363">
        <f t="shared" si="304"/>
        <v>0</v>
      </c>
      <c r="D897" s="237" t="str">
        <f t="shared" si="305"/>
        <v>계약</v>
      </c>
      <c r="E897" s="155">
        <f t="shared" si="306"/>
        <v>0</v>
      </c>
      <c r="F897" s="114">
        <f t="shared" si="307"/>
        <v>0</v>
      </c>
      <c r="G897" s="114">
        <f t="shared" si="308"/>
        <v>0</v>
      </c>
      <c r="H897" s="63">
        <f t="shared" si="309"/>
        <v>0</v>
      </c>
      <c r="K897" s="56"/>
      <c r="L897" s="149"/>
      <c r="M897" s="237"/>
      <c r="N897" s="155"/>
      <c r="O897" s="114"/>
      <c r="P897" s="114"/>
      <c r="Q897" s="63"/>
      <c r="R897" s="199"/>
    </row>
    <row r="898" spans="1:18" hidden="1" outlineLevel="2">
      <c r="C898" s="363">
        <f t="shared" si="304"/>
        <v>0</v>
      </c>
      <c r="D898" s="237" t="str">
        <f t="shared" si="305"/>
        <v>계약</v>
      </c>
      <c r="E898" s="155">
        <f t="shared" si="306"/>
        <v>0</v>
      </c>
      <c r="F898" s="114">
        <f t="shared" si="307"/>
        <v>0</v>
      </c>
      <c r="G898" s="114">
        <f t="shared" si="308"/>
        <v>0</v>
      </c>
      <c r="H898" s="63">
        <f t="shared" si="309"/>
        <v>0</v>
      </c>
      <c r="K898" s="56"/>
      <c r="L898" s="149"/>
      <c r="M898" s="237"/>
      <c r="N898" s="155"/>
      <c r="O898" s="114"/>
      <c r="P898" s="114"/>
      <c r="Q898" s="63"/>
      <c r="R898" s="199"/>
    </row>
    <row r="899" spans="1:18" hidden="1" outlineLevel="2">
      <c r="C899" s="363">
        <f t="shared" si="304"/>
        <v>0</v>
      </c>
      <c r="D899" s="237" t="str">
        <f t="shared" si="305"/>
        <v>계약</v>
      </c>
      <c r="E899" s="155">
        <f t="shared" si="306"/>
        <v>0</v>
      </c>
      <c r="F899" s="114">
        <f t="shared" si="307"/>
        <v>0</v>
      </c>
      <c r="G899" s="114">
        <f t="shared" si="308"/>
        <v>0</v>
      </c>
      <c r="H899" s="63">
        <f t="shared" si="309"/>
        <v>0</v>
      </c>
      <c r="K899" s="56"/>
      <c r="L899" s="149"/>
      <c r="M899" s="237"/>
      <c r="N899" s="155"/>
      <c r="O899" s="114"/>
      <c r="P899" s="114"/>
      <c r="Q899" s="63"/>
      <c r="R899" s="199"/>
    </row>
    <row r="900" spans="1:18" hidden="1" outlineLevel="2">
      <c r="C900" s="363">
        <f t="shared" si="304"/>
        <v>0</v>
      </c>
      <c r="D900" s="237" t="str">
        <f t="shared" si="305"/>
        <v>계약</v>
      </c>
      <c r="E900" s="155">
        <f t="shared" si="306"/>
        <v>0</v>
      </c>
      <c r="F900" s="114">
        <f t="shared" si="307"/>
        <v>0</v>
      </c>
      <c r="G900" s="114">
        <f t="shared" si="308"/>
        <v>0</v>
      </c>
      <c r="H900" s="63">
        <f t="shared" si="309"/>
        <v>0</v>
      </c>
      <c r="K900" s="56"/>
      <c r="L900" s="149"/>
      <c r="M900" s="237"/>
      <c r="N900" s="155"/>
      <c r="O900" s="114"/>
      <c r="P900" s="114"/>
      <c r="Q900" s="63"/>
      <c r="R900" s="199"/>
    </row>
    <row r="901" spans="1:18" hidden="1" outlineLevel="2">
      <c r="C901" s="363">
        <f t="shared" si="304"/>
        <v>0</v>
      </c>
      <c r="D901" s="237" t="str">
        <f t="shared" si="305"/>
        <v>계약</v>
      </c>
      <c r="E901" s="155">
        <f t="shared" si="306"/>
        <v>0</v>
      </c>
      <c r="F901" s="114">
        <f t="shared" si="307"/>
        <v>0</v>
      </c>
      <c r="G901" s="114">
        <f t="shared" si="308"/>
        <v>0</v>
      </c>
      <c r="H901" s="63">
        <f t="shared" si="309"/>
        <v>0</v>
      </c>
      <c r="K901" s="56"/>
      <c r="L901" s="149"/>
      <c r="M901" s="237"/>
      <c r="N901" s="155"/>
      <c r="O901" s="114"/>
      <c r="P901" s="114"/>
      <c r="Q901" s="63"/>
      <c r="R901" s="199"/>
    </row>
    <row r="902" spans="1:18" hidden="1" outlineLevel="2">
      <c r="A902" s="54" t="s">
        <v>667</v>
      </c>
      <c r="C902" s="363">
        <f t="shared" si="304"/>
        <v>0</v>
      </c>
      <c r="D902" s="237" t="str">
        <f t="shared" si="305"/>
        <v>계약</v>
      </c>
      <c r="E902" s="155">
        <f t="shared" si="306"/>
        <v>0</v>
      </c>
      <c r="F902" s="114">
        <f t="shared" si="307"/>
        <v>0</v>
      </c>
      <c r="G902" s="114">
        <f t="shared" si="308"/>
        <v>0</v>
      </c>
      <c r="H902" s="63">
        <f t="shared" si="309"/>
        <v>0</v>
      </c>
      <c r="K902" s="56"/>
      <c r="L902" s="149"/>
      <c r="M902" s="237"/>
      <c r="N902" s="155"/>
      <c r="O902" s="114"/>
      <c r="P902" s="114"/>
      <c r="Q902" s="63"/>
      <c r="R902" s="199"/>
    </row>
    <row r="903" spans="1:18" hidden="1" outlineLevel="2">
      <c r="A903" s="54" t="s">
        <v>667</v>
      </c>
      <c r="C903" s="363">
        <f t="shared" si="299"/>
        <v>0</v>
      </c>
      <c r="D903" s="237" t="str">
        <f t="shared" si="300"/>
        <v>계약</v>
      </c>
      <c r="E903" s="155">
        <f t="shared" si="301"/>
        <v>0</v>
      </c>
      <c r="F903" s="114">
        <f t="shared" si="302"/>
        <v>0</v>
      </c>
      <c r="G903" s="114">
        <f t="shared" si="303"/>
        <v>0</v>
      </c>
      <c r="H903" s="63">
        <f>ROUND(Q903/1000,0)</f>
        <v>0</v>
      </c>
      <c r="K903" s="56"/>
      <c r="L903" s="149"/>
      <c r="M903" s="237"/>
      <c r="N903" s="155"/>
      <c r="O903" s="114"/>
      <c r="P903" s="114"/>
      <c r="Q903" s="63"/>
      <c r="R903" s="199"/>
    </row>
    <row r="904" spans="1:18" hidden="1" outlineLevel="2">
      <c r="A904" s="54" t="s">
        <v>667</v>
      </c>
      <c r="C904" s="363">
        <f t="shared" si="299"/>
        <v>0</v>
      </c>
      <c r="D904" s="155" t="str">
        <f t="shared" si="300"/>
        <v>계약</v>
      </c>
      <c r="E904" s="155">
        <f t="shared" si="301"/>
        <v>0</v>
      </c>
      <c r="F904" s="114">
        <f t="shared" si="302"/>
        <v>0</v>
      </c>
      <c r="G904" s="114">
        <f t="shared" si="303"/>
        <v>0</v>
      </c>
      <c r="H904" s="63">
        <f>ROUND(Q904/1000,0)</f>
        <v>0</v>
      </c>
      <c r="K904" s="56"/>
      <c r="L904" s="149"/>
      <c r="M904" s="155"/>
      <c r="N904" s="155"/>
      <c r="O904" s="114"/>
      <c r="P904" s="114"/>
      <c r="Q904" s="63"/>
      <c r="R904" s="199"/>
    </row>
    <row r="905" spans="1:18" hidden="1" outlineLevel="2">
      <c r="A905" s="54" t="s">
        <v>667</v>
      </c>
      <c r="C905" s="337" t="s">
        <v>944</v>
      </c>
      <c r="D905" s="154"/>
      <c r="E905" s="154"/>
      <c r="F905" s="152">
        <f>SUM(F893:F904)</f>
        <v>0</v>
      </c>
      <c r="G905" s="152">
        <f>SUM(G893:G904)</f>
        <v>0</v>
      </c>
      <c r="H905" s="152">
        <f>SUM(H893:H904)</f>
        <v>0</v>
      </c>
      <c r="K905" s="56"/>
      <c r="L905" s="153" t="s">
        <v>935</v>
      </c>
      <c r="M905" s="154"/>
      <c r="N905" s="154"/>
      <c r="O905" s="152">
        <f>SUM(O893:O904)</f>
        <v>0</v>
      </c>
      <c r="P905" s="152">
        <f>SUM(P893:P904)</f>
        <v>0</v>
      </c>
      <c r="Q905" s="152">
        <f>SUM(Q893:Q904)</f>
        <v>0</v>
      </c>
      <c r="R905" s="62"/>
    </row>
    <row r="906" spans="1:18" hidden="1" outlineLevel="2">
      <c r="A906" s="54" t="s">
        <v>667</v>
      </c>
      <c r="C906" s="363">
        <f t="shared" ref="C906:C916" si="310">L906</f>
        <v>0</v>
      </c>
      <c r="D906" s="150" t="str">
        <f t="shared" ref="D906:D916" si="311">M906&amp;"계약"</f>
        <v>계약</v>
      </c>
      <c r="E906" s="150">
        <f t="shared" ref="E906:E916" si="312">N906</f>
        <v>0</v>
      </c>
      <c r="F906" s="114">
        <f t="shared" ref="F906:F916" si="313">ROUND(O906/1000,0)</f>
        <v>0</v>
      </c>
      <c r="G906" s="114">
        <f t="shared" ref="G906:G916" si="314">ROUND(P906/1000,0)</f>
        <v>0</v>
      </c>
      <c r="H906" s="316">
        <f>ROUND(Q906/1000,0)</f>
        <v>0</v>
      </c>
      <c r="K906" s="56"/>
      <c r="L906" s="149"/>
      <c r="M906" s="150"/>
      <c r="N906" s="150"/>
      <c r="O906" s="114"/>
      <c r="P906" s="114"/>
      <c r="Q906" s="316"/>
      <c r="R906" s="199"/>
    </row>
    <row r="907" spans="1:18" hidden="1" outlineLevel="2">
      <c r="A907" s="54" t="s">
        <v>667</v>
      </c>
      <c r="C907" s="363">
        <f t="shared" si="310"/>
        <v>0</v>
      </c>
      <c r="D907" s="150" t="str">
        <f t="shared" si="311"/>
        <v>계약</v>
      </c>
      <c r="E907" s="150">
        <f t="shared" si="312"/>
        <v>0</v>
      </c>
      <c r="F907" s="114">
        <f t="shared" si="313"/>
        <v>0</v>
      </c>
      <c r="G907" s="114">
        <f t="shared" si="314"/>
        <v>0</v>
      </c>
      <c r="H907" s="114">
        <f>ROUND(Q907/1000,0)</f>
        <v>0</v>
      </c>
      <c r="K907" s="56"/>
      <c r="L907" s="149"/>
      <c r="M907" s="150"/>
      <c r="N907" s="150"/>
      <c r="O907" s="114"/>
      <c r="P907" s="114"/>
      <c r="Q907" s="114"/>
      <c r="R907" s="199"/>
    </row>
    <row r="908" spans="1:18" hidden="1" outlineLevel="2">
      <c r="C908" s="363">
        <f t="shared" ref="C908:C915" si="315">L908</f>
        <v>0</v>
      </c>
      <c r="D908" s="150" t="str">
        <f t="shared" ref="D908:D915" si="316">M908&amp;"계약"</f>
        <v>계약</v>
      </c>
      <c r="E908" s="150">
        <f t="shared" ref="E908:E915" si="317">N908</f>
        <v>0</v>
      </c>
      <c r="F908" s="114">
        <f t="shared" ref="F908:F915" si="318">ROUND(O908/1000,0)</f>
        <v>0</v>
      </c>
      <c r="G908" s="114">
        <f t="shared" ref="G908:G915" si="319">ROUND(P908/1000,0)</f>
        <v>0</v>
      </c>
      <c r="H908" s="114">
        <f t="shared" ref="H908:H915" si="320">ROUND(Q908/1000,0)</f>
        <v>0</v>
      </c>
      <c r="K908" s="56"/>
      <c r="L908" s="149"/>
      <c r="M908" s="150"/>
      <c r="N908" s="150"/>
      <c r="O908" s="114"/>
      <c r="P908" s="114"/>
      <c r="Q908" s="114"/>
      <c r="R908" s="199"/>
    </row>
    <row r="909" spans="1:18" hidden="1" outlineLevel="2">
      <c r="C909" s="363">
        <f t="shared" si="315"/>
        <v>0</v>
      </c>
      <c r="D909" s="150" t="str">
        <f t="shared" si="316"/>
        <v>계약</v>
      </c>
      <c r="E909" s="150">
        <f t="shared" si="317"/>
        <v>0</v>
      </c>
      <c r="F909" s="114">
        <f t="shared" si="318"/>
        <v>0</v>
      </c>
      <c r="G909" s="114">
        <f t="shared" si="319"/>
        <v>0</v>
      </c>
      <c r="H909" s="114">
        <f t="shared" si="320"/>
        <v>0</v>
      </c>
      <c r="K909" s="56"/>
      <c r="L909" s="149"/>
      <c r="M909" s="150"/>
      <c r="N909" s="150"/>
      <c r="O909" s="114"/>
      <c r="P909" s="114"/>
      <c r="Q909" s="114"/>
      <c r="R909" s="199"/>
    </row>
    <row r="910" spans="1:18" hidden="1" outlineLevel="2">
      <c r="C910" s="363">
        <f t="shared" si="315"/>
        <v>0</v>
      </c>
      <c r="D910" s="150" t="str">
        <f t="shared" si="316"/>
        <v>계약</v>
      </c>
      <c r="E910" s="150">
        <f t="shared" si="317"/>
        <v>0</v>
      </c>
      <c r="F910" s="114">
        <f t="shared" si="318"/>
        <v>0</v>
      </c>
      <c r="G910" s="114">
        <f t="shared" si="319"/>
        <v>0</v>
      </c>
      <c r="H910" s="114">
        <f t="shared" si="320"/>
        <v>0</v>
      </c>
      <c r="K910" s="56"/>
      <c r="L910" s="149"/>
      <c r="M910" s="150"/>
      <c r="N910" s="150"/>
      <c r="O910" s="114"/>
      <c r="P910" s="114"/>
      <c r="Q910" s="114"/>
      <c r="R910" s="199"/>
    </row>
    <row r="911" spans="1:18" hidden="1" outlineLevel="2">
      <c r="C911" s="363">
        <f t="shared" si="315"/>
        <v>0</v>
      </c>
      <c r="D911" s="150" t="str">
        <f t="shared" si="316"/>
        <v>계약</v>
      </c>
      <c r="E911" s="150">
        <f t="shared" si="317"/>
        <v>0</v>
      </c>
      <c r="F911" s="114">
        <f t="shared" si="318"/>
        <v>0</v>
      </c>
      <c r="G911" s="114">
        <f t="shared" si="319"/>
        <v>0</v>
      </c>
      <c r="H911" s="114">
        <f t="shared" si="320"/>
        <v>0</v>
      </c>
      <c r="K911" s="56"/>
      <c r="L911" s="149"/>
      <c r="M911" s="150"/>
      <c r="N911" s="150"/>
      <c r="O911" s="114"/>
      <c r="P911" s="114"/>
      <c r="Q911" s="114"/>
      <c r="R911" s="199"/>
    </row>
    <row r="912" spans="1:18" hidden="1" outlineLevel="2">
      <c r="C912" s="363">
        <f t="shared" si="315"/>
        <v>0</v>
      </c>
      <c r="D912" s="150" t="str">
        <f t="shared" si="316"/>
        <v>계약</v>
      </c>
      <c r="E912" s="150">
        <f t="shared" si="317"/>
        <v>0</v>
      </c>
      <c r="F912" s="114">
        <f t="shared" si="318"/>
        <v>0</v>
      </c>
      <c r="G912" s="114">
        <f t="shared" si="319"/>
        <v>0</v>
      </c>
      <c r="H912" s="114">
        <f t="shared" si="320"/>
        <v>0</v>
      </c>
      <c r="K912" s="56"/>
      <c r="L912" s="149"/>
      <c r="M912" s="150"/>
      <c r="N912" s="150"/>
      <c r="O912" s="114"/>
      <c r="P912" s="114"/>
      <c r="Q912" s="114"/>
      <c r="R912" s="199"/>
    </row>
    <row r="913" spans="1:18" hidden="1" outlineLevel="2">
      <c r="C913" s="363">
        <f t="shared" si="315"/>
        <v>0</v>
      </c>
      <c r="D913" s="150" t="str">
        <f t="shared" si="316"/>
        <v>계약</v>
      </c>
      <c r="E913" s="150">
        <f t="shared" si="317"/>
        <v>0</v>
      </c>
      <c r="F913" s="114">
        <f t="shared" si="318"/>
        <v>0</v>
      </c>
      <c r="G913" s="114">
        <f t="shared" si="319"/>
        <v>0</v>
      </c>
      <c r="H913" s="114">
        <f t="shared" si="320"/>
        <v>0</v>
      </c>
      <c r="K913" s="56"/>
      <c r="L913" s="149"/>
      <c r="M913" s="150"/>
      <c r="N913" s="150"/>
      <c r="O913" s="114"/>
      <c r="P913" s="114"/>
      <c r="Q913" s="114"/>
      <c r="R913" s="199"/>
    </row>
    <row r="914" spans="1:18" hidden="1" outlineLevel="2">
      <c r="C914" s="363">
        <f t="shared" si="315"/>
        <v>0</v>
      </c>
      <c r="D914" s="150" t="str">
        <f t="shared" si="316"/>
        <v>계약</v>
      </c>
      <c r="E914" s="150">
        <f t="shared" si="317"/>
        <v>0</v>
      </c>
      <c r="F914" s="114">
        <f t="shared" si="318"/>
        <v>0</v>
      </c>
      <c r="G914" s="114">
        <f t="shared" si="319"/>
        <v>0</v>
      </c>
      <c r="H914" s="114">
        <f t="shared" si="320"/>
        <v>0</v>
      </c>
      <c r="K914" s="56"/>
      <c r="L914" s="149"/>
      <c r="M914" s="150"/>
      <c r="N914" s="150"/>
      <c r="O914" s="114"/>
      <c r="P914" s="114"/>
      <c r="Q914" s="114"/>
      <c r="R914" s="199"/>
    </row>
    <row r="915" spans="1:18" hidden="1" outlineLevel="2">
      <c r="A915" s="54" t="s">
        <v>667</v>
      </c>
      <c r="C915" s="363">
        <f t="shared" si="315"/>
        <v>0</v>
      </c>
      <c r="D915" s="150" t="str">
        <f t="shared" si="316"/>
        <v>계약</v>
      </c>
      <c r="E915" s="150">
        <f t="shared" si="317"/>
        <v>0</v>
      </c>
      <c r="F915" s="114">
        <f t="shared" si="318"/>
        <v>0</v>
      </c>
      <c r="G915" s="114">
        <f t="shared" si="319"/>
        <v>0</v>
      </c>
      <c r="H915" s="114">
        <f t="shared" si="320"/>
        <v>0</v>
      </c>
      <c r="K915" s="56"/>
      <c r="L915" s="149"/>
      <c r="M915" s="150"/>
      <c r="N915" s="150"/>
      <c r="O915" s="114"/>
      <c r="P915" s="114"/>
      <c r="Q915" s="114"/>
      <c r="R915" s="199"/>
    </row>
    <row r="916" spans="1:18" hidden="1" outlineLevel="2">
      <c r="A916" s="54" t="s">
        <v>667</v>
      </c>
      <c r="C916" s="363">
        <f t="shared" si="310"/>
        <v>0</v>
      </c>
      <c r="D916" s="150" t="str">
        <f t="shared" si="311"/>
        <v>계약</v>
      </c>
      <c r="E916" s="150">
        <f t="shared" si="312"/>
        <v>0</v>
      </c>
      <c r="F916" s="114">
        <f t="shared" si="313"/>
        <v>0</v>
      </c>
      <c r="G916" s="114">
        <f t="shared" si="314"/>
        <v>0</v>
      </c>
      <c r="H916" s="114">
        <f>ROUND(Q916/1000,0)</f>
        <v>0</v>
      </c>
      <c r="K916" s="56"/>
      <c r="L916" s="149"/>
      <c r="M916" s="150"/>
      <c r="N916" s="150"/>
      <c r="O916" s="114"/>
      <c r="P916" s="114"/>
      <c r="Q916" s="114"/>
      <c r="R916" s="199"/>
    </row>
    <row r="917" spans="1:18" hidden="1" outlineLevel="2">
      <c r="A917" s="54" t="s">
        <v>667</v>
      </c>
      <c r="C917" s="337" t="s">
        <v>945</v>
      </c>
      <c r="D917" s="154"/>
      <c r="E917" s="154"/>
      <c r="F917" s="152">
        <f>SUM(F906:F916)</f>
        <v>0</v>
      </c>
      <c r="G917" s="152">
        <f>SUM(G906:G916)</f>
        <v>0</v>
      </c>
      <c r="H917" s="317">
        <f>SUM(H906:H916)</f>
        <v>0</v>
      </c>
      <c r="K917" s="56"/>
      <c r="L917" s="153" t="s">
        <v>933</v>
      </c>
      <c r="M917" s="154"/>
      <c r="N917" s="154"/>
      <c r="O917" s="152">
        <f>SUM(O906:O916)</f>
        <v>0</v>
      </c>
      <c r="P917" s="152">
        <f>SUM(P906:P916)</f>
        <v>0</v>
      </c>
      <c r="Q917" s="317">
        <f>SUM(Q906:Q916)</f>
        <v>0</v>
      </c>
      <c r="R917" s="62"/>
    </row>
    <row r="918" spans="1:18" hidden="1" outlineLevel="2">
      <c r="A918" s="54" t="s">
        <v>667</v>
      </c>
      <c r="C918" s="337" t="s">
        <v>929</v>
      </c>
      <c r="D918" s="154"/>
      <c r="E918" s="154"/>
      <c r="F918" s="152">
        <f>F917+F905</f>
        <v>0</v>
      </c>
      <c r="G918" s="152">
        <f>G917+G905</f>
        <v>0</v>
      </c>
      <c r="H918" s="152">
        <f>H917+H905</f>
        <v>0</v>
      </c>
      <c r="K918" s="56"/>
      <c r="L918" s="153" t="s">
        <v>928</v>
      </c>
      <c r="M918" s="154"/>
      <c r="N918" s="154"/>
      <c r="O918" s="152">
        <f>O917+O905</f>
        <v>0</v>
      </c>
      <c r="P918" s="152">
        <f>P917+P905</f>
        <v>0</v>
      </c>
      <c r="Q918" s="152">
        <f>Q917+Q905</f>
        <v>0</v>
      </c>
      <c r="R918" s="199"/>
    </row>
    <row r="919" spans="1:18" hidden="1" outlineLevel="2">
      <c r="A919" s="54" t="s">
        <v>667</v>
      </c>
      <c r="C919" s="372" t="str">
        <f t="shared" ref="C919:C923" si="321">L919</f>
        <v>&lt;주가지수옵션&gt;</v>
      </c>
      <c r="D919" s="373"/>
      <c r="E919" s="374"/>
      <c r="F919" s="375"/>
      <c r="G919" s="375"/>
      <c r="H919" s="77"/>
      <c r="K919" s="56"/>
      <c r="L919" s="372" t="s">
        <v>939</v>
      </c>
      <c r="M919" s="373"/>
      <c r="N919" s="374"/>
      <c r="O919" s="375"/>
      <c r="P919" s="375"/>
      <c r="Q919" s="77"/>
      <c r="R919" s="199"/>
    </row>
    <row r="920" spans="1:18" hidden="1" outlineLevel="2">
      <c r="A920" s="54" t="s">
        <v>667</v>
      </c>
      <c r="C920" s="363">
        <f t="shared" si="321"/>
        <v>0</v>
      </c>
      <c r="D920" s="237" t="str">
        <f t="shared" ref="D920:D923" si="322">M920&amp;"계약"</f>
        <v>계약</v>
      </c>
      <c r="E920" s="155">
        <f t="shared" ref="E920:E923" si="323">N920</f>
        <v>0</v>
      </c>
      <c r="F920" s="114">
        <f t="shared" ref="F920:F923" si="324">ROUND(O920/1000,0)</f>
        <v>0</v>
      </c>
      <c r="G920" s="114">
        <f t="shared" ref="G920:G923" si="325">ROUND(P920/1000,0)</f>
        <v>0</v>
      </c>
      <c r="H920" s="63">
        <f>ROUND(Q920/1000,0)</f>
        <v>0</v>
      </c>
      <c r="K920" s="56"/>
      <c r="L920" s="149"/>
      <c r="M920" s="237"/>
      <c r="N920" s="155"/>
      <c r="O920" s="114"/>
      <c r="P920" s="114"/>
      <c r="Q920" s="63"/>
      <c r="R920" s="199"/>
    </row>
    <row r="921" spans="1:18" hidden="1" outlineLevel="2">
      <c r="A921" s="54" t="s">
        <v>667</v>
      </c>
      <c r="C921" s="363">
        <f t="shared" si="321"/>
        <v>0</v>
      </c>
      <c r="D921" s="237" t="str">
        <f t="shared" si="322"/>
        <v>계약</v>
      </c>
      <c r="E921" s="155">
        <f t="shared" si="323"/>
        <v>0</v>
      </c>
      <c r="F921" s="114">
        <f t="shared" si="324"/>
        <v>0</v>
      </c>
      <c r="G921" s="114">
        <f t="shared" si="325"/>
        <v>0</v>
      </c>
      <c r="H921" s="63">
        <f>ROUND(Q921/1000,0)</f>
        <v>0</v>
      </c>
      <c r="K921" s="56"/>
      <c r="L921" s="149"/>
      <c r="M921" s="237"/>
      <c r="N921" s="155"/>
      <c r="O921" s="114"/>
      <c r="P921" s="114"/>
      <c r="Q921" s="63"/>
      <c r="R921" s="199"/>
    </row>
    <row r="922" spans="1:18" hidden="1" outlineLevel="2">
      <c r="A922" s="54" t="s">
        <v>667</v>
      </c>
      <c r="C922" s="363">
        <f t="shared" si="321"/>
        <v>0</v>
      </c>
      <c r="D922" s="237" t="str">
        <f t="shared" si="322"/>
        <v>계약</v>
      </c>
      <c r="E922" s="155">
        <f t="shared" si="323"/>
        <v>0</v>
      </c>
      <c r="F922" s="114">
        <f t="shared" si="324"/>
        <v>0</v>
      </c>
      <c r="G922" s="114">
        <f t="shared" si="325"/>
        <v>0</v>
      </c>
      <c r="H922" s="63">
        <f>ROUND(Q922/1000,0)</f>
        <v>0</v>
      </c>
      <c r="K922" s="56"/>
      <c r="L922" s="149"/>
      <c r="M922" s="237"/>
      <c r="N922" s="155"/>
      <c r="O922" s="114"/>
      <c r="P922" s="114"/>
      <c r="Q922" s="63"/>
      <c r="R922" s="199"/>
    </row>
    <row r="923" spans="1:18" hidden="1" outlineLevel="2">
      <c r="A923" s="54" t="s">
        <v>667</v>
      </c>
      <c r="C923" s="363">
        <f t="shared" si="321"/>
        <v>0</v>
      </c>
      <c r="D923" s="155" t="str">
        <f t="shared" si="322"/>
        <v>계약</v>
      </c>
      <c r="E923" s="155">
        <f t="shared" si="323"/>
        <v>0</v>
      </c>
      <c r="F923" s="114">
        <f t="shared" si="324"/>
        <v>0</v>
      </c>
      <c r="G923" s="114">
        <f t="shared" si="325"/>
        <v>0</v>
      </c>
      <c r="H923" s="63">
        <f>ROUND(Q923/1000,0)</f>
        <v>0</v>
      </c>
      <c r="K923" s="56"/>
      <c r="L923" s="149"/>
      <c r="M923" s="155"/>
      <c r="N923" s="155"/>
      <c r="O923" s="114"/>
      <c r="P923" s="114"/>
      <c r="Q923" s="63"/>
      <c r="R923" s="199"/>
    </row>
    <row r="924" spans="1:18" hidden="1" outlineLevel="2">
      <c r="A924" s="54" t="s">
        <v>667</v>
      </c>
      <c r="C924" s="337" t="s">
        <v>923</v>
      </c>
      <c r="D924" s="154"/>
      <c r="E924" s="154"/>
      <c r="F924" s="152">
        <f>SUM(F919:F923)</f>
        <v>0</v>
      </c>
      <c r="G924" s="152">
        <f>SUM(G919:G923)</f>
        <v>0</v>
      </c>
      <c r="H924" s="152">
        <f>SUM(H919:H923)</f>
        <v>0</v>
      </c>
      <c r="K924" s="56"/>
      <c r="L924" s="153" t="s">
        <v>922</v>
      </c>
      <c r="M924" s="154"/>
      <c r="N924" s="154"/>
      <c r="O924" s="152">
        <f>SUM(O919:O923)</f>
        <v>0</v>
      </c>
      <c r="P924" s="152">
        <f>SUM(P919:P923)</f>
        <v>0</v>
      </c>
      <c r="Q924" s="152">
        <f>SUM(Q919:Q923)</f>
        <v>0</v>
      </c>
      <c r="R924" s="199"/>
    </row>
    <row r="925" spans="1:18" hidden="1" outlineLevel="2">
      <c r="A925" s="54" t="s">
        <v>667</v>
      </c>
      <c r="C925" s="363">
        <f t="shared" ref="C925:C928" si="326">L925</f>
        <v>0</v>
      </c>
      <c r="D925" s="150" t="str">
        <f t="shared" ref="D925:D928" si="327">M925&amp;"계약"</f>
        <v>계약</v>
      </c>
      <c r="E925" s="150">
        <f t="shared" ref="E925:E928" si="328">N925</f>
        <v>0</v>
      </c>
      <c r="F925" s="114">
        <f t="shared" ref="F925:F928" si="329">ROUND(O925/1000,0)</f>
        <v>0</v>
      </c>
      <c r="G925" s="114">
        <f t="shared" ref="G925:G928" si="330">ROUND(P925/1000,0)</f>
        <v>0</v>
      </c>
      <c r="H925" s="316">
        <f>ROUND(Q925/1000,0)</f>
        <v>0</v>
      </c>
      <c r="K925" s="56"/>
      <c r="L925" s="149"/>
      <c r="M925" s="150"/>
      <c r="N925" s="150"/>
      <c r="O925" s="114"/>
      <c r="P925" s="114"/>
      <c r="Q925" s="316"/>
      <c r="R925" s="199"/>
    </row>
    <row r="926" spans="1:18" hidden="1" outlineLevel="2">
      <c r="A926" s="54" t="s">
        <v>667</v>
      </c>
      <c r="C926" s="363">
        <f t="shared" si="326"/>
        <v>0</v>
      </c>
      <c r="D926" s="150" t="str">
        <f t="shared" si="327"/>
        <v>계약</v>
      </c>
      <c r="E926" s="150">
        <f t="shared" si="328"/>
        <v>0</v>
      </c>
      <c r="F926" s="114">
        <f t="shared" si="329"/>
        <v>0</v>
      </c>
      <c r="G926" s="114">
        <f t="shared" si="330"/>
        <v>0</v>
      </c>
      <c r="H926" s="114">
        <f>ROUND(Q926/1000,0)</f>
        <v>0</v>
      </c>
      <c r="K926" s="56"/>
      <c r="L926" s="149"/>
      <c r="M926" s="150"/>
      <c r="N926" s="150"/>
      <c r="O926" s="114"/>
      <c r="P926" s="114"/>
      <c r="Q926" s="114"/>
      <c r="R926" s="199"/>
    </row>
    <row r="927" spans="1:18" hidden="1" outlineLevel="2">
      <c r="A927" s="54" t="s">
        <v>667</v>
      </c>
      <c r="C927" s="363">
        <f t="shared" ref="C927" si="331">L927</f>
        <v>0</v>
      </c>
      <c r="D927" s="150" t="str">
        <f t="shared" ref="D927" si="332">M927&amp;"계약"</f>
        <v>계약</v>
      </c>
      <c r="E927" s="150">
        <f t="shared" ref="E927" si="333">N927</f>
        <v>0</v>
      </c>
      <c r="F927" s="114">
        <f t="shared" ref="F927" si="334">ROUND(O927/1000,0)</f>
        <v>0</v>
      </c>
      <c r="G927" s="114">
        <f t="shared" ref="G927" si="335">ROUND(P927/1000,0)</f>
        <v>0</v>
      </c>
      <c r="H927" s="114">
        <f>ROUND(Q927/1000,0)</f>
        <v>0</v>
      </c>
      <c r="K927" s="56"/>
      <c r="L927" s="149"/>
      <c r="M927" s="150"/>
      <c r="N927" s="150"/>
      <c r="O927" s="114"/>
      <c r="P927" s="114"/>
      <c r="Q927" s="114"/>
      <c r="R927" s="199"/>
    </row>
    <row r="928" spans="1:18" hidden="1" outlineLevel="2">
      <c r="A928" s="54" t="s">
        <v>667</v>
      </c>
      <c r="C928" s="363">
        <f t="shared" si="326"/>
        <v>0</v>
      </c>
      <c r="D928" s="150" t="str">
        <f t="shared" si="327"/>
        <v>계약</v>
      </c>
      <c r="E928" s="150">
        <f t="shared" si="328"/>
        <v>0</v>
      </c>
      <c r="F928" s="114">
        <f t="shared" si="329"/>
        <v>0</v>
      </c>
      <c r="G928" s="114">
        <f t="shared" si="330"/>
        <v>0</v>
      </c>
      <c r="H928" s="114">
        <f>ROUND(Q928/1000,0)</f>
        <v>0</v>
      </c>
      <c r="K928" s="56"/>
      <c r="L928" s="149"/>
      <c r="M928" s="150"/>
      <c r="N928" s="150"/>
      <c r="O928" s="114"/>
      <c r="P928" s="114"/>
      <c r="Q928" s="114"/>
      <c r="R928" s="199"/>
    </row>
    <row r="929" spans="1:19" hidden="1" outlineLevel="2">
      <c r="A929" s="54" t="s">
        <v>667</v>
      </c>
      <c r="C929" s="337" t="s">
        <v>925</v>
      </c>
      <c r="D929" s="154"/>
      <c r="E929" s="154"/>
      <c r="F929" s="152">
        <f>SUM(F925:F928)</f>
        <v>0</v>
      </c>
      <c r="G929" s="152">
        <f>SUM(G925:G928)</f>
        <v>0</v>
      </c>
      <c r="H929" s="317">
        <f>SUM(H925:H928)</f>
        <v>0</v>
      </c>
      <c r="K929" s="56"/>
      <c r="L929" s="153" t="s">
        <v>924</v>
      </c>
      <c r="M929" s="154"/>
      <c r="N929" s="154"/>
      <c r="O929" s="152">
        <f>SUM(O925:O928)</f>
        <v>0</v>
      </c>
      <c r="P929" s="152">
        <f>SUM(P925:P928)</f>
        <v>0</v>
      </c>
      <c r="Q929" s="317">
        <f>SUM(Q925:Q928)</f>
        <v>0</v>
      </c>
      <c r="R929" s="199"/>
    </row>
    <row r="930" spans="1:19" hidden="1" outlineLevel="2">
      <c r="A930" s="54" t="s">
        <v>667</v>
      </c>
      <c r="C930" s="337" t="s">
        <v>927</v>
      </c>
      <c r="D930" s="154"/>
      <c r="E930" s="154"/>
      <c r="F930" s="152">
        <f>F929+F924</f>
        <v>0</v>
      </c>
      <c r="G930" s="152">
        <f>G929+G924</f>
        <v>0</v>
      </c>
      <c r="H930" s="152">
        <f>H929+H924</f>
        <v>0</v>
      </c>
      <c r="K930" s="56"/>
      <c r="L930" s="153" t="s">
        <v>926</v>
      </c>
      <c r="M930" s="154"/>
      <c r="N930" s="154"/>
      <c r="O930" s="152">
        <f>O929+O924</f>
        <v>0</v>
      </c>
      <c r="P930" s="152">
        <f>P929+P924</f>
        <v>0</v>
      </c>
      <c r="Q930" s="152">
        <f>Q929+Q924</f>
        <v>0</v>
      </c>
      <c r="R930" s="199"/>
    </row>
    <row r="931" spans="1:19" outlineLevel="1" collapsed="1">
      <c r="A931" s="54" t="s">
        <v>667</v>
      </c>
      <c r="C931" s="55"/>
      <c r="D931" s="57"/>
      <c r="E931" s="57"/>
      <c r="F931" s="122"/>
      <c r="G931" s="142"/>
      <c r="H931" s="54"/>
      <c r="I931" s="54"/>
      <c r="K931" s="56"/>
      <c r="L931" s="97"/>
      <c r="M931" s="57"/>
      <c r="N931" s="57"/>
      <c r="O931" s="122"/>
      <c r="S931" s="199"/>
    </row>
    <row r="932" spans="1:19" outlineLevel="1">
      <c r="C932" s="55"/>
      <c r="D932" s="57"/>
      <c r="E932" s="57"/>
      <c r="F932" s="122"/>
      <c r="G932" s="142"/>
      <c r="H932" s="54"/>
      <c r="I932" s="54"/>
      <c r="K932" s="56"/>
      <c r="L932" s="97"/>
      <c r="M932" s="57"/>
      <c r="N932" s="57"/>
      <c r="O932" s="122"/>
      <c r="S932" s="199"/>
    </row>
    <row r="933" spans="1:19" outlineLevel="1">
      <c r="C933" s="55"/>
      <c r="D933" s="57"/>
      <c r="E933" s="57"/>
      <c r="F933" s="122"/>
      <c r="G933" s="142"/>
      <c r="H933" s="54"/>
      <c r="I933" s="54"/>
      <c r="K933" s="56"/>
      <c r="L933" s="97"/>
      <c r="M933" s="57"/>
      <c r="N933" s="57"/>
      <c r="O933" s="122"/>
      <c r="S933" s="199"/>
    </row>
    <row r="934" spans="1:19">
      <c r="C934" s="55"/>
      <c r="D934" s="57"/>
      <c r="E934" s="57"/>
      <c r="F934" s="122"/>
      <c r="G934" s="142"/>
      <c r="H934" s="54"/>
      <c r="I934" s="54"/>
      <c r="K934" s="56"/>
      <c r="L934" s="97"/>
      <c r="M934" s="57"/>
      <c r="N934" s="57"/>
      <c r="O934" s="122"/>
    </row>
    <row r="935" spans="1:19">
      <c r="A935" s="54" t="s">
        <v>667</v>
      </c>
      <c r="C935" s="297" t="s">
        <v>826</v>
      </c>
      <c r="D935" s="199"/>
      <c r="E935" s="199"/>
      <c r="F935" s="199"/>
      <c r="G935" s="142"/>
      <c r="H935" s="54"/>
      <c r="I935" s="54"/>
      <c r="K935" s="56"/>
      <c r="L935" s="296" t="s">
        <v>827</v>
      </c>
      <c r="M935" s="199"/>
      <c r="N935" s="199"/>
      <c r="O935" s="199"/>
    </row>
    <row r="936" spans="1:19">
      <c r="A936" s="54" t="s">
        <v>667</v>
      </c>
      <c r="C936" s="251" t="s">
        <v>824</v>
      </c>
      <c r="D936" s="199"/>
      <c r="E936" s="199"/>
      <c r="F936" s="199"/>
      <c r="G936" s="142"/>
      <c r="H936" s="54"/>
      <c r="I936" s="54"/>
      <c r="K936" s="56"/>
      <c r="L936" s="249" t="s">
        <v>824</v>
      </c>
      <c r="M936" s="199"/>
      <c r="N936" s="199"/>
      <c r="O936" s="199"/>
    </row>
    <row r="937" spans="1:19" outlineLevel="1">
      <c r="A937" s="54" t="s">
        <v>667</v>
      </c>
      <c r="C937" s="252"/>
      <c r="D937" s="199"/>
      <c r="E937" s="199"/>
      <c r="F937" s="199"/>
      <c r="G937" s="142"/>
      <c r="H937" s="54"/>
      <c r="I937" s="54"/>
      <c r="K937" s="56"/>
      <c r="L937" s="199"/>
      <c r="M937" s="199"/>
      <c r="N937" s="199"/>
      <c r="O937" s="199"/>
    </row>
    <row r="938" spans="1:19" outlineLevel="1">
      <c r="A938" s="54" t="s">
        <v>667</v>
      </c>
      <c r="C938" s="250" t="s">
        <v>813</v>
      </c>
      <c r="D938" s="199"/>
      <c r="E938" s="199"/>
      <c r="F938" s="199"/>
      <c r="G938" s="142"/>
      <c r="H938" s="54"/>
      <c r="I938" s="54"/>
      <c r="K938" s="56"/>
      <c r="L938" s="245" t="s">
        <v>813</v>
      </c>
      <c r="M938" s="199"/>
      <c r="N938" s="199"/>
      <c r="O938" s="199"/>
    </row>
    <row r="939" spans="1:19" outlineLevel="1">
      <c r="A939" s="54" t="s">
        <v>667</v>
      </c>
      <c r="C939" s="147" t="s">
        <v>731</v>
      </c>
      <c r="D939" s="148" t="s">
        <v>153</v>
      </c>
      <c r="E939" s="148" t="s">
        <v>819</v>
      </c>
      <c r="F939" s="148" t="s">
        <v>825</v>
      </c>
      <c r="G939" s="142"/>
      <c r="H939" s="54"/>
      <c r="I939" s="54"/>
      <c r="K939" s="56"/>
      <c r="L939" s="148" t="s">
        <v>731</v>
      </c>
      <c r="M939" s="148" t="s">
        <v>153</v>
      </c>
      <c r="N939" s="148" t="s">
        <v>819</v>
      </c>
      <c r="O939" s="148" t="s">
        <v>825</v>
      </c>
    </row>
    <row r="940" spans="1:19" outlineLevel="1">
      <c r="A940" s="54" t="s">
        <v>667</v>
      </c>
      <c r="C940" s="253" t="str">
        <f>L940</f>
        <v>BGC캐피탈마켓외국환중개</v>
      </c>
      <c r="D940" s="247">
        <f>M940</f>
        <v>2.63E-2</v>
      </c>
      <c r="E940" s="78">
        <f>ROUND(N940/1000,0)</f>
        <v>5000000</v>
      </c>
      <c r="F940" s="377" t="str">
        <f>P940</f>
        <v>2026.01.09</v>
      </c>
      <c r="G940" s="142"/>
      <c r="H940" s="54"/>
      <c r="I940" s="54"/>
      <c r="K940" s="56"/>
      <c r="L940" s="393" t="str">
        <f>'C2_자산부채평가'!C438</f>
        <v>BGC캐피탈마켓외국환중개</v>
      </c>
      <c r="M940" s="394">
        <f>'C2_자산부채평가'!D438</f>
        <v>2.63E-2</v>
      </c>
      <c r="N940" s="96">
        <f>'C2_자산부채평가'!E438</f>
        <v>5000000000</v>
      </c>
      <c r="O940" s="248">
        <f>'C2_자산부채평가'!F438</f>
        <v>20260109</v>
      </c>
      <c r="P940" s="49" t="str">
        <f t="shared" ref="P940" si="336">LEFT(O940,4)&amp;"."&amp;MID(O940,5,2)&amp;"."&amp;RIGHT(O940,2)</f>
        <v>2026.01.09</v>
      </c>
    </row>
    <row r="941" spans="1:19" outlineLevel="1">
      <c r="A941" s="54" t="s">
        <v>667</v>
      </c>
      <c r="C941" s="252"/>
      <c r="D941" s="199"/>
      <c r="E941" s="199"/>
      <c r="F941" s="199"/>
      <c r="G941" s="142"/>
      <c r="H941" s="54"/>
      <c r="I941" s="54"/>
      <c r="K941" s="56"/>
      <c r="L941" s="199"/>
      <c r="M941" s="136" t="s">
        <v>384</v>
      </c>
      <c r="N941" s="62" t="b">
        <f>'C1_정산표'!G40=N940</f>
        <v>1</v>
      </c>
      <c r="O941" s="199"/>
    </row>
    <row r="942" spans="1:19" outlineLevel="1">
      <c r="A942" s="54" t="s">
        <v>667</v>
      </c>
      <c r="C942" s="250" t="s">
        <v>817</v>
      </c>
      <c r="D942" s="199"/>
      <c r="E942" s="199"/>
      <c r="F942" s="199"/>
      <c r="G942" s="142"/>
      <c r="H942" s="54"/>
      <c r="I942" s="54"/>
      <c r="K942" s="56"/>
      <c r="L942" s="245" t="s">
        <v>817</v>
      </c>
      <c r="M942" s="199"/>
      <c r="N942" s="199"/>
      <c r="O942" s="199"/>
    </row>
    <row r="943" spans="1:19" outlineLevel="1">
      <c r="A943" s="54" t="s">
        <v>667</v>
      </c>
      <c r="C943" s="147" t="s">
        <v>731</v>
      </c>
      <c r="D943" s="148" t="s">
        <v>153</v>
      </c>
      <c r="E943" s="148" t="s">
        <v>819</v>
      </c>
      <c r="F943" s="148" t="s">
        <v>825</v>
      </c>
      <c r="G943" s="142"/>
      <c r="H943" s="54"/>
      <c r="I943" s="54"/>
      <c r="K943" s="56"/>
      <c r="L943" s="148" t="s">
        <v>731</v>
      </c>
      <c r="M943" s="148" t="s">
        <v>153</v>
      </c>
      <c r="N943" s="148" t="s">
        <v>819</v>
      </c>
      <c r="O943" s="148" t="s">
        <v>825</v>
      </c>
    </row>
    <row r="944" spans="1:19" outlineLevel="1">
      <c r="A944" s="54" t="s">
        <v>667</v>
      </c>
      <c r="C944" s="253">
        <f>L944</f>
        <v>0</v>
      </c>
      <c r="D944" s="247">
        <f>M944</f>
        <v>0</v>
      </c>
      <c r="E944" s="78">
        <f>ROUND(N944/1000,0)</f>
        <v>0</v>
      </c>
      <c r="F944" s="248" t="str">
        <f>P944</f>
        <v>..</v>
      </c>
      <c r="G944" s="142"/>
      <c r="H944" s="54"/>
      <c r="I944" s="54"/>
      <c r="K944" s="56"/>
      <c r="L944" s="246"/>
      <c r="M944" s="247"/>
      <c r="N944" s="96"/>
      <c r="O944" s="248"/>
      <c r="P944" s="49" t="str">
        <f t="shared" ref="P944" si="337">LEFT(O944,4)&amp;"."&amp;MID(O944,5,2)&amp;"."&amp;RIGHT(O944,2)</f>
        <v>..</v>
      </c>
    </row>
    <row r="945" spans="1:17" outlineLevel="1">
      <c r="A945" s="54" t="s">
        <v>667</v>
      </c>
      <c r="C945" s="55"/>
      <c r="D945" s="57"/>
      <c r="E945" s="57"/>
      <c r="F945" s="122"/>
      <c r="G945" s="142"/>
      <c r="H945" s="54"/>
      <c r="I945" s="54"/>
      <c r="K945" s="56"/>
      <c r="L945" s="97"/>
      <c r="M945" s="136" t="s">
        <v>384</v>
      </c>
      <c r="N945" s="62" t="b">
        <f>'C1_정산표'!I40=N944</f>
        <v>1</v>
      </c>
      <c r="O945" s="122"/>
    </row>
    <row r="946" spans="1:17">
      <c r="A946" s="54" t="s">
        <v>667</v>
      </c>
      <c r="C946" s="55"/>
      <c r="D946" s="57"/>
      <c r="E946" s="57"/>
      <c r="F946" s="122"/>
      <c r="G946" s="142"/>
      <c r="H946" s="54"/>
      <c r="I946" s="54"/>
      <c r="K946" s="56"/>
      <c r="L946" s="97"/>
      <c r="M946" s="142"/>
      <c r="O946" s="122"/>
    </row>
    <row r="947" spans="1:17">
      <c r="A947" s="54" t="s">
        <v>667</v>
      </c>
      <c r="C947" s="98" t="s">
        <v>871</v>
      </c>
      <c r="D947" s="57"/>
      <c r="E947" s="57"/>
      <c r="F947" s="122"/>
      <c r="G947" s="142"/>
      <c r="H947" s="54"/>
      <c r="I947" s="54"/>
      <c r="K947" s="56"/>
      <c r="L947" s="97" t="s">
        <v>870</v>
      </c>
      <c r="M947" s="57"/>
      <c r="N947" s="57"/>
      <c r="O947" s="122"/>
    </row>
    <row r="948" spans="1:17">
      <c r="A948" s="54" t="s">
        <v>667</v>
      </c>
      <c r="C948" s="55" t="s">
        <v>873</v>
      </c>
      <c r="D948" s="57"/>
      <c r="E948" s="57"/>
      <c r="F948" s="122"/>
      <c r="G948" s="142"/>
      <c r="H948" s="54"/>
      <c r="I948" s="54"/>
      <c r="K948" s="56"/>
      <c r="L948" s="49" t="s">
        <v>872</v>
      </c>
      <c r="M948" s="57"/>
      <c r="N948" s="57"/>
      <c r="O948" s="122"/>
    </row>
    <row r="949" spans="1:17" outlineLevel="1">
      <c r="A949" s="54" t="s">
        <v>667</v>
      </c>
      <c r="C949" s="55"/>
      <c r="D949" s="57"/>
      <c r="E949" s="57"/>
      <c r="F949" s="122"/>
      <c r="G949" s="142"/>
      <c r="H949" s="54"/>
      <c r="I949" s="54"/>
      <c r="K949" s="56"/>
      <c r="M949" s="57"/>
      <c r="N949" s="57"/>
      <c r="O949" s="122"/>
    </row>
    <row r="950" spans="1:17" outlineLevel="1">
      <c r="A950" s="54" t="s">
        <v>667</v>
      </c>
      <c r="C950" s="98" t="s">
        <v>915</v>
      </c>
      <c r="D950" s="57"/>
      <c r="E950" s="57"/>
      <c r="F950" s="122"/>
      <c r="H950" s="54"/>
      <c r="I950" s="54"/>
      <c r="K950" s="56"/>
      <c r="L950" s="97" t="s">
        <v>916</v>
      </c>
      <c r="M950" s="57"/>
      <c r="N950" s="57"/>
      <c r="O950" s="122"/>
    </row>
    <row r="951" spans="1:17" outlineLevel="1">
      <c r="A951" s="54" t="s">
        <v>667</v>
      </c>
      <c r="C951" s="55"/>
      <c r="D951" s="57"/>
      <c r="E951" s="57"/>
      <c r="F951" s="122"/>
      <c r="H951" s="54"/>
      <c r="I951" s="54"/>
      <c r="K951" s="56"/>
      <c r="M951" s="57"/>
      <c r="N951" s="57"/>
      <c r="O951" s="122"/>
    </row>
    <row r="952" spans="1:17" outlineLevel="1">
      <c r="A952" s="54" t="s">
        <v>667</v>
      </c>
      <c r="C952" s="55" t="s">
        <v>813</v>
      </c>
      <c r="D952" s="57"/>
      <c r="E952" s="57"/>
      <c r="F952" s="122"/>
      <c r="H952" s="54"/>
      <c r="I952" s="54"/>
      <c r="K952" s="56"/>
      <c r="L952" s="49" t="s">
        <v>813</v>
      </c>
      <c r="M952" s="57"/>
      <c r="N952" s="57"/>
      <c r="O952" s="122"/>
    </row>
    <row r="953" spans="1:17" outlineLevel="1">
      <c r="A953" s="54" t="s">
        <v>667</v>
      </c>
      <c r="C953" s="125" t="s">
        <v>4</v>
      </c>
      <c r="D953" s="126" t="s">
        <v>7486</v>
      </c>
      <c r="E953" s="126" t="s">
        <v>7485</v>
      </c>
      <c r="F953" s="527" t="s">
        <v>552</v>
      </c>
      <c r="G953" s="590"/>
      <c r="H953" s="255"/>
      <c r="I953" s="54"/>
      <c r="K953" s="56"/>
      <c r="L953" s="343" t="s">
        <v>4</v>
      </c>
      <c r="M953" s="126" t="s">
        <v>7486</v>
      </c>
      <c r="N953" s="343" t="s">
        <v>7485</v>
      </c>
      <c r="O953" s="126" t="s">
        <v>552</v>
      </c>
      <c r="P953" s="590"/>
      <c r="Q953" s="255"/>
    </row>
    <row r="954" spans="1:17" outlineLevel="1">
      <c r="A954" s="54" t="s">
        <v>667</v>
      </c>
      <c r="C954" s="85">
        <f>L954</f>
        <v>0</v>
      </c>
      <c r="D954" s="77">
        <f>M954</f>
        <v>0</v>
      </c>
      <c r="E954" s="77">
        <f>N954</f>
        <v>0</v>
      </c>
      <c r="F954" s="591">
        <f t="shared" ref="F954:F955" si="338">ROUND(O954/1000,0)</f>
        <v>0</v>
      </c>
      <c r="G954" s="532"/>
      <c r="I954" s="54"/>
      <c r="K954" s="56"/>
      <c r="L954" s="329">
        <f>'C2_자산부채평가'!C432</f>
        <v>0</v>
      </c>
      <c r="M954" s="329">
        <f>일별자산내역!$F$3</f>
        <v>0</v>
      </c>
      <c r="N954" s="329">
        <f>'C2_자산부채평가'!D432</f>
        <v>0</v>
      </c>
      <c r="O954" s="329">
        <f>'C2_자산부채평가'!E432</f>
        <v>0</v>
      </c>
      <c r="P954" s="532"/>
    </row>
    <row r="955" spans="1:17" outlineLevel="1">
      <c r="A955" s="54" t="s">
        <v>667</v>
      </c>
      <c r="C955" s="85" t="str">
        <f>L955</f>
        <v>국고채권01125-3909(19-6)</v>
      </c>
      <c r="D955" s="77">
        <f>M955</f>
        <v>0</v>
      </c>
      <c r="E955" s="77">
        <f>N955/1000</f>
        <v>7100000</v>
      </c>
      <c r="F955" s="591">
        <f t="shared" si="338"/>
        <v>5368674</v>
      </c>
      <c r="G955" s="532"/>
      <c r="I955" s="54"/>
      <c r="K955" s="56"/>
      <c r="L955" s="329" t="str">
        <f>'C2_자산부채평가'!C91</f>
        <v>국고채권01125-3909(19-6)</v>
      </c>
      <c r="M955" s="329"/>
      <c r="N955" s="329">
        <f>'C2_자산부채평가'!H91</f>
        <v>7100000000</v>
      </c>
      <c r="O955" s="329">
        <f>'C2_자산부채평가'!J91</f>
        <v>5368673944</v>
      </c>
      <c r="P955" s="532"/>
    </row>
    <row r="956" spans="1:17" outlineLevel="1">
      <c r="A956" s="54" t="s">
        <v>667</v>
      </c>
      <c r="C956" s="85"/>
      <c r="D956" s="77"/>
      <c r="E956" s="77"/>
      <c r="F956" s="591"/>
      <c r="G956" s="532"/>
      <c r="I956" s="54"/>
      <c r="K956" s="56"/>
      <c r="L956" s="329"/>
      <c r="M956" s="329"/>
      <c r="N956" s="329"/>
      <c r="O956" s="329"/>
      <c r="P956" s="532"/>
    </row>
    <row r="957" spans="1:17" outlineLevel="1">
      <c r="A957" s="54" t="s">
        <v>667</v>
      </c>
      <c r="C957" s="85"/>
      <c r="D957" s="77"/>
      <c r="E957" s="77"/>
      <c r="F957" s="591"/>
      <c r="G957" s="532"/>
      <c r="I957" s="54"/>
      <c r="K957" s="56"/>
      <c r="L957" s="329"/>
      <c r="M957" s="329"/>
      <c r="N957" s="329"/>
      <c r="O957" s="329"/>
      <c r="P957" s="532"/>
    </row>
    <row r="958" spans="1:17" outlineLevel="1">
      <c r="A958" s="54" t="s">
        <v>667</v>
      </c>
      <c r="C958" s="309" t="s">
        <v>130</v>
      </c>
      <c r="D958" s="236"/>
      <c r="E958" s="236"/>
      <c r="F958" s="592">
        <f>SUM(F954:F957)</f>
        <v>5368674</v>
      </c>
      <c r="G958" s="327"/>
      <c r="H958" s="61"/>
      <c r="I958" s="54"/>
      <c r="K958" s="56"/>
      <c r="L958" s="307" t="s">
        <v>130</v>
      </c>
      <c r="M958" s="236"/>
      <c r="N958" s="307"/>
      <c r="O958" s="238">
        <f>SUM(O954:O957)</f>
        <v>5368673944</v>
      </c>
      <c r="P958" s="327"/>
      <c r="Q958" s="61"/>
    </row>
    <row r="959" spans="1:17" outlineLevel="1">
      <c r="A959" s="54" t="s">
        <v>667</v>
      </c>
      <c r="C959" s="98"/>
      <c r="D959" s="136" t="s">
        <v>917</v>
      </c>
      <c r="E959" s="136"/>
      <c r="F959" s="62" t="b">
        <f>F958=ROUND(O958/1000,0)</f>
        <v>1</v>
      </c>
      <c r="I959" s="54"/>
      <c r="K959" s="56"/>
      <c r="L959" s="97"/>
      <c r="M959" s="136" t="s">
        <v>908</v>
      </c>
      <c r="N959" s="97"/>
      <c r="O959" s="62" t="b">
        <f>'C1_정산표'!G41=O958</f>
        <v>0</v>
      </c>
    </row>
    <row r="960" spans="1:17" outlineLevel="1">
      <c r="A960" s="54" t="s">
        <v>667</v>
      </c>
      <c r="C960" s="98"/>
      <c r="D960" s="57"/>
      <c r="E960" s="57"/>
      <c r="F960" s="122"/>
      <c r="H960" s="54"/>
      <c r="I960" s="54"/>
      <c r="K960" s="56"/>
      <c r="L960" s="97"/>
      <c r="M960" s="57"/>
      <c r="N960" s="57"/>
      <c r="O960" s="122"/>
    </row>
    <row r="961" spans="1:16" outlineLevel="1">
      <c r="A961" s="54" t="s">
        <v>667</v>
      </c>
      <c r="C961" s="98"/>
      <c r="D961" s="57"/>
      <c r="E961"/>
      <c r="F961"/>
      <c r="G961"/>
      <c r="H961" s="54"/>
      <c r="I961" s="54"/>
      <c r="K961" s="56"/>
      <c r="L961" s="97"/>
      <c r="M961" s="57"/>
      <c r="N961" s="142"/>
    </row>
    <row r="962" spans="1:16" outlineLevel="1">
      <c r="A962" s="54" t="s">
        <v>667</v>
      </c>
      <c r="C962" s="98"/>
      <c r="D962" s="57"/>
      <c r="E962"/>
      <c r="F962"/>
      <c r="G962"/>
      <c r="H962" s="54"/>
      <c r="I962" s="54"/>
      <c r="K962" s="56"/>
      <c r="L962" s="97"/>
      <c r="M962" s="57"/>
      <c r="N962" s="142"/>
    </row>
    <row r="963" spans="1:16" outlineLevel="1">
      <c r="A963" s="54" t="s">
        <v>667</v>
      </c>
      <c r="C963" s="98"/>
      <c r="D963" s="57"/>
      <c r="E963" s="142"/>
      <c r="H963" s="54"/>
      <c r="I963" s="54"/>
      <c r="K963" s="56"/>
      <c r="L963" s="97"/>
      <c r="M963" s="57"/>
      <c r="N963" s="142"/>
    </row>
    <row r="964" spans="1:16" outlineLevel="1">
      <c r="A964" s="54" t="s">
        <v>667</v>
      </c>
      <c r="C964" s="55" t="s">
        <v>817</v>
      </c>
      <c r="D964" s="57"/>
      <c r="E964" s="57"/>
      <c r="F964" s="122"/>
      <c r="H964" s="54"/>
      <c r="I964" s="54"/>
      <c r="K964" s="56"/>
      <c r="L964" s="49" t="s">
        <v>817</v>
      </c>
      <c r="M964" s="57"/>
      <c r="N964" s="57"/>
      <c r="O964" s="122"/>
    </row>
    <row r="965" spans="1:16" outlineLevel="1">
      <c r="A965" s="54" t="s">
        <v>667</v>
      </c>
      <c r="C965" s="125" t="s">
        <v>4</v>
      </c>
      <c r="D965" s="126" t="s">
        <v>7486</v>
      </c>
      <c r="E965" s="126" t="s">
        <v>7485</v>
      </c>
      <c r="F965" s="527" t="s">
        <v>552</v>
      </c>
      <c r="G965" s="590"/>
      <c r="H965" s="54"/>
      <c r="I965" s="54"/>
      <c r="K965" s="56"/>
      <c r="L965" s="343" t="s">
        <v>4</v>
      </c>
      <c r="M965" s="126" t="s">
        <v>7486</v>
      </c>
      <c r="N965" s="343" t="s">
        <v>7485</v>
      </c>
      <c r="O965" s="126" t="s">
        <v>552</v>
      </c>
      <c r="P965" s="590"/>
    </row>
    <row r="966" spans="1:16" outlineLevel="1">
      <c r="A966" s="54" t="s">
        <v>667</v>
      </c>
      <c r="C966" s="85"/>
      <c r="D966" s="77"/>
      <c r="E966" s="77"/>
      <c r="F966" s="591"/>
      <c r="G966" s="532"/>
      <c r="H966" s="54"/>
      <c r="I966" s="54"/>
      <c r="K966" s="56"/>
      <c r="L966" s="329"/>
      <c r="M966" s="329"/>
      <c r="N966" s="329"/>
      <c r="O966" s="329"/>
      <c r="P966" s="532"/>
    </row>
    <row r="967" spans="1:16" outlineLevel="1">
      <c r="A967" s="54" t="s">
        <v>667</v>
      </c>
      <c r="C967" s="85"/>
      <c r="D967" s="77"/>
      <c r="E967" s="77"/>
      <c r="F967" s="591"/>
      <c r="G967" s="532"/>
      <c r="H967" s="54"/>
      <c r="I967" s="54"/>
      <c r="K967" s="56"/>
      <c r="L967" s="329"/>
      <c r="M967" s="329"/>
      <c r="N967" s="329"/>
      <c r="O967" s="329"/>
      <c r="P967" s="532"/>
    </row>
    <row r="968" spans="1:16" outlineLevel="1">
      <c r="A968" s="54" t="s">
        <v>667</v>
      </c>
      <c r="C968" s="85"/>
      <c r="D968" s="77"/>
      <c r="E968" s="77"/>
      <c r="F968" s="591"/>
      <c r="G968" s="532"/>
      <c r="H968" s="54"/>
      <c r="I968" s="54"/>
      <c r="K968" s="56"/>
      <c r="L968" s="329"/>
      <c r="M968" s="329"/>
      <c r="N968" s="329"/>
      <c r="O968" s="329"/>
      <c r="P968" s="532"/>
    </row>
    <row r="969" spans="1:16" outlineLevel="1">
      <c r="A969" s="54" t="s">
        <v>667</v>
      </c>
      <c r="C969" s="85"/>
      <c r="D969" s="77"/>
      <c r="E969" s="77"/>
      <c r="F969" s="591"/>
      <c r="G969" s="532"/>
      <c r="H969" s="54"/>
      <c r="I969" s="54"/>
      <c r="K969" s="56"/>
      <c r="L969" s="329"/>
      <c r="M969" s="329"/>
      <c r="N969" s="329"/>
      <c r="O969" s="329"/>
      <c r="P969" s="532"/>
    </row>
    <row r="970" spans="1:16" outlineLevel="1">
      <c r="A970" s="54" t="s">
        <v>667</v>
      </c>
      <c r="C970" s="309" t="s">
        <v>130</v>
      </c>
      <c r="D970" s="236"/>
      <c r="E970" s="236"/>
      <c r="F970" s="592">
        <f>SUM(F966:F969)</f>
        <v>0</v>
      </c>
      <c r="G970" s="327"/>
      <c r="H970" s="54"/>
      <c r="I970" s="54"/>
      <c r="K970" s="56"/>
      <c r="L970" s="307" t="s">
        <v>130</v>
      </c>
      <c r="M970" s="236"/>
      <c r="N970" s="307"/>
      <c r="O970" s="238">
        <f>SUM(O966:O969)</f>
        <v>0</v>
      </c>
      <c r="P970" s="327"/>
    </row>
    <row r="971" spans="1:16" outlineLevel="1">
      <c r="A971" s="54" t="s">
        <v>667</v>
      </c>
      <c r="C971" s="98"/>
      <c r="D971" s="57"/>
      <c r="E971" s="57"/>
      <c r="F971" s="122"/>
      <c r="H971" s="54"/>
      <c r="I971" s="54"/>
      <c r="K971" s="56"/>
      <c r="L971" s="97"/>
      <c r="M971" s="136" t="s">
        <v>908</v>
      </c>
      <c r="N971" s="97"/>
      <c r="O971" s="62"/>
    </row>
    <row r="972" spans="1:16" outlineLevel="1">
      <c r="A972" s="54" t="s">
        <v>667</v>
      </c>
      <c r="C972" s="98"/>
      <c r="D972" s="57"/>
      <c r="E972"/>
      <c r="F972"/>
      <c r="G972"/>
      <c r="H972" s="54"/>
      <c r="I972" s="54"/>
      <c r="K972" s="56"/>
      <c r="L972" s="97"/>
      <c r="M972" s="57"/>
      <c r="N972" s="142"/>
    </row>
    <row r="973" spans="1:16" outlineLevel="1">
      <c r="A973" s="54" t="s">
        <v>667</v>
      </c>
      <c r="C973" s="98"/>
      <c r="D973" s="57"/>
      <c r="E973"/>
      <c r="F973"/>
      <c r="G973"/>
      <c r="H973" s="54"/>
      <c r="I973" s="54"/>
      <c r="K973" s="56"/>
      <c r="L973" s="97"/>
      <c r="M973" s="57"/>
      <c r="N973" s="142"/>
    </row>
    <row r="974" spans="1:16" outlineLevel="1">
      <c r="A974" s="54" t="s">
        <v>667</v>
      </c>
      <c r="C974" s="98"/>
      <c r="D974" s="57"/>
      <c r="E974" s="57"/>
      <c r="F974" s="122"/>
      <c r="H974" s="54"/>
      <c r="I974" s="54"/>
      <c r="K974" s="56"/>
      <c r="L974" s="97"/>
      <c r="M974" s="57"/>
      <c r="N974" s="57"/>
      <c r="O974" s="122"/>
    </row>
    <row r="975" spans="1:16" outlineLevel="1">
      <c r="A975" s="54" t="s">
        <v>667</v>
      </c>
      <c r="C975" s="252"/>
      <c r="D975" s="199"/>
      <c r="E975" s="199"/>
      <c r="F975" s="199"/>
      <c r="G975" s="199"/>
      <c r="H975" s="54"/>
      <c r="I975" s="54"/>
      <c r="K975" s="56"/>
      <c r="L975" s="199"/>
      <c r="M975" s="199"/>
      <c r="N975" s="199"/>
      <c r="O975" s="199"/>
      <c r="P975" s="199"/>
    </row>
    <row r="976" spans="1:16" outlineLevel="1">
      <c r="A976" s="54" t="s">
        <v>667</v>
      </c>
      <c r="C976" s="252"/>
      <c r="D976" s="199"/>
      <c r="E976" s="199"/>
      <c r="F976" s="199"/>
      <c r="G976" s="199"/>
      <c r="H976" s="54"/>
      <c r="I976" s="54"/>
      <c r="K976" s="56"/>
      <c r="L976" s="199"/>
      <c r="M976" s="199"/>
      <c r="N976" s="199"/>
      <c r="O976" s="199"/>
      <c r="P976" s="199"/>
    </row>
    <row r="977" spans="1:16" hidden="1" outlineLevel="1">
      <c r="A977" s="54" t="s">
        <v>667</v>
      </c>
      <c r="C977" s="98" t="s">
        <v>909</v>
      </c>
      <c r="D977" s="57"/>
      <c r="E977" s="142"/>
      <c r="H977" s="54"/>
      <c r="I977" s="54"/>
      <c r="K977" s="56"/>
      <c r="L977" s="97" t="s">
        <v>909</v>
      </c>
      <c r="M977" s="57"/>
      <c r="N977" s="142"/>
    </row>
    <row r="978" spans="1:16" hidden="1" outlineLevel="1">
      <c r="A978" s="54" t="s">
        <v>667</v>
      </c>
      <c r="C978" s="98"/>
      <c r="D978" s="57"/>
      <c r="E978" s="142"/>
      <c r="H978" s="54"/>
      <c r="I978" s="54"/>
      <c r="K978" s="56"/>
      <c r="L978" s="97"/>
      <c r="M978" s="57"/>
      <c r="N978" s="142"/>
    </row>
    <row r="979" spans="1:16" hidden="1" outlineLevel="1">
      <c r="A979" s="54" t="s">
        <v>667</v>
      </c>
      <c r="C979" s="55" t="s">
        <v>813</v>
      </c>
      <c r="D979" s="57"/>
      <c r="E979" s="57"/>
      <c r="F979" s="122"/>
      <c r="H979" s="54"/>
      <c r="I979" s="54"/>
      <c r="K979" s="56"/>
      <c r="L979" s="49" t="s">
        <v>813</v>
      </c>
      <c r="M979" s="57"/>
      <c r="N979" s="57"/>
      <c r="O979" s="122"/>
    </row>
    <row r="980" spans="1:16" hidden="1" outlineLevel="1">
      <c r="A980" s="54" t="s">
        <v>667</v>
      </c>
      <c r="C980" s="125" t="s">
        <v>4</v>
      </c>
      <c r="D980" s="126" t="s">
        <v>568</v>
      </c>
      <c r="E980" s="126" t="s">
        <v>874</v>
      </c>
      <c r="F980" s="126" t="s">
        <v>825</v>
      </c>
      <c r="G980" s="126" t="s">
        <v>153</v>
      </c>
      <c r="H980" s="54"/>
      <c r="I980" s="54"/>
      <c r="K980" s="56"/>
      <c r="L980" s="343" t="s">
        <v>4</v>
      </c>
      <c r="M980" s="126" t="s">
        <v>568</v>
      </c>
      <c r="N980" s="126" t="s">
        <v>874</v>
      </c>
      <c r="O980" s="126" t="s">
        <v>825</v>
      </c>
      <c r="P980" s="126" t="s">
        <v>153</v>
      </c>
    </row>
    <row r="981" spans="1:16" hidden="1" outlineLevel="1">
      <c r="A981" s="54" t="s">
        <v>667</v>
      </c>
      <c r="C981" s="85">
        <f t="shared" ref="C981:C983" si="339">L981</f>
        <v>0</v>
      </c>
      <c r="D981" s="77">
        <f t="shared" ref="D981:E983" si="340">ROUND(M981/1000,0)</f>
        <v>0</v>
      </c>
      <c r="E981" s="77">
        <f t="shared" si="340"/>
        <v>0</v>
      </c>
      <c r="F981" s="77">
        <f t="shared" ref="F981:G983" si="341">O981</f>
        <v>0</v>
      </c>
      <c r="G981" s="362">
        <f t="shared" si="341"/>
        <v>0</v>
      </c>
      <c r="H981" s="54"/>
      <c r="I981" s="54"/>
      <c r="K981" s="56"/>
      <c r="L981" s="329"/>
      <c r="M981" s="329"/>
      <c r="N981" s="329"/>
      <c r="O981" s="329"/>
      <c r="P981" s="347"/>
    </row>
    <row r="982" spans="1:16" hidden="1" outlineLevel="1">
      <c r="A982" s="54" t="s">
        <v>667</v>
      </c>
      <c r="C982" s="85">
        <f t="shared" si="339"/>
        <v>0</v>
      </c>
      <c r="D982" s="77">
        <f t="shared" si="340"/>
        <v>0</v>
      </c>
      <c r="E982" s="77">
        <f t="shared" si="340"/>
        <v>0</v>
      </c>
      <c r="F982" s="77">
        <f t="shared" si="341"/>
        <v>0</v>
      </c>
      <c r="G982" s="362">
        <f t="shared" si="341"/>
        <v>0</v>
      </c>
      <c r="H982" s="54"/>
      <c r="I982" s="54"/>
      <c r="K982" s="56"/>
      <c r="L982" s="329"/>
      <c r="M982" s="329"/>
      <c r="N982" s="329"/>
      <c r="O982" s="329"/>
      <c r="P982" s="347"/>
    </row>
    <row r="983" spans="1:16" hidden="1" outlineLevel="1">
      <c r="A983" s="54" t="s">
        <v>667</v>
      </c>
      <c r="C983" s="85">
        <f t="shared" si="339"/>
        <v>0</v>
      </c>
      <c r="D983" s="77">
        <f t="shared" si="340"/>
        <v>0</v>
      </c>
      <c r="E983" s="77">
        <f t="shared" si="340"/>
        <v>0</v>
      </c>
      <c r="F983" s="77">
        <f t="shared" si="341"/>
        <v>0</v>
      </c>
      <c r="G983" s="77">
        <f t="shared" si="341"/>
        <v>0</v>
      </c>
      <c r="H983" s="54"/>
      <c r="I983" s="54"/>
      <c r="K983" s="56"/>
      <c r="L983" s="329"/>
      <c r="M983" s="329"/>
      <c r="N983" s="329"/>
      <c r="O983" s="329"/>
      <c r="P983" s="329"/>
    </row>
    <row r="984" spans="1:16" hidden="1" outlineLevel="1">
      <c r="A984" s="54" t="s">
        <v>667</v>
      </c>
      <c r="C984" s="309" t="s">
        <v>130</v>
      </c>
      <c r="D984" s="236">
        <f>SUM(D981:D983)</f>
        <v>0</v>
      </c>
      <c r="E984" s="238">
        <f>SUM(E981:E983)</f>
        <v>0</v>
      </c>
      <c r="F984" s="238"/>
      <c r="G984" s="238"/>
      <c r="H984" s="54"/>
      <c r="I984" s="54"/>
      <c r="K984" s="56"/>
      <c r="L984" s="307" t="s">
        <v>130</v>
      </c>
      <c r="M984" s="236">
        <f>SUM(M981:M983)</f>
        <v>0</v>
      </c>
      <c r="N984" s="238">
        <f>SUM(N981:N983)</f>
        <v>0</v>
      </c>
      <c r="O984" s="238"/>
      <c r="P984" s="238"/>
    </row>
    <row r="985" spans="1:16" hidden="1" outlineLevel="1">
      <c r="A985" s="54" t="s">
        <v>667</v>
      </c>
      <c r="C985" s="98"/>
      <c r="D985" s="136" t="s">
        <v>917</v>
      </c>
      <c r="E985" s="62" t="b">
        <f>E984=ROUND(N984/1000,0)</f>
        <v>1</v>
      </c>
      <c r="F985" s="122"/>
      <c r="H985" s="54"/>
      <c r="I985" s="54"/>
      <c r="K985" s="56"/>
      <c r="L985" s="97"/>
      <c r="M985" s="136" t="s">
        <v>908</v>
      </c>
      <c r="N985" s="62" t="b">
        <f>'C1_정산표'!G41=N984</f>
        <v>1</v>
      </c>
      <c r="O985" s="122"/>
    </row>
    <row r="986" spans="1:16" hidden="1" outlineLevel="1">
      <c r="A986" s="54" t="s">
        <v>667</v>
      </c>
      <c r="C986" s="98"/>
      <c r="D986" s="57"/>
      <c r="E986" s="142"/>
      <c r="H986" s="54"/>
      <c r="I986" s="54"/>
      <c r="K986" s="56"/>
      <c r="L986" s="97"/>
      <c r="M986" s="57"/>
      <c r="N986" s="142"/>
    </row>
    <row r="987" spans="1:16" hidden="1" outlineLevel="1">
      <c r="A987" s="54" t="s">
        <v>667</v>
      </c>
      <c r="C987" s="55" t="s">
        <v>817</v>
      </c>
      <c r="D987" s="57"/>
      <c r="E987" s="57"/>
      <c r="F987" s="122"/>
      <c r="H987" s="54"/>
      <c r="I987" s="54"/>
      <c r="K987" s="56"/>
      <c r="L987" s="49" t="s">
        <v>817</v>
      </c>
      <c r="M987" s="57"/>
      <c r="N987" s="57"/>
      <c r="O987" s="122"/>
    </row>
    <row r="988" spans="1:16" hidden="1" outlineLevel="1">
      <c r="A988" s="54" t="s">
        <v>667</v>
      </c>
      <c r="C988" s="125" t="s">
        <v>4</v>
      </c>
      <c r="D988" s="126" t="s">
        <v>568</v>
      </c>
      <c r="E988" s="126" t="s">
        <v>874</v>
      </c>
      <c r="F988" s="126" t="s">
        <v>825</v>
      </c>
      <c r="G988" s="126" t="s">
        <v>153</v>
      </c>
      <c r="H988" s="54"/>
      <c r="I988" s="54"/>
      <c r="K988" s="56"/>
      <c r="L988" s="343" t="s">
        <v>4</v>
      </c>
      <c r="M988" s="126" t="s">
        <v>568</v>
      </c>
      <c r="N988" s="126" t="s">
        <v>874</v>
      </c>
      <c r="O988" s="126" t="s">
        <v>825</v>
      </c>
      <c r="P988" s="126" t="s">
        <v>153</v>
      </c>
    </row>
    <row r="989" spans="1:16" hidden="1" outlineLevel="1">
      <c r="A989" s="54" t="s">
        <v>667</v>
      </c>
      <c r="C989" s="85">
        <f t="shared" ref="C989:C991" si="342">L989</f>
        <v>0</v>
      </c>
      <c r="D989" s="77">
        <f t="shared" ref="D989:D990" si="343">ROUND(M989/1000,0)</f>
        <v>0</v>
      </c>
      <c r="E989" s="77">
        <f t="shared" ref="E989:E991" si="344">ROUND(N989/1000,0)</f>
        <v>0</v>
      </c>
      <c r="F989" s="77">
        <f t="shared" ref="F989:F991" si="345">O989</f>
        <v>0</v>
      </c>
      <c r="G989" s="362">
        <f t="shared" ref="G989:G991" si="346">P989</f>
        <v>0</v>
      </c>
      <c r="H989" s="54"/>
      <c r="I989" s="54"/>
      <c r="K989" s="56"/>
      <c r="L989" s="329"/>
      <c r="M989" s="329"/>
      <c r="N989" s="329"/>
      <c r="O989" s="329"/>
      <c r="P989" s="347"/>
    </row>
    <row r="990" spans="1:16" hidden="1" outlineLevel="1">
      <c r="A990" s="54" t="s">
        <v>667</v>
      </c>
      <c r="C990" s="85">
        <f t="shared" si="342"/>
        <v>0</v>
      </c>
      <c r="D990" s="77">
        <f t="shared" si="343"/>
        <v>0</v>
      </c>
      <c r="E990" s="77">
        <f t="shared" si="344"/>
        <v>0</v>
      </c>
      <c r="F990" s="77">
        <f t="shared" si="345"/>
        <v>0</v>
      </c>
      <c r="G990" s="362">
        <f t="shared" si="346"/>
        <v>0</v>
      </c>
      <c r="H990" s="54"/>
      <c r="I990" s="54"/>
      <c r="K990" s="56"/>
      <c r="L990" s="329"/>
      <c r="M990" s="329"/>
      <c r="N990" s="329"/>
      <c r="O990" s="329"/>
      <c r="P990" s="347"/>
    </row>
    <row r="991" spans="1:16" hidden="1" outlineLevel="1">
      <c r="A991" s="54" t="s">
        <v>667</v>
      </c>
      <c r="C991" s="85">
        <f t="shared" si="342"/>
        <v>0</v>
      </c>
      <c r="D991" s="77">
        <f>ROUND(M991/1000,0)</f>
        <v>0</v>
      </c>
      <c r="E991" s="77">
        <f t="shared" si="344"/>
        <v>0</v>
      </c>
      <c r="F991" s="77">
        <f t="shared" si="345"/>
        <v>0</v>
      </c>
      <c r="G991" s="77">
        <f t="shared" si="346"/>
        <v>0</v>
      </c>
      <c r="H991" s="54"/>
      <c r="I991" s="54"/>
      <c r="K991" s="56"/>
      <c r="L991" s="329"/>
      <c r="M991" s="329"/>
      <c r="N991" s="329"/>
      <c r="O991" s="329"/>
      <c r="P991" s="329"/>
    </row>
    <row r="992" spans="1:16" hidden="1" outlineLevel="1">
      <c r="A992" s="54" t="s">
        <v>667</v>
      </c>
      <c r="C992" s="309" t="s">
        <v>130</v>
      </c>
      <c r="D992" s="236">
        <f>SUM(D989:D991)</f>
        <v>0</v>
      </c>
      <c r="E992" s="238">
        <f>SUM(E989:E991)</f>
        <v>0</v>
      </c>
      <c r="F992" s="238"/>
      <c r="G992" s="238"/>
      <c r="H992" s="54"/>
      <c r="I992" s="54"/>
      <c r="K992" s="56"/>
      <c r="L992" s="307" t="s">
        <v>130</v>
      </c>
      <c r="M992" s="236">
        <f>SUM(M989:M991)</f>
        <v>0</v>
      </c>
      <c r="N992" s="238">
        <f>SUM(N989:N991)</f>
        <v>0</v>
      </c>
      <c r="O992" s="238"/>
      <c r="P992" s="238"/>
    </row>
    <row r="993" spans="1:17" hidden="1" outlineLevel="1">
      <c r="A993" s="54" t="s">
        <v>667</v>
      </c>
      <c r="C993" s="98"/>
      <c r="D993" s="136" t="s">
        <v>917</v>
      </c>
      <c r="E993" s="62" t="b">
        <f>E992=ROUND(N992/1000,0)</f>
        <v>1</v>
      </c>
      <c r="F993" s="122"/>
      <c r="H993" s="54"/>
      <c r="I993" s="54"/>
      <c r="K993" s="56"/>
      <c r="L993" s="97"/>
      <c r="M993" s="136" t="s">
        <v>908</v>
      </c>
      <c r="N993" s="62" t="b">
        <f>'C1_정산표'!I41=N992</f>
        <v>1</v>
      </c>
      <c r="O993" s="122"/>
    </row>
    <row r="994" spans="1:17" hidden="1" outlineLevel="1">
      <c r="A994" s="54" t="s">
        <v>667</v>
      </c>
      <c r="C994" s="252"/>
      <c r="D994"/>
      <c r="E994"/>
      <c r="F994"/>
      <c r="G994" s="199"/>
      <c r="H994" s="54"/>
      <c r="I994" s="54"/>
      <c r="K994" s="56"/>
      <c r="L994" s="199"/>
      <c r="M994" s="199"/>
      <c r="N994" s="199"/>
      <c r="O994" s="199"/>
      <c r="P994" s="199"/>
    </row>
    <row r="995" spans="1:17" hidden="1" outlineLevel="1">
      <c r="A995" s="54" t="s">
        <v>667</v>
      </c>
      <c r="C995" s="252"/>
      <c r="D995"/>
      <c r="E995"/>
      <c r="F995"/>
      <c r="G995" s="199"/>
      <c r="H995" s="54"/>
      <c r="I995" s="54"/>
      <c r="K995" s="56"/>
      <c r="L995" s="199"/>
      <c r="M995" s="199"/>
      <c r="N995" s="199" t="s">
        <v>913</v>
      </c>
      <c r="O995" s="199" t="s">
        <v>914</v>
      </c>
      <c r="P995" s="199"/>
    </row>
    <row r="996" spans="1:17" hidden="1" outlineLevel="1">
      <c r="A996" s="54" t="s">
        <v>667</v>
      </c>
      <c r="C996" s="252"/>
      <c r="D996"/>
      <c r="E996"/>
      <c r="F996"/>
      <c r="G996" s="199"/>
      <c r="H996" s="54"/>
      <c r="I996" s="54"/>
      <c r="K996" s="56"/>
      <c r="L996" s="199"/>
      <c r="M996" s="348" t="s">
        <v>912</v>
      </c>
      <c r="N996" s="348" t="b">
        <f>'C1_정산표'!G41=(P958+N984)</f>
        <v>1</v>
      </c>
      <c r="O996" s="348" t="b">
        <f>'C1_정산표'!I41=(O969+N992)</f>
        <v>1</v>
      </c>
      <c r="P996" s="199"/>
    </row>
    <row r="997" spans="1:17" outlineLevel="1">
      <c r="A997" s="54" t="s">
        <v>667</v>
      </c>
      <c r="C997" s="252"/>
      <c r="D997"/>
      <c r="E997"/>
      <c r="F997"/>
      <c r="G997" s="199"/>
      <c r="H997" s="54"/>
      <c r="I997" s="54"/>
      <c r="K997" s="56"/>
      <c r="L997" s="199"/>
      <c r="M997" s="199"/>
      <c r="N997" s="199"/>
      <c r="O997" s="199"/>
      <c r="P997" s="199"/>
    </row>
    <row r="998" spans="1:17" outlineLevel="1">
      <c r="A998" s="54" t="s">
        <v>667</v>
      </c>
      <c r="C998" s="252"/>
      <c r="D998"/>
      <c r="E998"/>
      <c r="F998"/>
      <c r="G998" s="199"/>
      <c r="H998" s="54"/>
      <c r="I998" s="54"/>
      <c r="K998" s="56"/>
      <c r="L998" s="199"/>
      <c r="M998" s="199"/>
      <c r="N998" s="199"/>
      <c r="O998" s="199"/>
      <c r="P998" s="199"/>
    </row>
    <row r="999" spans="1:17">
      <c r="A999" s="54" t="s">
        <v>667</v>
      </c>
      <c r="C999" s="55"/>
      <c r="D999" s="57"/>
      <c r="E999" s="57"/>
      <c r="F999" s="122"/>
      <c r="G999" s="142"/>
      <c r="H999" s="54"/>
      <c r="I999" s="54"/>
      <c r="K999" s="56"/>
      <c r="L999" s="97"/>
      <c r="M999" s="57"/>
      <c r="N999" s="57"/>
      <c r="O999" s="122"/>
    </row>
    <row r="1000" spans="1:17">
      <c r="A1000" s="54" t="s">
        <v>667</v>
      </c>
      <c r="C1000" s="98" t="str">
        <f>L1000</f>
        <v>1. 보수</v>
      </c>
      <c r="D1000" s="57"/>
      <c r="E1000" s="57"/>
      <c r="F1000" s="122"/>
      <c r="K1000" s="56"/>
      <c r="L1000" s="97" t="s">
        <v>700</v>
      </c>
      <c r="M1000" s="99" t="s">
        <v>677</v>
      </c>
      <c r="N1000" s="99"/>
      <c r="O1000" s="156"/>
    </row>
    <row r="1001" spans="1:17" outlineLevel="1">
      <c r="A1001" s="54" t="s">
        <v>667</v>
      </c>
      <c r="C1001" s="55" t="str">
        <f>L1001</f>
        <v>(1) 당기와 전기 중 투자신탁보수의 내용은 다음과 같습니다.</v>
      </c>
      <c r="K1001" s="56"/>
      <c r="L1001" s="49" t="s">
        <v>701</v>
      </c>
    </row>
    <row r="1002" spans="1:17" outlineLevel="1">
      <c r="A1002" s="54" t="s">
        <v>667</v>
      </c>
      <c r="C1002" s="810" t="s">
        <v>139</v>
      </c>
      <c r="D1002" s="812" t="s">
        <v>129</v>
      </c>
      <c r="E1002" s="793" t="s">
        <v>131</v>
      </c>
      <c r="F1002" s="794"/>
      <c r="G1002" s="793" t="s">
        <v>132</v>
      </c>
      <c r="H1002" s="794"/>
      <c r="I1002" s="240"/>
      <c r="K1002" s="56"/>
      <c r="L1002" s="820" t="s">
        <v>139</v>
      </c>
      <c r="M1002" s="812" t="s">
        <v>129</v>
      </c>
      <c r="N1002" s="793" t="s">
        <v>131</v>
      </c>
      <c r="O1002" s="794"/>
      <c r="P1002" s="793" t="s">
        <v>132</v>
      </c>
      <c r="Q1002" s="794"/>
    </row>
    <row r="1003" spans="1:17" outlineLevel="1">
      <c r="A1003" s="54" t="s">
        <v>667</v>
      </c>
      <c r="C1003" s="811"/>
      <c r="D1003" s="813"/>
      <c r="E1003" s="126" t="s">
        <v>155</v>
      </c>
      <c r="F1003" s="126" t="s">
        <v>156</v>
      </c>
      <c r="G1003" s="126" t="s">
        <v>155</v>
      </c>
      <c r="H1003" s="126" t="s">
        <v>156</v>
      </c>
      <c r="I1003" s="240"/>
      <c r="K1003" s="56"/>
      <c r="L1003" s="821"/>
      <c r="M1003" s="813"/>
      <c r="N1003" s="126" t="s">
        <v>155</v>
      </c>
      <c r="O1003" s="126" t="s">
        <v>156</v>
      </c>
      <c r="P1003" s="126" t="s">
        <v>155</v>
      </c>
      <c r="Q1003" s="126" t="s">
        <v>156</v>
      </c>
    </row>
    <row r="1004" spans="1:17" ht="16.5" outlineLevel="1">
      <c r="A1004" s="54" t="s">
        <v>667</v>
      </c>
      <c r="C1004" s="100" t="str">
        <f t="shared" ref="C1004:C1007" si="347">L1004</f>
        <v>자산운용회사</v>
      </c>
      <c r="D1004" s="101" t="str">
        <f>M1004</f>
        <v>한빛자산운용(주)</v>
      </c>
      <c r="E1004" s="129">
        <f>ROUND(N1004/1000,0)</f>
        <v>650</v>
      </c>
      <c r="F1004" s="129">
        <f>ROUND(O1004/1000,0)</f>
        <v>251</v>
      </c>
      <c r="G1004" s="129">
        <f t="shared" ref="G1004:H1007" si="348">ROUND(P1004/1000,0)</f>
        <v>411</v>
      </c>
      <c r="H1004" s="129">
        <f>ROUND(Q1004/1000,0)</f>
        <v>103</v>
      </c>
      <c r="I1004" s="242"/>
      <c r="K1004" s="56"/>
      <c r="L1004" s="158" t="s">
        <v>442</v>
      </c>
      <c r="M1004" s="584" t="s">
        <v>7506</v>
      </c>
      <c r="N1004" s="63">
        <f>'C1_정산표'!G110</f>
        <v>650007</v>
      </c>
      <c r="O1004" s="63">
        <f>'C1_정산표'!N56</f>
        <v>251130</v>
      </c>
      <c r="P1004" s="254">
        <f>'C1_정산표'!I110</f>
        <v>410665</v>
      </c>
      <c r="Q1004" s="254">
        <f>'C1_정산표'!O56</f>
        <v>102877</v>
      </c>
    </row>
    <row r="1005" spans="1:17" ht="16.5" outlineLevel="1">
      <c r="A1005" s="54" t="s">
        <v>667</v>
      </c>
      <c r="C1005" s="100" t="str">
        <f t="shared" si="347"/>
        <v>판매회사</v>
      </c>
      <c r="D1005" s="101" t="str">
        <f t="shared" ref="D1005:D1007" si="349">M1005</f>
        <v>한빛증권(주) 등</v>
      </c>
      <c r="E1005" s="129">
        <f>ROUND(N1005/1000,0)</f>
        <v>650</v>
      </c>
      <c r="F1005" s="157">
        <f t="shared" ref="F1005:F1006" si="350">ROUND(O1005/1000,0)</f>
        <v>251</v>
      </c>
      <c r="G1005" s="129">
        <f t="shared" si="348"/>
        <v>411</v>
      </c>
      <c r="H1005" s="129">
        <f t="shared" si="348"/>
        <v>103</v>
      </c>
      <c r="I1005" s="242"/>
      <c r="K1005" s="56"/>
      <c r="L1005" s="160" t="s">
        <v>443</v>
      </c>
      <c r="M1005" s="585" t="s">
        <v>7507</v>
      </c>
      <c r="N1005" s="63">
        <f>'C1_정산표'!G111</f>
        <v>650007</v>
      </c>
      <c r="O1005" s="63">
        <f>'C1_정산표'!N57</f>
        <v>251130</v>
      </c>
      <c r="P1005" s="254">
        <f>'C1_정산표'!I111</f>
        <v>410665</v>
      </c>
      <c r="Q1005" s="254">
        <f>'C1_정산표'!O57</f>
        <v>102877</v>
      </c>
    </row>
    <row r="1006" spans="1:17" ht="16.5" outlineLevel="1">
      <c r="A1006" s="54" t="s">
        <v>667</v>
      </c>
      <c r="C1006" s="100" t="str">
        <f t="shared" si="347"/>
        <v>수탁회사</v>
      </c>
      <c r="D1006" s="101" t="str">
        <f t="shared" si="349"/>
        <v>(주)한아름은행</v>
      </c>
      <c r="E1006" s="129">
        <f>ROUND(N1006/1000,0)-1</f>
        <v>6501</v>
      </c>
      <c r="F1006" s="129">
        <f t="shared" si="350"/>
        <v>2512</v>
      </c>
      <c r="G1006" s="129">
        <f t="shared" si="348"/>
        <v>4108</v>
      </c>
      <c r="H1006" s="129">
        <f t="shared" si="348"/>
        <v>1029</v>
      </c>
      <c r="I1006" s="242"/>
      <c r="K1006" s="56"/>
      <c r="L1006" s="160" t="s">
        <v>444</v>
      </c>
      <c r="M1006" s="586" t="s">
        <v>1548</v>
      </c>
      <c r="N1006" s="63">
        <f>'C1_정산표'!G112</f>
        <v>6501699</v>
      </c>
      <c r="O1006" s="63">
        <f>'C1_정산표'!N58</f>
        <v>2511689</v>
      </c>
      <c r="P1006" s="254">
        <f>'C1_정산표'!I112</f>
        <v>4108381</v>
      </c>
      <c r="Q1006" s="254">
        <f>'C1_정산표'!O58</f>
        <v>1029219</v>
      </c>
    </row>
    <row r="1007" spans="1:17" ht="33" outlineLevel="1">
      <c r="A1007" s="54" t="s">
        <v>667</v>
      </c>
      <c r="C1007" s="100" t="str">
        <f t="shared" si="347"/>
        <v>사무관리회사</v>
      </c>
      <c r="D1007" s="589" t="str">
        <f t="shared" si="349"/>
        <v>다솜펀드파트너스(주)
(구, "한빛펀드서비스(주)")</v>
      </c>
      <c r="E1007" s="129">
        <f t="shared" ref="E1007:F1007" si="351">ROUND(N1007/1000,0)</f>
        <v>6502</v>
      </c>
      <c r="F1007" s="129">
        <f t="shared" si="351"/>
        <v>2512</v>
      </c>
      <c r="G1007" s="129">
        <f t="shared" si="348"/>
        <v>4108</v>
      </c>
      <c r="H1007" s="129">
        <f t="shared" si="348"/>
        <v>1029</v>
      </c>
      <c r="I1007" s="242"/>
      <c r="K1007" s="56"/>
      <c r="L1007" s="160" t="s">
        <v>445</v>
      </c>
      <c r="M1007" s="587" t="s">
        <v>7508</v>
      </c>
      <c r="N1007" s="63">
        <f>'C1_정산표'!G113</f>
        <v>6501699</v>
      </c>
      <c r="O1007" s="63">
        <f>'C1_정산표'!N59</f>
        <v>2511689</v>
      </c>
      <c r="P1007" s="254">
        <f>'C1_정산표'!I113</f>
        <v>4108381</v>
      </c>
      <c r="Q1007" s="254">
        <f>'C1_정산표'!O59</f>
        <v>1029219</v>
      </c>
    </row>
    <row r="1008" spans="1:17" outlineLevel="1">
      <c r="A1008" s="54" t="s">
        <v>667</v>
      </c>
      <c r="C1008" s="344" t="s">
        <v>130</v>
      </c>
      <c r="D1008" s="301"/>
      <c r="E1008" s="152">
        <f>SUM(E1004:E1007)</f>
        <v>14303</v>
      </c>
      <c r="F1008" s="266">
        <f>SUM(F1004:F1007)</f>
        <v>5526</v>
      </c>
      <c r="G1008" s="266">
        <f>SUM(G1004:G1007)</f>
        <v>9038</v>
      </c>
      <c r="H1008" s="266">
        <f>SUM(H1004:H1007)</f>
        <v>2264</v>
      </c>
      <c r="K1008" s="56"/>
      <c r="L1008" s="310" t="s">
        <v>130</v>
      </c>
      <c r="M1008" s="311"/>
      <c r="N1008" s="152">
        <f>SUM(N1004:N1007)</f>
        <v>14303412</v>
      </c>
      <c r="O1008" s="266">
        <f>SUM(O1004:O1007)</f>
        <v>5525638</v>
      </c>
      <c r="P1008" s="266">
        <f>SUM(P1004:P1007)</f>
        <v>9038092</v>
      </c>
      <c r="Q1008" s="152">
        <f>SUM(Q1004:Q1007)</f>
        <v>2264192</v>
      </c>
    </row>
    <row r="1009" spans="1:18" outlineLevel="1">
      <c r="A1009" s="54" t="s">
        <v>667</v>
      </c>
      <c r="C1009" s="123"/>
      <c r="D1009" s="124"/>
      <c r="E1009" s="59" t="b">
        <f>E1008=ROUND(N1008/1000,0)</f>
        <v>1</v>
      </c>
      <c r="F1009" s="59" t="b">
        <f>F1008=ROUND(O1008/1000,0)</f>
        <v>1</v>
      </c>
      <c r="G1009" s="54"/>
      <c r="H1009" s="54"/>
      <c r="I1009" s="54"/>
      <c r="K1009" s="56"/>
      <c r="L1009" s="124"/>
      <c r="M1009" s="124"/>
      <c r="N1009" s="103"/>
      <c r="O1009" s="103"/>
      <c r="P1009" s="103"/>
      <c r="Q1009" s="103"/>
      <c r="R1009" s="103"/>
    </row>
    <row r="1010" spans="1:18" outlineLevel="1">
      <c r="A1010" s="54" t="s">
        <v>667</v>
      </c>
      <c r="C1010" s="123" t="s">
        <v>519</v>
      </c>
      <c r="D1010" s="124"/>
      <c r="E1010" s="103"/>
      <c r="K1010" s="56"/>
      <c r="L1010" s="124" t="s">
        <v>519</v>
      </c>
      <c r="M1010" s="124"/>
      <c r="N1010" s="103"/>
    </row>
    <row r="1011" spans="1:18" outlineLevel="1">
      <c r="A1011" s="54" t="s">
        <v>667</v>
      </c>
      <c r="C1011" s="123"/>
      <c r="D1011" s="124"/>
      <c r="E1011" s="103"/>
      <c r="K1011" s="56"/>
      <c r="L1011" s="124"/>
      <c r="M1011" s="124"/>
      <c r="N1011" s="103"/>
    </row>
    <row r="1012" spans="1:18" outlineLevel="1">
      <c r="A1012" s="54" t="s">
        <v>667</v>
      </c>
      <c r="C1012" s="123" t="s">
        <v>702</v>
      </c>
      <c r="D1012" s="124"/>
      <c r="E1012" s="103"/>
      <c r="K1012" s="56"/>
      <c r="L1012" s="124" t="s">
        <v>157</v>
      </c>
      <c r="M1012" s="124"/>
      <c r="N1012" s="103"/>
    </row>
    <row r="1013" spans="1:18" outlineLevel="1">
      <c r="A1013" s="54" t="s">
        <v>667</v>
      </c>
      <c r="C1013" s="123"/>
      <c r="D1013" s="124"/>
      <c r="E1013" s="103"/>
      <c r="K1013" s="56"/>
      <c r="L1013" s="124"/>
      <c r="M1013" s="124"/>
      <c r="N1013" s="103"/>
    </row>
    <row r="1014" spans="1:18" outlineLevel="1">
      <c r="A1014" s="54" t="s">
        <v>667</v>
      </c>
      <c r="C1014" s="125" t="s">
        <v>139</v>
      </c>
      <c r="D1014" s="126" t="s">
        <v>389</v>
      </c>
      <c r="E1014" s="126" t="s">
        <v>159</v>
      </c>
      <c r="K1014" s="56"/>
      <c r="L1014" s="343" t="s">
        <v>139</v>
      </c>
      <c r="M1014" s="126" t="s">
        <v>158</v>
      </c>
      <c r="N1014" s="126" t="s">
        <v>159</v>
      </c>
    </row>
    <row r="1015" spans="1:18" outlineLevel="1">
      <c r="A1015" s="54" t="s">
        <v>667</v>
      </c>
      <c r="C1015" s="100" t="str">
        <f t="shared" ref="C1015:C1018" si="352">L1015</f>
        <v>자산운용회사</v>
      </c>
      <c r="D1015" s="101" t="str">
        <f>M1015</f>
        <v>한빛자산운용(주)</v>
      </c>
      <c r="E1015" s="594">
        <f>N1015</f>
        <v>1.0000000000000001E-5</v>
      </c>
      <c r="K1015" s="56"/>
      <c r="L1015" s="158" t="str">
        <f t="shared" ref="L1015:M1018" si="353">L1004</f>
        <v>자산운용회사</v>
      </c>
      <c r="M1015" s="159" t="str">
        <f>M1004</f>
        <v>한빛자산운용(주)</v>
      </c>
      <c r="N1015" s="458">
        <v>1.0000000000000001E-5</v>
      </c>
      <c r="O1015" s="823" t="s">
        <v>703</v>
      </c>
    </row>
    <row r="1016" spans="1:18" outlineLevel="1">
      <c r="A1016" s="54" t="s">
        <v>667</v>
      </c>
      <c r="C1016" s="100" t="str">
        <f t="shared" si="352"/>
        <v>판매회사</v>
      </c>
      <c r="D1016" s="101" t="str">
        <f t="shared" ref="D1016:D1018" si="354">M1016</f>
        <v>한빛증권(주) 등</v>
      </c>
      <c r="E1016" s="594">
        <f t="shared" ref="E1016:E1018" si="355">N1016</f>
        <v>1.0000000000000001E-5</v>
      </c>
      <c r="K1016" s="56"/>
      <c r="L1016" s="158" t="str">
        <f t="shared" si="353"/>
        <v>판매회사</v>
      </c>
      <c r="M1016" s="159" t="str">
        <f t="shared" si="353"/>
        <v>한빛증권(주) 등</v>
      </c>
      <c r="N1016" s="593">
        <v>1.0000000000000001E-5</v>
      </c>
      <c r="O1016" s="823"/>
      <c r="P1016" s="105"/>
    </row>
    <row r="1017" spans="1:18" outlineLevel="1">
      <c r="A1017" s="54" t="s">
        <v>667</v>
      </c>
      <c r="C1017" s="100" t="str">
        <f t="shared" si="352"/>
        <v>수탁회사</v>
      </c>
      <c r="D1017" s="101" t="str">
        <f t="shared" si="354"/>
        <v>(주)한아름은행</v>
      </c>
      <c r="E1017" s="594">
        <f t="shared" si="355"/>
        <v>1E-4</v>
      </c>
      <c r="K1017" s="56"/>
      <c r="L1017" s="158" t="str">
        <f t="shared" si="353"/>
        <v>수탁회사</v>
      </c>
      <c r="M1017" s="159" t="str">
        <f t="shared" si="353"/>
        <v>(주)한아름은행</v>
      </c>
      <c r="N1017" s="461">
        <v>1E-4</v>
      </c>
      <c r="O1017" s="823"/>
    </row>
    <row r="1018" spans="1:18" ht="27" outlineLevel="1">
      <c r="A1018" s="54" t="s">
        <v>667</v>
      </c>
      <c r="C1018" s="100" t="str">
        <f t="shared" si="352"/>
        <v>사무관리회사</v>
      </c>
      <c r="D1018" s="589" t="str">
        <f t="shared" si="354"/>
        <v>다솜펀드파트너스(주)
(구, "한빛펀드서비스(주)")</v>
      </c>
      <c r="E1018" s="594">
        <f t="shared" si="355"/>
        <v>1E-4</v>
      </c>
      <c r="K1018" s="56"/>
      <c r="L1018" s="158" t="str">
        <f t="shared" si="353"/>
        <v>사무관리회사</v>
      </c>
      <c r="M1018" s="588" t="str">
        <f t="shared" si="353"/>
        <v>다솜펀드파트너스(주)
(구, "한빛펀드서비스(주)")</v>
      </c>
      <c r="N1018" s="462">
        <v>1E-4</v>
      </c>
      <c r="O1018" s="823"/>
    </row>
    <row r="1019" spans="1:18" ht="14.25" outlineLevel="1" thickBot="1">
      <c r="A1019" s="54" t="s">
        <v>667</v>
      </c>
      <c r="C1019" s="161"/>
      <c r="D1019" s="58"/>
      <c r="E1019" s="103"/>
      <c r="F1019" s="103"/>
      <c r="K1019" s="56"/>
      <c r="L1019" s="124"/>
      <c r="M1019" s="124"/>
      <c r="N1019" s="103"/>
    </row>
    <row r="1020" spans="1:18" outlineLevel="1">
      <c r="A1020" s="54" t="s">
        <v>667</v>
      </c>
      <c r="C1020" s="120" t="str">
        <f>L1020</f>
        <v>1. 원본</v>
      </c>
      <c r="D1020" s="121"/>
      <c r="E1020" s="57"/>
      <c r="F1020" s="169"/>
      <c r="G1020" s="107" t="s">
        <v>338</v>
      </c>
      <c r="H1020" s="108" t="s">
        <v>339</v>
      </c>
      <c r="I1020" s="399" t="s">
        <v>1008</v>
      </c>
      <c r="K1020" s="56"/>
      <c r="L1020" s="121" t="s">
        <v>289</v>
      </c>
      <c r="M1020" s="121"/>
      <c r="N1020" s="57"/>
      <c r="O1020" s="122"/>
    </row>
    <row r="1021" spans="1:18" outlineLevel="1">
      <c r="A1021" s="54" t="s">
        <v>667</v>
      </c>
      <c r="C1021" s="170" t="str">
        <f>"당기말 및 전기말 현재 투자신탁의 발행좌수는 각각 "&amp;TEXT(G1021,"#,###")&amp;"좌 및 "&amp;TEXT(G1022,"#,###")&amp;"좌이며, "</f>
        <v xml:space="preserve">당기말 및 전기말 현재 투자신탁의 발행좌수는 각각 2,900,000좌 및 3,100,000좌이며, </v>
      </c>
      <c r="D1021" s="109"/>
      <c r="E1021" s="109"/>
      <c r="F1021" s="171" t="s">
        <v>309</v>
      </c>
      <c r="G1021" s="49">
        <f>'C1_정산표'!G146/I1021</f>
        <v>2900000</v>
      </c>
      <c r="H1021" s="110">
        <f>ROUND(G1021/1000,0)</f>
        <v>2900</v>
      </c>
      <c r="I1021" s="397">
        <v>10000</v>
      </c>
      <c r="K1021" s="56"/>
      <c r="L1021" s="172" t="s">
        <v>446</v>
      </c>
      <c r="M1021" s="109"/>
      <c r="N1021" s="109"/>
      <c r="O1021" s="122"/>
      <c r="P1021" s="49" t="s">
        <v>295</v>
      </c>
      <c r="Q1021" s="49">
        <f>'C1_정산표'!G146</f>
        <v>29000000000</v>
      </c>
    </row>
    <row r="1022" spans="1:18" ht="14.25" outlineLevel="1" thickBot="1">
      <c r="A1022" s="54" t="s">
        <v>667</v>
      </c>
      <c r="C1022" s="170" t="str">
        <f>"1좌당 발행가액은 "&amp;TEXT(I1021,"#,###")&amp;"원으로 원본은 각각 "&amp;TEXT(H1021*I1021,"#,###")&amp;"천원 및 "&amp;TEXT(H1022*I1022,"#,###")&amp;"천원이며 종류별 발행좌수는 다음과 같습니다."</f>
        <v>1좌당 발행가액은 10,000원으로 원본은 각각 29,000,000천원 및 31,000,000천원이며 종류별 발행좌수는 다음과 같습니다.</v>
      </c>
      <c r="D1022" s="109"/>
      <c r="E1022" s="109"/>
      <c r="F1022" s="173" t="s">
        <v>310</v>
      </c>
      <c r="G1022" s="111">
        <f>'C1_정산표'!G136/I1022</f>
        <v>3100000</v>
      </c>
      <c r="H1022" s="112">
        <f>ROUND(G1022/1000,0)</f>
        <v>3100</v>
      </c>
      <c r="I1022" s="398">
        <v>10000</v>
      </c>
      <c r="K1022" s="56"/>
      <c r="L1022" s="172" t="s">
        <v>539</v>
      </c>
      <c r="M1022" s="109"/>
      <c r="N1022" s="109"/>
      <c r="O1022" s="122"/>
      <c r="P1022" s="49" t="s">
        <v>296</v>
      </c>
      <c r="Q1022" s="49">
        <f>'C1_정산표'!G136</f>
        <v>31000000000</v>
      </c>
    </row>
    <row r="1023" spans="1:18" outlineLevel="2">
      <c r="A1023" s="54" t="s">
        <v>667</v>
      </c>
      <c r="C1023" s="125" t="s">
        <v>521</v>
      </c>
      <c r="D1023" s="126" t="s">
        <v>401</v>
      </c>
      <c r="E1023" s="126" t="s">
        <v>398</v>
      </c>
      <c r="F1023" s="396" t="s">
        <v>1007</v>
      </c>
      <c r="K1023" s="56"/>
      <c r="L1023" s="343" t="s">
        <v>521</v>
      </c>
      <c r="M1023" s="126" t="s">
        <v>524</v>
      </c>
      <c r="N1023" s="126" t="s">
        <v>525</v>
      </c>
      <c r="O1023" s="122"/>
    </row>
    <row r="1024" spans="1:18" outlineLevel="2">
      <c r="A1024" s="54" t="s">
        <v>667</v>
      </c>
      <c r="C1024" s="113">
        <f>L1024</f>
        <v>0</v>
      </c>
      <c r="D1024" s="114">
        <f>M1024</f>
        <v>29000000000</v>
      </c>
      <c r="E1024" s="114">
        <f t="shared" ref="E1024:E1025" si="356">N1024</f>
        <v>0</v>
      </c>
      <c r="F1024" s="122"/>
      <c r="K1024" s="56"/>
      <c r="L1024" s="160">
        <f t="shared" ref="L1024:L1032" si="357">L1062</f>
        <v>0</v>
      </c>
      <c r="M1024" s="102">
        <f>'통합기준가격대장(결산후)'!I148</f>
        <v>29000000000</v>
      </c>
      <c r="N1024" s="129">
        <f t="shared" ref="N1024:N1032" si="358">N1078</f>
        <v>0</v>
      </c>
      <c r="O1024" s="122"/>
    </row>
    <row r="1025" spans="1:15" outlineLevel="2">
      <c r="A1025" s="54" t="s">
        <v>667</v>
      </c>
      <c r="C1025" s="113">
        <f t="shared" ref="C1025" si="359">L1025</f>
        <v>0</v>
      </c>
      <c r="D1025" s="114">
        <f>M1025</f>
        <v>0</v>
      </c>
      <c r="E1025" s="114">
        <f t="shared" si="356"/>
        <v>0</v>
      </c>
      <c r="F1025" s="122"/>
      <c r="K1025" s="56"/>
      <c r="L1025" s="160">
        <f t="shared" si="357"/>
        <v>0</v>
      </c>
      <c r="M1025" s="102"/>
      <c r="N1025" s="129">
        <f t="shared" si="358"/>
        <v>0</v>
      </c>
      <c r="O1025" s="122"/>
    </row>
    <row r="1026" spans="1:15" outlineLevel="2">
      <c r="A1026" s="54" t="s">
        <v>667</v>
      </c>
      <c r="C1026" s="113">
        <f>L1026</f>
        <v>0</v>
      </c>
      <c r="D1026" s="114">
        <f>M1026</f>
        <v>0</v>
      </c>
      <c r="E1026" s="114">
        <f t="shared" ref="E1026:E1027" si="360">N1026</f>
        <v>0</v>
      </c>
      <c r="F1026" s="122" t="str">
        <f>C1021</f>
        <v xml:space="preserve">당기말 및 전기말 현재 투자신탁의 발행좌수는 각각 2,900,000좌 및 3,100,000좌이며, </v>
      </c>
      <c r="K1026" s="56"/>
      <c r="L1026" s="160">
        <f t="shared" si="357"/>
        <v>0</v>
      </c>
      <c r="M1026" s="102"/>
      <c r="N1026" s="129">
        <f t="shared" si="358"/>
        <v>0</v>
      </c>
      <c r="O1026" s="122"/>
    </row>
    <row r="1027" spans="1:15" outlineLevel="2">
      <c r="A1027" s="54" t="s">
        <v>667</v>
      </c>
      <c r="C1027" s="113">
        <f t="shared" ref="C1027" si="361">L1027</f>
        <v>0</v>
      </c>
      <c r="D1027" s="114">
        <f t="shared" ref="D1027" si="362">M1027</f>
        <v>0</v>
      </c>
      <c r="E1027" s="114">
        <f t="shared" si="360"/>
        <v>0</v>
      </c>
      <c r="F1027" s="122" t="str">
        <f>C1022</f>
        <v>1좌당 발행가액은 10,000원으로 원본은 각각 29,000,000천원 및 31,000,000천원이며 종류별 발행좌수는 다음과 같습니다.</v>
      </c>
      <c r="K1027" s="56"/>
      <c r="L1027" s="160">
        <f t="shared" si="357"/>
        <v>0</v>
      </c>
      <c r="M1027" s="102"/>
      <c r="N1027" s="129">
        <f t="shared" si="358"/>
        <v>0</v>
      </c>
      <c r="O1027" s="122"/>
    </row>
    <row r="1028" spans="1:15" outlineLevel="2">
      <c r="A1028" s="54" t="s">
        <v>667</v>
      </c>
      <c r="C1028" s="113">
        <f>L1028</f>
        <v>0</v>
      </c>
      <c r="D1028" s="114">
        <f>M1028</f>
        <v>0</v>
      </c>
      <c r="E1028" s="114">
        <f t="shared" ref="E1028" si="363">N1028</f>
        <v>0</v>
      </c>
      <c r="F1028" s="122"/>
      <c r="K1028" s="56"/>
      <c r="L1028" s="160">
        <f t="shared" si="357"/>
        <v>0</v>
      </c>
      <c r="M1028" s="102"/>
      <c r="N1028" s="129">
        <f t="shared" si="358"/>
        <v>0</v>
      </c>
      <c r="O1028" s="122"/>
    </row>
    <row r="1029" spans="1:15" outlineLevel="2">
      <c r="A1029" s="54" t="s">
        <v>667</v>
      </c>
      <c r="C1029" s="113">
        <f t="shared" ref="C1029:C1032" si="364">L1029</f>
        <v>0</v>
      </c>
      <c r="D1029" s="114">
        <f t="shared" ref="D1029:D1032" si="365">M1029</f>
        <v>0</v>
      </c>
      <c r="E1029" s="114">
        <f t="shared" ref="E1029:E1032" si="366">N1029</f>
        <v>0</v>
      </c>
      <c r="F1029" s="122"/>
      <c r="K1029" s="56"/>
      <c r="L1029" s="160">
        <f t="shared" si="357"/>
        <v>0</v>
      </c>
      <c r="M1029" s="102">
        <f>N1067</f>
        <v>0</v>
      </c>
      <c r="N1029" s="129">
        <f t="shared" si="358"/>
        <v>0</v>
      </c>
      <c r="O1029" s="122"/>
    </row>
    <row r="1030" spans="1:15" outlineLevel="2">
      <c r="A1030" s="54" t="s">
        <v>667</v>
      </c>
      <c r="C1030" s="113">
        <f t="shared" si="364"/>
        <v>0</v>
      </c>
      <c r="D1030" s="114">
        <f t="shared" si="365"/>
        <v>0</v>
      </c>
      <c r="E1030" s="114">
        <f t="shared" si="366"/>
        <v>0</v>
      </c>
      <c r="F1030" s="122"/>
      <c r="K1030" s="56"/>
      <c r="L1030" s="160">
        <f t="shared" si="357"/>
        <v>0</v>
      </c>
      <c r="M1030" s="102">
        <f>N1068</f>
        <v>0</v>
      </c>
      <c r="N1030" s="129">
        <f t="shared" si="358"/>
        <v>0</v>
      </c>
      <c r="O1030" s="122"/>
    </row>
    <row r="1031" spans="1:15" outlineLevel="2">
      <c r="A1031" s="54" t="s">
        <v>667</v>
      </c>
      <c r="C1031" s="113">
        <f t="shared" si="364"/>
        <v>0</v>
      </c>
      <c r="D1031" s="114">
        <f t="shared" si="365"/>
        <v>0</v>
      </c>
      <c r="E1031" s="114">
        <f t="shared" si="366"/>
        <v>0</v>
      </c>
      <c r="F1031" s="122"/>
      <c r="K1031" s="56"/>
      <c r="L1031" s="160">
        <f t="shared" si="357"/>
        <v>0</v>
      </c>
      <c r="M1031" s="102">
        <f>N1069</f>
        <v>0</v>
      </c>
      <c r="N1031" s="129">
        <f t="shared" si="358"/>
        <v>0</v>
      </c>
      <c r="O1031" s="122"/>
    </row>
    <row r="1032" spans="1:15" outlineLevel="2">
      <c r="A1032" s="54" t="s">
        <v>667</v>
      </c>
      <c r="C1032" s="113">
        <f t="shared" si="364"/>
        <v>0</v>
      </c>
      <c r="D1032" s="114">
        <f t="shared" si="365"/>
        <v>0</v>
      </c>
      <c r="E1032" s="114">
        <f t="shared" si="366"/>
        <v>0</v>
      </c>
      <c r="F1032" s="122"/>
      <c r="K1032" s="56"/>
      <c r="L1032" s="160">
        <f t="shared" si="357"/>
        <v>0</v>
      </c>
      <c r="M1032" s="102">
        <f>N1070</f>
        <v>0</v>
      </c>
      <c r="N1032" s="129">
        <f t="shared" si="358"/>
        <v>0</v>
      </c>
      <c r="O1032" s="122"/>
    </row>
    <row r="1033" spans="1:15" outlineLevel="2">
      <c r="A1033" s="54" t="s">
        <v>667</v>
      </c>
      <c r="C1033" s="113"/>
      <c r="D1033" s="114"/>
      <c r="E1033" s="114"/>
      <c r="F1033" s="122"/>
      <c r="K1033" s="56"/>
      <c r="L1033" s="160"/>
      <c r="M1033" s="102"/>
      <c r="N1033" s="129"/>
      <c r="O1033" s="122"/>
    </row>
    <row r="1034" spans="1:15" outlineLevel="2">
      <c r="A1034" s="54" t="s">
        <v>667</v>
      </c>
      <c r="C1034" s="305" t="s">
        <v>284</v>
      </c>
      <c r="D1034" s="152">
        <f>SUM(D1024:D1033)</f>
        <v>29000000000</v>
      </c>
      <c r="E1034" s="152">
        <f>SUM(E1024:E1033)</f>
        <v>0</v>
      </c>
      <c r="F1034" s="122"/>
      <c r="K1034" s="56"/>
      <c r="L1034" s="345" t="s">
        <v>311</v>
      </c>
      <c r="M1034" s="312">
        <f>SUM(M1024:M1033)</f>
        <v>29000000000</v>
      </c>
      <c r="N1034" s="312">
        <f>SUM(N1024:N1033)</f>
        <v>0</v>
      </c>
      <c r="O1034" s="122"/>
    </row>
    <row r="1035" spans="1:15" outlineLevel="2">
      <c r="A1035" s="54" t="s">
        <v>667</v>
      </c>
      <c r="C1035" s="134"/>
      <c r="D1035" s="57"/>
      <c r="E1035" s="57"/>
      <c r="F1035" s="122"/>
      <c r="K1035" s="56"/>
      <c r="L1035" s="136" t="s">
        <v>384</v>
      </c>
      <c r="M1035" s="60" t="b">
        <f>M1034='C1_정산표'!C57</f>
        <v>1</v>
      </c>
      <c r="N1035" s="60" t="b">
        <f>N1034='C1_정산표'!J57</f>
        <v>0</v>
      </c>
      <c r="O1035" s="122"/>
    </row>
    <row r="1036" spans="1:15" outlineLevel="1">
      <c r="C1036" s="134"/>
      <c r="D1036" s="57"/>
      <c r="E1036" s="403"/>
      <c r="F1036" s="122"/>
      <c r="K1036" s="56"/>
      <c r="L1036" s="122"/>
      <c r="M1036" s="57"/>
      <c r="N1036" s="57"/>
      <c r="O1036" s="122"/>
    </row>
    <row r="1037" spans="1:15">
      <c r="C1037" s="161"/>
      <c r="D1037" s="58"/>
      <c r="E1037" s="103"/>
      <c r="F1037" s="103"/>
      <c r="K1037" s="56"/>
      <c r="L1037" s="124"/>
      <c r="M1037" s="124"/>
      <c r="N1037" s="103"/>
    </row>
    <row r="1038" spans="1:15">
      <c r="A1038" s="54" t="s">
        <v>667</v>
      </c>
      <c r="C1038" s="120" t="s">
        <v>287</v>
      </c>
      <c r="D1038" s="124"/>
      <c r="E1038" s="103"/>
      <c r="K1038" s="56"/>
      <c r="L1038" s="121" t="s">
        <v>287</v>
      </c>
      <c r="M1038" s="124"/>
      <c r="N1038" s="103"/>
    </row>
    <row r="1039" spans="1:15">
      <c r="A1039" s="54" t="s">
        <v>667</v>
      </c>
      <c r="C1039" s="123"/>
      <c r="D1039" s="124"/>
      <c r="E1039" s="103"/>
      <c r="K1039" s="56"/>
      <c r="L1039" s="124"/>
      <c r="M1039" s="124"/>
      <c r="N1039" s="103"/>
    </row>
    <row r="1040" spans="1:15">
      <c r="A1040" s="54" t="s">
        <v>667</v>
      </c>
      <c r="C1040" s="123" t="str">
        <f>L1040</f>
        <v>(1) 당기말 및 전기말 현재 투자신탁의 미지급이익분배금은 다음과 같습니다.</v>
      </c>
      <c r="D1040" s="124"/>
      <c r="E1040" s="103"/>
      <c r="K1040" s="56"/>
      <c r="L1040" s="124" t="s">
        <v>537</v>
      </c>
      <c r="M1040" s="124"/>
      <c r="N1040" s="825" t="s">
        <v>704</v>
      </c>
      <c r="O1040" s="825"/>
    </row>
    <row r="1041" spans="1:14">
      <c r="A1041" s="54" t="s">
        <v>667</v>
      </c>
      <c r="C1041" s="123"/>
      <c r="D1041" s="124"/>
      <c r="E1041" s="103"/>
      <c r="K1041" s="56"/>
      <c r="L1041" s="124"/>
      <c r="M1041" s="378" t="s">
        <v>967</v>
      </c>
      <c r="N1041" s="103"/>
    </row>
    <row r="1042" spans="1:14">
      <c r="A1042" s="54" t="s">
        <v>667</v>
      </c>
      <c r="C1042" s="125" t="s">
        <v>520</v>
      </c>
      <c r="D1042" s="126" t="str">
        <f t="shared" ref="D1042:E1045" si="367">M1042</f>
        <v>당기말</v>
      </c>
      <c r="E1042" s="126" t="str">
        <f t="shared" si="367"/>
        <v>전기말</v>
      </c>
      <c r="K1042" s="56"/>
      <c r="L1042" s="343" t="s">
        <v>521</v>
      </c>
      <c r="M1042" s="126" t="s">
        <v>522</v>
      </c>
      <c r="N1042" s="126" t="s">
        <v>523</v>
      </c>
    </row>
    <row r="1043" spans="1:14">
      <c r="A1043" s="54" t="s">
        <v>667</v>
      </c>
      <c r="C1043" s="162">
        <f t="shared" ref="C1043:C1055" si="368">L1043</f>
        <v>0</v>
      </c>
      <c r="D1043" s="163">
        <f t="shared" si="367"/>
        <v>0</v>
      </c>
      <c r="E1043" s="163">
        <f t="shared" si="367"/>
        <v>0</v>
      </c>
      <c r="K1043" s="56"/>
      <c r="L1043" s="359">
        <f>L1062</f>
        <v>0</v>
      </c>
      <c r="M1043" s="409">
        <f>'통합기준가격대장(결산후)'!I116</f>
        <v>0</v>
      </c>
      <c r="N1043" s="358"/>
    </row>
    <row r="1044" spans="1:14">
      <c r="A1044" s="54" t="s">
        <v>667</v>
      </c>
      <c r="C1044" s="162">
        <f t="shared" si="368"/>
        <v>0</v>
      </c>
      <c r="D1044" s="163">
        <f t="shared" si="367"/>
        <v>0</v>
      </c>
      <c r="E1044" s="163">
        <f t="shared" si="367"/>
        <v>0</v>
      </c>
      <c r="K1044" s="56"/>
      <c r="L1044" s="359"/>
      <c r="M1044" s="357"/>
      <c r="N1044" s="358"/>
    </row>
    <row r="1045" spans="1:14">
      <c r="A1045" s="54" t="s">
        <v>667</v>
      </c>
      <c r="C1045" s="162">
        <f t="shared" si="368"/>
        <v>0</v>
      </c>
      <c r="D1045" s="163">
        <f t="shared" si="367"/>
        <v>0</v>
      </c>
      <c r="E1045" s="163">
        <f t="shared" si="367"/>
        <v>0</v>
      </c>
      <c r="K1045" s="56"/>
      <c r="L1045" s="359"/>
      <c r="M1045" s="357"/>
      <c r="N1045" s="358"/>
    </row>
    <row r="1046" spans="1:14">
      <c r="A1046" s="54" t="s">
        <v>667</v>
      </c>
      <c r="C1046" s="162">
        <f t="shared" ref="C1046:C1054" si="369">L1046</f>
        <v>0</v>
      </c>
      <c r="D1046" s="163">
        <f t="shared" ref="D1046:E1054" si="370">M1046</f>
        <v>0</v>
      </c>
      <c r="E1046" s="163">
        <f t="shared" si="370"/>
        <v>0</v>
      </c>
      <c r="K1046" s="56"/>
      <c r="L1046" s="359"/>
      <c r="M1046" s="357"/>
      <c r="N1046" s="358"/>
    </row>
    <row r="1047" spans="1:14">
      <c r="A1047" s="54" t="s">
        <v>667</v>
      </c>
      <c r="C1047" s="162">
        <f t="shared" si="369"/>
        <v>0</v>
      </c>
      <c r="D1047" s="163">
        <f t="shared" si="370"/>
        <v>0</v>
      </c>
      <c r="E1047" s="163">
        <f t="shared" si="370"/>
        <v>0</v>
      </c>
      <c r="K1047" s="56"/>
      <c r="L1047" s="359"/>
      <c r="M1047" s="357"/>
      <c r="N1047" s="358"/>
    </row>
    <row r="1048" spans="1:14">
      <c r="A1048" s="54" t="s">
        <v>667</v>
      </c>
      <c r="C1048" s="162">
        <f t="shared" ref="C1048:C1053" si="371">L1048</f>
        <v>0</v>
      </c>
      <c r="D1048" s="163">
        <f t="shared" ref="D1048:D1053" si="372">M1048</f>
        <v>0</v>
      </c>
      <c r="E1048" s="163">
        <f t="shared" ref="E1048:E1053" si="373">N1048</f>
        <v>0</v>
      </c>
      <c r="K1048" s="56"/>
      <c r="L1048" s="359"/>
      <c r="M1048" s="357"/>
      <c r="N1048" s="358"/>
    </row>
    <row r="1049" spans="1:14">
      <c r="A1049" s="54" t="s">
        <v>667</v>
      </c>
      <c r="C1049" s="162">
        <f t="shared" si="371"/>
        <v>0</v>
      </c>
      <c r="D1049" s="163">
        <f t="shared" si="372"/>
        <v>0</v>
      </c>
      <c r="E1049" s="163">
        <f t="shared" si="373"/>
        <v>0</v>
      </c>
      <c r="K1049" s="56"/>
      <c r="L1049" s="359"/>
      <c r="M1049" s="357"/>
      <c r="N1049" s="358"/>
    </row>
    <row r="1050" spans="1:14">
      <c r="A1050" s="54" t="s">
        <v>667</v>
      </c>
      <c r="C1050" s="162">
        <f t="shared" si="371"/>
        <v>0</v>
      </c>
      <c r="D1050" s="163">
        <f t="shared" si="372"/>
        <v>0</v>
      </c>
      <c r="E1050" s="163">
        <f t="shared" si="373"/>
        <v>0</v>
      </c>
      <c r="K1050" s="56"/>
      <c r="L1050" s="359"/>
      <c r="M1050" s="357"/>
      <c r="N1050" s="358"/>
    </row>
    <row r="1051" spans="1:14">
      <c r="A1051" s="54" t="s">
        <v>667</v>
      </c>
      <c r="C1051" s="162">
        <f t="shared" si="371"/>
        <v>0</v>
      </c>
      <c r="D1051" s="163">
        <f t="shared" si="372"/>
        <v>0</v>
      </c>
      <c r="E1051" s="163">
        <f t="shared" si="373"/>
        <v>0</v>
      </c>
      <c r="K1051" s="56"/>
      <c r="L1051" s="359"/>
      <c r="M1051" s="357"/>
      <c r="N1051" s="358"/>
    </row>
    <row r="1052" spans="1:14">
      <c r="A1052" s="54" t="s">
        <v>667</v>
      </c>
      <c r="C1052" s="162">
        <f t="shared" si="371"/>
        <v>0</v>
      </c>
      <c r="D1052" s="163">
        <f t="shared" si="372"/>
        <v>0</v>
      </c>
      <c r="E1052" s="163">
        <f t="shared" si="373"/>
        <v>0</v>
      </c>
      <c r="K1052" s="56"/>
      <c r="L1052" s="359"/>
      <c r="M1052" s="357"/>
      <c r="N1052" s="358"/>
    </row>
    <row r="1053" spans="1:14">
      <c r="A1053" s="54" t="s">
        <v>667</v>
      </c>
      <c r="C1053" s="162">
        <f t="shared" si="371"/>
        <v>0</v>
      </c>
      <c r="D1053" s="163">
        <f t="shared" si="372"/>
        <v>0</v>
      </c>
      <c r="E1053" s="163">
        <f t="shared" si="373"/>
        <v>0</v>
      </c>
      <c r="K1053" s="56"/>
      <c r="L1053" s="359"/>
      <c r="M1053" s="357"/>
      <c r="N1053" s="358"/>
    </row>
    <row r="1054" spans="1:14">
      <c r="A1054" s="54" t="s">
        <v>667</v>
      </c>
      <c r="C1054" s="162">
        <f t="shared" si="369"/>
        <v>0</v>
      </c>
      <c r="D1054" s="163">
        <f t="shared" si="370"/>
        <v>0</v>
      </c>
      <c r="E1054" s="163">
        <f t="shared" si="370"/>
        <v>0</v>
      </c>
      <c r="K1054" s="56"/>
      <c r="L1054" s="359"/>
      <c r="M1054" s="357"/>
      <c r="N1054" s="358"/>
    </row>
    <row r="1055" spans="1:14">
      <c r="A1055" s="54" t="s">
        <v>667</v>
      </c>
      <c r="C1055" s="162">
        <f t="shared" si="368"/>
        <v>0</v>
      </c>
      <c r="D1055" s="163">
        <f>M1055</f>
        <v>0</v>
      </c>
      <c r="E1055" s="163">
        <f>N1055</f>
        <v>0</v>
      </c>
      <c r="K1055" s="56"/>
      <c r="L1055" s="359"/>
      <c r="M1055" s="357"/>
      <c r="N1055" s="358"/>
    </row>
    <row r="1056" spans="1:14">
      <c r="A1056" s="54" t="s">
        <v>667</v>
      </c>
      <c r="C1056" s="339" t="s">
        <v>130</v>
      </c>
      <c r="D1056" s="312">
        <f>SUM(D1043:D1055)</f>
        <v>0</v>
      </c>
      <c r="E1056" s="312">
        <f>SUM(E1043:E1055)</f>
        <v>0</v>
      </c>
      <c r="K1056" s="56"/>
      <c r="L1056" s="310" t="s">
        <v>130</v>
      </c>
      <c r="M1056" s="312">
        <f>SUM(M1043:M1055)</f>
        <v>0</v>
      </c>
      <c r="N1056" s="312">
        <f>SUM(N1043:N1055)</f>
        <v>0</v>
      </c>
    </row>
    <row r="1057" spans="1:19">
      <c r="A1057" s="54" t="s">
        <v>667</v>
      </c>
      <c r="C1057" s="123"/>
      <c r="D1057" s="124"/>
      <c r="E1057" s="103"/>
      <c r="K1057" s="56"/>
      <c r="L1057" s="136" t="s">
        <v>384</v>
      </c>
      <c r="M1057" s="62" t="b">
        <f>'C1_정산표'!G52=M1056</f>
        <v>1</v>
      </c>
      <c r="N1057" s="62" t="b">
        <f>'C1_정산표'!I52=N1056</f>
        <v>1</v>
      </c>
    </row>
    <row r="1058" spans="1:19">
      <c r="A1058" s="54" t="s">
        <v>667</v>
      </c>
      <c r="C1058" s="123"/>
      <c r="D1058" s="124"/>
      <c r="E1058" s="103"/>
      <c r="K1058" s="56"/>
      <c r="L1058" s="142"/>
    </row>
    <row r="1059" spans="1:19">
      <c r="A1059" s="54" t="s">
        <v>667</v>
      </c>
      <c r="C1059" s="123" t="str">
        <f>L1059</f>
        <v>(2) 당기말 및 전기말 현재 종류별 배당금의 산출내용은 다음과 같습니다.</v>
      </c>
      <c r="D1059" s="124"/>
      <c r="E1059" s="103"/>
      <c r="K1059" s="56"/>
      <c r="L1059" s="124" t="s">
        <v>538</v>
      </c>
      <c r="M1059" s="124"/>
      <c r="N1059" s="103"/>
    </row>
    <row r="1060" spans="1:19">
      <c r="A1060" s="54" t="s">
        <v>667</v>
      </c>
      <c r="C1060" s="123"/>
      <c r="D1060" s="124"/>
      <c r="E1060" s="103"/>
      <c r="K1060" s="56"/>
      <c r="L1060" s="124" t="s">
        <v>555</v>
      </c>
      <c r="M1060" s="124"/>
      <c r="N1060" s="378" t="s">
        <v>967</v>
      </c>
      <c r="S1060" s="115"/>
    </row>
    <row r="1061" spans="1:19">
      <c r="A1061" s="54" t="s">
        <v>667</v>
      </c>
      <c r="C1061" s="125" t="s">
        <v>521</v>
      </c>
      <c r="D1061" s="126" t="s">
        <v>394</v>
      </c>
      <c r="E1061" s="126" t="s">
        <v>823</v>
      </c>
      <c r="F1061" s="126" t="s">
        <v>395</v>
      </c>
      <c r="G1061" s="126" t="s">
        <v>396</v>
      </c>
      <c r="H1061" s="126" t="s">
        <v>397</v>
      </c>
      <c r="I1061" s="255"/>
      <c r="K1061" s="56"/>
      <c r="L1061" s="343" t="s">
        <v>521</v>
      </c>
      <c r="M1061" s="126" t="s">
        <v>390</v>
      </c>
      <c r="N1061" s="126" t="s">
        <v>823</v>
      </c>
      <c r="O1061" s="126" t="s">
        <v>391</v>
      </c>
      <c r="P1061" s="126" t="s">
        <v>392</v>
      </c>
      <c r="Q1061" s="126" t="s">
        <v>393</v>
      </c>
      <c r="R1061" s="49" t="s">
        <v>1022</v>
      </c>
    </row>
    <row r="1062" spans="1:19">
      <c r="A1062" s="54" t="s">
        <v>667</v>
      </c>
      <c r="C1062" s="162">
        <f t="shared" ref="C1062" si="374">L1062</f>
        <v>0</v>
      </c>
      <c r="D1062" s="165"/>
      <c r="E1062" s="163"/>
      <c r="F1062" s="166"/>
      <c r="G1062" s="167"/>
      <c r="H1062" s="163">
        <f t="shared" ref="H1062" si="375">Q1062</f>
        <v>0</v>
      </c>
      <c r="I1062" s="243"/>
      <c r="K1062" s="56"/>
      <c r="L1062" s="158"/>
      <c r="M1062" s="165"/>
      <c r="N1062" s="355"/>
      <c r="O1062" s="168"/>
      <c r="P1062" s="104"/>
      <c r="Q1062" s="63">
        <f>M1043</f>
        <v>0</v>
      </c>
      <c r="S1062" s="115">
        <f>$S$1070</f>
        <v>0</v>
      </c>
    </row>
    <row r="1063" spans="1:19">
      <c r="A1063" s="54" t="s">
        <v>667</v>
      </c>
      <c r="C1063" s="162"/>
      <c r="D1063" s="165"/>
      <c r="E1063" s="163"/>
      <c r="F1063" s="166"/>
      <c r="G1063" s="167"/>
      <c r="H1063" s="163"/>
      <c r="I1063" s="243"/>
      <c r="K1063" s="56"/>
      <c r="L1063" s="158"/>
      <c r="M1063" s="165"/>
      <c r="N1063" s="355"/>
      <c r="O1063" s="168"/>
      <c r="P1063" s="104"/>
      <c r="Q1063" s="63">
        <f>M1044</f>
        <v>0</v>
      </c>
      <c r="S1063" s="115">
        <f>$S$1070</f>
        <v>0</v>
      </c>
    </row>
    <row r="1064" spans="1:19">
      <c r="A1064" s="54" t="s">
        <v>667</v>
      </c>
      <c r="C1064" s="162"/>
      <c r="D1064" s="165"/>
      <c r="E1064" s="163"/>
      <c r="F1064" s="166"/>
      <c r="G1064" s="167"/>
      <c r="H1064" s="163"/>
      <c r="I1064" s="243"/>
      <c r="K1064" s="56"/>
      <c r="L1064" s="158"/>
      <c r="M1064" s="165"/>
      <c r="N1064" s="355"/>
      <c r="O1064" s="168"/>
      <c r="P1064" s="104"/>
      <c r="Q1064" s="63">
        <f>M1045</f>
        <v>0</v>
      </c>
      <c r="S1064" s="115">
        <f>$S$1070</f>
        <v>0</v>
      </c>
    </row>
    <row r="1065" spans="1:19">
      <c r="A1065" s="54" t="s">
        <v>667</v>
      </c>
      <c r="C1065" s="162"/>
      <c r="D1065" s="165"/>
      <c r="E1065" s="163"/>
      <c r="F1065" s="166"/>
      <c r="G1065" s="167"/>
      <c r="H1065" s="163"/>
      <c r="I1065" s="243"/>
      <c r="K1065" s="56"/>
      <c r="L1065" s="158"/>
      <c r="M1065" s="165"/>
      <c r="N1065" s="355"/>
      <c r="O1065" s="168"/>
      <c r="P1065" s="104"/>
      <c r="Q1065" s="63">
        <f>M1046</f>
        <v>0</v>
      </c>
      <c r="S1065" s="115">
        <f>$S$1070</f>
        <v>0</v>
      </c>
    </row>
    <row r="1066" spans="1:19">
      <c r="A1066" s="54" t="s">
        <v>667</v>
      </c>
      <c r="C1066" s="162"/>
      <c r="D1066" s="165"/>
      <c r="E1066" s="163"/>
      <c r="F1066" s="166"/>
      <c r="G1066" s="167"/>
      <c r="H1066" s="163"/>
      <c r="I1066" s="243"/>
      <c r="K1066" s="56"/>
      <c r="L1066" s="158"/>
      <c r="M1066" s="165"/>
      <c r="N1066" s="355"/>
      <c r="O1066" s="168"/>
      <c r="P1066" s="104"/>
      <c r="Q1066" s="63">
        <f>M1047</f>
        <v>0</v>
      </c>
      <c r="S1066" s="115">
        <f>$S$1070</f>
        <v>0</v>
      </c>
    </row>
    <row r="1067" spans="1:19">
      <c r="A1067" s="54" t="s">
        <v>667</v>
      </c>
      <c r="C1067" s="162"/>
      <c r="D1067" s="165"/>
      <c r="E1067" s="163"/>
      <c r="F1067" s="166"/>
      <c r="G1067" s="167"/>
      <c r="H1067" s="163"/>
      <c r="I1067" s="243"/>
      <c r="K1067" s="56"/>
      <c r="L1067" s="158"/>
      <c r="M1067" s="165"/>
      <c r="N1067" s="355"/>
      <c r="O1067" s="168"/>
      <c r="P1067" s="104"/>
      <c r="Q1067" s="63"/>
    </row>
    <row r="1068" spans="1:19">
      <c r="A1068" s="54" t="s">
        <v>667</v>
      </c>
      <c r="C1068" s="162"/>
      <c r="D1068" s="165"/>
      <c r="E1068" s="163"/>
      <c r="F1068" s="166"/>
      <c r="G1068" s="167"/>
      <c r="H1068" s="163"/>
      <c r="I1068" s="243"/>
      <c r="K1068" s="56"/>
      <c r="L1068" s="158"/>
      <c r="M1068" s="165"/>
      <c r="N1068" s="355"/>
      <c r="O1068" s="168"/>
      <c r="P1068" s="104"/>
      <c r="Q1068" s="63"/>
    </row>
    <row r="1069" spans="1:19">
      <c r="A1069" s="54" t="s">
        <v>667</v>
      </c>
      <c r="C1069" s="162"/>
      <c r="D1069" s="165"/>
      <c r="E1069" s="163"/>
      <c r="F1069" s="166"/>
      <c r="G1069" s="167"/>
      <c r="H1069" s="163"/>
      <c r="I1069" s="243"/>
      <c r="K1069" s="56"/>
      <c r="L1069" s="158"/>
      <c r="M1069" s="165"/>
      <c r="N1069" s="355"/>
      <c r="O1069" s="168"/>
      <c r="P1069" s="104"/>
      <c r="Q1069" s="63"/>
      <c r="R1069" s="49">
        <f>SUM(R1062:R1066)</f>
        <v>0</v>
      </c>
      <c r="S1069" s="402">
        <f>'C1_정산표'!B59</f>
        <v>2900000</v>
      </c>
    </row>
    <row r="1070" spans="1:19">
      <c r="A1070" s="54" t="s">
        <v>667</v>
      </c>
      <c r="C1070" s="162"/>
      <c r="D1070" s="165"/>
      <c r="E1070" s="163"/>
      <c r="F1070" s="166"/>
      <c r="G1070" s="167"/>
      <c r="H1070" s="163"/>
      <c r="I1070" s="243"/>
      <c r="K1070" s="56"/>
      <c r="L1070" s="158"/>
      <c r="M1070" s="165"/>
      <c r="N1070" s="355"/>
      <c r="O1070" s="168"/>
      <c r="P1070" s="104"/>
      <c r="Q1070" s="63"/>
      <c r="S1070" s="49">
        <f>R1069/S1069</f>
        <v>0</v>
      </c>
    </row>
    <row r="1071" spans="1:19">
      <c r="A1071" s="54" t="s">
        <v>667</v>
      </c>
      <c r="C1071" s="162"/>
      <c r="D1071" s="165"/>
      <c r="E1071" s="163"/>
      <c r="F1071" s="166"/>
      <c r="G1071" s="167"/>
      <c r="H1071" s="163"/>
      <c r="I1071" s="243"/>
      <c r="K1071" s="56"/>
      <c r="L1071" s="158"/>
      <c r="M1071" s="165"/>
      <c r="N1071" s="355"/>
      <c r="O1071" s="168"/>
      <c r="P1071" s="104"/>
      <c r="Q1071" s="63"/>
    </row>
    <row r="1072" spans="1:19">
      <c r="A1072" s="54" t="s">
        <v>667</v>
      </c>
      <c r="C1072" s="162"/>
      <c r="D1072" s="165"/>
      <c r="E1072" s="163"/>
      <c r="F1072" s="166"/>
      <c r="G1072" s="167"/>
      <c r="H1072" s="163"/>
      <c r="I1072" s="243"/>
      <c r="K1072" s="56"/>
      <c r="L1072" s="158"/>
      <c r="M1072" s="165"/>
      <c r="N1072" s="355"/>
      <c r="O1072" s="168"/>
      <c r="P1072" s="104"/>
      <c r="Q1072" s="63"/>
    </row>
    <row r="1073" spans="1:17">
      <c r="A1073" s="54" t="s">
        <v>667</v>
      </c>
      <c r="C1073" s="339" t="s">
        <v>130</v>
      </c>
      <c r="D1073" s="311"/>
      <c r="E1073" s="340">
        <f>SUM(E1062:E1072)</f>
        <v>0</v>
      </c>
      <c r="F1073" s="333"/>
      <c r="G1073" s="341"/>
      <c r="H1073" s="312">
        <f>SUM(H1062:H1072)</f>
        <v>0</v>
      </c>
      <c r="I1073" s="244"/>
      <c r="K1073" s="56"/>
      <c r="L1073" s="310" t="s">
        <v>130</v>
      </c>
      <c r="M1073" s="311"/>
      <c r="N1073" s="152">
        <f>SUM(N1062:N1072)</f>
        <v>0</v>
      </c>
      <c r="O1073" s="313" t="e">
        <f t="shared" ref="O1073" si="376">Q1073/N1073*1000</f>
        <v>#DIV/0!</v>
      </c>
      <c r="P1073" s="314" t="e">
        <f t="shared" ref="P1073" si="377">Q1073/N1073</f>
        <v>#DIV/0!</v>
      </c>
      <c r="Q1073" s="152">
        <f>SUM(Q1062:Q1072)</f>
        <v>0</v>
      </c>
    </row>
    <row r="1074" spans="1:17">
      <c r="A1074" s="54" t="s">
        <v>667</v>
      </c>
      <c r="C1074" s="161"/>
      <c r="D1074" s="58"/>
      <c r="E1074" s="103"/>
      <c r="F1074" s="103"/>
      <c r="K1074" s="56"/>
      <c r="L1074" s="124"/>
      <c r="M1074" s="136" t="s">
        <v>384</v>
      </c>
      <c r="N1074" s="106" t="b">
        <f>N1073='C1_정산표'!B59</f>
        <v>0</v>
      </c>
    </row>
    <row r="1075" spans="1:17">
      <c r="A1075" s="54" t="s">
        <v>667</v>
      </c>
      <c r="C1075" s="161"/>
      <c r="D1075" s="58"/>
      <c r="E1075" s="103"/>
      <c r="F1075" s="103"/>
      <c r="K1075" s="56"/>
      <c r="L1075" s="124"/>
      <c r="M1075" s="124"/>
      <c r="N1075" s="103"/>
    </row>
    <row r="1076" spans="1:17">
      <c r="A1076" s="54" t="s">
        <v>667</v>
      </c>
      <c r="C1076" s="161"/>
      <c r="D1076" s="58"/>
      <c r="E1076" s="103"/>
      <c r="F1076" s="103"/>
      <c r="K1076" s="56"/>
      <c r="L1076" s="124" t="s">
        <v>556</v>
      </c>
      <c r="M1076" s="124"/>
      <c r="N1076" s="103"/>
    </row>
    <row r="1077" spans="1:17">
      <c r="A1077" s="54" t="s">
        <v>667</v>
      </c>
      <c r="C1077" s="125" t="s">
        <v>147</v>
      </c>
      <c r="D1077" s="126" t="s">
        <v>828</v>
      </c>
      <c r="E1077" s="126" t="s">
        <v>829</v>
      </c>
      <c r="F1077" s="126" t="s">
        <v>830</v>
      </c>
      <c r="G1077" s="126" t="s">
        <v>831</v>
      </c>
      <c r="H1077" s="126" t="s">
        <v>832</v>
      </c>
      <c r="K1077" s="56"/>
      <c r="L1077" s="343" t="s">
        <v>520</v>
      </c>
      <c r="M1077" s="126" t="s">
        <v>390</v>
      </c>
      <c r="N1077" s="126" t="s">
        <v>773</v>
      </c>
      <c r="O1077" s="126" t="s">
        <v>395</v>
      </c>
      <c r="P1077" s="126" t="s">
        <v>392</v>
      </c>
      <c r="Q1077" s="126" t="s">
        <v>397</v>
      </c>
    </row>
    <row r="1078" spans="1:17" ht="15">
      <c r="A1078" s="54" t="s">
        <v>667</v>
      </c>
      <c r="C1078" s="162" t="str">
        <f t="shared" ref="C1078" si="378">L1078</f>
        <v>종류C1</v>
      </c>
      <c r="D1078" s="165" t="s">
        <v>288</v>
      </c>
      <c r="E1078" s="163">
        <f t="shared" ref="E1078" si="379">N1078</f>
        <v>0</v>
      </c>
      <c r="F1078" s="166"/>
      <c r="G1078" s="167"/>
      <c r="H1078" s="163">
        <f t="shared" ref="H1078" si="380">Q1078</f>
        <v>0</v>
      </c>
      <c r="K1078" s="56"/>
      <c r="L1078" s="404" t="s">
        <v>1023</v>
      </c>
      <c r="M1078" s="165" t="s">
        <v>288</v>
      </c>
      <c r="N1078" s="355"/>
      <c r="O1078" s="168" t="e">
        <f t="shared" ref="O1078:O1089" si="381">Q1078/N1078*1000</f>
        <v>#DIV/0!</v>
      </c>
      <c r="P1078" s="104" t="e">
        <f t="shared" ref="P1078:P1089" si="382">Q1078/N1078</f>
        <v>#DIV/0!</v>
      </c>
      <c r="Q1078" s="63">
        <f>N1043</f>
        <v>0</v>
      </c>
    </row>
    <row r="1079" spans="1:17" ht="15">
      <c r="A1079" s="54" t="s">
        <v>667</v>
      </c>
      <c r="C1079" s="162"/>
      <c r="D1079" s="165"/>
      <c r="E1079" s="163"/>
      <c r="F1079" s="166"/>
      <c r="G1079" s="167"/>
      <c r="H1079" s="163"/>
      <c r="K1079" s="56"/>
      <c r="L1079" s="405"/>
      <c r="M1079" s="165" t="s">
        <v>288</v>
      </c>
      <c r="N1079" s="355"/>
      <c r="O1079" s="168" t="e">
        <f t="shared" si="381"/>
        <v>#DIV/0!</v>
      </c>
      <c r="P1079" s="104" t="e">
        <f t="shared" si="382"/>
        <v>#DIV/0!</v>
      </c>
      <c r="Q1079" s="63">
        <f>N1044</f>
        <v>0</v>
      </c>
    </row>
    <row r="1080" spans="1:17" ht="15">
      <c r="A1080" s="54" t="s">
        <v>667</v>
      </c>
      <c r="C1080" s="162"/>
      <c r="D1080" s="165"/>
      <c r="E1080" s="163"/>
      <c r="F1080" s="166"/>
      <c r="G1080" s="167"/>
      <c r="H1080" s="163"/>
      <c r="K1080" s="56"/>
      <c r="L1080" s="405"/>
      <c r="M1080" s="165" t="s">
        <v>288</v>
      </c>
      <c r="N1080" s="355"/>
      <c r="O1080" s="168" t="e">
        <f t="shared" si="381"/>
        <v>#DIV/0!</v>
      </c>
      <c r="P1080" s="104" t="e">
        <f t="shared" si="382"/>
        <v>#DIV/0!</v>
      </c>
      <c r="Q1080" s="63">
        <f>N1045</f>
        <v>0</v>
      </c>
    </row>
    <row r="1081" spans="1:17" ht="15">
      <c r="A1081" s="54" t="s">
        <v>667</v>
      </c>
      <c r="C1081" s="162"/>
      <c r="D1081" s="165"/>
      <c r="E1081" s="163"/>
      <c r="F1081" s="166"/>
      <c r="G1081" s="167"/>
      <c r="H1081" s="163"/>
      <c r="K1081" s="56"/>
      <c r="L1081" s="405"/>
      <c r="M1081" s="165" t="s">
        <v>288</v>
      </c>
      <c r="N1081" s="355"/>
      <c r="O1081" s="168" t="e">
        <f t="shared" si="381"/>
        <v>#DIV/0!</v>
      </c>
      <c r="P1081" s="104" t="e">
        <f t="shared" si="382"/>
        <v>#DIV/0!</v>
      </c>
      <c r="Q1081" s="63">
        <f>N1046</f>
        <v>0</v>
      </c>
    </row>
    <row r="1082" spans="1:17" ht="15">
      <c r="A1082" s="54" t="s">
        <v>667</v>
      </c>
      <c r="C1082" s="162"/>
      <c r="D1082" s="165"/>
      <c r="E1082" s="163"/>
      <c r="F1082" s="166"/>
      <c r="G1082" s="167"/>
      <c r="H1082" s="163"/>
      <c r="K1082" s="56"/>
      <c r="L1082" s="406"/>
      <c r="M1082" s="165" t="s">
        <v>288</v>
      </c>
      <c r="N1082" s="355"/>
      <c r="O1082" s="168" t="e">
        <f t="shared" si="381"/>
        <v>#DIV/0!</v>
      </c>
      <c r="P1082" s="104" t="e">
        <f t="shared" si="382"/>
        <v>#DIV/0!</v>
      </c>
      <c r="Q1082" s="63">
        <f>N1047</f>
        <v>0</v>
      </c>
    </row>
    <row r="1083" spans="1:17">
      <c r="A1083" s="54" t="s">
        <v>667</v>
      </c>
      <c r="C1083" s="162"/>
      <c r="D1083" s="165"/>
      <c r="E1083" s="163"/>
      <c r="F1083" s="166"/>
      <c r="G1083" s="167"/>
      <c r="H1083" s="163"/>
      <c r="K1083" s="56"/>
      <c r="L1083" s="158">
        <f t="shared" ref="L1083:L1086" si="383">L1048</f>
        <v>0</v>
      </c>
      <c r="M1083" s="165" t="s">
        <v>288</v>
      </c>
      <c r="N1083" s="355"/>
      <c r="O1083" s="168" t="e">
        <f t="shared" ref="O1083:O1088" si="384">Q1083/N1083*1000</f>
        <v>#DIV/0!</v>
      </c>
      <c r="P1083" s="104" t="e">
        <f t="shared" ref="P1083:P1088" si="385">Q1083/N1083</f>
        <v>#DIV/0!</v>
      </c>
      <c r="Q1083" s="63">
        <f t="shared" ref="Q1083:Q1088" si="386">N1048</f>
        <v>0</v>
      </c>
    </row>
    <row r="1084" spans="1:17">
      <c r="A1084" s="54" t="s">
        <v>667</v>
      </c>
      <c r="C1084" s="162"/>
      <c r="D1084" s="165"/>
      <c r="E1084" s="163"/>
      <c r="F1084" s="166"/>
      <c r="G1084" s="167"/>
      <c r="H1084" s="163"/>
      <c r="K1084" s="56"/>
      <c r="L1084" s="158">
        <f t="shared" si="383"/>
        <v>0</v>
      </c>
      <c r="M1084" s="165" t="s">
        <v>288</v>
      </c>
      <c r="N1084" s="355"/>
      <c r="O1084" s="168" t="e">
        <f t="shared" si="384"/>
        <v>#DIV/0!</v>
      </c>
      <c r="P1084" s="104" t="e">
        <f t="shared" si="385"/>
        <v>#DIV/0!</v>
      </c>
      <c r="Q1084" s="63">
        <f t="shared" si="386"/>
        <v>0</v>
      </c>
    </row>
    <row r="1085" spans="1:17">
      <c r="A1085" s="54" t="s">
        <v>667</v>
      </c>
      <c r="C1085" s="162"/>
      <c r="D1085" s="165"/>
      <c r="E1085" s="163"/>
      <c r="F1085" s="166"/>
      <c r="G1085" s="167"/>
      <c r="H1085" s="163"/>
      <c r="K1085" s="56"/>
      <c r="L1085" s="158">
        <f t="shared" si="383"/>
        <v>0</v>
      </c>
      <c r="M1085" s="165" t="s">
        <v>288</v>
      </c>
      <c r="N1085" s="355"/>
      <c r="O1085" s="168" t="e">
        <f t="shared" si="384"/>
        <v>#DIV/0!</v>
      </c>
      <c r="P1085" s="104" t="e">
        <f t="shared" si="385"/>
        <v>#DIV/0!</v>
      </c>
      <c r="Q1085" s="63">
        <f t="shared" si="386"/>
        <v>0</v>
      </c>
    </row>
    <row r="1086" spans="1:17">
      <c r="A1086" s="54" t="s">
        <v>667</v>
      </c>
      <c r="C1086" s="162"/>
      <c r="D1086" s="165"/>
      <c r="E1086" s="163"/>
      <c r="F1086" s="166"/>
      <c r="G1086" s="167"/>
      <c r="H1086" s="163"/>
      <c r="K1086" s="56"/>
      <c r="L1086" s="158">
        <f t="shared" si="383"/>
        <v>0</v>
      </c>
      <c r="M1086" s="165" t="s">
        <v>288</v>
      </c>
      <c r="N1086" s="355"/>
      <c r="O1086" s="168" t="e">
        <f t="shared" si="384"/>
        <v>#DIV/0!</v>
      </c>
      <c r="P1086" s="104" t="e">
        <f t="shared" si="385"/>
        <v>#DIV/0!</v>
      </c>
      <c r="Q1086" s="63">
        <f t="shared" si="386"/>
        <v>0</v>
      </c>
    </row>
    <row r="1087" spans="1:17">
      <c r="A1087" s="54" t="s">
        <v>667</v>
      </c>
      <c r="C1087" s="162"/>
      <c r="D1087" s="165"/>
      <c r="E1087" s="163"/>
      <c r="F1087" s="166"/>
      <c r="G1087" s="167"/>
      <c r="H1087" s="163"/>
      <c r="K1087" s="56"/>
      <c r="L1087" s="158"/>
      <c r="M1087" s="165" t="s">
        <v>288</v>
      </c>
      <c r="N1087" s="355"/>
      <c r="O1087" s="168" t="e">
        <f t="shared" si="384"/>
        <v>#DIV/0!</v>
      </c>
      <c r="P1087" s="104" t="e">
        <f t="shared" si="385"/>
        <v>#DIV/0!</v>
      </c>
      <c r="Q1087" s="63">
        <f t="shared" si="386"/>
        <v>0</v>
      </c>
    </row>
    <row r="1088" spans="1:17">
      <c r="A1088" s="54" t="s">
        <v>667</v>
      </c>
      <c r="C1088" s="162"/>
      <c r="D1088" s="165"/>
      <c r="E1088" s="163"/>
      <c r="F1088" s="166"/>
      <c r="G1088" s="167"/>
      <c r="H1088" s="163"/>
      <c r="K1088" s="56"/>
      <c r="L1088" s="158"/>
      <c r="M1088" s="165" t="s">
        <v>288</v>
      </c>
      <c r="N1088" s="355"/>
      <c r="O1088" s="168" t="e">
        <f t="shared" si="384"/>
        <v>#DIV/0!</v>
      </c>
      <c r="P1088" s="104" t="e">
        <f t="shared" si="385"/>
        <v>#DIV/0!</v>
      </c>
      <c r="Q1088" s="63">
        <f t="shared" si="386"/>
        <v>0</v>
      </c>
    </row>
    <row r="1089" spans="1:23">
      <c r="A1089" s="54" t="s">
        <v>667</v>
      </c>
      <c r="C1089" s="339" t="s">
        <v>130</v>
      </c>
      <c r="D1089" s="311"/>
      <c r="E1089" s="340">
        <f>SUM(E1078:E1088)</f>
        <v>0</v>
      </c>
      <c r="F1089" s="333" t="e">
        <f>O1089</f>
        <v>#DIV/0!</v>
      </c>
      <c r="G1089" s="341" t="e">
        <f>P1089</f>
        <v>#DIV/0!</v>
      </c>
      <c r="H1089" s="312">
        <f>SUM(H1078:H1088)</f>
        <v>0</v>
      </c>
      <c r="K1089" s="56"/>
      <c r="L1089" s="310" t="s">
        <v>130</v>
      </c>
      <c r="M1089" s="311"/>
      <c r="N1089" s="152">
        <f>SUM(N1078:N1088)</f>
        <v>0</v>
      </c>
      <c r="O1089" s="313" t="e">
        <f t="shared" si="381"/>
        <v>#DIV/0!</v>
      </c>
      <c r="P1089" s="314" t="e">
        <f t="shared" si="382"/>
        <v>#DIV/0!</v>
      </c>
      <c r="Q1089" s="152">
        <v>21960464</v>
      </c>
    </row>
    <row r="1090" spans="1:23">
      <c r="C1090" s="161"/>
      <c r="D1090" s="58"/>
      <c r="E1090" s="103"/>
      <c r="F1090" s="103"/>
      <c r="K1090" s="56"/>
      <c r="L1090" s="124"/>
      <c r="M1090" s="136" t="s">
        <v>384</v>
      </c>
      <c r="N1090" s="106" t="b">
        <f>'C1_정산표'!J57=N1089</f>
        <v>0</v>
      </c>
    </row>
    <row r="1091" spans="1:23" outlineLevel="1">
      <c r="C1091" s="161"/>
      <c r="D1091" s="58"/>
      <c r="E1091" s="103"/>
      <c r="F1091" s="103"/>
      <c r="K1091" s="56"/>
      <c r="L1091" s="124"/>
      <c r="M1091" s="124"/>
      <c r="N1091" s="103"/>
    </row>
    <row r="1092" spans="1:23" outlineLevel="1">
      <c r="C1092" s="161"/>
      <c r="D1092" s="58"/>
      <c r="E1092" s="103"/>
      <c r="F1092" s="103"/>
      <c r="K1092" s="56"/>
      <c r="L1092" s="124"/>
      <c r="M1092" s="124"/>
      <c r="N1092" s="103"/>
    </row>
    <row r="1093" spans="1:23" outlineLevel="1">
      <c r="C1093" s="161"/>
      <c r="D1093" s="58"/>
      <c r="E1093" s="103"/>
      <c r="F1093" s="103"/>
      <c r="K1093" s="56"/>
      <c r="L1093" s="124"/>
      <c r="M1093" s="124"/>
      <c r="N1093" s="103"/>
    </row>
    <row r="1094" spans="1:23" outlineLevel="1">
      <c r="C1094" s="72"/>
      <c r="D1094" s="57"/>
      <c r="E1094" s="57"/>
      <c r="F1094" s="122"/>
      <c r="G1094" s="57"/>
      <c r="H1094" s="57"/>
      <c r="I1094" s="57"/>
      <c r="J1094" s="57"/>
      <c r="K1094" s="56"/>
      <c r="L1094" s="57"/>
      <c r="M1094" s="57"/>
      <c r="N1094" s="57"/>
      <c r="O1094" s="122"/>
      <c r="P1094" s="57"/>
      <c r="Q1094" s="57"/>
      <c r="R1094" s="57"/>
      <c r="S1094" s="57"/>
      <c r="W1094" s="115"/>
    </row>
    <row r="1095" spans="1:23" outlineLevel="1">
      <c r="A1095" s="54" t="s">
        <v>667</v>
      </c>
      <c r="C1095" s="120" t="str">
        <f>L1095</f>
        <v>1. 1좌당 순이익(손실)</v>
      </c>
      <c r="D1095" s="121"/>
      <c r="E1095" s="57"/>
      <c r="F1095" s="122"/>
      <c r="G1095" s="57"/>
      <c r="H1095" s="57"/>
      <c r="I1095" s="57"/>
      <c r="J1095" s="57"/>
      <c r="K1095" s="56"/>
      <c r="L1095" s="121" t="s">
        <v>7509</v>
      </c>
      <c r="M1095" s="121"/>
      <c r="N1095" s="57"/>
      <c r="O1095" s="122"/>
      <c r="P1095" s="57"/>
      <c r="Q1095" s="57"/>
      <c r="R1095" s="57"/>
      <c r="S1095" s="57"/>
      <c r="W1095" s="115"/>
    </row>
    <row r="1096" spans="1:23" outlineLevel="1">
      <c r="A1096" s="54" t="s">
        <v>667</v>
      </c>
      <c r="C1096" s="123" t="s">
        <v>160</v>
      </c>
      <c r="D1096" s="57"/>
      <c r="E1096" s="57"/>
      <c r="F1096" s="122"/>
      <c r="G1096" s="57"/>
      <c r="H1096" s="57"/>
      <c r="I1096" s="57"/>
      <c r="J1096" s="57"/>
      <c r="K1096" s="56"/>
      <c r="L1096" s="124" t="s">
        <v>160</v>
      </c>
      <c r="M1096" s="57"/>
      <c r="N1096" s="57"/>
      <c r="O1096" s="122"/>
      <c r="P1096" s="57"/>
      <c r="Q1096" s="57"/>
      <c r="R1096" s="57"/>
      <c r="S1096" s="57"/>
    </row>
    <row r="1097" spans="1:23" outlineLevel="1">
      <c r="A1097" s="54" t="s">
        <v>667</v>
      </c>
      <c r="C1097" s="123"/>
      <c r="D1097" s="57"/>
      <c r="E1097" s="57"/>
      <c r="F1097" s="122"/>
      <c r="G1097" s="57"/>
      <c r="H1097" s="57"/>
      <c r="I1097" s="57"/>
      <c r="J1097" s="57"/>
      <c r="K1097" s="56"/>
      <c r="L1097" s="124"/>
      <c r="M1097" s="57"/>
      <c r="N1097" s="174" t="s">
        <v>340</v>
      </c>
      <c r="O1097" s="122"/>
      <c r="P1097" s="57"/>
      <c r="Q1097" s="57"/>
      <c r="R1097" s="57"/>
      <c r="S1097" s="57"/>
    </row>
    <row r="1098" spans="1:23" outlineLevel="1">
      <c r="A1098" s="54" t="s">
        <v>667</v>
      </c>
      <c r="C1098" s="125"/>
      <c r="D1098" s="126" t="s">
        <v>402</v>
      </c>
      <c r="E1098" s="126" t="s">
        <v>403</v>
      </c>
      <c r="F1098" s="124"/>
      <c r="G1098" s="57"/>
      <c r="H1098" s="57"/>
      <c r="I1098" s="57"/>
      <c r="J1098" s="57"/>
      <c r="K1098" s="56"/>
      <c r="L1098" s="343"/>
      <c r="M1098" s="126" t="s">
        <v>404</v>
      </c>
      <c r="N1098" s="126" t="s">
        <v>405</v>
      </c>
      <c r="O1098" s="124"/>
      <c r="P1098" s="57"/>
      <c r="Q1098" s="57"/>
      <c r="R1098" s="57"/>
      <c r="S1098" s="57"/>
    </row>
    <row r="1099" spans="1:23" outlineLevel="1">
      <c r="A1099" s="54" t="s">
        <v>667</v>
      </c>
      <c r="C1099" s="162" t="s">
        <v>161</v>
      </c>
      <c r="D1099" s="175">
        <f t="shared" ref="D1099:E1101" si="387">M1099</f>
        <v>88148986378</v>
      </c>
      <c r="E1099" s="176">
        <f t="shared" si="387"/>
        <v>-7442001029</v>
      </c>
      <c r="F1099" s="124"/>
      <c r="G1099" s="57"/>
      <c r="H1099" s="57"/>
      <c r="I1099" s="57"/>
      <c r="J1099" s="57"/>
      <c r="K1099" s="56"/>
      <c r="L1099" s="158" t="s">
        <v>161</v>
      </c>
      <c r="M1099" s="175">
        <f>'C1_정산표'!H117</f>
        <v>88148986378</v>
      </c>
      <c r="N1099" s="175">
        <f>'C1_정산표'!J117</f>
        <v>-7442001029</v>
      </c>
      <c r="O1099" s="124"/>
      <c r="P1099" s="57"/>
      <c r="Q1099" s="57"/>
      <c r="R1099" s="57"/>
      <c r="S1099" s="57"/>
      <c r="W1099" s="115"/>
    </row>
    <row r="1100" spans="1:23" outlineLevel="1">
      <c r="A1100" s="54" t="s">
        <v>667</v>
      </c>
      <c r="C1100" s="162" t="s">
        <v>133</v>
      </c>
      <c r="D1100" s="175" t="str">
        <f>TEXT(M1100,"#,###")&amp;"좌 "</f>
        <v xml:space="preserve">2,738,356좌 </v>
      </c>
      <c r="E1100" s="177" t="str">
        <f>TEXT(N1100,"#,###")&amp;"좌 "</f>
        <v xml:space="preserve">1,272,055좌 </v>
      </c>
      <c r="F1100" s="124"/>
      <c r="G1100" s="57"/>
      <c r="H1100" s="57"/>
      <c r="I1100" s="57"/>
      <c r="J1100" s="57"/>
      <c r="K1100" s="56"/>
      <c r="L1100" s="158" t="s">
        <v>133</v>
      </c>
      <c r="M1100" s="175">
        <f>'C1_정산표'!F121</f>
        <v>2738356.1643835618</v>
      </c>
      <c r="N1100" s="358">
        <v>1272055</v>
      </c>
      <c r="O1100" s="124" t="s">
        <v>148</v>
      </c>
      <c r="P1100" s="57"/>
      <c r="Q1100" s="57"/>
      <c r="R1100" s="57"/>
      <c r="S1100" s="57"/>
    </row>
    <row r="1101" spans="1:23" outlineLevel="1">
      <c r="A1101" s="54" t="s">
        <v>667</v>
      </c>
      <c r="C1101" s="162" t="s">
        <v>134</v>
      </c>
      <c r="D1101" s="168">
        <f t="shared" si="387"/>
        <v>32190.475265602799</v>
      </c>
      <c r="E1101" s="168">
        <f t="shared" si="387"/>
        <v>-3142.330845193816</v>
      </c>
      <c r="F1101" s="124"/>
      <c r="G1101" s="57"/>
      <c r="H1101" s="57"/>
      <c r="I1101" s="57"/>
      <c r="J1101" s="57"/>
      <c r="K1101" s="56"/>
      <c r="L1101" s="158" t="s">
        <v>7510</v>
      </c>
      <c r="M1101" s="168">
        <f>'C1_정산표'!H118</f>
        <v>32190.475265602799</v>
      </c>
      <c r="N1101" s="166">
        <f>'C1_정산표'!J118</f>
        <v>-3142.330845193816</v>
      </c>
      <c r="O1101" s="124"/>
      <c r="P1101" s="57"/>
      <c r="Q1101" s="57"/>
      <c r="R1101" s="57"/>
      <c r="S1101" s="57"/>
    </row>
    <row r="1102" spans="1:23" outlineLevel="1">
      <c r="C1102" s="123"/>
      <c r="D1102" s="57"/>
      <c r="E1102" s="57"/>
      <c r="F1102" s="122"/>
      <c r="G1102" s="57"/>
      <c r="H1102" s="57"/>
      <c r="I1102" s="57"/>
      <c r="J1102" s="57"/>
      <c r="K1102" s="56"/>
      <c r="L1102" s="124"/>
      <c r="M1102" s="739">
        <f>M1099/M1100</f>
        <v>32190.475265602799</v>
      </c>
      <c r="N1102" s="116">
        <f>ROUND(N1099/N1100,2)</f>
        <v>-5850.38</v>
      </c>
      <c r="O1102" s="122"/>
      <c r="P1102" s="57"/>
      <c r="Q1102" s="57"/>
      <c r="R1102" s="57"/>
      <c r="S1102" s="57"/>
    </row>
    <row r="1103" spans="1:23">
      <c r="C1103" s="182"/>
      <c r="D1103" s="57"/>
      <c r="E1103" s="57"/>
      <c r="F1103" s="122"/>
      <c r="G1103" s="57"/>
      <c r="H1103" s="57"/>
      <c r="I1103" s="57"/>
      <c r="J1103" s="57"/>
      <c r="K1103" s="56"/>
      <c r="L1103" s="183"/>
      <c r="M1103" s="57"/>
      <c r="N1103" s="57"/>
      <c r="O1103" s="122"/>
      <c r="P1103" s="57"/>
      <c r="Q1103" s="57"/>
      <c r="R1103" s="57"/>
    </row>
    <row r="1104" spans="1:23">
      <c r="A1104" s="54" t="s">
        <v>667</v>
      </c>
      <c r="C1104" s="120" t="str">
        <f>L1104</f>
        <v>1. 당기순이익(손실) 대비 과세대상 소득</v>
      </c>
      <c r="D1104" s="57"/>
      <c r="E1104" s="57"/>
      <c r="F1104" s="122"/>
      <c r="G1104" s="816"/>
      <c r="H1104" s="816"/>
      <c r="I1104" s="346"/>
      <c r="J1104" s="346"/>
      <c r="K1104" s="56"/>
      <c r="L1104" s="121" t="s">
        <v>705</v>
      </c>
      <c r="M1104" s="57"/>
      <c r="N1104" s="57"/>
      <c r="O1104" s="122"/>
      <c r="P1104" s="830"/>
      <c r="Q1104" s="830"/>
      <c r="R1104" s="184"/>
    </row>
    <row r="1105" spans="1:19">
      <c r="A1105" s="54" t="s">
        <v>667</v>
      </c>
      <c r="C1105" s="120"/>
      <c r="D1105" s="57"/>
      <c r="E1105" s="57"/>
      <c r="F1105" s="122"/>
      <c r="G1105" s="346"/>
      <c r="H1105" s="57"/>
      <c r="I1105" s="57"/>
      <c r="J1105" s="57"/>
      <c r="K1105" s="56"/>
      <c r="L1105" s="121"/>
      <c r="M1105" s="57"/>
      <c r="N1105" s="57"/>
      <c r="O1105" s="122"/>
      <c r="P1105" s="346"/>
      <c r="Q1105" s="57"/>
      <c r="R1105" s="57"/>
    </row>
    <row r="1106" spans="1:19">
      <c r="A1106" s="54" t="s">
        <v>667</v>
      </c>
      <c r="C1106" s="123" t="s">
        <v>163</v>
      </c>
      <c r="D1106" s="57"/>
      <c r="E1106" s="57"/>
      <c r="F1106" s="122"/>
      <c r="G1106" s="346"/>
      <c r="H1106" s="346"/>
      <c r="I1106" s="346"/>
      <c r="J1106" s="346"/>
      <c r="K1106" s="56"/>
      <c r="L1106" s="124" t="s">
        <v>164</v>
      </c>
      <c r="M1106" s="57"/>
      <c r="N1106" s="57"/>
      <c r="O1106" s="122"/>
      <c r="P1106" s="346"/>
      <c r="Q1106" s="346"/>
      <c r="R1106" s="57"/>
    </row>
    <row r="1107" spans="1:19">
      <c r="A1107" s="54" t="s">
        <v>667</v>
      </c>
      <c r="C1107" s="185"/>
      <c r="D1107" s="346"/>
      <c r="E1107" s="184"/>
      <c r="F1107" s="346"/>
      <c r="G1107" s="346"/>
      <c r="H1107" s="346"/>
      <c r="I1107" s="346"/>
      <c r="J1107" s="346"/>
      <c r="K1107" s="56"/>
      <c r="L1107" s="184"/>
      <c r="M1107" s="346"/>
      <c r="N1107" s="184"/>
      <c r="O1107" s="346"/>
      <c r="P1107" s="346"/>
      <c r="Q1107" s="346"/>
      <c r="R1107" s="57"/>
    </row>
    <row r="1108" spans="1:19">
      <c r="A1108" s="54" t="s">
        <v>667</v>
      </c>
      <c r="C1108" s="810" t="s">
        <v>410</v>
      </c>
      <c r="D1108" s="793" t="s">
        <v>411</v>
      </c>
      <c r="E1108" s="794"/>
      <c r="F1108" s="346"/>
      <c r="G1108" s="346"/>
      <c r="H1108" s="346"/>
      <c r="I1108" s="346"/>
      <c r="J1108" s="346"/>
      <c r="K1108" s="56"/>
      <c r="L1108" s="820" t="s">
        <v>410</v>
      </c>
      <c r="M1108" s="793" t="s">
        <v>411</v>
      </c>
      <c r="N1108" s="794"/>
      <c r="O1108" s="346"/>
      <c r="P1108" s="346"/>
      <c r="Q1108" s="346"/>
      <c r="R1108" s="57"/>
    </row>
    <row r="1109" spans="1:19">
      <c r="A1109" s="54" t="s">
        <v>667</v>
      </c>
      <c r="C1109" s="811"/>
      <c r="D1109" s="126" t="s">
        <v>412</v>
      </c>
      <c r="E1109" s="126" t="s">
        <v>413</v>
      </c>
      <c r="G1109" s="361" t="s">
        <v>876</v>
      </c>
      <c r="H1109" s="57"/>
      <c r="I1109" s="57"/>
      <c r="J1109" s="57"/>
      <c r="K1109" s="56"/>
      <c r="L1109" s="821"/>
      <c r="M1109" s="126" t="s">
        <v>412</v>
      </c>
      <c r="N1109" s="126" t="s">
        <v>413</v>
      </c>
      <c r="O1109" s="57"/>
      <c r="P1109" s="57"/>
      <c r="Q1109" s="57"/>
      <c r="R1109" s="57"/>
    </row>
    <row r="1110" spans="1:19">
      <c r="A1110" s="54" t="s">
        <v>667</v>
      </c>
      <c r="C1110" s="186" t="str">
        <f t="shared" ref="C1110:C1113" si="388">L1110</f>
        <v>과세대상수익</v>
      </c>
      <c r="D1110" s="688">
        <f>ROUND(M1110/1000,0)</f>
        <v>1400839</v>
      </c>
      <c r="E1110" s="164">
        <f>ROUND(N1110/1000,0)</f>
        <v>0</v>
      </c>
      <c r="G1110" s="358"/>
      <c r="H1110" s="57">
        <f>G1110-E1110</f>
        <v>0</v>
      </c>
      <c r="I1110" s="57"/>
      <c r="J1110" s="57"/>
      <c r="K1110" s="56"/>
      <c r="L1110" s="117" t="s">
        <v>165</v>
      </c>
      <c r="M1110" s="63">
        <f>'통합기준가격대장(결산후)'!L268</f>
        <v>1400838883</v>
      </c>
      <c r="N1110" s="358"/>
      <c r="P1110" s="57"/>
      <c r="Q1110" s="57"/>
      <c r="R1110" s="57"/>
    </row>
    <row r="1111" spans="1:19">
      <c r="A1111" s="54" t="s">
        <v>667</v>
      </c>
      <c r="C1111" s="186" t="str">
        <f t="shared" si="388"/>
        <v>과세대상비용</v>
      </c>
      <c r="D1111" s="129">
        <f>ROUND(M1111/1000,0)</f>
        <v>-521312</v>
      </c>
      <c r="E1111" s="164">
        <f>ROUND(N1111/1000,0)</f>
        <v>0</v>
      </c>
      <c r="G1111" s="358"/>
      <c r="H1111" s="57">
        <f>G1111-E1111</f>
        <v>0</v>
      </c>
      <c r="I1111" s="57"/>
      <c r="J1111" s="57"/>
      <c r="K1111" s="56"/>
      <c r="L1111" s="117" t="s">
        <v>166</v>
      </c>
      <c r="M1111" s="63">
        <f>-'통합기준가격대장(결산후)'!L162</f>
        <v>-521312022</v>
      </c>
      <c r="N1111" s="358"/>
      <c r="P1111" s="346"/>
      <c r="Q1111" s="57"/>
      <c r="R1111" s="57"/>
    </row>
    <row r="1112" spans="1:19">
      <c r="A1112" s="54" t="s">
        <v>667</v>
      </c>
      <c r="C1112" s="186" t="str">
        <f t="shared" si="388"/>
        <v>과세대상소득</v>
      </c>
      <c r="D1112" s="129">
        <f>SUM(D1110:D1111)</f>
        <v>879527</v>
      </c>
      <c r="E1112" s="164">
        <f>SUM(E1110:E1111)</f>
        <v>0</v>
      </c>
      <c r="G1112" s="358"/>
      <c r="H1112" s="57">
        <f>G1112-E1112</f>
        <v>0</v>
      </c>
      <c r="I1112" s="187"/>
      <c r="J1112" s="187"/>
      <c r="K1112" s="56"/>
      <c r="L1112" s="117" t="s">
        <v>206</v>
      </c>
      <c r="M1112" s="63">
        <f>SUM(M1110:M1111)</f>
        <v>879526861</v>
      </c>
      <c r="N1112" s="358"/>
      <c r="P1112" s="57"/>
      <c r="Q1112" s="188"/>
      <c r="R1112" s="57"/>
    </row>
    <row r="1113" spans="1:19">
      <c r="A1113" s="54" t="s">
        <v>667</v>
      </c>
      <c r="C1113" s="186" t="str">
        <f t="shared" si="388"/>
        <v>당기순이익(손실)</v>
      </c>
      <c r="D1113" s="129">
        <f>ROUND(M1113/1000,0)</f>
        <v>88148986</v>
      </c>
      <c r="E1113" s="164">
        <f t="shared" ref="E1113" si="389">ROUND(N1113/1000,0)</f>
        <v>0</v>
      </c>
      <c r="G1113" s="358"/>
      <c r="H1113" s="57">
        <f>G1113-E1113</f>
        <v>0</v>
      </c>
      <c r="I1113" s="187"/>
      <c r="J1113" s="187"/>
      <c r="K1113" s="56"/>
      <c r="L1113" s="117" t="s">
        <v>343</v>
      </c>
      <c r="M1113" s="63">
        <f>'C1_정산표'!H117</f>
        <v>88148986378</v>
      </c>
      <c r="N1113" s="358"/>
      <c r="P1113" s="57"/>
      <c r="Q1113" s="188"/>
      <c r="R1113" s="57"/>
    </row>
    <row r="1114" spans="1:19">
      <c r="A1114" s="54" t="s">
        <v>667</v>
      </c>
      <c r="C1114" s="141" t="s">
        <v>385</v>
      </c>
      <c r="D1114" s="82" t="b">
        <f>D1112=ROUND(M1112/1000,0)</f>
        <v>1</v>
      </c>
      <c r="E1114" s="82">
        <f>E1112-ROUND(N1112/1000,0)</f>
        <v>0</v>
      </c>
      <c r="G1114" s="57"/>
      <c r="H1114" s="187"/>
      <c r="I1114" s="187"/>
      <c r="J1114" s="187"/>
      <c r="K1114" s="56"/>
      <c r="L1114" s="118"/>
      <c r="P1114" s="57"/>
      <c r="Q1114" s="188"/>
      <c r="R1114" s="57"/>
    </row>
    <row r="1115" spans="1:19">
      <c r="A1115" s="54" t="s">
        <v>667</v>
      </c>
      <c r="C1115" s="134"/>
      <c r="D1115" s="82" t="b">
        <f>D1113=ROUND(M1113/1000,0)</f>
        <v>1</v>
      </c>
      <c r="E1115" s="82">
        <f>E1113-ROUND(N1113/1000,0)</f>
        <v>0</v>
      </c>
      <c r="G1115" s="57"/>
      <c r="H1115" s="187"/>
      <c r="I1115" s="187"/>
      <c r="J1115" s="187"/>
      <c r="K1115" s="56"/>
      <c r="L1115" s="118"/>
      <c r="P1115" s="57"/>
      <c r="Q1115" s="188"/>
      <c r="R1115" s="57"/>
    </row>
    <row r="1116" spans="1:19" outlineLevel="1">
      <c r="C1116" s="123"/>
      <c r="D1116" s="57"/>
      <c r="E1116" s="57"/>
      <c r="F1116" s="122"/>
      <c r="G1116" s="57"/>
      <c r="H1116" s="57"/>
      <c r="I1116" s="57"/>
      <c r="J1116" s="57"/>
      <c r="K1116" s="56"/>
      <c r="L1116" s="124"/>
      <c r="M1116" s="60" t="b">
        <f>M1101=M1102</f>
        <v>1</v>
      </c>
      <c r="N1116" s="60" t="b">
        <f>N1101=N1102</f>
        <v>0</v>
      </c>
      <c r="O1116" s="122"/>
      <c r="P1116" s="57"/>
      <c r="Q1116" s="57"/>
      <c r="R1116" s="57"/>
      <c r="S1116" s="57"/>
    </row>
    <row r="1117" spans="1:19" outlineLevel="1">
      <c r="C1117" s="123"/>
      <c r="D1117" s="57"/>
      <c r="E1117" s="57"/>
      <c r="F1117" s="122"/>
      <c r="G1117" s="57"/>
      <c r="H1117" s="57"/>
      <c r="I1117" s="57"/>
      <c r="J1117" s="57"/>
      <c r="K1117" s="56"/>
      <c r="L1117" s="124"/>
      <c r="M1117" s="57"/>
      <c r="N1117" s="57"/>
      <c r="O1117" s="122"/>
      <c r="P1117" s="57"/>
      <c r="Q1117" s="57"/>
      <c r="R1117" s="57"/>
      <c r="S1117" s="57"/>
    </row>
    <row r="1118" spans="1:19" outlineLevel="1">
      <c r="A1118" s="54" t="s">
        <v>667</v>
      </c>
      <c r="C1118" s="120" t="str">
        <f>L1118</f>
        <v>1. 수익증권 기준가격</v>
      </c>
      <c r="D1118" s="121"/>
      <c r="E1118" s="57"/>
      <c r="F1118" s="122"/>
      <c r="G1118" s="57"/>
      <c r="H1118" s="57"/>
      <c r="I1118" s="57"/>
      <c r="J1118" s="57"/>
      <c r="K1118" s="56"/>
      <c r="L1118" s="121" t="s">
        <v>290</v>
      </c>
      <c r="M1118" s="121"/>
      <c r="N1118" s="57"/>
      <c r="O1118" s="122"/>
      <c r="P1118" s="57"/>
      <c r="Q1118" s="57"/>
      <c r="R1118" s="57"/>
    </row>
    <row r="1119" spans="1:19" outlineLevel="1">
      <c r="A1119" s="54" t="s">
        <v>667</v>
      </c>
      <c r="C1119" s="123" t="s">
        <v>162</v>
      </c>
      <c r="D1119" s="57"/>
      <c r="E1119" s="57"/>
      <c r="F1119" s="122"/>
      <c r="G1119" s="57"/>
      <c r="H1119" s="57"/>
      <c r="I1119" s="57"/>
      <c r="J1119" s="57"/>
      <c r="K1119" s="56"/>
      <c r="L1119" s="124" t="s">
        <v>162</v>
      </c>
      <c r="M1119" s="57"/>
      <c r="N1119" s="57"/>
      <c r="O1119" s="122"/>
      <c r="P1119" s="57"/>
      <c r="Q1119" s="57"/>
      <c r="R1119" s="57"/>
    </row>
    <row r="1120" spans="1:19" outlineLevel="1">
      <c r="A1120" s="54" t="s">
        <v>667</v>
      </c>
      <c r="C1120" s="72"/>
      <c r="D1120" s="57"/>
      <c r="E1120" s="57"/>
      <c r="F1120" s="122"/>
      <c r="G1120" s="57"/>
      <c r="H1120" s="57"/>
      <c r="I1120" s="57"/>
      <c r="J1120" s="57"/>
      <c r="K1120" s="56"/>
      <c r="L1120" s="57"/>
      <c r="M1120" s="57"/>
      <c r="N1120" s="57"/>
      <c r="O1120" s="122"/>
      <c r="P1120" s="57"/>
      <c r="Q1120" s="57"/>
      <c r="R1120" s="57"/>
    </row>
    <row r="1121" spans="1:19" outlineLevel="1">
      <c r="A1121" s="54" t="s">
        <v>667</v>
      </c>
      <c r="C1121" s="125" t="s">
        <v>406</v>
      </c>
      <c r="D1121" s="126" t="s">
        <v>407</v>
      </c>
      <c r="E1121" s="126" t="s">
        <v>408</v>
      </c>
      <c r="F1121" s="124"/>
      <c r="G1121" s="57"/>
      <c r="H1121" s="57"/>
      <c r="I1121" s="57"/>
      <c r="J1121" s="57"/>
      <c r="K1121" s="56"/>
      <c r="L1121" s="343" t="s">
        <v>409</v>
      </c>
      <c r="M1121" s="126" t="s">
        <v>399</v>
      </c>
      <c r="N1121" s="126" t="s">
        <v>400</v>
      </c>
      <c r="O1121" s="124"/>
      <c r="P1121" s="57"/>
      <c r="Q1121" s="57"/>
      <c r="R1121" s="57"/>
    </row>
    <row r="1122" spans="1:19" outlineLevel="1">
      <c r="A1122" s="54" t="s">
        <v>667</v>
      </c>
      <c r="C1122" s="162" t="s">
        <v>135</v>
      </c>
      <c r="D1122" s="175">
        <f>M1122</f>
        <v>147820687021</v>
      </c>
      <c r="E1122" s="175">
        <f t="shared" ref="D1122:E1124" si="390">N1122</f>
        <v>42528096533</v>
      </c>
      <c r="F1122" s="124"/>
      <c r="G1122" s="57"/>
      <c r="H1122" s="57"/>
      <c r="I1122" s="57"/>
      <c r="J1122" s="57"/>
      <c r="K1122" s="56"/>
      <c r="L1122" s="158" t="s">
        <v>135</v>
      </c>
      <c r="M1122" s="133">
        <f>'C1_정산표'!H37</f>
        <v>147820687021</v>
      </c>
      <c r="N1122" s="133">
        <f>'C1_정산표'!J37</f>
        <v>42528096533</v>
      </c>
      <c r="O1122" s="124"/>
      <c r="P1122" s="57"/>
      <c r="Q1122" s="57"/>
      <c r="R1122" s="57"/>
    </row>
    <row r="1123" spans="1:19" outlineLevel="1">
      <c r="A1123" s="54" t="s">
        <v>667</v>
      </c>
      <c r="C1123" s="162" t="s">
        <v>136</v>
      </c>
      <c r="D1123" s="175">
        <f t="shared" si="390"/>
        <v>10451730120</v>
      </c>
      <c r="E1123" s="175">
        <f t="shared" si="390"/>
        <v>95714220</v>
      </c>
      <c r="F1123" s="124"/>
      <c r="G1123" s="57"/>
      <c r="H1123" s="57"/>
      <c r="I1123" s="57"/>
      <c r="J1123" s="57"/>
      <c r="K1123" s="56"/>
      <c r="L1123" s="158" t="s">
        <v>136</v>
      </c>
      <c r="M1123" s="133">
        <f>'C1_정산표'!H55</f>
        <v>10451730120</v>
      </c>
      <c r="N1123" s="133">
        <f>'C1_정산표'!J55</f>
        <v>95714220</v>
      </c>
      <c r="O1123" s="124"/>
      <c r="P1123" s="57"/>
      <c r="Q1123" s="57"/>
      <c r="R1123" s="57"/>
    </row>
    <row r="1124" spans="1:19" outlineLevel="1">
      <c r="A1124" s="54" t="s">
        <v>667</v>
      </c>
      <c r="C1124" s="162" t="s">
        <v>77</v>
      </c>
      <c r="D1124" s="175">
        <f t="shared" si="390"/>
        <v>137368956901</v>
      </c>
      <c r="E1124" s="175">
        <f t="shared" si="390"/>
        <v>42432382313</v>
      </c>
      <c r="F1124" s="124"/>
      <c r="G1124" s="57"/>
      <c r="H1124" s="57"/>
      <c r="I1124" s="57"/>
      <c r="J1124" s="57"/>
      <c r="K1124" s="56"/>
      <c r="L1124" s="158" t="s">
        <v>77</v>
      </c>
      <c r="M1124" s="133">
        <f>M1122-M1123</f>
        <v>137368956901</v>
      </c>
      <c r="N1124" s="133">
        <f>N1122-N1123</f>
        <v>42432382313</v>
      </c>
      <c r="O1124" s="124"/>
      <c r="P1124" s="57"/>
      <c r="Q1124" s="57"/>
      <c r="R1124" s="57"/>
    </row>
    <row r="1125" spans="1:19" outlineLevel="1">
      <c r="A1125" s="54" t="s">
        <v>667</v>
      </c>
      <c r="C1125" s="162" t="s">
        <v>137</v>
      </c>
      <c r="D1125" s="175" t="str">
        <f>TEXT(M1125,"#,###")&amp;"좌 "</f>
        <v xml:space="preserve">2,900,000좌 </v>
      </c>
      <c r="E1125" s="175" t="str">
        <f>TEXT(N1125,"#,###")&amp;"좌 "</f>
        <v xml:space="preserve">3,100,000좌 </v>
      </c>
      <c r="F1125" s="124"/>
      <c r="G1125" s="57"/>
      <c r="H1125" s="57"/>
      <c r="I1125" s="57"/>
      <c r="J1125" s="57"/>
      <c r="K1125" s="56"/>
      <c r="L1125" s="158" t="s">
        <v>137</v>
      </c>
      <c r="M1125" s="132">
        <f>'C1_정산표'!$H$57/10000</f>
        <v>2900000</v>
      </c>
      <c r="N1125" s="132">
        <f>'C1_정산표'!J57/10000</f>
        <v>3100000</v>
      </c>
      <c r="O1125" s="124"/>
      <c r="P1125" s="57"/>
      <c r="Q1125" s="57"/>
      <c r="R1125" s="57"/>
    </row>
    <row r="1126" spans="1:19" outlineLevel="1">
      <c r="A1126" s="54" t="s">
        <v>667</v>
      </c>
      <c r="C1126" s="162" t="s">
        <v>138</v>
      </c>
      <c r="D1126" s="168">
        <f t="shared" ref="D1126:D1127" si="391">M1126</f>
        <v>47368.605827931031</v>
      </c>
      <c r="E1126" s="168">
        <f t="shared" ref="E1126:E1127" si="392">N1126</f>
        <v>13687.865262258065</v>
      </c>
      <c r="F1126" s="124"/>
      <c r="G1126" s="57"/>
      <c r="H1126" s="57"/>
      <c r="I1126" s="57"/>
      <c r="J1126" s="57"/>
      <c r="K1126" s="56"/>
      <c r="L1126" s="158" t="s">
        <v>1014</v>
      </c>
      <c r="M1126" s="178">
        <f>M1124/M1125</f>
        <v>47368.605827931031</v>
      </c>
      <c r="N1126" s="178">
        <f>N1124/N1125</f>
        <v>13687.865262258065</v>
      </c>
      <c r="O1126" s="124"/>
      <c r="P1126" s="57"/>
      <c r="Q1126" s="57"/>
      <c r="R1126" s="57"/>
    </row>
    <row r="1127" spans="1:19" outlineLevel="1">
      <c r="A1127" s="54" t="s">
        <v>667</v>
      </c>
      <c r="C1127" s="162" t="s">
        <v>875</v>
      </c>
      <c r="D1127" s="168">
        <f t="shared" si="391"/>
        <v>47368605.827931032</v>
      </c>
      <c r="E1127" s="168">
        <f t="shared" si="392"/>
        <v>13687865.262258064</v>
      </c>
      <c r="F1127" s="124"/>
      <c r="G1127" s="57"/>
      <c r="H1127" s="57"/>
      <c r="I1127" s="57"/>
      <c r="J1127" s="57"/>
      <c r="K1127" s="56"/>
      <c r="L1127" s="158" t="s">
        <v>1015</v>
      </c>
      <c r="M1127" s="178">
        <f>(M1124+M1056)/M1125*1000</f>
        <v>47368605.827931032</v>
      </c>
      <c r="N1127" s="178">
        <f>(N1124+N1056)/N1125*1000</f>
        <v>13687865.262258064</v>
      </c>
      <c r="Q1127" s="57"/>
      <c r="R1127" s="57"/>
    </row>
    <row r="1128" spans="1:19" outlineLevel="1">
      <c r="C1128" s="123"/>
      <c r="D1128" s="179"/>
      <c r="E1128" s="179"/>
      <c r="F1128" s="124"/>
      <c r="G1128" s="57"/>
      <c r="H1128" s="57"/>
      <c r="I1128" s="57"/>
      <c r="J1128" s="57"/>
      <c r="K1128" s="56"/>
      <c r="L1128" s="124"/>
      <c r="M1128" s="180"/>
      <c r="N1128" s="180"/>
      <c r="O1128" s="124"/>
      <c r="P1128" s="57"/>
      <c r="Q1128" s="57"/>
      <c r="R1128" s="57"/>
    </row>
    <row r="1129" spans="1:19" outlineLevel="1">
      <c r="C1129" s="123"/>
      <c r="D1129" s="179"/>
      <c r="E1129" s="179"/>
      <c r="F1129" s="124"/>
      <c r="G1129" s="57"/>
      <c r="H1129" s="57"/>
      <c r="I1129" s="57"/>
      <c r="J1129" s="57"/>
      <c r="K1129" s="56"/>
      <c r="L1129" s="124"/>
      <c r="M1129" s="181" t="b">
        <f>'C1_정산표'!H68=M1126</f>
        <v>1</v>
      </c>
      <c r="N1129" s="181" t="b">
        <f>'C1_정산표'!J68=N1126</f>
        <v>1</v>
      </c>
      <c r="O1129" s="124"/>
      <c r="P1129" s="57"/>
      <c r="Q1129" s="57"/>
      <c r="R1129" s="57"/>
    </row>
    <row r="1130" spans="1:19" outlineLevel="1">
      <c r="C1130" s="123"/>
      <c r="D1130" s="179"/>
      <c r="E1130" s="179"/>
      <c r="F1130" s="124"/>
      <c r="G1130" s="57"/>
      <c r="H1130" s="57"/>
      <c r="I1130" s="57"/>
      <c r="J1130" s="57"/>
      <c r="K1130" s="56"/>
      <c r="L1130" s="124"/>
      <c r="M1130" s="332"/>
      <c r="N1130" s="332"/>
      <c r="O1130" s="124"/>
      <c r="P1130" s="57"/>
      <c r="Q1130" s="57"/>
      <c r="R1130" s="57"/>
    </row>
    <row r="1131" spans="1:19" outlineLevel="1">
      <c r="C1131" s="123"/>
      <c r="D1131" s="179"/>
      <c r="E1131" s="179"/>
      <c r="F1131" s="124"/>
      <c r="G1131" s="57"/>
      <c r="H1131" s="57"/>
      <c r="I1131" s="57"/>
      <c r="J1131" s="57"/>
      <c r="K1131" s="56"/>
      <c r="L1131" s="124"/>
      <c r="M1131" s="332"/>
      <c r="N1131" s="332"/>
      <c r="O1131" s="124"/>
      <c r="P1131" s="57"/>
      <c r="Q1131" s="57"/>
      <c r="R1131" s="57"/>
    </row>
    <row r="1132" spans="1:19">
      <c r="C1132" s="182"/>
      <c r="D1132" s="57"/>
      <c r="E1132" s="57"/>
      <c r="F1132" s="122"/>
      <c r="G1132" s="57"/>
      <c r="H1132" s="57"/>
      <c r="I1132" s="57"/>
      <c r="J1132" s="57"/>
      <c r="K1132" s="56"/>
      <c r="L1132" s="183"/>
      <c r="M1132" s="57"/>
      <c r="N1132" s="57"/>
      <c r="O1132" s="122"/>
      <c r="P1132" s="57"/>
      <c r="Q1132" s="57"/>
      <c r="R1132" s="57"/>
    </row>
    <row r="1133" spans="1:19">
      <c r="C1133" s="55"/>
      <c r="D1133" s="119"/>
      <c r="E1133" s="119"/>
      <c r="G1133" s="57"/>
      <c r="H1133" s="57"/>
      <c r="I1133" s="57"/>
      <c r="J1133" s="57"/>
      <c r="K1133" s="56"/>
      <c r="P1133" s="57"/>
      <c r="Q1133" s="57"/>
      <c r="R1133" s="57"/>
    </row>
    <row r="1134" spans="1:19" outlineLevel="1">
      <c r="A1134" s="54" t="s">
        <v>667</v>
      </c>
      <c r="C1134" s="120" t="str">
        <f>L1134</f>
        <v>1. 집합투자업자와 그 특수관계자와의 거래</v>
      </c>
      <c r="G1134" s="57"/>
      <c r="H1134" s="57"/>
      <c r="I1134" s="57"/>
      <c r="J1134" s="57"/>
      <c r="K1134" s="56"/>
      <c r="L1134" s="121" t="s">
        <v>706</v>
      </c>
      <c r="P1134" s="57"/>
      <c r="Q1134" s="57"/>
      <c r="R1134" s="57"/>
      <c r="S1134" s="57"/>
    </row>
    <row r="1135" spans="1:19" outlineLevel="1">
      <c r="A1135" s="54" t="s">
        <v>667</v>
      </c>
      <c r="C1135" s="120"/>
      <c r="G1135" s="57"/>
      <c r="H1135" s="57"/>
      <c r="I1135" s="57"/>
      <c r="J1135" s="57"/>
      <c r="K1135" s="56"/>
      <c r="L1135" s="121"/>
      <c r="P1135" s="57"/>
      <c r="Q1135" s="57"/>
      <c r="R1135" s="57"/>
      <c r="S1135" s="57"/>
    </row>
    <row r="1136" spans="1:19" outlineLevel="1">
      <c r="A1136" s="54" t="s">
        <v>667</v>
      </c>
      <c r="C1136" s="123" t="s">
        <v>167</v>
      </c>
      <c r="G1136" s="57"/>
      <c r="H1136" s="57"/>
      <c r="I1136" s="57"/>
      <c r="J1136" s="57"/>
      <c r="K1136" s="56"/>
      <c r="L1136" s="124" t="s">
        <v>168</v>
      </c>
      <c r="O1136" s="49">
        <v>490113</v>
      </c>
      <c r="P1136" s="57"/>
      <c r="Q1136" s="57"/>
      <c r="R1136" s="57"/>
      <c r="S1136" s="57"/>
    </row>
    <row r="1137" spans="1:19" outlineLevel="1">
      <c r="A1137" s="54" t="s">
        <v>667</v>
      </c>
      <c r="C1137" s="185"/>
      <c r="D1137" s="346"/>
      <c r="E1137" s="184"/>
      <c r="F1137" s="346"/>
      <c r="G1137" s="57"/>
      <c r="H1137" s="57"/>
      <c r="I1137" s="57"/>
      <c r="J1137" s="57"/>
      <c r="K1137" s="56"/>
      <c r="L1137" s="184"/>
      <c r="M1137" s="346"/>
      <c r="N1137" s="184"/>
      <c r="O1137" s="488"/>
      <c r="P1137" s="57"/>
      <c r="Q1137" s="57"/>
      <c r="R1137" s="57"/>
      <c r="S1137" s="57"/>
    </row>
    <row r="1138" spans="1:19" outlineLevel="1">
      <c r="A1138" s="54" t="s">
        <v>667</v>
      </c>
      <c r="C1138" s="125" t="s">
        <v>418</v>
      </c>
      <c r="D1138" s="126" t="s">
        <v>419</v>
      </c>
      <c r="E1138" s="126" t="s">
        <v>399</v>
      </c>
      <c r="F1138" s="126" t="s">
        <v>400</v>
      </c>
      <c r="G1138" s="57"/>
      <c r="H1138" s="57"/>
      <c r="I1138" s="57"/>
      <c r="J1138" s="57"/>
      <c r="K1138" s="56"/>
      <c r="L1138" s="343" t="s">
        <v>414</v>
      </c>
      <c r="M1138" s="126" t="s">
        <v>415</v>
      </c>
      <c r="N1138" s="126" t="s">
        <v>416</v>
      </c>
      <c r="O1138" s="126" t="s">
        <v>417</v>
      </c>
      <c r="P1138" s="57"/>
      <c r="Q1138" s="57"/>
      <c r="R1138" s="57"/>
      <c r="S1138" s="57"/>
    </row>
    <row r="1139" spans="1:19" outlineLevel="1">
      <c r="A1139" s="54" t="s">
        <v>667</v>
      </c>
      <c r="C1139" s="815" t="str">
        <f>L1139</f>
        <v>한빛자산운용(주)</v>
      </c>
      <c r="D1139" s="189" t="str">
        <f>M1139</f>
        <v>미지급집합투자업자보수</v>
      </c>
      <c r="E1139" s="129">
        <f>ROUND(N1139/1000,0)</f>
        <v>251</v>
      </c>
      <c r="F1139" s="129">
        <f>ROUND(O1139/1000,0)</f>
        <v>0</v>
      </c>
      <c r="G1139" s="57" t="b">
        <f>F1004=E1139</f>
        <v>1</v>
      </c>
      <c r="H1139" s="57" t="b">
        <f>H1004=F1139</f>
        <v>0</v>
      </c>
      <c r="I1139" s="57"/>
      <c r="J1139" s="57"/>
      <c r="K1139" s="56"/>
      <c r="L1139" s="817" t="str">
        <f>M1004</f>
        <v>한빛자산운용(주)</v>
      </c>
      <c r="M1139" s="189" t="s">
        <v>320</v>
      </c>
      <c r="N1139" s="129">
        <f>O1004</f>
        <v>251130</v>
      </c>
      <c r="O1139" s="129"/>
      <c r="P1139" s="57"/>
      <c r="Q1139" s="57"/>
      <c r="R1139" s="57"/>
      <c r="S1139" s="57"/>
    </row>
    <row r="1140" spans="1:19" outlineLevel="1">
      <c r="A1140" s="54" t="s">
        <v>667</v>
      </c>
      <c r="C1140" s="815"/>
      <c r="D1140" s="189" t="str">
        <f>M1140</f>
        <v>집합투자보수</v>
      </c>
      <c r="E1140" s="129">
        <f>ROUND(N1140/1000,0)</f>
        <v>650</v>
      </c>
      <c r="F1140" s="129">
        <f>ROUND(O1140/1000,0)</f>
        <v>0</v>
      </c>
      <c r="G1140" s="57" t="b">
        <f>E1004=E1140</f>
        <v>1</v>
      </c>
      <c r="H1140" s="57" t="b">
        <f>F1140=G1004</f>
        <v>0</v>
      </c>
      <c r="I1140" s="361" t="s">
        <v>884</v>
      </c>
      <c r="J1140" s="57"/>
      <c r="K1140" s="56"/>
      <c r="L1140" s="817"/>
      <c r="M1140" s="189" t="s">
        <v>321</v>
      </c>
      <c r="N1140" s="129">
        <f>N1004</f>
        <v>650007</v>
      </c>
      <c r="O1140" s="129"/>
      <c r="P1140" s="57"/>
      <c r="Q1140" s="57"/>
      <c r="R1140" s="57"/>
      <c r="S1140" s="57"/>
    </row>
    <row r="1141" spans="1:19" outlineLevel="1">
      <c r="A1141" s="54" t="s">
        <v>667</v>
      </c>
      <c r="C1141" s="815" t="str">
        <f>L1141</f>
        <v>종목028</v>
      </c>
      <c r="D1141" s="63" t="str">
        <f>M1141</f>
        <v>미지급판매회사보수</v>
      </c>
      <c r="E1141" s="129">
        <f t="shared" ref="E1141:E1144" si="393">ROUND(N1141/1000,0)</f>
        <v>109</v>
      </c>
      <c r="F1141" s="129">
        <f t="shared" ref="F1141:F1146" si="394">ROUND(O1141/1000,0)</f>
        <v>0</v>
      </c>
      <c r="G1141" s="57"/>
      <c r="H1141" s="57"/>
      <c r="I1141" s="358"/>
      <c r="J1141" s="57"/>
      <c r="K1141" s="56"/>
      <c r="L1141" s="818" t="s">
        <v>1195</v>
      </c>
      <c r="M1141" s="63" t="s">
        <v>322</v>
      </c>
      <c r="N1141" s="63">
        <f>'ETF보수 추가자료'!I5</f>
        <v>109231</v>
      </c>
      <c r="O1141" s="63"/>
      <c r="P1141" s="824" t="s">
        <v>312</v>
      </c>
      <c r="Q1141" s="57"/>
      <c r="R1141" s="57"/>
    </row>
    <row r="1142" spans="1:19" outlineLevel="1">
      <c r="A1142" s="54" t="s">
        <v>667</v>
      </c>
      <c r="C1142" s="815"/>
      <c r="D1142" s="63" t="str">
        <f>M1142</f>
        <v>판매보수</v>
      </c>
      <c r="E1142" s="129">
        <f t="shared" si="393"/>
        <v>120</v>
      </c>
      <c r="F1142" s="129">
        <f t="shared" si="394"/>
        <v>0</v>
      </c>
      <c r="G1142" s="57"/>
      <c r="H1142" s="57"/>
      <c r="I1142" s="358"/>
      <c r="J1142" s="57"/>
      <c r="K1142" s="56"/>
      <c r="L1142" s="819"/>
      <c r="M1142" s="63" t="s">
        <v>323</v>
      </c>
      <c r="N1142" s="63">
        <f>O1153</f>
        <v>119659</v>
      </c>
      <c r="O1142" s="63"/>
      <c r="P1142" s="824"/>
      <c r="Q1142" s="57"/>
      <c r="R1142" s="57"/>
    </row>
    <row r="1143" spans="1:19" outlineLevel="1">
      <c r="A1143" s="54" t="s">
        <v>667</v>
      </c>
      <c r="C1143" s="815" t="str">
        <f>L1143</f>
        <v>한빛생명</v>
      </c>
      <c r="D1143" s="63" t="str">
        <f t="shared" ref="D1143:D1146" si="395">M1143</f>
        <v>미지급판매회사보수</v>
      </c>
      <c r="E1143" s="129">
        <f t="shared" si="393"/>
        <v>0</v>
      </c>
      <c r="F1143" s="129">
        <f t="shared" si="394"/>
        <v>0</v>
      </c>
      <c r="G1143" s="57"/>
      <c r="H1143" s="57"/>
      <c r="I1143" s="358"/>
      <c r="J1143" s="57"/>
      <c r="K1143" s="56"/>
      <c r="L1143" s="818" t="s">
        <v>1009</v>
      </c>
      <c r="M1143" s="63" t="s">
        <v>322</v>
      </c>
      <c r="N1143" s="63">
        <f>N1163</f>
        <v>0</v>
      </c>
      <c r="O1143" s="63"/>
      <c r="P1143" s="824"/>
      <c r="Q1143" s="57"/>
      <c r="R1143" s="57"/>
    </row>
    <row r="1144" spans="1:19" outlineLevel="1">
      <c r="A1144" s="54" t="s">
        <v>667</v>
      </c>
      <c r="C1144" s="815"/>
      <c r="D1144" s="63" t="str">
        <f t="shared" si="395"/>
        <v>판매보수</v>
      </c>
      <c r="E1144" s="129">
        <f t="shared" si="393"/>
        <v>0</v>
      </c>
      <c r="F1144" s="129">
        <f t="shared" si="394"/>
        <v>0</v>
      </c>
      <c r="G1144" s="57"/>
      <c r="H1144" s="57"/>
      <c r="I1144" s="358"/>
      <c r="J1144" s="57"/>
      <c r="K1144" s="56"/>
      <c r="L1144" s="819"/>
      <c r="M1144" s="63" t="s">
        <v>323</v>
      </c>
      <c r="N1144" s="63">
        <f>P1163</f>
        <v>0</v>
      </c>
      <c r="O1144" s="63"/>
      <c r="P1144" s="824"/>
      <c r="Q1144" s="57"/>
      <c r="R1144" s="57"/>
    </row>
    <row r="1145" spans="1:19" outlineLevel="1">
      <c r="A1145" s="54" t="s">
        <v>667</v>
      </c>
      <c r="C1145" s="826" t="str">
        <f>L1145</f>
        <v>다솜펀드파트너스(주)
(구, "한빛펀드서비스(주)")</v>
      </c>
      <c r="D1145" s="63" t="str">
        <f t="shared" si="395"/>
        <v>미지급사무관리회사보수</v>
      </c>
      <c r="E1145" s="129">
        <f>ROUND(N1145/1000,0)</f>
        <v>2512</v>
      </c>
      <c r="F1145" s="129">
        <f t="shared" si="394"/>
        <v>0</v>
      </c>
      <c r="G1145" s="57" t="b">
        <f>F1007=E1145</f>
        <v>1</v>
      </c>
      <c r="H1145" s="57" t="b">
        <f>F1145=H1007</f>
        <v>0</v>
      </c>
      <c r="I1145" s="57"/>
      <c r="J1145" s="57"/>
      <c r="K1145" s="56"/>
      <c r="L1145" s="818" t="str">
        <f>M1018</f>
        <v>다솜펀드파트너스(주)
(구, "한빛펀드서비스(주)")</v>
      </c>
      <c r="M1145" s="63" t="s">
        <v>324</v>
      </c>
      <c r="N1145" s="63">
        <f>O1007</f>
        <v>2511689</v>
      </c>
      <c r="O1145" s="63"/>
      <c r="P1145" s="57"/>
      <c r="Q1145" s="57"/>
      <c r="R1145" s="57"/>
      <c r="S1145" s="57"/>
    </row>
    <row r="1146" spans="1:19" outlineLevel="1">
      <c r="A1146" s="54" t="s">
        <v>667</v>
      </c>
      <c r="C1146" s="826"/>
      <c r="D1146" s="63" t="str">
        <f t="shared" si="395"/>
        <v>사무관리보수</v>
      </c>
      <c r="E1146" s="129">
        <f>ROUND(N1146/1000,0)</f>
        <v>6502</v>
      </c>
      <c r="F1146" s="129">
        <f t="shared" si="394"/>
        <v>0</v>
      </c>
      <c r="G1146" s="57" t="b">
        <f>E1146=E1007</f>
        <v>1</v>
      </c>
      <c r="H1146" s="57" t="b">
        <f>F1146=G1007</f>
        <v>0</v>
      </c>
      <c r="I1146" s="57"/>
      <c r="J1146" s="57"/>
      <c r="K1146" s="56"/>
      <c r="L1146" s="819"/>
      <c r="M1146" s="63" t="s">
        <v>325</v>
      </c>
      <c r="N1146" s="63">
        <f>N1007</f>
        <v>6501699</v>
      </c>
      <c r="O1146" s="63"/>
      <c r="P1146" s="57"/>
      <c r="Q1146" s="57"/>
      <c r="R1146" s="57"/>
      <c r="S1146" s="57"/>
    </row>
    <row r="1147" spans="1:19" outlineLevel="1">
      <c r="A1147" s="54" t="s">
        <v>667</v>
      </c>
      <c r="C1147" s="55"/>
      <c r="G1147" s="57"/>
      <c r="H1147" s="57"/>
      <c r="I1147" s="57"/>
      <c r="J1147" s="57"/>
      <c r="K1147" s="56"/>
      <c r="P1147" s="57"/>
      <c r="Q1147" s="57"/>
      <c r="R1147" s="57"/>
      <c r="S1147" s="57"/>
    </row>
    <row r="1148" spans="1:19" outlineLevel="1">
      <c r="A1148" s="54" t="s">
        <v>667</v>
      </c>
      <c r="C1148" s="55"/>
      <c r="G1148" s="57"/>
      <c r="H1148" s="57"/>
      <c r="I1148" s="57"/>
      <c r="J1148" s="57"/>
      <c r="K1148" s="56"/>
      <c r="P1148" s="57"/>
      <c r="Q1148" s="57"/>
      <c r="R1148" s="57"/>
      <c r="S1148" s="57"/>
    </row>
    <row r="1149" spans="1:19" outlineLevel="1">
      <c r="A1149" s="54" t="s">
        <v>667</v>
      </c>
      <c r="C1149" s="55"/>
      <c r="G1149" s="57"/>
      <c r="H1149" s="57"/>
      <c r="I1149" s="57"/>
      <c r="J1149" s="57"/>
      <c r="K1149" s="56"/>
      <c r="P1149" s="57"/>
      <c r="Q1149" s="57"/>
      <c r="R1149" s="57"/>
      <c r="S1149" s="57"/>
    </row>
    <row r="1150" spans="1:19" outlineLevel="1">
      <c r="A1150" s="54" t="s">
        <v>667</v>
      </c>
      <c r="C1150" s="55"/>
      <c r="G1150" s="57"/>
      <c r="H1150" s="57"/>
      <c r="I1150" s="57"/>
      <c r="J1150" s="57"/>
      <c r="K1150" s="56"/>
      <c r="P1150" s="57"/>
      <c r="Q1150" s="57"/>
      <c r="R1150" s="57"/>
      <c r="S1150" s="57"/>
    </row>
    <row r="1151" spans="1:19" outlineLevel="1">
      <c r="A1151" s="54" t="s">
        <v>667</v>
      </c>
      <c r="C1151" s="55"/>
      <c r="G1151" s="57"/>
      <c r="H1151" s="57"/>
      <c r="I1151" s="57"/>
      <c r="J1151" s="57"/>
      <c r="K1151" s="56"/>
      <c r="L1151" s="49" t="s">
        <v>707</v>
      </c>
      <c r="M1151" s="828" t="s">
        <v>240</v>
      </c>
      <c r="N1151" s="828"/>
      <c r="O1151" s="829" t="s">
        <v>241</v>
      </c>
      <c r="P1151" s="829"/>
      <c r="S1151" s="827" t="s">
        <v>313</v>
      </c>
    </row>
    <row r="1152" spans="1:19" outlineLevel="1">
      <c r="A1152" s="54" t="s">
        <v>667</v>
      </c>
      <c r="C1152" s="55"/>
      <c r="K1152" s="56"/>
      <c r="M1152" s="90" t="s">
        <v>242</v>
      </c>
      <c r="N1152" s="90" t="s">
        <v>243</v>
      </c>
      <c r="O1152" s="90" t="s">
        <v>242</v>
      </c>
      <c r="P1152" s="90" t="s">
        <v>243</v>
      </c>
      <c r="S1152" s="827"/>
    </row>
    <row r="1153" spans="1:19" outlineLevel="1">
      <c r="A1153" s="54" t="s">
        <v>667</v>
      </c>
      <c r="C1153" s="55"/>
      <c r="K1153" s="56"/>
      <c r="L1153" s="61" t="s">
        <v>708</v>
      </c>
      <c r="M1153" s="260">
        <f>'ETF보수 추가자료'!I5</f>
        <v>109231</v>
      </c>
      <c r="N1153" s="260"/>
      <c r="O1153" s="260">
        <f>'ETF보수 추가자료'!I40</f>
        <v>119659</v>
      </c>
      <c r="P1153" s="260"/>
      <c r="S1153" s="827"/>
    </row>
    <row r="1154" spans="1:19" outlineLevel="1">
      <c r="A1154" s="54" t="s">
        <v>667</v>
      </c>
      <c r="C1154" s="55"/>
      <c r="K1154" s="56"/>
      <c r="L1154" s="61" t="s">
        <v>709</v>
      </c>
      <c r="M1154" s="260"/>
      <c r="N1154" s="260"/>
      <c r="O1154" s="260"/>
      <c r="P1154" s="260"/>
      <c r="S1154" s="827"/>
    </row>
    <row r="1155" spans="1:19" outlineLevel="1">
      <c r="A1155" s="54" t="s">
        <v>667</v>
      </c>
      <c r="C1155" s="55"/>
      <c r="K1155" s="56"/>
      <c r="L1155" s="61" t="s">
        <v>1021</v>
      </c>
      <c r="M1155" s="260"/>
      <c r="N1155" s="260"/>
      <c r="O1155" s="260"/>
      <c r="P1155" s="260"/>
      <c r="S1155" s="827"/>
    </row>
    <row r="1156" spans="1:19" ht="16.5" outlineLevel="1">
      <c r="A1156" s="54" t="s">
        <v>667</v>
      </c>
      <c r="C1156" s="55"/>
      <c r="K1156" s="56"/>
      <c r="L1156" s="61" t="s">
        <v>711</v>
      </c>
      <c r="M1156" s="260"/>
      <c r="N1156" s="260"/>
      <c r="O1156" s="260"/>
      <c r="P1156" s="260"/>
      <c r="S1156" s="827"/>
    </row>
    <row r="1157" spans="1:19" ht="16.5" outlineLevel="1">
      <c r="A1157" s="54" t="s">
        <v>667</v>
      </c>
      <c r="C1157" s="55"/>
      <c r="K1157" s="56"/>
      <c r="L1157" s="61" t="s">
        <v>712</v>
      </c>
      <c r="M1157" s="260"/>
      <c r="N1157" s="260"/>
      <c r="O1157" s="260"/>
      <c r="P1157" s="260"/>
      <c r="S1157" s="827"/>
    </row>
    <row r="1158" spans="1:19" ht="16.5" outlineLevel="1">
      <c r="A1158" s="54" t="s">
        <v>667</v>
      </c>
      <c r="C1158" s="55"/>
      <c r="K1158" s="56"/>
      <c r="L1158" s="61" t="s">
        <v>713</v>
      </c>
      <c r="M1158" s="260"/>
      <c r="N1158" s="260"/>
      <c r="O1158" s="260"/>
      <c r="P1158" s="260"/>
      <c r="S1158" s="827"/>
    </row>
    <row r="1159" spans="1:19" ht="16.5" outlineLevel="1">
      <c r="A1159" s="54" t="s">
        <v>667</v>
      </c>
      <c r="C1159" s="55"/>
      <c r="K1159" s="56"/>
      <c r="L1159" s="61" t="s">
        <v>714</v>
      </c>
      <c r="M1159" s="260"/>
      <c r="N1159" s="260"/>
      <c r="O1159" s="260"/>
      <c r="P1159" s="260"/>
      <c r="S1159" s="827"/>
    </row>
    <row r="1160" spans="1:19" ht="16.5" outlineLevel="1">
      <c r="C1160" s="55"/>
      <c r="K1160" s="56"/>
      <c r="L1160" s="61" t="s">
        <v>715</v>
      </c>
      <c r="M1160" s="260"/>
      <c r="N1160" s="260"/>
      <c r="O1160" s="260"/>
      <c r="P1160" s="260"/>
      <c r="S1160" s="827"/>
    </row>
    <row r="1161" spans="1:19" ht="16.5" outlineLevel="1">
      <c r="A1161" s="54" t="s">
        <v>667</v>
      </c>
      <c r="C1161" s="55"/>
      <c r="K1161" s="56"/>
      <c r="L1161" s="61" t="s">
        <v>716</v>
      </c>
      <c r="M1161" s="260"/>
      <c r="N1161" s="260"/>
      <c r="O1161" s="260"/>
      <c r="P1161" s="260"/>
      <c r="S1161" s="827"/>
    </row>
    <row r="1162" spans="1:19" ht="16.5" outlineLevel="1">
      <c r="A1162" s="54" t="s">
        <v>667</v>
      </c>
      <c r="C1162" s="55"/>
      <c r="K1162" s="56"/>
      <c r="L1162" s="61" t="s">
        <v>1020</v>
      </c>
      <c r="M1162" s="260"/>
      <c r="N1162" s="260"/>
      <c r="O1162" s="260"/>
      <c r="P1162" s="260"/>
      <c r="S1162" s="827"/>
    </row>
    <row r="1163" spans="1:19" outlineLevel="1">
      <c r="A1163" s="54" t="s">
        <v>667</v>
      </c>
      <c r="C1163" s="55"/>
      <c r="K1163" s="56"/>
      <c r="M1163" s="63">
        <f>SUM(M1153:M1162)</f>
        <v>109231</v>
      </c>
      <c r="N1163" s="63">
        <f t="shared" ref="N1163:P1163" si="396">SUM(N1153:N1162)</f>
        <v>0</v>
      </c>
      <c r="O1163" s="63">
        <f t="shared" si="396"/>
        <v>119659</v>
      </c>
      <c r="P1163" s="63">
        <f t="shared" si="396"/>
        <v>0</v>
      </c>
      <c r="S1163" s="827"/>
    </row>
    <row r="1164" spans="1:19" outlineLevel="1">
      <c r="A1164" s="54" t="s">
        <v>667</v>
      </c>
      <c r="C1164" s="55"/>
      <c r="K1164" s="56"/>
      <c r="S1164" s="827"/>
    </row>
    <row r="1165" spans="1:19" outlineLevel="1">
      <c r="A1165" s="54" t="s">
        <v>667</v>
      </c>
      <c r="C1165" s="55"/>
      <c r="K1165" s="56"/>
      <c r="S1165" s="827"/>
    </row>
    <row r="1166" spans="1:19" outlineLevel="1">
      <c r="A1166" s="54" t="s">
        <v>667</v>
      </c>
      <c r="C1166" s="55"/>
      <c r="K1166" s="56"/>
      <c r="M1166" s="828" t="s">
        <v>240</v>
      </c>
      <c r="N1166" s="828"/>
      <c r="O1166" s="829" t="s">
        <v>241</v>
      </c>
      <c r="P1166" s="829"/>
      <c r="S1166" s="827"/>
    </row>
    <row r="1167" spans="1:19" outlineLevel="1">
      <c r="A1167" s="54" t="s">
        <v>667</v>
      </c>
      <c r="C1167" s="55"/>
      <c r="K1167" s="56"/>
      <c r="L1167" s="49" t="s">
        <v>717</v>
      </c>
      <c r="M1167" s="90" t="s">
        <v>242</v>
      </c>
      <c r="N1167" s="90" t="s">
        <v>243</v>
      </c>
      <c r="O1167" s="90" t="s">
        <v>242</v>
      </c>
      <c r="P1167" s="90" t="s">
        <v>243</v>
      </c>
      <c r="S1167" s="827"/>
    </row>
    <row r="1168" spans="1:19" outlineLevel="1">
      <c r="A1168" s="54" t="s">
        <v>667</v>
      </c>
      <c r="C1168" s="55"/>
      <c r="K1168" s="56"/>
      <c r="L1168" s="61" t="s">
        <v>708</v>
      </c>
      <c r="M1168" s="260">
        <v>2931</v>
      </c>
      <c r="N1168" s="260"/>
      <c r="O1168" s="260">
        <v>11556</v>
      </c>
      <c r="P1168" s="260"/>
      <c r="S1168" s="827"/>
    </row>
    <row r="1169" spans="1:19" outlineLevel="1">
      <c r="A1169" s="54" t="s">
        <v>667</v>
      </c>
      <c r="C1169" s="55"/>
      <c r="K1169" s="56"/>
      <c r="L1169" s="61" t="s">
        <v>709</v>
      </c>
      <c r="M1169" s="260"/>
      <c r="N1169" s="260"/>
      <c r="O1169" s="260"/>
      <c r="P1169" s="260"/>
      <c r="S1169" s="827"/>
    </row>
    <row r="1170" spans="1:19" outlineLevel="1">
      <c r="A1170" s="54" t="s">
        <v>667</v>
      </c>
      <c r="C1170" s="55"/>
      <c r="K1170" s="56"/>
      <c r="L1170" s="61" t="s">
        <v>710</v>
      </c>
      <c r="M1170" s="260"/>
      <c r="N1170" s="260"/>
      <c r="O1170" s="260"/>
      <c r="P1170" s="260"/>
      <c r="S1170" s="827"/>
    </row>
    <row r="1171" spans="1:19" ht="16.5" outlineLevel="1">
      <c r="A1171" s="54" t="s">
        <v>667</v>
      </c>
      <c r="C1171" s="55"/>
      <c r="K1171" s="56"/>
      <c r="L1171" s="61" t="s">
        <v>711</v>
      </c>
      <c r="M1171" s="260"/>
      <c r="N1171" s="260"/>
      <c r="O1171" s="260"/>
      <c r="P1171" s="260"/>
      <c r="S1171" s="827"/>
    </row>
    <row r="1172" spans="1:19" ht="16.5" outlineLevel="1">
      <c r="A1172" s="54" t="s">
        <v>667</v>
      </c>
      <c r="C1172" s="55"/>
      <c r="K1172" s="56"/>
      <c r="L1172" s="61" t="s">
        <v>712</v>
      </c>
      <c r="M1172" s="260"/>
      <c r="N1172" s="260"/>
      <c r="O1172" s="260"/>
      <c r="P1172" s="260"/>
      <c r="S1172" s="827"/>
    </row>
    <row r="1173" spans="1:19" ht="16.5" outlineLevel="1">
      <c r="A1173" s="54" t="s">
        <v>667</v>
      </c>
      <c r="C1173" s="55"/>
      <c r="K1173" s="56"/>
      <c r="L1173" s="61" t="s">
        <v>713</v>
      </c>
      <c r="M1173" s="260"/>
      <c r="N1173" s="260"/>
      <c r="O1173" s="260"/>
      <c r="P1173" s="260"/>
      <c r="S1173" s="827"/>
    </row>
    <row r="1174" spans="1:19" ht="16.5" outlineLevel="1">
      <c r="A1174" s="54" t="s">
        <v>667</v>
      </c>
      <c r="C1174" s="55"/>
      <c r="K1174" s="56"/>
      <c r="L1174" s="61" t="s">
        <v>714</v>
      </c>
      <c r="M1174" s="260"/>
      <c r="N1174" s="260"/>
      <c r="O1174" s="260"/>
      <c r="P1174" s="260"/>
      <c r="S1174" s="827"/>
    </row>
    <row r="1175" spans="1:19" ht="16.5" outlineLevel="1">
      <c r="A1175" s="54" t="s">
        <v>667</v>
      </c>
      <c r="C1175" s="55"/>
      <c r="K1175" s="56"/>
      <c r="L1175" s="61" t="s">
        <v>715</v>
      </c>
      <c r="M1175" s="260"/>
      <c r="N1175" s="260"/>
      <c r="O1175" s="260"/>
      <c r="P1175" s="260"/>
      <c r="S1175" s="827"/>
    </row>
    <row r="1176" spans="1:19" ht="16.5" outlineLevel="1">
      <c r="A1176" s="54" t="s">
        <v>667</v>
      </c>
      <c r="C1176" s="55"/>
      <c r="K1176" s="56"/>
      <c r="L1176" s="61" t="s">
        <v>716</v>
      </c>
      <c r="M1176" s="260"/>
      <c r="N1176" s="260"/>
      <c r="O1176" s="260"/>
      <c r="P1176" s="260"/>
      <c r="S1176" s="827"/>
    </row>
    <row r="1177" spans="1:19" outlineLevel="1">
      <c r="A1177" s="54" t="s">
        <v>667</v>
      </c>
      <c r="C1177" s="55"/>
      <c r="K1177" s="56"/>
      <c r="M1177" s="63">
        <f>SUM(M1168:M1176)</f>
        <v>2931</v>
      </c>
      <c r="N1177" s="63">
        <f>SUM(N1168:N1176)</f>
        <v>0</v>
      </c>
      <c r="O1177" s="63">
        <f>SUM(O1168:O1176)</f>
        <v>11556</v>
      </c>
      <c r="P1177" s="63">
        <f>SUM(P1168:P1176)</f>
        <v>0</v>
      </c>
      <c r="S1177" s="827"/>
    </row>
    <row r="1178" spans="1:19" outlineLevel="1">
      <c r="A1178" s="54" t="s">
        <v>667</v>
      </c>
      <c r="C1178" s="55"/>
      <c r="K1178" s="56"/>
    </row>
    <row r="1179" spans="1:19" outlineLevel="1">
      <c r="A1179" s="54" t="s">
        <v>667</v>
      </c>
      <c r="C1179" s="55"/>
      <c r="K1179" s="56"/>
    </row>
    <row r="1180" spans="1:19" outlineLevel="1">
      <c r="A1180" s="54" t="s">
        <v>667</v>
      </c>
      <c r="C1180" s="120" t="str">
        <f>L1180</f>
        <v>12. 담보제공자산</v>
      </c>
      <c r="K1180" s="56"/>
      <c r="L1180" s="577" t="s">
        <v>7495</v>
      </c>
    </row>
    <row r="1181" spans="1:19" outlineLevel="1">
      <c r="A1181" s="54" t="s">
        <v>667</v>
      </c>
      <c r="C1181" s="120"/>
      <c r="K1181" s="56"/>
      <c r="L1181" s="577"/>
    </row>
    <row r="1182" spans="1:19" outlineLevel="1">
      <c r="A1182" s="54" t="s">
        <v>667</v>
      </c>
      <c r="C1182" s="123" t="str">
        <f>L1182</f>
        <v>당기말 및 전기말 현재 투자신탁이 보유하고 있는 유가증권 중 담보로 제공되어 있는 내역은 다음과 같습니다.</v>
      </c>
      <c r="K1182" s="56"/>
      <c r="L1182" s="578" t="s">
        <v>7496</v>
      </c>
      <c r="P1182" s="583"/>
      <c r="Q1182" s="583"/>
      <c r="R1182" s="583"/>
    </row>
    <row r="1183" spans="1:19" outlineLevel="1">
      <c r="A1183" s="54" t="s">
        <v>667</v>
      </c>
      <c r="C1183" s="123"/>
      <c r="K1183" s="56"/>
      <c r="L1183" s="578"/>
      <c r="P1183"/>
      <c r="S1183"/>
    </row>
    <row r="1184" spans="1:19" outlineLevel="1">
      <c r="A1184" s="54" t="s">
        <v>667</v>
      </c>
      <c r="C1184" s="185" t="s">
        <v>7497</v>
      </c>
      <c r="D1184" s="346"/>
      <c r="E1184" s="184"/>
      <c r="F1184" s="346"/>
      <c r="K1184" s="56"/>
      <c r="L1184" s="49" t="s">
        <v>7497</v>
      </c>
      <c r="P1184"/>
      <c r="S1184"/>
    </row>
    <row r="1185" spans="1:19" outlineLevel="1">
      <c r="A1185" s="54" t="s">
        <v>667</v>
      </c>
      <c r="C1185" s="125" t="s">
        <v>139</v>
      </c>
      <c r="D1185" s="126" t="s">
        <v>4</v>
      </c>
      <c r="E1185" s="126" t="s">
        <v>7498</v>
      </c>
      <c r="F1185" s="126" t="s">
        <v>7499</v>
      </c>
      <c r="L1185" s="90" t="s">
        <v>7500</v>
      </c>
      <c r="M1185" s="90" t="s">
        <v>7501</v>
      </c>
      <c r="N1185" s="90" t="s">
        <v>7502</v>
      </c>
      <c r="O1185" s="581" t="s">
        <v>7503</v>
      </c>
      <c r="P1185"/>
      <c r="Q1185" s="49" t="s">
        <v>7492</v>
      </c>
      <c r="R1185" s="49" t="s">
        <v>7493</v>
      </c>
      <c r="S1185" t="s">
        <v>7494</v>
      </c>
    </row>
    <row r="1186" spans="1:19" outlineLevel="1">
      <c r="A1186" s="54" t="s">
        <v>667</v>
      </c>
      <c r="C1186" s="529" t="str">
        <f>L1186</f>
        <v>지분증권</v>
      </c>
      <c r="D1186" s="189" t="str">
        <f t="shared" ref="D1186:E1186" si="397">M1186</f>
        <v>종목090</v>
      </c>
      <c r="E1186" s="579">
        <f t="shared" si="397"/>
        <v>5900</v>
      </c>
      <c r="F1186" s="579">
        <f>ROUND(O1186/1000,0)</f>
        <v>735730</v>
      </c>
      <c r="L1186" s="260" t="s">
        <v>7504</v>
      </c>
      <c r="M1186" s="784" t="s">
        <v>1465</v>
      </c>
      <c r="N1186" s="260">
        <f>SUMIF(담보내역!$M$10:$M$40,'C5_F.N'!M1186,담보내역!$N$10:$N$40)</f>
        <v>5900</v>
      </c>
      <c r="O1186" s="582">
        <f>S1186</f>
        <v>735730000</v>
      </c>
      <c r="P1186"/>
      <c r="Q1186" s="49" t="str">
        <f>M1186</f>
        <v>종목090</v>
      </c>
      <c r="R1186" s="49">
        <f>N1186</f>
        <v>5900</v>
      </c>
      <c r="S1186">
        <f>R1186*SUMIF(국내주식명세!$B$3:$B$206,'C5_F.N'!Q1186,국내주식명세!$F$3:$F$206)</f>
        <v>735730000</v>
      </c>
    </row>
    <row r="1187" spans="1:19" outlineLevel="1">
      <c r="A1187" s="54" t="s">
        <v>667</v>
      </c>
      <c r="C1187" s="529" t="str">
        <f t="shared" ref="C1187:C1190" si="398">L1187</f>
        <v>지분증권</v>
      </c>
      <c r="D1187" s="189" t="str">
        <f t="shared" ref="D1187:D1190" si="399">M1187</f>
        <v>종목115</v>
      </c>
      <c r="E1187" s="579">
        <f t="shared" ref="E1187:E1190" si="400">N1187</f>
        <v>1300</v>
      </c>
      <c r="F1187" s="579">
        <f t="shared" ref="F1187:F1190" si="401">ROUND(O1187/1000,0)</f>
        <v>184730</v>
      </c>
      <c r="L1187" s="260" t="s">
        <v>7504</v>
      </c>
      <c r="M1187" s="784" t="s">
        <v>1391</v>
      </c>
      <c r="N1187" s="260">
        <f>SUMIF(담보내역!$M$10:$M$40,'C5_F.N'!M1187,담보내역!$N$10:$N$40)</f>
        <v>1300</v>
      </c>
      <c r="O1187" s="582">
        <f t="shared" ref="O1187:O1204" si="402">S1187</f>
        <v>184730000</v>
      </c>
      <c r="P1187"/>
      <c r="Q1187" s="49" t="str">
        <f t="shared" ref="Q1187:Q1204" si="403">M1187</f>
        <v>종목115</v>
      </c>
      <c r="R1187" s="49">
        <f t="shared" ref="R1187:R1204" si="404">N1187</f>
        <v>1300</v>
      </c>
      <c r="S1187">
        <f>R1187*SUMIF(국내주식명세!$B$3:$B$206,'C5_F.N'!Q1187,국내주식명세!$F$3:$F$206)</f>
        <v>184730000</v>
      </c>
    </row>
    <row r="1188" spans="1:19" outlineLevel="1">
      <c r="A1188" s="54" t="s">
        <v>667</v>
      </c>
      <c r="C1188" s="529" t="str">
        <f t="shared" si="398"/>
        <v>지분증권</v>
      </c>
      <c r="D1188" s="189" t="str">
        <f t="shared" si="399"/>
        <v>종목065</v>
      </c>
      <c r="E1188" s="579">
        <f t="shared" si="400"/>
        <v>2000</v>
      </c>
      <c r="F1188" s="579">
        <f t="shared" si="401"/>
        <v>183800</v>
      </c>
      <c r="L1188" s="260" t="s">
        <v>7504</v>
      </c>
      <c r="M1188" s="784" t="s">
        <v>1430</v>
      </c>
      <c r="N1188" s="260">
        <f>SUMIF(담보내역!$M$10:$M$40,'C5_F.N'!M1188,담보내역!$N$10:$N$40)</f>
        <v>2000</v>
      </c>
      <c r="O1188" s="582">
        <f t="shared" si="402"/>
        <v>183800000</v>
      </c>
      <c r="P1188"/>
      <c r="Q1188" s="49" t="str">
        <f t="shared" si="403"/>
        <v>종목065</v>
      </c>
      <c r="R1188" s="49">
        <f t="shared" si="404"/>
        <v>2000</v>
      </c>
      <c r="S1188">
        <f>R1188*SUMIF(국내주식명세!$B$3:$B$206,'C5_F.N'!Q1188,국내주식명세!$F$3:$F$206)</f>
        <v>183800000</v>
      </c>
    </row>
    <row r="1189" spans="1:19" outlineLevel="1">
      <c r="A1189" s="54" t="s">
        <v>667</v>
      </c>
      <c r="C1189" s="529" t="str">
        <f t="shared" si="398"/>
        <v>지분증권</v>
      </c>
      <c r="D1189" s="189" t="str">
        <f t="shared" si="399"/>
        <v>종목040</v>
      </c>
      <c r="E1189" s="579">
        <f t="shared" si="400"/>
        <v>500</v>
      </c>
      <c r="F1189" s="579">
        <f t="shared" si="401"/>
        <v>166500</v>
      </c>
      <c r="L1189" s="260" t="s">
        <v>7504</v>
      </c>
      <c r="M1189" s="784" t="s">
        <v>1421</v>
      </c>
      <c r="N1189" s="260">
        <f>SUMIF(담보내역!$M$10:$M$40,'C5_F.N'!M1189,담보내역!$N$10:$N$40)</f>
        <v>500</v>
      </c>
      <c r="O1189" s="582">
        <f t="shared" si="402"/>
        <v>166500000</v>
      </c>
      <c r="P1189"/>
      <c r="Q1189" s="49" t="str">
        <f t="shared" si="403"/>
        <v>종목040</v>
      </c>
      <c r="R1189" s="49">
        <f t="shared" si="404"/>
        <v>500</v>
      </c>
      <c r="S1189">
        <f>R1189*SUMIF(국내주식명세!$B$3:$B$206,'C5_F.N'!Q1189,국내주식명세!$F$3:$F$206)</f>
        <v>166500000</v>
      </c>
    </row>
    <row r="1190" spans="1:19" outlineLevel="1">
      <c r="A1190" s="54" t="s">
        <v>667</v>
      </c>
      <c r="C1190" s="529" t="str">
        <f t="shared" si="398"/>
        <v>지분증권</v>
      </c>
      <c r="D1190" s="189" t="str">
        <f t="shared" si="399"/>
        <v>종목143</v>
      </c>
      <c r="E1190" s="579">
        <f t="shared" si="400"/>
        <v>1900</v>
      </c>
      <c r="F1190" s="579">
        <f t="shared" si="401"/>
        <v>460750</v>
      </c>
      <c r="L1190" s="260" t="s">
        <v>7504</v>
      </c>
      <c r="M1190" s="784" t="s">
        <v>1400</v>
      </c>
      <c r="N1190" s="260">
        <f>SUMIF(담보내역!$M$10:$M$40,'C5_F.N'!M1190,담보내역!$N$10:$N$40)</f>
        <v>1900</v>
      </c>
      <c r="O1190" s="582">
        <f t="shared" si="402"/>
        <v>460750000</v>
      </c>
      <c r="P1190"/>
      <c r="Q1190" s="49" t="str">
        <f t="shared" si="403"/>
        <v>종목143</v>
      </c>
      <c r="R1190" s="49">
        <f t="shared" si="404"/>
        <v>1900</v>
      </c>
      <c r="S1190">
        <f>R1190*SUMIF(국내주식명세!$B$3:$B$206,'C5_F.N'!Q1190,국내주식명세!$F$3:$F$206)</f>
        <v>460750000</v>
      </c>
    </row>
    <row r="1191" spans="1:19" outlineLevel="1">
      <c r="C1191" s="529" t="str">
        <f t="shared" ref="C1191:C1204" si="405">L1191</f>
        <v>지분증권</v>
      </c>
      <c r="D1191" s="189" t="str">
        <f t="shared" ref="D1191:D1204" si="406">M1191</f>
        <v>종목059</v>
      </c>
      <c r="E1191" s="579">
        <f t="shared" ref="E1191:E1204" si="407">N1191</f>
        <v>1000</v>
      </c>
      <c r="F1191" s="579">
        <f t="shared" ref="F1191:F1204" si="408">ROUND(O1191/1000,0)</f>
        <v>305000</v>
      </c>
      <c r="L1191" s="260" t="s">
        <v>7504</v>
      </c>
      <c r="M1191" s="784" t="s">
        <v>1554</v>
      </c>
      <c r="N1191" s="260">
        <f>SUMIF(담보내역!$M$10:$M$40,'C5_F.N'!M1191,담보내역!$N$10:$N$40)</f>
        <v>1000</v>
      </c>
      <c r="O1191" s="582">
        <f t="shared" si="402"/>
        <v>305000000</v>
      </c>
      <c r="P1191"/>
      <c r="Q1191" s="49" t="str">
        <f t="shared" si="403"/>
        <v>종목059</v>
      </c>
      <c r="R1191" s="49">
        <f t="shared" si="404"/>
        <v>1000</v>
      </c>
      <c r="S1191">
        <f>R1191*SUMIF(국내주식명세!$B$3:$B$206,'C5_F.N'!Q1191,국내주식명세!$F$3:$F$206)</f>
        <v>305000000</v>
      </c>
    </row>
    <row r="1192" spans="1:19" outlineLevel="1">
      <c r="C1192" s="529" t="str">
        <f t="shared" si="405"/>
        <v>지분증권</v>
      </c>
      <c r="D1192" s="189" t="str">
        <f t="shared" si="406"/>
        <v>종목183</v>
      </c>
      <c r="E1192" s="579">
        <f t="shared" si="407"/>
        <v>17100</v>
      </c>
      <c r="F1192" s="579">
        <f t="shared" si="408"/>
        <v>11132100</v>
      </c>
      <c r="L1192" s="260" t="s">
        <v>7504</v>
      </c>
      <c r="M1192" s="784" t="s">
        <v>1228</v>
      </c>
      <c r="N1192" s="260">
        <f>SUMIF(담보내역!$M$10:$M$40,'C5_F.N'!M1192,담보내역!$N$10:$N$40)</f>
        <v>17100</v>
      </c>
      <c r="O1192" s="582">
        <f t="shared" si="402"/>
        <v>11132100000</v>
      </c>
      <c r="P1192"/>
      <c r="Q1192" s="49" t="str">
        <f t="shared" si="403"/>
        <v>종목183</v>
      </c>
      <c r="R1192" s="49">
        <f t="shared" si="404"/>
        <v>17100</v>
      </c>
      <c r="S1192">
        <f>R1192*SUMIF(국내주식명세!$B$3:$B$206,'C5_F.N'!Q1192,국내주식명세!$F$3:$F$206)</f>
        <v>11132100000</v>
      </c>
    </row>
    <row r="1193" spans="1:19" outlineLevel="1">
      <c r="C1193" s="529" t="str">
        <f t="shared" si="405"/>
        <v>지분증권</v>
      </c>
      <c r="D1193" s="189" t="str">
        <f t="shared" si="406"/>
        <v>종목126</v>
      </c>
      <c r="E1193" s="579">
        <f t="shared" si="407"/>
        <v>3500</v>
      </c>
      <c r="F1193" s="579">
        <f t="shared" si="408"/>
        <v>426300</v>
      </c>
      <c r="L1193" s="260" t="s">
        <v>7504</v>
      </c>
      <c r="M1193" s="784" t="s">
        <v>1226</v>
      </c>
      <c r="N1193" s="260">
        <f>SUMIF(담보내역!$M$10:$M$40,'C5_F.N'!M1193,담보내역!$N$10:$N$40)</f>
        <v>3500</v>
      </c>
      <c r="O1193" s="582">
        <f t="shared" si="402"/>
        <v>426300000</v>
      </c>
      <c r="P1193"/>
      <c r="Q1193" s="49" t="str">
        <f t="shared" si="403"/>
        <v>종목126</v>
      </c>
      <c r="R1193" s="49">
        <f t="shared" si="404"/>
        <v>3500</v>
      </c>
      <c r="S1193">
        <f>R1193*SUMIF(국내주식명세!$B$3:$B$206,'C5_F.N'!Q1193,국내주식명세!$F$3:$F$206)</f>
        <v>426300000</v>
      </c>
    </row>
    <row r="1194" spans="1:19" outlineLevel="1">
      <c r="C1194" s="529" t="str">
        <f t="shared" si="405"/>
        <v>지분증권</v>
      </c>
      <c r="D1194" s="189" t="str">
        <f t="shared" si="406"/>
        <v>종목035</v>
      </c>
      <c r="E1194" s="579">
        <f t="shared" si="407"/>
        <v>1300</v>
      </c>
      <c r="F1194" s="579">
        <f t="shared" si="408"/>
        <v>311350</v>
      </c>
      <c r="L1194" s="260" t="s">
        <v>7504</v>
      </c>
      <c r="M1194" s="784" t="s">
        <v>1375</v>
      </c>
      <c r="N1194" s="260">
        <f>SUMIF(담보내역!$M$10:$M$40,'C5_F.N'!M1194,담보내역!$N$10:$N$40)</f>
        <v>1300</v>
      </c>
      <c r="O1194" s="582">
        <f t="shared" si="402"/>
        <v>311350000</v>
      </c>
      <c r="P1194"/>
      <c r="Q1194" s="49" t="str">
        <f t="shared" si="403"/>
        <v>종목035</v>
      </c>
      <c r="R1194" s="49">
        <f t="shared" si="404"/>
        <v>1300</v>
      </c>
      <c r="S1194">
        <f>R1194*SUMIF(국내주식명세!$B$3:$B$206,'C5_F.N'!Q1194,국내주식명세!$F$3:$F$206)</f>
        <v>311350000</v>
      </c>
    </row>
    <row r="1195" spans="1:19" outlineLevel="1">
      <c r="C1195" s="529" t="str">
        <f t="shared" si="405"/>
        <v>지분증권</v>
      </c>
      <c r="D1195" s="189" t="str">
        <f t="shared" si="406"/>
        <v>종목188</v>
      </c>
      <c r="E1195" s="579">
        <f t="shared" si="407"/>
        <v>171876</v>
      </c>
      <c r="F1195" s="579">
        <f t="shared" si="408"/>
        <v>20607932</v>
      </c>
      <c r="L1195" s="260" t="s">
        <v>7504</v>
      </c>
      <c r="M1195" s="784" t="s">
        <v>1287</v>
      </c>
      <c r="N1195" s="260">
        <f>SUMIF(담보내역!$M$10:$M$40,'C5_F.N'!M1195,담보내역!$N$10:$N$40)</f>
        <v>171876</v>
      </c>
      <c r="O1195" s="582">
        <f t="shared" si="402"/>
        <v>20607932400</v>
      </c>
      <c r="P1195"/>
      <c r="Q1195" s="49" t="str">
        <f t="shared" si="403"/>
        <v>종목188</v>
      </c>
      <c r="R1195" s="49">
        <f t="shared" si="404"/>
        <v>171876</v>
      </c>
      <c r="S1195">
        <f>R1195*SUMIF(국내주식명세!$B$3:$B$206,'C5_F.N'!Q1195,국내주식명세!$F$3:$F$206)</f>
        <v>20607932400</v>
      </c>
    </row>
    <row r="1196" spans="1:19" outlineLevel="1">
      <c r="C1196" s="529" t="str">
        <f t="shared" si="405"/>
        <v>지분증권</v>
      </c>
      <c r="D1196" s="189" t="str">
        <f t="shared" si="406"/>
        <v>종목078</v>
      </c>
      <c r="E1196" s="579">
        <f t="shared" si="407"/>
        <v>500</v>
      </c>
      <c r="F1196" s="579">
        <f t="shared" si="408"/>
        <v>248500</v>
      </c>
      <c r="L1196" s="260" t="s">
        <v>7504</v>
      </c>
      <c r="M1196" s="784" t="s">
        <v>1233</v>
      </c>
      <c r="N1196" s="260">
        <f>SUMIF(담보내역!$M$10:$M$40,'C5_F.N'!M1196,담보내역!$N$10:$N$40)</f>
        <v>500</v>
      </c>
      <c r="O1196" s="582">
        <f t="shared" si="402"/>
        <v>248500000</v>
      </c>
      <c r="P1196"/>
      <c r="Q1196" s="49" t="str">
        <f t="shared" si="403"/>
        <v>종목078</v>
      </c>
      <c r="R1196" s="49">
        <f t="shared" si="404"/>
        <v>500</v>
      </c>
      <c r="S1196">
        <f>R1196*SUMIF(국내주식명세!$B$3:$B$206,'C5_F.N'!Q1196,국내주식명세!$F$3:$F$206)</f>
        <v>248500000</v>
      </c>
    </row>
    <row r="1197" spans="1:19" outlineLevel="1">
      <c r="C1197" s="529" t="str">
        <f t="shared" si="405"/>
        <v>지분증권</v>
      </c>
      <c r="D1197" s="189" t="str">
        <f t="shared" si="406"/>
        <v>종목064</v>
      </c>
      <c r="E1197" s="579">
        <f t="shared" si="407"/>
        <v>6566</v>
      </c>
      <c r="F1197" s="579">
        <f t="shared" si="408"/>
        <v>504925</v>
      </c>
      <c r="L1197" s="260" t="s">
        <v>7504</v>
      </c>
      <c r="M1197" s="784" t="s">
        <v>1425</v>
      </c>
      <c r="N1197" s="260">
        <f>SUMIF(담보내역!$M$10:$M$40,'C5_F.N'!M1197,담보내역!$N$10:$N$40)</f>
        <v>6566</v>
      </c>
      <c r="O1197" s="582">
        <f t="shared" si="402"/>
        <v>504925400</v>
      </c>
      <c r="P1197"/>
      <c r="Q1197" s="49" t="str">
        <f t="shared" si="403"/>
        <v>종목064</v>
      </c>
      <c r="R1197" s="49">
        <f t="shared" si="404"/>
        <v>6566</v>
      </c>
      <c r="S1197">
        <f>R1197*SUMIF(국내주식명세!$B$3:$B$206,'C5_F.N'!Q1197,국내주식명세!$F$3:$F$206)</f>
        <v>504925400</v>
      </c>
    </row>
    <row r="1198" spans="1:19" outlineLevel="1">
      <c r="C1198" s="529" t="str">
        <f t="shared" si="405"/>
        <v>지분증권</v>
      </c>
      <c r="D1198" s="189" t="str">
        <f t="shared" si="406"/>
        <v>종목177</v>
      </c>
      <c r="E1198" s="579">
        <f t="shared" si="407"/>
        <v>7750</v>
      </c>
      <c r="F1198" s="579">
        <f t="shared" si="408"/>
        <v>217000</v>
      </c>
      <c r="L1198" s="260" t="s">
        <v>7504</v>
      </c>
      <c r="M1198" s="784" t="s">
        <v>1523</v>
      </c>
      <c r="N1198" s="260">
        <f>SUMIF(담보내역!$M$10:$M$40,'C5_F.N'!M1198,담보내역!$N$10:$N$40)</f>
        <v>7750</v>
      </c>
      <c r="O1198" s="582">
        <f t="shared" si="402"/>
        <v>217000000</v>
      </c>
      <c r="P1198"/>
      <c r="Q1198" s="49" t="str">
        <f t="shared" si="403"/>
        <v>종목177</v>
      </c>
      <c r="R1198" s="49">
        <f t="shared" si="404"/>
        <v>7750</v>
      </c>
      <c r="S1198">
        <f>R1198*SUMIF(국내주식명세!$B$3:$B$206,'C5_F.N'!Q1198,국내주식명세!$F$3:$F$206)</f>
        <v>217000000</v>
      </c>
    </row>
    <row r="1199" spans="1:19" outlineLevel="1">
      <c r="C1199" s="529" t="str">
        <f t="shared" si="405"/>
        <v>지분증권</v>
      </c>
      <c r="D1199" s="189" t="str">
        <f t="shared" si="406"/>
        <v>종목144</v>
      </c>
      <c r="E1199" s="579">
        <f t="shared" si="407"/>
        <v>5100</v>
      </c>
      <c r="F1199" s="579">
        <f t="shared" si="408"/>
        <v>306510</v>
      </c>
      <c r="L1199" s="260" t="s">
        <v>7504</v>
      </c>
      <c r="M1199" s="784" t="s">
        <v>1402</v>
      </c>
      <c r="N1199" s="260">
        <f>SUMIF(담보내역!$M$10:$M$40,'C5_F.N'!M1199,담보내역!$N$10:$N$40)</f>
        <v>5100</v>
      </c>
      <c r="O1199" s="582">
        <f t="shared" si="402"/>
        <v>306510000</v>
      </c>
      <c r="P1199"/>
      <c r="Q1199" s="49" t="str">
        <f t="shared" si="403"/>
        <v>종목144</v>
      </c>
      <c r="R1199" s="49">
        <f t="shared" si="404"/>
        <v>5100</v>
      </c>
      <c r="S1199">
        <f>R1199*SUMIF(국내주식명세!$B$3:$B$206,'C5_F.N'!Q1199,국내주식명세!$F$3:$F$206)</f>
        <v>306510000</v>
      </c>
    </row>
    <row r="1200" spans="1:19" outlineLevel="1">
      <c r="C1200" s="529" t="str">
        <f t="shared" si="405"/>
        <v>지분증권</v>
      </c>
      <c r="D1200" s="189" t="str">
        <f t="shared" si="406"/>
        <v>종목069</v>
      </c>
      <c r="E1200" s="579">
        <f t="shared" si="407"/>
        <v>3500</v>
      </c>
      <c r="F1200" s="579">
        <f t="shared" si="408"/>
        <v>329350</v>
      </c>
      <c r="L1200" s="260" t="s">
        <v>7504</v>
      </c>
      <c r="M1200" s="784" t="s">
        <v>1450</v>
      </c>
      <c r="N1200" s="260">
        <f>SUMIF(담보내역!$M$10:$M$40,'C5_F.N'!M1200,담보내역!$N$10:$N$40)</f>
        <v>3500</v>
      </c>
      <c r="O1200" s="582">
        <f t="shared" si="402"/>
        <v>329350000</v>
      </c>
      <c r="P1200"/>
      <c r="Q1200" s="49" t="str">
        <f t="shared" si="403"/>
        <v>종목069</v>
      </c>
      <c r="R1200" s="49">
        <f t="shared" si="404"/>
        <v>3500</v>
      </c>
      <c r="S1200">
        <f>R1200*SUMIF(국내주식명세!$B$3:$B$206,'C5_F.N'!Q1200,국내주식명세!$F$3:$F$206)</f>
        <v>329350000</v>
      </c>
    </row>
    <row r="1201" spans="1:19" outlineLevel="1">
      <c r="C1201" s="529" t="str">
        <f t="shared" si="405"/>
        <v>지분증권</v>
      </c>
      <c r="D1201" s="189" t="str">
        <f t="shared" si="406"/>
        <v>종목086</v>
      </c>
      <c r="E1201" s="579">
        <f t="shared" si="407"/>
        <v>902</v>
      </c>
      <c r="F1201" s="579">
        <f t="shared" si="408"/>
        <v>336446</v>
      </c>
      <c r="L1201" s="260" t="s">
        <v>7504</v>
      </c>
      <c r="M1201" s="784" t="s">
        <v>1342</v>
      </c>
      <c r="N1201" s="260">
        <f>SUMIF(담보내역!$M$10:$M$40,'C5_F.N'!M1201,담보내역!$N$10:$N$40)</f>
        <v>902</v>
      </c>
      <c r="O1201" s="582">
        <f t="shared" si="402"/>
        <v>336446000</v>
      </c>
      <c r="P1201"/>
      <c r="Q1201" s="49" t="str">
        <f t="shared" si="403"/>
        <v>종목086</v>
      </c>
      <c r="R1201" s="49">
        <f t="shared" si="404"/>
        <v>902</v>
      </c>
      <c r="S1201">
        <f>R1201*SUMIF(국내주식명세!$B$3:$B$206,'C5_F.N'!Q1201,국내주식명세!$F$3:$F$206)</f>
        <v>336446000</v>
      </c>
    </row>
    <row r="1202" spans="1:19" outlineLevel="1">
      <c r="C1202" s="529" t="str">
        <f t="shared" si="405"/>
        <v>지분증권</v>
      </c>
      <c r="D1202" s="189" t="str">
        <f t="shared" si="406"/>
        <v>종목081</v>
      </c>
      <c r="E1202" s="579">
        <f t="shared" si="407"/>
        <v>2000</v>
      </c>
      <c r="F1202" s="579">
        <f t="shared" si="408"/>
        <v>593000</v>
      </c>
      <c r="L1202" s="260" t="s">
        <v>7504</v>
      </c>
      <c r="M1202" s="784" t="s">
        <v>1279</v>
      </c>
      <c r="N1202" s="260">
        <f>SUMIF(담보내역!$M$10:$M$40,'C5_F.N'!M1202,담보내역!$N$10:$N$40)</f>
        <v>2000</v>
      </c>
      <c r="O1202" s="582">
        <f t="shared" si="402"/>
        <v>593000000</v>
      </c>
      <c r="P1202"/>
      <c r="Q1202" s="49" t="str">
        <f t="shared" si="403"/>
        <v>종목081</v>
      </c>
      <c r="R1202" s="49">
        <f t="shared" si="404"/>
        <v>2000</v>
      </c>
      <c r="S1202">
        <f>R1202*SUMIF(국내주식명세!$B$3:$B$206,'C5_F.N'!Q1202,국내주식명세!$F$3:$F$206)</f>
        <v>593000000</v>
      </c>
    </row>
    <row r="1203" spans="1:19" outlineLevel="1">
      <c r="C1203" s="529" t="str">
        <f t="shared" si="405"/>
        <v>지분증권</v>
      </c>
      <c r="D1203" s="189">
        <f t="shared" si="406"/>
        <v>0</v>
      </c>
      <c r="E1203" s="579">
        <f t="shared" si="407"/>
        <v>0</v>
      </c>
      <c r="F1203" s="579">
        <f t="shared" si="408"/>
        <v>0</v>
      </c>
      <c r="L1203" s="260" t="s">
        <v>7504</v>
      </c>
      <c r="M1203" s="718"/>
      <c r="N1203" s="260">
        <f>SUMIF(담보내역!$M$10:$M$40,'C5_F.N'!M1203,담보내역!$N$10:$N$40)</f>
        <v>0</v>
      </c>
      <c r="O1203" s="582">
        <f t="shared" si="402"/>
        <v>0</v>
      </c>
      <c r="P1203"/>
      <c r="Q1203" s="49">
        <f t="shared" si="403"/>
        <v>0</v>
      </c>
      <c r="R1203" s="49">
        <f t="shared" si="404"/>
        <v>0</v>
      </c>
      <c r="S1203">
        <f>R1203*SUMIF(국내주식명세!$B$3:$B$206,'C5_F.N'!Q1203,국내주식명세!$F$3:$F$206)</f>
        <v>0</v>
      </c>
    </row>
    <row r="1204" spans="1:19" outlineLevel="1">
      <c r="C1204" s="529" t="str">
        <f t="shared" si="405"/>
        <v>수익증권</v>
      </c>
      <c r="D1204" s="189" t="str">
        <f t="shared" si="406"/>
        <v>종목ETF001</v>
      </c>
      <c r="E1204" s="579">
        <f t="shared" si="407"/>
        <v>265600</v>
      </c>
      <c r="F1204" s="579">
        <f t="shared" si="408"/>
        <v>16183008</v>
      </c>
      <c r="L1204" s="260" t="s">
        <v>8994</v>
      </c>
      <c r="M1204" s="260" t="s">
        <v>1208</v>
      </c>
      <c r="N1204" s="260">
        <f>SUMIF(담보내역!$M$10:$M$40,'C5_F.N'!M1204,담보내역!$N$10:$N$40)</f>
        <v>265600</v>
      </c>
      <c r="O1204" s="582">
        <f t="shared" si="402"/>
        <v>16183008000</v>
      </c>
      <c r="P1204"/>
      <c r="Q1204" s="49" t="str">
        <f t="shared" si="403"/>
        <v>종목ETF001</v>
      </c>
      <c r="R1204" s="49">
        <f t="shared" si="404"/>
        <v>265600</v>
      </c>
      <c r="S1204">
        <f>R1204*SUMIF(수익증권명세!$C$3:$C$207,'C5_F.N'!Q1204,수익증권명세!$I$3:$I$207)</f>
        <v>16183008000</v>
      </c>
    </row>
    <row r="1205" spans="1:19" outlineLevel="1">
      <c r="A1205" s="54" t="s">
        <v>667</v>
      </c>
      <c r="C1205" s="599"/>
      <c r="D1205" s="600"/>
      <c r="E1205" s="601"/>
      <c r="F1205" s="601"/>
      <c r="L1205" s="595"/>
      <c r="M1205" s="595"/>
      <c r="N1205" s="595"/>
      <c r="O1205" s="595"/>
      <c r="P1205"/>
      <c r="S1205"/>
    </row>
    <row r="1206" spans="1:19" outlineLevel="1">
      <c r="C1206" s="185"/>
      <c r="D1206" s="184"/>
      <c r="E1206" s="602"/>
      <c r="F1206" s="602"/>
      <c r="P1206"/>
      <c r="S1206"/>
    </row>
    <row r="1207" spans="1:19" outlineLevel="1">
      <c r="C1207" s="185"/>
      <c r="D1207" s="184"/>
      <c r="E1207" s="602"/>
      <c r="F1207" s="602"/>
      <c r="P1207"/>
      <c r="S1207"/>
    </row>
    <row r="1208" spans="1:19">
      <c r="C1208" s="185"/>
      <c r="D1208" s="184"/>
      <c r="E1208" s="602"/>
      <c r="F1208" s="602"/>
      <c r="P1208"/>
      <c r="S1208"/>
    </row>
    <row r="1209" spans="1:19">
      <c r="C1209" s="185"/>
      <c r="D1209" s="184"/>
      <c r="E1209" s="184"/>
      <c r="F1209" s="184"/>
      <c r="P1209"/>
      <c r="S1209"/>
    </row>
    <row r="1210" spans="1:19">
      <c r="C1210" s="185"/>
      <c r="E1210" s="242"/>
      <c r="F1210" s="242"/>
      <c r="P1210"/>
      <c r="S1210"/>
    </row>
    <row r="1211" spans="1:19" ht="14.25">
      <c r="C1211" s="596"/>
      <c r="D1211" s="597"/>
      <c r="E1211" s="598"/>
      <c r="P1211"/>
      <c r="S1211"/>
    </row>
    <row r="1212" spans="1:19">
      <c r="C1212" s="185" t="s">
        <v>7505</v>
      </c>
      <c r="D1212" s="346"/>
      <c r="E1212" s="184"/>
      <c r="F1212" s="346"/>
      <c r="L1212" s="49" t="s">
        <v>7505</v>
      </c>
    </row>
    <row r="1213" spans="1:19">
      <c r="C1213" s="125" t="s">
        <v>139</v>
      </c>
      <c r="D1213" s="126" t="s">
        <v>4</v>
      </c>
      <c r="E1213" s="126" t="s">
        <v>7498</v>
      </c>
      <c r="F1213" s="126" t="s">
        <v>7499</v>
      </c>
      <c r="L1213" s="90" t="s">
        <v>7500</v>
      </c>
      <c r="M1213" s="90" t="s">
        <v>7501</v>
      </c>
      <c r="N1213" s="90" t="s">
        <v>7502</v>
      </c>
      <c r="O1213" s="90" t="s">
        <v>7503</v>
      </c>
    </row>
    <row r="1214" spans="1:19">
      <c r="C1214" s="529">
        <f>L1214</f>
        <v>0</v>
      </c>
      <c r="D1214" s="529">
        <f>M1214</f>
        <v>0</v>
      </c>
      <c r="E1214" s="580">
        <f t="shared" ref="E1214" si="409">N1214</f>
        <v>0</v>
      </c>
      <c r="F1214" s="580">
        <f>ROUND(O1214/1000,0)</f>
        <v>0</v>
      </c>
      <c r="L1214" s="260"/>
      <c r="M1214" s="260"/>
      <c r="N1214" s="260"/>
      <c r="O1214" s="260"/>
    </row>
    <row r="1215" spans="1:19">
      <c r="C1215" s="529"/>
      <c r="D1215" s="63"/>
      <c r="E1215" s="129"/>
      <c r="F1215" s="129"/>
      <c r="L1215" s="260"/>
      <c r="M1215" s="260"/>
      <c r="N1215" s="260"/>
      <c r="O1215" s="260"/>
    </row>
    <row r="1216" spans="1:19">
      <c r="C1216" s="529"/>
      <c r="D1216" s="63"/>
      <c r="E1216" s="129"/>
      <c r="F1216" s="129"/>
      <c r="L1216" s="260"/>
      <c r="M1216" s="260"/>
      <c r="N1216" s="260"/>
      <c r="O1216" s="260"/>
    </row>
    <row r="1220" spans="12:17">
      <c r="L1220" s="49" t="s">
        <v>10454</v>
      </c>
    </row>
    <row r="1222" spans="12:17">
      <c r="L1222" s="849" t="s">
        <v>10442</v>
      </c>
      <c r="M1222" s="850" t="s">
        <v>10443</v>
      </c>
      <c r="N1222" s="851" t="s">
        <v>10444</v>
      </c>
      <c r="O1222" s="849" t="s">
        <v>10445</v>
      </c>
      <c r="P1222" s="850" t="s">
        <v>10446</v>
      </c>
      <c r="Q1222" s="851"/>
    </row>
    <row r="1223" spans="12:17">
      <c r="L1223" s="63" t="s">
        <v>10447</v>
      </c>
      <c r="M1223" s="852">
        <v>20251230</v>
      </c>
      <c r="N1223" s="852"/>
      <c r="O1223" s="852"/>
      <c r="P1223" s="852"/>
      <c r="Q1223" s="852"/>
    </row>
    <row r="1224" spans="12:17">
      <c r="L1224" s="63" t="s">
        <v>10448</v>
      </c>
      <c r="M1224" s="63">
        <v>300</v>
      </c>
      <c r="N1224" s="63"/>
      <c r="O1224" s="63"/>
      <c r="P1224" s="63"/>
      <c r="Q1224" s="63"/>
    </row>
    <row r="1225" spans="12:17">
      <c r="L1225" s="63" t="s">
        <v>10449</v>
      </c>
      <c r="M1225" s="63">
        <f>_xlfn.XLOOKUP(M1223,설정해지내역!A:A,설정해지내역!G:G)</f>
        <v>2900000</v>
      </c>
      <c r="N1225" s="63">
        <f>_xlfn.XLOOKUP(N1223,설정해지내역!B:B,설정해지내역!H:H)</f>
        <v>0</v>
      </c>
      <c r="O1225" s="63">
        <f>_xlfn.XLOOKUP(O1223,설정해지내역!C:C,설정해지내역!I:I)</f>
        <v>0</v>
      </c>
      <c r="P1225" s="63">
        <f>_xlfn.XLOOKUP(P1223,설정해지내역!D:D,설정해지내역!J:J)</f>
        <v>0</v>
      </c>
      <c r="Q1225" s="63"/>
    </row>
    <row r="1226" spans="12:17">
      <c r="L1226" s="63" t="s">
        <v>10450</v>
      </c>
      <c r="M1226" s="63">
        <f>M1224*M1225</f>
        <v>870000000</v>
      </c>
      <c r="N1226" s="63">
        <f t="shared" ref="N1226:P1226" si="410">N1224*N1225</f>
        <v>0</v>
      </c>
      <c r="O1226" s="63">
        <f t="shared" si="410"/>
        <v>0</v>
      </c>
      <c r="P1226" s="63">
        <f t="shared" si="410"/>
        <v>0</v>
      </c>
      <c r="Q1226" s="63"/>
    </row>
    <row r="1227" spans="12:17">
      <c r="L1227" s="63" t="s">
        <v>10451</v>
      </c>
      <c r="M1227" s="853">
        <f>M1226/(M1225*$M$1232)</f>
        <v>0.03</v>
      </c>
      <c r="N1227" s="853" t="e">
        <f t="shared" ref="N1227:P1227" si="411">N1226/(N1225*$M$1232)</f>
        <v>#DIV/0!</v>
      </c>
      <c r="O1227" s="853" t="e">
        <f t="shared" si="411"/>
        <v>#DIV/0!</v>
      </c>
      <c r="P1227" s="853" t="e">
        <f t="shared" si="411"/>
        <v>#DIV/0!</v>
      </c>
      <c r="Q1227" s="63"/>
    </row>
    <row r="1231" spans="12:17">
      <c r="L1231" s="49" t="s">
        <v>10452</v>
      </c>
      <c r="M1231" s="49">
        <f>'기준가격대장(결산후)'!H99</f>
        <v>2900000</v>
      </c>
    </row>
    <row r="1232" spans="12:17">
      <c r="L1232" s="49" t="s">
        <v>10453</v>
      </c>
      <c r="M1232" s="854">
        <f>'C1_정산표'!C57/M1231</f>
        <v>10000</v>
      </c>
    </row>
  </sheetData>
  <autoFilter ref="C68:H521" xr:uid="{00000000-0001-0000-0400-000000000000}"/>
  <mergeCells count="41">
    <mergeCell ref="C1145:C1146"/>
    <mergeCell ref="C1108:C1109"/>
    <mergeCell ref="D1108:E1108"/>
    <mergeCell ref="S1151:S1177"/>
    <mergeCell ref="C25:D25"/>
    <mergeCell ref="L25:M25"/>
    <mergeCell ref="L1002:L1003"/>
    <mergeCell ref="N1002:O1002"/>
    <mergeCell ref="M1108:N1108"/>
    <mergeCell ref="M1166:N1166"/>
    <mergeCell ref="O1166:P1166"/>
    <mergeCell ref="M1151:N1151"/>
    <mergeCell ref="O1151:P1151"/>
    <mergeCell ref="P1002:Q1002"/>
    <mergeCell ref="P1104:Q1104"/>
    <mergeCell ref="M1002:M1003"/>
    <mergeCell ref="L1145:L1146"/>
    <mergeCell ref="M5:P5"/>
    <mergeCell ref="O1015:O1018"/>
    <mergeCell ref="P1141:P1144"/>
    <mergeCell ref="L14:M14"/>
    <mergeCell ref="L1143:L1144"/>
    <mergeCell ref="N1040:O1040"/>
    <mergeCell ref="C1143:C1144"/>
    <mergeCell ref="C1139:C1140"/>
    <mergeCell ref="C1141:C1142"/>
    <mergeCell ref="G1104:H1104"/>
    <mergeCell ref="L1139:L1140"/>
    <mergeCell ref="L1141:L1142"/>
    <mergeCell ref="L1108:L1109"/>
    <mergeCell ref="G1002:H1002"/>
    <mergeCell ref="C1002:C1003"/>
    <mergeCell ref="D1002:D1003"/>
    <mergeCell ref="E1002:F1002"/>
    <mergeCell ref="F1:G1"/>
    <mergeCell ref="A2:B2"/>
    <mergeCell ref="C37:D37"/>
    <mergeCell ref="L37:M37"/>
    <mergeCell ref="C14:D14"/>
    <mergeCell ref="C34:D34"/>
    <mergeCell ref="L34:M34"/>
  </mergeCells>
  <phoneticPr fontId="29" type="noConversion"/>
  <conditionalFormatting sqref="A5:A1207">
    <cfRule type="cellIs" dxfId="1" priority="3" operator="equal">
      <formula>"△"</formula>
    </cfRule>
  </conditionalFormatting>
  <conditionalFormatting sqref="A6:A1207">
    <cfRule type="cellIs" dxfId="0" priority="4" operator="equal">
      <formula>"X"</formula>
    </cfRule>
  </conditionalFormatting>
  <dataValidations disablePrompts="1" count="1">
    <dataValidation type="list" allowBlank="1" showInputMessage="1" showErrorMessage="1" sqref="A7:A1207" xr:uid="{00000000-0002-0000-0400-000000000000}">
      <formula1>"O, X, △"</formula1>
    </dataValidation>
  </dataValidations>
  <pageMargins left="0.7" right="0.7" top="0.75" bottom="0.75" header="0.3" footer="0.3"/>
  <pageSetup paperSize="9" orientation="portrait" horizont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E252-A7B0-4915-AE94-4CD3FFCBE7D4}">
  <sheetPr>
    <tabColor rgb="FF002060"/>
  </sheetPr>
  <dimension ref="A2:N146"/>
  <sheetViews>
    <sheetView topLeftCell="A10" zoomScale="89" zoomScaleNormal="89" workbookViewId="0">
      <selection activeCell="D15" sqref="D15"/>
    </sheetView>
  </sheetViews>
  <sheetFormatPr defaultColWidth="8.85546875" defaultRowHeight="13.5"/>
  <cols>
    <col min="1" max="1" width="57.28515625" style="510" customWidth="1"/>
    <col min="2" max="5" width="20.7109375" style="510" customWidth="1"/>
    <col min="6" max="6" width="17.5703125" style="510" customWidth="1"/>
    <col min="7" max="10" width="20.7109375" style="510" customWidth="1"/>
    <col min="11" max="11" width="14" style="510" customWidth="1"/>
    <col min="12" max="12" width="13.28515625" style="510" bestFit="1" customWidth="1"/>
    <col min="13" max="13" width="27.7109375" style="510" bestFit="1" customWidth="1"/>
    <col min="14" max="14" width="14.85546875" style="511" bestFit="1" customWidth="1"/>
    <col min="15" max="16384" width="8.85546875" style="510"/>
  </cols>
  <sheetData>
    <row r="2" spans="1:11" ht="17.25">
      <c r="A2" s="603" t="s">
        <v>7513</v>
      </c>
    </row>
    <row r="3" spans="1:11" ht="28.9" customHeight="1">
      <c r="A3" s="836" t="s">
        <v>8326</v>
      </c>
      <c r="B3" s="836"/>
    </row>
    <row r="4" spans="1:11" ht="15.6" customHeight="1">
      <c r="A4" s="836" t="s">
        <v>8327</v>
      </c>
      <c r="B4" s="836"/>
    </row>
    <row r="5" spans="1:11" ht="13.15" customHeight="1">
      <c r="A5" s="836"/>
      <c r="B5" s="836"/>
    </row>
    <row r="6" spans="1:11" ht="33">
      <c r="A6" s="605" t="s">
        <v>6190</v>
      </c>
      <c r="B6" s="606" t="s">
        <v>7514</v>
      </c>
    </row>
    <row r="7" spans="1:11" ht="19.899999999999999" customHeight="1">
      <c r="A7" s="607" t="s">
        <v>885</v>
      </c>
      <c r="B7" s="831" t="s">
        <v>8328</v>
      </c>
      <c r="C7" s="837"/>
      <c r="D7" s="831" t="s">
        <v>8328</v>
      </c>
      <c r="E7" s="837"/>
      <c r="G7" s="831" t="s">
        <v>7551</v>
      </c>
      <c r="H7" s="832"/>
      <c r="I7" s="831" t="s">
        <v>7551</v>
      </c>
      <c r="J7" s="832"/>
    </row>
    <row r="8" spans="1:11" ht="19.899999999999999" customHeight="1">
      <c r="A8" s="608" t="s">
        <v>512</v>
      </c>
      <c r="B8" s="690"/>
      <c r="C8" s="690"/>
      <c r="D8" s="609"/>
      <c r="E8" s="609"/>
      <c r="G8" s="609"/>
      <c r="H8" s="610"/>
      <c r="I8" s="609"/>
      <c r="J8" s="610"/>
    </row>
    <row r="9" spans="1:11" ht="19.899999999999999" customHeight="1">
      <c r="A9" s="611" t="s">
        <v>7515</v>
      </c>
      <c r="B9" s="691"/>
      <c r="C9" s="691">
        <v>44633945418</v>
      </c>
      <c r="D9" s="609"/>
      <c r="E9" s="612">
        <f>SUM(D10,D13)</f>
        <v>138145120376</v>
      </c>
      <c r="F9" s="694" t="b">
        <f>C9=E9</f>
        <v>0</v>
      </c>
      <c r="G9" s="609"/>
      <c r="H9" s="613">
        <v>39602903680</v>
      </c>
      <c r="I9" s="609"/>
      <c r="J9" s="613">
        <f>SUM(I10,I13)</f>
        <v>39602903680</v>
      </c>
      <c r="K9" s="510" t="b">
        <f>H9=J9</f>
        <v>1</v>
      </c>
    </row>
    <row r="10" spans="1:11" ht="19.899999999999999" customHeight="1">
      <c r="A10" s="611" t="s">
        <v>7516</v>
      </c>
      <c r="B10" s="691">
        <v>1383261539</v>
      </c>
      <c r="C10" s="691"/>
      <c r="D10" s="612">
        <f>SUM(D11:D12)</f>
        <v>7196301321</v>
      </c>
      <c r="E10" s="609"/>
      <c r="F10" s="694" t="b">
        <f>B10=D10</f>
        <v>0</v>
      </c>
      <c r="G10" s="612">
        <v>991205345</v>
      </c>
      <c r="H10" s="610"/>
      <c r="I10" s="612">
        <f>SUM(I11:I12)</f>
        <v>991205345</v>
      </c>
      <c r="J10" s="610"/>
      <c r="K10" s="510" t="b">
        <f>G10=I10</f>
        <v>1</v>
      </c>
    </row>
    <row r="11" spans="1:11" ht="19.899999999999999" customHeight="1">
      <c r="A11" s="611" t="s">
        <v>7517</v>
      </c>
      <c r="B11" s="691">
        <v>1201737309</v>
      </c>
      <c r="C11" s="691"/>
      <c r="D11" s="612">
        <f>'C1_정산표'!G12</f>
        <v>7196301321</v>
      </c>
      <c r="E11" s="609"/>
      <c r="G11" s="612">
        <v>364449765</v>
      </c>
      <c r="H11" s="610"/>
      <c r="I11" s="612">
        <v>364449765</v>
      </c>
      <c r="J11" s="610"/>
    </row>
    <row r="12" spans="1:11" ht="19.899999999999999" customHeight="1">
      <c r="A12" s="611" t="s">
        <v>7552</v>
      </c>
      <c r="B12" s="691">
        <v>181524230</v>
      </c>
      <c r="C12" s="691"/>
      <c r="D12" s="612">
        <f>'C1_정산표'!G15</f>
        <v>0</v>
      </c>
      <c r="E12" s="609"/>
      <c r="G12" s="612">
        <v>626755580</v>
      </c>
      <c r="H12" s="610"/>
      <c r="I12" s="612">
        <v>626755580</v>
      </c>
      <c r="J12" s="610"/>
    </row>
    <row r="13" spans="1:11" ht="19.899999999999999" customHeight="1">
      <c r="A13" s="611" t="s">
        <v>7518</v>
      </c>
      <c r="B13" s="691">
        <v>43250683879</v>
      </c>
      <c r="C13" s="690"/>
      <c r="D13" s="612">
        <f>SUM(D14:D16)</f>
        <v>130948819055</v>
      </c>
      <c r="E13" s="609"/>
      <c r="F13" s="694" t="b">
        <f>B13=D13</f>
        <v>0</v>
      </c>
      <c r="G13" s="612">
        <v>38611698335</v>
      </c>
      <c r="H13" s="610"/>
      <c r="I13" s="612">
        <f>SUM(I14:I16)</f>
        <v>38611698335</v>
      </c>
      <c r="J13" s="610"/>
      <c r="K13" s="510" t="b">
        <f>G13=I13</f>
        <v>1</v>
      </c>
    </row>
    <row r="14" spans="1:11" ht="19.899999999999999" customHeight="1">
      <c r="A14" s="611" t="s">
        <v>7519</v>
      </c>
      <c r="B14" s="691">
        <v>37780291390</v>
      </c>
      <c r="C14" s="690"/>
      <c r="D14" s="612">
        <f>'C1_정산표'!G22</f>
        <v>106485058475</v>
      </c>
      <c r="E14" s="609"/>
      <c r="G14" s="612">
        <v>33507207235</v>
      </c>
      <c r="H14" s="610"/>
      <c r="I14" s="612">
        <v>33507207235</v>
      </c>
      <c r="J14" s="610"/>
    </row>
    <row r="15" spans="1:11" ht="19.899999999999999" customHeight="1">
      <c r="A15" s="611" t="s">
        <v>7553</v>
      </c>
      <c r="B15" s="691">
        <v>2425848915</v>
      </c>
      <c r="C15" s="690"/>
      <c r="D15" s="612">
        <f>'C1_정산표'!G24</f>
        <v>24463760580</v>
      </c>
      <c r="E15" s="609"/>
      <c r="G15" s="612">
        <v>5104491100</v>
      </c>
      <c r="H15" s="610"/>
      <c r="I15" s="612">
        <v>5104491100</v>
      </c>
      <c r="J15" s="610"/>
    </row>
    <row r="16" spans="1:11" ht="19.899999999999999" customHeight="1">
      <c r="A16" s="611" t="s">
        <v>7554</v>
      </c>
      <c r="B16" s="691">
        <v>3044543574</v>
      </c>
      <c r="C16" s="690"/>
      <c r="D16" s="612">
        <f>'C1_정산표'!G23</f>
        <v>0</v>
      </c>
      <c r="E16" s="609"/>
      <c r="G16" s="609" t="s">
        <v>7483</v>
      </c>
      <c r="H16" s="610"/>
      <c r="I16" s="609" t="s">
        <v>7483</v>
      </c>
      <c r="J16" s="610"/>
    </row>
    <row r="17" spans="1:11" ht="19.899999999999999" customHeight="1">
      <c r="A17" s="611" t="s">
        <v>981</v>
      </c>
      <c r="B17" s="691"/>
      <c r="C17" s="691">
        <v>2111054297</v>
      </c>
      <c r="D17" s="609"/>
      <c r="E17" s="612">
        <f>SUM(D18:D22)</f>
        <v>9675566645</v>
      </c>
      <c r="F17" s="694" t="b">
        <f>C17=E17</f>
        <v>0</v>
      </c>
      <c r="G17" s="609"/>
      <c r="H17" s="613">
        <v>412017290</v>
      </c>
      <c r="I17" s="609"/>
      <c r="J17" s="613">
        <f>SUM(I18:I22)</f>
        <v>412017290</v>
      </c>
      <c r="K17" s="510" t="b">
        <f>H17=J17</f>
        <v>1</v>
      </c>
    </row>
    <row r="18" spans="1:11" ht="19.899999999999999" customHeight="1">
      <c r="A18" s="611" t="s">
        <v>7520</v>
      </c>
      <c r="B18" s="691">
        <v>270998847</v>
      </c>
      <c r="C18" s="691"/>
      <c r="D18" s="612">
        <f>'C1_정산표'!G35</f>
        <v>221852625</v>
      </c>
      <c r="E18" s="609"/>
      <c r="G18" s="612">
        <v>411430005</v>
      </c>
      <c r="H18" s="610"/>
      <c r="I18" s="612">
        <v>411430005</v>
      </c>
      <c r="J18" s="610"/>
    </row>
    <row r="19" spans="1:11" ht="19.899999999999999" customHeight="1">
      <c r="A19" s="611" t="s">
        <v>7521</v>
      </c>
      <c r="B19" s="691">
        <v>31654012</v>
      </c>
      <c r="C19" s="691"/>
      <c r="D19" s="612">
        <f>'C1_정산표'!G34</f>
        <v>31164528</v>
      </c>
      <c r="E19" s="609"/>
      <c r="G19" s="612">
        <v>426511</v>
      </c>
      <c r="H19" s="610"/>
      <c r="I19" s="612">
        <v>426511</v>
      </c>
      <c r="J19" s="610"/>
    </row>
    <row r="20" spans="1:11" ht="19.899999999999999" customHeight="1">
      <c r="A20" s="611" t="s">
        <v>7555</v>
      </c>
      <c r="B20" s="691">
        <v>995801438</v>
      </c>
      <c r="C20" s="691"/>
      <c r="D20" s="612">
        <f>'C1_정산표'!G32</f>
        <v>8837106649</v>
      </c>
      <c r="E20" s="609"/>
      <c r="G20" s="609" t="s">
        <v>7483</v>
      </c>
      <c r="H20" s="610"/>
      <c r="I20" s="609" t="s">
        <v>7483</v>
      </c>
      <c r="J20" s="610"/>
    </row>
    <row r="21" spans="1:11" ht="19.899999999999999" customHeight="1">
      <c r="A21" s="611" t="s">
        <v>8329</v>
      </c>
      <c r="B21" s="691">
        <v>812600000</v>
      </c>
      <c r="C21" s="691"/>
      <c r="D21" s="612">
        <f>'C1_정산표'!G33</f>
        <v>584987500</v>
      </c>
      <c r="E21" s="609"/>
      <c r="G21" s="609"/>
      <c r="H21" s="610"/>
      <c r="I21" s="609"/>
      <c r="J21" s="610"/>
    </row>
    <row r="22" spans="1:11" ht="19.899999999999999" customHeight="1">
      <c r="A22" s="611" t="s">
        <v>8330</v>
      </c>
      <c r="B22" s="691">
        <v>0</v>
      </c>
      <c r="C22" s="691"/>
      <c r="D22" s="612">
        <f>'C1_정산표'!G36</f>
        <v>455343</v>
      </c>
      <c r="E22" s="609"/>
      <c r="G22" s="612">
        <v>160774</v>
      </c>
      <c r="H22" s="610"/>
      <c r="I22" s="612">
        <v>160774</v>
      </c>
      <c r="J22" s="610"/>
    </row>
    <row r="23" spans="1:11" ht="19.899999999999999" customHeight="1">
      <c r="A23" s="614" t="s">
        <v>7522</v>
      </c>
      <c r="B23" s="690"/>
      <c r="C23" s="691">
        <v>46744999715</v>
      </c>
      <c r="D23" s="609"/>
      <c r="E23" s="612">
        <f>SUM(E9,E17)</f>
        <v>147820687021</v>
      </c>
      <c r="F23" s="694" t="b">
        <f>C23=E23</f>
        <v>0</v>
      </c>
      <c r="G23" s="609"/>
      <c r="H23" s="613">
        <v>40014920970</v>
      </c>
      <c r="I23" s="609"/>
      <c r="J23" s="613">
        <f>SUM(J9,J17)</f>
        <v>40014920970</v>
      </c>
      <c r="K23" s="510" t="b">
        <f>H23=J23</f>
        <v>1</v>
      </c>
    </row>
    <row r="24" spans="1:11" ht="19.899999999999999" customHeight="1">
      <c r="A24" s="608" t="s">
        <v>514</v>
      </c>
      <c r="B24" s="691"/>
      <c r="C24" s="691"/>
      <c r="D24" s="609"/>
      <c r="E24" s="609"/>
      <c r="G24" s="609"/>
      <c r="H24" s="610"/>
      <c r="I24" s="609"/>
      <c r="J24" s="610"/>
    </row>
    <row r="25" spans="1:11" ht="19.899999999999999" customHeight="1">
      <c r="A25" s="608" t="s">
        <v>7556</v>
      </c>
      <c r="B25" s="691"/>
      <c r="C25" s="691">
        <v>4146543574</v>
      </c>
      <c r="D25" s="609"/>
      <c r="E25" s="612">
        <f>SUM(D26)</f>
        <v>0</v>
      </c>
      <c r="F25" s="694" t="b">
        <f>C25=E25</f>
        <v>0</v>
      </c>
      <c r="G25" s="609"/>
      <c r="H25" s="613">
        <v>1048050000</v>
      </c>
      <c r="I25" s="609"/>
      <c r="J25" s="613">
        <f>SUM(I26)</f>
        <v>1048050000</v>
      </c>
      <c r="K25" s="510" t="b">
        <f>H25=J25</f>
        <v>1</v>
      </c>
    </row>
    <row r="26" spans="1:11" ht="19.899999999999999" customHeight="1">
      <c r="A26" s="608" t="s">
        <v>7557</v>
      </c>
      <c r="B26" s="691">
        <v>4146543574</v>
      </c>
      <c r="C26" s="691"/>
      <c r="D26" s="612">
        <f>'C1_정산표'!G41</f>
        <v>0</v>
      </c>
      <c r="E26" s="609"/>
      <c r="G26" s="612">
        <v>1048050000</v>
      </c>
      <c r="H26" s="610"/>
      <c r="I26" s="612">
        <v>1048050000</v>
      </c>
      <c r="J26" s="610"/>
    </row>
    <row r="27" spans="1:11" ht="19.899999999999999" customHeight="1">
      <c r="A27" s="611" t="s">
        <v>7558</v>
      </c>
      <c r="B27" s="691"/>
      <c r="C27" s="691">
        <v>231589887</v>
      </c>
      <c r="D27" s="609"/>
      <c r="E27" s="612">
        <f>SUM(D28:D31)</f>
        <v>4581730120</v>
      </c>
      <c r="F27" s="694" t="b">
        <f>C27=E27</f>
        <v>0</v>
      </c>
      <c r="G27" s="609"/>
      <c r="H27" s="613">
        <v>226861285</v>
      </c>
      <c r="I27" s="609"/>
      <c r="J27" s="613">
        <f>SUM(I28:I31)</f>
        <v>226861285</v>
      </c>
      <c r="K27" s="510" t="b">
        <f>H27=J27</f>
        <v>1</v>
      </c>
    </row>
    <row r="28" spans="1:11" ht="19.899999999999999" customHeight="1">
      <c r="A28" s="611" t="s">
        <v>7559</v>
      </c>
      <c r="B28" s="691">
        <v>2361712</v>
      </c>
      <c r="C28" s="691"/>
      <c r="D28" s="612">
        <f>'C1_정산표'!G50</f>
        <v>5525638</v>
      </c>
      <c r="E28" s="609"/>
      <c r="G28" s="612">
        <v>2075984</v>
      </c>
      <c r="H28" s="610"/>
      <c r="I28" s="612">
        <v>2075984</v>
      </c>
      <c r="J28" s="610"/>
    </row>
    <row r="29" spans="1:11" ht="19.899999999999999" customHeight="1">
      <c r="A29" s="611" t="s">
        <v>7560</v>
      </c>
      <c r="B29" s="691">
        <v>199869580</v>
      </c>
      <c r="C29" s="691"/>
      <c r="D29" s="609">
        <f>'C1_정산표'!G47</f>
        <v>4547096890</v>
      </c>
      <c r="E29" s="609"/>
      <c r="G29" s="612">
        <v>4505300</v>
      </c>
      <c r="H29" s="610"/>
      <c r="I29" s="612">
        <v>4505300</v>
      </c>
      <c r="J29" s="610"/>
    </row>
    <row r="30" spans="1:11" ht="19.899999999999999" customHeight="1">
      <c r="A30" s="611" t="s">
        <v>7561</v>
      </c>
      <c r="B30" s="691" t="s">
        <v>7483</v>
      </c>
      <c r="C30" s="691"/>
      <c r="D30" s="612">
        <f>'C1_정산표'!G48</f>
        <v>0</v>
      </c>
      <c r="E30" s="609"/>
      <c r="G30" s="612">
        <v>202425240</v>
      </c>
      <c r="H30" s="610"/>
      <c r="I30" s="612">
        <v>202425240</v>
      </c>
      <c r="J30" s="610"/>
    </row>
    <row r="31" spans="1:11" ht="19.899999999999999" customHeight="1">
      <c r="A31" s="611" t="s">
        <v>7562</v>
      </c>
      <c r="B31" s="691">
        <v>29358595</v>
      </c>
      <c r="C31" s="691"/>
      <c r="D31" s="612">
        <f>'C1_정산표'!G54</f>
        <v>29107592</v>
      </c>
      <c r="E31" s="609"/>
      <c r="G31" s="612">
        <v>17854761</v>
      </c>
      <c r="H31" s="610"/>
      <c r="I31" s="612">
        <v>17854761</v>
      </c>
      <c r="J31" s="610"/>
    </row>
    <row r="32" spans="1:11" ht="19.899999999999999" customHeight="1">
      <c r="A32" s="614" t="s">
        <v>7523</v>
      </c>
      <c r="B32" s="691"/>
      <c r="C32" s="691">
        <v>4378133461</v>
      </c>
      <c r="D32" s="609"/>
      <c r="E32" s="612">
        <f>SUM(E27,E25)</f>
        <v>4581730120</v>
      </c>
      <c r="F32" s="694" t="b">
        <f>C32=E32</f>
        <v>0</v>
      </c>
      <c r="G32" s="609"/>
      <c r="H32" s="613">
        <v>1274911285</v>
      </c>
      <c r="I32" s="609"/>
      <c r="J32" s="613">
        <f>SUM(J27,J25)</f>
        <v>1274911285</v>
      </c>
      <c r="K32" s="510" t="b">
        <f>H32=J32</f>
        <v>1</v>
      </c>
    </row>
    <row r="33" spans="1:12" ht="19.899999999999999" customHeight="1">
      <c r="A33" s="611" t="s">
        <v>516</v>
      </c>
      <c r="B33" s="690"/>
      <c r="C33" s="690"/>
      <c r="D33" s="609"/>
      <c r="E33" s="609"/>
      <c r="G33" s="609"/>
      <c r="H33" s="610"/>
      <c r="I33" s="609"/>
      <c r="J33" s="610"/>
    </row>
    <row r="34" spans="1:12" ht="19.899999999999999" customHeight="1">
      <c r="A34" s="611" t="s">
        <v>7563</v>
      </c>
      <c r="B34" s="690"/>
      <c r="C34" s="691">
        <v>23000000000</v>
      </c>
      <c r="D34" s="609"/>
      <c r="E34" s="612">
        <f>'C1_정산표'!H57</f>
        <v>29000000000</v>
      </c>
      <c r="G34" s="609"/>
      <c r="H34" s="613">
        <v>17000000000</v>
      </c>
      <c r="I34" s="609"/>
      <c r="J34" s="613">
        <v>17000000000</v>
      </c>
    </row>
    <row r="35" spans="1:12" ht="19.899999999999999" customHeight="1">
      <c r="A35" s="615" t="s">
        <v>7564</v>
      </c>
      <c r="B35" s="833"/>
      <c r="C35" s="833">
        <v>19366866254</v>
      </c>
      <c r="D35" s="841"/>
      <c r="E35" s="838">
        <f>'C1_정산표'!H58</f>
        <v>108368956901</v>
      </c>
      <c r="G35" s="841"/>
      <c r="H35" s="844">
        <v>21740009685</v>
      </c>
      <c r="I35" s="841"/>
      <c r="J35" s="844">
        <v>21740009685</v>
      </c>
    </row>
    <row r="36" spans="1:12" ht="16.5">
      <c r="A36" s="617" t="s">
        <v>7600</v>
      </c>
      <c r="B36" s="834"/>
      <c r="C36" s="834"/>
      <c r="D36" s="842"/>
      <c r="E36" s="839"/>
      <c r="G36" s="842"/>
      <c r="H36" s="845"/>
      <c r="I36" s="842"/>
      <c r="J36" s="845"/>
    </row>
    <row r="37" spans="1:12">
      <c r="A37" s="648" t="s">
        <v>7565</v>
      </c>
      <c r="B37" s="834"/>
      <c r="C37" s="834"/>
      <c r="D37" s="842"/>
      <c r="E37" s="839"/>
      <c r="G37" s="842"/>
      <c r="H37" s="845"/>
      <c r="I37" s="842"/>
      <c r="J37" s="845"/>
    </row>
    <row r="38" spans="1:12">
      <c r="A38" s="648" t="s">
        <v>7566</v>
      </c>
      <c r="B38" s="834"/>
      <c r="C38" s="834"/>
      <c r="D38" s="842"/>
      <c r="E38" s="839"/>
      <c r="G38" s="842"/>
      <c r="H38" s="845"/>
      <c r="I38" s="842"/>
      <c r="J38" s="845"/>
    </row>
    <row r="39" spans="1:12">
      <c r="A39" s="648" t="s">
        <v>7524</v>
      </c>
      <c r="B39" s="834"/>
      <c r="C39" s="834"/>
      <c r="D39" s="842"/>
      <c r="E39" s="839"/>
      <c r="G39" s="842"/>
      <c r="H39" s="845"/>
      <c r="I39" s="842"/>
      <c r="J39" s="845"/>
      <c r="L39" s="510" t="s">
        <v>7569</v>
      </c>
    </row>
    <row r="40" spans="1:12">
      <c r="A40" s="648" t="s">
        <v>7567</v>
      </c>
      <c r="B40" s="834"/>
      <c r="C40" s="834"/>
      <c r="D40" s="842"/>
      <c r="E40" s="839"/>
      <c r="G40" s="842"/>
      <c r="H40" s="845"/>
      <c r="I40" s="842"/>
      <c r="J40" s="845"/>
    </row>
    <row r="41" spans="1:12">
      <c r="A41" s="649" t="s">
        <v>7568</v>
      </c>
      <c r="B41" s="835"/>
      <c r="C41" s="835"/>
      <c r="D41" s="843"/>
      <c r="E41" s="840"/>
      <c r="G41" s="843"/>
      <c r="H41" s="846"/>
      <c r="I41" s="843"/>
      <c r="J41" s="846"/>
    </row>
    <row r="42" spans="1:12" ht="16.5">
      <c r="A42" s="614" t="s">
        <v>7525</v>
      </c>
      <c r="B42" s="690"/>
      <c r="C42" s="691">
        <v>42366866254</v>
      </c>
      <c r="D42" s="609"/>
      <c r="E42" s="612">
        <f>SUM(E34:E41)</f>
        <v>137368956901</v>
      </c>
      <c r="F42" s="694" t="b">
        <f>C42=E42</f>
        <v>0</v>
      </c>
      <c r="G42" s="609"/>
      <c r="H42" s="613">
        <v>38740009685</v>
      </c>
      <c r="I42" s="609"/>
      <c r="J42" s="613">
        <f>SUM(J34:J41)</f>
        <v>38740009685</v>
      </c>
      <c r="K42" s="510" t="b">
        <f>H42=J42</f>
        <v>1</v>
      </c>
    </row>
    <row r="43" spans="1:12" ht="16.5">
      <c r="A43" s="620" t="s">
        <v>7526</v>
      </c>
      <c r="B43" s="692"/>
      <c r="C43" s="693">
        <v>46744999715</v>
      </c>
      <c r="D43" s="621"/>
      <c r="E43" s="622">
        <f>SUM(E42,E32)</f>
        <v>141950687021</v>
      </c>
      <c r="F43" s="694" t="b">
        <f>C43=E43</f>
        <v>0</v>
      </c>
      <c r="G43" s="621"/>
      <c r="H43" s="623">
        <v>40014920970</v>
      </c>
      <c r="I43" s="621"/>
      <c r="J43" s="623">
        <f>SUM(J42,J32)</f>
        <v>40014920970</v>
      </c>
      <c r="K43" s="510" t="b">
        <f>H43=J43</f>
        <v>1</v>
      </c>
    </row>
    <row r="44" spans="1:12" ht="16.5">
      <c r="A44" s="624"/>
    </row>
    <row r="45" spans="1:12" ht="16.5">
      <c r="A45" s="624"/>
    </row>
    <row r="46" spans="1:12" ht="19.899999999999999" customHeight="1">
      <c r="A46" s="603" t="s">
        <v>7527</v>
      </c>
    </row>
    <row r="47" spans="1:12" ht="19.899999999999999" customHeight="1">
      <c r="A47" s="836" t="s">
        <v>8331</v>
      </c>
      <c r="B47" s="836"/>
    </row>
    <row r="48" spans="1:12" ht="19.899999999999999" customHeight="1">
      <c r="A48" s="836" t="s">
        <v>8332</v>
      </c>
      <c r="B48" s="836"/>
      <c r="F48" s="625"/>
    </row>
    <row r="49" spans="1:12" ht="19.899999999999999" customHeight="1">
      <c r="A49" s="836"/>
      <c r="B49" s="836"/>
    </row>
    <row r="50" spans="1:12" ht="33">
      <c r="A50" s="605" t="s">
        <v>6190</v>
      </c>
      <c r="B50" s="606" t="s">
        <v>7514</v>
      </c>
    </row>
    <row r="51" spans="1:12" ht="19.899999999999999" customHeight="1">
      <c r="A51" s="607" t="s">
        <v>885</v>
      </c>
      <c r="B51" s="831" t="s">
        <v>7550</v>
      </c>
      <c r="C51" s="837"/>
      <c r="D51" s="831" t="s">
        <v>7550</v>
      </c>
      <c r="E51" s="837"/>
      <c r="F51" s="626"/>
      <c r="G51" s="831" t="s">
        <v>7551</v>
      </c>
      <c r="H51" s="832"/>
      <c r="I51" s="831" t="s">
        <v>7551</v>
      </c>
      <c r="J51" s="832"/>
    </row>
    <row r="52" spans="1:12" ht="19.899999999999999" customHeight="1">
      <c r="A52" s="611" t="s">
        <v>7572</v>
      </c>
      <c r="B52" s="689"/>
      <c r="C52" s="695">
        <v>18291962675</v>
      </c>
      <c r="D52" s="609"/>
      <c r="E52" s="612">
        <f>SUM(D53,D57,D66)</f>
        <v>88277940651</v>
      </c>
      <c r="F52" s="703" t="b">
        <f>C52=E52</f>
        <v>0</v>
      </c>
      <c r="G52" s="609"/>
      <c r="H52" s="613">
        <v>1322818086</v>
      </c>
      <c r="I52" s="609"/>
      <c r="J52" s="613">
        <f>SUM(I53,I57,I66)</f>
        <v>1322818086</v>
      </c>
      <c r="K52" s="628" t="b">
        <f>H52=J52</f>
        <v>1</v>
      </c>
    </row>
    <row r="53" spans="1:12" ht="19.899999999999999" customHeight="1">
      <c r="A53" s="611" t="s">
        <v>7528</v>
      </c>
      <c r="B53" s="695">
        <v>847946397</v>
      </c>
      <c r="C53" s="689"/>
      <c r="D53" s="612">
        <f>SUM(D54:D56)</f>
        <v>1394262129</v>
      </c>
      <c r="E53" s="609"/>
      <c r="F53" s="704" t="b">
        <f>B53=D53</f>
        <v>0</v>
      </c>
      <c r="G53" s="612">
        <v>770877904</v>
      </c>
      <c r="H53" s="610"/>
      <c r="I53" s="612">
        <f>SUM(I54:I56)</f>
        <v>770877904</v>
      </c>
      <c r="J53" s="610"/>
      <c r="K53" s="630" t="b">
        <f>G53=I53</f>
        <v>1</v>
      </c>
    </row>
    <row r="54" spans="1:12" ht="19.899999999999999" customHeight="1">
      <c r="A54" s="611" t="s">
        <v>7529</v>
      </c>
      <c r="B54" s="695">
        <v>137969955</v>
      </c>
      <c r="C54" s="689"/>
      <c r="D54" s="612">
        <f>'C1_정산표'!G77</f>
        <v>93912875</v>
      </c>
      <c r="E54" s="609"/>
      <c r="F54" s="629"/>
      <c r="G54" s="612">
        <v>9902067</v>
      </c>
      <c r="H54" s="610"/>
      <c r="I54" s="612">
        <v>9902067</v>
      </c>
      <c r="J54" s="610"/>
      <c r="K54" s="630"/>
    </row>
    <row r="55" spans="1:12" ht="19.899999999999999" customHeight="1">
      <c r="A55" s="611" t="s">
        <v>7530</v>
      </c>
      <c r="B55" s="695">
        <v>698008837</v>
      </c>
      <c r="C55" s="689"/>
      <c r="D55" s="612">
        <f>'C1_정산표'!G78</f>
        <v>1288689005</v>
      </c>
      <c r="E55" s="609"/>
      <c r="F55" s="629"/>
      <c r="G55" s="612">
        <v>755945529</v>
      </c>
      <c r="H55" s="610"/>
      <c r="I55" s="612">
        <v>755945529</v>
      </c>
      <c r="J55" s="610"/>
      <c r="K55" s="630"/>
    </row>
    <row r="56" spans="1:12" ht="19.899999999999999" customHeight="1">
      <c r="A56" s="611" t="s">
        <v>7531</v>
      </c>
      <c r="B56" s="695">
        <v>11967605</v>
      </c>
      <c r="C56" s="689"/>
      <c r="D56" s="612">
        <f>'C1_정산표'!G79</f>
        <v>11660249</v>
      </c>
      <c r="E56" s="609"/>
      <c r="F56" s="629"/>
      <c r="G56" s="612">
        <v>5030308</v>
      </c>
      <c r="H56" s="610"/>
      <c r="I56" s="612">
        <v>5030308</v>
      </c>
      <c r="J56" s="610"/>
      <c r="K56" s="630"/>
    </row>
    <row r="57" spans="1:12" ht="19.899999999999999" customHeight="1">
      <c r="A57" s="611" t="s">
        <v>7532</v>
      </c>
      <c r="B57" s="695">
        <v>56581877418</v>
      </c>
      <c r="C57" s="609"/>
      <c r="D57" s="612">
        <f>SUM(D58:D65)</f>
        <v>166074002619</v>
      </c>
      <c r="E57" s="609"/>
      <c r="F57" s="704" t="b">
        <f>B57=D57</f>
        <v>0</v>
      </c>
      <c r="G57" s="612">
        <v>36229043369</v>
      </c>
      <c r="H57" s="610"/>
      <c r="I57" s="612">
        <f>SUM(I58:I65)</f>
        <v>36229043369</v>
      </c>
      <c r="J57" s="610"/>
      <c r="K57" s="630" t="b">
        <f>G57=I57</f>
        <v>1</v>
      </c>
    </row>
    <row r="58" spans="1:12" ht="19.899999999999999" customHeight="1">
      <c r="A58" s="611" t="s">
        <v>7533</v>
      </c>
      <c r="B58" s="695">
        <v>776052626</v>
      </c>
      <c r="C58" s="609"/>
      <c r="D58" s="612">
        <f>'C1_정산표'!G81</f>
        <v>561112490</v>
      </c>
      <c r="E58" s="609"/>
      <c r="F58" s="629"/>
      <c r="G58" s="612">
        <v>696877218</v>
      </c>
      <c r="H58" s="610"/>
      <c r="I58" s="612">
        <v>696877218</v>
      </c>
      <c r="J58" s="610"/>
      <c r="K58" s="630"/>
      <c r="L58" s="518"/>
    </row>
    <row r="59" spans="1:12" ht="19.899999999999999" customHeight="1">
      <c r="A59" s="611" t="s">
        <v>7534</v>
      </c>
      <c r="B59" s="695">
        <v>7919460996</v>
      </c>
      <c r="C59" s="609"/>
      <c r="D59" s="612">
        <f>'C1_정산표'!G82</f>
        <v>33658782894</v>
      </c>
      <c r="E59" s="609"/>
      <c r="F59" s="629"/>
      <c r="G59" s="612">
        <v>1334439546</v>
      </c>
      <c r="H59" s="610"/>
      <c r="I59" s="612">
        <v>1334439546</v>
      </c>
      <c r="J59" s="610"/>
      <c r="K59" s="630"/>
      <c r="L59" s="518"/>
    </row>
    <row r="60" spans="1:12" ht="19.899999999999999" customHeight="1">
      <c r="A60" s="611" t="s">
        <v>7573</v>
      </c>
      <c r="B60" s="695">
        <v>1383514868</v>
      </c>
      <c r="C60" s="609"/>
      <c r="D60" s="612">
        <f>'C1_정산표'!G85</f>
        <v>6659502732</v>
      </c>
      <c r="E60" s="609"/>
      <c r="F60" s="629"/>
      <c r="G60" s="612">
        <v>850069245</v>
      </c>
      <c r="H60" s="610"/>
      <c r="I60" s="612">
        <v>850069245</v>
      </c>
      <c r="J60" s="610"/>
      <c r="K60" s="630"/>
      <c r="L60" s="518"/>
    </row>
    <row r="61" spans="1:12" ht="19.899999999999999" customHeight="1">
      <c r="A61" s="611" t="s">
        <v>7574</v>
      </c>
      <c r="B61" s="695">
        <v>152045581</v>
      </c>
      <c r="C61" s="609"/>
      <c r="D61" s="609">
        <f>'C1_정산표'!G86</f>
        <v>1046317003</v>
      </c>
      <c r="E61" s="609"/>
      <c r="F61" s="629"/>
      <c r="G61" s="612">
        <v>59137004</v>
      </c>
      <c r="H61" s="610"/>
      <c r="I61" s="612">
        <v>59137004</v>
      </c>
      <c r="J61" s="610"/>
      <c r="K61" s="630"/>
      <c r="L61" s="518"/>
    </row>
    <row r="62" spans="1:12" ht="19.899999999999999" customHeight="1">
      <c r="A62" s="611" t="s">
        <v>7575</v>
      </c>
      <c r="B62" s="689" t="s">
        <v>7483</v>
      </c>
      <c r="C62" s="609"/>
      <c r="D62" s="612">
        <f>'C1_정산표'!G83</f>
        <v>0</v>
      </c>
      <c r="E62" s="609"/>
      <c r="F62" s="629"/>
      <c r="G62" s="609" t="s">
        <v>7483</v>
      </c>
      <c r="H62" s="610"/>
      <c r="I62" s="609" t="s">
        <v>7483</v>
      </c>
      <c r="J62" s="610"/>
      <c r="K62" s="630"/>
    </row>
    <row r="63" spans="1:12" ht="19.899999999999999" customHeight="1">
      <c r="A63" s="611" t="s">
        <v>7576</v>
      </c>
      <c r="B63" s="695">
        <v>327690847</v>
      </c>
      <c r="C63" s="609"/>
      <c r="D63" s="612">
        <f>'C1_정산표'!G84</f>
        <v>0</v>
      </c>
      <c r="E63" s="609"/>
      <c r="F63" s="629"/>
      <c r="G63" s="609" t="s">
        <v>7483</v>
      </c>
      <c r="H63" s="610"/>
      <c r="I63" s="609" t="s">
        <v>7483</v>
      </c>
      <c r="J63" s="610"/>
      <c r="K63" s="630"/>
    </row>
    <row r="64" spans="1:12" ht="19.899999999999999" customHeight="1">
      <c r="A64" s="611" t="s">
        <v>7577</v>
      </c>
      <c r="B64" s="695">
        <v>46023112500</v>
      </c>
      <c r="C64" s="609"/>
      <c r="D64" s="612">
        <f>'C1_정산표'!G87</f>
        <v>124148287500</v>
      </c>
      <c r="E64" s="609"/>
      <c r="F64" s="627"/>
      <c r="G64" s="612">
        <v>33287573011</v>
      </c>
      <c r="H64" s="610"/>
      <c r="I64" s="612">
        <v>33287573011</v>
      </c>
      <c r="J64" s="610"/>
      <c r="K64" s="630"/>
    </row>
    <row r="65" spans="1:11" ht="19.899999999999999" customHeight="1">
      <c r="A65" s="611" t="s">
        <v>7578</v>
      </c>
      <c r="B65" s="689" t="s">
        <v>7483</v>
      </c>
      <c r="C65" s="609"/>
      <c r="D65" s="612">
        <f>'C1_정산표'!G89</f>
        <v>0</v>
      </c>
      <c r="E65" s="609"/>
      <c r="F65" s="627"/>
      <c r="G65" s="612">
        <v>947345</v>
      </c>
      <c r="H65" s="610"/>
      <c r="I65" s="612">
        <v>947345</v>
      </c>
      <c r="J65" s="610"/>
      <c r="K65" s="630"/>
    </row>
    <row r="66" spans="1:11" ht="19.899999999999999" customHeight="1">
      <c r="A66" s="611" t="s">
        <v>7535</v>
      </c>
      <c r="B66" s="695">
        <v>-39137861140</v>
      </c>
      <c r="C66" s="609"/>
      <c r="D66" s="612">
        <f>-SUM(D67:D74)</f>
        <v>-79190324097</v>
      </c>
      <c r="E66" s="609"/>
      <c r="F66" s="704" t="b">
        <f>B66=D66</f>
        <v>0</v>
      </c>
      <c r="G66" s="612">
        <v>-35677103187</v>
      </c>
      <c r="H66" s="610"/>
      <c r="I66" s="612">
        <f>-SUM(I67:I74)</f>
        <v>-35677103187</v>
      </c>
      <c r="J66" s="610"/>
      <c r="K66" s="630" t="b">
        <f>G66=I66</f>
        <v>1</v>
      </c>
    </row>
    <row r="67" spans="1:11" ht="19.899999999999999" customHeight="1">
      <c r="A67" s="611" t="s">
        <v>7536</v>
      </c>
      <c r="B67" s="695">
        <v>155674302</v>
      </c>
      <c r="C67" s="609"/>
      <c r="D67" s="612">
        <f>'C1_정산표'!G95</f>
        <v>44085416</v>
      </c>
      <c r="E67" s="609"/>
      <c r="F67" s="627"/>
      <c r="G67" s="612">
        <v>341131731</v>
      </c>
      <c r="H67" s="610"/>
      <c r="I67" s="612">
        <v>341131731</v>
      </c>
      <c r="J67" s="610"/>
      <c r="K67" s="628"/>
    </row>
    <row r="68" spans="1:11" ht="19.899999999999999" customHeight="1">
      <c r="A68" s="611" t="s">
        <v>7537</v>
      </c>
      <c r="B68" s="695">
        <v>1096719876</v>
      </c>
      <c r="C68" s="609"/>
      <c r="D68" s="612">
        <f>'C1_정산표'!G96</f>
        <v>391593798</v>
      </c>
      <c r="E68" s="609"/>
      <c r="F68" s="629"/>
      <c r="G68" s="612">
        <v>1748979683</v>
      </c>
      <c r="H68" s="610"/>
      <c r="I68" s="612">
        <v>1748979683</v>
      </c>
      <c r="J68" s="610"/>
      <c r="K68" s="630"/>
    </row>
    <row r="69" spans="1:11" ht="19.899999999999999" customHeight="1">
      <c r="A69" s="611" t="s">
        <v>7579</v>
      </c>
      <c r="B69" s="695">
        <v>416917371</v>
      </c>
      <c r="C69" s="609"/>
      <c r="D69" s="612">
        <f>'C1_정산표'!G99</f>
        <v>969019883</v>
      </c>
      <c r="E69" s="609"/>
      <c r="F69" s="627"/>
      <c r="G69" s="612">
        <v>791704298</v>
      </c>
      <c r="H69" s="610"/>
      <c r="I69" s="612">
        <v>791704298</v>
      </c>
      <c r="J69" s="610"/>
      <c r="K69" s="628"/>
    </row>
    <row r="70" spans="1:11" ht="19.899999999999999" customHeight="1">
      <c r="A70" s="611" t="s">
        <v>7580</v>
      </c>
      <c r="B70" s="689" t="s">
        <v>7483</v>
      </c>
      <c r="C70" s="609"/>
      <c r="D70" s="612">
        <f>'C1_정산표'!G100</f>
        <v>0</v>
      </c>
      <c r="E70" s="609"/>
      <c r="F70" s="627"/>
      <c r="G70" s="609" t="s">
        <v>7483</v>
      </c>
      <c r="H70" s="610"/>
      <c r="I70" s="609" t="s">
        <v>7483</v>
      </c>
      <c r="J70" s="610"/>
      <c r="K70" s="628"/>
    </row>
    <row r="71" spans="1:11" ht="19.899999999999999" customHeight="1">
      <c r="A71" s="611" t="s">
        <v>7581</v>
      </c>
      <c r="B71" s="689" t="s">
        <v>7483</v>
      </c>
      <c r="C71" s="609"/>
      <c r="D71" s="612">
        <f>'C1_정산표'!G97</f>
        <v>0</v>
      </c>
      <c r="E71" s="609"/>
      <c r="F71" s="627"/>
      <c r="G71" s="609" t="s">
        <v>7483</v>
      </c>
      <c r="H71" s="610"/>
      <c r="I71" s="609" t="s">
        <v>7483</v>
      </c>
      <c r="J71" s="610"/>
      <c r="K71" s="631"/>
    </row>
    <row r="72" spans="1:11" ht="19.899999999999999" customHeight="1">
      <c r="A72" s="611" t="s">
        <v>7582</v>
      </c>
      <c r="B72" s="695">
        <v>37087250000</v>
      </c>
      <c r="C72" s="609"/>
      <c r="D72" s="612">
        <f>'C1_정산표'!G101</f>
        <v>77785625000</v>
      </c>
      <c r="E72" s="609"/>
      <c r="G72" s="612">
        <v>32788040130</v>
      </c>
      <c r="H72" s="610"/>
      <c r="I72" s="612">
        <v>32788040130</v>
      </c>
      <c r="J72" s="610"/>
    </row>
    <row r="73" spans="1:11" ht="19.899999999999999" customHeight="1">
      <c r="A73" s="611" t="s">
        <v>7583</v>
      </c>
      <c r="B73" s="695">
        <v>15108667</v>
      </c>
      <c r="C73" s="609"/>
      <c r="D73" s="612">
        <f>'C1_정산표'!G103</f>
        <v>0</v>
      </c>
      <c r="E73" s="609"/>
      <c r="G73" s="612">
        <v>947345</v>
      </c>
      <c r="H73" s="610"/>
      <c r="I73" s="612">
        <v>947345</v>
      </c>
      <c r="J73" s="610"/>
    </row>
    <row r="74" spans="1:11" ht="19.899999999999999" customHeight="1">
      <c r="A74" s="611" t="s">
        <v>7584</v>
      </c>
      <c r="B74" s="695">
        <v>366190924</v>
      </c>
      <c r="C74" s="609"/>
      <c r="D74" s="612">
        <f>'C1_정산표'!G104</f>
        <v>0</v>
      </c>
      <c r="E74" s="609"/>
      <c r="G74" s="612">
        <v>6300000</v>
      </c>
      <c r="H74" s="610"/>
      <c r="I74" s="612">
        <v>6300000</v>
      </c>
      <c r="J74" s="610"/>
    </row>
    <row r="75" spans="1:11" ht="19.899999999999999" customHeight="1">
      <c r="A75" s="611" t="s">
        <v>842</v>
      </c>
      <c r="B75" s="689"/>
      <c r="C75" s="695">
        <v>-132580424</v>
      </c>
      <c r="D75" s="609"/>
      <c r="E75" s="612">
        <f>-SUM(D76:D81)</f>
        <v>-128954273</v>
      </c>
      <c r="F75" s="703" t="b">
        <f>C75=E75</f>
        <v>0</v>
      </c>
      <c r="G75" s="609"/>
      <c r="H75" s="613">
        <v>-65726027</v>
      </c>
      <c r="I75" s="609"/>
      <c r="J75" s="612">
        <f>-SUM(I76:I81)</f>
        <v>-65726027</v>
      </c>
      <c r="K75" s="510" t="b">
        <f>H75=J75</f>
        <v>1</v>
      </c>
    </row>
    <row r="76" spans="1:11" ht="19.899999999999999" customHeight="1">
      <c r="A76" s="611" t="s">
        <v>7585</v>
      </c>
      <c r="B76" s="695">
        <v>417683</v>
      </c>
      <c r="C76" s="689"/>
      <c r="D76" s="612">
        <f>'C1_정산표'!G110</f>
        <v>650007</v>
      </c>
      <c r="E76" s="609"/>
      <c r="G76" s="612">
        <v>9690361</v>
      </c>
      <c r="H76" s="610"/>
      <c r="I76" s="612">
        <v>9690361</v>
      </c>
      <c r="J76" s="610"/>
    </row>
    <row r="77" spans="1:11" ht="19.899999999999999" customHeight="1">
      <c r="A77" s="611" t="s">
        <v>7586</v>
      </c>
      <c r="B77" s="695">
        <v>417683</v>
      </c>
      <c r="C77" s="689"/>
      <c r="D77" s="612">
        <f>'C1_정산표'!G111</f>
        <v>650007</v>
      </c>
      <c r="E77" s="609"/>
      <c r="G77" s="612">
        <v>1742399</v>
      </c>
      <c r="H77" s="610"/>
      <c r="I77" s="612">
        <v>1742399</v>
      </c>
      <c r="J77" s="610"/>
    </row>
    <row r="78" spans="1:11" ht="19.899999999999999" customHeight="1">
      <c r="A78" s="611" t="s">
        <v>7587</v>
      </c>
      <c r="B78" s="695">
        <v>4178486</v>
      </c>
      <c r="C78" s="689"/>
      <c r="D78" s="612">
        <f>'C1_정산표'!G112</f>
        <v>6501699</v>
      </c>
      <c r="E78" s="609"/>
      <c r="G78" s="612">
        <v>3119416</v>
      </c>
      <c r="H78" s="610"/>
      <c r="I78" s="612">
        <v>3119416</v>
      </c>
      <c r="J78" s="610"/>
    </row>
    <row r="79" spans="1:11" ht="19.899999999999999" customHeight="1">
      <c r="A79" s="611" t="s">
        <v>7588</v>
      </c>
      <c r="B79" s="695">
        <v>4178486</v>
      </c>
      <c r="C79" s="689"/>
      <c r="D79" s="612">
        <f>'C1_정산표'!G113</f>
        <v>6501699</v>
      </c>
      <c r="E79" s="609"/>
      <c r="G79" s="612">
        <v>3119416</v>
      </c>
      <c r="H79" s="610"/>
      <c r="I79" s="612">
        <v>3119416</v>
      </c>
      <c r="J79" s="610"/>
    </row>
    <row r="80" spans="1:11" ht="19.899999999999999" customHeight="1">
      <c r="A80" s="611" t="s">
        <v>7589</v>
      </c>
      <c r="B80" s="695">
        <v>62583508</v>
      </c>
      <c r="C80" s="689"/>
      <c r="D80" s="612">
        <f>'C1_정산표'!G115</f>
        <v>5032539</v>
      </c>
      <c r="E80" s="609"/>
      <c r="G80" s="612">
        <v>2421810</v>
      </c>
      <c r="H80" s="610"/>
      <c r="I80" s="612">
        <v>2421810</v>
      </c>
      <c r="J80" s="610"/>
    </row>
    <row r="81" spans="1:11" ht="19.899999999999999" customHeight="1">
      <c r="A81" s="611" t="s">
        <v>7590</v>
      </c>
      <c r="B81" s="695">
        <v>60804578</v>
      </c>
      <c r="C81" s="689"/>
      <c r="D81" s="612">
        <f>'C1_정산표'!G116</f>
        <v>109618322</v>
      </c>
      <c r="E81" s="609"/>
      <c r="G81" s="612">
        <v>45632625</v>
      </c>
      <c r="H81" s="610"/>
      <c r="I81" s="612">
        <v>45632625</v>
      </c>
      <c r="J81" s="610"/>
    </row>
    <row r="82" spans="1:11" ht="19.899999999999999" customHeight="1">
      <c r="A82" s="611" t="s">
        <v>7591</v>
      </c>
      <c r="B82" s="609"/>
      <c r="C82" s="695">
        <v>18159382251</v>
      </c>
      <c r="D82" s="609"/>
      <c r="E82" s="612">
        <f>SUM(E75,E52)</f>
        <v>88148986378</v>
      </c>
      <c r="F82" s="703" t="b">
        <f>C82=E82</f>
        <v>0</v>
      </c>
      <c r="G82" s="609"/>
      <c r="H82" s="613">
        <v>1257092059</v>
      </c>
      <c r="I82" s="609"/>
      <c r="J82" s="612">
        <f>SUM(J75,J52)</f>
        <v>1257092059</v>
      </c>
      <c r="K82" s="510" t="b">
        <f>H82=J82</f>
        <v>1</v>
      </c>
    </row>
    <row r="83" spans="1:11" ht="19.899999999999999" customHeight="1">
      <c r="A83" s="632" t="s">
        <v>7592</v>
      </c>
      <c r="B83" s="621"/>
      <c r="C83" s="705">
        <v>6729.79</v>
      </c>
      <c r="D83" s="621"/>
      <c r="E83" s="633">
        <f>'C1_정산표'!C118</f>
        <v>32190.475265602799</v>
      </c>
      <c r="G83" s="621"/>
      <c r="H83" s="634">
        <v>988.24</v>
      </c>
      <c r="I83" s="621"/>
      <c r="J83" s="634">
        <v>988.24</v>
      </c>
    </row>
    <row r="84" spans="1:11" ht="19.899999999999999" customHeight="1">
      <c r="A84" s="604"/>
      <c r="B84" s="604"/>
      <c r="E84" s="635"/>
      <c r="G84" s="635"/>
    </row>
    <row r="85" spans="1:11" ht="19.899999999999999" customHeight="1">
      <c r="A85" s="604"/>
      <c r="B85" s="604"/>
      <c r="E85" s="635"/>
      <c r="G85" s="635"/>
    </row>
    <row r="86" spans="1:11" ht="17.25">
      <c r="A86" s="603" t="s">
        <v>7538</v>
      </c>
      <c r="E86" s="635"/>
      <c r="G86" s="635"/>
    </row>
    <row r="87" spans="1:11" ht="19.899999999999999" customHeight="1">
      <c r="A87" s="836" t="s">
        <v>7570</v>
      </c>
      <c r="B87" s="836"/>
    </row>
    <row r="88" spans="1:11" ht="19.899999999999999" customHeight="1">
      <c r="A88" s="836" t="s">
        <v>7571</v>
      </c>
      <c r="B88" s="836"/>
    </row>
    <row r="89" spans="1:11" ht="19.899999999999999" customHeight="1">
      <c r="A89" s="836"/>
      <c r="B89" s="836"/>
    </row>
    <row r="90" spans="1:11" ht="19.899999999999999" customHeight="1">
      <c r="A90" s="605" t="s">
        <v>6190</v>
      </c>
      <c r="B90" s="606" t="s">
        <v>7514</v>
      </c>
    </row>
    <row r="91" spans="1:11" ht="19.899999999999999" customHeight="1">
      <c r="A91" s="607" t="s">
        <v>139</v>
      </c>
      <c r="B91" s="636" t="s">
        <v>7539</v>
      </c>
      <c r="C91" s="636" t="s">
        <v>7593</v>
      </c>
      <c r="D91" s="637" t="s">
        <v>7541</v>
      </c>
      <c r="E91" s="636" t="s">
        <v>7539</v>
      </c>
      <c r="F91" s="636" t="s">
        <v>7540</v>
      </c>
      <c r="G91" s="637" t="s">
        <v>7541</v>
      </c>
    </row>
    <row r="92" spans="1:11" ht="19.899999999999999" customHeight="1">
      <c r="A92" s="608" t="s">
        <v>7542</v>
      </c>
      <c r="B92" s="698">
        <v>17000000000</v>
      </c>
      <c r="C92" s="698">
        <v>21740009685</v>
      </c>
      <c r="D92" s="699">
        <v>38740009685</v>
      </c>
      <c r="E92" s="638">
        <v>11000000000</v>
      </c>
      <c r="F92" s="638">
        <v>13455861158</v>
      </c>
      <c r="G92" s="639">
        <f>SUM(E92:F92)</f>
        <v>24455861158</v>
      </c>
    </row>
    <row r="93" spans="1:11" ht="19.899999999999999" customHeight="1">
      <c r="A93" s="608" t="s">
        <v>7543</v>
      </c>
      <c r="B93" s="698">
        <v>342000000000</v>
      </c>
      <c r="C93" s="700">
        <v>0</v>
      </c>
      <c r="D93" s="699">
        <v>342000000000</v>
      </c>
      <c r="E93" s="638">
        <v>405000000000</v>
      </c>
      <c r="F93" s="640" t="s">
        <v>7483</v>
      </c>
      <c r="G93" s="639">
        <f t="shared" ref="G93:G97" si="0">SUM(E93:F93)</f>
        <v>405000000000</v>
      </c>
    </row>
    <row r="94" spans="1:11" ht="19.899999999999999" customHeight="1">
      <c r="A94" s="608" t="s">
        <v>7544</v>
      </c>
      <c r="B94" s="698">
        <v>-330000000000</v>
      </c>
      <c r="C94" s="700">
        <v>0</v>
      </c>
      <c r="D94" s="699">
        <v>-330000000000</v>
      </c>
      <c r="E94" s="638">
        <v>-399000000000</v>
      </c>
      <c r="F94" s="640" t="s">
        <v>7483</v>
      </c>
      <c r="G94" s="639">
        <f t="shared" si="0"/>
        <v>-399000000000</v>
      </c>
    </row>
    <row r="95" spans="1:11" ht="19.899999999999999" customHeight="1">
      <c r="A95" s="608" t="s">
        <v>7594</v>
      </c>
      <c r="B95" s="700">
        <v>0</v>
      </c>
      <c r="C95" s="698">
        <v>-21633186259</v>
      </c>
      <c r="D95" s="699">
        <v>-21633186259</v>
      </c>
      <c r="E95" s="640" t="s">
        <v>7483</v>
      </c>
      <c r="F95" s="638">
        <v>1257092059</v>
      </c>
      <c r="G95" s="639">
        <f t="shared" si="0"/>
        <v>1257092059</v>
      </c>
    </row>
    <row r="96" spans="1:11" ht="19.899999999999999" customHeight="1">
      <c r="A96" s="608" t="s">
        <v>7545</v>
      </c>
      <c r="B96" s="700">
        <v>0</v>
      </c>
      <c r="C96" s="698">
        <v>233745770649</v>
      </c>
      <c r="D96" s="699">
        <v>233745770649</v>
      </c>
      <c r="E96" s="640" t="s">
        <v>7483</v>
      </c>
      <c r="F96" s="638">
        <v>595728665852</v>
      </c>
      <c r="G96" s="639">
        <f t="shared" si="0"/>
        <v>595728665852</v>
      </c>
    </row>
    <row r="97" spans="1:7" ht="19.899999999999999" customHeight="1">
      <c r="A97" s="608" t="s">
        <v>7546</v>
      </c>
      <c r="B97" s="700">
        <v>0</v>
      </c>
      <c r="C97" s="698">
        <v>-227000573620</v>
      </c>
      <c r="D97" s="699">
        <v>-227000573620</v>
      </c>
      <c r="E97" s="640" t="s">
        <v>7483</v>
      </c>
      <c r="F97" s="638">
        <v>-588701609384</v>
      </c>
      <c r="G97" s="639">
        <f t="shared" si="0"/>
        <v>-588701609384</v>
      </c>
    </row>
    <row r="98" spans="1:7" ht="19.899999999999999" customHeight="1">
      <c r="A98" s="641" t="s">
        <v>7547</v>
      </c>
      <c r="B98" s="838">
        <v>29000000000</v>
      </c>
      <c r="C98" s="838">
        <v>6852020455</v>
      </c>
      <c r="D98" s="844">
        <v>35852020455</v>
      </c>
      <c r="E98" s="616">
        <f>SUM(E92:E97)</f>
        <v>17000000000</v>
      </c>
      <c r="F98" s="616">
        <f t="shared" ref="F98:G98" si="1">SUM(F92:F97)</f>
        <v>21740009685</v>
      </c>
      <c r="G98" s="616">
        <f t="shared" si="1"/>
        <v>38740009685</v>
      </c>
    </row>
    <row r="99" spans="1:7" ht="19.899999999999999" customHeight="1">
      <c r="A99" s="642" t="s">
        <v>7595</v>
      </c>
      <c r="B99" s="839"/>
      <c r="C99" s="839"/>
      <c r="D99" s="845"/>
      <c r="E99" s="643" t="b">
        <f>B98=E98</f>
        <v>0</v>
      </c>
      <c r="F99" s="643" t="b">
        <f t="shared" ref="F99:G99" si="2">C98=F98</f>
        <v>0</v>
      </c>
      <c r="G99" s="643" t="b">
        <f t="shared" si="2"/>
        <v>0</v>
      </c>
    </row>
    <row r="100" spans="1:7" ht="19.899999999999999" customHeight="1">
      <c r="A100" s="644" t="s">
        <v>7596</v>
      </c>
      <c r="B100" s="840"/>
      <c r="C100" s="840"/>
      <c r="D100" s="846"/>
      <c r="E100" s="618"/>
      <c r="F100" s="618"/>
      <c r="G100" s="619"/>
    </row>
    <row r="101" spans="1:7" ht="19.899999999999999" customHeight="1">
      <c r="A101" s="608" t="s">
        <v>7548</v>
      </c>
      <c r="B101" s="700">
        <v>29000000000</v>
      </c>
      <c r="C101" s="700">
        <v>6852020455</v>
      </c>
      <c r="D101" s="701">
        <v>35852020455</v>
      </c>
      <c r="E101" s="638">
        <v>17000000000</v>
      </c>
      <c r="F101" s="638">
        <v>21740009685</v>
      </c>
      <c r="G101" s="639">
        <f>SUM(E101:F101)</f>
        <v>38740009685</v>
      </c>
    </row>
    <row r="102" spans="1:7" ht="16.5">
      <c r="A102" s="608" t="s">
        <v>7543</v>
      </c>
      <c r="B102" s="700">
        <v>260000000000</v>
      </c>
      <c r="C102" s="700">
        <v>0</v>
      </c>
      <c r="D102" s="701">
        <v>260000000000</v>
      </c>
      <c r="E102" s="638">
        <v>342000000000</v>
      </c>
      <c r="F102" s="640" t="s">
        <v>7483</v>
      </c>
      <c r="G102" s="639">
        <f t="shared" ref="G102:G106" si="3">SUM(E102:F102)</f>
        <v>342000000000</v>
      </c>
    </row>
    <row r="103" spans="1:7" ht="19.899999999999999" customHeight="1">
      <c r="A103" s="608" t="s">
        <v>7544</v>
      </c>
      <c r="B103" s="698">
        <v>-266000000000</v>
      </c>
      <c r="C103" s="700">
        <v>0</v>
      </c>
      <c r="D103" s="699">
        <v>-266000000000</v>
      </c>
      <c r="E103" s="638">
        <v>-330000000000</v>
      </c>
      <c r="F103" s="640" t="s">
        <v>7483</v>
      </c>
      <c r="G103" s="639">
        <f t="shared" si="3"/>
        <v>-330000000000</v>
      </c>
    </row>
    <row r="104" spans="1:7" ht="19.899999999999999" customHeight="1">
      <c r="A104" s="608" t="s">
        <v>7597</v>
      </c>
      <c r="B104" s="700">
        <v>0</v>
      </c>
      <c r="C104" s="700">
        <v>18159382251</v>
      </c>
      <c r="D104" s="701">
        <v>18159382251</v>
      </c>
      <c r="E104" s="640" t="s">
        <v>7483</v>
      </c>
      <c r="F104" s="638">
        <v>-21633186259</v>
      </c>
      <c r="G104" s="639">
        <f t="shared" si="3"/>
        <v>-21633186259</v>
      </c>
    </row>
    <row r="105" spans="1:7" ht="19.899999999999999" customHeight="1">
      <c r="A105" s="608" t="s">
        <v>7545</v>
      </c>
      <c r="B105" s="700">
        <v>0</v>
      </c>
      <c r="C105" s="700">
        <v>141011316109</v>
      </c>
      <c r="D105" s="701">
        <v>141011316109</v>
      </c>
      <c r="E105" s="640" t="s">
        <v>7483</v>
      </c>
      <c r="F105" s="638">
        <v>233745770649</v>
      </c>
      <c r="G105" s="639">
        <f t="shared" si="3"/>
        <v>233745770649</v>
      </c>
    </row>
    <row r="106" spans="1:7" ht="19.899999999999999" customHeight="1">
      <c r="A106" s="608" t="s">
        <v>7546</v>
      </c>
      <c r="B106" s="700">
        <v>0</v>
      </c>
      <c r="C106" s="698">
        <v>-146655852561</v>
      </c>
      <c r="D106" s="699">
        <v>-146655852561</v>
      </c>
      <c r="E106" s="640" t="s">
        <v>7483</v>
      </c>
      <c r="F106" s="638">
        <v>-227000573620</v>
      </c>
      <c r="G106" s="639">
        <f t="shared" si="3"/>
        <v>-227000573620</v>
      </c>
    </row>
    <row r="107" spans="1:7" ht="19.899999999999999" customHeight="1">
      <c r="A107" s="641" t="s">
        <v>7549</v>
      </c>
      <c r="B107" s="838">
        <v>23000000000</v>
      </c>
      <c r="C107" s="838">
        <v>19366866254</v>
      </c>
      <c r="D107" s="844">
        <v>42366866254</v>
      </c>
      <c r="E107" s="645">
        <f>SUM(E101:E106)</f>
        <v>29000000000</v>
      </c>
      <c r="F107" s="645">
        <f t="shared" ref="F107:G107" si="4">SUM(F101:F106)</f>
        <v>6852020455</v>
      </c>
      <c r="G107" s="645">
        <f t="shared" si="4"/>
        <v>35852020455</v>
      </c>
    </row>
    <row r="108" spans="1:7" ht="19.899999999999999" customHeight="1">
      <c r="A108" s="642" t="s">
        <v>7598</v>
      </c>
      <c r="B108" s="839"/>
      <c r="C108" s="839"/>
      <c r="D108" s="845"/>
      <c r="E108" s="702" t="b">
        <f>B107=E107</f>
        <v>0</v>
      </c>
      <c r="F108" s="702" t="b">
        <f t="shared" ref="F108:G108" si="5">C107=F107</f>
        <v>0</v>
      </c>
      <c r="G108" s="702" t="b">
        <f t="shared" si="5"/>
        <v>0</v>
      </c>
    </row>
    <row r="109" spans="1:7" ht="19.899999999999999" customHeight="1">
      <c r="A109" s="646" t="s">
        <v>7599</v>
      </c>
      <c r="B109" s="847"/>
      <c r="C109" s="847"/>
      <c r="D109" s="848"/>
      <c r="E109" s="647"/>
      <c r="F109" s="647"/>
      <c r="G109" s="647"/>
    </row>
    <row r="117" spans="2:5">
      <c r="B117" s="706"/>
      <c r="C117" s="707">
        <v>-7314107145</v>
      </c>
      <c r="D117" s="716">
        <f>D118+D122-D130</f>
        <v>-7318285434</v>
      </c>
    </row>
    <row r="118" spans="2:5">
      <c r="B118" s="708">
        <v>929730733</v>
      </c>
      <c r="C118" s="385"/>
      <c r="D118" s="625">
        <f>SUM(B119:B121)</f>
        <v>929730733</v>
      </c>
    </row>
    <row r="119" spans="2:5">
      <c r="B119" s="708">
        <v>120117662</v>
      </c>
      <c r="C119" s="385"/>
    </row>
    <row r="120" spans="2:5">
      <c r="B120" s="708">
        <v>793453895</v>
      </c>
      <c r="C120" s="385"/>
    </row>
    <row r="121" spans="2:5">
      <c r="B121" s="708">
        <v>16159176</v>
      </c>
      <c r="C121" s="385"/>
    </row>
    <row r="122" spans="2:5">
      <c r="B122" s="708">
        <v>51942504580</v>
      </c>
      <c r="C122" s="385"/>
      <c r="D122" s="625">
        <f>SUM(B123:B129)</f>
        <v>51942504580</v>
      </c>
    </row>
    <row r="123" spans="2:5">
      <c r="B123" s="708">
        <v>1376119625</v>
      </c>
      <c r="C123" s="385"/>
    </row>
    <row r="124" spans="2:5">
      <c r="B124" s="708">
        <v>2696263117</v>
      </c>
      <c r="C124" s="385"/>
      <c r="E124" s="625">
        <f>D118+D122-D130</f>
        <v>-7318285434</v>
      </c>
    </row>
    <row r="125" spans="2:5">
      <c r="B125" s="708">
        <v>1202332293</v>
      </c>
      <c r="C125" s="385"/>
    </row>
    <row r="126" spans="2:5">
      <c r="B126" s="709" t="s">
        <v>7483</v>
      </c>
      <c r="C126" s="385"/>
    </row>
    <row r="127" spans="2:5">
      <c r="B127" s="709" t="s">
        <v>7483</v>
      </c>
      <c r="C127" s="385"/>
    </row>
    <row r="128" spans="2:5">
      <c r="B128" s="708">
        <v>46667237500</v>
      </c>
      <c r="C128" s="385"/>
    </row>
    <row r="129" spans="2:5">
      <c r="B129" s="708">
        <v>552045</v>
      </c>
      <c r="C129" s="385"/>
    </row>
    <row r="130" spans="2:5">
      <c r="B130" s="710">
        <v>-60190520747</v>
      </c>
      <c r="C130" s="711"/>
      <c r="D130" s="625">
        <f>SUM(B131:B137)</f>
        <v>60190520747</v>
      </c>
    </row>
    <row r="131" spans="2:5">
      <c r="B131" s="708">
        <v>784307652</v>
      </c>
      <c r="C131" s="385"/>
    </row>
    <row r="132" spans="2:5">
      <c r="B132" s="708">
        <v>5927195035</v>
      </c>
      <c r="C132" s="385"/>
    </row>
    <row r="133" spans="2:5">
      <c r="B133" s="710">
        <v>1777108544</v>
      </c>
      <c r="C133" s="385"/>
    </row>
    <row r="134" spans="2:5">
      <c r="B134" s="710">
        <v>353434840</v>
      </c>
      <c r="C134" s="385"/>
      <c r="E134" s="625">
        <f>E124-D138</f>
        <v>-7442001029</v>
      </c>
    </row>
    <row r="135" spans="2:5">
      <c r="B135" s="710">
        <v>51310325000</v>
      </c>
      <c r="C135" s="385"/>
    </row>
    <row r="136" spans="2:5">
      <c r="B136" s="710">
        <v>38149676</v>
      </c>
      <c r="C136" s="385"/>
    </row>
    <row r="137" spans="2:5">
      <c r="B137" s="712" t="s">
        <v>7483</v>
      </c>
      <c r="C137" s="385"/>
    </row>
    <row r="138" spans="2:5">
      <c r="B138" s="709"/>
      <c r="C138" s="713">
        <v>-123715595</v>
      </c>
      <c r="D138" s="625">
        <f>SUM(B139:B144)</f>
        <v>123715595</v>
      </c>
    </row>
    <row r="139" spans="2:5">
      <c r="B139" s="708">
        <v>410665</v>
      </c>
      <c r="C139" s="711"/>
    </row>
    <row r="140" spans="2:5">
      <c r="B140" s="708">
        <v>410665</v>
      </c>
      <c r="C140" s="385"/>
    </row>
    <row r="141" spans="2:5">
      <c r="B141" s="708">
        <v>4108381</v>
      </c>
      <c r="C141" s="385"/>
    </row>
    <row r="142" spans="2:5">
      <c r="B142" s="708">
        <v>4108381</v>
      </c>
      <c r="C142" s="385"/>
    </row>
    <row r="143" spans="2:5">
      <c r="B143" s="710">
        <v>50686728</v>
      </c>
      <c r="C143" s="385"/>
    </row>
    <row r="144" spans="2:5">
      <c r="B144" s="710">
        <v>63990775</v>
      </c>
      <c r="C144" s="385"/>
    </row>
    <row r="145" spans="2:4">
      <c r="B145" s="709"/>
      <c r="C145" s="713">
        <v>-7442001029</v>
      </c>
      <c r="D145" s="625">
        <f>D138-D117</f>
        <v>7442001029</v>
      </c>
    </row>
    <row r="146" spans="2:4">
      <c r="B146" s="714"/>
      <c r="C146" s="715">
        <v>-3142.33</v>
      </c>
    </row>
  </sheetData>
  <mergeCells count="28">
    <mergeCell ref="D98:D100"/>
    <mergeCell ref="B107:B109"/>
    <mergeCell ref="C107:C109"/>
    <mergeCell ref="D107:D109"/>
    <mergeCell ref="D35:D41"/>
    <mergeCell ref="A87:B87"/>
    <mergeCell ref="A88:B89"/>
    <mergeCell ref="B98:B100"/>
    <mergeCell ref="C98:C100"/>
    <mergeCell ref="A47:B47"/>
    <mergeCell ref="A48:B49"/>
    <mergeCell ref="B51:C51"/>
    <mergeCell ref="D51:E51"/>
    <mergeCell ref="G51:H51"/>
    <mergeCell ref="I51:J51"/>
    <mergeCell ref="B35:B41"/>
    <mergeCell ref="C35:C41"/>
    <mergeCell ref="A3:B3"/>
    <mergeCell ref="A4:B5"/>
    <mergeCell ref="B7:C7"/>
    <mergeCell ref="D7:E7"/>
    <mergeCell ref="G7:H7"/>
    <mergeCell ref="I7:J7"/>
    <mergeCell ref="E35:E41"/>
    <mergeCell ref="G35:G41"/>
    <mergeCell ref="H35:H41"/>
    <mergeCell ref="I35:I41"/>
    <mergeCell ref="J35:J41"/>
  </mergeCells>
  <phoneticPr fontId="1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"/>
  <sheetViews>
    <sheetView workbookViewId="0">
      <selection activeCell="G16" sqref="G16"/>
    </sheetView>
  </sheetViews>
  <sheetFormatPr defaultRowHeight="12.75"/>
  <sheetData/>
  <phoneticPr fontId="1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8168889431442"/>
  </sheetPr>
  <dimension ref="A1:AN4"/>
  <sheetViews>
    <sheetView workbookViewId="0">
      <pane xSplit="4" ySplit="2" topLeftCell="E3" activePane="bottomRight" state="frozen"/>
      <selection activeCell="P3" sqref="P3:P9"/>
      <selection pane="topRight" activeCell="P3" sqref="P3:P9"/>
      <selection pane="bottomLeft" activeCell="P3" sqref="P3:P9"/>
      <selection pane="bottomRight" activeCell="L16" sqref="L16"/>
    </sheetView>
  </sheetViews>
  <sheetFormatPr defaultRowHeight="12.75"/>
  <cols>
    <col min="3" max="3" width="19" bestFit="1" customWidth="1"/>
    <col min="4" max="4" width="13.7109375" customWidth="1"/>
  </cols>
  <sheetData>
    <row r="1" spans="1:40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t="s">
        <v>591</v>
      </c>
      <c r="U1" t="s">
        <v>592</v>
      </c>
      <c r="V1" t="s">
        <v>593</v>
      </c>
      <c r="W1" t="s">
        <v>594</v>
      </c>
      <c r="X1" t="s">
        <v>595</v>
      </c>
      <c r="Y1" t="s">
        <v>596</v>
      </c>
      <c r="Z1" t="s">
        <v>597</v>
      </c>
      <c r="AA1" t="s">
        <v>598</v>
      </c>
      <c r="AB1" t="s">
        <v>599</v>
      </c>
      <c r="AC1" t="s">
        <v>600</v>
      </c>
      <c r="AD1" t="s">
        <v>601</v>
      </c>
      <c r="AE1" t="s">
        <v>602</v>
      </c>
      <c r="AF1" t="s">
        <v>603</v>
      </c>
      <c r="AG1" t="s">
        <v>604</v>
      </c>
      <c r="AH1" t="s">
        <v>605</v>
      </c>
      <c r="AI1" t="s">
        <v>606</v>
      </c>
      <c r="AJ1" t="s">
        <v>607</v>
      </c>
      <c r="AK1" t="s">
        <v>608</v>
      </c>
      <c r="AL1" t="s">
        <v>609</v>
      </c>
      <c r="AM1" t="s">
        <v>610</v>
      </c>
      <c r="AN1" t="s">
        <v>611</v>
      </c>
    </row>
    <row r="2" spans="1:40">
      <c r="A2" t="s">
        <v>612</v>
      </c>
      <c r="B2" t="s">
        <v>613</v>
      </c>
      <c r="C2" t="s">
        <v>540</v>
      </c>
      <c r="D2" t="s">
        <v>614</v>
      </c>
      <c r="E2" t="s">
        <v>541</v>
      </c>
      <c r="F2" t="s">
        <v>615</v>
      </c>
      <c r="G2" t="s">
        <v>616</v>
      </c>
      <c r="H2" t="s">
        <v>617</v>
      </c>
      <c r="I2" t="s">
        <v>618</v>
      </c>
      <c r="J2" t="s">
        <v>619</v>
      </c>
      <c r="K2" t="s">
        <v>542</v>
      </c>
      <c r="L2" t="s">
        <v>620</v>
      </c>
      <c r="M2" t="s">
        <v>621</v>
      </c>
      <c r="N2" t="s">
        <v>622</v>
      </c>
      <c r="O2" t="s">
        <v>623</v>
      </c>
      <c r="P2" t="s">
        <v>624</v>
      </c>
      <c r="Q2" t="s">
        <v>543</v>
      </c>
      <c r="R2" t="s">
        <v>544</v>
      </c>
      <c r="S2" t="s">
        <v>545</v>
      </c>
      <c r="T2" t="s">
        <v>625</v>
      </c>
      <c r="U2" t="s">
        <v>626</v>
      </c>
      <c r="V2" t="s">
        <v>627</v>
      </c>
      <c r="W2" t="s">
        <v>628</v>
      </c>
      <c r="X2" t="s">
        <v>629</v>
      </c>
      <c r="Y2" t="s">
        <v>630</v>
      </c>
      <c r="Z2" t="s">
        <v>631</v>
      </c>
      <c r="AA2" t="s">
        <v>632</v>
      </c>
      <c r="AB2" t="s">
        <v>633</v>
      </c>
      <c r="AC2" t="s">
        <v>634</v>
      </c>
      <c r="AD2" t="s">
        <v>635</v>
      </c>
      <c r="AE2" t="s">
        <v>636</v>
      </c>
      <c r="AF2" t="s">
        <v>637</v>
      </c>
      <c r="AG2" t="s">
        <v>638</v>
      </c>
      <c r="AH2" t="s">
        <v>1547</v>
      </c>
      <c r="AI2" t="s">
        <v>639</v>
      </c>
      <c r="AJ2" t="s">
        <v>640</v>
      </c>
      <c r="AK2" t="s">
        <v>644</v>
      </c>
      <c r="AL2" t="s">
        <v>645</v>
      </c>
    </row>
    <row r="3" spans="1:40">
      <c r="A3" t="s">
        <v>1117</v>
      </c>
      <c r="B3" t="s">
        <v>1117</v>
      </c>
      <c r="C3" t="s">
        <v>546</v>
      </c>
      <c r="D3" t="s">
        <v>5</v>
      </c>
      <c r="E3">
        <v>2.0699999999999998</v>
      </c>
      <c r="F3">
        <v>0</v>
      </c>
      <c r="G3">
        <v>0</v>
      </c>
      <c r="H3" t="s">
        <v>1118</v>
      </c>
      <c r="I3">
        <v>14</v>
      </c>
      <c r="J3" t="s">
        <v>1119</v>
      </c>
      <c r="K3">
        <v>7196301321</v>
      </c>
      <c r="L3">
        <v>0</v>
      </c>
      <c r="M3">
        <v>0</v>
      </c>
      <c r="N3">
        <v>19000101</v>
      </c>
      <c r="O3">
        <v>20991231</v>
      </c>
      <c r="Q3">
        <v>7196301321</v>
      </c>
      <c r="R3">
        <v>7202532493</v>
      </c>
      <c r="S3">
        <v>7202532493</v>
      </c>
      <c r="T3">
        <v>0</v>
      </c>
      <c r="U3" t="s">
        <v>9002</v>
      </c>
      <c r="V3">
        <v>0</v>
      </c>
      <c r="W3">
        <v>0</v>
      </c>
      <c r="X3" t="s">
        <v>1120</v>
      </c>
      <c r="Y3">
        <v>6231172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J3">
        <v>0</v>
      </c>
    </row>
    <row r="4" spans="1:40">
      <c r="A4" t="s">
        <v>9003</v>
      </c>
      <c r="B4" t="s">
        <v>9004</v>
      </c>
      <c r="C4" t="s">
        <v>9005</v>
      </c>
      <c r="D4" t="s">
        <v>9006</v>
      </c>
      <c r="E4">
        <v>2.63</v>
      </c>
      <c r="F4">
        <v>0</v>
      </c>
      <c r="G4">
        <v>0</v>
      </c>
      <c r="K4">
        <v>5000000000</v>
      </c>
      <c r="L4">
        <v>0</v>
      </c>
      <c r="M4">
        <v>5003602739</v>
      </c>
      <c r="N4">
        <v>20251230</v>
      </c>
      <c r="O4">
        <v>20260109</v>
      </c>
      <c r="P4">
        <v>20251230</v>
      </c>
      <c r="Q4">
        <v>5000000000</v>
      </c>
      <c r="R4">
        <v>5000720547</v>
      </c>
      <c r="S4">
        <v>5000720547</v>
      </c>
      <c r="T4">
        <v>0</v>
      </c>
      <c r="U4" s="724">
        <v>46063</v>
      </c>
      <c r="V4">
        <v>0</v>
      </c>
      <c r="W4">
        <v>0</v>
      </c>
      <c r="X4" t="s">
        <v>1121</v>
      </c>
      <c r="Y4">
        <v>720547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30000</v>
      </c>
      <c r="AG4" t="s">
        <v>9007</v>
      </c>
      <c r="AH4" t="s">
        <v>1080</v>
      </c>
      <c r="AI4" t="s">
        <v>9008</v>
      </c>
      <c r="AJ4">
        <v>0</v>
      </c>
    </row>
  </sheetData>
  <phoneticPr fontId="1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K6"/>
  <sheetViews>
    <sheetView workbookViewId="0">
      <selection activeCell="F3" sqref="F3"/>
    </sheetView>
  </sheetViews>
  <sheetFormatPr defaultRowHeight="12.75"/>
  <cols>
    <col min="6" max="6" width="13.140625" bestFit="1" customWidth="1"/>
    <col min="7" max="9" width="12.42578125" style="479" bestFit="1" customWidth="1"/>
  </cols>
  <sheetData>
    <row r="1" spans="1:11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s="479" t="s">
        <v>332</v>
      </c>
      <c r="H1" s="479" t="s">
        <v>333</v>
      </c>
      <c r="I1" s="479" t="s">
        <v>580</v>
      </c>
      <c r="J1" t="s">
        <v>581</v>
      </c>
      <c r="K1" t="s">
        <v>582</v>
      </c>
    </row>
    <row r="2" spans="1:11">
      <c r="A2" t="s">
        <v>1151</v>
      </c>
      <c r="B2" t="s">
        <v>1152</v>
      </c>
      <c r="C2" t="s">
        <v>1153</v>
      </c>
      <c r="D2" t="s">
        <v>1154</v>
      </c>
      <c r="E2" t="s">
        <v>1155</v>
      </c>
      <c r="F2" t="s">
        <v>726</v>
      </c>
      <c r="G2" s="479" t="s">
        <v>1156</v>
      </c>
      <c r="H2" s="479" t="s">
        <v>727</v>
      </c>
      <c r="I2" s="479" t="s">
        <v>1157</v>
      </c>
      <c r="J2" t="s">
        <v>1158</v>
      </c>
      <c r="K2" t="s">
        <v>1159</v>
      </c>
    </row>
    <row r="3" spans="1:11">
      <c r="A3" t="s">
        <v>1122</v>
      </c>
      <c r="C3" t="s">
        <v>1160</v>
      </c>
      <c r="D3">
        <v>1</v>
      </c>
      <c r="F3" t="s">
        <v>1035</v>
      </c>
      <c r="G3" s="479">
        <v>238000000</v>
      </c>
      <c r="H3" s="479">
        <v>238000000</v>
      </c>
      <c r="I3" s="479">
        <v>238000000</v>
      </c>
      <c r="J3">
        <v>0</v>
      </c>
      <c r="K3">
        <v>0</v>
      </c>
    </row>
    <row r="4" spans="1:11">
      <c r="A4" t="s">
        <v>1122</v>
      </c>
      <c r="C4" t="s">
        <v>1160</v>
      </c>
      <c r="D4">
        <v>1</v>
      </c>
      <c r="F4" t="s">
        <v>1092</v>
      </c>
      <c r="G4" s="479">
        <v>32251240</v>
      </c>
      <c r="H4" s="479">
        <v>32251240</v>
      </c>
      <c r="I4" s="479">
        <v>32251240</v>
      </c>
      <c r="J4">
        <v>0</v>
      </c>
      <c r="K4">
        <v>0</v>
      </c>
    </row>
    <row r="5" spans="1:11">
      <c r="A5" t="s">
        <v>1122</v>
      </c>
      <c r="C5" t="s">
        <v>1160</v>
      </c>
      <c r="D5">
        <v>1</v>
      </c>
      <c r="F5" t="s">
        <v>1123</v>
      </c>
      <c r="G5" s="479">
        <v>229600000</v>
      </c>
      <c r="H5" s="479">
        <v>229600000</v>
      </c>
      <c r="I5" s="479">
        <v>229600000</v>
      </c>
      <c r="J5">
        <v>0</v>
      </c>
      <c r="K5">
        <v>0</v>
      </c>
    </row>
    <row r="6" spans="1:11">
      <c r="A6" t="s">
        <v>1122</v>
      </c>
      <c r="C6" t="s">
        <v>1160</v>
      </c>
      <c r="D6">
        <v>1</v>
      </c>
      <c r="F6" t="s">
        <v>1124</v>
      </c>
      <c r="G6" s="479">
        <v>211451240</v>
      </c>
      <c r="H6" s="479">
        <v>211451240</v>
      </c>
      <c r="I6" s="479">
        <v>211451240</v>
      </c>
      <c r="J6">
        <v>0</v>
      </c>
      <c r="K6">
        <v>0</v>
      </c>
    </row>
  </sheetData>
  <phoneticPr fontId="1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6BC-0CCD-43B0-8035-283EE13BC7DC}">
  <sheetPr>
    <tabColor theme="8" tint="0.79998168889431442"/>
  </sheetPr>
  <dimension ref="A1:AF43"/>
  <sheetViews>
    <sheetView workbookViewId="0">
      <selection activeCell="F33" sqref="F33"/>
    </sheetView>
  </sheetViews>
  <sheetFormatPr defaultRowHeight="12.75"/>
  <cols>
    <col min="1" max="1" width="12.5703125" customWidth="1"/>
    <col min="2" max="2" width="0.5703125" customWidth="1"/>
    <col min="3" max="3" width="9.28515625" customWidth="1"/>
    <col min="4" max="4" width="10.28515625" customWidth="1"/>
    <col min="5" max="5" width="8.42578125" customWidth="1"/>
    <col min="6" max="6" width="16.28515625" customWidth="1"/>
    <col min="7" max="7" width="4.28515625" customWidth="1"/>
    <col min="8" max="8" width="7.85546875" customWidth="1"/>
    <col min="9" max="9" width="1.85546875" customWidth="1"/>
    <col min="10" max="10" width="0.5703125" customWidth="1"/>
    <col min="11" max="11" width="16.85546875" customWidth="1"/>
    <col min="12" max="12" width="11.42578125" customWidth="1"/>
    <col min="13" max="13" width="15.7109375" customWidth="1"/>
    <col min="14" max="14" width="10.42578125" customWidth="1"/>
    <col min="15" max="15" width="15.140625" customWidth="1"/>
    <col min="16" max="18" width="8.5703125" customWidth="1"/>
    <col min="19" max="19" width="9.5703125" customWidth="1"/>
    <col min="20" max="20" width="1.85546875" customWidth="1"/>
    <col min="21" max="21" width="6.5703125" customWidth="1"/>
    <col min="22" max="22" width="1.140625" customWidth="1"/>
    <col min="23" max="24" width="0.5703125" customWidth="1"/>
    <col min="25" max="25" width="6.5703125" customWidth="1"/>
    <col min="26" max="26" width="1.7109375" customWidth="1"/>
    <col min="27" max="27" width="8.42578125" customWidth="1"/>
    <col min="28" max="28" width="0.5703125" customWidth="1"/>
    <col min="30" max="30" width="20.85546875" bestFit="1" customWidth="1"/>
    <col min="31" max="32" width="20.5703125" bestFit="1" customWidth="1"/>
    <col min="256" max="256" width="6.5703125" customWidth="1"/>
    <col min="257" max="257" width="0.5703125" customWidth="1"/>
    <col min="258" max="258" width="1.140625" customWidth="1"/>
    <col min="259" max="259" width="10.28515625" customWidth="1"/>
    <col min="260" max="260" width="8.42578125" customWidth="1"/>
    <col min="261" max="261" width="16.28515625" customWidth="1"/>
    <col min="262" max="262" width="4.28515625" customWidth="1"/>
    <col min="263" max="263" width="7.85546875" customWidth="1"/>
    <col min="264" max="264" width="1.85546875" customWidth="1"/>
    <col min="265" max="265" width="0.5703125" customWidth="1"/>
    <col min="266" max="266" width="9" customWidth="1"/>
    <col min="267" max="267" width="11.42578125" customWidth="1"/>
    <col min="268" max="268" width="15.7109375" customWidth="1"/>
    <col min="269" max="269" width="5.42578125" customWidth="1"/>
    <col min="270" max="270" width="7.28515625" customWidth="1"/>
    <col min="271" max="272" width="1.85546875" customWidth="1"/>
    <col min="273" max="273" width="4.28515625" customWidth="1"/>
    <col min="274" max="274" width="4.85546875" customWidth="1"/>
    <col min="275" max="275" width="9.5703125" customWidth="1"/>
    <col min="276" max="276" width="1.85546875" customWidth="1"/>
    <col min="277" max="277" width="6.5703125" customWidth="1"/>
    <col min="278" max="278" width="1.140625" customWidth="1"/>
    <col min="279" max="280" width="0.5703125" customWidth="1"/>
    <col min="281" max="281" width="6.5703125" customWidth="1"/>
    <col min="282" max="282" width="6" customWidth="1"/>
    <col min="283" max="283" width="8.42578125" customWidth="1"/>
    <col min="284" max="284" width="0.5703125" customWidth="1"/>
    <col min="512" max="512" width="6.5703125" customWidth="1"/>
    <col min="513" max="513" width="0.5703125" customWidth="1"/>
    <col min="514" max="514" width="1.140625" customWidth="1"/>
    <col min="515" max="515" width="10.28515625" customWidth="1"/>
    <col min="516" max="516" width="8.42578125" customWidth="1"/>
    <col min="517" max="517" width="16.28515625" customWidth="1"/>
    <col min="518" max="518" width="4.28515625" customWidth="1"/>
    <col min="519" max="519" width="7.85546875" customWidth="1"/>
    <col min="520" max="520" width="1.85546875" customWidth="1"/>
    <col min="521" max="521" width="0.5703125" customWidth="1"/>
    <col min="522" max="522" width="9" customWidth="1"/>
    <col min="523" max="523" width="11.42578125" customWidth="1"/>
    <col min="524" max="524" width="15.7109375" customWidth="1"/>
    <col min="525" max="525" width="5.42578125" customWidth="1"/>
    <col min="526" max="526" width="7.28515625" customWidth="1"/>
    <col min="527" max="528" width="1.85546875" customWidth="1"/>
    <col min="529" max="529" width="4.28515625" customWidth="1"/>
    <col min="530" max="530" width="4.85546875" customWidth="1"/>
    <col min="531" max="531" width="9.5703125" customWidth="1"/>
    <col min="532" max="532" width="1.85546875" customWidth="1"/>
    <col min="533" max="533" width="6.5703125" customWidth="1"/>
    <col min="534" max="534" width="1.140625" customWidth="1"/>
    <col min="535" max="536" width="0.5703125" customWidth="1"/>
    <col min="537" max="537" width="6.5703125" customWidth="1"/>
    <col min="538" max="538" width="6" customWidth="1"/>
    <col min="539" max="539" width="8.42578125" customWidth="1"/>
    <col min="540" max="540" width="0.5703125" customWidth="1"/>
    <col min="768" max="768" width="6.5703125" customWidth="1"/>
    <col min="769" max="769" width="0.5703125" customWidth="1"/>
    <col min="770" max="770" width="1.140625" customWidth="1"/>
    <col min="771" max="771" width="10.28515625" customWidth="1"/>
    <col min="772" max="772" width="8.42578125" customWidth="1"/>
    <col min="773" max="773" width="16.28515625" customWidth="1"/>
    <col min="774" max="774" width="4.28515625" customWidth="1"/>
    <col min="775" max="775" width="7.85546875" customWidth="1"/>
    <col min="776" max="776" width="1.85546875" customWidth="1"/>
    <col min="777" max="777" width="0.5703125" customWidth="1"/>
    <col min="778" max="778" width="9" customWidth="1"/>
    <col min="779" max="779" width="11.42578125" customWidth="1"/>
    <col min="780" max="780" width="15.7109375" customWidth="1"/>
    <col min="781" max="781" width="5.42578125" customWidth="1"/>
    <col min="782" max="782" width="7.28515625" customWidth="1"/>
    <col min="783" max="784" width="1.85546875" customWidth="1"/>
    <col min="785" max="785" width="4.28515625" customWidth="1"/>
    <col min="786" max="786" width="4.85546875" customWidth="1"/>
    <col min="787" max="787" width="9.5703125" customWidth="1"/>
    <col min="788" max="788" width="1.85546875" customWidth="1"/>
    <col min="789" max="789" width="6.5703125" customWidth="1"/>
    <col min="790" max="790" width="1.140625" customWidth="1"/>
    <col min="791" max="792" width="0.5703125" customWidth="1"/>
    <col min="793" max="793" width="6.5703125" customWidth="1"/>
    <col min="794" max="794" width="6" customWidth="1"/>
    <col min="795" max="795" width="8.42578125" customWidth="1"/>
    <col min="796" max="796" width="0.5703125" customWidth="1"/>
    <col min="1024" max="1024" width="6.5703125" customWidth="1"/>
    <col min="1025" max="1025" width="0.5703125" customWidth="1"/>
    <col min="1026" max="1026" width="1.140625" customWidth="1"/>
    <col min="1027" max="1027" width="10.28515625" customWidth="1"/>
    <col min="1028" max="1028" width="8.42578125" customWidth="1"/>
    <col min="1029" max="1029" width="16.28515625" customWidth="1"/>
    <col min="1030" max="1030" width="4.28515625" customWidth="1"/>
    <col min="1031" max="1031" width="7.85546875" customWidth="1"/>
    <col min="1032" max="1032" width="1.85546875" customWidth="1"/>
    <col min="1033" max="1033" width="0.5703125" customWidth="1"/>
    <col min="1034" max="1034" width="9" customWidth="1"/>
    <col min="1035" max="1035" width="11.42578125" customWidth="1"/>
    <col min="1036" max="1036" width="15.7109375" customWidth="1"/>
    <col min="1037" max="1037" width="5.42578125" customWidth="1"/>
    <col min="1038" max="1038" width="7.28515625" customWidth="1"/>
    <col min="1039" max="1040" width="1.85546875" customWidth="1"/>
    <col min="1041" max="1041" width="4.28515625" customWidth="1"/>
    <col min="1042" max="1042" width="4.85546875" customWidth="1"/>
    <col min="1043" max="1043" width="9.5703125" customWidth="1"/>
    <col min="1044" max="1044" width="1.85546875" customWidth="1"/>
    <col min="1045" max="1045" width="6.5703125" customWidth="1"/>
    <col min="1046" max="1046" width="1.140625" customWidth="1"/>
    <col min="1047" max="1048" width="0.5703125" customWidth="1"/>
    <col min="1049" max="1049" width="6.5703125" customWidth="1"/>
    <col min="1050" max="1050" width="6" customWidth="1"/>
    <col min="1051" max="1051" width="8.42578125" customWidth="1"/>
    <col min="1052" max="1052" width="0.5703125" customWidth="1"/>
    <col min="1280" max="1280" width="6.5703125" customWidth="1"/>
    <col min="1281" max="1281" width="0.5703125" customWidth="1"/>
    <col min="1282" max="1282" width="1.140625" customWidth="1"/>
    <col min="1283" max="1283" width="10.28515625" customWidth="1"/>
    <col min="1284" max="1284" width="8.42578125" customWidth="1"/>
    <col min="1285" max="1285" width="16.28515625" customWidth="1"/>
    <col min="1286" max="1286" width="4.28515625" customWidth="1"/>
    <col min="1287" max="1287" width="7.85546875" customWidth="1"/>
    <col min="1288" max="1288" width="1.85546875" customWidth="1"/>
    <col min="1289" max="1289" width="0.5703125" customWidth="1"/>
    <col min="1290" max="1290" width="9" customWidth="1"/>
    <col min="1291" max="1291" width="11.42578125" customWidth="1"/>
    <col min="1292" max="1292" width="15.7109375" customWidth="1"/>
    <col min="1293" max="1293" width="5.42578125" customWidth="1"/>
    <col min="1294" max="1294" width="7.28515625" customWidth="1"/>
    <col min="1295" max="1296" width="1.85546875" customWidth="1"/>
    <col min="1297" max="1297" width="4.28515625" customWidth="1"/>
    <col min="1298" max="1298" width="4.85546875" customWidth="1"/>
    <col min="1299" max="1299" width="9.5703125" customWidth="1"/>
    <col min="1300" max="1300" width="1.85546875" customWidth="1"/>
    <col min="1301" max="1301" width="6.5703125" customWidth="1"/>
    <col min="1302" max="1302" width="1.140625" customWidth="1"/>
    <col min="1303" max="1304" width="0.5703125" customWidth="1"/>
    <col min="1305" max="1305" width="6.5703125" customWidth="1"/>
    <col min="1306" max="1306" width="6" customWidth="1"/>
    <col min="1307" max="1307" width="8.42578125" customWidth="1"/>
    <col min="1308" max="1308" width="0.5703125" customWidth="1"/>
    <col min="1536" max="1536" width="6.5703125" customWidth="1"/>
    <col min="1537" max="1537" width="0.5703125" customWidth="1"/>
    <col min="1538" max="1538" width="1.140625" customWidth="1"/>
    <col min="1539" max="1539" width="10.28515625" customWidth="1"/>
    <col min="1540" max="1540" width="8.42578125" customWidth="1"/>
    <col min="1541" max="1541" width="16.28515625" customWidth="1"/>
    <col min="1542" max="1542" width="4.28515625" customWidth="1"/>
    <col min="1543" max="1543" width="7.85546875" customWidth="1"/>
    <col min="1544" max="1544" width="1.85546875" customWidth="1"/>
    <col min="1545" max="1545" width="0.5703125" customWidth="1"/>
    <col min="1546" max="1546" width="9" customWidth="1"/>
    <col min="1547" max="1547" width="11.42578125" customWidth="1"/>
    <col min="1548" max="1548" width="15.7109375" customWidth="1"/>
    <col min="1549" max="1549" width="5.42578125" customWidth="1"/>
    <col min="1550" max="1550" width="7.28515625" customWidth="1"/>
    <col min="1551" max="1552" width="1.85546875" customWidth="1"/>
    <col min="1553" max="1553" width="4.28515625" customWidth="1"/>
    <col min="1554" max="1554" width="4.85546875" customWidth="1"/>
    <col min="1555" max="1555" width="9.5703125" customWidth="1"/>
    <col min="1556" max="1556" width="1.85546875" customWidth="1"/>
    <col min="1557" max="1557" width="6.5703125" customWidth="1"/>
    <col min="1558" max="1558" width="1.140625" customWidth="1"/>
    <col min="1559" max="1560" width="0.5703125" customWidth="1"/>
    <col min="1561" max="1561" width="6.5703125" customWidth="1"/>
    <col min="1562" max="1562" width="6" customWidth="1"/>
    <col min="1563" max="1563" width="8.42578125" customWidth="1"/>
    <col min="1564" max="1564" width="0.5703125" customWidth="1"/>
    <col min="1792" max="1792" width="6.5703125" customWidth="1"/>
    <col min="1793" max="1793" width="0.5703125" customWidth="1"/>
    <col min="1794" max="1794" width="1.140625" customWidth="1"/>
    <col min="1795" max="1795" width="10.28515625" customWidth="1"/>
    <col min="1796" max="1796" width="8.42578125" customWidth="1"/>
    <col min="1797" max="1797" width="16.28515625" customWidth="1"/>
    <col min="1798" max="1798" width="4.28515625" customWidth="1"/>
    <col min="1799" max="1799" width="7.85546875" customWidth="1"/>
    <col min="1800" max="1800" width="1.85546875" customWidth="1"/>
    <col min="1801" max="1801" width="0.5703125" customWidth="1"/>
    <col min="1802" max="1802" width="9" customWidth="1"/>
    <col min="1803" max="1803" width="11.42578125" customWidth="1"/>
    <col min="1804" max="1804" width="15.7109375" customWidth="1"/>
    <col min="1805" max="1805" width="5.42578125" customWidth="1"/>
    <col min="1806" max="1806" width="7.28515625" customWidth="1"/>
    <col min="1807" max="1808" width="1.85546875" customWidth="1"/>
    <col min="1809" max="1809" width="4.28515625" customWidth="1"/>
    <col min="1810" max="1810" width="4.85546875" customWidth="1"/>
    <col min="1811" max="1811" width="9.5703125" customWidth="1"/>
    <col min="1812" max="1812" width="1.85546875" customWidth="1"/>
    <col min="1813" max="1813" width="6.5703125" customWidth="1"/>
    <col min="1814" max="1814" width="1.140625" customWidth="1"/>
    <col min="1815" max="1816" width="0.5703125" customWidth="1"/>
    <col min="1817" max="1817" width="6.5703125" customWidth="1"/>
    <col min="1818" max="1818" width="6" customWidth="1"/>
    <col min="1819" max="1819" width="8.42578125" customWidth="1"/>
    <col min="1820" max="1820" width="0.5703125" customWidth="1"/>
    <col min="2048" max="2048" width="6.5703125" customWidth="1"/>
    <col min="2049" max="2049" width="0.5703125" customWidth="1"/>
    <col min="2050" max="2050" width="1.140625" customWidth="1"/>
    <col min="2051" max="2051" width="10.28515625" customWidth="1"/>
    <col min="2052" max="2052" width="8.42578125" customWidth="1"/>
    <col min="2053" max="2053" width="16.28515625" customWidth="1"/>
    <col min="2054" max="2054" width="4.28515625" customWidth="1"/>
    <col min="2055" max="2055" width="7.85546875" customWidth="1"/>
    <col min="2056" max="2056" width="1.85546875" customWidth="1"/>
    <col min="2057" max="2057" width="0.5703125" customWidth="1"/>
    <col min="2058" max="2058" width="9" customWidth="1"/>
    <col min="2059" max="2059" width="11.42578125" customWidth="1"/>
    <col min="2060" max="2060" width="15.7109375" customWidth="1"/>
    <col min="2061" max="2061" width="5.42578125" customWidth="1"/>
    <col min="2062" max="2062" width="7.28515625" customWidth="1"/>
    <col min="2063" max="2064" width="1.85546875" customWidth="1"/>
    <col min="2065" max="2065" width="4.28515625" customWidth="1"/>
    <col min="2066" max="2066" width="4.85546875" customWidth="1"/>
    <col min="2067" max="2067" width="9.5703125" customWidth="1"/>
    <col min="2068" max="2068" width="1.85546875" customWidth="1"/>
    <col min="2069" max="2069" width="6.5703125" customWidth="1"/>
    <col min="2070" max="2070" width="1.140625" customWidth="1"/>
    <col min="2071" max="2072" width="0.5703125" customWidth="1"/>
    <col min="2073" max="2073" width="6.5703125" customWidth="1"/>
    <col min="2074" max="2074" width="6" customWidth="1"/>
    <col min="2075" max="2075" width="8.42578125" customWidth="1"/>
    <col min="2076" max="2076" width="0.5703125" customWidth="1"/>
    <col min="2304" max="2304" width="6.5703125" customWidth="1"/>
    <col min="2305" max="2305" width="0.5703125" customWidth="1"/>
    <col min="2306" max="2306" width="1.140625" customWidth="1"/>
    <col min="2307" max="2307" width="10.28515625" customWidth="1"/>
    <col min="2308" max="2308" width="8.42578125" customWidth="1"/>
    <col min="2309" max="2309" width="16.28515625" customWidth="1"/>
    <col min="2310" max="2310" width="4.28515625" customWidth="1"/>
    <col min="2311" max="2311" width="7.85546875" customWidth="1"/>
    <col min="2312" max="2312" width="1.85546875" customWidth="1"/>
    <col min="2313" max="2313" width="0.5703125" customWidth="1"/>
    <col min="2314" max="2314" width="9" customWidth="1"/>
    <col min="2315" max="2315" width="11.42578125" customWidth="1"/>
    <col min="2316" max="2316" width="15.7109375" customWidth="1"/>
    <col min="2317" max="2317" width="5.42578125" customWidth="1"/>
    <col min="2318" max="2318" width="7.28515625" customWidth="1"/>
    <col min="2319" max="2320" width="1.85546875" customWidth="1"/>
    <col min="2321" max="2321" width="4.28515625" customWidth="1"/>
    <col min="2322" max="2322" width="4.85546875" customWidth="1"/>
    <col min="2323" max="2323" width="9.5703125" customWidth="1"/>
    <col min="2324" max="2324" width="1.85546875" customWidth="1"/>
    <col min="2325" max="2325" width="6.5703125" customWidth="1"/>
    <col min="2326" max="2326" width="1.140625" customWidth="1"/>
    <col min="2327" max="2328" width="0.5703125" customWidth="1"/>
    <col min="2329" max="2329" width="6.5703125" customWidth="1"/>
    <col min="2330" max="2330" width="6" customWidth="1"/>
    <col min="2331" max="2331" width="8.42578125" customWidth="1"/>
    <col min="2332" max="2332" width="0.5703125" customWidth="1"/>
    <col min="2560" max="2560" width="6.5703125" customWidth="1"/>
    <col min="2561" max="2561" width="0.5703125" customWidth="1"/>
    <col min="2562" max="2562" width="1.140625" customWidth="1"/>
    <col min="2563" max="2563" width="10.28515625" customWidth="1"/>
    <col min="2564" max="2564" width="8.42578125" customWidth="1"/>
    <col min="2565" max="2565" width="16.28515625" customWidth="1"/>
    <col min="2566" max="2566" width="4.28515625" customWidth="1"/>
    <col min="2567" max="2567" width="7.85546875" customWidth="1"/>
    <col min="2568" max="2568" width="1.85546875" customWidth="1"/>
    <col min="2569" max="2569" width="0.5703125" customWidth="1"/>
    <col min="2570" max="2570" width="9" customWidth="1"/>
    <col min="2571" max="2571" width="11.42578125" customWidth="1"/>
    <col min="2572" max="2572" width="15.7109375" customWidth="1"/>
    <col min="2573" max="2573" width="5.42578125" customWidth="1"/>
    <col min="2574" max="2574" width="7.28515625" customWidth="1"/>
    <col min="2575" max="2576" width="1.85546875" customWidth="1"/>
    <col min="2577" max="2577" width="4.28515625" customWidth="1"/>
    <col min="2578" max="2578" width="4.85546875" customWidth="1"/>
    <col min="2579" max="2579" width="9.5703125" customWidth="1"/>
    <col min="2580" max="2580" width="1.85546875" customWidth="1"/>
    <col min="2581" max="2581" width="6.5703125" customWidth="1"/>
    <col min="2582" max="2582" width="1.140625" customWidth="1"/>
    <col min="2583" max="2584" width="0.5703125" customWidth="1"/>
    <col min="2585" max="2585" width="6.5703125" customWidth="1"/>
    <col min="2586" max="2586" width="6" customWidth="1"/>
    <col min="2587" max="2587" width="8.42578125" customWidth="1"/>
    <col min="2588" max="2588" width="0.5703125" customWidth="1"/>
    <col min="2816" max="2816" width="6.5703125" customWidth="1"/>
    <col min="2817" max="2817" width="0.5703125" customWidth="1"/>
    <col min="2818" max="2818" width="1.140625" customWidth="1"/>
    <col min="2819" max="2819" width="10.28515625" customWidth="1"/>
    <col min="2820" max="2820" width="8.42578125" customWidth="1"/>
    <col min="2821" max="2821" width="16.28515625" customWidth="1"/>
    <col min="2822" max="2822" width="4.28515625" customWidth="1"/>
    <col min="2823" max="2823" width="7.85546875" customWidth="1"/>
    <col min="2824" max="2824" width="1.85546875" customWidth="1"/>
    <col min="2825" max="2825" width="0.5703125" customWidth="1"/>
    <col min="2826" max="2826" width="9" customWidth="1"/>
    <col min="2827" max="2827" width="11.42578125" customWidth="1"/>
    <col min="2828" max="2828" width="15.7109375" customWidth="1"/>
    <col min="2829" max="2829" width="5.42578125" customWidth="1"/>
    <col min="2830" max="2830" width="7.28515625" customWidth="1"/>
    <col min="2831" max="2832" width="1.85546875" customWidth="1"/>
    <col min="2833" max="2833" width="4.28515625" customWidth="1"/>
    <col min="2834" max="2834" width="4.85546875" customWidth="1"/>
    <col min="2835" max="2835" width="9.5703125" customWidth="1"/>
    <col min="2836" max="2836" width="1.85546875" customWidth="1"/>
    <col min="2837" max="2837" width="6.5703125" customWidth="1"/>
    <col min="2838" max="2838" width="1.140625" customWidth="1"/>
    <col min="2839" max="2840" width="0.5703125" customWidth="1"/>
    <col min="2841" max="2841" width="6.5703125" customWidth="1"/>
    <col min="2842" max="2842" width="6" customWidth="1"/>
    <col min="2843" max="2843" width="8.42578125" customWidth="1"/>
    <col min="2844" max="2844" width="0.5703125" customWidth="1"/>
    <col min="3072" max="3072" width="6.5703125" customWidth="1"/>
    <col min="3073" max="3073" width="0.5703125" customWidth="1"/>
    <col min="3074" max="3074" width="1.140625" customWidth="1"/>
    <col min="3075" max="3075" width="10.28515625" customWidth="1"/>
    <col min="3076" max="3076" width="8.42578125" customWidth="1"/>
    <col min="3077" max="3077" width="16.28515625" customWidth="1"/>
    <col min="3078" max="3078" width="4.28515625" customWidth="1"/>
    <col min="3079" max="3079" width="7.85546875" customWidth="1"/>
    <col min="3080" max="3080" width="1.85546875" customWidth="1"/>
    <col min="3081" max="3081" width="0.5703125" customWidth="1"/>
    <col min="3082" max="3082" width="9" customWidth="1"/>
    <col min="3083" max="3083" width="11.42578125" customWidth="1"/>
    <col min="3084" max="3084" width="15.7109375" customWidth="1"/>
    <col min="3085" max="3085" width="5.42578125" customWidth="1"/>
    <col min="3086" max="3086" width="7.28515625" customWidth="1"/>
    <col min="3087" max="3088" width="1.85546875" customWidth="1"/>
    <col min="3089" max="3089" width="4.28515625" customWidth="1"/>
    <col min="3090" max="3090" width="4.85546875" customWidth="1"/>
    <col min="3091" max="3091" width="9.5703125" customWidth="1"/>
    <col min="3092" max="3092" width="1.85546875" customWidth="1"/>
    <col min="3093" max="3093" width="6.5703125" customWidth="1"/>
    <col min="3094" max="3094" width="1.140625" customWidth="1"/>
    <col min="3095" max="3096" width="0.5703125" customWidth="1"/>
    <col min="3097" max="3097" width="6.5703125" customWidth="1"/>
    <col min="3098" max="3098" width="6" customWidth="1"/>
    <col min="3099" max="3099" width="8.42578125" customWidth="1"/>
    <col min="3100" max="3100" width="0.5703125" customWidth="1"/>
    <col min="3328" max="3328" width="6.5703125" customWidth="1"/>
    <col min="3329" max="3329" width="0.5703125" customWidth="1"/>
    <col min="3330" max="3330" width="1.140625" customWidth="1"/>
    <col min="3331" max="3331" width="10.28515625" customWidth="1"/>
    <col min="3332" max="3332" width="8.42578125" customWidth="1"/>
    <col min="3333" max="3333" width="16.28515625" customWidth="1"/>
    <col min="3334" max="3334" width="4.28515625" customWidth="1"/>
    <col min="3335" max="3335" width="7.85546875" customWidth="1"/>
    <col min="3336" max="3336" width="1.85546875" customWidth="1"/>
    <col min="3337" max="3337" width="0.5703125" customWidth="1"/>
    <col min="3338" max="3338" width="9" customWidth="1"/>
    <col min="3339" max="3339" width="11.42578125" customWidth="1"/>
    <col min="3340" max="3340" width="15.7109375" customWidth="1"/>
    <col min="3341" max="3341" width="5.42578125" customWidth="1"/>
    <col min="3342" max="3342" width="7.28515625" customWidth="1"/>
    <col min="3343" max="3344" width="1.85546875" customWidth="1"/>
    <col min="3345" max="3345" width="4.28515625" customWidth="1"/>
    <col min="3346" max="3346" width="4.85546875" customWidth="1"/>
    <col min="3347" max="3347" width="9.5703125" customWidth="1"/>
    <col min="3348" max="3348" width="1.85546875" customWidth="1"/>
    <col min="3349" max="3349" width="6.5703125" customWidth="1"/>
    <col min="3350" max="3350" width="1.140625" customWidth="1"/>
    <col min="3351" max="3352" width="0.5703125" customWidth="1"/>
    <col min="3353" max="3353" width="6.5703125" customWidth="1"/>
    <col min="3354" max="3354" width="6" customWidth="1"/>
    <col min="3355" max="3355" width="8.42578125" customWidth="1"/>
    <col min="3356" max="3356" width="0.5703125" customWidth="1"/>
    <col min="3584" max="3584" width="6.5703125" customWidth="1"/>
    <col min="3585" max="3585" width="0.5703125" customWidth="1"/>
    <col min="3586" max="3586" width="1.140625" customWidth="1"/>
    <col min="3587" max="3587" width="10.28515625" customWidth="1"/>
    <col min="3588" max="3588" width="8.42578125" customWidth="1"/>
    <col min="3589" max="3589" width="16.28515625" customWidth="1"/>
    <col min="3590" max="3590" width="4.28515625" customWidth="1"/>
    <col min="3591" max="3591" width="7.85546875" customWidth="1"/>
    <col min="3592" max="3592" width="1.85546875" customWidth="1"/>
    <col min="3593" max="3593" width="0.5703125" customWidth="1"/>
    <col min="3594" max="3594" width="9" customWidth="1"/>
    <col min="3595" max="3595" width="11.42578125" customWidth="1"/>
    <col min="3596" max="3596" width="15.7109375" customWidth="1"/>
    <col min="3597" max="3597" width="5.42578125" customWidth="1"/>
    <col min="3598" max="3598" width="7.28515625" customWidth="1"/>
    <col min="3599" max="3600" width="1.85546875" customWidth="1"/>
    <col min="3601" max="3601" width="4.28515625" customWidth="1"/>
    <col min="3602" max="3602" width="4.85546875" customWidth="1"/>
    <col min="3603" max="3603" width="9.5703125" customWidth="1"/>
    <col min="3604" max="3604" width="1.85546875" customWidth="1"/>
    <col min="3605" max="3605" width="6.5703125" customWidth="1"/>
    <col min="3606" max="3606" width="1.140625" customWidth="1"/>
    <col min="3607" max="3608" width="0.5703125" customWidth="1"/>
    <col min="3609" max="3609" width="6.5703125" customWidth="1"/>
    <col min="3610" max="3610" width="6" customWidth="1"/>
    <col min="3611" max="3611" width="8.42578125" customWidth="1"/>
    <col min="3612" max="3612" width="0.5703125" customWidth="1"/>
    <col min="3840" max="3840" width="6.5703125" customWidth="1"/>
    <col min="3841" max="3841" width="0.5703125" customWidth="1"/>
    <col min="3842" max="3842" width="1.140625" customWidth="1"/>
    <col min="3843" max="3843" width="10.28515625" customWidth="1"/>
    <col min="3844" max="3844" width="8.42578125" customWidth="1"/>
    <col min="3845" max="3845" width="16.28515625" customWidth="1"/>
    <col min="3846" max="3846" width="4.28515625" customWidth="1"/>
    <col min="3847" max="3847" width="7.85546875" customWidth="1"/>
    <col min="3848" max="3848" width="1.85546875" customWidth="1"/>
    <col min="3849" max="3849" width="0.5703125" customWidth="1"/>
    <col min="3850" max="3850" width="9" customWidth="1"/>
    <col min="3851" max="3851" width="11.42578125" customWidth="1"/>
    <col min="3852" max="3852" width="15.7109375" customWidth="1"/>
    <col min="3853" max="3853" width="5.42578125" customWidth="1"/>
    <col min="3854" max="3854" width="7.28515625" customWidth="1"/>
    <col min="3855" max="3856" width="1.85546875" customWidth="1"/>
    <col min="3857" max="3857" width="4.28515625" customWidth="1"/>
    <col min="3858" max="3858" width="4.85546875" customWidth="1"/>
    <col min="3859" max="3859" width="9.5703125" customWidth="1"/>
    <col min="3860" max="3860" width="1.85546875" customWidth="1"/>
    <col min="3861" max="3861" width="6.5703125" customWidth="1"/>
    <col min="3862" max="3862" width="1.140625" customWidth="1"/>
    <col min="3863" max="3864" width="0.5703125" customWidth="1"/>
    <col min="3865" max="3865" width="6.5703125" customWidth="1"/>
    <col min="3866" max="3866" width="6" customWidth="1"/>
    <col min="3867" max="3867" width="8.42578125" customWidth="1"/>
    <col min="3868" max="3868" width="0.5703125" customWidth="1"/>
    <col min="4096" max="4096" width="6.5703125" customWidth="1"/>
    <col min="4097" max="4097" width="0.5703125" customWidth="1"/>
    <col min="4098" max="4098" width="1.140625" customWidth="1"/>
    <col min="4099" max="4099" width="10.28515625" customWidth="1"/>
    <col min="4100" max="4100" width="8.42578125" customWidth="1"/>
    <col min="4101" max="4101" width="16.28515625" customWidth="1"/>
    <col min="4102" max="4102" width="4.28515625" customWidth="1"/>
    <col min="4103" max="4103" width="7.85546875" customWidth="1"/>
    <col min="4104" max="4104" width="1.85546875" customWidth="1"/>
    <col min="4105" max="4105" width="0.5703125" customWidth="1"/>
    <col min="4106" max="4106" width="9" customWidth="1"/>
    <col min="4107" max="4107" width="11.42578125" customWidth="1"/>
    <col min="4108" max="4108" width="15.7109375" customWidth="1"/>
    <col min="4109" max="4109" width="5.42578125" customWidth="1"/>
    <col min="4110" max="4110" width="7.28515625" customWidth="1"/>
    <col min="4111" max="4112" width="1.85546875" customWidth="1"/>
    <col min="4113" max="4113" width="4.28515625" customWidth="1"/>
    <col min="4114" max="4114" width="4.85546875" customWidth="1"/>
    <col min="4115" max="4115" width="9.5703125" customWidth="1"/>
    <col min="4116" max="4116" width="1.85546875" customWidth="1"/>
    <col min="4117" max="4117" width="6.5703125" customWidth="1"/>
    <col min="4118" max="4118" width="1.140625" customWidth="1"/>
    <col min="4119" max="4120" width="0.5703125" customWidth="1"/>
    <col min="4121" max="4121" width="6.5703125" customWidth="1"/>
    <col min="4122" max="4122" width="6" customWidth="1"/>
    <col min="4123" max="4123" width="8.42578125" customWidth="1"/>
    <col min="4124" max="4124" width="0.5703125" customWidth="1"/>
    <col min="4352" max="4352" width="6.5703125" customWidth="1"/>
    <col min="4353" max="4353" width="0.5703125" customWidth="1"/>
    <col min="4354" max="4354" width="1.140625" customWidth="1"/>
    <col min="4355" max="4355" width="10.28515625" customWidth="1"/>
    <col min="4356" max="4356" width="8.42578125" customWidth="1"/>
    <col min="4357" max="4357" width="16.28515625" customWidth="1"/>
    <col min="4358" max="4358" width="4.28515625" customWidth="1"/>
    <col min="4359" max="4359" width="7.85546875" customWidth="1"/>
    <col min="4360" max="4360" width="1.85546875" customWidth="1"/>
    <col min="4361" max="4361" width="0.5703125" customWidth="1"/>
    <col min="4362" max="4362" width="9" customWidth="1"/>
    <col min="4363" max="4363" width="11.42578125" customWidth="1"/>
    <col min="4364" max="4364" width="15.7109375" customWidth="1"/>
    <col min="4365" max="4365" width="5.42578125" customWidth="1"/>
    <col min="4366" max="4366" width="7.28515625" customWidth="1"/>
    <col min="4367" max="4368" width="1.85546875" customWidth="1"/>
    <col min="4369" max="4369" width="4.28515625" customWidth="1"/>
    <col min="4370" max="4370" width="4.85546875" customWidth="1"/>
    <col min="4371" max="4371" width="9.5703125" customWidth="1"/>
    <col min="4372" max="4372" width="1.85546875" customWidth="1"/>
    <col min="4373" max="4373" width="6.5703125" customWidth="1"/>
    <col min="4374" max="4374" width="1.140625" customWidth="1"/>
    <col min="4375" max="4376" width="0.5703125" customWidth="1"/>
    <col min="4377" max="4377" width="6.5703125" customWidth="1"/>
    <col min="4378" max="4378" width="6" customWidth="1"/>
    <col min="4379" max="4379" width="8.42578125" customWidth="1"/>
    <col min="4380" max="4380" width="0.5703125" customWidth="1"/>
    <col min="4608" max="4608" width="6.5703125" customWidth="1"/>
    <col min="4609" max="4609" width="0.5703125" customWidth="1"/>
    <col min="4610" max="4610" width="1.140625" customWidth="1"/>
    <col min="4611" max="4611" width="10.28515625" customWidth="1"/>
    <col min="4612" max="4612" width="8.42578125" customWidth="1"/>
    <col min="4613" max="4613" width="16.28515625" customWidth="1"/>
    <col min="4614" max="4614" width="4.28515625" customWidth="1"/>
    <col min="4615" max="4615" width="7.85546875" customWidth="1"/>
    <col min="4616" max="4616" width="1.85546875" customWidth="1"/>
    <col min="4617" max="4617" width="0.5703125" customWidth="1"/>
    <col min="4618" max="4618" width="9" customWidth="1"/>
    <col min="4619" max="4619" width="11.42578125" customWidth="1"/>
    <col min="4620" max="4620" width="15.7109375" customWidth="1"/>
    <col min="4621" max="4621" width="5.42578125" customWidth="1"/>
    <col min="4622" max="4622" width="7.28515625" customWidth="1"/>
    <col min="4623" max="4624" width="1.85546875" customWidth="1"/>
    <col min="4625" max="4625" width="4.28515625" customWidth="1"/>
    <col min="4626" max="4626" width="4.85546875" customWidth="1"/>
    <col min="4627" max="4627" width="9.5703125" customWidth="1"/>
    <col min="4628" max="4628" width="1.85546875" customWidth="1"/>
    <col min="4629" max="4629" width="6.5703125" customWidth="1"/>
    <col min="4630" max="4630" width="1.140625" customWidth="1"/>
    <col min="4631" max="4632" width="0.5703125" customWidth="1"/>
    <col min="4633" max="4633" width="6.5703125" customWidth="1"/>
    <col min="4634" max="4634" width="6" customWidth="1"/>
    <col min="4635" max="4635" width="8.42578125" customWidth="1"/>
    <col min="4636" max="4636" width="0.5703125" customWidth="1"/>
    <col min="4864" max="4864" width="6.5703125" customWidth="1"/>
    <col min="4865" max="4865" width="0.5703125" customWidth="1"/>
    <col min="4866" max="4866" width="1.140625" customWidth="1"/>
    <col min="4867" max="4867" width="10.28515625" customWidth="1"/>
    <col min="4868" max="4868" width="8.42578125" customWidth="1"/>
    <col min="4869" max="4869" width="16.28515625" customWidth="1"/>
    <col min="4870" max="4870" width="4.28515625" customWidth="1"/>
    <col min="4871" max="4871" width="7.85546875" customWidth="1"/>
    <col min="4872" max="4872" width="1.85546875" customWidth="1"/>
    <col min="4873" max="4873" width="0.5703125" customWidth="1"/>
    <col min="4874" max="4874" width="9" customWidth="1"/>
    <col min="4875" max="4875" width="11.42578125" customWidth="1"/>
    <col min="4876" max="4876" width="15.7109375" customWidth="1"/>
    <col min="4877" max="4877" width="5.42578125" customWidth="1"/>
    <col min="4878" max="4878" width="7.28515625" customWidth="1"/>
    <col min="4879" max="4880" width="1.85546875" customWidth="1"/>
    <col min="4881" max="4881" width="4.28515625" customWidth="1"/>
    <col min="4882" max="4882" width="4.85546875" customWidth="1"/>
    <col min="4883" max="4883" width="9.5703125" customWidth="1"/>
    <col min="4884" max="4884" width="1.85546875" customWidth="1"/>
    <col min="4885" max="4885" width="6.5703125" customWidth="1"/>
    <col min="4886" max="4886" width="1.140625" customWidth="1"/>
    <col min="4887" max="4888" width="0.5703125" customWidth="1"/>
    <col min="4889" max="4889" width="6.5703125" customWidth="1"/>
    <col min="4890" max="4890" width="6" customWidth="1"/>
    <col min="4891" max="4891" width="8.42578125" customWidth="1"/>
    <col min="4892" max="4892" width="0.5703125" customWidth="1"/>
    <col min="5120" max="5120" width="6.5703125" customWidth="1"/>
    <col min="5121" max="5121" width="0.5703125" customWidth="1"/>
    <col min="5122" max="5122" width="1.140625" customWidth="1"/>
    <col min="5123" max="5123" width="10.28515625" customWidth="1"/>
    <col min="5124" max="5124" width="8.42578125" customWidth="1"/>
    <col min="5125" max="5125" width="16.28515625" customWidth="1"/>
    <col min="5126" max="5126" width="4.28515625" customWidth="1"/>
    <col min="5127" max="5127" width="7.85546875" customWidth="1"/>
    <col min="5128" max="5128" width="1.85546875" customWidth="1"/>
    <col min="5129" max="5129" width="0.5703125" customWidth="1"/>
    <col min="5130" max="5130" width="9" customWidth="1"/>
    <col min="5131" max="5131" width="11.42578125" customWidth="1"/>
    <col min="5132" max="5132" width="15.7109375" customWidth="1"/>
    <col min="5133" max="5133" width="5.42578125" customWidth="1"/>
    <col min="5134" max="5134" width="7.28515625" customWidth="1"/>
    <col min="5135" max="5136" width="1.85546875" customWidth="1"/>
    <col min="5137" max="5137" width="4.28515625" customWidth="1"/>
    <col min="5138" max="5138" width="4.85546875" customWidth="1"/>
    <col min="5139" max="5139" width="9.5703125" customWidth="1"/>
    <col min="5140" max="5140" width="1.85546875" customWidth="1"/>
    <col min="5141" max="5141" width="6.5703125" customWidth="1"/>
    <col min="5142" max="5142" width="1.140625" customWidth="1"/>
    <col min="5143" max="5144" width="0.5703125" customWidth="1"/>
    <col min="5145" max="5145" width="6.5703125" customWidth="1"/>
    <col min="5146" max="5146" width="6" customWidth="1"/>
    <col min="5147" max="5147" width="8.42578125" customWidth="1"/>
    <col min="5148" max="5148" width="0.5703125" customWidth="1"/>
    <col min="5376" max="5376" width="6.5703125" customWidth="1"/>
    <col min="5377" max="5377" width="0.5703125" customWidth="1"/>
    <col min="5378" max="5378" width="1.140625" customWidth="1"/>
    <col min="5379" max="5379" width="10.28515625" customWidth="1"/>
    <col min="5380" max="5380" width="8.42578125" customWidth="1"/>
    <col min="5381" max="5381" width="16.28515625" customWidth="1"/>
    <col min="5382" max="5382" width="4.28515625" customWidth="1"/>
    <col min="5383" max="5383" width="7.85546875" customWidth="1"/>
    <col min="5384" max="5384" width="1.85546875" customWidth="1"/>
    <col min="5385" max="5385" width="0.5703125" customWidth="1"/>
    <col min="5386" max="5386" width="9" customWidth="1"/>
    <col min="5387" max="5387" width="11.42578125" customWidth="1"/>
    <col min="5388" max="5388" width="15.7109375" customWidth="1"/>
    <col min="5389" max="5389" width="5.42578125" customWidth="1"/>
    <col min="5390" max="5390" width="7.28515625" customWidth="1"/>
    <col min="5391" max="5392" width="1.85546875" customWidth="1"/>
    <col min="5393" max="5393" width="4.28515625" customWidth="1"/>
    <col min="5394" max="5394" width="4.85546875" customWidth="1"/>
    <col min="5395" max="5395" width="9.5703125" customWidth="1"/>
    <col min="5396" max="5396" width="1.85546875" customWidth="1"/>
    <col min="5397" max="5397" width="6.5703125" customWidth="1"/>
    <col min="5398" max="5398" width="1.140625" customWidth="1"/>
    <col min="5399" max="5400" width="0.5703125" customWidth="1"/>
    <col min="5401" max="5401" width="6.5703125" customWidth="1"/>
    <col min="5402" max="5402" width="6" customWidth="1"/>
    <col min="5403" max="5403" width="8.42578125" customWidth="1"/>
    <col min="5404" max="5404" width="0.5703125" customWidth="1"/>
    <col min="5632" max="5632" width="6.5703125" customWidth="1"/>
    <col min="5633" max="5633" width="0.5703125" customWidth="1"/>
    <col min="5634" max="5634" width="1.140625" customWidth="1"/>
    <col min="5635" max="5635" width="10.28515625" customWidth="1"/>
    <col min="5636" max="5636" width="8.42578125" customWidth="1"/>
    <col min="5637" max="5637" width="16.28515625" customWidth="1"/>
    <col min="5638" max="5638" width="4.28515625" customWidth="1"/>
    <col min="5639" max="5639" width="7.85546875" customWidth="1"/>
    <col min="5640" max="5640" width="1.85546875" customWidth="1"/>
    <col min="5641" max="5641" width="0.5703125" customWidth="1"/>
    <col min="5642" max="5642" width="9" customWidth="1"/>
    <col min="5643" max="5643" width="11.42578125" customWidth="1"/>
    <col min="5644" max="5644" width="15.7109375" customWidth="1"/>
    <col min="5645" max="5645" width="5.42578125" customWidth="1"/>
    <col min="5646" max="5646" width="7.28515625" customWidth="1"/>
    <col min="5647" max="5648" width="1.85546875" customWidth="1"/>
    <col min="5649" max="5649" width="4.28515625" customWidth="1"/>
    <col min="5650" max="5650" width="4.85546875" customWidth="1"/>
    <col min="5651" max="5651" width="9.5703125" customWidth="1"/>
    <col min="5652" max="5652" width="1.85546875" customWidth="1"/>
    <col min="5653" max="5653" width="6.5703125" customWidth="1"/>
    <col min="5654" max="5654" width="1.140625" customWidth="1"/>
    <col min="5655" max="5656" width="0.5703125" customWidth="1"/>
    <col min="5657" max="5657" width="6.5703125" customWidth="1"/>
    <col min="5658" max="5658" width="6" customWidth="1"/>
    <col min="5659" max="5659" width="8.42578125" customWidth="1"/>
    <col min="5660" max="5660" width="0.5703125" customWidth="1"/>
    <col min="5888" max="5888" width="6.5703125" customWidth="1"/>
    <col min="5889" max="5889" width="0.5703125" customWidth="1"/>
    <col min="5890" max="5890" width="1.140625" customWidth="1"/>
    <col min="5891" max="5891" width="10.28515625" customWidth="1"/>
    <col min="5892" max="5892" width="8.42578125" customWidth="1"/>
    <col min="5893" max="5893" width="16.28515625" customWidth="1"/>
    <col min="5894" max="5894" width="4.28515625" customWidth="1"/>
    <col min="5895" max="5895" width="7.85546875" customWidth="1"/>
    <col min="5896" max="5896" width="1.85546875" customWidth="1"/>
    <col min="5897" max="5897" width="0.5703125" customWidth="1"/>
    <col min="5898" max="5898" width="9" customWidth="1"/>
    <col min="5899" max="5899" width="11.42578125" customWidth="1"/>
    <col min="5900" max="5900" width="15.7109375" customWidth="1"/>
    <col min="5901" max="5901" width="5.42578125" customWidth="1"/>
    <col min="5902" max="5902" width="7.28515625" customWidth="1"/>
    <col min="5903" max="5904" width="1.85546875" customWidth="1"/>
    <col min="5905" max="5905" width="4.28515625" customWidth="1"/>
    <col min="5906" max="5906" width="4.85546875" customWidth="1"/>
    <col min="5907" max="5907" width="9.5703125" customWidth="1"/>
    <col min="5908" max="5908" width="1.85546875" customWidth="1"/>
    <col min="5909" max="5909" width="6.5703125" customWidth="1"/>
    <col min="5910" max="5910" width="1.140625" customWidth="1"/>
    <col min="5911" max="5912" width="0.5703125" customWidth="1"/>
    <col min="5913" max="5913" width="6.5703125" customWidth="1"/>
    <col min="5914" max="5914" width="6" customWidth="1"/>
    <col min="5915" max="5915" width="8.42578125" customWidth="1"/>
    <col min="5916" max="5916" width="0.5703125" customWidth="1"/>
    <col min="6144" max="6144" width="6.5703125" customWidth="1"/>
    <col min="6145" max="6145" width="0.5703125" customWidth="1"/>
    <col min="6146" max="6146" width="1.140625" customWidth="1"/>
    <col min="6147" max="6147" width="10.28515625" customWidth="1"/>
    <col min="6148" max="6148" width="8.42578125" customWidth="1"/>
    <col min="6149" max="6149" width="16.28515625" customWidth="1"/>
    <col min="6150" max="6150" width="4.28515625" customWidth="1"/>
    <col min="6151" max="6151" width="7.85546875" customWidth="1"/>
    <col min="6152" max="6152" width="1.85546875" customWidth="1"/>
    <col min="6153" max="6153" width="0.5703125" customWidth="1"/>
    <col min="6154" max="6154" width="9" customWidth="1"/>
    <col min="6155" max="6155" width="11.42578125" customWidth="1"/>
    <col min="6156" max="6156" width="15.7109375" customWidth="1"/>
    <col min="6157" max="6157" width="5.42578125" customWidth="1"/>
    <col min="6158" max="6158" width="7.28515625" customWidth="1"/>
    <col min="6159" max="6160" width="1.85546875" customWidth="1"/>
    <col min="6161" max="6161" width="4.28515625" customWidth="1"/>
    <col min="6162" max="6162" width="4.85546875" customWidth="1"/>
    <col min="6163" max="6163" width="9.5703125" customWidth="1"/>
    <col min="6164" max="6164" width="1.85546875" customWidth="1"/>
    <col min="6165" max="6165" width="6.5703125" customWidth="1"/>
    <col min="6166" max="6166" width="1.140625" customWidth="1"/>
    <col min="6167" max="6168" width="0.5703125" customWidth="1"/>
    <col min="6169" max="6169" width="6.5703125" customWidth="1"/>
    <col min="6170" max="6170" width="6" customWidth="1"/>
    <col min="6171" max="6171" width="8.42578125" customWidth="1"/>
    <col min="6172" max="6172" width="0.5703125" customWidth="1"/>
    <col min="6400" max="6400" width="6.5703125" customWidth="1"/>
    <col min="6401" max="6401" width="0.5703125" customWidth="1"/>
    <col min="6402" max="6402" width="1.140625" customWidth="1"/>
    <col min="6403" max="6403" width="10.28515625" customWidth="1"/>
    <col min="6404" max="6404" width="8.42578125" customWidth="1"/>
    <col min="6405" max="6405" width="16.28515625" customWidth="1"/>
    <col min="6406" max="6406" width="4.28515625" customWidth="1"/>
    <col min="6407" max="6407" width="7.85546875" customWidth="1"/>
    <col min="6408" max="6408" width="1.85546875" customWidth="1"/>
    <col min="6409" max="6409" width="0.5703125" customWidth="1"/>
    <col min="6410" max="6410" width="9" customWidth="1"/>
    <col min="6411" max="6411" width="11.42578125" customWidth="1"/>
    <col min="6412" max="6412" width="15.7109375" customWidth="1"/>
    <col min="6413" max="6413" width="5.42578125" customWidth="1"/>
    <col min="6414" max="6414" width="7.28515625" customWidth="1"/>
    <col min="6415" max="6416" width="1.85546875" customWidth="1"/>
    <col min="6417" max="6417" width="4.28515625" customWidth="1"/>
    <col min="6418" max="6418" width="4.85546875" customWidth="1"/>
    <col min="6419" max="6419" width="9.5703125" customWidth="1"/>
    <col min="6420" max="6420" width="1.85546875" customWidth="1"/>
    <col min="6421" max="6421" width="6.5703125" customWidth="1"/>
    <col min="6422" max="6422" width="1.140625" customWidth="1"/>
    <col min="6423" max="6424" width="0.5703125" customWidth="1"/>
    <col min="6425" max="6425" width="6.5703125" customWidth="1"/>
    <col min="6426" max="6426" width="6" customWidth="1"/>
    <col min="6427" max="6427" width="8.42578125" customWidth="1"/>
    <col min="6428" max="6428" width="0.5703125" customWidth="1"/>
    <col min="6656" max="6656" width="6.5703125" customWidth="1"/>
    <col min="6657" max="6657" width="0.5703125" customWidth="1"/>
    <col min="6658" max="6658" width="1.140625" customWidth="1"/>
    <col min="6659" max="6659" width="10.28515625" customWidth="1"/>
    <col min="6660" max="6660" width="8.42578125" customWidth="1"/>
    <col min="6661" max="6661" width="16.28515625" customWidth="1"/>
    <col min="6662" max="6662" width="4.28515625" customWidth="1"/>
    <col min="6663" max="6663" width="7.85546875" customWidth="1"/>
    <col min="6664" max="6664" width="1.85546875" customWidth="1"/>
    <col min="6665" max="6665" width="0.5703125" customWidth="1"/>
    <col min="6666" max="6666" width="9" customWidth="1"/>
    <col min="6667" max="6667" width="11.42578125" customWidth="1"/>
    <col min="6668" max="6668" width="15.7109375" customWidth="1"/>
    <col min="6669" max="6669" width="5.42578125" customWidth="1"/>
    <col min="6670" max="6670" width="7.28515625" customWidth="1"/>
    <col min="6671" max="6672" width="1.85546875" customWidth="1"/>
    <col min="6673" max="6673" width="4.28515625" customWidth="1"/>
    <col min="6674" max="6674" width="4.85546875" customWidth="1"/>
    <col min="6675" max="6675" width="9.5703125" customWidth="1"/>
    <col min="6676" max="6676" width="1.85546875" customWidth="1"/>
    <col min="6677" max="6677" width="6.5703125" customWidth="1"/>
    <col min="6678" max="6678" width="1.140625" customWidth="1"/>
    <col min="6679" max="6680" width="0.5703125" customWidth="1"/>
    <col min="6681" max="6681" width="6.5703125" customWidth="1"/>
    <col min="6682" max="6682" width="6" customWidth="1"/>
    <col min="6683" max="6683" width="8.42578125" customWidth="1"/>
    <col min="6684" max="6684" width="0.5703125" customWidth="1"/>
    <col min="6912" max="6912" width="6.5703125" customWidth="1"/>
    <col min="6913" max="6913" width="0.5703125" customWidth="1"/>
    <col min="6914" max="6914" width="1.140625" customWidth="1"/>
    <col min="6915" max="6915" width="10.28515625" customWidth="1"/>
    <col min="6916" max="6916" width="8.42578125" customWidth="1"/>
    <col min="6917" max="6917" width="16.28515625" customWidth="1"/>
    <col min="6918" max="6918" width="4.28515625" customWidth="1"/>
    <col min="6919" max="6919" width="7.85546875" customWidth="1"/>
    <col min="6920" max="6920" width="1.85546875" customWidth="1"/>
    <col min="6921" max="6921" width="0.5703125" customWidth="1"/>
    <col min="6922" max="6922" width="9" customWidth="1"/>
    <col min="6923" max="6923" width="11.42578125" customWidth="1"/>
    <col min="6924" max="6924" width="15.7109375" customWidth="1"/>
    <col min="6925" max="6925" width="5.42578125" customWidth="1"/>
    <col min="6926" max="6926" width="7.28515625" customWidth="1"/>
    <col min="6927" max="6928" width="1.85546875" customWidth="1"/>
    <col min="6929" max="6929" width="4.28515625" customWidth="1"/>
    <col min="6930" max="6930" width="4.85546875" customWidth="1"/>
    <col min="6931" max="6931" width="9.5703125" customWidth="1"/>
    <col min="6932" max="6932" width="1.85546875" customWidth="1"/>
    <col min="6933" max="6933" width="6.5703125" customWidth="1"/>
    <col min="6934" max="6934" width="1.140625" customWidth="1"/>
    <col min="6935" max="6936" width="0.5703125" customWidth="1"/>
    <col min="6937" max="6937" width="6.5703125" customWidth="1"/>
    <col min="6938" max="6938" width="6" customWidth="1"/>
    <col min="6939" max="6939" width="8.42578125" customWidth="1"/>
    <col min="6940" max="6940" width="0.5703125" customWidth="1"/>
    <col min="7168" max="7168" width="6.5703125" customWidth="1"/>
    <col min="7169" max="7169" width="0.5703125" customWidth="1"/>
    <col min="7170" max="7170" width="1.140625" customWidth="1"/>
    <col min="7171" max="7171" width="10.28515625" customWidth="1"/>
    <col min="7172" max="7172" width="8.42578125" customWidth="1"/>
    <col min="7173" max="7173" width="16.28515625" customWidth="1"/>
    <col min="7174" max="7174" width="4.28515625" customWidth="1"/>
    <col min="7175" max="7175" width="7.85546875" customWidth="1"/>
    <col min="7176" max="7176" width="1.85546875" customWidth="1"/>
    <col min="7177" max="7177" width="0.5703125" customWidth="1"/>
    <col min="7178" max="7178" width="9" customWidth="1"/>
    <col min="7179" max="7179" width="11.42578125" customWidth="1"/>
    <col min="7180" max="7180" width="15.7109375" customWidth="1"/>
    <col min="7181" max="7181" width="5.42578125" customWidth="1"/>
    <col min="7182" max="7182" width="7.28515625" customWidth="1"/>
    <col min="7183" max="7184" width="1.85546875" customWidth="1"/>
    <col min="7185" max="7185" width="4.28515625" customWidth="1"/>
    <col min="7186" max="7186" width="4.85546875" customWidth="1"/>
    <col min="7187" max="7187" width="9.5703125" customWidth="1"/>
    <col min="7188" max="7188" width="1.85546875" customWidth="1"/>
    <col min="7189" max="7189" width="6.5703125" customWidth="1"/>
    <col min="7190" max="7190" width="1.140625" customWidth="1"/>
    <col min="7191" max="7192" width="0.5703125" customWidth="1"/>
    <col min="7193" max="7193" width="6.5703125" customWidth="1"/>
    <col min="7194" max="7194" width="6" customWidth="1"/>
    <col min="7195" max="7195" width="8.42578125" customWidth="1"/>
    <col min="7196" max="7196" width="0.5703125" customWidth="1"/>
    <col min="7424" max="7424" width="6.5703125" customWidth="1"/>
    <col min="7425" max="7425" width="0.5703125" customWidth="1"/>
    <col min="7426" max="7426" width="1.140625" customWidth="1"/>
    <col min="7427" max="7427" width="10.28515625" customWidth="1"/>
    <col min="7428" max="7428" width="8.42578125" customWidth="1"/>
    <col min="7429" max="7429" width="16.28515625" customWidth="1"/>
    <col min="7430" max="7430" width="4.28515625" customWidth="1"/>
    <col min="7431" max="7431" width="7.85546875" customWidth="1"/>
    <col min="7432" max="7432" width="1.85546875" customWidth="1"/>
    <col min="7433" max="7433" width="0.5703125" customWidth="1"/>
    <col min="7434" max="7434" width="9" customWidth="1"/>
    <col min="7435" max="7435" width="11.42578125" customWidth="1"/>
    <col min="7436" max="7436" width="15.7109375" customWidth="1"/>
    <col min="7437" max="7437" width="5.42578125" customWidth="1"/>
    <col min="7438" max="7438" width="7.28515625" customWidth="1"/>
    <col min="7439" max="7440" width="1.85546875" customWidth="1"/>
    <col min="7441" max="7441" width="4.28515625" customWidth="1"/>
    <col min="7442" max="7442" width="4.85546875" customWidth="1"/>
    <col min="7443" max="7443" width="9.5703125" customWidth="1"/>
    <col min="7444" max="7444" width="1.85546875" customWidth="1"/>
    <col min="7445" max="7445" width="6.5703125" customWidth="1"/>
    <col min="7446" max="7446" width="1.140625" customWidth="1"/>
    <col min="7447" max="7448" width="0.5703125" customWidth="1"/>
    <col min="7449" max="7449" width="6.5703125" customWidth="1"/>
    <col min="7450" max="7450" width="6" customWidth="1"/>
    <col min="7451" max="7451" width="8.42578125" customWidth="1"/>
    <col min="7452" max="7452" width="0.5703125" customWidth="1"/>
    <col min="7680" max="7680" width="6.5703125" customWidth="1"/>
    <col min="7681" max="7681" width="0.5703125" customWidth="1"/>
    <col min="7682" max="7682" width="1.140625" customWidth="1"/>
    <col min="7683" max="7683" width="10.28515625" customWidth="1"/>
    <col min="7684" max="7684" width="8.42578125" customWidth="1"/>
    <col min="7685" max="7685" width="16.28515625" customWidth="1"/>
    <col min="7686" max="7686" width="4.28515625" customWidth="1"/>
    <col min="7687" max="7687" width="7.85546875" customWidth="1"/>
    <col min="7688" max="7688" width="1.85546875" customWidth="1"/>
    <col min="7689" max="7689" width="0.5703125" customWidth="1"/>
    <col min="7690" max="7690" width="9" customWidth="1"/>
    <col min="7691" max="7691" width="11.42578125" customWidth="1"/>
    <col min="7692" max="7692" width="15.7109375" customWidth="1"/>
    <col min="7693" max="7693" width="5.42578125" customWidth="1"/>
    <col min="7694" max="7694" width="7.28515625" customWidth="1"/>
    <col min="7695" max="7696" width="1.85546875" customWidth="1"/>
    <col min="7697" max="7697" width="4.28515625" customWidth="1"/>
    <col min="7698" max="7698" width="4.85546875" customWidth="1"/>
    <col min="7699" max="7699" width="9.5703125" customWidth="1"/>
    <col min="7700" max="7700" width="1.85546875" customWidth="1"/>
    <col min="7701" max="7701" width="6.5703125" customWidth="1"/>
    <col min="7702" max="7702" width="1.140625" customWidth="1"/>
    <col min="7703" max="7704" width="0.5703125" customWidth="1"/>
    <col min="7705" max="7705" width="6.5703125" customWidth="1"/>
    <col min="7706" max="7706" width="6" customWidth="1"/>
    <col min="7707" max="7707" width="8.42578125" customWidth="1"/>
    <col min="7708" max="7708" width="0.5703125" customWidth="1"/>
    <col min="7936" max="7936" width="6.5703125" customWidth="1"/>
    <col min="7937" max="7937" width="0.5703125" customWidth="1"/>
    <col min="7938" max="7938" width="1.140625" customWidth="1"/>
    <col min="7939" max="7939" width="10.28515625" customWidth="1"/>
    <col min="7940" max="7940" width="8.42578125" customWidth="1"/>
    <col min="7941" max="7941" width="16.28515625" customWidth="1"/>
    <col min="7942" max="7942" width="4.28515625" customWidth="1"/>
    <col min="7943" max="7943" width="7.85546875" customWidth="1"/>
    <col min="7944" max="7944" width="1.85546875" customWidth="1"/>
    <col min="7945" max="7945" width="0.5703125" customWidth="1"/>
    <col min="7946" max="7946" width="9" customWidth="1"/>
    <col min="7947" max="7947" width="11.42578125" customWidth="1"/>
    <col min="7948" max="7948" width="15.7109375" customWidth="1"/>
    <col min="7949" max="7949" width="5.42578125" customWidth="1"/>
    <col min="7950" max="7950" width="7.28515625" customWidth="1"/>
    <col min="7951" max="7952" width="1.85546875" customWidth="1"/>
    <col min="7953" max="7953" width="4.28515625" customWidth="1"/>
    <col min="7954" max="7954" width="4.85546875" customWidth="1"/>
    <col min="7955" max="7955" width="9.5703125" customWidth="1"/>
    <col min="7956" max="7956" width="1.85546875" customWidth="1"/>
    <col min="7957" max="7957" width="6.5703125" customWidth="1"/>
    <col min="7958" max="7958" width="1.140625" customWidth="1"/>
    <col min="7959" max="7960" width="0.5703125" customWidth="1"/>
    <col min="7961" max="7961" width="6.5703125" customWidth="1"/>
    <col min="7962" max="7962" width="6" customWidth="1"/>
    <col min="7963" max="7963" width="8.42578125" customWidth="1"/>
    <col min="7964" max="7964" width="0.5703125" customWidth="1"/>
    <col min="8192" max="8192" width="6.5703125" customWidth="1"/>
    <col min="8193" max="8193" width="0.5703125" customWidth="1"/>
    <col min="8194" max="8194" width="1.140625" customWidth="1"/>
    <col min="8195" max="8195" width="10.28515625" customWidth="1"/>
    <col min="8196" max="8196" width="8.42578125" customWidth="1"/>
    <col min="8197" max="8197" width="16.28515625" customWidth="1"/>
    <col min="8198" max="8198" width="4.28515625" customWidth="1"/>
    <col min="8199" max="8199" width="7.85546875" customWidth="1"/>
    <col min="8200" max="8200" width="1.85546875" customWidth="1"/>
    <col min="8201" max="8201" width="0.5703125" customWidth="1"/>
    <col min="8202" max="8202" width="9" customWidth="1"/>
    <col min="8203" max="8203" width="11.42578125" customWidth="1"/>
    <col min="8204" max="8204" width="15.7109375" customWidth="1"/>
    <col min="8205" max="8205" width="5.42578125" customWidth="1"/>
    <col min="8206" max="8206" width="7.28515625" customWidth="1"/>
    <col min="8207" max="8208" width="1.85546875" customWidth="1"/>
    <col min="8209" max="8209" width="4.28515625" customWidth="1"/>
    <col min="8210" max="8210" width="4.85546875" customWidth="1"/>
    <col min="8211" max="8211" width="9.5703125" customWidth="1"/>
    <col min="8212" max="8212" width="1.85546875" customWidth="1"/>
    <col min="8213" max="8213" width="6.5703125" customWidth="1"/>
    <col min="8214" max="8214" width="1.140625" customWidth="1"/>
    <col min="8215" max="8216" width="0.5703125" customWidth="1"/>
    <col min="8217" max="8217" width="6.5703125" customWidth="1"/>
    <col min="8218" max="8218" width="6" customWidth="1"/>
    <col min="8219" max="8219" width="8.42578125" customWidth="1"/>
    <col min="8220" max="8220" width="0.5703125" customWidth="1"/>
    <col min="8448" max="8448" width="6.5703125" customWidth="1"/>
    <col min="8449" max="8449" width="0.5703125" customWidth="1"/>
    <col min="8450" max="8450" width="1.140625" customWidth="1"/>
    <col min="8451" max="8451" width="10.28515625" customWidth="1"/>
    <col min="8452" max="8452" width="8.42578125" customWidth="1"/>
    <col min="8453" max="8453" width="16.28515625" customWidth="1"/>
    <col min="8454" max="8454" width="4.28515625" customWidth="1"/>
    <col min="8455" max="8455" width="7.85546875" customWidth="1"/>
    <col min="8456" max="8456" width="1.85546875" customWidth="1"/>
    <col min="8457" max="8457" width="0.5703125" customWidth="1"/>
    <col min="8458" max="8458" width="9" customWidth="1"/>
    <col min="8459" max="8459" width="11.42578125" customWidth="1"/>
    <col min="8460" max="8460" width="15.7109375" customWidth="1"/>
    <col min="8461" max="8461" width="5.42578125" customWidth="1"/>
    <col min="8462" max="8462" width="7.28515625" customWidth="1"/>
    <col min="8463" max="8464" width="1.85546875" customWidth="1"/>
    <col min="8465" max="8465" width="4.28515625" customWidth="1"/>
    <col min="8466" max="8466" width="4.85546875" customWidth="1"/>
    <col min="8467" max="8467" width="9.5703125" customWidth="1"/>
    <col min="8468" max="8468" width="1.85546875" customWidth="1"/>
    <col min="8469" max="8469" width="6.5703125" customWidth="1"/>
    <col min="8470" max="8470" width="1.140625" customWidth="1"/>
    <col min="8471" max="8472" width="0.5703125" customWidth="1"/>
    <col min="8473" max="8473" width="6.5703125" customWidth="1"/>
    <col min="8474" max="8474" width="6" customWidth="1"/>
    <col min="8475" max="8475" width="8.42578125" customWidth="1"/>
    <col min="8476" max="8476" width="0.5703125" customWidth="1"/>
    <col min="8704" max="8704" width="6.5703125" customWidth="1"/>
    <col min="8705" max="8705" width="0.5703125" customWidth="1"/>
    <col min="8706" max="8706" width="1.140625" customWidth="1"/>
    <col min="8707" max="8707" width="10.28515625" customWidth="1"/>
    <col min="8708" max="8708" width="8.42578125" customWidth="1"/>
    <col min="8709" max="8709" width="16.28515625" customWidth="1"/>
    <col min="8710" max="8710" width="4.28515625" customWidth="1"/>
    <col min="8711" max="8711" width="7.85546875" customWidth="1"/>
    <col min="8712" max="8712" width="1.85546875" customWidth="1"/>
    <col min="8713" max="8713" width="0.5703125" customWidth="1"/>
    <col min="8714" max="8714" width="9" customWidth="1"/>
    <col min="8715" max="8715" width="11.42578125" customWidth="1"/>
    <col min="8716" max="8716" width="15.7109375" customWidth="1"/>
    <col min="8717" max="8717" width="5.42578125" customWidth="1"/>
    <col min="8718" max="8718" width="7.28515625" customWidth="1"/>
    <col min="8719" max="8720" width="1.85546875" customWidth="1"/>
    <col min="8721" max="8721" width="4.28515625" customWidth="1"/>
    <col min="8722" max="8722" width="4.85546875" customWidth="1"/>
    <col min="8723" max="8723" width="9.5703125" customWidth="1"/>
    <col min="8724" max="8724" width="1.85546875" customWidth="1"/>
    <col min="8725" max="8725" width="6.5703125" customWidth="1"/>
    <col min="8726" max="8726" width="1.140625" customWidth="1"/>
    <col min="8727" max="8728" width="0.5703125" customWidth="1"/>
    <col min="8729" max="8729" width="6.5703125" customWidth="1"/>
    <col min="8730" max="8730" width="6" customWidth="1"/>
    <col min="8731" max="8731" width="8.42578125" customWidth="1"/>
    <col min="8732" max="8732" width="0.5703125" customWidth="1"/>
    <col min="8960" max="8960" width="6.5703125" customWidth="1"/>
    <col min="8961" max="8961" width="0.5703125" customWidth="1"/>
    <col min="8962" max="8962" width="1.140625" customWidth="1"/>
    <col min="8963" max="8963" width="10.28515625" customWidth="1"/>
    <col min="8964" max="8964" width="8.42578125" customWidth="1"/>
    <col min="8965" max="8965" width="16.28515625" customWidth="1"/>
    <col min="8966" max="8966" width="4.28515625" customWidth="1"/>
    <col min="8967" max="8967" width="7.85546875" customWidth="1"/>
    <col min="8968" max="8968" width="1.85546875" customWidth="1"/>
    <col min="8969" max="8969" width="0.5703125" customWidth="1"/>
    <col min="8970" max="8970" width="9" customWidth="1"/>
    <col min="8971" max="8971" width="11.42578125" customWidth="1"/>
    <col min="8972" max="8972" width="15.7109375" customWidth="1"/>
    <col min="8973" max="8973" width="5.42578125" customWidth="1"/>
    <col min="8974" max="8974" width="7.28515625" customWidth="1"/>
    <col min="8975" max="8976" width="1.85546875" customWidth="1"/>
    <col min="8977" max="8977" width="4.28515625" customWidth="1"/>
    <col min="8978" max="8978" width="4.85546875" customWidth="1"/>
    <col min="8979" max="8979" width="9.5703125" customWidth="1"/>
    <col min="8980" max="8980" width="1.85546875" customWidth="1"/>
    <col min="8981" max="8981" width="6.5703125" customWidth="1"/>
    <col min="8982" max="8982" width="1.140625" customWidth="1"/>
    <col min="8983" max="8984" width="0.5703125" customWidth="1"/>
    <col min="8985" max="8985" width="6.5703125" customWidth="1"/>
    <col min="8986" max="8986" width="6" customWidth="1"/>
    <col min="8987" max="8987" width="8.42578125" customWidth="1"/>
    <col min="8988" max="8988" width="0.5703125" customWidth="1"/>
    <col min="9216" max="9216" width="6.5703125" customWidth="1"/>
    <col min="9217" max="9217" width="0.5703125" customWidth="1"/>
    <col min="9218" max="9218" width="1.140625" customWidth="1"/>
    <col min="9219" max="9219" width="10.28515625" customWidth="1"/>
    <col min="9220" max="9220" width="8.42578125" customWidth="1"/>
    <col min="9221" max="9221" width="16.28515625" customWidth="1"/>
    <col min="9222" max="9222" width="4.28515625" customWidth="1"/>
    <col min="9223" max="9223" width="7.85546875" customWidth="1"/>
    <col min="9224" max="9224" width="1.85546875" customWidth="1"/>
    <col min="9225" max="9225" width="0.5703125" customWidth="1"/>
    <col min="9226" max="9226" width="9" customWidth="1"/>
    <col min="9227" max="9227" width="11.42578125" customWidth="1"/>
    <col min="9228" max="9228" width="15.7109375" customWidth="1"/>
    <col min="9229" max="9229" width="5.42578125" customWidth="1"/>
    <col min="9230" max="9230" width="7.28515625" customWidth="1"/>
    <col min="9231" max="9232" width="1.85546875" customWidth="1"/>
    <col min="9233" max="9233" width="4.28515625" customWidth="1"/>
    <col min="9234" max="9234" width="4.85546875" customWidth="1"/>
    <col min="9235" max="9235" width="9.5703125" customWidth="1"/>
    <col min="9236" max="9236" width="1.85546875" customWidth="1"/>
    <col min="9237" max="9237" width="6.5703125" customWidth="1"/>
    <col min="9238" max="9238" width="1.140625" customWidth="1"/>
    <col min="9239" max="9240" width="0.5703125" customWidth="1"/>
    <col min="9241" max="9241" width="6.5703125" customWidth="1"/>
    <col min="9242" max="9242" width="6" customWidth="1"/>
    <col min="9243" max="9243" width="8.42578125" customWidth="1"/>
    <col min="9244" max="9244" width="0.5703125" customWidth="1"/>
    <col min="9472" max="9472" width="6.5703125" customWidth="1"/>
    <col min="9473" max="9473" width="0.5703125" customWidth="1"/>
    <col min="9474" max="9474" width="1.140625" customWidth="1"/>
    <col min="9475" max="9475" width="10.28515625" customWidth="1"/>
    <col min="9476" max="9476" width="8.42578125" customWidth="1"/>
    <col min="9477" max="9477" width="16.28515625" customWidth="1"/>
    <col min="9478" max="9478" width="4.28515625" customWidth="1"/>
    <col min="9479" max="9479" width="7.85546875" customWidth="1"/>
    <col min="9480" max="9480" width="1.85546875" customWidth="1"/>
    <col min="9481" max="9481" width="0.5703125" customWidth="1"/>
    <col min="9482" max="9482" width="9" customWidth="1"/>
    <col min="9483" max="9483" width="11.42578125" customWidth="1"/>
    <col min="9484" max="9484" width="15.7109375" customWidth="1"/>
    <col min="9485" max="9485" width="5.42578125" customWidth="1"/>
    <col min="9486" max="9486" width="7.28515625" customWidth="1"/>
    <col min="9487" max="9488" width="1.85546875" customWidth="1"/>
    <col min="9489" max="9489" width="4.28515625" customWidth="1"/>
    <col min="9490" max="9490" width="4.85546875" customWidth="1"/>
    <col min="9491" max="9491" width="9.5703125" customWidth="1"/>
    <col min="9492" max="9492" width="1.85546875" customWidth="1"/>
    <col min="9493" max="9493" width="6.5703125" customWidth="1"/>
    <col min="9494" max="9494" width="1.140625" customWidth="1"/>
    <col min="9495" max="9496" width="0.5703125" customWidth="1"/>
    <col min="9497" max="9497" width="6.5703125" customWidth="1"/>
    <col min="9498" max="9498" width="6" customWidth="1"/>
    <col min="9499" max="9499" width="8.42578125" customWidth="1"/>
    <col min="9500" max="9500" width="0.5703125" customWidth="1"/>
    <col min="9728" max="9728" width="6.5703125" customWidth="1"/>
    <col min="9729" max="9729" width="0.5703125" customWidth="1"/>
    <col min="9730" max="9730" width="1.140625" customWidth="1"/>
    <col min="9731" max="9731" width="10.28515625" customWidth="1"/>
    <col min="9732" max="9732" width="8.42578125" customWidth="1"/>
    <col min="9733" max="9733" width="16.28515625" customWidth="1"/>
    <col min="9734" max="9734" width="4.28515625" customWidth="1"/>
    <col min="9735" max="9735" width="7.85546875" customWidth="1"/>
    <col min="9736" max="9736" width="1.85546875" customWidth="1"/>
    <col min="9737" max="9737" width="0.5703125" customWidth="1"/>
    <col min="9738" max="9738" width="9" customWidth="1"/>
    <col min="9739" max="9739" width="11.42578125" customWidth="1"/>
    <col min="9740" max="9740" width="15.7109375" customWidth="1"/>
    <col min="9741" max="9741" width="5.42578125" customWidth="1"/>
    <col min="9742" max="9742" width="7.28515625" customWidth="1"/>
    <col min="9743" max="9744" width="1.85546875" customWidth="1"/>
    <col min="9745" max="9745" width="4.28515625" customWidth="1"/>
    <col min="9746" max="9746" width="4.85546875" customWidth="1"/>
    <col min="9747" max="9747" width="9.5703125" customWidth="1"/>
    <col min="9748" max="9748" width="1.85546875" customWidth="1"/>
    <col min="9749" max="9749" width="6.5703125" customWidth="1"/>
    <col min="9750" max="9750" width="1.140625" customWidth="1"/>
    <col min="9751" max="9752" width="0.5703125" customWidth="1"/>
    <col min="9753" max="9753" width="6.5703125" customWidth="1"/>
    <col min="9754" max="9754" width="6" customWidth="1"/>
    <col min="9755" max="9755" width="8.42578125" customWidth="1"/>
    <col min="9756" max="9756" width="0.5703125" customWidth="1"/>
    <col min="9984" max="9984" width="6.5703125" customWidth="1"/>
    <col min="9985" max="9985" width="0.5703125" customWidth="1"/>
    <col min="9986" max="9986" width="1.140625" customWidth="1"/>
    <col min="9987" max="9987" width="10.28515625" customWidth="1"/>
    <col min="9988" max="9988" width="8.42578125" customWidth="1"/>
    <col min="9989" max="9989" width="16.28515625" customWidth="1"/>
    <col min="9990" max="9990" width="4.28515625" customWidth="1"/>
    <col min="9991" max="9991" width="7.85546875" customWidth="1"/>
    <col min="9992" max="9992" width="1.85546875" customWidth="1"/>
    <col min="9993" max="9993" width="0.5703125" customWidth="1"/>
    <col min="9994" max="9994" width="9" customWidth="1"/>
    <col min="9995" max="9995" width="11.42578125" customWidth="1"/>
    <col min="9996" max="9996" width="15.7109375" customWidth="1"/>
    <col min="9997" max="9997" width="5.42578125" customWidth="1"/>
    <col min="9998" max="9998" width="7.28515625" customWidth="1"/>
    <col min="9999" max="10000" width="1.85546875" customWidth="1"/>
    <col min="10001" max="10001" width="4.28515625" customWidth="1"/>
    <col min="10002" max="10002" width="4.85546875" customWidth="1"/>
    <col min="10003" max="10003" width="9.5703125" customWidth="1"/>
    <col min="10004" max="10004" width="1.85546875" customWidth="1"/>
    <col min="10005" max="10005" width="6.5703125" customWidth="1"/>
    <col min="10006" max="10006" width="1.140625" customWidth="1"/>
    <col min="10007" max="10008" width="0.5703125" customWidth="1"/>
    <col min="10009" max="10009" width="6.5703125" customWidth="1"/>
    <col min="10010" max="10010" width="6" customWidth="1"/>
    <col min="10011" max="10011" width="8.42578125" customWidth="1"/>
    <col min="10012" max="10012" width="0.5703125" customWidth="1"/>
    <col min="10240" max="10240" width="6.5703125" customWidth="1"/>
    <col min="10241" max="10241" width="0.5703125" customWidth="1"/>
    <col min="10242" max="10242" width="1.140625" customWidth="1"/>
    <col min="10243" max="10243" width="10.28515625" customWidth="1"/>
    <col min="10244" max="10244" width="8.42578125" customWidth="1"/>
    <col min="10245" max="10245" width="16.28515625" customWidth="1"/>
    <col min="10246" max="10246" width="4.28515625" customWidth="1"/>
    <col min="10247" max="10247" width="7.85546875" customWidth="1"/>
    <col min="10248" max="10248" width="1.85546875" customWidth="1"/>
    <col min="10249" max="10249" width="0.5703125" customWidth="1"/>
    <col min="10250" max="10250" width="9" customWidth="1"/>
    <col min="10251" max="10251" width="11.42578125" customWidth="1"/>
    <col min="10252" max="10252" width="15.7109375" customWidth="1"/>
    <col min="10253" max="10253" width="5.42578125" customWidth="1"/>
    <col min="10254" max="10254" width="7.28515625" customWidth="1"/>
    <col min="10255" max="10256" width="1.85546875" customWidth="1"/>
    <col min="10257" max="10257" width="4.28515625" customWidth="1"/>
    <col min="10258" max="10258" width="4.85546875" customWidth="1"/>
    <col min="10259" max="10259" width="9.5703125" customWidth="1"/>
    <col min="10260" max="10260" width="1.85546875" customWidth="1"/>
    <col min="10261" max="10261" width="6.5703125" customWidth="1"/>
    <col min="10262" max="10262" width="1.140625" customWidth="1"/>
    <col min="10263" max="10264" width="0.5703125" customWidth="1"/>
    <col min="10265" max="10265" width="6.5703125" customWidth="1"/>
    <col min="10266" max="10266" width="6" customWidth="1"/>
    <col min="10267" max="10267" width="8.42578125" customWidth="1"/>
    <col min="10268" max="10268" width="0.5703125" customWidth="1"/>
    <col min="10496" max="10496" width="6.5703125" customWidth="1"/>
    <col min="10497" max="10497" width="0.5703125" customWidth="1"/>
    <col min="10498" max="10498" width="1.140625" customWidth="1"/>
    <col min="10499" max="10499" width="10.28515625" customWidth="1"/>
    <col min="10500" max="10500" width="8.42578125" customWidth="1"/>
    <col min="10501" max="10501" width="16.28515625" customWidth="1"/>
    <col min="10502" max="10502" width="4.28515625" customWidth="1"/>
    <col min="10503" max="10503" width="7.85546875" customWidth="1"/>
    <col min="10504" max="10504" width="1.85546875" customWidth="1"/>
    <col min="10505" max="10505" width="0.5703125" customWidth="1"/>
    <col min="10506" max="10506" width="9" customWidth="1"/>
    <col min="10507" max="10507" width="11.42578125" customWidth="1"/>
    <col min="10508" max="10508" width="15.7109375" customWidth="1"/>
    <col min="10509" max="10509" width="5.42578125" customWidth="1"/>
    <col min="10510" max="10510" width="7.28515625" customWidth="1"/>
    <col min="10511" max="10512" width="1.85546875" customWidth="1"/>
    <col min="10513" max="10513" width="4.28515625" customWidth="1"/>
    <col min="10514" max="10514" width="4.85546875" customWidth="1"/>
    <col min="10515" max="10515" width="9.5703125" customWidth="1"/>
    <col min="10516" max="10516" width="1.85546875" customWidth="1"/>
    <col min="10517" max="10517" width="6.5703125" customWidth="1"/>
    <col min="10518" max="10518" width="1.140625" customWidth="1"/>
    <col min="10519" max="10520" width="0.5703125" customWidth="1"/>
    <col min="10521" max="10521" width="6.5703125" customWidth="1"/>
    <col min="10522" max="10522" width="6" customWidth="1"/>
    <col min="10523" max="10523" width="8.42578125" customWidth="1"/>
    <col min="10524" max="10524" width="0.5703125" customWidth="1"/>
    <col min="10752" max="10752" width="6.5703125" customWidth="1"/>
    <col min="10753" max="10753" width="0.5703125" customWidth="1"/>
    <col min="10754" max="10754" width="1.140625" customWidth="1"/>
    <col min="10755" max="10755" width="10.28515625" customWidth="1"/>
    <col min="10756" max="10756" width="8.42578125" customWidth="1"/>
    <col min="10757" max="10757" width="16.28515625" customWidth="1"/>
    <col min="10758" max="10758" width="4.28515625" customWidth="1"/>
    <col min="10759" max="10759" width="7.85546875" customWidth="1"/>
    <col min="10760" max="10760" width="1.85546875" customWidth="1"/>
    <col min="10761" max="10761" width="0.5703125" customWidth="1"/>
    <col min="10762" max="10762" width="9" customWidth="1"/>
    <col min="10763" max="10763" width="11.42578125" customWidth="1"/>
    <col min="10764" max="10764" width="15.7109375" customWidth="1"/>
    <col min="10765" max="10765" width="5.42578125" customWidth="1"/>
    <col min="10766" max="10766" width="7.28515625" customWidth="1"/>
    <col min="10767" max="10768" width="1.85546875" customWidth="1"/>
    <col min="10769" max="10769" width="4.28515625" customWidth="1"/>
    <col min="10770" max="10770" width="4.85546875" customWidth="1"/>
    <col min="10771" max="10771" width="9.5703125" customWidth="1"/>
    <col min="10772" max="10772" width="1.85546875" customWidth="1"/>
    <col min="10773" max="10773" width="6.5703125" customWidth="1"/>
    <col min="10774" max="10774" width="1.140625" customWidth="1"/>
    <col min="10775" max="10776" width="0.5703125" customWidth="1"/>
    <col min="10777" max="10777" width="6.5703125" customWidth="1"/>
    <col min="10778" max="10778" width="6" customWidth="1"/>
    <col min="10779" max="10779" width="8.42578125" customWidth="1"/>
    <col min="10780" max="10780" width="0.5703125" customWidth="1"/>
    <col min="11008" max="11008" width="6.5703125" customWidth="1"/>
    <col min="11009" max="11009" width="0.5703125" customWidth="1"/>
    <col min="11010" max="11010" width="1.140625" customWidth="1"/>
    <col min="11011" max="11011" width="10.28515625" customWidth="1"/>
    <col min="11012" max="11012" width="8.42578125" customWidth="1"/>
    <col min="11013" max="11013" width="16.28515625" customWidth="1"/>
    <col min="11014" max="11014" width="4.28515625" customWidth="1"/>
    <col min="11015" max="11015" width="7.85546875" customWidth="1"/>
    <col min="11016" max="11016" width="1.85546875" customWidth="1"/>
    <col min="11017" max="11017" width="0.5703125" customWidth="1"/>
    <col min="11018" max="11018" width="9" customWidth="1"/>
    <col min="11019" max="11019" width="11.42578125" customWidth="1"/>
    <col min="11020" max="11020" width="15.7109375" customWidth="1"/>
    <col min="11021" max="11021" width="5.42578125" customWidth="1"/>
    <col min="11022" max="11022" width="7.28515625" customWidth="1"/>
    <col min="11023" max="11024" width="1.85546875" customWidth="1"/>
    <col min="11025" max="11025" width="4.28515625" customWidth="1"/>
    <col min="11026" max="11026" width="4.85546875" customWidth="1"/>
    <col min="11027" max="11027" width="9.5703125" customWidth="1"/>
    <col min="11028" max="11028" width="1.85546875" customWidth="1"/>
    <col min="11029" max="11029" width="6.5703125" customWidth="1"/>
    <col min="11030" max="11030" width="1.140625" customWidth="1"/>
    <col min="11031" max="11032" width="0.5703125" customWidth="1"/>
    <col min="11033" max="11033" width="6.5703125" customWidth="1"/>
    <col min="11034" max="11034" width="6" customWidth="1"/>
    <col min="11035" max="11035" width="8.42578125" customWidth="1"/>
    <col min="11036" max="11036" width="0.5703125" customWidth="1"/>
    <col min="11264" max="11264" width="6.5703125" customWidth="1"/>
    <col min="11265" max="11265" width="0.5703125" customWidth="1"/>
    <col min="11266" max="11266" width="1.140625" customWidth="1"/>
    <col min="11267" max="11267" width="10.28515625" customWidth="1"/>
    <col min="11268" max="11268" width="8.42578125" customWidth="1"/>
    <col min="11269" max="11269" width="16.28515625" customWidth="1"/>
    <col min="11270" max="11270" width="4.28515625" customWidth="1"/>
    <col min="11271" max="11271" width="7.85546875" customWidth="1"/>
    <col min="11272" max="11272" width="1.85546875" customWidth="1"/>
    <col min="11273" max="11273" width="0.5703125" customWidth="1"/>
    <col min="11274" max="11274" width="9" customWidth="1"/>
    <col min="11275" max="11275" width="11.42578125" customWidth="1"/>
    <col min="11276" max="11276" width="15.7109375" customWidth="1"/>
    <col min="11277" max="11277" width="5.42578125" customWidth="1"/>
    <col min="11278" max="11278" width="7.28515625" customWidth="1"/>
    <col min="11279" max="11280" width="1.85546875" customWidth="1"/>
    <col min="11281" max="11281" width="4.28515625" customWidth="1"/>
    <col min="11282" max="11282" width="4.85546875" customWidth="1"/>
    <col min="11283" max="11283" width="9.5703125" customWidth="1"/>
    <col min="11284" max="11284" width="1.85546875" customWidth="1"/>
    <col min="11285" max="11285" width="6.5703125" customWidth="1"/>
    <col min="11286" max="11286" width="1.140625" customWidth="1"/>
    <col min="11287" max="11288" width="0.5703125" customWidth="1"/>
    <col min="11289" max="11289" width="6.5703125" customWidth="1"/>
    <col min="11290" max="11290" width="6" customWidth="1"/>
    <col min="11291" max="11291" width="8.42578125" customWidth="1"/>
    <col min="11292" max="11292" width="0.5703125" customWidth="1"/>
    <col min="11520" max="11520" width="6.5703125" customWidth="1"/>
    <col min="11521" max="11521" width="0.5703125" customWidth="1"/>
    <col min="11522" max="11522" width="1.140625" customWidth="1"/>
    <col min="11523" max="11523" width="10.28515625" customWidth="1"/>
    <col min="11524" max="11524" width="8.42578125" customWidth="1"/>
    <col min="11525" max="11525" width="16.28515625" customWidth="1"/>
    <col min="11526" max="11526" width="4.28515625" customWidth="1"/>
    <col min="11527" max="11527" width="7.85546875" customWidth="1"/>
    <col min="11528" max="11528" width="1.85546875" customWidth="1"/>
    <col min="11529" max="11529" width="0.5703125" customWidth="1"/>
    <col min="11530" max="11530" width="9" customWidth="1"/>
    <col min="11531" max="11531" width="11.42578125" customWidth="1"/>
    <col min="11532" max="11532" width="15.7109375" customWidth="1"/>
    <col min="11533" max="11533" width="5.42578125" customWidth="1"/>
    <col min="11534" max="11534" width="7.28515625" customWidth="1"/>
    <col min="11535" max="11536" width="1.85546875" customWidth="1"/>
    <col min="11537" max="11537" width="4.28515625" customWidth="1"/>
    <col min="11538" max="11538" width="4.85546875" customWidth="1"/>
    <col min="11539" max="11539" width="9.5703125" customWidth="1"/>
    <col min="11540" max="11540" width="1.85546875" customWidth="1"/>
    <col min="11541" max="11541" width="6.5703125" customWidth="1"/>
    <col min="11542" max="11542" width="1.140625" customWidth="1"/>
    <col min="11543" max="11544" width="0.5703125" customWidth="1"/>
    <col min="11545" max="11545" width="6.5703125" customWidth="1"/>
    <col min="11546" max="11546" width="6" customWidth="1"/>
    <col min="11547" max="11547" width="8.42578125" customWidth="1"/>
    <col min="11548" max="11548" width="0.5703125" customWidth="1"/>
    <col min="11776" max="11776" width="6.5703125" customWidth="1"/>
    <col min="11777" max="11777" width="0.5703125" customWidth="1"/>
    <col min="11778" max="11778" width="1.140625" customWidth="1"/>
    <col min="11779" max="11779" width="10.28515625" customWidth="1"/>
    <col min="11780" max="11780" width="8.42578125" customWidth="1"/>
    <col min="11781" max="11781" width="16.28515625" customWidth="1"/>
    <col min="11782" max="11782" width="4.28515625" customWidth="1"/>
    <col min="11783" max="11783" width="7.85546875" customWidth="1"/>
    <col min="11784" max="11784" width="1.85546875" customWidth="1"/>
    <col min="11785" max="11785" width="0.5703125" customWidth="1"/>
    <col min="11786" max="11786" width="9" customWidth="1"/>
    <col min="11787" max="11787" width="11.42578125" customWidth="1"/>
    <col min="11788" max="11788" width="15.7109375" customWidth="1"/>
    <col min="11789" max="11789" width="5.42578125" customWidth="1"/>
    <col min="11790" max="11790" width="7.28515625" customWidth="1"/>
    <col min="11791" max="11792" width="1.85546875" customWidth="1"/>
    <col min="11793" max="11793" width="4.28515625" customWidth="1"/>
    <col min="11794" max="11794" width="4.85546875" customWidth="1"/>
    <col min="11795" max="11795" width="9.5703125" customWidth="1"/>
    <col min="11796" max="11796" width="1.85546875" customWidth="1"/>
    <col min="11797" max="11797" width="6.5703125" customWidth="1"/>
    <col min="11798" max="11798" width="1.140625" customWidth="1"/>
    <col min="11799" max="11800" width="0.5703125" customWidth="1"/>
    <col min="11801" max="11801" width="6.5703125" customWidth="1"/>
    <col min="11802" max="11802" width="6" customWidth="1"/>
    <col min="11803" max="11803" width="8.42578125" customWidth="1"/>
    <col min="11804" max="11804" width="0.5703125" customWidth="1"/>
    <col min="12032" max="12032" width="6.5703125" customWidth="1"/>
    <col min="12033" max="12033" width="0.5703125" customWidth="1"/>
    <col min="12034" max="12034" width="1.140625" customWidth="1"/>
    <col min="12035" max="12035" width="10.28515625" customWidth="1"/>
    <col min="12036" max="12036" width="8.42578125" customWidth="1"/>
    <col min="12037" max="12037" width="16.28515625" customWidth="1"/>
    <col min="12038" max="12038" width="4.28515625" customWidth="1"/>
    <col min="12039" max="12039" width="7.85546875" customWidth="1"/>
    <col min="12040" max="12040" width="1.85546875" customWidth="1"/>
    <col min="12041" max="12041" width="0.5703125" customWidth="1"/>
    <col min="12042" max="12042" width="9" customWidth="1"/>
    <col min="12043" max="12043" width="11.42578125" customWidth="1"/>
    <col min="12044" max="12044" width="15.7109375" customWidth="1"/>
    <col min="12045" max="12045" width="5.42578125" customWidth="1"/>
    <col min="12046" max="12046" width="7.28515625" customWidth="1"/>
    <col min="12047" max="12048" width="1.85546875" customWidth="1"/>
    <col min="12049" max="12049" width="4.28515625" customWidth="1"/>
    <col min="12050" max="12050" width="4.85546875" customWidth="1"/>
    <col min="12051" max="12051" width="9.5703125" customWidth="1"/>
    <col min="12052" max="12052" width="1.85546875" customWidth="1"/>
    <col min="12053" max="12053" width="6.5703125" customWidth="1"/>
    <col min="12054" max="12054" width="1.140625" customWidth="1"/>
    <col min="12055" max="12056" width="0.5703125" customWidth="1"/>
    <col min="12057" max="12057" width="6.5703125" customWidth="1"/>
    <col min="12058" max="12058" width="6" customWidth="1"/>
    <col min="12059" max="12059" width="8.42578125" customWidth="1"/>
    <col min="12060" max="12060" width="0.5703125" customWidth="1"/>
    <col min="12288" max="12288" width="6.5703125" customWidth="1"/>
    <col min="12289" max="12289" width="0.5703125" customWidth="1"/>
    <col min="12290" max="12290" width="1.140625" customWidth="1"/>
    <col min="12291" max="12291" width="10.28515625" customWidth="1"/>
    <col min="12292" max="12292" width="8.42578125" customWidth="1"/>
    <col min="12293" max="12293" width="16.28515625" customWidth="1"/>
    <col min="12294" max="12294" width="4.28515625" customWidth="1"/>
    <col min="12295" max="12295" width="7.85546875" customWidth="1"/>
    <col min="12296" max="12296" width="1.85546875" customWidth="1"/>
    <col min="12297" max="12297" width="0.5703125" customWidth="1"/>
    <col min="12298" max="12298" width="9" customWidth="1"/>
    <col min="12299" max="12299" width="11.42578125" customWidth="1"/>
    <col min="12300" max="12300" width="15.7109375" customWidth="1"/>
    <col min="12301" max="12301" width="5.42578125" customWidth="1"/>
    <col min="12302" max="12302" width="7.28515625" customWidth="1"/>
    <col min="12303" max="12304" width="1.85546875" customWidth="1"/>
    <col min="12305" max="12305" width="4.28515625" customWidth="1"/>
    <col min="12306" max="12306" width="4.85546875" customWidth="1"/>
    <col min="12307" max="12307" width="9.5703125" customWidth="1"/>
    <col min="12308" max="12308" width="1.85546875" customWidth="1"/>
    <col min="12309" max="12309" width="6.5703125" customWidth="1"/>
    <col min="12310" max="12310" width="1.140625" customWidth="1"/>
    <col min="12311" max="12312" width="0.5703125" customWidth="1"/>
    <col min="12313" max="12313" width="6.5703125" customWidth="1"/>
    <col min="12314" max="12314" width="6" customWidth="1"/>
    <col min="12315" max="12315" width="8.42578125" customWidth="1"/>
    <col min="12316" max="12316" width="0.5703125" customWidth="1"/>
    <col min="12544" max="12544" width="6.5703125" customWidth="1"/>
    <col min="12545" max="12545" width="0.5703125" customWidth="1"/>
    <col min="12546" max="12546" width="1.140625" customWidth="1"/>
    <col min="12547" max="12547" width="10.28515625" customWidth="1"/>
    <col min="12548" max="12548" width="8.42578125" customWidth="1"/>
    <col min="12549" max="12549" width="16.28515625" customWidth="1"/>
    <col min="12550" max="12550" width="4.28515625" customWidth="1"/>
    <col min="12551" max="12551" width="7.85546875" customWidth="1"/>
    <col min="12552" max="12552" width="1.85546875" customWidth="1"/>
    <col min="12553" max="12553" width="0.5703125" customWidth="1"/>
    <col min="12554" max="12554" width="9" customWidth="1"/>
    <col min="12555" max="12555" width="11.42578125" customWidth="1"/>
    <col min="12556" max="12556" width="15.7109375" customWidth="1"/>
    <col min="12557" max="12557" width="5.42578125" customWidth="1"/>
    <col min="12558" max="12558" width="7.28515625" customWidth="1"/>
    <col min="12559" max="12560" width="1.85546875" customWidth="1"/>
    <col min="12561" max="12561" width="4.28515625" customWidth="1"/>
    <col min="12562" max="12562" width="4.85546875" customWidth="1"/>
    <col min="12563" max="12563" width="9.5703125" customWidth="1"/>
    <col min="12564" max="12564" width="1.85546875" customWidth="1"/>
    <col min="12565" max="12565" width="6.5703125" customWidth="1"/>
    <col min="12566" max="12566" width="1.140625" customWidth="1"/>
    <col min="12567" max="12568" width="0.5703125" customWidth="1"/>
    <col min="12569" max="12569" width="6.5703125" customWidth="1"/>
    <col min="12570" max="12570" width="6" customWidth="1"/>
    <col min="12571" max="12571" width="8.42578125" customWidth="1"/>
    <col min="12572" max="12572" width="0.5703125" customWidth="1"/>
    <col min="12800" max="12800" width="6.5703125" customWidth="1"/>
    <col min="12801" max="12801" width="0.5703125" customWidth="1"/>
    <col min="12802" max="12802" width="1.140625" customWidth="1"/>
    <col min="12803" max="12803" width="10.28515625" customWidth="1"/>
    <col min="12804" max="12804" width="8.42578125" customWidth="1"/>
    <col min="12805" max="12805" width="16.28515625" customWidth="1"/>
    <col min="12806" max="12806" width="4.28515625" customWidth="1"/>
    <col min="12807" max="12807" width="7.85546875" customWidth="1"/>
    <col min="12808" max="12808" width="1.85546875" customWidth="1"/>
    <col min="12809" max="12809" width="0.5703125" customWidth="1"/>
    <col min="12810" max="12810" width="9" customWidth="1"/>
    <col min="12811" max="12811" width="11.42578125" customWidth="1"/>
    <col min="12812" max="12812" width="15.7109375" customWidth="1"/>
    <col min="12813" max="12813" width="5.42578125" customWidth="1"/>
    <col min="12814" max="12814" width="7.28515625" customWidth="1"/>
    <col min="12815" max="12816" width="1.85546875" customWidth="1"/>
    <col min="12817" max="12817" width="4.28515625" customWidth="1"/>
    <col min="12818" max="12818" width="4.85546875" customWidth="1"/>
    <col min="12819" max="12819" width="9.5703125" customWidth="1"/>
    <col min="12820" max="12820" width="1.85546875" customWidth="1"/>
    <col min="12821" max="12821" width="6.5703125" customWidth="1"/>
    <col min="12822" max="12822" width="1.140625" customWidth="1"/>
    <col min="12823" max="12824" width="0.5703125" customWidth="1"/>
    <col min="12825" max="12825" width="6.5703125" customWidth="1"/>
    <col min="12826" max="12826" width="6" customWidth="1"/>
    <col min="12827" max="12827" width="8.42578125" customWidth="1"/>
    <col min="12828" max="12828" width="0.5703125" customWidth="1"/>
    <col min="13056" max="13056" width="6.5703125" customWidth="1"/>
    <col min="13057" max="13057" width="0.5703125" customWidth="1"/>
    <col min="13058" max="13058" width="1.140625" customWidth="1"/>
    <col min="13059" max="13059" width="10.28515625" customWidth="1"/>
    <col min="13060" max="13060" width="8.42578125" customWidth="1"/>
    <col min="13061" max="13061" width="16.28515625" customWidth="1"/>
    <col min="13062" max="13062" width="4.28515625" customWidth="1"/>
    <col min="13063" max="13063" width="7.85546875" customWidth="1"/>
    <col min="13064" max="13064" width="1.85546875" customWidth="1"/>
    <col min="13065" max="13065" width="0.5703125" customWidth="1"/>
    <col min="13066" max="13066" width="9" customWidth="1"/>
    <col min="13067" max="13067" width="11.42578125" customWidth="1"/>
    <col min="13068" max="13068" width="15.7109375" customWidth="1"/>
    <col min="13069" max="13069" width="5.42578125" customWidth="1"/>
    <col min="13070" max="13070" width="7.28515625" customWidth="1"/>
    <col min="13071" max="13072" width="1.85546875" customWidth="1"/>
    <col min="13073" max="13073" width="4.28515625" customWidth="1"/>
    <col min="13074" max="13074" width="4.85546875" customWidth="1"/>
    <col min="13075" max="13075" width="9.5703125" customWidth="1"/>
    <col min="13076" max="13076" width="1.85546875" customWidth="1"/>
    <col min="13077" max="13077" width="6.5703125" customWidth="1"/>
    <col min="13078" max="13078" width="1.140625" customWidth="1"/>
    <col min="13079" max="13080" width="0.5703125" customWidth="1"/>
    <col min="13081" max="13081" width="6.5703125" customWidth="1"/>
    <col min="13082" max="13082" width="6" customWidth="1"/>
    <col min="13083" max="13083" width="8.42578125" customWidth="1"/>
    <col min="13084" max="13084" width="0.5703125" customWidth="1"/>
    <col min="13312" max="13312" width="6.5703125" customWidth="1"/>
    <col min="13313" max="13313" width="0.5703125" customWidth="1"/>
    <col min="13314" max="13314" width="1.140625" customWidth="1"/>
    <col min="13315" max="13315" width="10.28515625" customWidth="1"/>
    <col min="13316" max="13316" width="8.42578125" customWidth="1"/>
    <col min="13317" max="13317" width="16.28515625" customWidth="1"/>
    <col min="13318" max="13318" width="4.28515625" customWidth="1"/>
    <col min="13319" max="13319" width="7.85546875" customWidth="1"/>
    <col min="13320" max="13320" width="1.85546875" customWidth="1"/>
    <col min="13321" max="13321" width="0.5703125" customWidth="1"/>
    <col min="13322" max="13322" width="9" customWidth="1"/>
    <col min="13323" max="13323" width="11.42578125" customWidth="1"/>
    <col min="13324" max="13324" width="15.7109375" customWidth="1"/>
    <col min="13325" max="13325" width="5.42578125" customWidth="1"/>
    <col min="13326" max="13326" width="7.28515625" customWidth="1"/>
    <col min="13327" max="13328" width="1.85546875" customWidth="1"/>
    <col min="13329" max="13329" width="4.28515625" customWidth="1"/>
    <col min="13330" max="13330" width="4.85546875" customWidth="1"/>
    <col min="13331" max="13331" width="9.5703125" customWidth="1"/>
    <col min="13332" max="13332" width="1.85546875" customWidth="1"/>
    <col min="13333" max="13333" width="6.5703125" customWidth="1"/>
    <col min="13334" max="13334" width="1.140625" customWidth="1"/>
    <col min="13335" max="13336" width="0.5703125" customWidth="1"/>
    <col min="13337" max="13337" width="6.5703125" customWidth="1"/>
    <col min="13338" max="13338" width="6" customWidth="1"/>
    <col min="13339" max="13339" width="8.42578125" customWidth="1"/>
    <col min="13340" max="13340" width="0.5703125" customWidth="1"/>
    <col min="13568" max="13568" width="6.5703125" customWidth="1"/>
    <col min="13569" max="13569" width="0.5703125" customWidth="1"/>
    <col min="13570" max="13570" width="1.140625" customWidth="1"/>
    <col min="13571" max="13571" width="10.28515625" customWidth="1"/>
    <col min="13572" max="13572" width="8.42578125" customWidth="1"/>
    <col min="13573" max="13573" width="16.28515625" customWidth="1"/>
    <col min="13574" max="13574" width="4.28515625" customWidth="1"/>
    <col min="13575" max="13575" width="7.85546875" customWidth="1"/>
    <col min="13576" max="13576" width="1.85546875" customWidth="1"/>
    <col min="13577" max="13577" width="0.5703125" customWidth="1"/>
    <col min="13578" max="13578" width="9" customWidth="1"/>
    <col min="13579" max="13579" width="11.42578125" customWidth="1"/>
    <col min="13580" max="13580" width="15.7109375" customWidth="1"/>
    <col min="13581" max="13581" width="5.42578125" customWidth="1"/>
    <col min="13582" max="13582" width="7.28515625" customWidth="1"/>
    <col min="13583" max="13584" width="1.85546875" customWidth="1"/>
    <col min="13585" max="13585" width="4.28515625" customWidth="1"/>
    <col min="13586" max="13586" width="4.85546875" customWidth="1"/>
    <col min="13587" max="13587" width="9.5703125" customWidth="1"/>
    <col min="13588" max="13588" width="1.85546875" customWidth="1"/>
    <col min="13589" max="13589" width="6.5703125" customWidth="1"/>
    <col min="13590" max="13590" width="1.140625" customWidth="1"/>
    <col min="13591" max="13592" width="0.5703125" customWidth="1"/>
    <col min="13593" max="13593" width="6.5703125" customWidth="1"/>
    <col min="13594" max="13594" width="6" customWidth="1"/>
    <col min="13595" max="13595" width="8.42578125" customWidth="1"/>
    <col min="13596" max="13596" width="0.5703125" customWidth="1"/>
    <col min="13824" max="13824" width="6.5703125" customWidth="1"/>
    <col min="13825" max="13825" width="0.5703125" customWidth="1"/>
    <col min="13826" max="13826" width="1.140625" customWidth="1"/>
    <col min="13827" max="13827" width="10.28515625" customWidth="1"/>
    <col min="13828" max="13828" width="8.42578125" customWidth="1"/>
    <col min="13829" max="13829" width="16.28515625" customWidth="1"/>
    <col min="13830" max="13830" width="4.28515625" customWidth="1"/>
    <col min="13831" max="13831" width="7.85546875" customWidth="1"/>
    <col min="13832" max="13832" width="1.85546875" customWidth="1"/>
    <col min="13833" max="13833" width="0.5703125" customWidth="1"/>
    <col min="13834" max="13834" width="9" customWidth="1"/>
    <col min="13835" max="13835" width="11.42578125" customWidth="1"/>
    <col min="13836" max="13836" width="15.7109375" customWidth="1"/>
    <col min="13837" max="13837" width="5.42578125" customWidth="1"/>
    <col min="13838" max="13838" width="7.28515625" customWidth="1"/>
    <col min="13839" max="13840" width="1.85546875" customWidth="1"/>
    <col min="13841" max="13841" width="4.28515625" customWidth="1"/>
    <col min="13842" max="13842" width="4.85546875" customWidth="1"/>
    <col min="13843" max="13843" width="9.5703125" customWidth="1"/>
    <col min="13844" max="13844" width="1.85546875" customWidth="1"/>
    <col min="13845" max="13845" width="6.5703125" customWidth="1"/>
    <col min="13846" max="13846" width="1.140625" customWidth="1"/>
    <col min="13847" max="13848" width="0.5703125" customWidth="1"/>
    <col min="13849" max="13849" width="6.5703125" customWidth="1"/>
    <col min="13850" max="13850" width="6" customWidth="1"/>
    <col min="13851" max="13851" width="8.42578125" customWidth="1"/>
    <col min="13852" max="13852" width="0.5703125" customWidth="1"/>
    <col min="14080" max="14080" width="6.5703125" customWidth="1"/>
    <col min="14081" max="14081" width="0.5703125" customWidth="1"/>
    <col min="14082" max="14082" width="1.140625" customWidth="1"/>
    <col min="14083" max="14083" width="10.28515625" customWidth="1"/>
    <col min="14084" max="14084" width="8.42578125" customWidth="1"/>
    <col min="14085" max="14085" width="16.28515625" customWidth="1"/>
    <col min="14086" max="14086" width="4.28515625" customWidth="1"/>
    <col min="14087" max="14087" width="7.85546875" customWidth="1"/>
    <col min="14088" max="14088" width="1.85546875" customWidth="1"/>
    <col min="14089" max="14089" width="0.5703125" customWidth="1"/>
    <col min="14090" max="14090" width="9" customWidth="1"/>
    <col min="14091" max="14091" width="11.42578125" customWidth="1"/>
    <col min="14092" max="14092" width="15.7109375" customWidth="1"/>
    <col min="14093" max="14093" width="5.42578125" customWidth="1"/>
    <col min="14094" max="14094" width="7.28515625" customWidth="1"/>
    <col min="14095" max="14096" width="1.85546875" customWidth="1"/>
    <col min="14097" max="14097" width="4.28515625" customWidth="1"/>
    <col min="14098" max="14098" width="4.85546875" customWidth="1"/>
    <col min="14099" max="14099" width="9.5703125" customWidth="1"/>
    <col min="14100" max="14100" width="1.85546875" customWidth="1"/>
    <col min="14101" max="14101" width="6.5703125" customWidth="1"/>
    <col min="14102" max="14102" width="1.140625" customWidth="1"/>
    <col min="14103" max="14104" width="0.5703125" customWidth="1"/>
    <col min="14105" max="14105" width="6.5703125" customWidth="1"/>
    <col min="14106" max="14106" width="6" customWidth="1"/>
    <col min="14107" max="14107" width="8.42578125" customWidth="1"/>
    <col min="14108" max="14108" width="0.5703125" customWidth="1"/>
    <col min="14336" max="14336" width="6.5703125" customWidth="1"/>
    <col min="14337" max="14337" width="0.5703125" customWidth="1"/>
    <col min="14338" max="14338" width="1.140625" customWidth="1"/>
    <col min="14339" max="14339" width="10.28515625" customWidth="1"/>
    <col min="14340" max="14340" width="8.42578125" customWidth="1"/>
    <col min="14341" max="14341" width="16.28515625" customWidth="1"/>
    <col min="14342" max="14342" width="4.28515625" customWidth="1"/>
    <col min="14343" max="14343" width="7.85546875" customWidth="1"/>
    <col min="14344" max="14344" width="1.85546875" customWidth="1"/>
    <col min="14345" max="14345" width="0.5703125" customWidth="1"/>
    <col min="14346" max="14346" width="9" customWidth="1"/>
    <col min="14347" max="14347" width="11.42578125" customWidth="1"/>
    <col min="14348" max="14348" width="15.7109375" customWidth="1"/>
    <col min="14349" max="14349" width="5.42578125" customWidth="1"/>
    <col min="14350" max="14350" width="7.28515625" customWidth="1"/>
    <col min="14351" max="14352" width="1.85546875" customWidth="1"/>
    <col min="14353" max="14353" width="4.28515625" customWidth="1"/>
    <col min="14354" max="14354" width="4.85546875" customWidth="1"/>
    <col min="14355" max="14355" width="9.5703125" customWidth="1"/>
    <col min="14356" max="14356" width="1.85546875" customWidth="1"/>
    <col min="14357" max="14357" width="6.5703125" customWidth="1"/>
    <col min="14358" max="14358" width="1.140625" customWidth="1"/>
    <col min="14359" max="14360" width="0.5703125" customWidth="1"/>
    <col min="14361" max="14361" width="6.5703125" customWidth="1"/>
    <col min="14362" max="14362" width="6" customWidth="1"/>
    <col min="14363" max="14363" width="8.42578125" customWidth="1"/>
    <col min="14364" max="14364" width="0.5703125" customWidth="1"/>
    <col min="14592" max="14592" width="6.5703125" customWidth="1"/>
    <col min="14593" max="14593" width="0.5703125" customWidth="1"/>
    <col min="14594" max="14594" width="1.140625" customWidth="1"/>
    <col min="14595" max="14595" width="10.28515625" customWidth="1"/>
    <col min="14596" max="14596" width="8.42578125" customWidth="1"/>
    <col min="14597" max="14597" width="16.28515625" customWidth="1"/>
    <col min="14598" max="14598" width="4.28515625" customWidth="1"/>
    <col min="14599" max="14599" width="7.85546875" customWidth="1"/>
    <col min="14600" max="14600" width="1.85546875" customWidth="1"/>
    <col min="14601" max="14601" width="0.5703125" customWidth="1"/>
    <col min="14602" max="14602" width="9" customWidth="1"/>
    <col min="14603" max="14603" width="11.42578125" customWidth="1"/>
    <col min="14604" max="14604" width="15.7109375" customWidth="1"/>
    <col min="14605" max="14605" width="5.42578125" customWidth="1"/>
    <col min="14606" max="14606" width="7.28515625" customWidth="1"/>
    <col min="14607" max="14608" width="1.85546875" customWidth="1"/>
    <col min="14609" max="14609" width="4.28515625" customWidth="1"/>
    <col min="14610" max="14610" width="4.85546875" customWidth="1"/>
    <col min="14611" max="14611" width="9.5703125" customWidth="1"/>
    <col min="14612" max="14612" width="1.85546875" customWidth="1"/>
    <col min="14613" max="14613" width="6.5703125" customWidth="1"/>
    <col min="14614" max="14614" width="1.140625" customWidth="1"/>
    <col min="14615" max="14616" width="0.5703125" customWidth="1"/>
    <col min="14617" max="14617" width="6.5703125" customWidth="1"/>
    <col min="14618" max="14618" width="6" customWidth="1"/>
    <col min="14619" max="14619" width="8.42578125" customWidth="1"/>
    <col min="14620" max="14620" width="0.5703125" customWidth="1"/>
    <col min="14848" max="14848" width="6.5703125" customWidth="1"/>
    <col min="14849" max="14849" width="0.5703125" customWidth="1"/>
    <col min="14850" max="14850" width="1.140625" customWidth="1"/>
    <col min="14851" max="14851" width="10.28515625" customWidth="1"/>
    <col min="14852" max="14852" width="8.42578125" customWidth="1"/>
    <col min="14853" max="14853" width="16.28515625" customWidth="1"/>
    <col min="14854" max="14854" width="4.28515625" customWidth="1"/>
    <col min="14855" max="14855" width="7.85546875" customWidth="1"/>
    <col min="14856" max="14856" width="1.85546875" customWidth="1"/>
    <col min="14857" max="14857" width="0.5703125" customWidth="1"/>
    <col min="14858" max="14858" width="9" customWidth="1"/>
    <col min="14859" max="14859" width="11.42578125" customWidth="1"/>
    <col min="14860" max="14860" width="15.7109375" customWidth="1"/>
    <col min="14861" max="14861" width="5.42578125" customWidth="1"/>
    <col min="14862" max="14862" width="7.28515625" customWidth="1"/>
    <col min="14863" max="14864" width="1.85546875" customWidth="1"/>
    <col min="14865" max="14865" width="4.28515625" customWidth="1"/>
    <col min="14866" max="14866" width="4.85546875" customWidth="1"/>
    <col min="14867" max="14867" width="9.5703125" customWidth="1"/>
    <col min="14868" max="14868" width="1.85546875" customWidth="1"/>
    <col min="14869" max="14869" width="6.5703125" customWidth="1"/>
    <col min="14870" max="14870" width="1.140625" customWidth="1"/>
    <col min="14871" max="14872" width="0.5703125" customWidth="1"/>
    <col min="14873" max="14873" width="6.5703125" customWidth="1"/>
    <col min="14874" max="14874" width="6" customWidth="1"/>
    <col min="14875" max="14875" width="8.42578125" customWidth="1"/>
    <col min="14876" max="14876" width="0.5703125" customWidth="1"/>
    <col min="15104" max="15104" width="6.5703125" customWidth="1"/>
    <col min="15105" max="15105" width="0.5703125" customWidth="1"/>
    <col min="15106" max="15106" width="1.140625" customWidth="1"/>
    <col min="15107" max="15107" width="10.28515625" customWidth="1"/>
    <col min="15108" max="15108" width="8.42578125" customWidth="1"/>
    <col min="15109" max="15109" width="16.28515625" customWidth="1"/>
    <col min="15110" max="15110" width="4.28515625" customWidth="1"/>
    <col min="15111" max="15111" width="7.85546875" customWidth="1"/>
    <col min="15112" max="15112" width="1.85546875" customWidth="1"/>
    <col min="15113" max="15113" width="0.5703125" customWidth="1"/>
    <col min="15114" max="15114" width="9" customWidth="1"/>
    <col min="15115" max="15115" width="11.42578125" customWidth="1"/>
    <col min="15116" max="15116" width="15.7109375" customWidth="1"/>
    <col min="15117" max="15117" width="5.42578125" customWidth="1"/>
    <col min="15118" max="15118" width="7.28515625" customWidth="1"/>
    <col min="15119" max="15120" width="1.85546875" customWidth="1"/>
    <col min="15121" max="15121" width="4.28515625" customWidth="1"/>
    <col min="15122" max="15122" width="4.85546875" customWidth="1"/>
    <col min="15123" max="15123" width="9.5703125" customWidth="1"/>
    <col min="15124" max="15124" width="1.85546875" customWidth="1"/>
    <col min="15125" max="15125" width="6.5703125" customWidth="1"/>
    <col min="15126" max="15126" width="1.140625" customWidth="1"/>
    <col min="15127" max="15128" width="0.5703125" customWidth="1"/>
    <col min="15129" max="15129" width="6.5703125" customWidth="1"/>
    <col min="15130" max="15130" width="6" customWidth="1"/>
    <col min="15131" max="15131" width="8.42578125" customWidth="1"/>
    <col min="15132" max="15132" width="0.5703125" customWidth="1"/>
    <col min="15360" max="15360" width="6.5703125" customWidth="1"/>
    <col min="15361" max="15361" width="0.5703125" customWidth="1"/>
    <col min="15362" max="15362" width="1.140625" customWidth="1"/>
    <col min="15363" max="15363" width="10.28515625" customWidth="1"/>
    <col min="15364" max="15364" width="8.42578125" customWidth="1"/>
    <col min="15365" max="15365" width="16.28515625" customWidth="1"/>
    <col min="15366" max="15366" width="4.28515625" customWidth="1"/>
    <col min="15367" max="15367" width="7.85546875" customWidth="1"/>
    <col min="15368" max="15368" width="1.85546875" customWidth="1"/>
    <col min="15369" max="15369" width="0.5703125" customWidth="1"/>
    <col min="15370" max="15370" width="9" customWidth="1"/>
    <col min="15371" max="15371" width="11.42578125" customWidth="1"/>
    <col min="15372" max="15372" width="15.7109375" customWidth="1"/>
    <col min="15373" max="15373" width="5.42578125" customWidth="1"/>
    <col min="15374" max="15374" width="7.28515625" customWidth="1"/>
    <col min="15375" max="15376" width="1.85546875" customWidth="1"/>
    <col min="15377" max="15377" width="4.28515625" customWidth="1"/>
    <col min="15378" max="15378" width="4.85546875" customWidth="1"/>
    <col min="15379" max="15379" width="9.5703125" customWidth="1"/>
    <col min="15380" max="15380" width="1.85546875" customWidth="1"/>
    <col min="15381" max="15381" width="6.5703125" customWidth="1"/>
    <col min="15382" max="15382" width="1.140625" customWidth="1"/>
    <col min="15383" max="15384" width="0.5703125" customWidth="1"/>
    <col min="15385" max="15385" width="6.5703125" customWidth="1"/>
    <col min="15386" max="15386" width="6" customWidth="1"/>
    <col min="15387" max="15387" width="8.42578125" customWidth="1"/>
    <col min="15388" max="15388" width="0.5703125" customWidth="1"/>
    <col min="15616" max="15616" width="6.5703125" customWidth="1"/>
    <col min="15617" max="15617" width="0.5703125" customWidth="1"/>
    <col min="15618" max="15618" width="1.140625" customWidth="1"/>
    <col min="15619" max="15619" width="10.28515625" customWidth="1"/>
    <col min="15620" max="15620" width="8.42578125" customWidth="1"/>
    <col min="15621" max="15621" width="16.28515625" customWidth="1"/>
    <col min="15622" max="15622" width="4.28515625" customWidth="1"/>
    <col min="15623" max="15623" width="7.85546875" customWidth="1"/>
    <col min="15624" max="15624" width="1.85546875" customWidth="1"/>
    <col min="15625" max="15625" width="0.5703125" customWidth="1"/>
    <col min="15626" max="15626" width="9" customWidth="1"/>
    <col min="15627" max="15627" width="11.42578125" customWidth="1"/>
    <col min="15628" max="15628" width="15.7109375" customWidth="1"/>
    <col min="15629" max="15629" width="5.42578125" customWidth="1"/>
    <col min="15630" max="15630" width="7.28515625" customWidth="1"/>
    <col min="15631" max="15632" width="1.85546875" customWidth="1"/>
    <col min="15633" max="15633" width="4.28515625" customWidth="1"/>
    <col min="15634" max="15634" width="4.85546875" customWidth="1"/>
    <col min="15635" max="15635" width="9.5703125" customWidth="1"/>
    <col min="15636" max="15636" width="1.85546875" customWidth="1"/>
    <col min="15637" max="15637" width="6.5703125" customWidth="1"/>
    <col min="15638" max="15638" width="1.140625" customWidth="1"/>
    <col min="15639" max="15640" width="0.5703125" customWidth="1"/>
    <col min="15641" max="15641" width="6.5703125" customWidth="1"/>
    <col min="15642" max="15642" width="6" customWidth="1"/>
    <col min="15643" max="15643" width="8.42578125" customWidth="1"/>
    <col min="15644" max="15644" width="0.5703125" customWidth="1"/>
    <col min="15872" max="15872" width="6.5703125" customWidth="1"/>
    <col min="15873" max="15873" width="0.5703125" customWidth="1"/>
    <col min="15874" max="15874" width="1.140625" customWidth="1"/>
    <col min="15875" max="15875" width="10.28515625" customWidth="1"/>
    <col min="15876" max="15876" width="8.42578125" customWidth="1"/>
    <col min="15877" max="15877" width="16.28515625" customWidth="1"/>
    <col min="15878" max="15878" width="4.28515625" customWidth="1"/>
    <col min="15879" max="15879" width="7.85546875" customWidth="1"/>
    <col min="15880" max="15880" width="1.85546875" customWidth="1"/>
    <col min="15881" max="15881" width="0.5703125" customWidth="1"/>
    <col min="15882" max="15882" width="9" customWidth="1"/>
    <col min="15883" max="15883" width="11.42578125" customWidth="1"/>
    <col min="15884" max="15884" width="15.7109375" customWidth="1"/>
    <col min="15885" max="15885" width="5.42578125" customWidth="1"/>
    <col min="15886" max="15886" width="7.28515625" customWidth="1"/>
    <col min="15887" max="15888" width="1.85546875" customWidth="1"/>
    <col min="15889" max="15889" width="4.28515625" customWidth="1"/>
    <col min="15890" max="15890" width="4.85546875" customWidth="1"/>
    <col min="15891" max="15891" width="9.5703125" customWidth="1"/>
    <col min="15892" max="15892" width="1.85546875" customWidth="1"/>
    <col min="15893" max="15893" width="6.5703125" customWidth="1"/>
    <col min="15894" max="15894" width="1.140625" customWidth="1"/>
    <col min="15895" max="15896" width="0.5703125" customWidth="1"/>
    <col min="15897" max="15897" width="6.5703125" customWidth="1"/>
    <col min="15898" max="15898" width="6" customWidth="1"/>
    <col min="15899" max="15899" width="8.42578125" customWidth="1"/>
    <col min="15900" max="15900" width="0.5703125" customWidth="1"/>
    <col min="16128" max="16128" width="6.5703125" customWidth="1"/>
    <col min="16129" max="16129" width="0.5703125" customWidth="1"/>
    <col min="16130" max="16130" width="1.140625" customWidth="1"/>
    <col min="16131" max="16131" width="10.28515625" customWidth="1"/>
    <col min="16132" max="16132" width="8.42578125" customWidth="1"/>
    <col min="16133" max="16133" width="16.28515625" customWidth="1"/>
    <col min="16134" max="16134" width="4.28515625" customWidth="1"/>
    <col min="16135" max="16135" width="7.85546875" customWidth="1"/>
    <col min="16136" max="16136" width="1.85546875" customWidth="1"/>
    <col min="16137" max="16137" width="0.5703125" customWidth="1"/>
    <col min="16138" max="16138" width="9" customWidth="1"/>
    <col min="16139" max="16139" width="11.42578125" customWidth="1"/>
    <col min="16140" max="16140" width="15.7109375" customWidth="1"/>
    <col min="16141" max="16141" width="5.42578125" customWidth="1"/>
    <col min="16142" max="16142" width="7.28515625" customWidth="1"/>
    <col min="16143" max="16144" width="1.85546875" customWidth="1"/>
    <col min="16145" max="16145" width="4.28515625" customWidth="1"/>
    <col min="16146" max="16146" width="4.85546875" customWidth="1"/>
    <col min="16147" max="16147" width="9.5703125" customWidth="1"/>
    <col min="16148" max="16148" width="1.85546875" customWidth="1"/>
    <col min="16149" max="16149" width="6.5703125" customWidth="1"/>
    <col min="16150" max="16150" width="1.140625" customWidth="1"/>
    <col min="16151" max="16152" width="0.5703125" customWidth="1"/>
    <col min="16153" max="16153" width="6.5703125" customWidth="1"/>
    <col min="16154" max="16154" width="6" customWidth="1"/>
    <col min="16155" max="16155" width="8.42578125" customWidth="1"/>
    <col min="16156" max="16156" width="0.5703125" customWidth="1"/>
  </cols>
  <sheetData>
    <row r="1" spans="1:32" ht="12" customHeight="1">
      <c r="A1" s="741"/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742"/>
      <c r="Q1" s="742"/>
      <c r="R1" s="742"/>
      <c r="S1" s="742"/>
      <c r="T1" s="742"/>
      <c r="U1" s="742"/>
      <c r="V1" s="743"/>
      <c r="X1" s="741"/>
      <c r="Y1" s="742"/>
      <c r="Z1" s="742"/>
      <c r="AA1" s="743"/>
    </row>
    <row r="2" spans="1:32" ht="12.75" hidden="1" customHeight="1">
      <c r="A2" s="744"/>
      <c r="O2" s="757"/>
      <c r="P2" s="757"/>
      <c r="Q2" s="758" t="s">
        <v>10429</v>
      </c>
      <c r="R2" s="758"/>
      <c r="S2" s="758"/>
      <c r="T2" s="758"/>
      <c r="U2" s="758"/>
      <c r="V2" s="745"/>
      <c r="X2" s="744"/>
      <c r="AA2" s="745"/>
    </row>
    <row r="3" spans="1:32" ht="41.25" customHeight="1">
      <c r="A3" s="744"/>
      <c r="C3" s="746" t="s">
        <v>10430</v>
      </c>
      <c r="O3" s="757"/>
      <c r="P3" s="757"/>
      <c r="Q3" s="758"/>
      <c r="R3" s="758"/>
      <c r="S3" s="758"/>
      <c r="T3" s="758"/>
      <c r="U3" s="758"/>
      <c r="V3" s="745"/>
      <c r="X3" s="744"/>
      <c r="AA3" s="745"/>
    </row>
    <row r="4" spans="1:32" ht="13.5" customHeight="1">
      <c r="A4" s="744"/>
      <c r="O4" s="757"/>
      <c r="P4" s="757"/>
      <c r="Q4" s="758" t="s">
        <v>10431</v>
      </c>
      <c r="R4" s="758"/>
      <c r="S4" s="758"/>
      <c r="T4" s="758"/>
      <c r="U4" s="758"/>
      <c r="V4" s="745"/>
      <c r="X4" s="744"/>
      <c r="AA4" s="745"/>
    </row>
    <row r="5" spans="1:32" ht="11.25" customHeight="1">
      <c r="A5" s="744"/>
      <c r="C5" s="759" t="s">
        <v>10432</v>
      </c>
      <c r="D5" s="759"/>
      <c r="E5" s="759"/>
      <c r="F5" s="759"/>
      <c r="G5" s="759"/>
      <c r="H5" s="759"/>
      <c r="O5" s="757"/>
      <c r="P5" s="757"/>
      <c r="Q5" s="758" t="s">
        <v>1047</v>
      </c>
      <c r="R5" s="758"/>
      <c r="S5" s="758"/>
      <c r="T5" s="758"/>
      <c r="U5" s="758"/>
      <c r="V5" s="745"/>
      <c r="X5" s="744"/>
      <c r="AA5" s="745"/>
    </row>
    <row r="6" spans="1:32" ht="6" customHeight="1">
      <c r="A6" s="744"/>
      <c r="C6" s="759"/>
      <c r="D6" s="759"/>
      <c r="E6" s="759"/>
      <c r="F6" s="759"/>
      <c r="G6" s="759"/>
      <c r="H6" s="759"/>
      <c r="O6" s="757"/>
      <c r="P6" s="757"/>
      <c r="Q6" s="758"/>
      <c r="R6" s="758"/>
      <c r="S6" s="758"/>
      <c r="T6" s="758"/>
      <c r="U6" s="758"/>
      <c r="V6" s="745"/>
      <c r="X6" s="744"/>
      <c r="AA6" s="745"/>
    </row>
    <row r="7" spans="1:32">
      <c r="A7" s="747"/>
      <c r="B7" s="748"/>
      <c r="C7" s="748"/>
      <c r="D7" s="748"/>
      <c r="E7" s="748"/>
      <c r="F7" s="748"/>
      <c r="G7" s="748"/>
      <c r="H7" s="748"/>
      <c r="I7" s="748"/>
      <c r="J7" s="748"/>
      <c r="K7" s="748"/>
      <c r="L7" s="748"/>
      <c r="M7" s="748"/>
      <c r="N7" s="748"/>
      <c r="O7" s="767"/>
      <c r="P7" s="767"/>
      <c r="Q7" s="768"/>
      <c r="R7" s="768"/>
      <c r="S7" s="768"/>
      <c r="T7" s="768"/>
      <c r="U7" s="768"/>
      <c r="V7" s="749"/>
      <c r="X7" s="747"/>
      <c r="Y7" s="748"/>
      <c r="Z7" s="748"/>
      <c r="AA7" s="749"/>
    </row>
    <row r="9" spans="1:32" ht="24" customHeight="1">
      <c r="A9" s="760" t="s">
        <v>1048</v>
      </c>
      <c r="B9" s="761"/>
      <c r="C9" s="751"/>
      <c r="D9" s="750" t="s">
        <v>1056</v>
      </c>
      <c r="E9" s="751" t="s">
        <v>1047</v>
      </c>
      <c r="F9" s="760" t="s">
        <v>1165</v>
      </c>
      <c r="G9" s="751"/>
      <c r="H9" s="760" t="s">
        <v>8313</v>
      </c>
      <c r="I9" s="761"/>
      <c r="J9" s="751"/>
      <c r="K9" s="751" t="s">
        <v>8314</v>
      </c>
      <c r="L9" s="751" t="s">
        <v>1544</v>
      </c>
      <c r="M9" s="751" t="s">
        <v>946</v>
      </c>
      <c r="N9" s="760" t="s">
        <v>8315</v>
      </c>
      <c r="O9" s="760" t="s">
        <v>8316</v>
      </c>
      <c r="P9" s="761"/>
      <c r="Q9" s="761"/>
      <c r="R9" s="751"/>
      <c r="S9" s="751" t="s">
        <v>8317</v>
      </c>
      <c r="T9" s="760" t="s">
        <v>8318</v>
      </c>
      <c r="U9" s="751"/>
      <c r="V9" s="760" t="s">
        <v>8319</v>
      </c>
      <c r="W9" s="761"/>
      <c r="X9" s="761"/>
      <c r="Y9" s="761"/>
      <c r="Z9" s="751"/>
      <c r="AA9" s="760" t="s">
        <v>8320</v>
      </c>
      <c r="AB9" s="751"/>
    </row>
    <row r="10" spans="1:32">
      <c r="A10" s="769">
        <v>20251231</v>
      </c>
      <c r="B10" s="769"/>
      <c r="C10" s="769"/>
      <c r="D10" s="752" t="s">
        <v>1081</v>
      </c>
      <c r="E10" s="753" t="s">
        <v>1204</v>
      </c>
      <c r="F10" s="770" t="s">
        <v>1205</v>
      </c>
      <c r="G10" s="770"/>
      <c r="H10" s="770" t="s">
        <v>9007</v>
      </c>
      <c r="I10" s="770"/>
      <c r="J10" s="770"/>
      <c r="K10" s="753" t="s">
        <v>10425</v>
      </c>
      <c r="L10" s="753" t="s">
        <v>9008</v>
      </c>
      <c r="M10" s="752" t="s">
        <v>10426</v>
      </c>
      <c r="N10" s="771">
        <v>7100000000</v>
      </c>
      <c r="O10" s="771">
        <v>7100000000</v>
      </c>
      <c r="P10" s="771"/>
      <c r="Q10" s="771"/>
      <c r="R10" s="771"/>
      <c r="S10" s="754">
        <v>20251230</v>
      </c>
      <c r="T10" s="772" t="s">
        <v>10427</v>
      </c>
      <c r="U10" s="772"/>
      <c r="V10" s="773"/>
      <c r="W10" s="773"/>
      <c r="X10" s="773"/>
      <c r="Y10" s="773"/>
      <c r="Z10" s="773"/>
      <c r="AA10" s="773"/>
      <c r="AB10" s="773"/>
    </row>
    <row r="11" spans="1:32" ht="13.5">
      <c r="A11" s="774">
        <v>20251231</v>
      </c>
      <c r="B11" s="774"/>
      <c r="C11" s="774"/>
      <c r="D11" s="752" t="s">
        <v>1081</v>
      </c>
      <c r="E11" s="753" t="s">
        <v>1204</v>
      </c>
      <c r="F11" s="775" t="s">
        <v>1205</v>
      </c>
      <c r="G11" s="775"/>
      <c r="H11" s="775" t="s">
        <v>1064</v>
      </c>
      <c r="I11" s="775"/>
      <c r="J11" s="775"/>
      <c r="K11" s="753" t="s">
        <v>8321</v>
      </c>
      <c r="L11" s="753" t="s">
        <v>1225</v>
      </c>
      <c r="M11" s="752" t="s">
        <v>1226</v>
      </c>
      <c r="N11" s="776">
        <v>3500</v>
      </c>
      <c r="O11" s="776">
        <v>12705</v>
      </c>
      <c r="P11" s="776"/>
      <c r="Q11" s="776"/>
      <c r="R11" s="776"/>
      <c r="S11" s="754">
        <v>20240712</v>
      </c>
      <c r="T11" s="777" t="s">
        <v>8322</v>
      </c>
      <c r="U11" s="777"/>
      <c r="V11" s="778"/>
      <c r="W11" s="778"/>
      <c r="X11" s="778"/>
      <c r="Y11" s="778"/>
      <c r="Z11" s="778"/>
      <c r="AA11" s="777" t="s">
        <v>8323</v>
      </c>
      <c r="AB11" s="777"/>
      <c r="AD11" s="783" t="s">
        <v>7492</v>
      </c>
      <c r="AE11" t="s">
        <v>10440</v>
      </c>
      <c r="AF11" s="449" t="s">
        <v>10441</v>
      </c>
    </row>
    <row r="12" spans="1:32">
      <c r="A12" s="774">
        <v>20251231</v>
      </c>
      <c r="B12" s="774"/>
      <c r="C12" s="774"/>
      <c r="D12" s="752" t="s">
        <v>1081</v>
      </c>
      <c r="E12" s="753" t="s">
        <v>1204</v>
      </c>
      <c r="F12" s="775" t="s">
        <v>1205</v>
      </c>
      <c r="G12" s="775"/>
      <c r="H12" s="775" t="s">
        <v>1035</v>
      </c>
      <c r="I12" s="775"/>
      <c r="J12" s="775"/>
      <c r="K12" s="753" t="s">
        <v>8321</v>
      </c>
      <c r="L12" s="753" t="s">
        <v>1227</v>
      </c>
      <c r="M12" s="752" t="s">
        <v>1228</v>
      </c>
      <c r="N12" s="776">
        <v>3500</v>
      </c>
      <c r="O12" s="776">
        <v>29435</v>
      </c>
      <c r="P12" s="776"/>
      <c r="Q12" s="776"/>
      <c r="R12" s="776"/>
      <c r="S12" s="754">
        <v>20200313</v>
      </c>
      <c r="T12" s="777" t="s">
        <v>8322</v>
      </c>
      <c r="U12" s="777"/>
      <c r="V12" s="778"/>
      <c r="W12" s="778"/>
      <c r="X12" s="778"/>
      <c r="Y12" s="778"/>
      <c r="Z12" s="778"/>
      <c r="AA12" s="777" t="s">
        <v>8323</v>
      </c>
      <c r="AB12" s="777"/>
      <c r="AD12" s="784" t="s">
        <v>1465</v>
      </c>
      <c r="AE12" s="479">
        <v>5900</v>
      </c>
      <c r="AF12" t="e" vm="1">
        <f>_xleta.XLOOKUP</f>
        <v>#VALUE!</v>
      </c>
    </row>
    <row r="13" spans="1:32">
      <c r="A13" s="774">
        <v>20251231</v>
      </c>
      <c r="B13" s="774"/>
      <c r="C13" s="774"/>
      <c r="D13" s="752" t="s">
        <v>1081</v>
      </c>
      <c r="E13" s="753" t="s">
        <v>1204</v>
      </c>
      <c r="F13" s="775" t="s">
        <v>1205</v>
      </c>
      <c r="G13" s="775"/>
      <c r="H13" s="775" t="s">
        <v>8342</v>
      </c>
      <c r="I13" s="775"/>
      <c r="J13" s="775"/>
      <c r="K13" s="753" t="s">
        <v>8321</v>
      </c>
      <c r="L13" s="753" t="s">
        <v>1227</v>
      </c>
      <c r="M13" s="752" t="s">
        <v>1228</v>
      </c>
      <c r="N13" s="776">
        <v>4600</v>
      </c>
      <c r="O13" s="776">
        <v>29435</v>
      </c>
      <c r="P13" s="776"/>
      <c r="Q13" s="776"/>
      <c r="R13" s="776"/>
      <c r="S13" s="754">
        <v>20200313</v>
      </c>
      <c r="T13" s="777" t="s">
        <v>8322</v>
      </c>
      <c r="U13" s="777"/>
      <c r="V13" s="778"/>
      <c r="W13" s="778"/>
      <c r="X13" s="778"/>
      <c r="Y13" s="778"/>
      <c r="Z13" s="778"/>
      <c r="AA13" s="777" t="s">
        <v>8323</v>
      </c>
      <c r="AB13" s="777"/>
      <c r="AD13" s="784" t="s">
        <v>1391</v>
      </c>
      <c r="AE13" s="479">
        <v>1300</v>
      </c>
    </row>
    <row r="14" spans="1:32">
      <c r="A14" s="774">
        <v>20251231</v>
      </c>
      <c r="B14" s="774"/>
      <c r="C14" s="774"/>
      <c r="D14" s="752" t="s">
        <v>1081</v>
      </c>
      <c r="E14" s="753" t="s">
        <v>1204</v>
      </c>
      <c r="F14" s="775" t="s">
        <v>1205</v>
      </c>
      <c r="G14" s="775"/>
      <c r="H14" s="775" t="s">
        <v>1124</v>
      </c>
      <c r="I14" s="775"/>
      <c r="J14" s="775"/>
      <c r="K14" s="753" t="s">
        <v>8321</v>
      </c>
      <c r="L14" s="753" t="s">
        <v>1227</v>
      </c>
      <c r="M14" s="752" t="s">
        <v>1228</v>
      </c>
      <c r="N14" s="776">
        <v>5000</v>
      </c>
      <c r="O14" s="776">
        <v>29435</v>
      </c>
      <c r="P14" s="776"/>
      <c r="Q14" s="776"/>
      <c r="R14" s="776"/>
      <c r="S14" s="754">
        <v>20251230</v>
      </c>
      <c r="T14" s="777" t="s">
        <v>8322</v>
      </c>
      <c r="U14" s="777"/>
      <c r="V14" s="778"/>
      <c r="W14" s="778"/>
      <c r="X14" s="778"/>
      <c r="Y14" s="778"/>
      <c r="Z14" s="778"/>
      <c r="AA14" s="777" t="s">
        <v>8323</v>
      </c>
      <c r="AB14" s="777"/>
      <c r="AD14" s="784" t="s">
        <v>1430</v>
      </c>
      <c r="AE14" s="479">
        <v>2000</v>
      </c>
    </row>
    <row r="15" spans="1:32">
      <c r="A15" s="774">
        <v>20251231</v>
      </c>
      <c r="B15" s="774"/>
      <c r="C15" s="774"/>
      <c r="D15" s="752" t="s">
        <v>1081</v>
      </c>
      <c r="E15" s="753" t="s">
        <v>1204</v>
      </c>
      <c r="F15" s="775" t="s">
        <v>1205</v>
      </c>
      <c r="G15" s="775"/>
      <c r="H15" s="775" t="s">
        <v>7491</v>
      </c>
      <c r="I15" s="775"/>
      <c r="J15" s="775"/>
      <c r="K15" s="753" t="s">
        <v>8324</v>
      </c>
      <c r="L15" s="753" t="s">
        <v>1227</v>
      </c>
      <c r="M15" s="752" t="s">
        <v>1228</v>
      </c>
      <c r="N15" s="776">
        <v>4000</v>
      </c>
      <c r="O15" s="776">
        <v>29435</v>
      </c>
      <c r="P15" s="776"/>
      <c r="Q15" s="776"/>
      <c r="R15" s="776"/>
      <c r="S15" s="754">
        <v>20220629</v>
      </c>
      <c r="T15" s="777" t="s">
        <v>8325</v>
      </c>
      <c r="U15" s="777"/>
      <c r="V15" s="778"/>
      <c r="W15" s="778"/>
      <c r="X15" s="778"/>
      <c r="Y15" s="778"/>
      <c r="Z15" s="778"/>
      <c r="AA15" s="777" t="s">
        <v>8323</v>
      </c>
      <c r="AB15" s="777"/>
      <c r="AD15" s="784" t="s">
        <v>1421</v>
      </c>
      <c r="AE15" s="479">
        <v>500</v>
      </c>
    </row>
    <row r="16" spans="1:32">
      <c r="A16" s="774">
        <v>20251231</v>
      </c>
      <c r="B16" s="774"/>
      <c r="C16" s="774"/>
      <c r="D16" s="752" t="s">
        <v>1081</v>
      </c>
      <c r="E16" s="753" t="s">
        <v>1204</v>
      </c>
      <c r="F16" s="775" t="s">
        <v>1205</v>
      </c>
      <c r="G16" s="775"/>
      <c r="H16" s="775" t="s">
        <v>1064</v>
      </c>
      <c r="I16" s="775"/>
      <c r="J16" s="775"/>
      <c r="K16" s="753" t="s">
        <v>8321</v>
      </c>
      <c r="L16" s="753" t="s">
        <v>1232</v>
      </c>
      <c r="M16" s="752" t="s">
        <v>1233</v>
      </c>
      <c r="N16" s="776">
        <v>500</v>
      </c>
      <c r="O16" s="776">
        <v>1575</v>
      </c>
      <c r="P16" s="776"/>
      <c r="Q16" s="776"/>
      <c r="R16" s="776"/>
      <c r="S16" s="754">
        <v>20240712</v>
      </c>
      <c r="T16" s="777" t="s">
        <v>8322</v>
      </c>
      <c r="U16" s="777"/>
      <c r="V16" s="778"/>
      <c r="W16" s="778"/>
      <c r="X16" s="778"/>
      <c r="Y16" s="778"/>
      <c r="Z16" s="778"/>
      <c r="AA16" s="777" t="s">
        <v>8323</v>
      </c>
      <c r="AB16" s="777"/>
      <c r="AD16" s="784" t="s">
        <v>1400</v>
      </c>
      <c r="AE16" s="479">
        <v>1900</v>
      </c>
    </row>
    <row r="17" spans="1:31">
      <c r="A17" s="774">
        <v>20251231</v>
      </c>
      <c r="B17" s="774"/>
      <c r="C17" s="774"/>
      <c r="D17" s="752" t="s">
        <v>1081</v>
      </c>
      <c r="E17" s="753" t="s">
        <v>1204</v>
      </c>
      <c r="F17" s="775" t="s">
        <v>1205</v>
      </c>
      <c r="G17" s="775"/>
      <c r="H17" s="775" t="s">
        <v>7491</v>
      </c>
      <c r="I17" s="775"/>
      <c r="J17" s="775"/>
      <c r="K17" s="753" t="s">
        <v>8324</v>
      </c>
      <c r="L17" s="753" t="s">
        <v>1278</v>
      </c>
      <c r="M17" s="752" t="s">
        <v>1279</v>
      </c>
      <c r="N17" s="776">
        <v>2000</v>
      </c>
      <c r="O17" s="776">
        <v>7070</v>
      </c>
      <c r="P17" s="776"/>
      <c r="Q17" s="776"/>
      <c r="R17" s="776"/>
      <c r="S17" s="754">
        <v>20210928</v>
      </c>
      <c r="T17" s="777" t="s">
        <v>8325</v>
      </c>
      <c r="U17" s="777"/>
      <c r="V17" s="778"/>
      <c r="W17" s="778"/>
      <c r="X17" s="778"/>
      <c r="Y17" s="778"/>
      <c r="Z17" s="778"/>
      <c r="AA17" s="777" t="s">
        <v>8323</v>
      </c>
      <c r="AB17" s="777"/>
      <c r="AD17" s="784" t="s">
        <v>1554</v>
      </c>
      <c r="AE17" s="479">
        <v>1000</v>
      </c>
    </row>
    <row r="18" spans="1:31">
      <c r="A18" s="774">
        <v>20251231</v>
      </c>
      <c r="B18" s="774"/>
      <c r="C18" s="774"/>
      <c r="D18" s="752" t="s">
        <v>1081</v>
      </c>
      <c r="E18" s="753" t="s">
        <v>1204</v>
      </c>
      <c r="F18" s="775" t="s">
        <v>1205</v>
      </c>
      <c r="G18" s="775"/>
      <c r="H18" s="775" t="s">
        <v>1064</v>
      </c>
      <c r="I18" s="775"/>
      <c r="J18" s="775"/>
      <c r="K18" s="753" t="s">
        <v>8321</v>
      </c>
      <c r="L18" s="753" t="s">
        <v>1281</v>
      </c>
      <c r="M18" s="752" t="s">
        <v>1554</v>
      </c>
      <c r="N18" s="776">
        <v>1000</v>
      </c>
      <c r="O18" s="776">
        <v>3605</v>
      </c>
      <c r="P18" s="776"/>
      <c r="Q18" s="776"/>
      <c r="R18" s="776"/>
      <c r="S18" s="754">
        <v>20240712</v>
      </c>
      <c r="T18" s="777" t="s">
        <v>8322</v>
      </c>
      <c r="U18" s="777"/>
      <c r="V18" s="778"/>
      <c r="W18" s="778"/>
      <c r="X18" s="778"/>
      <c r="Y18" s="778"/>
      <c r="Z18" s="778"/>
      <c r="AA18" s="777" t="s">
        <v>8323</v>
      </c>
      <c r="AB18" s="777"/>
      <c r="AD18" s="784" t="s">
        <v>1228</v>
      </c>
      <c r="AE18" s="479">
        <v>17100</v>
      </c>
    </row>
    <row r="19" spans="1:31">
      <c r="A19" s="774">
        <v>20251231</v>
      </c>
      <c r="B19" s="774"/>
      <c r="C19" s="774"/>
      <c r="D19" s="752" t="s">
        <v>1081</v>
      </c>
      <c r="E19" s="753" t="s">
        <v>1204</v>
      </c>
      <c r="F19" s="775" t="s">
        <v>1205</v>
      </c>
      <c r="G19" s="775"/>
      <c r="H19" s="775" t="s">
        <v>1035</v>
      </c>
      <c r="I19" s="775"/>
      <c r="J19" s="775"/>
      <c r="K19" s="753" t="s">
        <v>8321</v>
      </c>
      <c r="L19" s="753" t="s">
        <v>1286</v>
      </c>
      <c r="M19" s="752" t="s">
        <v>1287</v>
      </c>
      <c r="N19" s="776">
        <v>35000</v>
      </c>
      <c r="O19" s="776">
        <v>245315</v>
      </c>
      <c r="P19" s="776"/>
      <c r="Q19" s="776"/>
      <c r="R19" s="776"/>
      <c r="S19" s="754">
        <v>20180706</v>
      </c>
      <c r="T19" s="777" t="s">
        <v>8322</v>
      </c>
      <c r="U19" s="777"/>
      <c r="V19" s="778"/>
      <c r="W19" s="778"/>
      <c r="X19" s="778"/>
      <c r="Y19" s="778"/>
      <c r="Z19" s="778"/>
      <c r="AA19" s="777" t="s">
        <v>8323</v>
      </c>
      <c r="AB19" s="777"/>
      <c r="AD19" s="784" t="s">
        <v>1208</v>
      </c>
      <c r="AE19" s="479">
        <v>265600</v>
      </c>
    </row>
    <row r="20" spans="1:31">
      <c r="A20" s="774">
        <v>20251231</v>
      </c>
      <c r="B20" s="774"/>
      <c r="C20" s="774"/>
      <c r="D20" s="752" t="s">
        <v>1081</v>
      </c>
      <c r="E20" s="753" t="s">
        <v>1204</v>
      </c>
      <c r="F20" s="775" t="s">
        <v>1205</v>
      </c>
      <c r="G20" s="775"/>
      <c r="H20" s="775" t="s">
        <v>1064</v>
      </c>
      <c r="I20" s="775"/>
      <c r="J20" s="775"/>
      <c r="K20" s="753" t="s">
        <v>8321</v>
      </c>
      <c r="L20" s="753" t="s">
        <v>1286</v>
      </c>
      <c r="M20" s="752" t="s">
        <v>1287</v>
      </c>
      <c r="N20" s="776">
        <v>25000</v>
      </c>
      <c r="O20" s="776">
        <v>245315</v>
      </c>
      <c r="P20" s="776"/>
      <c r="Q20" s="776"/>
      <c r="R20" s="776"/>
      <c r="S20" s="754">
        <v>20251230</v>
      </c>
      <c r="T20" s="777" t="s">
        <v>8322</v>
      </c>
      <c r="U20" s="777"/>
      <c r="V20" s="778"/>
      <c r="W20" s="778"/>
      <c r="X20" s="778"/>
      <c r="Y20" s="778"/>
      <c r="Z20" s="778"/>
      <c r="AA20" s="777" t="s">
        <v>8323</v>
      </c>
      <c r="AB20" s="777"/>
      <c r="AD20" s="784" t="s">
        <v>10426</v>
      </c>
      <c r="AE20" s="479">
        <v>7100000000</v>
      </c>
    </row>
    <row r="21" spans="1:31">
      <c r="A21" s="774">
        <v>20251231</v>
      </c>
      <c r="B21" s="774"/>
      <c r="C21" s="774"/>
      <c r="D21" s="752" t="s">
        <v>1081</v>
      </c>
      <c r="E21" s="753" t="s">
        <v>1204</v>
      </c>
      <c r="F21" s="775" t="s">
        <v>1205</v>
      </c>
      <c r="G21" s="775"/>
      <c r="H21" s="775" t="s">
        <v>1092</v>
      </c>
      <c r="I21" s="775"/>
      <c r="J21" s="775"/>
      <c r="K21" s="753" t="s">
        <v>8321</v>
      </c>
      <c r="L21" s="753" t="s">
        <v>1286</v>
      </c>
      <c r="M21" s="752" t="s">
        <v>1287</v>
      </c>
      <c r="N21" s="776">
        <v>48000</v>
      </c>
      <c r="O21" s="776">
        <v>245315</v>
      </c>
      <c r="P21" s="776"/>
      <c r="Q21" s="776"/>
      <c r="R21" s="776"/>
      <c r="S21" s="754">
        <v>20200831</v>
      </c>
      <c r="T21" s="777" t="s">
        <v>8322</v>
      </c>
      <c r="U21" s="777"/>
      <c r="V21" s="778"/>
      <c r="W21" s="778"/>
      <c r="X21" s="778"/>
      <c r="Y21" s="778"/>
      <c r="Z21" s="778"/>
      <c r="AA21" s="777" t="s">
        <v>8323</v>
      </c>
      <c r="AB21" s="777"/>
      <c r="AD21" s="784" t="s">
        <v>1226</v>
      </c>
      <c r="AE21" s="479">
        <v>3500</v>
      </c>
    </row>
    <row r="22" spans="1:31">
      <c r="A22" s="774">
        <v>20251231</v>
      </c>
      <c r="B22" s="774"/>
      <c r="C22" s="774"/>
      <c r="D22" s="752" t="s">
        <v>1081</v>
      </c>
      <c r="E22" s="753" t="s">
        <v>1204</v>
      </c>
      <c r="F22" s="775" t="s">
        <v>1205</v>
      </c>
      <c r="G22" s="775"/>
      <c r="H22" s="775" t="s">
        <v>8342</v>
      </c>
      <c r="I22" s="775"/>
      <c r="J22" s="775"/>
      <c r="K22" s="753" t="s">
        <v>8321</v>
      </c>
      <c r="L22" s="753" t="s">
        <v>1286</v>
      </c>
      <c r="M22" s="752" t="s">
        <v>1287</v>
      </c>
      <c r="N22" s="776">
        <v>9876</v>
      </c>
      <c r="O22" s="776">
        <v>245315</v>
      </c>
      <c r="P22" s="776"/>
      <c r="Q22" s="776"/>
      <c r="R22" s="776"/>
      <c r="S22" s="754">
        <v>20190924</v>
      </c>
      <c r="T22" s="777" t="s">
        <v>8322</v>
      </c>
      <c r="U22" s="777"/>
      <c r="V22" s="778"/>
      <c r="W22" s="778"/>
      <c r="X22" s="778"/>
      <c r="Y22" s="778"/>
      <c r="Z22" s="778"/>
      <c r="AA22" s="777" t="s">
        <v>8323</v>
      </c>
      <c r="AB22" s="777"/>
      <c r="AD22" s="784" t="s">
        <v>1375</v>
      </c>
      <c r="AE22" s="479">
        <v>1300</v>
      </c>
    </row>
    <row r="23" spans="1:31">
      <c r="A23" s="774">
        <v>20251231</v>
      </c>
      <c r="B23" s="774"/>
      <c r="C23" s="774"/>
      <c r="D23" s="752" t="s">
        <v>1081</v>
      </c>
      <c r="E23" s="753" t="s">
        <v>1204</v>
      </c>
      <c r="F23" s="775" t="s">
        <v>1205</v>
      </c>
      <c r="G23" s="775"/>
      <c r="H23" s="775" t="s">
        <v>7491</v>
      </c>
      <c r="I23" s="775"/>
      <c r="J23" s="775"/>
      <c r="K23" s="753" t="s">
        <v>8324</v>
      </c>
      <c r="L23" s="753" t="s">
        <v>1286</v>
      </c>
      <c r="M23" s="752" t="s">
        <v>1287</v>
      </c>
      <c r="N23" s="776">
        <v>54000</v>
      </c>
      <c r="O23" s="776">
        <v>245315</v>
      </c>
      <c r="P23" s="776"/>
      <c r="Q23" s="776"/>
      <c r="R23" s="776"/>
      <c r="S23" s="754">
        <v>20180605</v>
      </c>
      <c r="T23" s="777" t="s">
        <v>8325</v>
      </c>
      <c r="U23" s="777"/>
      <c r="V23" s="778"/>
      <c r="W23" s="778"/>
      <c r="X23" s="778"/>
      <c r="Y23" s="778"/>
      <c r="Z23" s="778"/>
      <c r="AA23" s="777" t="s">
        <v>8323</v>
      </c>
      <c r="AB23" s="777"/>
      <c r="AD23" s="784" t="s">
        <v>1287</v>
      </c>
      <c r="AE23" s="479">
        <v>171876</v>
      </c>
    </row>
    <row r="24" spans="1:31">
      <c r="A24" s="774">
        <v>20251231</v>
      </c>
      <c r="B24" s="774"/>
      <c r="C24" s="774"/>
      <c r="D24" s="752" t="s">
        <v>1081</v>
      </c>
      <c r="E24" s="753" t="s">
        <v>1204</v>
      </c>
      <c r="F24" s="775" t="s">
        <v>1205</v>
      </c>
      <c r="G24" s="775"/>
      <c r="H24" s="775" t="s">
        <v>7491</v>
      </c>
      <c r="I24" s="775"/>
      <c r="J24" s="775"/>
      <c r="K24" s="753" t="s">
        <v>8324</v>
      </c>
      <c r="L24" s="753" t="s">
        <v>1341</v>
      </c>
      <c r="M24" s="752" t="s">
        <v>1342</v>
      </c>
      <c r="N24" s="776">
        <v>902</v>
      </c>
      <c r="O24" s="776">
        <v>3220</v>
      </c>
      <c r="P24" s="776"/>
      <c r="Q24" s="776"/>
      <c r="R24" s="776"/>
      <c r="S24" s="754">
        <v>20180316</v>
      </c>
      <c r="T24" s="777" t="s">
        <v>8325</v>
      </c>
      <c r="U24" s="777"/>
      <c r="V24" s="778"/>
      <c r="W24" s="778"/>
      <c r="X24" s="778"/>
      <c r="Y24" s="778"/>
      <c r="Z24" s="778"/>
      <c r="AA24" s="777" t="s">
        <v>8323</v>
      </c>
      <c r="AB24" s="777"/>
      <c r="AD24" s="784" t="s">
        <v>1233</v>
      </c>
      <c r="AE24" s="479">
        <v>500</v>
      </c>
    </row>
    <row r="25" spans="1:31">
      <c r="A25" s="774">
        <v>20251231</v>
      </c>
      <c r="B25" s="774"/>
      <c r="C25" s="774"/>
      <c r="D25" s="752" t="s">
        <v>1081</v>
      </c>
      <c r="E25" s="753" t="s">
        <v>1204</v>
      </c>
      <c r="F25" s="775" t="s">
        <v>1205</v>
      </c>
      <c r="G25" s="775"/>
      <c r="H25" s="775" t="s">
        <v>1064</v>
      </c>
      <c r="I25" s="775"/>
      <c r="J25" s="775"/>
      <c r="K25" s="753" t="s">
        <v>8321</v>
      </c>
      <c r="L25" s="753" t="s">
        <v>1374</v>
      </c>
      <c r="M25" s="752" t="s">
        <v>1375</v>
      </c>
      <c r="N25" s="776">
        <v>1300</v>
      </c>
      <c r="O25" s="776">
        <v>5250</v>
      </c>
      <c r="P25" s="776"/>
      <c r="Q25" s="776"/>
      <c r="R25" s="776"/>
      <c r="S25" s="754">
        <v>20240712</v>
      </c>
      <c r="T25" s="777" t="s">
        <v>8322</v>
      </c>
      <c r="U25" s="777"/>
      <c r="V25" s="778"/>
      <c r="W25" s="778"/>
      <c r="X25" s="778"/>
      <c r="Y25" s="778"/>
      <c r="Z25" s="778"/>
      <c r="AA25" s="777" t="s">
        <v>8323</v>
      </c>
      <c r="AB25" s="777"/>
      <c r="AD25" s="784" t="s">
        <v>1425</v>
      </c>
      <c r="AE25" s="479">
        <v>6566</v>
      </c>
    </row>
    <row r="26" spans="1:31">
      <c r="A26" s="774">
        <v>20251231</v>
      </c>
      <c r="B26" s="774"/>
      <c r="C26" s="774"/>
      <c r="D26" s="752" t="s">
        <v>1081</v>
      </c>
      <c r="E26" s="753" t="s">
        <v>1204</v>
      </c>
      <c r="F26" s="775" t="s">
        <v>1205</v>
      </c>
      <c r="G26" s="775"/>
      <c r="H26" s="775" t="s">
        <v>7491</v>
      </c>
      <c r="I26" s="775"/>
      <c r="J26" s="775"/>
      <c r="K26" s="753" t="s">
        <v>8324</v>
      </c>
      <c r="L26" s="753" t="s">
        <v>1390</v>
      </c>
      <c r="M26" s="752" t="s">
        <v>1391</v>
      </c>
      <c r="N26" s="776">
        <v>1300</v>
      </c>
      <c r="O26" s="776">
        <v>4690</v>
      </c>
      <c r="P26" s="776"/>
      <c r="Q26" s="776"/>
      <c r="R26" s="776"/>
      <c r="S26" s="754">
        <v>20200323</v>
      </c>
      <c r="T26" s="777" t="s">
        <v>8325</v>
      </c>
      <c r="U26" s="777"/>
      <c r="V26" s="778"/>
      <c r="W26" s="778"/>
      <c r="X26" s="778"/>
      <c r="Y26" s="778"/>
      <c r="Z26" s="778"/>
      <c r="AA26" s="777" t="s">
        <v>8323</v>
      </c>
      <c r="AB26" s="777"/>
      <c r="AD26" s="784" t="s">
        <v>1523</v>
      </c>
      <c r="AE26" s="479">
        <v>7750</v>
      </c>
    </row>
    <row r="27" spans="1:31">
      <c r="A27" s="774">
        <v>20251231</v>
      </c>
      <c r="B27" s="774"/>
      <c r="C27" s="774"/>
      <c r="D27" s="752" t="s">
        <v>1081</v>
      </c>
      <c r="E27" s="753" t="s">
        <v>1204</v>
      </c>
      <c r="F27" s="775" t="s">
        <v>1205</v>
      </c>
      <c r="G27" s="775"/>
      <c r="H27" s="775" t="s">
        <v>8342</v>
      </c>
      <c r="I27" s="775"/>
      <c r="J27" s="775"/>
      <c r="K27" s="753" t="s">
        <v>8321</v>
      </c>
      <c r="L27" s="753" t="s">
        <v>1399</v>
      </c>
      <c r="M27" s="752" t="s">
        <v>1400</v>
      </c>
      <c r="N27" s="776">
        <v>1900</v>
      </c>
      <c r="O27" s="776">
        <v>7140</v>
      </c>
      <c r="P27" s="776"/>
      <c r="Q27" s="776"/>
      <c r="R27" s="776"/>
      <c r="S27" s="754">
        <v>20200323</v>
      </c>
      <c r="T27" s="777" t="s">
        <v>8322</v>
      </c>
      <c r="U27" s="777"/>
      <c r="V27" s="778"/>
      <c r="W27" s="778"/>
      <c r="X27" s="778"/>
      <c r="Y27" s="778"/>
      <c r="Z27" s="778"/>
      <c r="AA27" s="777" t="s">
        <v>8323</v>
      </c>
      <c r="AB27" s="777"/>
      <c r="AD27" s="784" t="s">
        <v>1402</v>
      </c>
      <c r="AE27" s="479">
        <v>5100</v>
      </c>
    </row>
    <row r="28" spans="1:31">
      <c r="A28" s="774">
        <v>20251231</v>
      </c>
      <c r="B28" s="774"/>
      <c r="C28" s="774"/>
      <c r="D28" s="752" t="s">
        <v>1081</v>
      </c>
      <c r="E28" s="753" t="s">
        <v>1204</v>
      </c>
      <c r="F28" s="775" t="s">
        <v>1205</v>
      </c>
      <c r="G28" s="775"/>
      <c r="H28" s="775" t="s">
        <v>7491</v>
      </c>
      <c r="I28" s="775"/>
      <c r="J28" s="775"/>
      <c r="K28" s="753" t="s">
        <v>8324</v>
      </c>
      <c r="L28" s="753" t="s">
        <v>1401</v>
      </c>
      <c r="M28" s="752" t="s">
        <v>1402</v>
      </c>
      <c r="N28" s="776">
        <v>5100</v>
      </c>
      <c r="O28" s="776">
        <v>17640</v>
      </c>
      <c r="P28" s="776"/>
      <c r="Q28" s="776"/>
      <c r="R28" s="776"/>
      <c r="S28" s="754">
        <v>20210928</v>
      </c>
      <c r="T28" s="777" t="s">
        <v>8325</v>
      </c>
      <c r="U28" s="777"/>
      <c r="V28" s="778"/>
      <c r="W28" s="778"/>
      <c r="X28" s="778"/>
      <c r="Y28" s="778"/>
      <c r="Z28" s="778"/>
      <c r="AA28" s="777" t="s">
        <v>8323</v>
      </c>
      <c r="AB28" s="777"/>
      <c r="AD28" s="784" t="s">
        <v>1450</v>
      </c>
      <c r="AE28" s="479">
        <v>3500</v>
      </c>
    </row>
    <row r="29" spans="1:31">
      <c r="A29" s="774">
        <v>20251231</v>
      </c>
      <c r="B29" s="774"/>
      <c r="C29" s="774"/>
      <c r="D29" s="752" t="s">
        <v>1081</v>
      </c>
      <c r="E29" s="753" t="s">
        <v>1204</v>
      </c>
      <c r="F29" s="775" t="s">
        <v>1205</v>
      </c>
      <c r="G29" s="775"/>
      <c r="H29" s="775" t="s">
        <v>7491</v>
      </c>
      <c r="I29" s="775"/>
      <c r="J29" s="775"/>
      <c r="K29" s="753" t="s">
        <v>8324</v>
      </c>
      <c r="L29" s="753" t="s">
        <v>1420</v>
      </c>
      <c r="M29" s="752" t="s">
        <v>1421</v>
      </c>
      <c r="N29" s="776">
        <v>500</v>
      </c>
      <c r="O29" s="776">
        <v>2415</v>
      </c>
      <c r="P29" s="776"/>
      <c r="Q29" s="776"/>
      <c r="R29" s="776"/>
      <c r="S29" s="754">
        <v>20210928</v>
      </c>
      <c r="T29" s="777" t="s">
        <v>8325</v>
      </c>
      <c r="U29" s="777"/>
      <c r="V29" s="778"/>
      <c r="W29" s="778"/>
      <c r="X29" s="778"/>
      <c r="Y29" s="778"/>
      <c r="Z29" s="778"/>
      <c r="AA29" s="777" t="s">
        <v>8323</v>
      </c>
      <c r="AB29" s="777"/>
      <c r="AD29" s="784" t="s">
        <v>1342</v>
      </c>
      <c r="AE29" s="479">
        <v>902</v>
      </c>
    </row>
    <row r="30" spans="1:31">
      <c r="A30" s="774">
        <v>20251231</v>
      </c>
      <c r="B30" s="774"/>
      <c r="C30" s="774"/>
      <c r="D30" s="752" t="s">
        <v>1081</v>
      </c>
      <c r="E30" s="753" t="s">
        <v>1204</v>
      </c>
      <c r="F30" s="775" t="s">
        <v>1205</v>
      </c>
      <c r="G30" s="775"/>
      <c r="H30" s="775" t="s">
        <v>7491</v>
      </c>
      <c r="I30" s="775"/>
      <c r="J30" s="775"/>
      <c r="K30" s="753" t="s">
        <v>8324</v>
      </c>
      <c r="L30" s="753" t="s">
        <v>1424</v>
      </c>
      <c r="M30" s="752" t="s">
        <v>1425</v>
      </c>
      <c r="N30" s="776">
        <v>6566</v>
      </c>
      <c r="O30" s="776">
        <v>21875</v>
      </c>
      <c r="P30" s="776"/>
      <c r="Q30" s="776"/>
      <c r="R30" s="776"/>
      <c r="S30" s="754">
        <v>20180316</v>
      </c>
      <c r="T30" s="777" t="s">
        <v>8325</v>
      </c>
      <c r="U30" s="777"/>
      <c r="V30" s="778"/>
      <c r="W30" s="778"/>
      <c r="X30" s="778"/>
      <c r="Y30" s="778"/>
      <c r="Z30" s="778"/>
      <c r="AA30" s="777" t="s">
        <v>8323</v>
      </c>
      <c r="AB30" s="777"/>
      <c r="AD30" s="784" t="s">
        <v>1279</v>
      </c>
      <c r="AE30" s="479">
        <v>2000</v>
      </c>
    </row>
    <row r="31" spans="1:31">
      <c r="A31" s="774">
        <v>20251231</v>
      </c>
      <c r="B31" s="774"/>
      <c r="C31" s="774"/>
      <c r="D31" s="752" t="s">
        <v>1081</v>
      </c>
      <c r="E31" s="753" t="s">
        <v>1204</v>
      </c>
      <c r="F31" s="775" t="s">
        <v>1205</v>
      </c>
      <c r="G31" s="775"/>
      <c r="H31" s="775" t="s">
        <v>1064</v>
      </c>
      <c r="I31" s="775"/>
      <c r="J31" s="775"/>
      <c r="K31" s="753" t="s">
        <v>8321</v>
      </c>
      <c r="L31" s="753" t="s">
        <v>1429</v>
      </c>
      <c r="M31" s="752" t="s">
        <v>1430</v>
      </c>
      <c r="N31" s="776">
        <v>2000</v>
      </c>
      <c r="O31" s="776">
        <v>5635</v>
      </c>
      <c r="P31" s="776"/>
      <c r="Q31" s="776"/>
      <c r="R31" s="776"/>
      <c r="S31" s="754">
        <v>20240712</v>
      </c>
      <c r="T31" s="777" t="s">
        <v>8322</v>
      </c>
      <c r="U31" s="777"/>
      <c r="V31" s="778"/>
      <c r="W31" s="778"/>
      <c r="X31" s="778"/>
      <c r="Y31" s="778"/>
      <c r="Z31" s="778"/>
      <c r="AA31" s="777" t="s">
        <v>8323</v>
      </c>
      <c r="AB31" s="777"/>
      <c r="AD31" s="784" t="s">
        <v>76</v>
      </c>
      <c r="AE31" s="479">
        <v>7100498294</v>
      </c>
    </row>
    <row r="32" spans="1:31">
      <c r="A32" s="774">
        <v>20251231</v>
      </c>
      <c r="B32" s="774"/>
      <c r="C32" s="774"/>
      <c r="D32" s="752" t="s">
        <v>1081</v>
      </c>
      <c r="E32" s="753" t="s">
        <v>1204</v>
      </c>
      <c r="F32" s="775" t="s">
        <v>1205</v>
      </c>
      <c r="G32" s="775"/>
      <c r="H32" s="775" t="s">
        <v>1064</v>
      </c>
      <c r="I32" s="775"/>
      <c r="J32" s="775"/>
      <c r="K32" s="753" t="s">
        <v>8321</v>
      </c>
      <c r="L32" s="753" t="s">
        <v>1449</v>
      </c>
      <c r="M32" s="752" t="s">
        <v>1450</v>
      </c>
      <c r="N32" s="776">
        <v>3500</v>
      </c>
      <c r="O32" s="776">
        <v>13125</v>
      </c>
      <c r="P32" s="776"/>
      <c r="Q32" s="776"/>
      <c r="R32" s="776"/>
      <c r="S32" s="754">
        <v>20240712</v>
      </c>
      <c r="T32" s="777" t="s">
        <v>8322</v>
      </c>
      <c r="U32" s="777"/>
      <c r="V32" s="778"/>
      <c r="W32" s="778"/>
      <c r="X32" s="778"/>
      <c r="Y32" s="778"/>
      <c r="Z32" s="778"/>
      <c r="AA32" s="777" t="s">
        <v>8323</v>
      </c>
      <c r="AB32" s="777"/>
    </row>
    <row r="33" spans="1:28">
      <c r="A33" s="774">
        <v>20251231</v>
      </c>
      <c r="B33" s="774"/>
      <c r="C33" s="774"/>
      <c r="D33" s="752" t="s">
        <v>1081</v>
      </c>
      <c r="E33" s="753" t="s">
        <v>1204</v>
      </c>
      <c r="F33" s="775" t="s">
        <v>1205</v>
      </c>
      <c r="G33" s="775"/>
      <c r="H33" s="775" t="s">
        <v>1064</v>
      </c>
      <c r="I33" s="775"/>
      <c r="J33" s="775"/>
      <c r="K33" s="753" t="s">
        <v>8321</v>
      </c>
      <c r="L33" s="753" t="s">
        <v>1461</v>
      </c>
      <c r="M33" s="752" t="s">
        <v>1208</v>
      </c>
      <c r="N33" s="776">
        <v>10000</v>
      </c>
      <c r="O33" s="776">
        <v>401506</v>
      </c>
      <c r="P33" s="776"/>
      <c r="Q33" s="776"/>
      <c r="R33" s="776"/>
      <c r="S33" s="754">
        <v>20240119</v>
      </c>
      <c r="T33" s="777" t="s">
        <v>8322</v>
      </c>
      <c r="U33" s="777"/>
      <c r="V33" s="778"/>
      <c r="W33" s="778"/>
      <c r="X33" s="778"/>
      <c r="Y33" s="778"/>
      <c r="Z33" s="778"/>
      <c r="AA33" s="777" t="s">
        <v>8323</v>
      </c>
      <c r="AB33" s="777"/>
    </row>
    <row r="34" spans="1:28">
      <c r="A34" s="774">
        <v>20251231</v>
      </c>
      <c r="B34" s="774"/>
      <c r="C34" s="774"/>
      <c r="D34" s="752" t="s">
        <v>1081</v>
      </c>
      <c r="E34" s="753" t="s">
        <v>1204</v>
      </c>
      <c r="F34" s="775" t="s">
        <v>1205</v>
      </c>
      <c r="G34" s="775"/>
      <c r="H34" s="775" t="s">
        <v>8342</v>
      </c>
      <c r="I34" s="775"/>
      <c r="J34" s="775"/>
      <c r="K34" s="753" t="s">
        <v>8321</v>
      </c>
      <c r="L34" s="753" t="s">
        <v>1461</v>
      </c>
      <c r="M34" s="752" t="s">
        <v>1208</v>
      </c>
      <c r="N34" s="776">
        <v>18000</v>
      </c>
      <c r="O34" s="776">
        <v>401506</v>
      </c>
      <c r="P34" s="776"/>
      <c r="Q34" s="776"/>
      <c r="R34" s="776"/>
      <c r="S34" s="754">
        <v>20200416</v>
      </c>
      <c r="T34" s="777" t="s">
        <v>8322</v>
      </c>
      <c r="U34" s="777"/>
      <c r="V34" s="778"/>
      <c r="W34" s="778"/>
      <c r="X34" s="778"/>
      <c r="Y34" s="778"/>
      <c r="Z34" s="778"/>
      <c r="AA34" s="777" t="s">
        <v>8323</v>
      </c>
      <c r="AB34" s="777"/>
    </row>
    <row r="35" spans="1:28">
      <c r="A35" s="774">
        <v>20251231</v>
      </c>
      <c r="B35" s="774"/>
      <c r="C35" s="774"/>
      <c r="D35" s="752" t="s">
        <v>1081</v>
      </c>
      <c r="E35" s="753" t="s">
        <v>1204</v>
      </c>
      <c r="F35" s="775" t="s">
        <v>1205</v>
      </c>
      <c r="G35" s="775"/>
      <c r="H35" s="775" t="s">
        <v>1124</v>
      </c>
      <c r="I35" s="775"/>
      <c r="J35" s="775"/>
      <c r="K35" s="753" t="s">
        <v>8321</v>
      </c>
      <c r="L35" s="753" t="s">
        <v>1461</v>
      </c>
      <c r="M35" s="752" t="s">
        <v>1208</v>
      </c>
      <c r="N35" s="776">
        <v>37600</v>
      </c>
      <c r="O35" s="776">
        <v>401506</v>
      </c>
      <c r="P35" s="776"/>
      <c r="Q35" s="776"/>
      <c r="R35" s="776"/>
      <c r="S35" s="754">
        <v>20200416</v>
      </c>
      <c r="T35" s="777" t="s">
        <v>8322</v>
      </c>
      <c r="U35" s="777"/>
      <c r="V35" s="778"/>
      <c r="W35" s="778"/>
      <c r="X35" s="778"/>
      <c r="Y35" s="778"/>
      <c r="Z35" s="778"/>
      <c r="AA35" s="777" t="s">
        <v>8323</v>
      </c>
      <c r="AB35" s="777"/>
    </row>
    <row r="36" spans="1:28">
      <c r="A36" s="774">
        <v>20251231</v>
      </c>
      <c r="B36" s="774"/>
      <c r="C36" s="774"/>
      <c r="D36" s="752" t="s">
        <v>1081</v>
      </c>
      <c r="E36" s="753" t="s">
        <v>1204</v>
      </c>
      <c r="F36" s="775" t="s">
        <v>1205</v>
      </c>
      <c r="G36" s="775"/>
      <c r="H36" s="775" t="s">
        <v>10428</v>
      </c>
      <c r="I36" s="775"/>
      <c r="J36" s="775"/>
      <c r="K36" s="753" t="s">
        <v>8324</v>
      </c>
      <c r="L36" s="753" t="s">
        <v>1461</v>
      </c>
      <c r="M36" s="752" t="s">
        <v>1208</v>
      </c>
      <c r="N36" s="776">
        <v>200000</v>
      </c>
      <c r="O36" s="776">
        <v>401506</v>
      </c>
      <c r="P36" s="776"/>
      <c r="Q36" s="776"/>
      <c r="R36" s="776"/>
      <c r="S36" s="754">
        <v>20251229</v>
      </c>
      <c r="T36" s="777" t="s">
        <v>8325</v>
      </c>
      <c r="U36" s="777"/>
      <c r="V36" s="778"/>
      <c r="W36" s="778"/>
      <c r="X36" s="778"/>
      <c r="Y36" s="778"/>
      <c r="Z36" s="778"/>
      <c r="AA36" s="777" t="s">
        <v>8323</v>
      </c>
      <c r="AB36" s="777"/>
    </row>
    <row r="37" spans="1:28">
      <c r="A37" s="774">
        <v>20251231</v>
      </c>
      <c r="B37" s="774"/>
      <c r="C37" s="774"/>
      <c r="D37" s="752" t="s">
        <v>1081</v>
      </c>
      <c r="E37" s="753" t="s">
        <v>1204</v>
      </c>
      <c r="F37" s="775" t="s">
        <v>1205</v>
      </c>
      <c r="G37" s="775"/>
      <c r="H37" s="775" t="s">
        <v>7491</v>
      </c>
      <c r="I37" s="775"/>
      <c r="J37" s="775"/>
      <c r="K37" s="753" t="s">
        <v>8324</v>
      </c>
      <c r="L37" s="753" t="s">
        <v>1464</v>
      </c>
      <c r="M37" s="752" t="s">
        <v>1465</v>
      </c>
      <c r="N37" s="776">
        <v>5900</v>
      </c>
      <c r="O37" s="776">
        <v>17010</v>
      </c>
      <c r="P37" s="776"/>
      <c r="Q37" s="776"/>
      <c r="R37" s="776"/>
      <c r="S37" s="754">
        <v>20200323</v>
      </c>
      <c r="T37" s="777" t="s">
        <v>8325</v>
      </c>
      <c r="U37" s="777"/>
      <c r="V37" s="778"/>
      <c r="W37" s="778"/>
      <c r="X37" s="778"/>
      <c r="Y37" s="778"/>
      <c r="Z37" s="778"/>
      <c r="AA37" s="777" t="s">
        <v>8323</v>
      </c>
      <c r="AB37" s="777"/>
    </row>
    <row r="38" spans="1:28">
      <c r="A38" s="774">
        <v>20251231</v>
      </c>
      <c r="B38" s="774"/>
      <c r="C38" s="774"/>
      <c r="D38" s="752" t="s">
        <v>1081</v>
      </c>
      <c r="E38" s="753" t="s">
        <v>1204</v>
      </c>
      <c r="F38" s="775" t="s">
        <v>1205</v>
      </c>
      <c r="G38" s="775"/>
      <c r="H38" s="775" t="s">
        <v>1092</v>
      </c>
      <c r="I38" s="775"/>
      <c r="J38" s="775"/>
      <c r="K38" s="753" t="s">
        <v>8321</v>
      </c>
      <c r="L38" s="753" t="s">
        <v>1522</v>
      </c>
      <c r="M38" s="752" t="s">
        <v>1523</v>
      </c>
      <c r="N38" s="776">
        <v>7750</v>
      </c>
      <c r="O38" s="776">
        <v>35070</v>
      </c>
      <c r="P38" s="776"/>
      <c r="Q38" s="776"/>
      <c r="R38" s="776"/>
      <c r="S38" s="754">
        <v>20200831</v>
      </c>
      <c r="T38" s="777" t="s">
        <v>8322</v>
      </c>
      <c r="U38" s="777"/>
      <c r="V38" s="778"/>
      <c r="W38" s="778"/>
      <c r="X38" s="778"/>
      <c r="Y38" s="778"/>
      <c r="Z38" s="778"/>
      <c r="AA38" s="777" t="s">
        <v>8323</v>
      </c>
      <c r="AB38" s="777"/>
    </row>
    <row r="39" spans="1:28">
      <c r="A39" s="778"/>
      <c r="B39" s="778"/>
      <c r="C39" s="778"/>
      <c r="D39" s="740"/>
      <c r="E39" s="740"/>
      <c r="F39" s="778"/>
      <c r="G39" s="778"/>
      <c r="H39" s="778"/>
      <c r="I39" s="778"/>
      <c r="J39" s="778"/>
      <c r="K39" s="740"/>
      <c r="L39" s="740"/>
      <c r="M39" s="740"/>
      <c r="N39" s="776">
        <v>7100498294</v>
      </c>
      <c r="O39" s="776">
        <v>7103108364</v>
      </c>
      <c r="P39" s="776"/>
      <c r="Q39" s="776"/>
      <c r="R39" s="776"/>
      <c r="S39" s="740"/>
      <c r="T39" s="778"/>
      <c r="U39" s="778"/>
      <c r="V39" s="778"/>
      <c r="W39" s="778"/>
      <c r="X39" s="778"/>
      <c r="Y39" s="778"/>
      <c r="Z39" s="778"/>
      <c r="AA39" s="778"/>
      <c r="AB39" s="778"/>
    </row>
    <row r="40" spans="1:28">
      <c r="A40" s="779" t="s">
        <v>10433</v>
      </c>
      <c r="B40" s="779"/>
      <c r="C40" s="779"/>
      <c r="D40" s="755"/>
      <c r="E40" s="755"/>
      <c r="F40" s="780"/>
      <c r="G40" s="780"/>
      <c r="H40" s="780"/>
      <c r="I40" s="780"/>
      <c r="J40" s="780"/>
      <c r="K40" s="755"/>
      <c r="L40" s="755"/>
      <c r="M40" s="755"/>
      <c r="N40" s="781">
        <v>14200996588</v>
      </c>
      <c r="O40" s="781">
        <v>14206216728</v>
      </c>
      <c r="P40" s="781"/>
      <c r="Q40" s="781"/>
      <c r="R40" s="781"/>
      <c r="S40" s="755"/>
      <c r="T40" s="780"/>
      <c r="U40" s="780"/>
      <c r="V40" s="780"/>
      <c r="W40" s="780"/>
      <c r="X40" s="780"/>
      <c r="Y40" s="780"/>
      <c r="Z40" s="755"/>
      <c r="AA40" s="780"/>
      <c r="AB40" s="780"/>
    </row>
    <row r="43" spans="1:28" ht="12.75" customHeight="1">
      <c r="A43" s="756" t="s">
        <v>10434</v>
      </c>
      <c r="B43" s="762" t="s">
        <v>10435</v>
      </c>
      <c r="C43" s="762"/>
      <c r="D43" s="762"/>
      <c r="E43" s="762"/>
      <c r="F43" s="762"/>
      <c r="G43" s="762"/>
      <c r="H43" s="762"/>
      <c r="I43" s="762"/>
      <c r="J43" s="763" t="s">
        <v>10436</v>
      </c>
      <c r="K43" s="763"/>
      <c r="L43" s="763"/>
      <c r="M43" s="763"/>
      <c r="N43" s="763"/>
      <c r="O43" s="763"/>
      <c r="P43" s="764" t="s">
        <v>10437</v>
      </c>
      <c r="Q43" s="764"/>
      <c r="R43" s="765">
        <v>46037.640601851854</v>
      </c>
      <c r="S43" s="765"/>
      <c r="T43" s="765"/>
      <c r="U43" s="766" t="s">
        <v>10438</v>
      </c>
      <c r="V43" s="766"/>
      <c r="W43" s="766"/>
      <c r="X43" s="766"/>
      <c r="Y43" s="762" t="s">
        <v>10439</v>
      </c>
      <c r="Z43" s="762"/>
      <c r="AA43" s="782"/>
    </row>
  </sheetData>
  <autoFilter ref="A9:AB9" xr:uid="{17DC76BC-0CCD-43B0-8035-283EE13BC7DC}">
    <filterColumn colId="0" showButton="0"/>
    <filterColumn colId="1" showButton="0"/>
    <filterColumn colId="5" showButton="0"/>
    <filterColumn colId="7" showButton="0"/>
    <filterColumn colId="8" showButton="0"/>
    <filterColumn colId="13" showButton="0"/>
    <filterColumn colId="14" showButton="0"/>
    <filterColumn colId="15" showButton="0"/>
    <filterColumn colId="16" showButton="0"/>
    <filterColumn colId="19" showButton="0"/>
    <filterColumn colId="21" showButton="0"/>
    <filterColumn colId="22" showButton="0"/>
    <filterColumn colId="23" showButton="0"/>
    <filterColumn colId="24" showButton="0"/>
    <filterColumn colId="26" showButton="0"/>
  </autoFilter>
  <phoneticPr fontId="15" type="noConversion"/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79998168889431442"/>
  </sheetPr>
  <dimension ref="A1:AN16"/>
  <sheetViews>
    <sheetView workbookViewId="0">
      <selection activeCell="H2" sqref="H2"/>
    </sheetView>
  </sheetViews>
  <sheetFormatPr defaultRowHeight="12.75"/>
  <cols>
    <col min="1" max="2" width="15.140625" bestFit="1" customWidth="1"/>
    <col min="3" max="3" width="25.140625" bestFit="1" customWidth="1"/>
    <col min="4" max="5" width="14.42578125" bestFit="1" customWidth="1"/>
    <col min="6" max="6" width="13.42578125" bestFit="1" customWidth="1"/>
    <col min="7" max="7" width="16.7109375" bestFit="1" customWidth="1"/>
    <col min="8" max="13" width="14.28515625" bestFit="1" customWidth="1"/>
    <col min="14" max="14" width="15" bestFit="1" customWidth="1"/>
    <col min="15" max="15" width="18.5703125" bestFit="1" customWidth="1"/>
    <col min="16" max="18" width="14.28515625" bestFit="1" customWidth="1"/>
    <col min="19" max="19" width="24.85546875" bestFit="1" customWidth="1"/>
    <col min="20" max="21" width="26.5703125" bestFit="1" customWidth="1"/>
    <col min="22" max="22" width="20" bestFit="1" customWidth="1"/>
    <col min="23" max="24" width="26.5703125" bestFit="1" customWidth="1"/>
    <col min="25" max="25" width="15.140625" bestFit="1" customWidth="1"/>
    <col min="26" max="26" width="16.7109375" bestFit="1" customWidth="1"/>
    <col min="27" max="27" width="16" bestFit="1" customWidth="1"/>
    <col min="28" max="28" width="15.140625" bestFit="1" customWidth="1"/>
    <col min="29" max="29" width="14.28515625" bestFit="1" customWidth="1"/>
    <col min="30" max="31" width="15.140625" bestFit="1" customWidth="1"/>
    <col min="32" max="32" width="16" bestFit="1" customWidth="1"/>
    <col min="33" max="33" width="16.7109375" bestFit="1" customWidth="1"/>
    <col min="34" max="35" width="16" bestFit="1" customWidth="1"/>
    <col min="36" max="36" width="15.140625" bestFit="1" customWidth="1"/>
    <col min="37" max="37" width="13.42578125" bestFit="1" customWidth="1"/>
    <col min="38" max="40" width="15.140625" bestFit="1" customWidth="1"/>
  </cols>
  <sheetData>
    <row r="1" spans="1:40">
      <c r="A1" t="s">
        <v>775</v>
      </c>
      <c r="B1" t="s">
        <v>776</v>
      </c>
      <c r="C1" t="s">
        <v>777</v>
      </c>
      <c r="D1" t="s">
        <v>1568</v>
      </c>
      <c r="E1" t="s">
        <v>1569</v>
      </c>
      <c r="F1" t="s">
        <v>778</v>
      </c>
      <c r="G1" t="s">
        <v>779</v>
      </c>
      <c r="H1" t="s">
        <v>732</v>
      </c>
      <c r="I1" t="s">
        <v>780</v>
      </c>
      <c r="J1" t="s">
        <v>781</v>
      </c>
      <c r="K1" t="s">
        <v>782</v>
      </c>
      <c r="L1" t="s">
        <v>783</v>
      </c>
      <c r="M1" t="s">
        <v>784</v>
      </c>
      <c r="N1" t="s">
        <v>733</v>
      </c>
      <c r="O1" t="s">
        <v>785</v>
      </c>
      <c r="P1" t="s">
        <v>786</v>
      </c>
      <c r="Q1" t="s">
        <v>736</v>
      </c>
      <c r="R1" t="s">
        <v>787</v>
      </c>
      <c r="S1" t="s">
        <v>1570</v>
      </c>
      <c r="T1" t="s">
        <v>1571</v>
      </c>
      <c r="U1" t="s">
        <v>1572</v>
      </c>
      <c r="V1" t="s">
        <v>1573</v>
      </c>
      <c r="W1" t="s">
        <v>1574</v>
      </c>
      <c r="X1" t="s">
        <v>1575</v>
      </c>
      <c r="Y1" t="s">
        <v>791</v>
      </c>
      <c r="Z1" t="s">
        <v>792</v>
      </c>
      <c r="AA1" t="s">
        <v>793</v>
      </c>
      <c r="AB1" t="s">
        <v>794</v>
      </c>
      <c r="AC1" t="s">
        <v>795</v>
      </c>
      <c r="AD1" t="s">
        <v>796</v>
      </c>
      <c r="AE1" t="s">
        <v>797</v>
      </c>
      <c r="AF1" t="s">
        <v>798</v>
      </c>
      <c r="AG1" t="s">
        <v>799</v>
      </c>
      <c r="AH1" t="s">
        <v>800</v>
      </c>
      <c r="AI1" t="s">
        <v>801</v>
      </c>
      <c r="AJ1" t="s">
        <v>802</v>
      </c>
      <c r="AK1" t="s">
        <v>803</v>
      </c>
      <c r="AL1" t="s">
        <v>804</v>
      </c>
      <c r="AM1" t="s">
        <v>805</v>
      </c>
      <c r="AN1" t="s">
        <v>806</v>
      </c>
    </row>
    <row r="2" spans="1:40">
      <c r="A2" t="s">
        <v>9008</v>
      </c>
      <c r="B2" t="s">
        <v>9008</v>
      </c>
      <c r="C2" t="s">
        <v>9009</v>
      </c>
      <c r="D2" t="s">
        <v>1160</v>
      </c>
      <c r="E2" t="s">
        <v>1160</v>
      </c>
      <c r="F2" t="s">
        <v>9010</v>
      </c>
      <c r="G2" t="s">
        <v>170</v>
      </c>
      <c r="H2">
        <v>1.125</v>
      </c>
      <c r="I2">
        <v>0</v>
      </c>
      <c r="J2">
        <v>0</v>
      </c>
      <c r="K2">
        <v>3.36</v>
      </c>
      <c r="L2">
        <v>3.36</v>
      </c>
      <c r="M2">
        <v>0</v>
      </c>
      <c r="N2">
        <v>7100000000</v>
      </c>
      <c r="O2">
        <v>7100000000</v>
      </c>
      <c r="P2">
        <v>20190910</v>
      </c>
      <c r="Q2">
        <v>20390910</v>
      </c>
      <c r="R2">
        <v>20251229</v>
      </c>
      <c r="S2">
        <v>5366076992</v>
      </c>
      <c r="T2">
        <v>5391842045</v>
      </c>
      <c r="U2">
        <v>5393607300</v>
      </c>
      <c r="V2">
        <v>5366076992</v>
      </c>
      <c r="W2">
        <v>5391842045</v>
      </c>
      <c r="X2">
        <v>5393607300</v>
      </c>
      <c r="Y2">
        <v>831697</v>
      </c>
      <c r="Z2" t="s">
        <v>9011</v>
      </c>
      <c r="AA2">
        <v>24271408</v>
      </c>
      <c r="AB2">
        <v>0</v>
      </c>
      <c r="AC2" t="s">
        <v>1118</v>
      </c>
      <c r="AD2" t="s">
        <v>9012</v>
      </c>
      <c r="AE2">
        <v>661948</v>
      </c>
      <c r="AF2">
        <v>0</v>
      </c>
      <c r="AG2">
        <v>0</v>
      </c>
      <c r="AH2">
        <v>0</v>
      </c>
      <c r="AI2">
        <v>101940</v>
      </c>
      <c r="AJ2">
        <v>1765255</v>
      </c>
      <c r="AK2">
        <v>7596.63</v>
      </c>
      <c r="AL2">
        <v>0</v>
      </c>
    </row>
    <row r="4" spans="1:40">
      <c r="AK4" s="1"/>
    </row>
    <row r="6" spans="1:40">
      <c r="T6" s="6"/>
      <c r="U6" s="6"/>
    </row>
    <row r="9" spans="1:40">
      <c r="AB9" s="1"/>
    </row>
    <row r="10" spans="1:40">
      <c r="U10" s="1"/>
      <c r="V10" s="6"/>
      <c r="X10" s="6"/>
      <c r="AB10" s="1"/>
    </row>
    <row r="11" spans="1:40">
      <c r="U11" s="1"/>
    </row>
    <row r="12" spans="1:40">
      <c r="T12" s="6"/>
    </row>
    <row r="14" spans="1:40">
      <c r="X14" s="6"/>
    </row>
    <row r="16" spans="1:40">
      <c r="W16" s="6"/>
    </row>
  </sheetData>
  <phoneticPr fontId="1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79998168889431442"/>
  </sheetPr>
  <dimension ref="A1:Q207"/>
  <sheetViews>
    <sheetView zoomScale="99" zoomScaleNormal="99" workbookViewId="0">
      <selection activeCell="F91" sqref="F91"/>
    </sheetView>
  </sheetViews>
  <sheetFormatPr defaultRowHeight="12.75"/>
  <cols>
    <col min="2" max="2" width="23.5703125" bestFit="1" customWidth="1"/>
    <col min="4" max="4" width="9.7109375" bestFit="1" customWidth="1"/>
    <col min="5" max="5" width="16.5703125" style="1" bestFit="1" customWidth="1"/>
    <col min="7" max="7" width="16.5703125" bestFit="1" customWidth="1"/>
    <col min="11" max="11" width="21.85546875" bestFit="1" customWidth="1"/>
    <col min="12" max="15" width="13.5703125" customWidth="1"/>
    <col min="16" max="16" width="9.7109375" bestFit="1" customWidth="1"/>
  </cols>
  <sheetData>
    <row r="1" spans="1:17">
      <c r="A1" t="s">
        <v>326</v>
      </c>
      <c r="B1" t="s">
        <v>327</v>
      </c>
      <c r="C1" t="s">
        <v>328</v>
      </c>
      <c r="D1" t="s">
        <v>329</v>
      </c>
      <c r="E1" s="1" t="s">
        <v>330</v>
      </c>
      <c r="F1" t="s">
        <v>331</v>
      </c>
      <c r="G1" t="s">
        <v>332</v>
      </c>
      <c r="H1" t="s">
        <v>333</v>
      </c>
      <c r="I1" t="s">
        <v>580</v>
      </c>
      <c r="J1" t="s">
        <v>581</v>
      </c>
      <c r="K1" t="s">
        <v>582</v>
      </c>
    </row>
    <row r="2" spans="1:17">
      <c r="A2" t="s">
        <v>646</v>
      </c>
      <c r="B2" t="s">
        <v>547</v>
      </c>
      <c r="C2" t="s">
        <v>647</v>
      </c>
      <c r="D2" t="s">
        <v>648</v>
      </c>
      <c r="E2" t="s">
        <v>649</v>
      </c>
      <c r="F2" t="s">
        <v>650</v>
      </c>
      <c r="G2" t="s">
        <v>651</v>
      </c>
      <c r="H2" t="s">
        <v>652</v>
      </c>
      <c r="I2" t="s">
        <v>653</v>
      </c>
      <c r="J2" t="s">
        <v>654</v>
      </c>
      <c r="K2" t="s">
        <v>472</v>
      </c>
      <c r="M2" s="498"/>
      <c r="N2" s="498"/>
      <c r="O2" s="498"/>
    </row>
    <row r="3" spans="1:17" ht="13.5">
      <c r="A3" t="s">
        <v>1241</v>
      </c>
      <c r="B3" t="s">
        <v>1242</v>
      </c>
      <c r="C3" t="s">
        <v>1541</v>
      </c>
      <c r="D3">
        <v>5880</v>
      </c>
      <c r="E3">
        <v>91764961</v>
      </c>
      <c r="F3">
        <v>22900</v>
      </c>
      <c r="G3">
        <v>134652000</v>
      </c>
      <c r="H3">
        <v>42887039</v>
      </c>
      <c r="K3">
        <v>0</v>
      </c>
      <c r="L3">
        <f>D3*F3</f>
        <v>134652000</v>
      </c>
      <c r="M3" s="575"/>
      <c r="N3" s="575"/>
      <c r="O3" s="576"/>
      <c r="P3" s="451"/>
      <c r="Q3" s="6"/>
    </row>
    <row r="4" spans="1:17" ht="13.5">
      <c r="A4" t="s">
        <v>1250</v>
      </c>
      <c r="B4" t="s">
        <v>1251</v>
      </c>
      <c r="C4" t="s">
        <v>1541</v>
      </c>
      <c r="D4">
        <v>210</v>
      </c>
      <c r="E4">
        <v>63483000</v>
      </c>
      <c r="F4">
        <v>420500</v>
      </c>
      <c r="G4">
        <v>88305000</v>
      </c>
      <c r="H4">
        <v>24822000</v>
      </c>
      <c r="K4">
        <v>0</v>
      </c>
      <c r="L4">
        <f t="shared" ref="L4:L67" si="0">D4*F4</f>
        <v>88305000</v>
      </c>
      <c r="M4" s="575"/>
      <c r="N4" s="575"/>
      <c r="O4" s="576"/>
      <c r="P4" s="451"/>
    </row>
    <row r="5" spans="1:17" ht="13.5">
      <c r="A5" t="s">
        <v>7609</v>
      </c>
      <c r="B5" t="s">
        <v>3303</v>
      </c>
      <c r="C5" t="s">
        <v>1541</v>
      </c>
      <c r="D5">
        <v>210</v>
      </c>
      <c r="E5">
        <v>204090000</v>
      </c>
      <c r="F5">
        <v>1231000</v>
      </c>
      <c r="G5">
        <v>258510000</v>
      </c>
      <c r="H5">
        <v>54420000</v>
      </c>
      <c r="K5">
        <v>0</v>
      </c>
      <c r="L5">
        <f t="shared" si="0"/>
        <v>258510000</v>
      </c>
      <c r="M5" s="575"/>
      <c r="N5" s="575"/>
      <c r="O5" s="576"/>
      <c r="P5" s="451"/>
    </row>
    <row r="6" spans="1:17" ht="13.5">
      <c r="A6" t="s">
        <v>9013</v>
      </c>
      <c r="B6" t="s">
        <v>1255</v>
      </c>
      <c r="C6" t="s">
        <v>1541</v>
      </c>
      <c r="D6">
        <v>35</v>
      </c>
      <c r="E6">
        <v>28063230</v>
      </c>
      <c r="F6">
        <v>762000</v>
      </c>
      <c r="G6">
        <v>26670000</v>
      </c>
      <c r="H6">
        <v>-1393230</v>
      </c>
      <c r="K6">
        <v>0</v>
      </c>
      <c r="L6">
        <f t="shared" si="0"/>
        <v>26670000</v>
      </c>
      <c r="M6" s="575"/>
      <c r="N6" s="575"/>
      <c r="O6" s="576"/>
      <c r="P6" s="451"/>
    </row>
    <row r="7" spans="1:17" ht="13.5">
      <c r="A7" t="s">
        <v>1260</v>
      </c>
      <c r="B7" t="s">
        <v>7610</v>
      </c>
      <c r="C7" t="s">
        <v>1541</v>
      </c>
      <c r="D7">
        <v>1855</v>
      </c>
      <c r="E7">
        <v>311085250</v>
      </c>
      <c r="F7">
        <v>187000</v>
      </c>
      <c r="G7">
        <v>346885000</v>
      </c>
      <c r="H7">
        <v>35799750</v>
      </c>
      <c r="K7">
        <v>0</v>
      </c>
      <c r="L7">
        <f t="shared" si="0"/>
        <v>346885000</v>
      </c>
      <c r="M7" s="575"/>
      <c r="N7" s="575"/>
      <c r="O7" s="576"/>
      <c r="P7" s="451"/>
    </row>
    <row r="8" spans="1:17" ht="13.5">
      <c r="A8" t="s">
        <v>1269</v>
      </c>
      <c r="B8" t="s">
        <v>1270</v>
      </c>
      <c r="C8" t="s">
        <v>1541</v>
      </c>
      <c r="D8">
        <v>420</v>
      </c>
      <c r="E8">
        <v>28544400</v>
      </c>
      <c r="F8">
        <v>62800</v>
      </c>
      <c r="G8">
        <v>26376000</v>
      </c>
      <c r="H8">
        <v>-2168400</v>
      </c>
      <c r="K8">
        <v>0</v>
      </c>
      <c r="L8">
        <f t="shared" si="0"/>
        <v>26376000</v>
      </c>
      <c r="M8" s="575"/>
      <c r="N8" s="575"/>
      <c r="O8" s="576"/>
      <c r="P8" s="451"/>
    </row>
    <row r="9" spans="1:17" ht="13.5">
      <c r="A9" t="s">
        <v>9014</v>
      </c>
      <c r="B9" t="s">
        <v>4716</v>
      </c>
      <c r="C9" t="s">
        <v>1541</v>
      </c>
      <c r="D9">
        <v>2835</v>
      </c>
      <c r="E9">
        <v>402100300</v>
      </c>
      <c r="F9">
        <v>119200</v>
      </c>
      <c r="G9">
        <v>337932000</v>
      </c>
      <c r="H9">
        <v>-64168300</v>
      </c>
      <c r="K9">
        <v>0</v>
      </c>
      <c r="L9">
        <f t="shared" si="0"/>
        <v>337932000</v>
      </c>
      <c r="M9" s="575"/>
      <c r="N9" s="575"/>
      <c r="O9" s="576"/>
      <c r="P9" s="451"/>
    </row>
    <row r="10" spans="1:17" ht="13.5">
      <c r="A10" t="s">
        <v>1309</v>
      </c>
      <c r="B10" t="s">
        <v>1310</v>
      </c>
      <c r="C10" t="s">
        <v>1541</v>
      </c>
      <c r="D10">
        <v>2905</v>
      </c>
      <c r="E10">
        <v>492148503</v>
      </c>
      <c r="F10">
        <v>255000</v>
      </c>
      <c r="G10">
        <v>740775000</v>
      </c>
      <c r="H10">
        <v>248626497</v>
      </c>
      <c r="K10">
        <v>0</v>
      </c>
      <c r="L10">
        <f t="shared" si="0"/>
        <v>740775000</v>
      </c>
      <c r="M10" s="575"/>
      <c r="N10" s="575"/>
      <c r="O10" s="576"/>
      <c r="P10" s="451"/>
    </row>
    <row r="11" spans="1:17" ht="13.5">
      <c r="A11" t="s">
        <v>1315</v>
      </c>
      <c r="B11" t="s">
        <v>7612</v>
      </c>
      <c r="C11" t="s">
        <v>1541</v>
      </c>
      <c r="D11">
        <v>2450</v>
      </c>
      <c r="E11">
        <v>727251001</v>
      </c>
      <c r="F11">
        <v>407000</v>
      </c>
      <c r="G11">
        <v>997150000</v>
      </c>
      <c r="H11">
        <v>269898999</v>
      </c>
      <c r="K11">
        <v>0</v>
      </c>
      <c r="L11">
        <f t="shared" si="0"/>
        <v>997150000</v>
      </c>
      <c r="M11" s="575"/>
      <c r="N11" s="575"/>
      <c r="O11" s="576"/>
      <c r="P11" s="451"/>
    </row>
    <row r="12" spans="1:17" ht="13.5">
      <c r="A12" t="s">
        <v>1323</v>
      </c>
      <c r="B12" t="s">
        <v>1324</v>
      </c>
      <c r="C12" t="s">
        <v>1541</v>
      </c>
      <c r="D12">
        <v>350</v>
      </c>
      <c r="E12">
        <v>363583220</v>
      </c>
      <c r="F12">
        <v>1316000</v>
      </c>
      <c r="G12">
        <v>460600000</v>
      </c>
      <c r="H12">
        <v>97016780</v>
      </c>
      <c r="K12">
        <v>0</v>
      </c>
      <c r="L12">
        <f t="shared" si="0"/>
        <v>460600000</v>
      </c>
      <c r="M12" s="575"/>
      <c r="N12" s="575"/>
      <c r="O12" s="576"/>
      <c r="P12" s="451"/>
    </row>
    <row r="13" spans="1:17" ht="13.5">
      <c r="A13" t="s">
        <v>1328</v>
      </c>
      <c r="B13" t="s">
        <v>1329</v>
      </c>
      <c r="C13" t="s">
        <v>1541</v>
      </c>
      <c r="D13">
        <v>2170</v>
      </c>
      <c r="E13">
        <v>139159001</v>
      </c>
      <c r="F13">
        <v>83000</v>
      </c>
      <c r="G13">
        <v>180110000</v>
      </c>
      <c r="H13">
        <v>40950999</v>
      </c>
      <c r="K13">
        <v>0</v>
      </c>
      <c r="L13">
        <f t="shared" si="0"/>
        <v>180110000</v>
      </c>
      <c r="M13" s="575"/>
      <c r="N13" s="575"/>
      <c r="O13" s="576"/>
      <c r="P13" s="451"/>
    </row>
    <row r="14" spans="1:17" ht="13.5">
      <c r="A14" t="s">
        <v>1357</v>
      </c>
      <c r="B14" t="s">
        <v>9015</v>
      </c>
      <c r="C14" t="s">
        <v>1541</v>
      </c>
      <c r="D14">
        <v>1330</v>
      </c>
      <c r="E14">
        <v>86271401</v>
      </c>
      <c r="F14">
        <v>88300</v>
      </c>
      <c r="G14">
        <v>117439000</v>
      </c>
      <c r="H14">
        <v>31167599</v>
      </c>
      <c r="K14">
        <v>0</v>
      </c>
      <c r="L14">
        <f t="shared" si="0"/>
        <v>117439000</v>
      </c>
      <c r="M14" s="575"/>
      <c r="N14" s="575"/>
      <c r="O14" s="576"/>
      <c r="P14" s="451"/>
    </row>
    <row r="15" spans="1:17" ht="13.5">
      <c r="A15" t="s">
        <v>9016</v>
      </c>
      <c r="B15" t="s">
        <v>5861</v>
      </c>
      <c r="C15" t="s">
        <v>1541</v>
      </c>
      <c r="D15">
        <v>1680</v>
      </c>
      <c r="E15">
        <v>43538051</v>
      </c>
      <c r="F15">
        <v>29850</v>
      </c>
      <c r="G15">
        <v>50148000</v>
      </c>
      <c r="H15">
        <v>6609949</v>
      </c>
      <c r="K15">
        <v>0</v>
      </c>
      <c r="L15">
        <f t="shared" si="0"/>
        <v>50148000</v>
      </c>
      <c r="M15" s="575"/>
      <c r="N15" s="575"/>
      <c r="O15" s="576"/>
      <c r="P15" s="451"/>
    </row>
    <row r="16" spans="1:17" ht="13.5">
      <c r="A16" t="s">
        <v>8347</v>
      </c>
      <c r="B16" t="s">
        <v>5900</v>
      </c>
      <c r="C16" t="s">
        <v>1541</v>
      </c>
      <c r="D16">
        <v>2205</v>
      </c>
      <c r="E16">
        <v>215012704</v>
      </c>
      <c r="F16">
        <v>127400</v>
      </c>
      <c r="G16">
        <v>280917000</v>
      </c>
      <c r="H16">
        <v>65904296</v>
      </c>
      <c r="K16">
        <v>0</v>
      </c>
      <c r="L16">
        <f t="shared" si="0"/>
        <v>280917000</v>
      </c>
      <c r="M16" s="575"/>
      <c r="N16" s="575"/>
      <c r="O16" s="576"/>
      <c r="P16" s="451"/>
    </row>
    <row r="17" spans="1:16" ht="13.5">
      <c r="A17" t="s">
        <v>1438</v>
      </c>
      <c r="B17" t="s">
        <v>1439</v>
      </c>
      <c r="C17" t="s">
        <v>1541</v>
      </c>
      <c r="D17">
        <v>2135</v>
      </c>
      <c r="E17">
        <v>224016403</v>
      </c>
      <c r="F17">
        <v>161700</v>
      </c>
      <c r="G17">
        <v>345229500</v>
      </c>
      <c r="H17">
        <v>121213097</v>
      </c>
      <c r="K17">
        <v>0</v>
      </c>
      <c r="L17">
        <f t="shared" si="0"/>
        <v>345229500</v>
      </c>
      <c r="M17" s="575"/>
      <c r="N17" s="575"/>
      <c r="O17" s="576"/>
      <c r="P17" s="451"/>
    </row>
    <row r="18" spans="1:16" ht="13.5">
      <c r="A18" t="s">
        <v>1459</v>
      </c>
      <c r="B18" t="s">
        <v>1460</v>
      </c>
      <c r="C18" t="s">
        <v>1541</v>
      </c>
      <c r="D18">
        <v>420</v>
      </c>
      <c r="E18">
        <v>100008000</v>
      </c>
      <c r="F18">
        <v>208000</v>
      </c>
      <c r="G18">
        <v>87360000</v>
      </c>
      <c r="H18">
        <v>-12648000</v>
      </c>
      <c r="K18">
        <v>0</v>
      </c>
      <c r="L18">
        <f t="shared" si="0"/>
        <v>87360000</v>
      </c>
      <c r="M18" s="575"/>
      <c r="N18" s="575"/>
      <c r="O18" s="576"/>
      <c r="P18" s="451"/>
    </row>
    <row r="19" spans="1:16" ht="13.5">
      <c r="A19" t="s">
        <v>7618</v>
      </c>
      <c r="B19" t="s">
        <v>9017</v>
      </c>
      <c r="C19" t="s">
        <v>1541</v>
      </c>
      <c r="D19">
        <v>7315</v>
      </c>
      <c r="E19">
        <v>78734485</v>
      </c>
      <c r="F19">
        <v>15550</v>
      </c>
      <c r="G19">
        <v>113748250</v>
      </c>
      <c r="H19">
        <v>35013765</v>
      </c>
      <c r="K19">
        <v>0</v>
      </c>
      <c r="L19">
        <f t="shared" si="0"/>
        <v>113748250</v>
      </c>
      <c r="M19" s="575"/>
      <c r="N19" s="575"/>
      <c r="O19" s="576"/>
      <c r="P19" s="451"/>
    </row>
    <row r="20" spans="1:16" ht="13.5">
      <c r="A20" t="s">
        <v>1497</v>
      </c>
      <c r="B20" t="s">
        <v>1498</v>
      </c>
      <c r="C20" t="s">
        <v>1541</v>
      </c>
      <c r="D20">
        <v>525</v>
      </c>
      <c r="E20">
        <v>639947948</v>
      </c>
      <c r="F20">
        <v>1695000</v>
      </c>
      <c r="G20">
        <v>889875000</v>
      </c>
      <c r="H20">
        <v>249927052</v>
      </c>
      <c r="K20">
        <v>0</v>
      </c>
      <c r="L20">
        <f t="shared" si="0"/>
        <v>889875000</v>
      </c>
      <c r="M20" s="575"/>
      <c r="N20" s="575"/>
      <c r="O20" s="576"/>
      <c r="P20" s="451"/>
    </row>
    <row r="21" spans="1:16" ht="13.5">
      <c r="A21" t="s">
        <v>1507</v>
      </c>
      <c r="B21" t="s">
        <v>1508</v>
      </c>
      <c r="C21" t="s">
        <v>1541</v>
      </c>
      <c r="D21">
        <v>1155</v>
      </c>
      <c r="E21">
        <v>121301400</v>
      </c>
      <c r="F21">
        <v>105700</v>
      </c>
      <c r="G21">
        <v>122083500</v>
      </c>
      <c r="H21">
        <v>782100</v>
      </c>
      <c r="K21">
        <v>0</v>
      </c>
      <c r="L21">
        <f t="shared" si="0"/>
        <v>122083500</v>
      </c>
      <c r="M21" s="575"/>
      <c r="N21" s="575"/>
      <c r="O21" s="576"/>
      <c r="P21" s="451"/>
    </row>
    <row r="22" spans="1:16" ht="13.5">
      <c r="A22" t="s">
        <v>1520</v>
      </c>
      <c r="B22" t="s">
        <v>1521</v>
      </c>
      <c r="C22" t="s">
        <v>1541</v>
      </c>
      <c r="D22">
        <v>1365</v>
      </c>
      <c r="E22">
        <v>67758600</v>
      </c>
      <c r="F22">
        <v>48200</v>
      </c>
      <c r="G22">
        <v>65793000</v>
      </c>
      <c r="H22">
        <v>-1965600</v>
      </c>
      <c r="K22">
        <v>0</v>
      </c>
      <c r="L22">
        <f t="shared" si="0"/>
        <v>65793000</v>
      </c>
      <c r="M22" s="575"/>
      <c r="N22" s="575"/>
      <c r="O22" s="576"/>
      <c r="P22" s="451"/>
    </row>
    <row r="23" spans="1:16" ht="13.5">
      <c r="A23" t="s">
        <v>1215</v>
      </c>
      <c r="B23" t="s">
        <v>1216</v>
      </c>
      <c r="C23" t="s">
        <v>1541</v>
      </c>
      <c r="D23">
        <v>3150</v>
      </c>
      <c r="E23">
        <v>367587006</v>
      </c>
      <c r="F23">
        <v>112400</v>
      </c>
      <c r="G23">
        <v>354060000</v>
      </c>
      <c r="H23">
        <v>-13527006</v>
      </c>
      <c r="K23">
        <v>0</v>
      </c>
      <c r="L23">
        <f t="shared" si="0"/>
        <v>354060000</v>
      </c>
      <c r="M23" s="575"/>
      <c r="N23" s="575"/>
      <c r="O23" s="576"/>
      <c r="P23" s="451"/>
    </row>
    <row r="24" spans="1:16" ht="13.5">
      <c r="A24" t="s">
        <v>1256</v>
      </c>
      <c r="B24" t="s">
        <v>1257</v>
      </c>
      <c r="C24" t="s">
        <v>1541</v>
      </c>
      <c r="D24">
        <v>13335</v>
      </c>
      <c r="E24">
        <v>298284901</v>
      </c>
      <c r="F24">
        <v>22550</v>
      </c>
      <c r="G24">
        <v>300704250</v>
      </c>
      <c r="H24">
        <v>2419349</v>
      </c>
      <c r="K24">
        <v>0</v>
      </c>
      <c r="L24">
        <f t="shared" si="0"/>
        <v>300704250</v>
      </c>
      <c r="M24" s="575"/>
      <c r="N24" s="575"/>
      <c r="O24" s="576"/>
      <c r="P24" s="451"/>
    </row>
    <row r="25" spans="1:16" ht="13.5">
      <c r="A25" t="s">
        <v>1263</v>
      </c>
      <c r="B25" t="s">
        <v>1264</v>
      </c>
      <c r="C25" t="s">
        <v>1541</v>
      </c>
      <c r="D25">
        <v>4410</v>
      </c>
      <c r="E25">
        <v>110142903</v>
      </c>
      <c r="F25">
        <v>31050</v>
      </c>
      <c r="G25">
        <v>136930500</v>
      </c>
      <c r="H25">
        <v>26787597</v>
      </c>
      <c r="K25">
        <v>0</v>
      </c>
      <c r="L25">
        <f t="shared" si="0"/>
        <v>136930500</v>
      </c>
      <c r="M25" s="575"/>
      <c r="N25" s="575"/>
      <c r="O25" s="576"/>
      <c r="P25" s="451"/>
    </row>
    <row r="26" spans="1:16" ht="13.5">
      <c r="A26" t="s">
        <v>7615</v>
      </c>
      <c r="B26" t="s">
        <v>5287</v>
      </c>
      <c r="C26" t="s">
        <v>1541</v>
      </c>
      <c r="D26">
        <v>1330</v>
      </c>
      <c r="E26">
        <v>20669722</v>
      </c>
      <c r="F26">
        <v>14350</v>
      </c>
      <c r="G26">
        <v>19085500</v>
      </c>
      <c r="H26">
        <v>-1584222</v>
      </c>
      <c r="K26">
        <v>0</v>
      </c>
      <c r="L26">
        <f t="shared" si="0"/>
        <v>19085500</v>
      </c>
      <c r="M26" s="575"/>
      <c r="N26" s="575"/>
      <c r="O26" s="576"/>
      <c r="P26" s="451"/>
    </row>
    <row r="27" spans="1:16" ht="13.5">
      <c r="A27" t="s">
        <v>1292</v>
      </c>
      <c r="B27" t="s">
        <v>1293</v>
      </c>
      <c r="C27" t="s">
        <v>1541</v>
      </c>
      <c r="D27">
        <v>280</v>
      </c>
      <c r="E27">
        <v>44944000</v>
      </c>
      <c r="F27">
        <v>159000</v>
      </c>
      <c r="G27">
        <v>44520000</v>
      </c>
      <c r="H27">
        <v>-424000</v>
      </c>
      <c r="K27">
        <v>0</v>
      </c>
      <c r="L27">
        <f t="shared" si="0"/>
        <v>44520000</v>
      </c>
      <c r="M27" s="575"/>
      <c r="N27" s="575"/>
      <c r="O27" s="576"/>
      <c r="P27" s="451"/>
    </row>
    <row r="28" spans="1:16" ht="13.5">
      <c r="A28" t="s">
        <v>1296</v>
      </c>
      <c r="B28" t="s">
        <v>1297</v>
      </c>
      <c r="C28" t="s">
        <v>1541</v>
      </c>
      <c r="D28">
        <v>3185</v>
      </c>
      <c r="E28">
        <v>792997250</v>
      </c>
      <c r="F28">
        <v>269500</v>
      </c>
      <c r="G28">
        <v>858357500</v>
      </c>
      <c r="H28">
        <v>65360250</v>
      </c>
      <c r="K28">
        <v>0</v>
      </c>
      <c r="L28">
        <f t="shared" si="0"/>
        <v>858357500</v>
      </c>
      <c r="M28" s="575"/>
      <c r="N28" s="575"/>
      <c r="O28" s="576"/>
      <c r="P28" s="451"/>
    </row>
    <row r="29" spans="1:16" ht="13.5">
      <c r="A29" t="s">
        <v>1300</v>
      </c>
      <c r="B29" t="s">
        <v>1194</v>
      </c>
      <c r="C29" t="s">
        <v>1541</v>
      </c>
      <c r="D29">
        <v>14350</v>
      </c>
      <c r="E29">
        <v>199206703</v>
      </c>
      <c r="F29">
        <v>23350</v>
      </c>
      <c r="G29">
        <v>335072500</v>
      </c>
      <c r="H29">
        <v>135865797</v>
      </c>
      <c r="K29">
        <v>0</v>
      </c>
      <c r="L29">
        <f t="shared" si="0"/>
        <v>335072500</v>
      </c>
      <c r="M29" s="575"/>
      <c r="N29" s="575"/>
      <c r="O29" s="576"/>
      <c r="P29" s="451"/>
    </row>
    <row r="30" spans="1:16" ht="13.5">
      <c r="A30" t="s">
        <v>1307</v>
      </c>
      <c r="B30" t="s">
        <v>1308</v>
      </c>
      <c r="C30" t="s">
        <v>1541</v>
      </c>
      <c r="D30">
        <v>1470</v>
      </c>
      <c r="E30">
        <v>47594401</v>
      </c>
      <c r="F30">
        <v>36250</v>
      </c>
      <c r="G30">
        <v>53287500</v>
      </c>
      <c r="H30">
        <v>5693099</v>
      </c>
      <c r="K30">
        <v>0</v>
      </c>
      <c r="L30">
        <f t="shared" si="0"/>
        <v>53287500</v>
      </c>
      <c r="M30" s="575"/>
      <c r="N30" s="575"/>
      <c r="O30" s="576"/>
      <c r="P30" s="451"/>
    </row>
    <row r="31" spans="1:16" ht="13.5">
      <c r="A31" t="s">
        <v>1311</v>
      </c>
      <c r="B31" t="s">
        <v>1312</v>
      </c>
      <c r="C31" t="s">
        <v>1541</v>
      </c>
      <c r="D31">
        <v>420</v>
      </c>
      <c r="E31">
        <v>19513201</v>
      </c>
      <c r="F31">
        <v>46150</v>
      </c>
      <c r="G31">
        <v>19383000</v>
      </c>
      <c r="H31">
        <v>-130201</v>
      </c>
      <c r="K31">
        <v>0</v>
      </c>
      <c r="L31">
        <f t="shared" si="0"/>
        <v>19383000</v>
      </c>
      <c r="M31" s="575"/>
      <c r="N31" s="575"/>
      <c r="O31" s="576"/>
      <c r="P31" s="451"/>
    </row>
    <row r="32" spans="1:16" ht="13.5">
      <c r="A32" t="s">
        <v>1319</v>
      </c>
      <c r="B32" t="s">
        <v>7605</v>
      </c>
      <c r="C32" t="s">
        <v>1541</v>
      </c>
      <c r="D32">
        <v>700</v>
      </c>
      <c r="E32">
        <v>56248002</v>
      </c>
      <c r="F32">
        <v>115200</v>
      </c>
      <c r="G32">
        <v>80640000</v>
      </c>
      <c r="H32">
        <v>24391998</v>
      </c>
      <c r="K32">
        <v>0</v>
      </c>
      <c r="L32">
        <f t="shared" si="0"/>
        <v>80640000</v>
      </c>
      <c r="M32" s="575"/>
      <c r="N32" s="575"/>
      <c r="O32" s="576"/>
      <c r="P32" s="451"/>
    </row>
    <row r="33" spans="1:16" ht="13.5">
      <c r="A33" t="s">
        <v>9018</v>
      </c>
      <c r="B33" t="s">
        <v>9019</v>
      </c>
      <c r="C33" t="s">
        <v>1541</v>
      </c>
      <c r="D33">
        <v>280</v>
      </c>
      <c r="E33">
        <v>235064992</v>
      </c>
      <c r="F33">
        <v>743000</v>
      </c>
      <c r="G33">
        <v>208040000</v>
      </c>
      <c r="H33">
        <v>-27024992</v>
      </c>
      <c r="K33">
        <v>0</v>
      </c>
      <c r="L33">
        <f t="shared" si="0"/>
        <v>208040000</v>
      </c>
      <c r="M33" s="575"/>
      <c r="N33" s="575"/>
      <c r="O33" s="576"/>
      <c r="P33" s="451"/>
    </row>
    <row r="34" spans="1:16" ht="13.5">
      <c r="A34" t="s">
        <v>10422</v>
      </c>
      <c r="B34" t="s">
        <v>9021</v>
      </c>
      <c r="C34" t="s">
        <v>1541</v>
      </c>
      <c r="D34">
        <v>2529</v>
      </c>
      <c r="E34">
        <v>7157070</v>
      </c>
      <c r="F34">
        <v>2965</v>
      </c>
      <c r="G34">
        <v>7498485</v>
      </c>
      <c r="H34">
        <v>341415</v>
      </c>
      <c r="K34">
        <v>0</v>
      </c>
      <c r="L34">
        <f t="shared" si="0"/>
        <v>7498485</v>
      </c>
      <c r="M34" s="575"/>
      <c r="N34" s="575"/>
      <c r="O34" s="576"/>
      <c r="P34" s="451"/>
    </row>
    <row r="35" spans="1:16" ht="13.5">
      <c r="A35" t="s">
        <v>1367</v>
      </c>
      <c r="B35" t="s">
        <v>1368</v>
      </c>
      <c r="C35" t="s">
        <v>1541</v>
      </c>
      <c r="D35">
        <v>525</v>
      </c>
      <c r="E35">
        <v>32378487</v>
      </c>
      <c r="F35">
        <v>72500</v>
      </c>
      <c r="G35">
        <v>38062500</v>
      </c>
      <c r="H35">
        <v>5684013</v>
      </c>
      <c r="K35">
        <v>0</v>
      </c>
      <c r="L35">
        <f t="shared" si="0"/>
        <v>38062500</v>
      </c>
      <c r="M35" s="575"/>
      <c r="N35" s="575"/>
      <c r="O35" s="576"/>
      <c r="P35" s="451"/>
    </row>
    <row r="36" spans="1:16" ht="13.5">
      <c r="A36" t="s">
        <v>1374</v>
      </c>
      <c r="B36" t="s">
        <v>1375</v>
      </c>
      <c r="C36" t="s">
        <v>1541</v>
      </c>
      <c r="D36">
        <v>5250</v>
      </c>
      <c r="E36">
        <v>845438975</v>
      </c>
      <c r="F36">
        <v>239500</v>
      </c>
      <c r="G36">
        <v>1257375000</v>
      </c>
      <c r="H36">
        <v>411936025</v>
      </c>
      <c r="K36">
        <v>0</v>
      </c>
      <c r="L36">
        <f t="shared" si="0"/>
        <v>1257375000</v>
      </c>
      <c r="M36" s="575"/>
      <c r="N36" s="575"/>
      <c r="O36" s="576"/>
      <c r="P36" s="451"/>
    </row>
    <row r="37" spans="1:16" ht="13.5">
      <c r="A37" t="s">
        <v>1388</v>
      </c>
      <c r="B37" t="s">
        <v>1389</v>
      </c>
      <c r="C37" t="s">
        <v>1541</v>
      </c>
      <c r="D37">
        <v>4410</v>
      </c>
      <c r="E37">
        <v>513802800</v>
      </c>
      <c r="F37">
        <v>157600</v>
      </c>
      <c r="G37">
        <v>695016000</v>
      </c>
      <c r="H37">
        <v>181213200</v>
      </c>
      <c r="K37">
        <v>0</v>
      </c>
      <c r="L37">
        <f t="shared" si="0"/>
        <v>695016000</v>
      </c>
      <c r="M37" s="575"/>
      <c r="N37" s="575"/>
      <c r="O37" s="576"/>
      <c r="P37" s="451"/>
    </row>
    <row r="38" spans="1:16" ht="13.5">
      <c r="A38" t="s">
        <v>1393</v>
      </c>
      <c r="B38" t="s">
        <v>1394</v>
      </c>
      <c r="C38" t="s">
        <v>1541</v>
      </c>
      <c r="D38">
        <v>15190</v>
      </c>
      <c r="E38">
        <v>155584662</v>
      </c>
      <c r="F38">
        <v>11810</v>
      </c>
      <c r="G38">
        <v>179393900</v>
      </c>
      <c r="H38">
        <v>23809238</v>
      </c>
      <c r="K38">
        <v>0</v>
      </c>
      <c r="L38">
        <f t="shared" si="0"/>
        <v>179393900</v>
      </c>
      <c r="M38" s="575"/>
      <c r="N38" s="575"/>
      <c r="O38" s="576"/>
      <c r="P38" s="451"/>
    </row>
    <row r="39" spans="1:16" ht="13.5">
      <c r="A39" t="s">
        <v>9022</v>
      </c>
      <c r="B39" t="s">
        <v>5541</v>
      </c>
      <c r="C39" t="s">
        <v>1541</v>
      </c>
      <c r="D39">
        <v>2275</v>
      </c>
      <c r="E39">
        <v>39950500</v>
      </c>
      <c r="F39">
        <v>16550</v>
      </c>
      <c r="G39">
        <v>37651250</v>
      </c>
      <c r="H39">
        <v>-2299250</v>
      </c>
      <c r="K39">
        <v>0</v>
      </c>
      <c r="L39">
        <f t="shared" si="0"/>
        <v>37651250</v>
      </c>
      <c r="M39" s="575"/>
      <c r="N39" s="575"/>
      <c r="O39" s="576"/>
      <c r="P39" s="451"/>
    </row>
    <row r="40" spans="1:16" ht="13.5">
      <c r="A40" t="s">
        <v>1409</v>
      </c>
      <c r="B40" t="s">
        <v>7617</v>
      </c>
      <c r="C40" t="s">
        <v>1541</v>
      </c>
      <c r="D40">
        <v>760</v>
      </c>
      <c r="E40">
        <v>7135940</v>
      </c>
      <c r="F40">
        <v>13800</v>
      </c>
      <c r="G40">
        <v>10488000</v>
      </c>
      <c r="H40">
        <v>3352060</v>
      </c>
      <c r="K40">
        <v>0</v>
      </c>
      <c r="L40">
        <f t="shared" si="0"/>
        <v>10488000</v>
      </c>
      <c r="M40" s="575"/>
      <c r="N40" s="575"/>
      <c r="O40" s="576"/>
      <c r="P40" s="451"/>
    </row>
    <row r="41" spans="1:16" ht="13.5">
      <c r="A41" t="s">
        <v>1420</v>
      </c>
      <c r="B41" t="s">
        <v>1421</v>
      </c>
      <c r="C41" t="s">
        <v>1541</v>
      </c>
      <c r="D41">
        <v>2415</v>
      </c>
      <c r="E41">
        <v>694830001</v>
      </c>
      <c r="F41">
        <v>333000</v>
      </c>
      <c r="G41">
        <v>804195000</v>
      </c>
      <c r="H41">
        <v>109364999</v>
      </c>
      <c r="K41">
        <v>0</v>
      </c>
      <c r="L41">
        <f t="shared" si="0"/>
        <v>804195000</v>
      </c>
      <c r="M41" s="575"/>
      <c r="N41" s="575"/>
      <c r="O41" s="576"/>
      <c r="P41" s="451"/>
    </row>
    <row r="42" spans="1:16" ht="13.5">
      <c r="A42" t="s">
        <v>1431</v>
      </c>
      <c r="B42" t="s">
        <v>1432</v>
      </c>
      <c r="C42" t="s">
        <v>1541</v>
      </c>
      <c r="D42">
        <v>8120</v>
      </c>
      <c r="E42">
        <v>1446332762</v>
      </c>
      <c r="F42">
        <v>181000</v>
      </c>
      <c r="G42">
        <v>1469720000</v>
      </c>
      <c r="H42">
        <v>23387238</v>
      </c>
      <c r="K42">
        <v>0</v>
      </c>
      <c r="L42">
        <f t="shared" si="0"/>
        <v>1469720000</v>
      </c>
      <c r="M42" s="575"/>
      <c r="N42" s="575"/>
      <c r="O42" s="576"/>
      <c r="P42" s="451"/>
    </row>
    <row r="43" spans="1:16" ht="13.5">
      <c r="A43" t="s">
        <v>9023</v>
      </c>
      <c r="B43" t="s">
        <v>5065</v>
      </c>
      <c r="C43" t="s">
        <v>1541</v>
      </c>
      <c r="D43">
        <v>140</v>
      </c>
      <c r="E43">
        <v>12231440</v>
      </c>
      <c r="F43">
        <v>96400</v>
      </c>
      <c r="G43">
        <v>13496000</v>
      </c>
      <c r="H43">
        <v>1264560</v>
      </c>
      <c r="K43">
        <v>0</v>
      </c>
      <c r="L43">
        <f t="shared" si="0"/>
        <v>13496000</v>
      </c>
      <c r="M43" s="575"/>
      <c r="N43" s="575"/>
      <c r="O43" s="576"/>
      <c r="P43" s="451"/>
    </row>
    <row r="44" spans="1:16" ht="13.5">
      <c r="A44" t="s">
        <v>1440</v>
      </c>
      <c r="B44" t="s">
        <v>1441</v>
      </c>
      <c r="C44" t="s">
        <v>1541</v>
      </c>
      <c r="D44">
        <v>8295</v>
      </c>
      <c r="E44">
        <v>41897109</v>
      </c>
      <c r="F44">
        <v>5860</v>
      </c>
      <c r="G44">
        <v>48608700</v>
      </c>
      <c r="H44">
        <v>6711591</v>
      </c>
      <c r="K44">
        <v>0</v>
      </c>
      <c r="L44">
        <f t="shared" si="0"/>
        <v>48608700</v>
      </c>
      <c r="M44" s="575"/>
      <c r="N44" s="575"/>
      <c r="O44" s="576"/>
      <c r="P44" s="451"/>
    </row>
    <row r="45" spans="1:16" ht="13.5">
      <c r="A45" t="s">
        <v>1442</v>
      </c>
      <c r="B45" t="s">
        <v>1443</v>
      </c>
      <c r="C45" t="s">
        <v>1541</v>
      </c>
      <c r="D45">
        <v>2345</v>
      </c>
      <c r="E45">
        <v>103478152</v>
      </c>
      <c r="F45">
        <v>56300</v>
      </c>
      <c r="G45">
        <v>132023500</v>
      </c>
      <c r="H45">
        <v>28545348</v>
      </c>
      <c r="K45">
        <v>0</v>
      </c>
      <c r="L45">
        <f t="shared" si="0"/>
        <v>132023500</v>
      </c>
      <c r="M45" s="575"/>
      <c r="N45" s="575"/>
      <c r="O45" s="576"/>
      <c r="P45" s="451"/>
    </row>
    <row r="46" spans="1:16" ht="13.5">
      <c r="A46" t="s">
        <v>1455</v>
      </c>
      <c r="B46" t="s">
        <v>1456</v>
      </c>
      <c r="C46" t="s">
        <v>1541</v>
      </c>
      <c r="D46">
        <v>2870</v>
      </c>
      <c r="E46">
        <v>17329063</v>
      </c>
      <c r="F46">
        <v>7530</v>
      </c>
      <c r="G46">
        <v>21611100</v>
      </c>
      <c r="H46">
        <v>4282037</v>
      </c>
      <c r="K46">
        <v>0</v>
      </c>
      <c r="L46">
        <f t="shared" si="0"/>
        <v>21611100</v>
      </c>
      <c r="M46" s="575"/>
      <c r="N46" s="575"/>
      <c r="O46" s="576"/>
      <c r="P46" s="451"/>
    </row>
    <row r="47" spans="1:16" ht="13.5">
      <c r="A47" t="s">
        <v>1496</v>
      </c>
      <c r="B47" t="s">
        <v>1552</v>
      </c>
      <c r="C47" t="s">
        <v>1541</v>
      </c>
      <c r="D47">
        <v>1715</v>
      </c>
      <c r="E47">
        <v>73232950</v>
      </c>
      <c r="F47">
        <v>58700</v>
      </c>
      <c r="G47">
        <v>100670500</v>
      </c>
      <c r="H47">
        <v>27437550</v>
      </c>
      <c r="K47">
        <v>0</v>
      </c>
      <c r="L47">
        <f t="shared" si="0"/>
        <v>100670500</v>
      </c>
      <c r="M47" s="575"/>
      <c r="N47" s="575"/>
      <c r="O47" s="576"/>
      <c r="P47" s="451"/>
    </row>
    <row r="48" spans="1:16" ht="13.5">
      <c r="A48" t="s">
        <v>1499</v>
      </c>
      <c r="B48" t="s">
        <v>1500</v>
      </c>
      <c r="C48" t="s">
        <v>1541</v>
      </c>
      <c r="D48">
        <v>2730</v>
      </c>
      <c r="E48">
        <v>131344201</v>
      </c>
      <c r="F48">
        <v>57700</v>
      </c>
      <c r="G48">
        <v>157521000</v>
      </c>
      <c r="H48">
        <v>26176799</v>
      </c>
      <c r="K48">
        <v>0</v>
      </c>
      <c r="L48">
        <f t="shared" si="0"/>
        <v>157521000</v>
      </c>
      <c r="M48" s="575"/>
      <c r="N48" s="575"/>
      <c r="O48" s="576"/>
      <c r="P48" s="451"/>
    </row>
    <row r="49" spans="1:16" ht="13.5">
      <c r="A49" t="s">
        <v>7620</v>
      </c>
      <c r="B49" t="s">
        <v>7621</v>
      </c>
      <c r="C49" t="s">
        <v>1541</v>
      </c>
      <c r="D49">
        <v>1155</v>
      </c>
      <c r="E49">
        <v>614542132</v>
      </c>
      <c r="F49">
        <v>774000</v>
      </c>
      <c r="G49">
        <v>893970000</v>
      </c>
      <c r="H49">
        <v>279427868</v>
      </c>
      <c r="K49">
        <v>0</v>
      </c>
      <c r="L49">
        <f t="shared" si="0"/>
        <v>893970000</v>
      </c>
      <c r="M49" s="575"/>
      <c r="N49" s="575"/>
      <c r="O49" s="576"/>
      <c r="P49" s="451"/>
    </row>
    <row r="50" spans="1:16" ht="13.5">
      <c r="A50" t="s">
        <v>1509</v>
      </c>
      <c r="B50" t="s">
        <v>1510</v>
      </c>
      <c r="C50" t="s">
        <v>1541</v>
      </c>
      <c r="D50">
        <v>3675</v>
      </c>
      <c r="E50">
        <v>131092504</v>
      </c>
      <c r="F50">
        <v>54400</v>
      </c>
      <c r="G50">
        <v>199920000</v>
      </c>
      <c r="H50">
        <v>68827496</v>
      </c>
      <c r="K50">
        <v>0</v>
      </c>
      <c r="L50">
        <f t="shared" si="0"/>
        <v>199920000</v>
      </c>
      <c r="M50" s="575"/>
      <c r="N50" s="575"/>
      <c r="O50" s="576"/>
      <c r="P50" s="451"/>
    </row>
    <row r="51" spans="1:16" ht="13.5">
      <c r="A51" t="s">
        <v>1511</v>
      </c>
      <c r="B51" t="s">
        <v>1512</v>
      </c>
      <c r="C51" t="s">
        <v>1541</v>
      </c>
      <c r="D51">
        <v>420</v>
      </c>
      <c r="E51">
        <v>44082000</v>
      </c>
      <c r="F51">
        <v>104800</v>
      </c>
      <c r="G51">
        <v>44016000</v>
      </c>
      <c r="H51">
        <v>-66000</v>
      </c>
      <c r="K51">
        <v>0</v>
      </c>
      <c r="L51">
        <f t="shared" si="0"/>
        <v>44016000</v>
      </c>
      <c r="M51" s="575"/>
      <c r="N51" s="575"/>
      <c r="O51" s="576"/>
      <c r="P51" s="451"/>
    </row>
    <row r="52" spans="1:16" ht="13.5">
      <c r="A52" t="s">
        <v>1517</v>
      </c>
      <c r="B52" t="s">
        <v>1518</v>
      </c>
      <c r="C52" t="s">
        <v>1541</v>
      </c>
      <c r="D52">
        <v>140</v>
      </c>
      <c r="E52">
        <v>32194400</v>
      </c>
      <c r="F52">
        <v>222500</v>
      </c>
      <c r="G52">
        <v>31150000</v>
      </c>
      <c r="H52">
        <v>-1044400</v>
      </c>
      <c r="K52">
        <v>0</v>
      </c>
      <c r="L52">
        <f t="shared" si="0"/>
        <v>31150000</v>
      </c>
      <c r="M52" s="575"/>
      <c r="N52" s="575"/>
      <c r="O52" s="576"/>
      <c r="P52" s="451"/>
    </row>
    <row r="53" spans="1:16" ht="13.5">
      <c r="A53" t="s">
        <v>1556</v>
      </c>
      <c r="B53" t="s">
        <v>1557</v>
      </c>
      <c r="C53" t="s">
        <v>1541</v>
      </c>
      <c r="D53">
        <v>1120</v>
      </c>
      <c r="E53">
        <v>19191600</v>
      </c>
      <c r="F53">
        <v>17970</v>
      </c>
      <c r="G53">
        <v>20126400</v>
      </c>
      <c r="H53">
        <v>934800</v>
      </c>
      <c r="K53">
        <v>0</v>
      </c>
      <c r="L53">
        <f t="shared" si="0"/>
        <v>20126400</v>
      </c>
      <c r="M53" s="575"/>
      <c r="N53" s="575"/>
      <c r="O53" s="576"/>
      <c r="P53" s="451"/>
    </row>
    <row r="54" spans="1:16" ht="13.5">
      <c r="A54" t="s">
        <v>8345</v>
      </c>
      <c r="B54" t="s">
        <v>8346</v>
      </c>
      <c r="C54" t="s">
        <v>1541</v>
      </c>
      <c r="D54">
        <v>208</v>
      </c>
      <c r="E54">
        <v>4617600</v>
      </c>
      <c r="F54">
        <v>42000</v>
      </c>
      <c r="G54">
        <v>8736000</v>
      </c>
      <c r="H54">
        <v>4118400</v>
      </c>
      <c r="K54">
        <v>0</v>
      </c>
      <c r="L54">
        <f t="shared" si="0"/>
        <v>8736000</v>
      </c>
      <c r="M54" s="575"/>
      <c r="N54" s="575"/>
      <c r="O54" s="576"/>
      <c r="P54" s="451"/>
    </row>
    <row r="55" spans="1:16" ht="13.5">
      <c r="A55" t="s">
        <v>1213</v>
      </c>
      <c r="B55" t="s">
        <v>1214</v>
      </c>
      <c r="C55" t="s">
        <v>1541</v>
      </c>
      <c r="D55">
        <v>1610</v>
      </c>
      <c r="E55">
        <v>30969503</v>
      </c>
      <c r="F55">
        <v>18440</v>
      </c>
      <c r="G55">
        <v>29688400</v>
      </c>
      <c r="H55">
        <v>-1281103</v>
      </c>
      <c r="K55">
        <v>0</v>
      </c>
      <c r="L55">
        <f t="shared" si="0"/>
        <v>29688400</v>
      </c>
      <c r="M55" s="575"/>
      <c r="N55" s="575"/>
      <c r="O55" s="576"/>
      <c r="P55" s="451"/>
    </row>
    <row r="56" spans="1:16" ht="13.5">
      <c r="A56" t="s">
        <v>1243</v>
      </c>
      <c r="B56" t="s">
        <v>1244</v>
      </c>
      <c r="C56" t="s">
        <v>1541</v>
      </c>
      <c r="D56">
        <v>3150</v>
      </c>
      <c r="E56">
        <v>82440001</v>
      </c>
      <c r="F56">
        <v>30800</v>
      </c>
      <c r="G56">
        <v>97020000</v>
      </c>
      <c r="H56">
        <v>14579999</v>
      </c>
      <c r="K56">
        <v>0</v>
      </c>
      <c r="L56">
        <f t="shared" si="0"/>
        <v>97020000</v>
      </c>
      <c r="M56" s="575"/>
      <c r="N56" s="575"/>
      <c r="O56" s="576"/>
      <c r="P56" s="451"/>
    </row>
    <row r="57" spans="1:16" ht="13.5">
      <c r="A57" t="s">
        <v>1245</v>
      </c>
      <c r="B57" t="s">
        <v>1246</v>
      </c>
      <c r="C57" t="s">
        <v>1541</v>
      </c>
      <c r="D57">
        <v>1015</v>
      </c>
      <c r="E57">
        <v>20560130</v>
      </c>
      <c r="F57">
        <v>21050</v>
      </c>
      <c r="G57">
        <v>21365750</v>
      </c>
      <c r="H57">
        <v>805620</v>
      </c>
      <c r="K57">
        <v>0</v>
      </c>
      <c r="L57">
        <f t="shared" si="0"/>
        <v>21365750</v>
      </c>
      <c r="M57" s="575"/>
      <c r="N57" s="575"/>
      <c r="O57" s="576"/>
      <c r="P57" s="451"/>
    </row>
    <row r="58" spans="1:16" ht="13.5">
      <c r="A58" t="s">
        <v>1258</v>
      </c>
      <c r="B58" t="s">
        <v>1259</v>
      </c>
      <c r="C58" t="s">
        <v>1541</v>
      </c>
      <c r="D58">
        <v>4760</v>
      </c>
      <c r="E58">
        <v>352933600</v>
      </c>
      <c r="F58">
        <v>80700</v>
      </c>
      <c r="G58">
        <v>384132000</v>
      </c>
      <c r="H58">
        <v>31198400</v>
      </c>
      <c r="K58">
        <v>0</v>
      </c>
      <c r="L58">
        <f t="shared" si="0"/>
        <v>384132000</v>
      </c>
      <c r="M58" s="575"/>
      <c r="N58" s="575"/>
      <c r="O58" s="576"/>
      <c r="P58" s="451"/>
    </row>
    <row r="59" spans="1:16" ht="13.5">
      <c r="A59" t="s">
        <v>1261</v>
      </c>
      <c r="B59" t="s">
        <v>1262</v>
      </c>
      <c r="C59" t="s">
        <v>1541</v>
      </c>
      <c r="D59">
        <v>770</v>
      </c>
      <c r="E59">
        <v>31557900</v>
      </c>
      <c r="F59">
        <v>44550</v>
      </c>
      <c r="G59">
        <v>34303500</v>
      </c>
      <c r="H59">
        <v>2745600</v>
      </c>
      <c r="K59">
        <v>0</v>
      </c>
      <c r="L59">
        <f t="shared" si="0"/>
        <v>34303500</v>
      </c>
      <c r="M59" s="575"/>
      <c r="N59" s="575"/>
      <c r="O59" s="576"/>
      <c r="P59" s="451"/>
    </row>
    <row r="60" spans="1:16" ht="13.5">
      <c r="A60" t="s">
        <v>1281</v>
      </c>
      <c r="B60" t="s">
        <v>1554</v>
      </c>
      <c r="C60" t="s">
        <v>1541</v>
      </c>
      <c r="D60">
        <v>3605</v>
      </c>
      <c r="E60">
        <v>990808503</v>
      </c>
      <c r="F60">
        <v>305000</v>
      </c>
      <c r="G60">
        <v>1099525000</v>
      </c>
      <c r="H60">
        <v>108716497</v>
      </c>
      <c r="K60">
        <v>0</v>
      </c>
      <c r="L60">
        <f t="shared" si="0"/>
        <v>1099525000</v>
      </c>
      <c r="M60" s="575"/>
      <c r="N60" s="575"/>
      <c r="O60" s="576"/>
      <c r="P60" s="451"/>
    </row>
    <row r="61" spans="1:16" ht="13.5">
      <c r="A61" t="s">
        <v>1298</v>
      </c>
      <c r="B61" t="s">
        <v>1299</v>
      </c>
      <c r="C61" t="s">
        <v>1541</v>
      </c>
      <c r="D61">
        <v>175</v>
      </c>
      <c r="E61">
        <v>18074000</v>
      </c>
      <c r="F61">
        <v>144800</v>
      </c>
      <c r="G61">
        <v>25340000</v>
      </c>
      <c r="H61">
        <v>7266000</v>
      </c>
      <c r="K61">
        <v>0</v>
      </c>
      <c r="L61">
        <f t="shared" si="0"/>
        <v>25340000</v>
      </c>
      <c r="M61" s="575"/>
      <c r="N61" s="575"/>
      <c r="O61" s="576"/>
      <c r="P61" s="451"/>
    </row>
    <row r="62" spans="1:16" ht="13.5">
      <c r="A62" t="s">
        <v>8356</v>
      </c>
      <c r="B62" t="s">
        <v>7930</v>
      </c>
      <c r="C62" t="s">
        <v>1541</v>
      </c>
      <c r="D62">
        <v>2625</v>
      </c>
      <c r="E62">
        <v>60659251</v>
      </c>
      <c r="F62">
        <v>28750</v>
      </c>
      <c r="G62">
        <v>75468750</v>
      </c>
      <c r="H62">
        <v>14809499</v>
      </c>
      <c r="K62">
        <v>0</v>
      </c>
      <c r="L62">
        <f t="shared" si="0"/>
        <v>75468750</v>
      </c>
      <c r="M62" s="575"/>
      <c r="N62" s="575"/>
      <c r="O62" s="576"/>
      <c r="P62" s="451"/>
    </row>
    <row r="63" spans="1:16" ht="13.5">
      <c r="A63" t="s">
        <v>1392</v>
      </c>
      <c r="B63" t="s">
        <v>1561</v>
      </c>
      <c r="C63" t="s">
        <v>1541</v>
      </c>
      <c r="D63">
        <v>22505</v>
      </c>
      <c r="E63">
        <v>909137007</v>
      </c>
      <c r="F63">
        <v>75300</v>
      </c>
      <c r="G63">
        <v>1694626500</v>
      </c>
      <c r="H63">
        <v>785489493</v>
      </c>
      <c r="K63">
        <v>0</v>
      </c>
      <c r="L63">
        <f t="shared" si="0"/>
        <v>1694626500</v>
      </c>
      <c r="M63" s="575"/>
      <c r="N63" s="575"/>
      <c r="O63" s="576"/>
      <c r="P63" s="451"/>
    </row>
    <row r="64" spans="1:16" ht="13.5">
      <c r="A64" t="s">
        <v>1422</v>
      </c>
      <c r="B64" t="s">
        <v>1423</v>
      </c>
      <c r="C64" t="s">
        <v>1541</v>
      </c>
      <c r="D64">
        <v>980</v>
      </c>
      <c r="E64">
        <v>66318754</v>
      </c>
      <c r="F64">
        <v>90000</v>
      </c>
      <c r="G64">
        <v>88200000</v>
      </c>
      <c r="H64">
        <v>21881246</v>
      </c>
      <c r="K64">
        <v>0</v>
      </c>
      <c r="L64">
        <f t="shared" si="0"/>
        <v>88200000</v>
      </c>
      <c r="M64" s="575"/>
      <c r="N64" s="575"/>
      <c r="O64" s="576"/>
      <c r="P64" s="451"/>
    </row>
    <row r="65" spans="1:16" ht="13.5">
      <c r="A65" t="s">
        <v>1424</v>
      </c>
      <c r="B65" t="s">
        <v>1425</v>
      </c>
      <c r="C65" t="s">
        <v>1541</v>
      </c>
      <c r="D65">
        <v>21875</v>
      </c>
      <c r="E65">
        <v>1274437973</v>
      </c>
      <c r="F65">
        <v>76900</v>
      </c>
      <c r="G65">
        <v>1682187500</v>
      </c>
      <c r="H65">
        <v>407749527</v>
      </c>
      <c r="K65">
        <v>0</v>
      </c>
      <c r="L65">
        <f t="shared" si="0"/>
        <v>1682187500</v>
      </c>
      <c r="M65" s="575"/>
      <c r="N65" s="575"/>
      <c r="O65" s="576"/>
      <c r="P65" s="451"/>
    </row>
    <row r="66" spans="1:16" ht="13.5">
      <c r="A66" t="s">
        <v>1429</v>
      </c>
      <c r="B66" t="s">
        <v>1430</v>
      </c>
      <c r="C66" t="s">
        <v>1541</v>
      </c>
      <c r="D66">
        <v>5635</v>
      </c>
      <c r="E66">
        <v>474483103</v>
      </c>
      <c r="F66">
        <v>91900</v>
      </c>
      <c r="G66">
        <v>517856500</v>
      </c>
      <c r="H66">
        <v>43373397</v>
      </c>
      <c r="K66">
        <v>0</v>
      </c>
      <c r="L66">
        <f t="shared" si="0"/>
        <v>517856500</v>
      </c>
      <c r="M66" s="575"/>
      <c r="N66" s="575"/>
      <c r="O66" s="576"/>
      <c r="P66" s="451"/>
    </row>
    <row r="67" spans="1:16" ht="13.5">
      <c r="A67" t="s">
        <v>8355</v>
      </c>
      <c r="B67" t="s">
        <v>4252</v>
      </c>
      <c r="C67" t="s">
        <v>1541</v>
      </c>
      <c r="D67">
        <v>1435</v>
      </c>
      <c r="E67">
        <v>132791580</v>
      </c>
      <c r="F67">
        <v>95200</v>
      </c>
      <c r="G67">
        <v>136612000</v>
      </c>
      <c r="H67">
        <v>3820420</v>
      </c>
      <c r="K67">
        <v>0</v>
      </c>
      <c r="L67">
        <f t="shared" si="0"/>
        <v>136612000</v>
      </c>
      <c r="M67" s="575"/>
      <c r="N67" s="575"/>
      <c r="O67" s="576"/>
      <c r="P67" s="451"/>
    </row>
    <row r="68" spans="1:16" ht="13.5">
      <c r="A68" t="s">
        <v>1434</v>
      </c>
      <c r="B68" t="s">
        <v>1435</v>
      </c>
      <c r="C68" t="s">
        <v>1541</v>
      </c>
      <c r="D68">
        <v>245</v>
      </c>
      <c r="E68">
        <v>34759200</v>
      </c>
      <c r="F68">
        <v>172300</v>
      </c>
      <c r="G68">
        <v>42213500</v>
      </c>
      <c r="H68">
        <v>7454300</v>
      </c>
      <c r="K68">
        <v>0</v>
      </c>
      <c r="L68">
        <f t="shared" ref="L68:L131" si="1">D68*F68</f>
        <v>42213500</v>
      </c>
      <c r="M68" s="575"/>
      <c r="N68" s="575"/>
      <c r="O68" s="576"/>
      <c r="P68" s="451"/>
    </row>
    <row r="69" spans="1:16" ht="13.5">
      <c r="A69" t="s">
        <v>1447</v>
      </c>
      <c r="B69" t="s">
        <v>1448</v>
      </c>
      <c r="C69" t="s">
        <v>1541</v>
      </c>
      <c r="D69">
        <v>1925</v>
      </c>
      <c r="E69">
        <v>264319002</v>
      </c>
      <c r="F69">
        <v>180600</v>
      </c>
      <c r="G69">
        <v>347655000</v>
      </c>
      <c r="H69">
        <v>83335998</v>
      </c>
      <c r="K69">
        <v>0</v>
      </c>
      <c r="L69">
        <f t="shared" si="1"/>
        <v>347655000</v>
      </c>
      <c r="M69" s="575"/>
      <c r="N69" s="575"/>
      <c r="O69" s="576"/>
      <c r="P69" s="451"/>
    </row>
    <row r="70" spans="1:16" ht="13.5">
      <c r="A70" t="s">
        <v>1449</v>
      </c>
      <c r="B70" t="s">
        <v>1450</v>
      </c>
      <c r="C70" t="s">
        <v>1541</v>
      </c>
      <c r="D70">
        <v>13125</v>
      </c>
      <c r="E70">
        <v>915268832</v>
      </c>
      <c r="F70">
        <v>94100</v>
      </c>
      <c r="G70">
        <v>1235062500</v>
      </c>
      <c r="H70">
        <v>319793668</v>
      </c>
      <c r="K70">
        <v>0</v>
      </c>
      <c r="L70">
        <f t="shared" si="1"/>
        <v>1235062500</v>
      </c>
      <c r="M70" s="575"/>
      <c r="N70" s="575"/>
      <c r="O70" s="576"/>
      <c r="P70" s="451"/>
    </row>
    <row r="71" spans="1:16" ht="13.5">
      <c r="A71" t="s">
        <v>1457</v>
      </c>
      <c r="B71" t="s">
        <v>1458</v>
      </c>
      <c r="C71" t="s">
        <v>1541</v>
      </c>
      <c r="D71">
        <v>3885</v>
      </c>
      <c r="E71">
        <v>427843600</v>
      </c>
      <c r="F71">
        <v>101200</v>
      </c>
      <c r="G71">
        <v>393162000</v>
      </c>
      <c r="H71">
        <v>-34681600</v>
      </c>
      <c r="K71">
        <v>0</v>
      </c>
      <c r="L71">
        <f t="shared" si="1"/>
        <v>393162000</v>
      </c>
      <c r="M71" s="575"/>
      <c r="N71" s="575"/>
      <c r="O71" s="576"/>
      <c r="P71" s="451"/>
    </row>
    <row r="72" spans="1:16" ht="13.5">
      <c r="A72" t="s">
        <v>1462</v>
      </c>
      <c r="B72" t="s">
        <v>1463</v>
      </c>
      <c r="C72" t="s">
        <v>1541</v>
      </c>
      <c r="D72">
        <v>875</v>
      </c>
      <c r="E72">
        <v>61467504</v>
      </c>
      <c r="F72">
        <v>106500</v>
      </c>
      <c r="G72">
        <v>93187500</v>
      </c>
      <c r="H72">
        <v>31719996</v>
      </c>
      <c r="K72">
        <v>0</v>
      </c>
      <c r="L72">
        <f t="shared" si="1"/>
        <v>93187500</v>
      </c>
      <c r="M72" s="575"/>
      <c r="N72" s="575"/>
      <c r="O72" s="576"/>
      <c r="P72" s="451"/>
    </row>
    <row r="73" spans="1:16" ht="13.5">
      <c r="A73" t="s">
        <v>1481</v>
      </c>
      <c r="B73" t="s">
        <v>1482</v>
      </c>
      <c r="C73" t="s">
        <v>1541</v>
      </c>
      <c r="D73">
        <v>1050</v>
      </c>
      <c r="E73">
        <v>75918002</v>
      </c>
      <c r="F73">
        <v>81300</v>
      </c>
      <c r="G73">
        <v>85365000</v>
      </c>
      <c r="H73">
        <v>9446998</v>
      </c>
      <c r="K73">
        <v>0</v>
      </c>
      <c r="L73">
        <f t="shared" si="1"/>
        <v>85365000</v>
      </c>
      <c r="M73" s="575"/>
      <c r="N73" s="575"/>
      <c r="O73" s="576"/>
      <c r="P73" s="451"/>
    </row>
    <row r="74" spans="1:16" ht="13.5">
      <c r="A74" t="s">
        <v>8350</v>
      </c>
      <c r="B74" t="s">
        <v>6126</v>
      </c>
      <c r="C74" t="s">
        <v>1541</v>
      </c>
      <c r="D74">
        <v>245</v>
      </c>
      <c r="E74">
        <v>235550000</v>
      </c>
      <c r="F74">
        <v>1781000</v>
      </c>
      <c r="G74">
        <v>436345000</v>
      </c>
      <c r="H74">
        <v>200795000</v>
      </c>
      <c r="K74">
        <v>0</v>
      </c>
      <c r="L74">
        <f t="shared" si="1"/>
        <v>436345000</v>
      </c>
      <c r="M74" s="575"/>
      <c r="N74" s="575"/>
      <c r="O74" s="576"/>
      <c r="P74" s="451"/>
    </row>
    <row r="75" spans="1:16" ht="13.5">
      <c r="A75" t="s">
        <v>1519</v>
      </c>
      <c r="B75" t="s">
        <v>8353</v>
      </c>
      <c r="C75" t="s">
        <v>1541</v>
      </c>
      <c r="D75">
        <v>140</v>
      </c>
      <c r="E75">
        <v>25258400</v>
      </c>
      <c r="F75">
        <v>181600</v>
      </c>
      <c r="G75">
        <v>25424000</v>
      </c>
      <c r="H75">
        <v>165600</v>
      </c>
      <c r="K75">
        <v>0</v>
      </c>
      <c r="L75">
        <f t="shared" si="1"/>
        <v>25424000</v>
      </c>
      <c r="M75" s="575"/>
      <c r="N75" s="575"/>
      <c r="O75" s="576"/>
      <c r="P75" s="451"/>
    </row>
    <row r="76" spans="1:16" ht="13.5">
      <c r="A76" t="s">
        <v>1219</v>
      </c>
      <c r="B76" t="s">
        <v>1220</v>
      </c>
      <c r="C76" t="s">
        <v>1541</v>
      </c>
      <c r="D76">
        <v>350</v>
      </c>
      <c r="E76">
        <v>165270002</v>
      </c>
      <c r="F76">
        <v>781000</v>
      </c>
      <c r="G76">
        <v>273350000</v>
      </c>
      <c r="H76">
        <v>108079998</v>
      </c>
      <c r="K76">
        <v>0</v>
      </c>
      <c r="L76">
        <f t="shared" si="1"/>
        <v>273350000</v>
      </c>
      <c r="M76" s="575"/>
      <c r="N76" s="575"/>
      <c r="O76" s="576"/>
      <c r="P76" s="451"/>
    </row>
    <row r="77" spans="1:16" ht="13.5">
      <c r="A77" t="s">
        <v>1221</v>
      </c>
      <c r="B77" t="s">
        <v>1222</v>
      </c>
      <c r="C77" t="s">
        <v>1541</v>
      </c>
      <c r="D77">
        <v>560</v>
      </c>
      <c r="E77">
        <v>18955200</v>
      </c>
      <c r="F77">
        <v>37650</v>
      </c>
      <c r="G77">
        <v>21084000</v>
      </c>
      <c r="H77">
        <v>2128800</v>
      </c>
      <c r="K77">
        <v>0</v>
      </c>
      <c r="L77">
        <f t="shared" si="1"/>
        <v>21084000</v>
      </c>
      <c r="M77" s="575"/>
      <c r="N77" s="575"/>
      <c r="O77" s="576"/>
      <c r="P77" s="451"/>
    </row>
    <row r="78" spans="1:16" ht="13.5">
      <c r="A78" t="s">
        <v>1223</v>
      </c>
      <c r="B78" t="s">
        <v>1224</v>
      </c>
      <c r="C78" t="s">
        <v>1541</v>
      </c>
      <c r="D78">
        <v>1260</v>
      </c>
      <c r="E78">
        <v>24894000</v>
      </c>
      <c r="F78">
        <v>26150</v>
      </c>
      <c r="G78">
        <v>32949000</v>
      </c>
      <c r="H78">
        <v>8055000</v>
      </c>
      <c r="K78">
        <v>0</v>
      </c>
      <c r="L78">
        <f t="shared" si="1"/>
        <v>32949000</v>
      </c>
      <c r="M78" s="575"/>
      <c r="N78" s="575"/>
      <c r="O78" s="576"/>
      <c r="P78" s="451"/>
    </row>
    <row r="79" spans="1:16" ht="13.5">
      <c r="A79" t="s">
        <v>1232</v>
      </c>
      <c r="B79" t="s">
        <v>1233</v>
      </c>
      <c r="C79" t="s">
        <v>1541</v>
      </c>
      <c r="D79">
        <v>1575</v>
      </c>
      <c r="E79">
        <v>638865004</v>
      </c>
      <c r="F79">
        <v>497000</v>
      </c>
      <c r="G79">
        <v>782775000</v>
      </c>
      <c r="H79">
        <v>143909996</v>
      </c>
      <c r="K79">
        <v>0</v>
      </c>
      <c r="L79">
        <f t="shared" si="1"/>
        <v>782775000</v>
      </c>
      <c r="M79" s="575"/>
      <c r="N79" s="575"/>
      <c r="O79" s="576"/>
      <c r="P79" s="451"/>
    </row>
    <row r="80" spans="1:16" ht="13.5">
      <c r="A80" t="s">
        <v>8343</v>
      </c>
      <c r="B80" t="s">
        <v>3046</v>
      </c>
      <c r="C80" t="s">
        <v>1541</v>
      </c>
      <c r="D80">
        <v>70</v>
      </c>
      <c r="E80">
        <v>12102800</v>
      </c>
      <c r="F80">
        <v>150300</v>
      </c>
      <c r="G80">
        <v>10521000</v>
      </c>
      <c r="H80">
        <v>-1581800</v>
      </c>
      <c r="K80">
        <v>0</v>
      </c>
      <c r="L80">
        <f t="shared" si="1"/>
        <v>10521000</v>
      </c>
      <c r="M80" s="575"/>
      <c r="N80" s="575"/>
      <c r="O80" s="576"/>
      <c r="P80" s="451"/>
    </row>
    <row r="81" spans="1:16" ht="13.5">
      <c r="A81" t="s">
        <v>8351</v>
      </c>
      <c r="B81" t="s">
        <v>3520</v>
      </c>
      <c r="C81" t="s">
        <v>1541</v>
      </c>
      <c r="D81">
        <v>70</v>
      </c>
      <c r="E81">
        <v>11671600</v>
      </c>
      <c r="F81">
        <v>128100</v>
      </c>
      <c r="G81">
        <v>8967000</v>
      </c>
      <c r="H81">
        <v>-2704600</v>
      </c>
      <c r="K81">
        <v>0</v>
      </c>
      <c r="L81">
        <f t="shared" si="1"/>
        <v>8967000</v>
      </c>
      <c r="M81" s="575"/>
      <c r="N81" s="575"/>
      <c r="O81" s="576"/>
      <c r="P81" s="451"/>
    </row>
    <row r="82" spans="1:16" ht="13.5">
      <c r="A82" t="s">
        <v>1278</v>
      </c>
      <c r="B82" t="s">
        <v>1279</v>
      </c>
      <c r="C82" t="s">
        <v>1541</v>
      </c>
      <c r="D82">
        <v>7070</v>
      </c>
      <c r="E82">
        <v>1652137804</v>
      </c>
      <c r="F82">
        <v>296500</v>
      </c>
      <c r="G82">
        <v>2096255000</v>
      </c>
      <c r="H82">
        <v>444117196</v>
      </c>
      <c r="K82">
        <v>0</v>
      </c>
      <c r="L82">
        <f t="shared" si="1"/>
        <v>2096255000</v>
      </c>
      <c r="M82" s="575"/>
      <c r="N82" s="575"/>
      <c r="O82" s="576"/>
      <c r="P82" s="451"/>
    </row>
    <row r="83" spans="1:16" ht="13.5">
      <c r="A83" t="s">
        <v>1290</v>
      </c>
      <c r="B83" t="s">
        <v>1291</v>
      </c>
      <c r="C83" t="s">
        <v>1541</v>
      </c>
      <c r="D83">
        <v>875</v>
      </c>
      <c r="E83">
        <v>115245002</v>
      </c>
      <c r="F83">
        <v>199900</v>
      </c>
      <c r="G83">
        <v>174912500</v>
      </c>
      <c r="H83">
        <v>59667498</v>
      </c>
      <c r="K83">
        <v>0</v>
      </c>
      <c r="L83">
        <f t="shared" si="1"/>
        <v>174912500</v>
      </c>
      <c r="M83" s="575"/>
      <c r="N83" s="575"/>
      <c r="O83" s="576"/>
      <c r="P83" s="451"/>
    </row>
    <row r="84" spans="1:16" ht="13.5">
      <c r="A84" t="s">
        <v>1305</v>
      </c>
      <c r="B84" t="s">
        <v>1306</v>
      </c>
      <c r="C84" t="s">
        <v>1541</v>
      </c>
      <c r="D84">
        <v>1610</v>
      </c>
      <c r="E84">
        <v>64710502</v>
      </c>
      <c r="F84">
        <v>44600</v>
      </c>
      <c r="G84">
        <v>71806000</v>
      </c>
      <c r="H84">
        <v>7095498</v>
      </c>
      <c r="K84">
        <v>0</v>
      </c>
      <c r="L84">
        <f t="shared" si="1"/>
        <v>71806000</v>
      </c>
      <c r="M84" s="575"/>
      <c r="N84" s="575"/>
      <c r="O84" s="576"/>
      <c r="P84" s="451"/>
    </row>
    <row r="85" spans="1:16" ht="13.5">
      <c r="A85" t="s">
        <v>1332</v>
      </c>
      <c r="B85" t="s">
        <v>1333</v>
      </c>
      <c r="C85" t="s">
        <v>1541</v>
      </c>
      <c r="D85">
        <v>945</v>
      </c>
      <c r="E85">
        <v>60893101</v>
      </c>
      <c r="F85">
        <v>70300</v>
      </c>
      <c r="G85">
        <v>66433500</v>
      </c>
      <c r="H85">
        <v>5540399</v>
      </c>
      <c r="K85">
        <v>0</v>
      </c>
      <c r="L85">
        <f t="shared" si="1"/>
        <v>66433500</v>
      </c>
      <c r="M85" s="575"/>
      <c r="N85" s="575"/>
      <c r="O85" s="576"/>
      <c r="P85" s="451"/>
    </row>
    <row r="86" spans="1:16" ht="13.5">
      <c r="A86" t="s">
        <v>1338</v>
      </c>
      <c r="B86" t="s">
        <v>9024</v>
      </c>
      <c r="C86" t="s">
        <v>1541</v>
      </c>
      <c r="D86">
        <v>805</v>
      </c>
      <c r="E86">
        <v>83690101</v>
      </c>
      <c r="F86">
        <v>120700</v>
      </c>
      <c r="G86">
        <v>97163500</v>
      </c>
      <c r="H86">
        <v>13473399</v>
      </c>
      <c r="K86">
        <v>0</v>
      </c>
      <c r="L86">
        <f t="shared" si="1"/>
        <v>97163500</v>
      </c>
      <c r="M86" s="575"/>
      <c r="N86" s="575"/>
      <c r="O86" s="576"/>
      <c r="P86" s="451"/>
    </row>
    <row r="87" spans="1:16" ht="13.5">
      <c r="A87" t="s">
        <v>1341</v>
      </c>
      <c r="B87" t="s">
        <v>1342</v>
      </c>
      <c r="C87" t="s">
        <v>1541</v>
      </c>
      <c r="D87">
        <v>3220</v>
      </c>
      <c r="E87">
        <v>881268002</v>
      </c>
      <c r="F87">
        <v>373000</v>
      </c>
      <c r="G87">
        <v>1201060000</v>
      </c>
      <c r="H87">
        <v>319791998</v>
      </c>
      <c r="K87">
        <v>0</v>
      </c>
      <c r="L87">
        <f t="shared" si="1"/>
        <v>1201060000</v>
      </c>
      <c r="M87" s="575"/>
      <c r="N87" s="575"/>
      <c r="O87" s="576"/>
      <c r="P87" s="451"/>
    </row>
    <row r="88" spans="1:16" ht="13.5">
      <c r="A88" t="s">
        <v>1378</v>
      </c>
      <c r="B88" t="s">
        <v>1379</v>
      </c>
      <c r="C88" t="s">
        <v>1541</v>
      </c>
      <c r="D88">
        <v>1400</v>
      </c>
      <c r="E88">
        <v>62962001</v>
      </c>
      <c r="F88">
        <v>55900</v>
      </c>
      <c r="G88">
        <v>78260000</v>
      </c>
      <c r="H88">
        <v>15297999</v>
      </c>
      <c r="K88">
        <v>0</v>
      </c>
      <c r="L88">
        <f t="shared" si="1"/>
        <v>78260000</v>
      </c>
      <c r="M88" s="575"/>
      <c r="N88" s="575"/>
      <c r="O88" s="576"/>
      <c r="P88" s="451"/>
    </row>
    <row r="89" spans="1:16" ht="13.5">
      <c r="A89" t="s">
        <v>1395</v>
      </c>
      <c r="B89" t="s">
        <v>1396</v>
      </c>
      <c r="C89" t="s">
        <v>1541</v>
      </c>
      <c r="D89">
        <v>1855</v>
      </c>
      <c r="E89">
        <v>319966304</v>
      </c>
      <c r="F89">
        <v>256500</v>
      </c>
      <c r="G89">
        <v>475807500</v>
      </c>
      <c r="H89">
        <v>155841196</v>
      </c>
      <c r="K89">
        <v>0</v>
      </c>
      <c r="L89">
        <f t="shared" si="1"/>
        <v>475807500</v>
      </c>
      <c r="M89" s="575"/>
      <c r="N89" s="575"/>
      <c r="O89" s="576"/>
      <c r="P89" s="451"/>
    </row>
    <row r="90" spans="1:16" ht="13.5">
      <c r="A90" t="s">
        <v>1416</v>
      </c>
      <c r="B90" t="s">
        <v>1417</v>
      </c>
      <c r="C90" t="s">
        <v>1541</v>
      </c>
      <c r="D90">
        <v>1155</v>
      </c>
      <c r="E90">
        <v>53628302</v>
      </c>
      <c r="F90">
        <v>49450</v>
      </c>
      <c r="G90">
        <v>57114750</v>
      </c>
      <c r="H90">
        <v>3486448</v>
      </c>
      <c r="K90">
        <v>0</v>
      </c>
      <c r="L90">
        <f t="shared" si="1"/>
        <v>57114750</v>
      </c>
      <c r="M90" s="575"/>
      <c r="N90" s="575"/>
      <c r="O90" s="576"/>
      <c r="P90" s="451"/>
    </row>
    <row r="91" spans="1:16" ht="13.5">
      <c r="A91" t="s">
        <v>1464</v>
      </c>
      <c r="B91" t="s">
        <v>1465</v>
      </c>
      <c r="C91" t="s">
        <v>1541</v>
      </c>
      <c r="D91">
        <v>17010</v>
      </c>
      <c r="E91">
        <v>1654732803</v>
      </c>
      <c r="F91">
        <v>124700</v>
      </c>
      <c r="G91">
        <v>2121147000</v>
      </c>
      <c r="H91">
        <v>466414197</v>
      </c>
      <c r="K91">
        <v>0</v>
      </c>
      <c r="L91">
        <f t="shared" si="1"/>
        <v>2121147000</v>
      </c>
      <c r="M91" s="575"/>
      <c r="N91" s="575"/>
      <c r="O91" s="576"/>
      <c r="P91" s="451"/>
    </row>
    <row r="92" spans="1:16" ht="13.5">
      <c r="A92" t="s">
        <v>1550</v>
      </c>
      <c r="B92" t="s">
        <v>1551</v>
      </c>
      <c r="C92" t="s">
        <v>1541</v>
      </c>
      <c r="D92">
        <v>1855</v>
      </c>
      <c r="E92">
        <v>18048091</v>
      </c>
      <c r="F92">
        <v>8900</v>
      </c>
      <c r="G92">
        <v>16509500</v>
      </c>
      <c r="H92">
        <v>-1538591</v>
      </c>
      <c r="K92">
        <v>0</v>
      </c>
      <c r="L92">
        <f t="shared" si="1"/>
        <v>16509500</v>
      </c>
      <c r="M92" s="575"/>
      <c r="N92" s="575"/>
      <c r="O92" s="576"/>
      <c r="P92" s="451"/>
    </row>
    <row r="93" spans="1:16" ht="13.5">
      <c r="A93" t="s">
        <v>7623</v>
      </c>
      <c r="B93" t="s">
        <v>1769</v>
      </c>
      <c r="C93" t="s">
        <v>1541</v>
      </c>
      <c r="D93">
        <v>8260</v>
      </c>
      <c r="E93">
        <v>161386245</v>
      </c>
      <c r="F93">
        <v>25650</v>
      </c>
      <c r="G93">
        <v>211869000</v>
      </c>
      <c r="H93">
        <v>50482755</v>
      </c>
      <c r="K93">
        <v>0</v>
      </c>
      <c r="L93">
        <f t="shared" si="1"/>
        <v>211869000</v>
      </c>
      <c r="M93" s="575"/>
      <c r="N93" s="575"/>
      <c r="O93" s="576"/>
      <c r="P93" s="451"/>
    </row>
    <row r="94" spans="1:16" ht="13.5">
      <c r="A94" t="s">
        <v>1490</v>
      </c>
      <c r="B94" t="s">
        <v>1491</v>
      </c>
      <c r="C94" t="s">
        <v>1541</v>
      </c>
      <c r="D94">
        <v>420</v>
      </c>
      <c r="E94">
        <v>36102180</v>
      </c>
      <c r="F94">
        <v>82900</v>
      </c>
      <c r="G94">
        <v>34818000</v>
      </c>
      <c r="H94">
        <v>-1284180</v>
      </c>
      <c r="K94">
        <v>0</v>
      </c>
      <c r="L94">
        <f t="shared" si="1"/>
        <v>34818000</v>
      </c>
      <c r="M94" s="575"/>
      <c r="N94" s="575"/>
      <c r="O94" s="576"/>
      <c r="P94" s="451"/>
    </row>
    <row r="95" spans="1:16" ht="13.5">
      <c r="A95" t="s">
        <v>8348</v>
      </c>
      <c r="B95" t="s">
        <v>8349</v>
      </c>
      <c r="C95" t="s">
        <v>1541</v>
      </c>
      <c r="D95">
        <v>1260</v>
      </c>
      <c r="E95">
        <v>154983604</v>
      </c>
      <c r="F95">
        <v>231000</v>
      </c>
      <c r="G95">
        <v>291060000</v>
      </c>
      <c r="H95">
        <v>136076396</v>
      </c>
      <c r="K95">
        <v>0</v>
      </c>
      <c r="L95">
        <f t="shared" si="1"/>
        <v>291060000</v>
      </c>
      <c r="M95" s="575"/>
      <c r="N95" s="575"/>
      <c r="O95" s="576"/>
      <c r="P95" s="451"/>
    </row>
    <row r="96" spans="1:16" ht="13.5">
      <c r="A96" t="s">
        <v>1564</v>
      </c>
      <c r="B96" t="s">
        <v>1565</v>
      </c>
      <c r="C96" t="s">
        <v>1541</v>
      </c>
      <c r="D96">
        <v>2590</v>
      </c>
      <c r="E96">
        <v>1005590850</v>
      </c>
      <c r="F96">
        <v>368500</v>
      </c>
      <c r="G96">
        <v>954415000</v>
      </c>
      <c r="H96">
        <v>-51175850</v>
      </c>
      <c r="K96">
        <v>0</v>
      </c>
      <c r="L96">
        <f t="shared" si="1"/>
        <v>954415000</v>
      </c>
      <c r="M96" s="575"/>
      <c r="N96" s="575"/>
      <c r="O96" s="576"/>
      <c r="P96" s="451"/>
    </row>
    <row r="97" spans="1:16" ht="13.5">
      <c r="A97" t="s">
        <v>1538</v>
      </c>
      <c r="B97" t="s">
        <v>1539</v>
      </c>
      <c r="C97" t="s">
        <v>1541</v>
      </c>
      <c r="D97">
        <v>4795</v>
      </c>
      <c r="E97">
        <v>780973992</v>
      </c>
      <c r="F97">
        <v>368000</v>
      </c>
      <c r="G97">
        <v>1764560000</v>
      </c>
      <c r="H97">
        <v>983586008</v>
      </c>
      <c r="K97">
        <v>0</v>
      </c>
      <c r="L97">
        <f t="shared" si="1"/>
        <v>1764560000</v>
      </c>
      <c r="M97" s="575"/>
      <c r="N97" s="575"/>
      <c r="O97" s="576"/>
      <c r="P97" s="451"/>
    </row>
    <row r="98" spans="1:16" ht="13.5">
      <c r="A98" t="s">
        <v>8352</v>
      </c>
      <c r="B98" t="s">
        <v>7714</v>
      </c>
      <c r="C98" t="s">
        <v>1541</v>
      </c>
      <c r="D98">
        <v>1015</v>
      </c>
      <c r="E98">
        <v>61857003</v>
      </c>
      <c r="F98">
        <v>78000</v>
      </c>
      <c r="G98">
        <v>79170000</v>
      </c>
      <c r="H98">
        <v>17312997</v>
      </c>
      <c r="K98">
        <v>0</v>
      </c>
      <c r="L98">
        <f t="shared" si="1"/>
        <v>79170000</v>
      </c>
      <c r="M98" s="575"/>
      <c r="N98" s="575"/>
      <c r="O98" s="576"/>
      <c r="P98" s="451"/>
    </row>
    <row r="99" spans="1:16" ht="13.5">
      <c r="A99" t="s">
        <v>9025</v>
      </c>
      <c r="B99" t="s">
        <v>9026</v>
      </c>
      <c r="C99" t="s">
        <v>1541</v>
      </c>
      <c r="D99">
        <v>6</v>
      </c>
      <c r="E99">
        <v>3000</v>
      </c>
      <c r="F99">
        <v>47500</v>
      </c>
      <c r="G99">
        <v>285000</v>
      </c>
      <c r="H99">
        <v>282000</v>
      </c>
      <c r="K99">
        <v>0</v>
      </c>
      <c r="L99">
        <f t="shared" si="1"/>
        <v>285000</v>
      </c>
      <c r="M99" s="575"/>
      <c r="N99" s="575"/>
      <c r="O99" s="576"/>
      <c r="P99" s="451"/>
    </row>
    <row r="100" spans="1:16" ht="13.5">
      <c r="A100" t="s">
        <v>1230</v>
      </c>
      <c r="B100" t="s">
        <v>1231</v>
      </c>
      <c r="C100" t="s">
        <v>1541</v>
      </c>
      <c r="D100">
        <v>3850</v>
      </c>
      <c r="E100">
        <v>163515001</v>
      </c>
      <c r="F100">
        <v>70100</v>
      </c>
      <c r="G100">
        <v>269885000</v>
      </c>
      <c r="H100">
        <v>106369999</v>
      </c>
      <c r="K100">
        <v>0</v>
      </c>
      <c r="L100">
        <f t="shared" si="1"/>
        <v>269885000</v>
      </c>
      <c r="M100" s="575"/>
      <c r="N100" s="575"/>
      <c r="O100" s="576"/>
      <c r="P100" s="451"/>
    </row>
    <row r="101" spans="1:16" ht="13.5">
      <c r="A101" t="s">
        <v>1234</v>
      </c>
      <c r="B101" t="s">
        <v>1235</v>
      </c>
      <c r="C101" t="s">
        <v>1541</v>
      </c>
      <c r="D101">
        <v>1470</v>
      </c>
      <c r="E101">
        <v>72979200</v>
      </c>
      <c r="F101">
        <v>81600</v>
      </c>
      <c r="G101">
        <v>119952000</v>
      </c>
      <c r="H101">
        <v>46972800</v>
      </c>
      <c r="K101">
        <v>0</v>
      </c>
      <c r="L101">
        <f t="shared" si="1"/>
        <v>119952000</v>
      </c>
      <c r="M101" s="575"/>
      <c r="N101" s="575"/>
      <c r="O101" s="576"/>
      <c r="P101" s="451"/>
    </row>
    <row r="102" spans="1:16" ht="13.5">
      <c r="A102" t="s">
        <v>9027</v>
      </c>
      <c r="B102" t="s">
        <v>3828</v>
      </c>
      <c r="C102" t="s">
        <v>1541</v>
      </c>
      <c r="D102">
        <v>35</v>
      </c>
      <c r="E102">
        <v>12702090</v>
      </c>
      <c r="F102">
        <v>326500</v>
      </c>
      <c r="G102">
        <v>11427500</v>
      </c>
      <c r="H102">
        <v>-1274590</v>
      </c>
      <c r="K102">
        <v>0</v>
      </c>
      <c r="L102">
        <f t="shared" si="1"/>
        <v>11427500</v>
      </c>
      <c r="M102" s="575"/>
      <c r="N102" s="575"/>
      <c r="O102" s="576"/>
      <c r="P102" s="451"/>
    </row>
    <row r="103" spans="1:16" ht="13.5">
      <c r="A103" t="s">
        <v>1272</v>
      </c>
      <c r="B103" t="s">
        <v>1273</v>
      </c>
      <c r="C103" t="s">
        <v>1541</v>
      </c>
      <c r="D103">
        <v>1540</v>
      </c>
      <c r="E103">
        <v>38323903</v>
      </c>
      <c r="F103">
        <v>26450</v>
      </c>
      <c r="G103">
        <v>40733000</v>
      </c>
      <c r="H103">
        <v>2409097</v>
      </c>
      <c r="K103">
        <v>0</v>
      </c>
      <c r="L103">
        <f t="shared" si="1"/>
        <v>40733000</v>
      </c>
      <c r="M103" s="575"/>
      <c r="N103" s="575"/>
      <c r="O103" s="576"/>
      <c r="P103" s="451"/>
    </row>
    <row r="104" spans="1:16" ht="13.5">
      <c r="A104" t="s">
        <v>7611</v>
      </c>
      <c r="B104" t="s">
        <v>4654</v>
      </c>
      <c r="C104" t="s">
        <v>1541</v>
      </c>
      <c r="D104">
        <v>560</v>
      </c>
      <c r="E104">
        <v>13429600</v>
      </c>
      <c r="F104">
        <v>25800</v>
      </c>
      <c r="G104">
        <v>14448000</v>
      </c>
      <c r="H104">
        <v>1018400</v>
      </c>
      <c r="K104">
        <v>0</v>
      </c>
      <c r="L104">
        <f t="shared" si="1"/>
        <v>14448000</v>
      </c>
      <c r="M104" s="575"/>
      <c r="N104" s="575"/>
      <c r="O104" s="576"/>
      <c r="P104" s="451"/>
    </row>
    <row r="105" spans="1:16" ht="13.5">
      <c r="A105" t="s">
        <v>7619</v>
      </c>
      <c r="B105" t="s">
        <v>4297</v>
      </c>
      <c r="C105" t="s">
        <v>1541</v>
      </c>
      <c r="D105">
        <v>280</v>
      </c>
      <c r="E105">
        <v>33441600</v>
      </c>
      <c r="F105">
        <v>191500</v>
      </c>
      <c r="G105">
        <v>53620000</v>
      </c>
      <c r="H105">
        <v>20178400</v>
      </c>
      <c r="K105">
        <v>0</v>
      </c>
      <c r="L105">
        <f t="shared" si="1"/>
        <v>53620000</v>
      </c>
      <c r="M105" s="575"/>
      <c r="N105" s="575"/>
      <c r="O105" s="576"/>
      <c r="P105" s="451"/>
    </row>
    <row r="106" spans="1:16" ht="13.5">
      <c r="A106" t="s">
        <v>1334</v>
      </c>
      <c r="B106" t="s">
        <v>1335</v>
      </c>
      <c r="C106" t="s">
        <v>1541</v>
      </c>
      <c r="D106">
        <v>16310</v>
      </c>
      <c r="E106">
        <v>312010828</v>
      </c>
      <c r="F106">
        <v>20500</v>
      </c>
      <c r="G106">
        <v>334355000</v>
      </c>
      <c r="H106">
        <v>22344172</v>
      </c>
      <c r="K106">
        <v>0</v>
      </c>
      <c r="L106">
        <f t="shared" si="1"/>
        <v>334355000</v>
      </c>
      <c r="M106" s="575"/>
      <c r="N106" s="575"/>
      <c r="O106" s="576"/>
      <c r="P106" s="451"/>
    </row>
    <row r="107" spans="1:16" ht="13.5">
      <c r="A107" t="s">
        <v>1339</v>
      </c>
      <c r="B107" t="s">
        <v>1340</v>
      </c>
      <c r="C107" t="s">
        <v>1541</v>
      </c>
      <c r="D107">
        <v>1015</v>
      </c>
      <c r="E107">
        <v>107868403</v>
      </c>
      <c r="F107">
        <v>104400</v>
      </c>
      <c r="G107">
        <v>105966000</v>
      </c>
      <c r="H107">
        <v>-1902403</v>
      </c>
      <c r="K107">
        <v>0</v>
      </c>
      <c r="L107">
        <f t="shared" si="1"/>
        <v>105966000</v>
      </c>
      <c r="M107" s="575"/>
      <c r="N107" s="575"/>
      <c r="O107" s="576"/>
      <c r="P107" s="451"/>
    </row>
    <row r="108" spans="1:16" ht="13.5">
      <c r="A108" t="s">
        <v>1354</v>
      </c>
      <c r="B108" t="s">
        <v>1079</v>
      </c>
      <c r="C108" t="s">
        <v>1541</v>
      </c>
      <c r="D108">
        <v>3185</v>
      </c>
      <c r="E108">
        <v>179579402</v>
      </c>
      <c r="F108">
        <v>75400</v>
      </c>
      <c r="G108">
        <v>240149000</v>
      </c>
      <c r="H108">
        <v>60569598</v>
      </c>
      <c r="K108">
        <v>0</v>
      </c>
      <c r="L108">
        <f t="shared" si="1"/>
        <v>240149000</v>
      </c>
      <c r="M108" s="575"/>
      <c r="N108" s="575"/>
      <c r="O108" s="576"/>
      <c r="P108" s="451"/>
    </row>
    <row r="109" spans="1:16" ht="13.5">
      <c r="A109" t="s">
        <v>1355</v>
      </c>
      <c r="B109" t="s">
        <v>1356</v>
      </c>
      <c r="C109" t="s">
        <v>1541</v>
      </c>
      <c r="D109">
        <v>7770</v>
      </c>
      <c r="E109">
        <v>423553346</v>
      </c>
      <c r="F109">
        <v>53500</v>
      </c>
      <c r="G109">
        <v>415695000</v>
      </c>
      <c r="H109">
        <v>-7858346</v>
      </c>
      <c r="K109">
        <v>0</v>
      </c>
      <c r="L109">
        <f t="shared" si="1"/>
        <v>415695000</v>
      </c>
      <c r="M109" s="575"/>
      <c r="N109" s="575"/>
      <c r="O109" s="576"/>
      <c r="P109" s="451"/>
    </row>
    <row r="110" spans="1:16" ht="13.5">
      <c r="A110" t="s">
        <v>1358</v>
      </c>
      <c r="B110" t="s">
        <v>1359</v>
      </c>
      <c r="C110" t="s">
        <v>1541</v>
      </c>
      <c r="D110">
        <v>1995</v>
      </c>
      <c r="E110">
        <v>283734602</v>
      </c>
      <c r="F110">
        <v>171500</v>
      </c>
      <c r="G110">
        <v>342142500</v>
      </c>
      <c r="H110">
        <v>58407898</v>
      </c>
      <c r="K110">
        <v>0</v>
      </c>
      <c r="L110">
        <f t="shared" si="1"/>
        <v>342142500</v>
      </c>
      <c r="M110" s="575"/>
      <c r="N110" s="575"/>
      <c r="O110" s="576"/>
      <c r="P110" s="451"/>
    </row>
    <row r="111" spans="1:16" ht="13.5">
      <c r="A111" t="s">
        <v>10423</v>
      </c>
      <c r="B111" t="s">
        <v>1361</v>
      </c>
      <c r="C111" t="s">
        <v>1541</v>
      </c>
      <c r="D111">
        <v>10386</v>
      </c>
      <c r="E111">
        <v>37899397</v>
      </c>
      <c r="F111">
        <v>2965</v>
      </c>
      <c r="G111">
        <v>30794490</v>
      </c>
      <c r="H111">
        <v>-7104907</v>
      </c>
      <c r="K111">
        <v>0</v>
      </c>
      <c r="L111">
        <f t="shared" si="1"/>
        <v>30794490</v>
      </c>
      <c r="M111" s="575"/>
      <c r="N111" s="575"/>
      <c r="O111" s="576"/>
      <c r="P111" s="451"/>
    </row>
    <row r="112" spans="1:16" ht="13.5">
      <c r="A112" t="s">
        <v>1365</v>
      </c>
      <c r="B112" t="s">
        <v>1366</v>
      </c>
      <c r="C112" t="s">
        <v>1541</v>
      </c>
      <c r="D112">
        <v>2870</v>
      </c>
      <c r="E112">
        <v>216939204</v>
      </c>
      <c r="F112">
        <v>86900</v>
      </c>
      <c r="G112">
        <v>249403000</v>
      </c>
      <c r="H112">
        <v>32463796</v>
      </c>
      <c r="K112">
        <v>0</v>
      </c>
      <c r="L112">
        <f t="shared" si="1"/>
        <v>249403000</v>
      </c>
      <c r="M112" s="575"/>
      <c r="N112" s="575"/>
      <c r="O112" s="576"/>
      <c r="P112" s="451"/>
    </row>
    <row r="113" spans="1:16" ht="13.5">
      <c r="A113" t="s">
        <v>1373</v>
      </c>
      <c r="B113" t="s">
        <v>8354</v>
      </c>
      <c r="C113" t="s">
        <v>1541</v>
      </c>
      <c r="D113">
        <v>8225</v>
      </c>
      <c r="E113">
        <v>164356653</v>
      </c>
      <c r="F113">
        <v>24050</v>
      </c>
      <c r="G113">
        <v>197811250</v>
      </c>
      <c r="H113">
        <v>33454597</v>
      </c>
      <c r="K113">
        <v>0</v>
      </c>
      <c r="L113">
        <f t="shared" si="1"/>
        <v>197811250</v>
      </c>
      <c r="M113" s="575"/>
      <c r="N113" s="575"/>
      <c r="O113" s="576"/>
      <c r="P113" s="451"/>
    </row>
    <row r="114" spans="1:16" ht="13.5">
      <c r="A114" t="s">
        <v>1376</v>
      </c>
      <c r="B114" t="s">
        <v>1377</v>
      </c>
      <c r="C114" t="s">
        <v>1541</v>
      </c>
      <c r="D114">
        <v>11760</v>
      </c>
      <c r="E114">
        <v>40950001</v>
      </c>
      <c r="F114">
        <v>3850</v>
      </c>
      <c r="G114">
        <v>45276000</v>
      </c>
      <c r="H114">
        <v>4325999</v>
      </c>
      <c r="K114">
        <v>0</v>
      </c>
      <c r="L114">
        <f t="shared" si="1"/>
        <v>45276000</v>
      </c>
      <c r="M114" s="575"/>
      <c r="N114" s="575"/>
      <c r="O114" s="576"/>
      <c r="P114" s="451"/>
    </row>
    <row r="115" spans="1:16" ht="13.5">
      <c r="A115" t="s">
        <v>1386</v>
      </c>
      <c r="B115" t="s">
        <v>1387</v>
      </c>
      <c r="C115" t="s">
        <v>1541</v>
      </c>
      <c r="D115">
        <v>14420</v>
      </c>
      <c r="E115">
        <v>175499645</v>
      </c>
      <c r="F115">
        <v>14720</v>
      </c>
      <c r="G115">
        <v>212262400</v>
      </c>
      <c r="H115">
        <v>36762755</v>
      </c>
      <c r="K115">
        <v>0</v>
      </c>
      <c r="L115">
        <f t="shared" si="1"/>
        <v>212262400</v>
      </c>
      <c r="M115" s="575"/>
      <c r="N115" s="575"/>
      <c r="O115" s="576"/>
      <c r="P115" s="451"/>
    </row>
    <row r="116" spans="1:16" ht="13.5">
      <c r="A116" t="s">
        <v>1390</v>
      </c>
      <c r="B116" t="s">
        <v>1391</v>
      </c>
      <c r="C116" t="s">
        <v>1541</v>
      </c>
      <c r="D116">
        <v>4690</v>
      </c>
      <c r="E116">
        <v>562693130</v>
      </c>
      <c r="F116">
        <v>142100</v>
      </c>
      <c r="G116">
        <v>666449000</v>
      </c>
      <c r="H116">
        <v>103755870</v>
      </c>
      <c r="K116">
        <v>0</v>
      </c>
      <c r="L116">
        <f t="shared" si="1"/>
        <v>666449000</v>
      </c>
      <c r="M116" s="575"/>
      <c r="N116" s="575"/>
      <c r="O116" s="576"/>
      <c r="P116" s="451"/>
    </row>
    <row r="117" spans="1:16" ht="13.5">
      <c r="A117" t="s">
        <v>1397</v>
      </c>
      <c r="B117" t="s">
        <v>1398</v>
      </c>
      <c r="C117" t="s">
        <v>1541</v>
      </c>
      <c r="D117">
        <v>5950</v>
      </c>
      <c r="E117">
        <v>99222205</v>
      </c>
      <c r="F117">
        <v>18950</v>
      </c>
      <c r="G117">
        <v>112752500</v>
      </c>
      <c r="H117">
        <v>13530295</v>
      </c>
      <c r="K117">
        <v>0</v>
      </c>
      <c r="L117">
        <f t="shared" si="1"/>
        <v>112752500</v>
      </c>
      <c r="M117" s="575"/>
      <c r="N117" s="575"/>
      <c r="O117" s="576"/>
      <c r="P117" s="451"/>
    </row>
    <row r="118" spans="1:16" ht="13.5">
      <c r="A118" t="s">
        <v>9028</v>
      </c>
      <c r="B118" t="s">
        <v>9029</v>
      </c>
      <c r="C118" t="s">
        <v>1541</v>
      </c>
      <c r="D118">
        <v>2485</v>
      </c>
      <c r="E118">
        <v>161167540</v>
      </c>
      <c r="F118">
        <v>61400</v>
      </c>
      <c r="G118">
        <v>152579000</v>
      </c>
      <c r="H118">
        <v>-8588540</v>
      </c>
      <c r="K118">
        <v>0</v>
      </c>
      <c r="L118">
        <f t="shared" si="1"/>
        <v>152579000</v>
      </c>
      <c r="M118" s="575"/>
      <c r="N118" s="575"/>
      <c r="O118" s="576"/>
      <c r="P118" s="451"/>
    </row>
    <row r="119" spans="1:16" ht="13.5">
      <c r="A119" t="s">
        <v>1436</v>
      </c>
      <c r="B119" t="s">
        <v>1437</v>
      </c>
      <c r="C119" t="s">
        <v>1541</v>
      </c>
      <c r="D119">
        <v>630</v>
      </c>
      <c r="E119">
        <v>40239002</v>
      </c>
      <c r="F119">
        <v>88600</v>
      </c>
      <c r="G119">
        <v>55818000</v>
      </c>
      <c r="H119">
        <v>15578998</v>
      </c>
      <c r="K119">
        <v>0</v>
      </c>
      <c r="L119">
        <f t="shared" si="1"/>
        <v>55818000</v>
      </c>
      <c r="M119" s="575"/>
      <c r="N119" s="575"/>
      <c r="O119" s="576"/>
      <c r="P119" s="451"/>
    </row>
    <row r="120" spans="1:16" ht="13.5">
      <c r="A120" t="s">
        <v>9030</v>
      </c>
      <c r="B120" t="s">
        <v>9031</v>
      </c>
      <c r="C120" t="s">
        <v>1541</v>
      </c>
      <c r="D120">
        <v>1023</v>
      </c>
      <c r="E120">
        <v>96047160</v>
      </c>
      <c r="F120">
        <v>89500</v>
      </c>
      <c r="G120">
        <v>91558500</v>
      </c>
      <c r="H120">
        <v>-4488660</v>
      </c>
      <c r="K120">
        <v>0</v>
      </c>
      <c r="L120">
        <f t="shared" si="1"/>
        <v>91558500</v>
      </c>
      <c r="M120" s="575"/>
      <c r="N120" s="575"/>
      <c r="O120" s="576"/>
      <c r="P120" s="451"/>
    </row>
    <row r="121" spans="1:16" ht="13.5">
      <c r="A121" t="s">
        <v>1444</v>
      </c>
      <c r="B121" t="s">
        <v>1445</v>
      </c>
      <c r="C121" t="s">
        <v>1541</v>
      </c>
      <c r="D121">
        <v>700</v>
      </c>
      <c r="E121">
        <v>214846120</v>
      </c>
      <c r="F121">
        <v>421000</v>
      </c>
      <c r="G121">
        <v>294700000</v>
      </c>
      <c r="H121">
        <v>79853880</v>
      </c>
      <c r="K121">
        <v>0</v>
      </c>
      <c r="L121">
        <f t="shared" si="1"/>
        <v>294700000</v>
      </c>
      <c r="M121" s="575"/>
      <c r="N121" s="575"/>
      <c r="O121" s="576"/>
      <c r="P121" s="451"/>
    </row>
    <row r="122" spans="1:16" ht="13.5">
      <c r="A122" t="s">
        <v>1446</v>
      </c>
      <c r="B122" t="s">
        <v>9032</v>
      </c>
      <c r="C122" t="s">
        <v>1541</v>
      </c>
      <c r="D122">
        <v>1785</v>
      </c>
      <c r="E122">
        <v>72692853</v>
      </c>
      <c r="F122">
        <v>42700</v>
      </c>
      <c r="G122">
        <v>76219500</v>
      </c>
      <c r="H122">
        <v>3526647</v>
      </c>
      <c r="K122">
        <v>0</v>
      </c>
      <c r="L122">
        <f t="shared" si="1"/>
        <v>76219500</v>
      </c>
      <c r="M122" s="575"/>
      <c r="N122" s="575"/>
      <c r="O122" s="576"/>
      <c r="P122" s="451"/>
    </row>
    <row r="123" spans="1:16" ht="13.5">
      <c r="A123" t="s">
        <v>1467</v>
      </c>
      <c r="B123" t="s">
        <v>1468</v>
      </c>
      <c r="C123" t="s">
        <v>1541</v>
      </c>
      <c r="D123">
        <v>1155</v>
      </c>
      <c r="E123">
        <v>65231100</v>
      </c>
      <c r="F123">
        <v>81800</v>
      </c>
      <c r="G123">
        <v>94479000</v>
      </c>
      <c r="H123">
        <v>29247900</v>
      </c>
      <c r="K123">
        <v>0</v>
      </c>
      <c r="L123">
        <f t="shared" si="1"/>
        <v>94479000</v>
      </c>
      <c r="M123" s="575"/>
      <c r="N123" s="575"/>
      <c r="O123" s="576"/>
      <c r="P123" s="451"/>
    </row>
    <row r="124" spans="1:16" ht="13.5">
      <c r="A124" t="s">
        <v>1502</v>
      </c>
      <c r="B124" t="s">
        <v>1503</v>
      </c>
      <c r="C124" t="s">
        <v>1541</v>
      </c>
      <c r="D124">
        <v>1680</v>
      </c>
      <c r="E124">
        <v>85386690</v>
      </c>
      <c r="F124">
        <v>48250</v>
      </c>
      <c r="G124">
        <v>81060000</v>
      </c>
      <c r="H124">
        <v>-4326690</v>
      </c>
      <c r="K124">
        <v>0</v>
      </c>
      <c r="L124">
        <f t="shared" si="1"/>
        <v>81060000</v>
      </c>
      <c r="M124" s="575"/>
      <c r="N124" s="575"/>
      <c r="O124" s="576"/>
      <c r="P124" s="451"/>
    </row>
    <row r="125" spans="1:16" ht="13.5">
      <c r="A125" t="s">
        <v>1504</v>
      </c>
      <c r="B125" t="s">
        <v>1505</v>
      </c>
      <c r="C125" t="s">
        <v>1541</v>
      </c>
      <c r="D125">
        <v>1505</v>
      </c>
      <c r="E125">
        <v>447157003</v>
      </c>
      <c r="F125">
        <v>246000</v>
      </c>
      <c r="G125">
        <v>370230000</v>
      </c>
      <c r="H125">
        <v>-76927003</v>
      </c>
      <c r="K125">
        <v>0</v>
      </c>
      <c r="L125">
        <f t="shared" si="1"/>
        <v>370230000</v>
      </c>
      <c r="M125" s="575"/>
      <c r="N125" s="575"/>
      <c r="O125" s="576"/>
      <c r="P125" s="451"/>
    </row>
    <row r="126" spans="1:16" ht="13.5">
      <c r="A126" t="s">
        <v>1536</v>
      </c>
      <c r="B126" t="s">
        <v>1537</v>
      </c>
      <c r="C126" t="s">
        <v>1541</v>
      </c>
      <c r="D126">
        <v>1505</v>
      </c>
      <c r="E126">
        <v>52834100</v>
      </c>
      <c r="F126">
        <v>49100</v>
      </c>
      <c r="G126">
        <v>73895500</v>
      </c>
      <c r="H126">
        <v>21061400</v>
      </c>
      <c r="K126">
        <v>0</v>
      </c>
      <c r="L126">
        <f t="shared" si="1"/>
        <v>73895500</v>
      </c>
      <c r="M126" s="575"/>
      <c r="N126" s="575"/>
      <c r="O126" s="576"/>
      <c r="P126" s="451"/>
    </row>
    <row r="127" spans="1:16" ht="13.5">
      <c r="A127" t="s">
        <v>1225</v>
      </c>
      <c r="B127" t="s">
        <v>1226</v>
      </c>
      <c r="C127" t="s">
        <v>1541</v>
      </c>
      <c r="D127">
        <v>12705</v>
      </c>
      <c r="E127">
        <v>1336203003</v>
      </c>
      <c r="F127">
        <v>121800</v>
      </c>
      <c r="G127">
        <v>1547469000</v>
      </c>
      <c r="H127">
        <v>211265997</v>
      </c>
      <c r="K127">
        <v>0</v>
      </c>
      <c r="L127">
        <f t="shared" si="1"/>
        <v>1547469000</v>
      </c>
      <c r="M127" s="575"/>
      <c r="N127" s="575"/>
      <c r="O127" s="576"/>
      <c r="P127" s="451"/>
    </row>
    <row r="128" spans="1:16" ht="13.5">
      <c r="A128" t="s">
        <v>1253</v>
      </c>
      <c r="B128" t="s">
        <v>1254</v>
      </c>
      <c r="C128" t="s">
        <v>1541</v>
      </c>
      <c r="D128">
        <v>1015</v>
      </c>
      <c r="E128">
        <v>22062040</v>
      </c>
      <c r="F128">
        <v>22050</v>
      </c>
      <c r="G128">
        <v>22380750</v>
      </c>
      <c r="H128">
        <v>318710</v>
      </c>
      <c r="K128">
        <v>0</v>
      </c>
      <c r="L128">
        <f t="shared" si="1"/>
        <v>22380750</v>
      </c>
      <c r="M128" s="575"/>
      <c r="N128" s="575"/>
      <c r="O128" s="576"/>
      <c r="P128" s="451"/>
    </row>
    <row r="129" spans="1:16" ht="13.5">
      <c r="A129" t="s">
        <v>1265</v>
      </c>
      <c r="B129" t="s">
        <v>1266</v>
      </c>
      <c r="C129" t="s">
        <v>1541</v>
      </c>
      <c r="D129">
        <v>350</v>
      </c>
      <c r="E129">
        <v>59611000</v>
      </c>
      <c r="F129">
        <v>247000</v>
      </c>
      <c r="G129">
        <v>86450000</v>
      </c>
      <c r="H129">
        <v>26839000</v>
      </c>
      <c r="K129">
        <v>0</v>
      </c>
      <c r="L129">
        <f t="shared" si="1"/>
        <v>86450000</v>
      </c>
      <c r="M129" s="575"/>
      <c r="N129" s="575"/>
      <c r="O129" s="576"/>
      <c r="P129" s="451"/>
    </row>
    <row r="130" spans="1:16" ht="13.5">
      <c r="A130" t="s">
        <v>1267</v>
      </c>
      <c r="B130" t="s">
        <v>1268</v>
      </c>
      <c r="C130" t="s">
        <v>1541</v>
      </c>
      <c r="D130">
        <v>175</v>
      </c>
      <c r="E130">
        <v>69985000</v>
      </c>
      <c r="F130">
        <v>432500</v>
      </c>
      <c r="G130">
        <v>75687500</v>
      </c>
      <c r="H130">
        <v>5702500</v>
      </c>
      <c r="K130">
        <v>0</v>
      </c>
      <c r="L130">
        <f t="shared" si="1"/>
        <v>75687500</v>
      </c>
      <c r="M130" s="575"/>
      <c r="N130" s="575"/>
      <c r="O130" s="576"/>
      <c r="P130" s="451"/>
    </row>
    <row r="131" spans="1:16" ht="13.5">
      <c r="A131" t="s">
        <v>1276</v>
      </c>
      <c r="B131" t="s">
        <v>1277</v>
      </c>
      <c r="C131" t="s">
        <v>1541</v>
      </c>
      <c r="D131">
        <v>175</v>
      </c>
      <c r="E131">
        <v>20760000</v>
      </c>
      <c r="F131">
        <v>139200</v>
      </c>
      <c r="G131">
        <v>24360000</v>
      </c>
      <c r="H131">
        <v>3600000</v>
      </c>
      <c r="K131">
        <v>0</v>
      </c>
      <c r="L131">
        <f t="shared" si="1"/>
        <v>24360000</v>
      </c>
      <c r="M131" s="575"/>
      <c r="N131" s="575"/>
      <c r="O131" s="576"/>
      <c r="P131" s="451"/>
    </row>
    <row r="132" spans="1:16" ht="13.5">
      <c r="A132" t="s">
        <v>1284</v>
      </c>
      <c r="B132" t="s">
        <v>1285</v>
      </c>
      <c r="C132" t="s">
        <v>1541</v>
      </c>
      <c r="D132">
        <v>840</v>
      </c>
      <c r="E132">
        <v>28527600</v>
      </c>
      <c r="F132">
        <v>42850</v>
      </c>
      <c r="G132">
        <v>35994000</v>
      </c>
      <c r="H132">
        <v>7466400</v>
      </c>
      <c r="K132">
        <v>0</v>
      </c>
      <c r="L132">
        <f t="shared" ref="L132:L195" si="2">D132*F132</f>
        <v>35994000</v>
      </c>
      <c r="M132" s="575"/>
      <c r="N132" s="575"/>
      <c r="O132" s="576"/>
      <c r="P132" s="451"/>
    </row>
    <row r="133" spans="1:16" ht="13.5">
      <c r="A133" t="s">
        <v>1288</v>
      </c>
      <c r="B133" t="s">
        <v>1035</v>
      </c>
      <c r="C133" t="s">
        <v>1541</v>
      </c>
      <c r="D133">
        <v>7665</v>
      </c>
      <c r="E133">
        <v>128596921</v>
      </c>
      <c r="F133">
        <v>21100</v>
      </c>
      <c r="G133">
        <v>161731500</v>
      </c>
      <c r="H133">
        <v>33134579</v>
      </c>
      <c r="K133">
        <v>0</v>
      </c>
      <c r="L133">
        <f t="shared" si="2"/>
        <v>161731500</v>
      </c>
      <c r="M133" s="575"/>
      <c r="N133" s="575"/>
      <c r="O133" s="576"/>
      <c r="P133" s="451"/>
    </row>
    <row r="134" spans="1:16" ht="13.5">
      <c r="A134" t="s">
        <v>9033</v>
      </c>
      <c r="B134" t="s">
        <v>1289</v>
      </c>
      <c r="C134" t="s">
        <v>1541</v>
      </c>
      <c r="D134">
        <v>525</v>
      </c>
      <c r="E134">
        <v>23260080</v>
      </c>
      <c r="F134">
        <v>41900</v>
      </c>
      <c r="G134">
        <v>21997500</v>
      </c>
      <c r="H134">
        <v>-1262580</v>
      </c>
      <c r="K134">
        <v>0</v>
      </c>
      <c r="L134">
        <f t="shared" si="2"/>
        <v>21997500</v>
      </c>
      <c r="M134" s="575"/>
      <c r="N134" s="575"/>
      <c r="O134" s="576"/>
      <c r="P134" s="451"/>
    </row>
    <row r="135" spans="1:16" ht="13.5">
      <c r="A135" t="s">
        <v>1303</v>
      </c>
      <c r="B135" t="s">
        <v>1304</v>
      </c>
      <c r="C135" t="s">
        <v>1541</v>
      </c>
      <c r="D135">
        <v>70</v>
      </c>
      <c r="E135">
        <v>27469000</v>
      </c>
      <c r="F135">
        <v>385000</v>
      </c>
      <c r="G135">
        <v>26950000</v>
      </c>
      <c r="H135">
        <v>-519000</v>
      </c>
      <c r="K135">
        <v>0</v>
      </c>
      <c r="L135">
        <f t="shared" si="2"/>
        <v>26950000</v>
      </c>
      <c r="M135" s="575"/>
      <c r="N135" s="575"/>
      <c r="O135" s="576"/>
      <c r="P135" s="451"/>
    </row>
    <row r="136" spans="1:16" ht="13.5">
      <c r="A136" t="s">
        <v>9034</v>
      </c>
      <c r="B136" t="s">
        <v>1678</v>
      </c>
      <c r="C136" t="s">
        <v>1541</v>
      </c>
      <c r="D136">
        <v>1085</v>
      </c>
      <c r="E136">
        <v>25814120</v>
      </c>
      <c r="F136">
        <v>24400</v>
      </c>
      <c r="G136">
        <v>26474000</v>
      </c>
      <c r="H136">
        <v>659880</v>
      </c>
      <c r="K136">
        <v>0</v>
      </c>
      <c r="L136">
        <f t="shared" si="2"/>
        <v>26474000</v>
      </c>
      <c r="M136" s="575"/>
      <c r="N136" s="575"/>
      <c r="O136" s="576"/>
      <c r="P136" s="451"/>
    </row>
    <row r="137" spans="1:16" ht="13.5">
      <c r="A137" t="s">
        <v>1316</v>
      </c>
      <c r="B137" t="s">
        <v>1317</v>
      </c>
      <c r="C137" t="s">
        <v>1541</v>
      </c>
      <c r="D137">
        <v>5670</v>
      </c>
      <c r="E137">
        <v>118734663</v>
      </c>
      <c r="F137">
        <v>26800</v>
      </c>
      <c r="G137">
        <v>151956000</v>
      </c>
      <c r="H137">
        <v>33221337</v>
      </c>
      <c r="K137">
        <v>0</v>
      </c>
      <c r="L137">
        <f t="shared" si="2"/>
        <v>151956000</v>
      </c>
      <c r="M137" s="575"/>
      <c r="N137" s="575"/>
      <c r="O137" s="576"/>
      <c r="P137" s="451"/>
    </row>
    <row r="138" spans="1:16" ht="13.5">
      <c r="A138" t="s">
        <v>1321</v>
      </c>
      <c r="B138" t="s">
        <v>1322</v>
      </c>
      <c r="C138" t="s">
        <v>1541</v>
      </c>
      <c r="D138">
        <v>805</v>
      </c>
      <c r="E138">
        <v>218230902</v>
      </c>
      <c r="F138">
        <v>460000</v>
      </c>
      <c r="G138">
        <v>370300000</v>
      </c>
      <c r="H138">
        <v>152069098</v>
      </c>
      <c r="K138">
        <v>0</v>
      </c>
      <c r="L138">
        <f t="shared" si="2"/>
        <v>370300000</v>
      </c>
      <c r="M138" s="575"/>
      <c r="N138" s="575"/>
      <c r="O138" s="576"/>
      <c r="P138" s="451"/>
    </row>
    <row r="139" spans="1:16" ht="13.5">
      <c r="A139" t="s">
        <v>1330</v>
      </c>
      <c r="B139" t="s">
        <v>1331</v>
      </c>
      <c r="C139" t="s">
        <v>1541</v>
      </c>
      <c r="D139">
        <v>735</v>
      </c>
      <c r="E139">
        <v>143075104</v>
      </c>
      <c r="F139">
        <v>271000</v>
      </c>
      <c r="G139">
        <v>199185000</v>
      </c>
      <c r="H139">
        <v>56109896</v>
      </c>
      <c r="K139">
        <v>0</v>
      </c>
      <c r="L139">
        <f t="shared" si="2"/>
        <v>199185000</v>
      </c>
      <c r="M139" s="575"/>
      <c r="N139" s="575"/>
      <c r="O139" s="576"/>
      <c r="P139" s="451"/>
    </row>
    <row r="140" spans="1:16" ht="13.5">
      <c r="A140" t="s">
        <v>1343</v>
      </c>
      <c r="B140" t="s">
        <v>1344</v>
      </c>
      <c r="C140" t="s">
        <v>1541</v>
      </c>
      <c r="D140">
        <v>1715</v>
      </c>
      <c r="E140">
        <v>1049097602</v>
      </c>
      <c r="F140">
        <v>941000</v>
      </c>
      <c r="G140">
        <v>1613815000</v>
      </c>
      <c r="H140">
        <v>564717398</v>
      </c>
      <c r="K140">
        <v>0</v>
      </c>
      <c r="L140">
        <f t="shared" si="2"/>
        <v>1613815000</v>
      </c>
      <c r="M140" s="575"/>
      <c r="N140" s="575"/>
      <c r="O140" s="576"/>
      <c r="P140" s="451"/>
    </row>
    <row r="141" spans="1:16" ht="13.5">
      <c r="A141" t="s">
        <v>1345</v>
      </c>
      <c r="B141" t="s">
        <v>1346</v>
      </c>
      <c r="C141" t="s">
        <v>1541</v>
      </c>
      <c r="D141">
        <v>1260</v>
      </c>
      <c r="E141">
        <v>83278802</v>
      </c>
      <c r="F141">
        <v>72100</v>
      </c>
      <c r="G141">
        <v>90846000</v>
      </c>
      <c r="H141">
        <v>7567198</v>
      </c>
      <c r="K141">
        <v>0</v>
      </c>
      <c r="L141">
        <f t="shared" si="2"/>
        <v>90846000</v>
      </c>
      <c r="M141" s="575"/>
      <c r="N141" s="575"/>
      <c r="O141" s="576"/>
      <c r="P141" s="451"/>
    </row>
    <row r="142" spans="1:16" ht="13.5">
      <c r="A142" t="s">
        <v>1369</v>
      </c>
      <c r="B142" t="s">
        <v>1370</v>
      </c>
      <c r="C142" t="s">
        <v>1541</v>
      </c>
      <c r="D142">
        <v>14210</v>
      </c>
      <c r="E142">
        <v>236268921</v>
      </c>
      <c r="F142">
        <v>20950</v>
      </c>
      <c r="G142">
        <v>297699500</v>
      </c>
      <c r="H142">
        <v>61430579</v>
      </c>
      <c r="K142">
        <v>0</v>
      </c>
      <c r="L142">
        <f t="shared" si="2"/>
        <v>297699500</v>
      </c>
      <c r="M142" s="575"/>
      <c r="N142" s="575"/>
      <c r="O142" s="576"/>
      <c r="P142" s="451"/>
    </row>
    <row r="143" spans="1:16" ht="13.5">
      <c r="A143" t="s">
        <v>1380</v>
      </c>
      <c r="B143" t="s">
        <v>1381</v>
      </c>
      <c r="C143" t="s">
        <v>1541</v>
      </c>
      <c r="D143">
        <v>3605</v>
      </c>
      <c r="E143">
        <v>68237503</v>
      </c>
      <c r="F143">
        <v>21000</v>
      </c>
      <c r="G143">
        <v>75705000</v>
      </c>
      <c r="H143">
        <v>7467497</v>
      </c>
      <c r="K143">
        <v>0</v>
      </c>
      <c r="L143">
        <f t="shared" si="2"/>
        <v>75705000</v>
      </c>
      <c r="M143" s="575"/>
      <c r="N143" s="575"/>
      <c r="O143" s="576"/>
      <c r="P143" s="451"/>
    </row>
    <row r="144" spans="1:16" ht="13.5">
      <c r="A144" t="s">
        <v>1399</v>
      </c>
      <c r="B144" t="s">
        <v>1400</v>
      </c>
      <c r="C144" t="s">
        <v>1541</v>
      </c>
      <c r="D144">
        <v>7140</v>
      </c>
      <c r="E144">
        <v>1547130402</v>
      </c>
      <c r="F144">
        <v>242500</v>
      </c>
      <c r="G144">
        <v>1731450000</v>
      </c>
      <c r="H144">
        <v>184319598</v>
      </c>
      <c r="K144">
        <v>0</v>
      </c>
      <c r="L144">
        <f t="shared" si="2"/>
        <v>1731450000</v>
      </c>
      <c r="M144" s="575"/>
      <c r="N144" s="575"/>
      <c r="O144" s="576"/>
      <c r="P144" s="451"/>
    </row>
    <row r="145" spans="1:16" ht="13.5">
      <c r="A145" t="s">
        <v>1401</v>
      </c>
      <c r="B145" t="s">
        <v>1402</v>
      </c>
      <c r="C145" t="s">
        <v>1541</v>
      </c>
      <c r="D145">
        <v>17640</v>
      </c>
      <c r="E145">
        <v>829278371</v>
      </c>
      <c r="F145">
        <v>60100</v>
      </c>
      <c r="G145">
        <v>1060164000</v>
      </c>
      <c r="H145">
        <v>230885629</v>
      </c>
      <c r="K145">
        <v>0</v>
      </c>
      <c r="L145">
        <f t="shared" si="2"/>
        <v>1060164000</v>
      </c>
      <c r="M145" s="575"/>
      <c r="N145" s="575"/>
      <c r="O145" s="576"/>
      <c r="P145" s="451"/>
    </row>
    <row r="146" spans="1:16" ht="13.5">
      <c r="A146" t="s">
        <v>1403</v>
      </c>
      <c r="B146" t="s">
        <v>1404</v>
      </c>
      <c r="C146" t="s">
        <v>1541</v>
      </c>
      <c r="D146">
        <v>1925</v>
      </c>
      <c r="E146">
        <v>72008630</v>
      </c>
      <c r="F146">
        <v>39300</v>
      </c>
      <c r="G146">
        <v>75652500</v>
      </c>
      <c r="H146">
        <v>3643870</v>
      </c>
      <c r="K146">
        <v>0</v>
      </c>
      <c r="L146">
        <f t="shared" si="2"/>
        <v>75652500</v>
      </c>
      <c r="M146" s="575"/>
      <c r="N146" s="575"/>
      <c r="O146" s="576"/>
      <c r="P146" s="451"/>
    </row>
    <row r="147" spans="1:16" ht="13.5">
      <c r="A147" t="s">
        <v>1408</v>
      </c>
      <c r="B147" t="s">
        <v>7606</v>
      </c>
      <c r="C147" t="s">
        <v>1541</v>
      </c>
      <c r="D147">
        <v>6895</v>
      </c>
      <c r="E147">
        <v>569920060</v>
      </c>
      <c r="F147">
        <v>113600</v>
      </c>
      <c r="G147">
        <v>783272000</v>
      </c>
      <c r="H147">
        <v>213351940</v>
      </c>
      <c r="K147">
        <v>0</v>
      </c>
      <c r="L147">
        <f t="shared" si="2"/>
        <v>783272000</v>
      </c>
      <c r="M147" s="575"/>
      <c r="N147" s="575"/>
      <c r="O147" s="576"/>
      <c r="P147" s="451"/>
    </row>
    <row r="148" spans="1:16" ht="13.5">
      <c r="A148" t="s">
        <v>1412</v>
      </c>
      <c r="B148" t="s">
        <v>1413</v>
      </c>
      <c r="C148" t="s">
        <v>1541</v>
      </c>
      <c r="D148">
        <v>2415</v>
      </c>
      <c r="E148">
        <v>109013102</v>
      </c>
      <c r="F148">
        <v>49600</v>
      </c>
      <c r="G148">
        <v>119784000</v>
      </c>
      <c r="H148">
        <v>10770898</v>
      </c>
      <c r="K148">
        <v>0</v>
      </c>
      <c r="L148">
        <f t="shared" si="2"/>
        <v>119784000</v>
      </c>
      <c r="M148" s="575"/>
      <c r="N148" s="575"/>
      <c r="O148" s="576"/>
      <c r="P148" s="451"/>
    </row>
    <row r="149" spans="1:16" ht="13.5">
      <c r="A149" t="s">
        <v>1433</v>
      </c>
      <c r="B149" t="s">
        <v>1549</v>
      </c>
      <c r="C149" t="s">
        <v>1541</v>
      </c>
      <c r="D149">
        <v>1120</v>
      </c>
      <c r="E149">
        <v>19616644</v>
      </c>
      <c r="F149">
        <v>18940</v>
      </c>
      <c r="G149">
        <v>21212800</v>
      </c>
      <c r="H149">
        <v>1596156</v>
      </c>
      <c r="K149">
        <v>0</v>
      </c>
      <c r="L149">
        <f t="shared" si="2"/>
        <v>21212800</v>
      </c>
      <c r="M149" s="575"/>
      <c r="N149" s="575"/>
      <c r="O149" s="576"/>
      <c r="P149" s="451"/>
    </row>
    <row r="150" spans="1:16" ht="13.5">
      <c r="A150" t="s">
        <v>1451</v>
      </c>
      <c r="B150" t="s">
        <v>1452</v>
      </c>
      <c r="C150" t="s">
        <v>1541</v>
      </c>
      <c r="D150">
        <v>17290</v>
      </c>
      <c r="E150">
        <v>47441293</v>
      </c>
      <c r="F150">
        <v>3255</v>
      </c>
      <c r="G150">
        <v>56278950</v>
      </c>
      <c r="H150">
        <v>8837657</v>
      </c>
      <c r="K150">
        <v>0</v>
      </c>
      <c r="L150">
        <f t="shared" si="2"/>
        <v>56278950</v>
      </c>
      <c r="M150" s="575"/>
      <c r="N150" s="575"/>
      <c r="O150" s="576"/>
      <c r="P150" s="451"/>
    </row>
    <row r="151" spans="1:16" ht="13.5">
      <c r="A151" t="s">
        <v>1453</v>
      </c>
      <c r="B151" t="s">
        <v>1454</v>
      </c>
      <c r="C151" t="s">
        <v>1541</v>
      </c>
      <c r="D151">
        <v>1610</v>
      </c>
      <c r="E151">
        <v>178889403</v>
      </c>
      <c r="F151">
        <v>119500</v>
      </c>
      <c r="G151">
        <v>192395000</v>
      </c>
      <c r="H151">
        <v>13505597</v>
      </c>
      <c r="K151">
        <v>0</v>
      </c>
      <c r="L151">
        <f t="shared" si="2"/>
        <v>192395000</v>
      </c>
      <c r="M151" s="575"/>
      <c r="N151" s="575"/>
      <c r="O151" s="576"/>
      <c r="P151" s="451"/>
    </row>
    <row r="152" spans="1:16" ht="13.5">
      <c r="A152" t="s">
        <v>1469</v>
      </c>
      <c r="B152" t="s">
        <v>1470</v>
      </c>
      <c r="C152" t="s">
        <v>1541</v>
      </c>
      <c r="D152">
        <v>1260</v>
      </c>
      <c r="E152">
        <v>51987602</v>
      </c>
      <c r="F152">
        <v>41600</v>
      </c>
      <c r="G152">
        <v>52416000</v>
      </c>
      <c r="H152">
        <v>428398</v>
      </c>
      <c r="K152">
        <v>0</v>
      </c>
      <c r="L152">
        <f t="shared" si="2"/>
        <v>52416000</v>
      </c>
      <c r="M152" s="575"/>
      <c r="N152" s="575"/>
      <c r="O152" s="576"/>
      <c r="P152" s="451"/>
    </row>
    <row r="153" spans="1:16" ht="13.5">
      <c r="A153" t="s">
        <v>1471</v>
      </c>
      <c r="B153" t="s">
        <v>1472</v>
      </c>
      <c r="C153" t="s">
        <v>1541</v>
      </c>
      <c r="D153">
        <v>1575</v>
      </c>
      <c r="E153">
        <v>19668153</v>
      </c>
      <c r="F153">
        <v>14970</v>
      </c>
      <c r="G153">
        <v>23577750</v>
      </c>
      <c r="H153">
        <v>3909597</v>
      </c>
      <c r="K153">
        <v>0</v>
      </c>
      <c r="L153">
        <f t="shared" si="2"/>
        <v>23577750</v>
      </c>
      <c r="M153" s="575"/>
      <c r="N153" s="575"/>
      <c r="O153" s="576"/>
      <c r="P153" s="451"/>
    </row>
    <row r="154" spans="1:16" ht="13.5">
      <c r="A154" t="s">
        <v>1473</v>
      </c>
      <c r="B154" t="s">
        <v>1474</v>
      </c>
      <c r="C154" t="s">
        <v>1541</v>
      </c>
      <c r="D154">
        <v>945</v>
      </c>
      <c r="E154">
        <v>31114804</v>
      </c>
      <c r="F154">
        <v>44850</v>
      </c>
      <c r="G154">
        <v>42383250</v>
      </c>
      <c r="H154">
        <v>11268446</v>
      </c>
      <c r="K154">
        <v>0</v>
      </c>
      <c r="L154">
        <f t="shared" si="2"/>
        <v>42383250</v>
      </c>
      <c r="M154" s="575"/>
      <c r="N154" s="575"/>
      <c r="O154" s="576"/>
      <c r="P154" s="451"/>
    </row>
    <row r="155" spans="1:16" ht="13.5">
      <c r="A155" t="s">
        <v>1477</v>
      </c>
      <c r="B155" t="s">
        <v>1478</v>
      </c>
      <c r="C155" t="s">
        <v>1541</v>
      </c>
      <c r="D155">
        <v>4025</v>
      </c>
      <c r="E155">
        <v>432710502</v>
      </c>
      <c r="F155">
        <v>113100</v>
      </c>
      <c r="G155">
        <v>455227500</v>
      </c>
      <c r="H155">
        <v>22516998</v>
      </c>
      <c r="K155">
        <v>0</v>
      </c>
      <c r="L155">
        <f t="shared" si="2"/>
        <v>455227500</v>
      </c>
      <c r="M155" s="575"/>
      <c r="N155" s="575"/>
      <c r="O155" s="576"/>
      <c r="P155" s="451"/>
    </row>
    <row r="156" spans="1:16" ht="13.5">
      <c r="A156" t="s">
        <v>1479</v>
      </c>
      <c r="B156" t="s">
        <v>1480</v>
      </c>
      <c r="C156" t="s">
        <v>1541</v>
      </c>
      <c r="D156">
        <v>13510</v>
      </c>
      <c r="E156">
        <v>164882402</v>
      </c>
      <c r="F156">
        <v>15870</v>
      </c>
      <c r="G156">
        <v>214403700</v>
      </c>
      <c r="H156">
        <v>49521298</v>
      </c>
      <c r="K156">
        <v>0</v>
      </c>
      <c r="L156">
        <f t="shared" si="2"/>
        <v>214403700</v>
      </c>
      <c r="M156" s="575"/>
      <c r="N156" s="575"/>
      <c r="O156" s="576"/>
      <c r="P156" s="451"/>
    </row>
    <row r="157" spans="1:16" ht="13.5">
      <c r="A157" t="s">
        <v>1483</v>
      </c>
      <c r="B157" t="s">
        <v>1484</v>
      </c>
      <c r="C157" t="s">
        <v>1541</v>
      </c>
      <c r="D157">
        <v>3780</v>
      </c>
      <c r="E157">
        <v>169171203</v>
      </c>
      <c r="F157">
        <v>58300</v>
      </c>
      <c r="G157">
        <v>220374000</v>
      </c>
      <c r="H157">
        <v>51202797</v>
      </c>
      <c r="K157">
        <v>0</v>
      </c>
      <c r="L157">
        <f t="shared" si="2"/>
        <v>220374000</v>
      </c>
      <c r="M157" s="575"/>
      <c r="N157" s="575"/>
      <c r="O157" s="576"/>
      <c r="P157" s="451"/>
    </row>
    <row r="158" spans="1:16" ht="13.5">
      <c r="A158" t="s">
        <v>1488</v>
      </c>
      <c r="B158" t="s">
        <v>1489</v>
      </c>
      <c r="C158" t="s">
        <v>1541</v>
      </c>
      <c r="D158">
        <v>2450</v>
      </c>
      <c r="E158">
        <v>222761001</v>
      </c>
      <c r="F158">
        <v>124000</v>
      </c>
      <c r="G158">
        <v>303800000</v>
      </c>
      <c r="H158">
        <v>81038999</v>
      </c>
      <c r="K158">
        <v>0</v>
      </c>
      <c r="L158">
        <f t="shared" si="2"/>
        <v>303800000</v>
      </c>
      <c r="M158" s="575"/>
      <c r="N158" s="575"/>
      <c r="O158" s="576"/>
      <c r="P158" s="451"/>
    </row>
    <row r="159" spans="1:16" ht="13.5">
      <c r="A159" t="s">
        <v>1514</v>
      </c>
      <c r="B159" t="s">
        <v>1515</v>
      </c>
      <c r="C159" t="s">
        <v>1541</v>
      </c>
      <c r="D159">
        <v>525</v>
      </c>
      <c r="E159">
        <v>27526500</v>
      </c>
      <c r="F159">
        <v>65500</v>
      </c>
      <c r="G159">
        <v>34387500</v>
      </c>
      <c r="H159">
        <v>6861000</v>
      </c>
      <c r="K159">
        <v>0</v>
      </c>
      <c r="L159">
        <f t="shared" si="2"/>
        <v>34387500</v>
      </c>
      <c r="M159" s="575"/>
      <c r="N159" s="575"/>
      <c r="O159" s="576"/>
      <c r="P159" s="451"/>
    </row>
    <row r="160" spans="1:16" ht="13.5">
      <c r="A160" t="s">
        <v>1237</v>
      </c>
      <c r="B160" t="s">
        <v>1238</v>
      </c>
      <c r="C160" t="s">
        <v>1541</v>
      </c>
      <c r="D160">
        <v>735</v>
      </c>
      <c r="E160">
        <v>93970800</v>
      </c>
      <c r="F160">
        <v>172000</v>
      </c>
      <c r="G160">
        <v>126420000</v>
      </c>
      <c r="H160">
        <v>32449200</v>
      </c>
      <c r="K160">
        <v>0</v>
      </c>
      <c r="L160">
        <f t="shared" si="2"/>
        <v>126420000</v>
      </c>
      <c r="M160" s="575"/>
      <c r="N160" s="575"/>
      <c r="O160" s="576"/>
      <c r="P160" s="451"/>
    </row>
    <row r="161" spans="1:16" ht="13.5">
      <c r="A161" t="s">
        <v>1248</v>
      </c>
      <c r="B161" t="s">
        <v>1249</v>
      </c>
      <c r="C161" t="s">
        <v>1541</v>
      </c>
      <c r="D161">
        <v>1085</v>
      </c>
      <c r="E161">
        <v>18519090</v>
      </c>
      <c r="F161">
        <v>20650</v>
      </c>
      <c r="G161">
        <v>22405250</v>
      </c>
      <c r="H161">
        <v>3886160</v>
      </c>
      <c r="K161">
        <v>0</v>
      </c>
      <c r="L161">
        <f t="shared" si="2"/>
        <v>22405250</v>
      </c>
      <c r="M161" s="575"/>
      <c r="N161" s="575"/>
      <c r="O161" s="576"/>
      <c r="P161" s="451"/>
    </row>
    <row r="162" spans="1:16" ht="13.5">
      <c r="A162" t="s">
        <v>1282</v>
      </c>
      <c r="B162" t="s">
        <v>1283</v>
      </c>
      <c r="C162" t="s">
        <v>1541</v>
      </c>
      <c r="D162">
        <v>2310</v>
      </c>
      <c r="E162">
        <v>253816201</v>
      </c>
      <c r="F162">
        <v>131100</v>
      </c>
      <c r="G162">
        <v>302841000</v>
      </c>
      <c r="H162">
        <v>49024799</v>
      </c>
      <c r="K162">
        <v>0</v>
      </c>
      <c r="L162">
        <f t="shared" si="2"/>
        <v>302841000</v>
      </c>
      <c r="M162" s="575"/>
      <c r="N162" s="575"/>
      <c r="O162" s="576"/>
      <c r="P162" s="451"/>
    </row>
    <row r="163" spans="1:16" ht="13.5">
      <c r="A163" t="s">
        <v>1294</v>
      </c>
      <c r="B163" t="s">
        <v>1295</v>
      </c>
      <c r="C163" t="s">
        <v>1541</v>
      </c>
      <c r="D163">
        <v>3360</v>
      </c>
      <c r="E163">
        <v>60146884</v>
      </c>
      <c r="F163">
        <v>19700</v>
      </c>
      <c r="G163">
        <v>66192000</v>
      </c>
      <c r="H163">
        <v>6045116</v>
      </c>
      <c r="K163">
        <v>0</v>
      </c>
      <c r="L163">
        <f t="shared" si="2"/>
        <v>66192000</v>
      </c>
      <c r="M163" s="575"/>
      <c r="N163" s="575"/>
      <c r="O163" s="576"/>
      <c r="P163" s="451"/>
    </row>
    <row r="164" spans="1:16" ht="13.5">
      <c r="A164" t="s">
        <v>1301</v>
      </c>
      <c r="B164" t="s">
        <v>1302</v>
      </c>
      <c r="C164" t="s">
        <v>1541</v>
      </c>
      <c r="D164">
        <v>1750</v>
      </c>
      <c r="E164">
        <v>31108768</v>
      </c>
      <c r="F164">
        <v>20100</v>
      </c>
      <c r="G164">
        <v>35175000</v>
      </c>
      <c r="H164">
        <v>4066232</v>
      </c>
      <c r="K164">
        <v>0</v>
      </c>
      <c r="L164">
        <f t="shared" si="2"/>
        <v>35175000</v>
      </c>
      <c r="M164" s="575"/>
      <c r="N164" s="575"/>
      <c r="O164" s="576"/>
      <c r="P164" s="451"/>
    </row>
    <row r="165" spans="1:16" ht="13.5">
      <c r="A165" t="s">
        <v>1313</v>
      </c>
      <c r="B165" t="s">
        <v>1314</v>
      </c>
      <c r="C165" t="s">
        <v>1541</v>
      </c>
      <c r="D165">
        <v>1855</v>
      </c>
      <c r="E165">
        <v>72440401</v>
      </c>
      <c r="F165">
        <v>43750</v>
      </c>
      <c r="G165">
        <v>81156250</v>
      </c>
      <c r="H165">
        <v>8715849</v>
      </c>
      <c r="K165">
        <v>0</v>
      </c>
      <c r="L165">
        <f t="shared" si="2"/>
        <v>81156250</v>
      </c>
      <c r="M165" s="575"/>
      <c r="N165" s="575"/>
      <c r="O165" s="576"/>
      <c r="P165" s="451"/>
    </row>
    <row r="166" spans="1:16" ht="13.5">
      <c r="A166" t="s">
        <v>1348</v>
      </c>
      <c r="B166" t="s">
        <v>1349</v>
      </c>
      <c r="C166" t="s">
        <v>1541</v>
      </c>
      <c r="D166">
        <v>455</v>
      </c>
      <c r="E166">
        <v>65703300</v>
      </c>
      <c r="F166">
        <v>227500</v>
      </c>
      <c r="G166">
        <v>103512500</v>
      </c>
      <c r="H166">
        <v>37809200</v>
      </c>
      <c r="K166">
        <v>0</v>
      </c>
      <c r="L166">
        <f t="shared" si="2"/>
        <v>103512500</v>
      </c>
      <c r="M166" s="575"/>
      <c r="N166" s="575"/>
      <c r="O166" s="576"/>
      <c r="P166" s="451"/>
    </row>
    <row r="167" spans="1:16" ht="13.5">
      <c r="A167" t="s">
        <v>1371</v>
      </c>
      <c r="B167" t="s">
        <v>1372</v>
      </c>
      <c r="C167" t="s">
        <v>1541</v>
      </c>
      <c r="D167">
        <v>1610</v>
      </c>
      <c r="E167">
        <v>43992102</v>
      </c>
      <c r="F167">
        <v>26850</v>
      </c>
      <c r="G167">
        <v>43228500</v>
      </c>
      <c r="H167">
        <v>-763602</v>
      </c>
      <c r="K167">
        <v>0</v>
      </c>
      <c r="L167">
        <f t="shared" si="2"/>
        <v>43228500</v>
      </c>
      <c r="M167" s="575"/>
      <c r="N167" s="575"/>
      <c r="O167" s="576"/>
      <c r="P167" s="451"/>
    </row>
    <row r="168" spans="1:16" ht="13.5">
      <c r="A168" t="s">
        <v>1382</v>
      </c>
      <c r="B168" t="s">
        <v>1383</v>
      </c>
      <c r="C168" t="s">
        <v>1541</v>
      </c>
      <c r="D168">
        <v>11480</v>
      </c>
      <c r="E168">
        <v>542167601</v>
      </c>
      <c r="F168">
        <v>52600</v>
      </c>
      <c r="G168">
        <v>603848000</v>
      </c>
      <c r="H168">
        <v>61680399</v>
      </c>
      <c r="K168">
        <v>0</v>
      </c>
      <c r="L168">
        <f t="shared" si="2"/>
        <v>603848000</v>
      </c>
      <c r="M168" s="575"/>
      <c r="N168" s="575"/>
      <c r="O168" s="576"/>
      <c r="P168" s="451"/>
    </row>
    <row r="169" spans="1:16" ht="13.5">
      <c r="A169" t="s">
        <v>1405</v>
      </c>
      <c r="B169" t="s">
        <v>1406</v>
      </c>
      <c r="C169" t="s">
        <v>1541</v>
      </c>
      <c r="D169">
        <v>875</v>
      </c>
      <c r="E169">
        <v>164307500</v>
      </c>
      <c r="F169">
        <v>201500</v>
      </c>
      <c r="G169">
        <v>176312500</v>
      </c>
      <c r="H169">
        <v>12005000</v>
      </c>
      <c r="K169">
        <v>0</v>
      </c>
      <c r="L169">
        <f t="shared" si="2"/>
        <v>176312500</v>
      </c>
      <c r="M169" s="575"/>
      <c r="N169" s="575"/>
      <c r="O169" s="576"/>
      <c r="P169" s="451"/>
    </row>
    <row r="170" spans="1:16" ht="13.5">
      <c r="A170" t="s">
        <v>1407</v>
      </c>
      <c r="B170" t="s">
        <v>1124</v>
      </c>
      <c r="C170" t="s">
        <v>1541</v>
      </c>
      <c r="D170">
        <v>735</v>
      </c>
      <c r="E170">
        <v>136600262</v>
      </c>
      <c r="F170">
        <v>289500</v>
      </c>
      <c r="G170">
        <v>212782500</v>
      </c>
      <c r="H170">
        <v>76182238</v>
      </c>
      <c r="K170">
        <v>0</v>
      </c>
      <c r="L170">
        <f t="shared" si="2"/>
        <v>212782500</v>
      </c>
      <c r="M170" s="575"/>
      <c r="N170" s="575"/>
      <c r="O170" s="576"/>
      <c r="P170" s="451"/>
    </row>
    <row r="171" spans="1:16" ht="13.5">
      <c r="A171" t="s">
        <v>1410</v>
      </c>
      <c r="B171" t="s">
        <v>1411</v>
      </c>
      <c r="C171" t="s">
        <v>1541</v>
      </c>
      <c r="D171">
        <v>10465</v>
      </c>
      <c r="E171">
        <v>34576406</v>
      </c>
      <c r="F171">
        <v>3820</v>
      </c>
      <c r="G171">
        <v>39976300</v>
      </c>
      <c r="H171">
        <v>5399894</v>
      </c>
      <c r="K171">
        <v>0</v>
      </c>
      <c r="L171">
        <f t="shared" si="2"/>
        <v>39976300</v>
      </c>
      <c r="M171" s="575"/>
      <c r="N171" s="575"/>
      <c r="O171" s="576"/>
      <c r="P171" s="451"/>
    </row>
    <row r="172" spans="1:16" ht="13.5">
      <c r="A172" t="s">
        <v>9035</v>
      </c>
      <c r="B172" t="s">
        <v>9036</v>
      </c>
      <c r="C172" t="s">
        <v>1541</v>
      </c>
      <c r="D172">
        <v>700</v>
      </c>
      <c r="E172">
        <v>101760450</v>
      </c>
      <c r="F172">
        <v>130100</v>
      </c>
      <c r="G172">
        <v>91070000</v>
      </c>
      <c r="H172">
        <v>-10690450</v>
      </c>
      <c r="K172">
        <v>0</v>
      </c>
      <c r="L172">
        <f t="shared" si="2"/>
        <v>91070000</v>
      </c>
      <c r="M172" s="575"/>
      <c r="N172" s="575"/>
      <c r="O172" s="576"/>
      <c r="P172" s="451"/>
    </row>
    <row r="173" spans="1:16" ht="13.5">
      <c r="A173" t="s">
        <v>1485</v>
      </c>
      <c r="B173" t="s">
        <v>1486</v>
      </c>
      <c r="C173" t="s">
        <v>1541</v>
      </c>
      <c r="D173">
        <v>875</v>
      </c>
      <c r="E173">
        <v>52677502</v>
      </c>
      <c r="F173">
        <v>62100</v>
      </c>
      <c r="G173">
        <v>54337500</v>
      </c>
      <c r="H173">
        <v>1659998</v>
      </c>
      <c r="K173">
        <v>0</v>
      </c>
      <c r="L173">
        <f t="shared" si="2"/>
        <v>54337500</v>
      </c>
      <c r="M173" s="575"/>
      <c r="N173" s="575"/>
      <c r="O173" s="576"/>
      <c r="P173" s="451"/>
    </row>
    <row r="174" spans="1:16" ht="13.5">
      <c r="A174" t="s">
        <v>1492</v>
      </c>
      <c r="B174" t="s">
        <v>1493</v>
      </c>
      <c r="C174" t="s">
        <v>1541</v>
      </c>
      <c r="D174">
        <v>560</v>
      </c>
      <c r="E174">
        <v>29864800</v>
      </c>
      <c r="F174">
        <v>53600</v>
      </c>
      <c r="G174">
        <v>30016000</v>
      </c>
      <c r="H174">
        <v>151200</v>
      </c>
      <c r="K174">
        <v>0</v>
      </c>
      <c r="L174">
        <f t="shared" si="2"/>
        <v>30016000</v>
      </c>
      <c r="M174" s="575"/>
      <c r="N174" s="575"/>
      <c r="O174" s="576"/>
      <c r="P174" s="451"/>
    </row>
    <row r="175" spans="1:16" ht="13.5">
      <c r="A175" t="s">
        <v>1559</v>
      </c>
      <c r="B175" t="s">
        <v>7608</v>
      </c>
      <c r="C175" t="s">
        <v>1541</v>
      </c>
      <c r="D175">
        <v>140</v>
      </c>
      <c r="E175">
        <v>16255990</v>
      </c>
      <c r="F175">
        <v>114600</v>
      </c>
      <c r="G175">
        <v>16044000</v>
      </c>
      <c r="H175">
        <v>-211990</v>
      </c>
      <c r="K175">
        <v>0</v>
      </c>
      <c r="L175">
        <f t="shared" si="2"/>
        <v>16044000</v>
      </c>
      <c r="M175" s="575"/>
      <c r="N175" s="575"/>
      <c r="O175" s="576"/>
      <c r="P175" s="451"/>
    </row>
    <row r="176" spans="1:16" ht="13.5">
      <c r="A176" t="s">
        <v>9037</v>
      </c>
      <c r="B176" t="s">
        <v>6052</v>
      </c>
      <c r="C176" t="s">
        <v>1541</v>
      </c>
      <c r="D176">
        <v>315</v>
      </c>
      <c r="E176">
        <v>93600650</v>
      </c>
      <c r="F176">
        <v>332000</v>
      </c>
      <c r="G176">
        <v>104580000</v>
      </c>
      <c r="H176">
        <v>10979350</v>
      </c>
      <c r="K176">
        <v>0</v>
      </c>
      <c r="L176">
        <f t="shared" si="2"/>
        <v>104580000</v>
      </c>
      <c r="M176" s="575"/>
      <c r="N176" s="575"/>
      <c r="O176" s="576"/>
      <c r="P176" s="451"/>
    </row>
    <row r="177" spans="1:16" ht="13.5">
      <c r="A177" t="s">
        <v>1522</v>
      </c>
      <c r="B177" t="s">
        <v>1523</v>
      </c>
      <c r="C177" t="s">
        <v>1541</v>
      </c>
      <c r="D177">
        <v>35070</v>
      </c>
      <c r="E177">
        <v>698392761</v>
      </c>
      <c r="F177">
        <v>28000</v>
      </c>
      <c r="G177">
        <v>981960000</v>
      </c>
      <c r="H177">
        <v>283567239</v>
      </c>
      <c r="K177">
        <v>0</v>
      </c>
      <c r="L177">
        <f t="shared" si="2"/>
        <v>981960000</v>
      </c>
      <c r="M177" s="575"/>
      <c r="N177" s="575"/>
      <c r="O177" s="576"/>
      <c r="P177" s="451"/>
    </row>
    <row r="178" spans="1:16" ht="13.5">
      <c r="A178" t="s">
        <v>1534</v>
      </c>
      <c r="B178" t="s">
        <v>1535</v>
      </c>
      <c r="C178" t="s">
        <v>1541</v>
      </c>
      <c r="D178">
        <v>1540</v>
      </c>
      <c r="E178">
        <v>55770001</v>
      </c>
      <c r="F178">
        <v>41150</v>
      </c>
      <c r="G178">
        <v>63371000</v>
      </c>
      <c r="H178">
        <v>7600999</v>
      </c>
      <c r="K178">
        <v>0</v>
      </c>
      <c r="L178">
        <f t="shared" si="2"/>
        <v>63371000</v>
      </c>
      <c r="M178" s="575"/>
      <c r="N178" s="575"/>
      <c r="O178" s="576"/>
      <c r="P178" s="451"/>
    </row>
    <row r="179" spans="1:16" ht="13.5">
      <c r="A179" t="s">
        <v>1566</v>
      </c>
      <c r="B179" t="s">
        <v>1567</v>
      </c>
      <c r="C179" t="s">
        <v>1541</v>
      </c>
      <c r="D179">
        <v>735</v>
      </c>
      <c r="E179">
        <v>44803500</v>
      </c>
      <c r="F179">
        <v>68500</v>
      </c>
      <c r="G179">
        <v>50347500</v>
      </c>
      <c r="H179">
        <v>5544000</v>
      </c>
      <c r="K179">
        <v>0</v>
      </c>
      <c r="L179">
        <f t="shared" si="2"/>
        <v>50347500</v>
      </c>
      <c r="M179" s="575"/>
      <c r="N179" s="575"/>
      <c r="O179" s="576"/>
      <c r="P179" s="451"/>
    </row>
    <row r="180" spans="1:16" ht="13.5">
      <c r="A180" t="s">
        <v>9038</v>
      </c>
      <c r="B180" t="s">
        <v>9039</v>
      </c>
      <c r="C180" t="s">
        <v>1541</v>
      </c>
      <c r="D180">
        <v>770</v>
      </c>
      <c r="E180">
        <v>154007070</v>
      </c>
      <c r="F180">
        <v>193500</v>
      </c>
      <c r="G180">
        <v>148995000</v>
      </c>
      <c r="H180">
        <v>-5012070</v>
      </c>
      <c r="K180">
        <v>0</v>
      </c>
      <c r="L180">
        <f t="shared" si="2"/>
        <v>148995000</v>
      </c>
      <c r="M180" s="575"/>
      <c r="N180" s="575"/>
      <c r="O180" s="576"/>
      <c r="P180" s="451"/>
    </row>
    <row r="181" spans="1:16" ht="13.5">
      <c r="A181" t="s">
        <v>8344</v>
      </c>
      <c r="B181" t="s">
        <v>7867</v>
      </c>
      <c r="C181" t="s">
        <v>1541</v>
      </c>
      <c r="D181">
        <v>1050</v>
      </c>
      <c r="E181">
        <v>42954003</v>
      </c>
      <c r="F181">
        <v>59200</v>
      </c>
      <c r="G181">
        <v>62160000</v>
      </c>
      <c r="H181">
        <v>19205997</v>
      </c>
      <c r="K181">
        <v>0</v>
      </c>
      <c r="L181">
        <f t="shared" si="2"/>
        <v>62160000</v>
      </c>
      <c r="M181" s="575"/>
      <c r="N181" s="575"/>
      <c r="O181" s="576"/>
      <c r="P181" s="451"/>
    </row>
    <row r="182" spans="1:16" ht="13.5">
      <c r="A182" t="s">
        <v>1217</v>
      </c>
      <c r="B182" t="s">
        <v>1218</v>
      </c>
      <c r="C182" t="s">
        <v>1541</v>
      </c>
      <c r="D182">
        <v>560</v>
      </c>
      <c r="E182">
        <v>48422401</v>
      </c>
      <c r="F182">
        <v>94600</v>
      </c>
      <c r="G182">
        <v>52976000</v>
      </c>
      <c r="H182">
        <v>4553599</v>
      </c>
      <c r="K182">
        <v>0</v>
      </c>
      <c r="L182">
        <f t="shared" si="2"/>
        <v>52976000</v>
      </c>
      <c r="M182" s="575"/>
      <c r="N182" s="575"/>
      <c r="O182" s="576"/>
      <c r="P182" s="451"/>
    </row>
    <row r="183" spans="1:16" ht="13.5">
      <c r="A183" t="s">
        <v>1227</v>
      </c>
      <c r="B183" t="s">
        <v>1228</v>
      </c>
      <c r="C183" t="s">
        <v>1541</v>
      </c>
      <c r="D183">
        <v>29435</v>
      </c>
      <c r="E183">
        <v>9535762167</v>
      </c>
      <c r="F183">
        <v>651000</v>
      </c>
      <c r="G183">
        <v>19162185000</v>
      </c>
      <c r="H183">
        <v>9626422833</v>
      </c>
      <c r="K183">
        <v>0</v>
      </c>
      <c r="L183">
        <f t="shared" si="2"/>
        <v>19162185000</v>
      </c>
      <c r="M183" s="575"/>
      <c r="N183" s="575"/>
      <c r="O183" s="576"/>
      <c r="P183" s="451"/>
    </row>
    <row r="184" spans="1:16" ht="13.5">
      <c r="A184" t="s">
        <v>9040</v>
      </c>
      <c r="B184" t="s">
        <v>1229</v>
      </c>
      <c r="C184" t="s">
        <v>1541</v>
      </c>
      <c r="D184">
        <v>245</v>
      </c>
      <c r="E184">
        <v>11359875</v>
      </c>
      <c r="F184">
        <v>47500</v>
      </c>
      <c r="G184">
        <v>11637500</v>
      </c>
      <c r="H184">
        <v>277625</v>
      </c>
      <c r="K184">
        <v>0</v>
      </c>
      <c r="L184">
        <f t="shared" si="2"/>
        <v>11637500</v>
      </c>
      <c r="M184" s="575"/>
      <c r="N184" s="575"/>
      <c r="O184" s="576"/>
      <c r="P184" s="451"/>
    </row>
    <row r="185" spans="1:16" ht="13.5">
      <c r="A185" t="s">
        <v>7622</v>
      </c>
      <c r="B185" t="s">
        <v>3516</v>
      </c>
      <c r="C185" t="s">
        <v>1541</v>
      </c>
      <c r="D185">
        <v>630</v>
      </c>
      <c r="E185">
        <v>16733520</v>
      </c>
      <c r="F185">
        <v>50200</v>
      </c>
      <c r="G185">
        <v>31626000</v>
      </c>
      <c r="H185">
        <v>14892480</v>
      </c>
      <c r="K185">
        <v>0</v>
      </c>
      <c r="L185">
        <f t="shared" si="2"/>
        <v>31626000</v>
      </c>
      <c r="M185" s="575"/>
      <c r="N185" s="575"/>
      <c r="O185" s="576"/>
      <c r="P185" s="451"/>
    </row>
    <row r="186" spans="1:16" ht="13.5">
      <c r="A186" t="s">
        <v>1252</v>
      </c>
      <c r="B186" t="s">
        <v>9041</v>
      </c>
      <c r="C186" t="s">
        <v>1541</v>
      </c>
      <c r="D186">
        <v>1330</v>
      </c>
      <c r="E186">
        <v>30588865</v>
      </c>
      <c r="F186">
        <v>26850</v>
      </c>
      <c r="G186">
        <v>35710500</v>
      </c>
      <c r="H186">
        <v>5121635</v>
      </c>
      <c r="K186">
        <v>0</v>
      </c>
      <c r="L186">
        <f t="shared" si="2"/>
        <v>35710500</v>
      </c>
      <c r="M186" s="575"/>
      <c r="N186" s="575"/>
      <c r="O186" s="576"/>
      <c r="P186" s="451"/>
    </row>
    <row r="187" spans="1:16" ht="13.5">
      <c r="A187" t="s">
        <v>1274</v>
      </c>
      <c r="B187" t="s">
        <v>1275</v>
      </c>
      <c r="C187" t="s">
        <v>1541</v>
      </c>
      <c r="D187">
        <v>1155</v>
      </c>
      <c r="E187">
        <v>18950252</v>
      </c>
      <c r="F187">
        <v>15920</v>
      </c>
      <c r="G187">
        <v>18387600</v>
      </c>
      <c r="H187">
        <v>-562652</v>
      </c>
      <c r="K187">
        <v>0</v>
      </c>
      <c r="L187">
        <f t="shared" si="2"/>
        <v>18387600</v>
      </c>
      <c r="M187" s="575"/>
      <c r="N187" s="575"/>
      <c r="O187" s="576"/>
      <c r="P187" s="451"/>
    </row>
    <row r="188" spans="1:16" ht="13.5">
      <c r="A188" t="s">
        <v>1286</v>
      </c>
      <c r="B188" t="s">
        <v>1287</v>
      </c>
      <c r="C188" t="s">
        <v>1541</v>
      </c>
      <c r="D188">
        <v>245315</v>
      </c>
      <c r="E188">
        <v>18126581014</v>
      </c>
      <c r="F188">
        <v>119900</v>
      </c>
      <c r="G188">
        <v>29413268500</v>
      </c>
      <c r="H188">
        <v>11286687486</v>
      </c>
      <c r="K188">
        <v>0</v>
      </c>
      <c r="L188">
        <f t="shared" si="2"/>
        <v>29413268500</v>
      </c>
      <c r="M188" s="575"/>
      <c r="N188" s="575"/>
      <c r="O188" s="576"/>
      <c r="P188" s="451"/>
    </row>
    <row r="189" spans="1:16" ht="13.5">
      <c r="A189" t="s">
        <v>1325</v>
      </c>
      <c r="B189" t="s">
        <v>1326</v>
      </c>
      <c r="C189" t="s">
        <v>1541</v>
      </c>
      <c r="D189">
        <v>34650</v>
      </c>
      <c r="E189">
        <v>581112737</v>
      </c>
      <c r="F189">
        <v>24100</v>
      </c>
      <c r="G189">
        <v>835065000</v>
      </c>
      <c r="H189">
        <v>253952263</v>
      </c>
      <c r="K189">
        <v>0</v>
      </c>
      <c r="L189">
        <f t="shared" si="2"/>
        <v>835065000</v>
      </c>
      <c r="M189" s="575"/>
      <c r="N189" s="575"/>
      <c r="O189" s="576"/>
      <c r="P189" s="451"/>
    </row>
    <row r="190" spans="1:16" ht="13.5">
      <c r="A190" t="s">
        <v>1336</v>
      </c>
      <c r="B190" t="s">
        <v>1337</v>
      </c>
      <c r="C190" t="s">
        <v>1541</v>
      </c>
      <c r="D190">
        <v>805</v>
      </c>
      <c r="E190">
        <v>39208102</v>
      </c>
      <c r="F190">
        <v>75700</v>
      </c>
      <c r="G190">
        <v>60938500</v>
      </c>
      <c r="H190">
        <v>21730398</v>
      </c>
      <c r="K190">
        <v>0</v>
      </c>
      <c r="L190">
        <f t="shared" si="2"/>
        <v>60938500</v>
      </c>
      <c r="M190" s="575"/>
      <c r="N190" s="575"/>
      <c r="O190" s="576"/>
      <c r="P190" s="451"/>
    </row>
    <row r="191" spans="1:16" ht="13.5">
      <c r="A191" t="s">
        <v>1350</v>
      </c>
      <c r="B191" t="s">
        <v>1351</v>
      </c>
      <c r="C191" t="s">
        <v>1541</v>
      </c>
      <c r="D191">
        <v>280</v>
      </c>
      <c r="E191">
        <v>9587600</v>
      </c>
      <c r="F191">
        <v>25050</v>
      </c>
      <c r="G191">
        <v>7014000</v>
      </c>
      <c r="H191">
        <v>-2573600</v>
      </c>
      <c r="K191">
        <v>0</v>
      </c>
      <c r="L191">
        <f t="shared" si="2"/>
        <v>7014000</v>
      </c>
      <c r="M191" s="575"/>
      <c r="N191" s="575"/>
      <c r="O191" s="576"/>
      <c r="P191" s="451"/>
    </row>
    <row r="192" spans="1:16" ht="13.5">
      <c r="A192" t="s">
        <v>1352</v>
      </c>
      <c r="B192" t="s">
        <v>1353</v>
      </c>
      <c r="C192" t="s">
        <v>1541</v>
      </c>
      <c r="D192">
        <v>16485</v>
      </c>
      <c r="E192">
        <v>505901106</v>
      </c>
      <c r="F192">
        <v>47200</v>
      </c>
      <c r="G192">
        <v>778092000</v>
      </c>
      <c r="H192">
        <v>272190894</v>
      </c>
      <c r="K192">
        <v>0</v>
      </c>
      <c r="L192">
        <f t="shared" si="2"/>
        <v>778092000</v>
      </c>
      <c r="M192" s="575"/>
      <c r="N192" s="575"/>
      <c r="O192" s="576"/>
      <c r="P192" s="451"/>
    </row>
    <row r="193" spans="1:16" ht="13.5">
      <c r="A193" t="s">
        <v>1414</v>
      </c>
      <c r="B193" t="s">
        <v>1415</v>
      </c>
      <c r="C193" t="s">
        <v>1541</v>
      </c>
      <c r="D193">
        <v>3675</v>
      </c>
      <c r="E193">
        <v>284508001</v>
      </c>
      <c r="F193">
        <v>114400</v>
      </c>
      <c r="G193">
        <v>420420000</v>
      </c>
      <c r="H193">
        <v>135911999</v>
      </c>
      <c r="K193">
        <v>0</v>
      </c>
      <c r="L193">
        <f t="shared" si="2"/>
        <v>420420000</v>
      </c>
      <c r="M193" s="575"/>
      <c r="N193" s="575"/>
      <c r="O193" s="576"/>
      <c r="P193" s="451"/>
    </row>
    <row r="194" spans="1:16" ht="13.5">
      <c r="A194" t="s">
        <v>1418</v>
      </c>
      <c r="B194" t="s">
        <v>1419</v>
      </c>
      <c r="C194" t="s">
        <v>1541</v>
      </c>
      <c r="D194">
        <v>490</v>
      </c>
      <c r="E194">
        <v>143346000</v>
      </c>
      <c r="F194">
        <v>258500</v>
      </c>
      <c r="G194">
        <v>126665000</v>
      </c>
      <c r="H194">
        <v>-16681000</v>
      </c>
      <c r="K194">
        <v>0</v>
      </c>
      <c r="L194">
        <f t="shared" si="2"/>
        <v>126665000</v>
      </c>
      <c r="M194" s="575"/>
      <c r="N194" s="575"/>
      <c r="O194" s="576"/>
      <c r="P194" s="451"/>
    </row>
    <row r="195" spans="1:16" ht="13.5">
      <c r="A195" t="s">
        <v>1427</v>
      </c>
      <c r="B195" t="s">
        <v>1428</v>
      </c>
      <c r="C195" t="s">
        <v>1541</v>
      </c>
      <c r="D195">
        <v>3850</v>
      </c>
      <c r="E195">
        <v>412445002</v>
      </c>
      <c r="F195">
        <v>187900</v>
      </c>
      <c r="G195">
        <v>723415000</v>
      </c>
      <c r="H195">
        <v>310969998</v>
      </c>
      <c r="K195">
        <v>0</v>
      </c>
      <c r="L195">
        <f t="shared" si="2"/>
        <v>723415000</v>
      </c>
      <c r="M195" s="575"/>
      <c r="N195" s="575"/>
      <c r="O195" s="576"/>
      <c r="P195" s="451"/>
    </row>
    <row r="196" spans="1:16" ht="13.5">
      <c r="A196" t="s">
        <v>9042</v>
      </c>
      <c r="B196" t="s">
        <v>9043</v>
      </c>
      <c r="C196" t="s">
        <v>1541</v>
      </c>
      <c r="D196">
        <v>2835</v>
      </c>
      <c r="E196">
        <v>127596780</v>
      </c>
      <c r="F196">
        <v>42950</v>
      </c>
      <c r="G196">
        <v>121763250</v>
      </c>
      <c r="H196">
        <v>-5833530</v>
      </c>
      <c r="K196">
        <v>0</v>
      </c>
      <c r="L196">
        <f t="shared" ref="L196:L205" si="3">D196*F196</f>
        <v>121763250</v>
      </c>
      <c r="M196" s="575"/>
      <c r="N196" s="575"/>
      <c r="O196" s="576"/>
      <c r="P196" s="451"/>
    </row>
    <row r="197" spans="1:16" ht="13.5">
      <c r="A197" t="s">
        <v>1475</v>
      </c>
      <c r="B197" t="s">
        <v>1476</v>
      </c>
      <c r="C197" t="s">
        <v>1541</v>
      </c>
      <c r="D197">
        <v>315</v>
      </c>
      <c r="E197">
        <v>106445474</v>
      </c>
      <c r="F197">
        <v>452000</v>
      </c>
      <c r="G197">
        <v>142380000</v>
      </c>
      <c r="H197">
        <v>35934526</v>
      </c>
      <c r="K197">
        <v>0</v>
      </c>
      <c r="L197">
        <f t="shared" si="3"/>
        <v>142380000</v>
      </c>
      <c r="M197" s="575"/>
      <c r="N197" s="575"/>
      <c r="O197" s="576"/>
      <c r="P197" s="451"/>
    </row>
    <row r="198" spans="1:16" ht="13.5">
      <c r="A198" t="s">
        <v>1494</v>
      </c>
      <c r="B198" t="s">
        <v>1495</v>
      </c>
      <c r="C198" t="s">
        <v>1541</v>
      </c>
      <c r="D198">
        <v>420</v>
      </c>
      <c r="E198">
        <v>66856800</v>
      </c>
      <c r="F198">
        <v>163000</v>
      </c>
      <c r="G198">
        <v>68460000</v>
      </c>
      <c r="H198">
        <v>1603200</v>
      </c>
      <c r="K198">
        <v>0</v>
      </c>
      <c r="L198">
        <f t="shared" si="3"/>
        <v>68460000</v>
      </c>
      <c r="M198" s="575"/>
      <c r="N198" s="575"/>
      <c r="O198" s="576"/>
      <c r="P198" s="451"/>
    </row>
    <row r="199" spans="1:16" ht="13.5">
      <c r="A199" t="s">
        <v>1506</v>
      </c>
      <c r="B199" t="s">
        <v>1562</v>
      </c>
      <c r="C199" t="s">
        <v>1541</v>
      </c>
      <c r="D199">
        <v>2345</v>
      </c>
      <c r="E199">
        <v>285222156</v>
      </c>
      <c r="F199">
        <v>188500</v>
      </c>
      <c r="G199">
        <v>442032500</v>
      </c>
      <c r="H199">
        <v>156810344</v>
      </c>
      <c r="K199">
        <v>0</v>
      </c>
      <c r="L199">
        <f t="shared" si="3"/>
        <v>442032500</v>
      </c>
      <c r="M199" s="575"/>
      <c r="N199" s="575"/>
      <c r="O199" s="576"/>
      <c r="P199" s="451"/>
    </row>
    <row r="200" spans="1:16" ht="13.5">
      <c r="A200" t="s">
        <v>9044</v>
      </c>
      <c r="B200" t="s">
        <v>3048</v>
      </c>
      <c r="C200" t="s">
        <v>1541</v>
      </c>
      <c r="D200">
        <v>35</v>
      </c>
      <c r="E200">
        <v>5534750</v>
      </c>
      <c r="F200">
        <v>140300</v>
      </c>
      <c r="G200">
        <v>4910500</v>
      </c>
      <c r="H200">
        <v>-624250</v>
      </c>
      <c r="K200">
        <v>0</v>
      </c>
      <c r="L200">
        <f t="shared" si="3"/>
        <v>4910500</v>
      </c>
      <c r="M200" s="575"/>
      <c r="N200" s="575"/>
      <c r="O200" s="576"/>
      <c r="P200" s="451"/>
    </row>
    <row r="201" spans="1:16" ht="13.5">
      <c r="A201" t="s">
        <v>1524</v>
      </c>
      <c r="B201" t="s">
        <v>1525</v>
      </c>
      <c r="C201" t="s">
        <v>1541</v>
      </c>
      <c r="D201">
        <v>17745</v>
      </c>
      <c r="E201">
        <v>379237295</v>
      </c>
      <c r="F201">
        <v>21600</v>
      </c>
      <c r="G201">
        <v>383292000</v>
      </c>
      <c r="H201">
        <v>4054705</v>
      </c>
      <c r="K201">
        <v>0</v>
      </c>
      <c r="L201">
        <f t="shared" si="3"/>
        <v>383292000</v>
      </c>
      <c r="M201" s="575"/>
      <c r="N201" s="575"/>
      <c r="O201" s="576"/>
      <c r="P201" s="451"/>
    </row>
    <row r="202" spans="1:16" ht="13.5">
      <c r="A202" t="s">
        <v>1526</v>
      </c>
      <c r="B202" t="s">
        <v>1527</v>
      </c>
      <c r="C202" t="s">
        <v>1541</v>
      </c>
      <c r="D202">
        <v>1435</v>
      </c>
      <c r="E202">
        <v>166353402</v>
      </c>
      <c r="F202">
        <v>124600</v>
      </c>
      <c r="G202">
        <v>178801000</v>
      </c>
      <c r="H202">
        <v>12447598</v>
      </c>
      <c r="K202">
        <v>0</v>
      </c>
      <c r="L202">
        <f t="shared" si="3"/>
        <v>178801000</v>
      </c>
      <c r="M202" s="575"/>
      <c r="N202" s="575"/>
      <c r="O202" s="576"/>
      <c r="P202" s="451"/>
    </row>
    <row r="203" spans="1:16" ht="13.5">
      <c r="A203" t="s">
        <v>1528</v>
      </c>
      <c r="B203" t="s">
        <v>7624</v>
      </c>
      <c r="C203" t="s">
        <v>1541</v>
      </c>
      <c r="D203">
        <v>1715</v>
      </c>
      <c r="E203">
        <v>665317290</v>
      </c>
      <c r="F203">
        <v>509000</v>
      </c>
      <c r="G203">
        <v>872935000</v>
      </c>
      <c r="H203">
        <v>207617710</v>
      </c>
      <c r="K203">
        <v>0</v>
      </c>
      <c r="L203">
        <f t="shared" si="3"/>
        <v>872935000</v>
      </c>
      <c r="M203" s="575"/>
      <c r="N203" s="575"/>
      <c r="O203" s="576"/>
      <c r="P203" s="451"/>
    </row>
    <row r="204" spans="1:16" ht="13.5">
      <c r="A204" t="s">
        <v>1530</v>
      </c>
      <c r="B204" t="s">
        <v>1531</v>
      </c>
      <c r="C204" t="s">
        <v>1541</v>
      </c>
      <c r="D204">
        <v>1120</v>
      </c>
      <c r="E204">
        <v>273190400</v>
      </c>
      <c r="F204">
        <v>330000</v>
      </c>
      <c r="G204">
        <v>369600000</v>
      </c>
      <c r="H204">
        <v>96409600</v>
      </c>
      <c r="K204">
        <v>0</v>
      </c>
      <c r="L204">
        <f t="shared" si="3"/>
        <v>369600000</v>
      </c>
      <c r="M204" s="575"/>
      <c r="N204" s="575"/>
      <c r="O204" s="576"/>
      <c r="P204" s="451"/>
    </row>
    <row r="205" spans="1:16" ht="13.5">
      <c r="A205" t="s">
        <v>1532</v>
      </c>
      <c r="B205" t="s">
        <v>1533</v>
      </c>
      <c r="C205" t="s">
        <v>1541</v>
      </c>
      <c r="D205">
        <v>1960</v>
      </c>
      <c r="E205">
        <v>50836120</v>
      </c>
      <c r="F205">
        <v>25050</v>
      </c>
      <c r="G205">
        <v>49098000</v>
      </c>
      <c r="H205">
        <v>-1738120</v>
      </c>
      <c r="K205">
        <v>0</v>
      </c>
      <c r="L205">
        <f t="shared" si="3"/>
        <v>49098000</v>
      </c>
      <c r="M205" s="575"/>
      <c r="N205" s="575"/>
      <c r="O205" s="576"/>
      <c r="P205" s="451"/>
    </row>
    <row r="206" spans="1:16" ht="13.5">
      <c r="A206" t="s">
        <v>7613</v>
      </c>
      <c r="B206" t="s">
        <v>7614</v>
      </c>
      <c r="C206" t="s">
        <v>1541</v>
      </c>
      <c r="D206">
        <v>1330</v>
      </c>
      <c r="E206">
        <v>79251490</v>
      </c>
      <c r="F206">
        <v>52100</v>
      </c>
      <c r="G206">
        <v>69293000</v>
      </c>
      <c r="H206">
        <v>-9958490</v>
      </c>
      <c r="K206">
        <v>0</v>
      </c>
      <c r="M206" s="575"/>
      <c r="N206" s="575"/>
      <c r="O206" s="576"/>
      <c r="P206" s="451"/>
    </row>
    <row r="207" spans="1:16">
      <c r="E207"/>
    </row>
  </sheetData>
  <autoFilter ref="A2:K207" xr:uid="{00000000-0001-0000-0A00-000000000000}">
    <sortState xmlns:xlrd2="http://schemas.microsoft.com/office/spreadsheetml/2017/richdata2" ref="A3:K207">
      <sortCondition ref="C2:C207"/>
    </sortState>
  </autoFilter>
  <phoneticPr fontId="1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79998168889431442"/>
  </sheetPr>
  <dimension ref="A1:AE12"/>
  <sheetViews>
    <sheetView workbookViewId="0">
      <pane xSplit="3" ySplit="2" topLeftCell="D3" activePane="bottomRight" state="frozen"/>
      <selection activeCell="P3" sqref="P3:P9"/>
      <selection pane="topRight" activeCell="P3" sqref="P3:P9"/>
      <selection pane="bottomLeft" activeCell="P3" sqref="P3:P9"/>
      <selection pane="bottomRight" activeCell="C19" sqref="C19"/>
    </sheetView>
  </sheetViews>
  <sheetFormatPr defaultRowHeight="12.75"/>
  <cols>
    <col min="1" max="1" width="14.28515625" bestFit="1" customWidth="1"/>
    <col min="2" max="2" width="23.28515625" bestFit="1" customWidth="1"/>
    <col min="3" max="3" width="17.28515625" bestFit="1" customWidth="1"/>
    <col min="4" max="4" width="12.28515625" bestFit="1" customWidth="1"/>
    <col min="5" max="5" width="13.85546875" bestFit="1" customWidth="1"/>
    <col min="6" max="6" width="12.28515625" bestFit="1" customWidth="1"/>
    <col min="7" max="9" width="14" bestFit="1" customWidth="1"/>
    <col min="10" max="10" width="15" bestFit="1" customWidth="1"/>
    <col min="11" max="11" width="17.42578125" bestFit="1" customWidth="1"/>
    <col min="12" max="12" width="16.5703125" style="469" bestFit="1" customWidth="1"/>
    <col min="13" max="13" width="16.42578125" style="469" bestFit="1" customWidth="1"/>
    <col min="14" max="14" width="15.28515625" style="1" bestFit="1" customWidth="1"/>
    <col min="15" max="15" width="15.140625" style="1" bestFit="1" customWidth="1"/>
    <col min="16" max="16" width="12.28515625" style="1" bestFit="1" customWidth="1"/>
    <col min="17" max="17" width="13.28515625" style="1" bestFit="1" customWidth="1"/>
    <col min="18" max="18" width="9.28515625" style="1" bestFit="1" customWidth="1"/>
    <col min="19" max="20" width="15.140625" style="1" bestFit="1" customWidth="1"/>
    <col min="21" max="21" width="12.28515625" style="1" bestFit="1" customWidth="1"/>
    <col min="22" max="22" width="13.28515625" style="1" bestFit="1" customWidth="1"/>
    <col min="23" max="24" width="9.140625" style="1"/>
    <col min="25" max="25" width="9.28515625" style="1" bestFit="1" customWidth="1"/>
    <col min="26" max="27" width="15.140625" style="1" bestFit="1" customWidth="1"/>
    <col min="28" max="28" width="12.28515625" style="1" bestFit="1" customWidth="1"/>
    <col min="29" max="31" width="9.140625" style="1"/>
  </cols>
  <sheetData>
    <row r="1" spans="1:28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</row>
    <row r="2" spans="1:28">
      <c r="A2" t="s">
        <v>741</v>
      </c>
      <c r="B2" t="s">
        <v>742</v>
      </c>
      <c r="C2" t="s">
        <v>743</v>
      </c>
      <c r="D2" t="s">
        <v>744</v>
      </c>
      <c r="E2" t="s">
        <v>745</v>
      </c>
      <c r="F2" t="s">
        <v>746</v>
      </c>
      <c r="G2" t="s">
        <v>747</v>
      </c>
      <c r="H2" t="s">
        <v>748</v>
      </c>
      <c r="I2" t="s">
        <v>749</v>
      </c>
      <c r="J2" t="s">
        <v>750</v>
      </c>
      <c r="K2" t="s">
        <v>751</v>
      </c>
      <c r="L2" t="s">
        <v>752</v>
      </c>
      <c r="M2" t="s">
        <v>753</v>
      </c>
      <c r="N2" t="s">
        <v>754</v>
      </c>
      <c r="O2" t="s">
        <v>755</v>
      </c>
      <c r="P2" t="s">
        <v>756</v>
      </c>
      <c r="Q2" t="s">
        <v>757</v>
      </c>
      <c r="R2" t="s">
        <v>758</v>
      </c>
      <c r="S2" t="s">
        <v>759</v>
      </c>
      <c r="T2" t="s">
        <v>760</v>
      </c>
      <c r="U2" t="s">
        <v>761</v>
      </c>
      <c r="V2" t="s">
        <v>762</v>
      </c>
      <c r="W2" t="s">
        <v>766</v>
      </c>
      <c r="X2" t="s">
        <v>767</v>
      </c>
      <c r="Y2" t="s">
        <v>768</v>
      </c>
      <c r="Z2" t="s">
        <v>769</v>
      </c>
      <c r="AA2" t="s">
        <v>770</v>
      </c>
      <c r="AB2" t="s">
        <v>771</v>
      </c>
    </row>
    <row r="3" spans="1:28">
      <c r="A3" t="s">
        <v>1461</v>
      </c>
      <c r="B3" t="s">
        <v>1461</v>
      </c>
      <c r="C3" t="s">
        <v>1208</v>
      </c>
      <c r="D3" t="s">
        <v>1542</v>
      </c>
      <c r="E3">
        <v>10211</v>
      </c>
      <c r="G3">
        <v>401506</v>
      </c>
      <c r="H3">
        <v>265600</v>
      </c>
      <c r="I3">
        <v>60930</v>
      </c>
      <c r="J3">
        <v>24463760580</v>
      </c>
      <c r="K3">
        <v>23417443577</v>
      </c>
      <c r="L3">
        <v>1046317003</v>
      </c>
      <c r="M3">
        <v>22562.36</v>
      </c>
      <c r="N3">
        <v>9058922914</v>
      </c>
      <c r="O3">
        <v>9029373579</v>
      </c>
      <c r="P3">
        <v>29549335</v>
      </c>
      <c r="Q3">
        <v>1016767668</v>
      </c>
      <c r="R3">
        <v>22562.36</v>
      </c>
      <c r="S3">
        <v>9058922914</v>
      </c>
      <c r="T3">
        <v>9029373579</v>
      </c>
      <c r="U3">
        <v>29549335</v>
      </c>
      <c r="V3">
        <v>1016767668</v>
      </c>
      <c r="W3">
        <v>8837106649</v>
      </c>
      <c r="X3">
        <v>4547096890</v>
      </c>
      <c r="Y3">
        <v>22562.36</v>
      </c>
      <c r="Z3">
        <v>9058922914</v>
      </c>
      <c r="AA3">
        <v>9029373579</v>
      </c>
      <c r="AB3">
        <v>29549335</v>
      </c>
    </row>
    <row r="4" spans="1:28">
      <c r="N4" s="561"/>
    </row>
    <row r="5" spans="1:28">
      <c r="N5" s="561"/>
    </row>
    <row r="6" spans="1:28">
      <c r="N6" s="561"/>
    </row>
    <row r="12" spans="1:28">
      <c r="J12">
        <f>H3/G3</f>
        <v>0.66150941704482624</v>
      </c>
    </row>
  </sheetData>
  <phoneticPr fontId="1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0.79998168889431442"/>
  </sheetPr>
  <dimension ref="A1:U14"/>
  <sheetViews>
    <sheetView showGridLines="0" zoomScaleNormal="100" workbookViewId="0">
      <selection activeCell="L3" sqref="L3"/>
    </sheetView>
  </sheetViews>
  <sheetFormatPr defaultColWidth="8.85546875" defaultRowHeight="12.75"/>
  <cols>
    <col min="1" max="1" width="9" style="469" bestFit="1" customWidth="1"/>
    <col min="2" max="2" width="13.140625" style="469" bestFit="1" customWidth="1"/>
    <col min="3" max="4" width="14.7109375" style="469" bestFit="1" customWidth="1"/>
    <col min="5" max="5" width="18.85546875" style="469" bestFit="1" customWidth="1"/>
    <col min="6" max="6" width="8.85546875" style="469"/>
    <col min="7" max="8" width="9" style="469" bestFit="1" customWidth="1"/>
    <col min="9" max="10" width="15.28515625" style="469" bestFit="1" customWidth="1"/>
    <col min="11" max="11" width="13.28515625" style="469" bestFit="1" customWidth="1"/>
    <col min="12" max="12" width="15.140625" style="473" bestFit="1" customWidth="1"/>
    <col min="13" max="13" width="13.5703125" style="469" bestFit="1" customWidth="1"/>
    <col min="14" max="15" width="15.42578125" style="469" bestFit="1" customWidth="1"/>
    <col min="16" max="16" width="15.140625" style="469" bestFit="1" customWidth="1"/>
    <col min="17" max="18" width="8.85546875" style="469"/>
    <col min="19" max="19" width="15.140625" style="469" bestFit="1" customWidth="1"/>
    <col min="20" max="20" width="14.5703125" style="469" bestFit="1" customWidth="1"/>
    <col min="21" max="21" width="15" style="469" bestFit="1" customWidth="1"/>
    <col min="22" max="16384" width="8.85546875" style="469"/>
  </cols>
  <sheetData>
    <row r="1" spans="1:21">
      <c r="A1" s="469" t="s">
        <v>326</v>
      </c>
      <c r="B1" s="469" t="s">
        <v>327</v>
      </c>
      <c r="C1" s="469" t="s">
        <v>328</v>
      </c>
      <c r="D1" s="469" t="s">
        <v>329</v>
      </c>
      <c r="E1" s="469" t="s">
        <v>330</v>
      </c>
      <c r="F1" s="469" t="s">
        <v>331</v>
      </c>
      <c r="G1" s="469" t="s">
        <v>332</v>
      </c>
      <c r="H1" s="469" t="s">
        <v>333</v>
      </c>
      <c r="I1" s="469" t="s">
        <v>580</v>
      </c>
      <c r="J1" s="469" t="s">
        <v>581</v>
      </c>
      <c r="K1" s="469" t="s">
        <v>582</v>
      </c>
      <c r="L1" s="473" t="s">
        <v>583</v>
      </c>
      <c r="M1" s="469" t="s">
        <v>584</v>
      </c>
      <c r="N1" s="469" t="s">
        <v>585</v>
      </c>
      <c r="O1" s="469" t="s">
        <v>586</v>
      </c>
    </row>
    <row r="2" spans="1:21">
      <c r="A2" t="s">
        <v>1576</v>
      </c>
      <c r="B2" t="s">
        <v>679</v>
      </c>
      <c r="C2" t="s">
        <v>680</v>
      </c>
      <c r="D2" t="s">
        <v>613</v>
      </c>
      <c r="E2" t="s">
        <v>540</v>
      </c>
      <c r="F2" t="s">
        <v>681</v>
      </c>
      <c r="G2" t="s">
        <v>682</v>
      </c>
      <c r="H2" t="s">
        <v>683</v>
      </c>
      <c r="I2" t="s">
        <v>684</v>
      </c>
      <c r="J2" t="s">
        <v>685</v>
      </c>
      <c r="K2" t="s">
        <v>686</v>
      </c>
      <c r="L2" t="s">
        <v>687</v>
      </c>
      <c r="M2" t="s">
        <v>688</v>
      </c>
      <c r="N2" t="s">
        <v>690</v>
      </c>
      <c r="O2" t="s">
        <v>7625</v>
      </c>
      <c r="S2" s="482"/>
      <c r="T2" s="482"/>
      <c r="U2" s="482"/>
    </row>
    <row r="3" spans="1:21">
      <c r="A3" t="s">
        <v>1577</v>
      </c>
      <c r="B3" t="s">
        <v>1035</v>
      </c>
      <c r="C3" t="s">
        <v>9046</v>
      </c>
      <c r="D3" t="s">
        <v>9046</v>
      </c>
      <c r="E3" t="s">
        <v>9047</v>
      </c>
      <c r="F3" t="s">
        <v>1212</v>
      </c>
      <c r="G3">
        <v>182</v>
      </c>
      <c r="H3">
        <v>608</v>
      </c>
      <c r="I3">
        <v>27664000000</v>
      </c>
      <c r="J3">
        <v>26650965056</v>
      </c>
      <c r="K3">
        <v>1013034944</v>
      </c>
      <c r="L3">
        <v>120575000</v>
      </c>
      <c r="M3">
        <v>0</v>
      </c>
      <c r="N3">
        <v>0</v>
      </c>
      <c r="O3">
        <v>0</v>
      </c>
      <c r="S3" s="482"/>
      <c r="T3" s="483"/>
      <c r="U3" s="482"/>
    </row>
    <row r="4" spans="1:21">
      <c r="A4" t="s">
        <v>8357</v>
      </c>
      <c r="B4" t="s">
        <v>1064</v>
      </c>
      <c r="C4" t="s">
        <v>9046</v>
      </c>
      <c r="D4" t="s">
        <v>9046</v>
      </c>
      <c r="E4" t="s">
        <v>9047</v>
      </c>
      <c r="F4" t="s">
        <v>1212</v>
      </c>
      <c r="G4">
        <v>179</v>
      </c>
      <c r="H4">
        <v>608</v>
      </c>
      <c r="I4">
        <v>27208000000</v>
      </c>
      <c r="J4">
        <v>26296087500</v>
      </c>
      <c r="K4">
        <v>911912500</v>
      </c>
      <c r="L4">
        <v>118587500</v>
      </c>
      <c r="M4">
        <v>0</v>
      </c>
      <c r="N4">
        <v>0</v>
      </c>
      <c r="O4">
        <v>0</v>
      </c>
      <c r="S4" s="482"/>
      <c r="T4" s="483"/>
      <c r="U4" s="482"/>
    </row>
    <row r="5" spans="1:21">
      <c r="A5" t="s">
        <v>1578</v>
      </c>
      <c r="B5" t="s">
        <v>1092</v>
      </c>
      <c r="C5" t="s">
        <v>9046</v>
      </c>
      <c r="D5" t="s">
        <v>9046</v>
      </c>
      <c r="E5" t="s">
        <v>9047</v>
      </c>
      <c r="F5" t="s">
        <v>1212</v>
      </c>
      <c r="G5">
        <v>179</v>
      </c>
      <c r="H5">
        <v>608</v>
      </c>
      <c r="I5">
        <v>27208000000</v>
      </c>
      <c r="J5">
        <v>26071238500</v>
      </c>
      <c r="K5">
        <v>1136761500</v>
      </c>
      <c r="L5">
        <v>118587500</v>
      </c>
      <c r="M5">
        <v>0</v>
      </c>
      <c r="N5">
        <v>0</v>
      </c>
      <c r="O5">
        <v>0</v>
      </c>
      <c r="S5" s="482"/>
      <c r="T5" s="483"/>
      <c r="U5" s="482"/>
    </row>
    <row r="6" spans="1:21">
      <c r="A6" t="s">
        <v>1579</v>
      </c>
      <c r="B6" t="s">
        <v>8342</v>
      </c>
      <c r="C6" t="s">
        <v>9046</v>
      </c>
      <c r="D6" t="s">
        <v>9046</v>
      </c>
      <c r="E6" t="s">
        <v>9047</v>
      </c>
      <c r="F6" t="s">
        <v>1212</v>
      </c>
      <c r="G6">
        <v>165</v>
      </c>
      <c r="H6">
        <v>608</v>
      </c>
      <c r="I6">
        <v>25080000000</v>
      </c>
      <c r="J6">
        <v>24050546159</v>
      </c>
      <c r="K6">
        <v>1029453841</v>
      </c>
      <c r="L6">
        <v>109312500</v>
      </c>
      <c r="M6">
        <v>0</v>
      </c>
      <c r="N6">
        <v>0</v>
      </c>
      <c r="O6">
        <v>0</v>
      </c>
      <c r="S6" s="482"/>
      <c r="T6" s="483"/>
      <c r="U6" s="482"/>
    </row>
    <row r="7" spans="1:21">
      <c r="A7" t="s">
        <v>1580</v>
      </c>
      <c r="B7" t="s">
        <v>1124</v>
      </c>
      <c r="C7" t="s">
        <v>9046</v>
      </c>
      <c r="D7" t="s">
        <v>9046</v>
      </c>
      <c r="E7" t="s">
        <v>9047</v>
      </c>
      <c r="F7" t="s">
        <v>1212</v>
      </c>
      <c r="G7">
        <v>178</v>
      </c>
      <c r="H7">
        <v>608</v>
      </c>
      <c r="I7">
        <v>27056000000</v>
      </c>
      <c r="J7">
        <v>26053215256</v>
      </c>
      <c r="K7">
        <v>1002784744</v>
      </c>
      <c r="L7">
        <v>117925000</v>
      </c>
      <c r="M7">
        <v>0</v>
      </c>
      <c r="N7">
        <v>0</v>
      </c>
      <c r="O7">
        <v>0</v>
      </c>
      <c r="S7" s="482"/>
      <c r="T7" s="483"/>
      <c r="U7" s="482"/>
    </row>
    <row r="8" spans="1:21">
      <c r="L8" s="494"/>
      <c r="S8" s="482"/>
      <c r="T8" s="483"/>
      <c r="U8" s="482"/>
    </row>
    <row r="9" spans="1:21">
      <c r="L9" s="494"/>
      <c r="S9" s="482"/>
      <c r="T9" s="483"/>
      <c r="U9" s="482"/>
    </row>
    <row r="10" spans="1:21">
      <c r="L10" s="494"/>
      <c r="S10" s="482"/>
      <c r="T10" s="482"/>
      <c r="U10" s="482"/>
    </row>
    <row r="11" spans="1:21">
      <c r="L11" s="494"/>
      <c r="U11" s="473"/>
    </row>
    <row r="12" spans="1:21">
      <c r="L12" s="494"/>
    </row>
    <row r="13" spans="1:21">
      <c r="L13" s="494"/>
      <c r="M13" s="494"/>
    </row>
    <row r="14" spans="1:21">
      <c r="L14" s="494"/>
      <c r="M14" s="494"/>
    </row>
  </sheetData>
  <phoneticPr fontId="1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B9D9-79F6-42E6-A58A-2A7852496823}">
  <sheetPr filterMode="1">
    <tabColor theme="8" tint="0.79998168889431442"/>
  </sheetPr>
  <dimension ref="A1:K13890"/>
  <sheetViews>
    <sheetView workbookViewId="0">
      <selection activeCell="I6990" sqref="I6990"/>
    </sheetView>
  </sheetViews>
  <sheetFormatPr defaultRowHeight="12.75"/>
  <cols>
    <col min="4" max="4" width="62.28515625" bestFit="1" customWidth="1"/>
    <col min="5" max="5" width="21.7109375" bestFit="1" customWidth="1"/>
    <col min="7" max="7" width="16" bestFit="1" customWidth="1"/>
  </cols>
  <sheetData>
    <row r="1" spans="1:11">
      <c r="A1" t="s">
        <v>8334</v>
      </c>
      <c r="B1" t="s">
        <v>1584</v>
      </c>
      <c r="C1" t="s">
        <v>8335</v>
      </c>
      <c r="D1" t="s">
        <v>8336</v>
      </c>
      <c r="E1" t="s">
        <v>8337</v>
      </c>
      <c r="F1" t="s">
        <v>8338</v>
      </c>
      <c r="G1" t="s">
        <v>8339</v>
      </c>
    </row>
    <row r="2" spans="1:11" hidden="1">
      <c r="A2" t="s">
        <v>132</v>
      </c>
      <c r="B2">
        <v>20240101</v>
      </c>
      <c r="C2">
        <v>490114</v>
      </c>
      <c r="D2" t="s">
        <v>6190</v>
      </c>
      <c r="E2" t="s">
        <v>1184</v>
      </c>
      <c r="F2">
        <v>0</v>
      </c>
      <c r="G2">
        <v>-339022</v>
      </c>
    </row>
    <row r="3" spans="1:11" hidden="1">
      <c r="A3" t="s">
        <v>132</v>
      </c>
      <c r="B3">
        <v>20240101</v>
      </c>
      <c r="C3">
        <v>490114</v>
      </c>
      <c r="D3" t="s">
        <v>6190</v>
      </c>
      <c r="E3" t="s">
        <v>1581</v>
      </c>
      <c r="F3">
        <v>75</v>
      </c>
      <c r="G3">
        <v>-22104426</v>
      </c>
    </row>
    <row r="4" spans="1:11" hidden="1">
      <c r="A4" t="s">
        <v>132</v>
      </c>
      <c r="B4">
        <v>20240101</v>
      </c>
      <c r="C4">
        <v>490114</v>
      </c>
      <c r="D4" t="s">
        <v>6190</v>
      </c>
      <c r="E4" t="s">
        <v>1085</v>
      </c>
      <c r="F4">
        <v>0</v>
      </c>
      <c r="G4">
        <v>-2334579</v>
      </c>
    </row>
    <row r="5" spans="1:11" hidden="1">
      <c r="A5" t="s">
        <v>132</v>
      </c>
      <c r="B5">
        <v>20240101</v>
      </c>
      <c r="C5">
        <v>490114</v>
      </c>
      <c r="D5" t="s">
        <v>6190</v>
      </c>
      <c r="E5" t="s">
        <v>1194</v>
      </c>
      <c r="F5">
        <v>0</v>
      </c>
      <c r="G5">
        <v>-57940556</v>
      </c>
    </row>
    <row r="6" spans="1:11" hidden="1">
      <c r="A6" t="s">
        <v>132</v>
      </c>
      <c r="B6">
        <v>20240101</v>
      </c>
      <c r="C6">
        <v>490114</v>
      </c>
      <c r="D6" t="s">
        <v>6190</v>
      </c>
      <c r="E6" t="s">
        <v>1181</v>
      </c>
      <c r="F6">
        <v>51</v>
      </c>
      <c r="G6">
        <v>8888108</v>
      </c>
    </row>
    <row r="7" spans="1:11" hidden="1">
      <c r="A7" t="s">
        <v>132</v>
      </c>
      <c r="B7">
        <v>20240101</v>
      </c>
      <c r="C7">
        <v>490114</v>
      </c>
      <c r="D7" t="s">
        <v>6190</v>
      </c>
      <c r="E7" t="s">
        <v>1084</v>
      </c>
      <c r="F7">
        <v>58</v>
      </c>
      <c r="G7">
        <v>12570242</v>
      </c>
      <c r="J7" t="s">
        <v>7492</v>
      </c>
      <c r="K7" t="s">
        <v>8993</v>
      </c>
    </row>
    <row r="8" spans="1:11" hidden="1">
      <c r="A8" t="s">
        <v>132</v>
      </c>
      <c r="B8">
        <v>20240101</v>
      </c>
      <c r="C8">
        <v>490114</v>
      </c>
      <c r="D8" t="s">
        <v>6190</v>
      </c>
      <c r="E8" t="s">
        <v>1035</v>
      </c>
      <c r="F8">
        <v>405</v>
      </c>
      <c r="G8">
        <v>11188202</v>
      </c>
      <c r="J8" t="s">
        <v>1207</v>
      </c>
      <c r="K8">
        <v>0</v>
      </c>
    </row>
    <row r="9" spans="1:11" hidden="1">
      <c r="A9" t="s">
        <v>132</v>
      </c>
      <c r="B9">
        <v>20240101</v>
      </c>
      <c r="C9">
        <v>490114</v>
      </c>
      <c r="D9" t="s">
        <v>6190</v>
      </c>
      <c r="E9" t="s">
        <v>1066</v>
      </c>
      <c r="F9">
        <v>99</v>
      </c>
      <c r="G9">
        <v>10586187</v>
      </c>
      <c r="J9" t="s">
        <v>1174</v>
      </c>
      <c r="K9">
        <v>13473</v>
      </c>
    </row>
    <row r="10" spans="1:11" hidden="1">
      <c r="A10" t="s">
        <v>132</v>
      </c>
      <c r="B10">
        <v>20240101</v>
      </c>
      <c r="C10">
        <v>490114</v>
      </c>
      <c r="D10" t="s">
        <v>6190</v>
      </c>
      <c r="E10" t="s">
        <v>1064</v>
      </c>
      <c r="F10">
        <v>0</v>
      </c>
      <c r="G10">
        <v>-771017</v>
      </c>
      <c r="J10" t="s">
        <v>8342</v>
      </c>
      <c r="K10">
        <v>32802</v>
      </c>
    </row>
    <row r="11" spans="1:11" hidden="1">
      <c r="A11" t="s">
        <v>132</v>
      </c>
      <c r="B11">
        <v>20240101</v>
      </c>
      <c r="C11">
        <v>490114</v>
      </c>
      <c r="D11" t="s">
        <v>6190</v>
      </c>
      <c r="E11" t="s">
        <v>1092</v>
      </c>
      <c r="F11">
        <v>0</v>
      </c>
      <c r="G11">
        <v>-17321879</v>
      </c>
      <c r="J11" t="s">
        <v>1066</v>
      </c>
      <c r="K11">
        <v>32802</v>
      </c>
    </row>
    <row r="12" spans="1:11" hidden="1">
      <c r="A12" t="s">
        <v>132</v>
      </c>
      <c r="B12">
        <v>20240101</v>
      </c>
      <c r="C12">
        <v>490114</v>
      </c>
      <c r="D12" t="s">
        <v>6190</v>
      </c>
      <c r="E12" t="s">
        <v>9048</v>
      </c>
      <c r="F12">
        <v>41</v>
      </c>
      <c r="G12">
        <v>2164452</v>
      </c>
      <c r="J12" t="s">
        <v>1035</v>
      </c>
      <c r="K12">
        <v>160540</v>
      </c>
    </row>
    <row r="13" spans="1:11" hidden="1">
      <c r="A13" t="s">
        <v>132</v>
      </c>
      <c r="B13">
        <v>20240101</v>
      </c>
      <c r="C13">
        <v>490114</v>
      </c>
      <c r="D13" t="s">
        <v>6190</v>
      </c>
      <c r="E13" t="s">
        <v>8342</v>
      </c>
      <c r="F13">
        <v>99</v>
      </c>
      <c r="G13">
        <v>49595918</v>
      </c>
      <c r="J13" t="s">
        <v>1092</v>
      </c>
      <c r="K13">
        <v>0</v>
      </c>
    </row>
    <row r="14" spans="1:11" hidden="1">
      <c r="A14" t="s">
        <v>132</v>
      </c>
      <c r="B14">
        <v>20240101</v>
      </c>
      <c r="C14">
        <v>490114</v>
      </c>
      <c r="D14" t="s">
        <v>6190</v>
      </c>
      <c r="E14" t="s">
        <v>1124</v>
      </c>
      <c r="F14">
        <v>10</v>
      </c>
      <c r="G14">
        <v>-130199</v>
      </c>
      <c r="J14" t="s">
        <v>1184</v>
      </c>
      <c r="K14">
        <v>0</v>
      </c>
    </row>
    <row r="15" spans="1:11" hidden="1">
      <c r="A15" t="s">
        <v>132</v>
      </c>
      <c r="B15">
        <v>20240101</v>
      </c>
      <c r="C15">
        <v>490114</v>
      </c>
      <c r="D15" t="s">
        <v>6190</v>
      </c>
      <c r="E15" t="s">
        <v>1186</v>
      </c>
      <c r="F15">
        <v>161</v>
      </c>
      <c r="G15">
        <v>24255437</v>
      </c>
      <c r="J15" t="s">
        <v>1583</v>
      </c>
      <c r="K15">
        <v>376</v>
      </c>
    </row>
    <row r="16" spans="1:11" hidden="1">
      <c r="A16" t="s">
        <v>132</v>
      </c>
      <c r="B16">
        <v>20240101</v>
      </c>
      <c r="C16">
        <v>490114</v>
      </c>
      <c r="D16" t="s">
        <v>6190</v>
      </c>
      <c r="E16" t="s">
        <v>1582</v>
      </c>
      <c r="F16">
        <v>161</v>
      </c>
      <c r="G16">
        <v>-510561</v>
      </c>
      <c r="J16" t="s">
        <v>1186</v>
      </c>
      <c r="K16">
        <v>53281</v>
      </c>
    </row>
    <row r="17" spans="1:11" hidden="1">
      <c r="A17" t="s">
        <v>132</v>
      </c>
      <c r="B17">
        <v>20240101</v>
      </c>
      <c r="C17">
        <v>490114</v>
      </c>
      <c r="D17" t="s">
        <v>6190</v>
      </c>
      <c r="E17" t="s">
        <v>8333</v>
      </c>
      <c r="F17">
        <v>0</v>
      </c>
      <c r="G17">
        <v>-183</v>
      </c>
      <c r="J17" t="s">
        <v>1084</v>
      </c>
      <c r="K17">
        <v>19149</v>
      </c>
    </row>
    <row r="18" spans="1:11" hidden="1">
      <c r="A18" t="s">
        <v>132</v>
      </c>
      <c r="B18">
        <v>20240101</v>
      </c>
      <c r="C18">
        <v>490114</v>
      </c>
      <c r="D18" t="s">
        <v>6190</v>
      </c>
      <c r="E18" t="s">
        <v>1583</v>
      </c>
      <c r="F18">
        <v>0</v>
      </c>
      <c r="G18">
        <v>-1217</v>
      </c>
      <c r="J18" t="s">
        <v>1194</v>
      </c>
      <c r="K18">
        <v>0</v>
      </c>
    </row>
    <row r="19" spans="1:11" hidden="1">
      <c r="A19" t="s">
        <v>132</v>
      </c>
      <c r="B19">
        <v>20240101</v>
      </c>
      <c r="C19">
        <v>490114</v>
      </c>
      <c r="D19" t="s">
        <v>6190</v>
      </c>
      <c r="E19" t="s">
        <v>1207</v>
      </c>
      <c r="F19">
        <v>0</v>
      </c>
      <c r="G19">
        <v>-56</v>
      </c>
      <c r="J19" t="s">
        <v>1581</v>
      </c>
      <c r="K19">
        <v>24838</v>
      </c>
    </row>
    <row r="20" spans="1:11" hidden="1">
      <c r="A20" t="s">
        <v>132</v>
      </c>
      <c r="B20">
        <v>20240101</v>
      </c>
      <c r="C20">
        <v>490114</v>
      </c>
      <c r="D20" t="s">
        <v>6190</v>
      </c>
      <c r="E20" t="s">
        <v>8358</v>
      </c>
      <c r="F20">
        <v>0</v>
      </c>
      <c r="G20">
        <v>-17686380</v>
      </c>
      <c r="J20" t="s">
        <v>8333</v>
      </c>
      <c r="K20">
        <v>0</v>
      </c>
    </row>
    <row r="21" spans="1:11" hidden="1">
      <c r="A21" t="s">
        <v>132</v>
      </c>
      <c r="B21">
        <v>20240102</v>
      </c>
      <c r="C21">
        <v>490114</v>
      </c>
      <c r="D21" t="s">
        <v>6190</v>
      </c>
      <c r="E21" t="s">
        <v>1184</v>
      </c>
      <c r="F21">
        <v>0</v>
      </c>
      <c r="G21">
        <v>-339022</v>
      </c>
      <c r="J21" t="s">
        <v>8358</v>
      </c>
      <c r="K21">
        <v>0</v>
      </c>
    </row>
    <row r="22" spans="1:11" hidden="1">
      <c r="A22" t="s">
        <v>132</v>
      </c>
      <c r="B22">
        <v>20240102</v>
      </c>
      <c r="C22">
        <v>490114</v>
      </c>
      <c r="D22" t="s">
        <v>6190</v>
      </c>
      <c r="E22" t="s">
        <v>1581</v>
      </c>
      <c r="F22">
        <v>76</v>
      </c>
      <c r="G22">
        <v>-22104350</v>
      </c>
      <c r="J22" t="s">
        <v>1181</v>
      </c>
      <c r="K22">
        <v>16891</v>
      </c>
    </row>
    <row r="23" spans="1:11" hidden="1">
      <c r="A23" t="s">
        <v>132</v>
      </c>
      <c r="B23">
        <v>20240102</v>
      </c>
      <c r="C23">
        <v>490114</v>
      </c>
      <c r="D23" t="s">
        <v>6190</v>
      </c>
      <c r="E23" t="s">
        <v>1085</v>
      </c>
      <c r="F23">
        <v>0</v>
      </c>
      <c r="G23">
        <v>-2334579</v>
      </c>
      <c r="J23" t="s">
        <v>1124</v>
      </c>
      <c r="K23">
        <v>3232</v>
      </c>
    </row>
    <row r="24" spans="1:11" hidden="1">
      <c r="A24" t="s">
        <v>132</v>
      </c>
      <c r="B24">
        <v>20240102</v>
      </c>
      <c r="C24">
        <v>490114</v>
      </c>
      <c r="D24" t="s">
        <v>6190</v>
      </c>
      <c r="E24" t="s">
        <v>1194</v>
      </c>
      <c r="F24">
        <v>0</v>
      </c>
      <c r="G24">
        <v>-57940556</v>
      </c>
      <c r="J24" t="s">
        <v>1582</v>
      </c>
      <c r="K24">
        <v>53281</v>
      </c>
    </row>
    <row r="25" spans="1:11" hidden="1">
      <c r="A25" t="s">
        <v>132</v>
      </c>
      <c r="B25">
        <v>20240102</v>
      </c>
      <c r="C25">
        <v>490114</v>
      </c>
      <c r="D25" t="s">
        <v>6190</v>
      </c>
      <c r="E25" t="s">
        <v>1181</v>
      </c>
      <c r="F25">
        <v>52</v>
      </c>
      <c r="G25">
        <v>8888160</v>
      </c>
      <c r="J25" t="s">
        <v>1085</v>
      </c>
      <c r="K25">
        <v>0</v>
      </c>
    </row>
    <row r="26" spans="1:11" hidden="1">
      <c r="A26" t="s">
        <v>132</v>
      </c>
      <c r="B26">
        <v>20240102</v>
      </c>
      <c r="C26">
        <v>490114</v>
      </c>
      <c r="D26" t="s">
        <v>6190</v>
      </c>
      <c r="E26" t="s">
        <v>1084</v>
      </c>
      <c r="F26">
        <v>59</v>
      </c>
      <c r="G26">
        <v>12570301</v>
      </c>
      <c r="J26" t="s">
        <v>1064</v>
      </c>
      <c r="K26">
        <v>0</v>
      </c>
    </row>
    <row r="27" spans="1:11" hidden="1">
      <c r="A27" t="s">
        <v>132</v>
      </c>
      <c r="B27">
        <v>20240102</v>
      </c>
      <c r="C27">
        <v>490114</v>
      </c>
      <c r="D27" t="s">
        <v>6190</v>
      </c>
      <c r="E27" t="s">
        <v>1035</v>
      </c>
      <c r="F27">
        <v>408</v>
      </c>
      <c r="G27">
        <v>11188610</v>
      </c>
      <c r="J27" t="s">
        <v>76</v>
      </c>
      <c r="K27">
        <v>410665</v>
      </c>
    </row>
    <row r="28" spans="1:11" hidden="1">
      <c r="A28" t="s">
        <v>132</v>
      </c>
      <c r="B28">
        <v>20240102</v>
      </c>
      <c r="C28">
        <v>490114</v>
      </c>
      <c r="D28" t="s">
        <v>6190</v>
      </c>
      <c r="E28" t="s">
        <v>1066</v>
      </c>
      <c r="F28">
        <v>100</v>
      </c>
      <c r="G28">
        <v>10586287</v>
      </c>
    </row>
    <row r="29" spans="1:11" hidden="1">
      <c r="A29" t="s">
        <v>132</v>
      </c>
      <c r="B29">
        <v>20240102</v>
      </c>
      <c r="C29">
        <v>490114</v>
      </c>
      <c r="D29" t="s">
        <v>6190</v>
      </c>
      <c r="E29" t="s">
        <v>1064</v>
      </c>
      <c r="F29">
        <v>0</v>
      </c>
      <c r="G29">
        <v>-771017</v>
      </c>
    </row>
    <row r="30" spans="1:11" hidden="1">
      <c r="A30" t="s">
        <v>132</v>
      </c>
      <c r="B30">
        <v>20240102</v>
      </c>
      <c r="C30">
        <v>490114</v>
      </c>
      <c r="D30" t="s">
        <v>6190</v>
      </c>
      <c r="E30" t="s">
        <v>1092</v>
      </c>
      <c r="F30">
        <v>0</v>
      </c>
      <c r="G30">
        <v>-17321879</v>
      </c>
    </row>
    <row r="31" spans="1:11" hidden="1">
      <c r="A31" t="s">
        <v>132</v>
      </c>
      <c r="B31">
        <v>20240102</v>
      </c>
      <c r="C31">
        <v>490114</v>
      </c>
      <c r="D31" t="s">
        <v>6190</v>
      </c>
      <c r="E31" t="s">
        <v>9048</v>
      </c>
      <c r="F31">
        <v>41</v>
      </c>
      <c r="G31">
        <v>2164493</v>
      </c>
    </row>
    <row r="32" spans="1:11" hidden="1">
      <c r="A32" t="s">
        <v>132</v>
      </c>
      <c r="B32">
        <v>20240102</v>
      </c>
      <c r="C32">
        <v>490114</v>
      </c>
      <c r="D32" t="s">
        <v>6190</v>
      </c>
      <c r="E32" t="s">
        <v>8342</v>
      </c>
      <c r="F32">
        <v>100</v>
      </c>
      <c r="G32">
        <v>49596018</v>
      </c>
    </row>
    <row r="33" spans="1:7" hidden="1">
      <c r="A33" t="s">
        <v>132</v>
      </c>
      <c r="B33">
        <v>20240102</v>
      </c>
      <c r="C33">
        <v>490114</v>
      </c>
      <c r="D33" t="s">
        <v>6190</v>
      </c>
      <c r="E33" t="s">
        <v>1124</v>
      </c>
      <c r="F33">
        <v>10</v>
      </c>
      <c r="G33">
        <v>-130189</v>
      </c>
    </row>
    <row r="34" spans="1:7" hidden="1">
      <c r="A34" t="s">
        <v>132</v>
      </c>
      <c r="B34">
        <v>20240102</v>
      </c>
      <c r="C34">
        <v>490114</v>
      </c>
      <c r="D34" t="s">
        <v>6190</v>
      </c>
      <c r="E34" t="s">
        <v>1186</v>
      </c>
      <c r="F34">
        <v>163</v>
      </c>
      <c r="G34">
        <v>24255600</v>
      </c>
    </row>
    <row r="35" spans="1:7" hidden="1">
      <c r="A35" t="s">
        <v>132</v>
      </c>
      <c r="B35">
        <v>20240102</v>
      </c>
      <c r="C35">
        <v>490114</v>
      </c>
      <c r="D35" t="s">
        <v>6190</v>
      </c>
      <c r="E35" t="s">
        <v>1582</v>
      </c>
      <c r="F35">
        <v>163</v>
      </c>
      <c r="G35">
        <v>-510398</v>
      </c>
    </row>
    <row r="36" spans="1:7" hidden="1">
      <c r="A36" t="s">
        <v>132</v>
      </c>
      <c r="B36">
        <v>20240102</v>
      </c>
      <c r="C36">
        <v>490114</v>
      </c>
      <c r="D36" t="s">
        <v>6190</v>
      </c>
      <c r="E36" t="s">
        <v>8333</v>
      </c>
      <c r="F36">
        <v>0</v>
      </c>
      <c r="G36">
        <v>-183</v>
      </c>
    </row>
    <row r="37" spans="1:7" hidden="1">
      <c r="A37" t="s">
        <v>132</v>
      </c>
      <c r="B37">
        <v>20240102</v>
      </c>
      <c r="C37">
        <v>490114</v>
      </c>
      <c r="D37" t="s">
        <v>6190</v>
      </c>
      <c r="E37" t="s">
        <v>1583</v>
      </c>
      <c r="F37">
        <v>0</v>
      </c>
      <c r="G37">
        <v>-1217</v>
      </c>
    </row>
    <row r="38" spans="1:7" hidden="1">
      <c r="A38" t="s">
        <v>132</v>
      </c>
      <c r="B38">
        <v>20240102</v>
      </c>
      <c r="C38">
        <v>490114</v>
      </c>
      <c r="D38" t="s">
        <v>6190</v>
      </c>
      <c r="E38" t="s">
        <v>1207</v>
      </c>
      <c r="F38">
        <v>0</v>
      </c>
      <c r="G38">
        <v>-56</v>
      </c>
    </row>
    <row r="39" spans="1:7" hidden="1">
      <c r="A39" t="s">
        <v>132</v>
      </c>
      <c r="B39">
        <v>20240102</v>
      </c>
      <c r="C39">
        <v>490114</v>
      </c>
      <c r="D39" t="s">
        <v>6190</v>
      </c>
      <c r="E39" t="s">
        <v>8358</v>
      </c>
      <c r="F39">
        <v>0</v>
      </c>
      <c r="G39">
        <v>-17686380</v>
      </c>
    </row>
    <row r="40" spans="1:7" hidden="1">
      <c r="A40" t="s">
        <v>132</v>
      </c>
      <c r="B40">
        <v>20240103</v>
      </c>
      <c r="C40">
        <v>490114</v>
      </c>
      <c r="D40" t="s">
        <v>6190</v>
      </c>
      <c r="E40" t="s">
        <v>1184</v>
      </c>
      <c r="F40">
        <v>0</v>
      </c>
      <c r="G40">
        <v>-339022</v>
      </c>
    </row>
    <row r="41" spans="1:7" hidden="1">
      <c r="A41" t="s">
        <v>132</v>
      </c>
      <c r="B41">
        <v>20240103</v>
      </c>
      <c r="C41">
        <v>490114</v>
      </c>
      <c r="D41" t="s">
        <v>6190</v>
      </c>
      <c r="E41" t="s">
        <v>1581</v>
      </c>
      <c r="F41">
        <v>72</v>
      </c>
      <c r="G41">
        <v>-22104278</v>
      </c>
    </row>
    <row r="42" spans="1:7" hidden="1">
      <c r="A42" t="s">
        <v>132</v>
      </c>
      <c r="B42">
        <v>20240103</v>
      </c>
      <c r="C42">
        <v>490114</v>
      </c>
      <c r="D42" t="s">
        <v>6190</v>
      </c>
      <c r="E42" t="s">
        <v>1085</v>
      </c>
      <c r="F42">
        <v>0</v>
      </c>
      <c r="G42">
        <v>-2334579</v>
      </c>
    </row>
    <row r="43" spans="1:7" hidden="1">
      <c r="A43" t="s">
        <v>132</v>
      </c>
      <c r="B43">
        <v>20240103</v>
      </c>
      <c r="C43">
        <v>490114</v>
      </c>
      <c r="D43" t="s">
        <v>6190</v>
      </c>
      <c r="E43" t="s">
        <v>1194</v>
      </c>
      <c r="F43">
        <v>0</v>
      </c>
      <c r="G43">
        <v>-57940556</v>
      </c>
    </row>
    <row r="44" spans="1:7" hidden="1">
      <c r="A44" t="s">
        <v>132</v>
      </c>
      <c r="B44">
        <v>20240103</v>
      </c>
      <c r="C44">
        <v>490114</v>
      </c>
      <c r="D44" t="s">
        <v>6190</v>
      </c>
      <c r="E44" t="s">
        <v>1181</v>
      </c>
      <c r="F44">
        <v>49</v>
      </c>
      <c r="G44">
        <v>8888209</v>
      </c>
    </row>
    <row r="45" spans="1:7" hidden="1">
      <c r="A45" t="s">
        <v>132</v>
      </c>
      <c r="B45">
        <v>20240103</v>
      </c>
      <c r="C45">
        <v>490114</v>
      </c>
      <c r="D45" t="s">
        <v>6190</v>
      </c>
      <c r="E45" t="s">
        <v>1084</v>
      </c>
      <c r="F45">
        <v>55</v>
      </c>
      <c r="G45">
        <v>12570356</v>
      </c>
    </row>
    <row r="46" spans="1:7" hidden="1">
      <c r="A46" t="s">
        <v>132</v>
      </c>
      <c r="B46">
        <v>20240103</v>
      </c>
      <c r="C46">
        <v>490114</v>
      </c>
      <c r="D46" t="s">
        <v>6190</v>
      </c>
      <c r="E46" t="s">
        <v>1035</v>
      </c>
      <c r="F46">
        <v>386</v>
      </c>
      <c r="G46">
        <v>11188996</v>
      </c>
    </row>
    <row r="47" spans="1:7" hidden="1">
      <c r="A47" t="s">
        <v>132</v>
      </c>
      <c r="B47">
        <v>20240103</v>
      </c>
      <c r="C47">
        <v>490114</v>
      </c>
      <c r="D47" t="s">
        <v>6190</v>
      </c>
      <c r="E47" t="s">
        <v>1066</v>
      </c>
      <c r="F47">
        <v>95</v>
      </c>
      <c r="G47">
        <v>10586382</v>
      </c>
    </row>
    <row r="48" spans="1:7" hidden="1">
      <c r="A48" t="s">
        <v>132</v>
      </c>
      <c r="B48">
        <v>20240103</v>
      </c>
      <c r="C48">
        <v>490114</v>
      </c>
      <c r="D48" t="s">
        <v>6190</v>
      </c>
      <c r="E48" t="s">
        <v>1064</v>
      </c>
      <c r="F48">
        <v>0</v>
      </c>
      <c r="G48">
        <v>-771017</v>
      </c>
    </row>
    <row r="49" spans="1:7" hidden="1">
      <c r="A49" t="s">
        <v>132</v>
      </c>
      <c r="B49">
        <v>20240103</v>
      </c>
      <c r="C49">
        <v>490114</v>
      </c>
      <c r="D49" t="s">
        <v>6190</v>
      </c>
      <c r="E49" t="s">
        <v>1092</v>
      </c>
      <c r="F49">
        <v>0</v>
      </c>
      <c r="G49">
        <v>-17321879</v>
      </c>
    </row>
    <row r="50" spans="1:7" hidden="1">
      <c r="A50" t="s">
        <v>132</v>
      </c>
      <c r="B50">
        <v>20240103</v>
      </c>
      <c r="C50">
        <v>490114</v>
      </c>
      <c r="D50" t="s">
        <v>6190</v>
      </c>
      <c r="E50" t="s">
        <v>9048</v>
      </c>
      <c r="F50">
        <v>39</v>
      </c>
      <c r="G50">
        <v>2164532</v>
      </c>
    </row>
    <row r="51" spans="1:7" hidden="1">
      <c r="A51" t="s">
        <v>132</v>
      </c>
      <c r="B51">
        <v>20240103</v>
      </c>
      <c r="C51">
        <v>490114</v>
      </c>
      <c r="D51" t="s">
        <v>6190</v>
      </c>
      <c r="E51" t="s">
        <v>8342</v>
      </c>
      <c r="F51">
        <v>95</v>
      </c>
      <c r="G51">
        <v>49596113</v>
      </c>
    </row>
    <row r="52" spans="1:7" hidden="1">
      <c r="A52" t="s">
        <v>132</v>
      </c>
      <c r="B52">
        <v>20240103</v>
      </c>
      <c r="C52">
        <v>490114</v>
      </c>
      <c r="D52" t="s">
        <v>6190</v>
      </c>
      <c r="E52" t="s">
        <v>1124</v>
      </c>
      <c r="F52">
        <v>9</v>
      </c>
      <c r="G52">
        <v>-130180</v>
      </c>
    </row>
    <row r="53" spans="1:7" hidden="1">
      <c r="A53" t="s">
        <v>132</v>
      </c>
      <c r="B53">
        <v>20240103</v>
      </c>
      <c r="C53">
        <v>490114</v>
      </c>
      <c r="D53" t="s">
        <v>6190</v>
      </c>
      <c r="E53" t="s">
        <v>1186</v>
      </c>
      <c r="F53">
        <v>154</v>
      </c>
      <c r="G53">
        <v>24255754</v>
      </c>
    </row>
    <row r="54" spans="1:7" hidden="1">
      <c r="A54" t="s">
        <v>132</v>
      </c>
      <c r="B54">
        <v>20240103</v>
      </c>
      <c r="C54">
        <v>490114</v>
      </c>
      <c r="D54" t="s">
        <v>6190</v>
      </c>
      <c r="E54" t="s">
        <v>1582</v>
      </c>
      <c r="F54">
        <v>154</v>
      </c>
      <c r="G54">
        <v>-510244</v>
      </c>
    </row>
    <row r="55" spans="1:7" hidden="1">
      <c r="A55" t="s">
        <v>132</v>
      </c>
      <c r="B55">
        <v>20240103</v>
      </c>
      <c r="C55">
        <v>490114</v>
      </c>
      <c r="D55" t="s">
        <v>6190</v>
      </c>
      <c r="E55" t="s">
        <v>8333</v>
      </c>
      <c r="F55">
        <v>0</v>
      </c>
      <c r="G55">
        <v>-183</v>
      </c>
    </row>
    <row r="56" spans="1:7" hidden="1">
      <c r="A56" t="s">
        <v>132</v>
      </c>
      <c r="B56">
        <v>20240103</v>
      </c>
      <c r="C56">
        <v>490114</v>
      </c>
      <c r="D56" t="s">
        <v>6190</v>
      </c>
      <c r="E56" t="s">
        <v>1583</v>
      </c>
      <c r="F56">
        <v>0</v>
      </c>
      <c r="G56">
        <v>-1217</v>
      </c>
    </row>
    <row r="57" spans="1:7" hidden="1">
      <c r="A57" t="s">
        <v>132</v>
      </c>
      <c r="B57">
        <v>20240103</v>
      </c>
      <c r="C57">
        <v>490114</v>
      </c>
      <c r="D57" t="s">
        <v>6190</v>
      </c>
      <c r="E57" t="s">
        <v>1207</v>
      </c>
      <c r="F57">
        <v>0</v>
      </c>
      <c r="G57">
        <v>-56</v>
      </c>
    </row>
    <row r="58" spans="1:7" hidden="1">
      <c r="A58" t="s">
        <v>132</v>
      </c>
      <c r="B58">
        <v>20240103</v>
      </c>
      <c r="C58">
        <v>490114</v>
      </c>
      <c r="D58" t="s">
        <v>6190</v>
      </c>
      <c r="E58" t="s">
        <v>8358</v>
      </c>
      <c r="F58">
        <v>0</v>
      </c>
      <c r="G58">
        <v>-17686380</v>
      </c>
    </row>
    <row r="59" spans="1:7" hidden="1">
      <c r="A59" t="s">
        <v>132</v>
      </c>
      <c r="B59">
        <v>20240104</v>
      </c>
      <c r="C59">
        <v>490114</v>
      </c>
      <c r="D59" t="s">
        <v>6190</v>
      </c>
      <c r="E59" t="s">
        <v>1184</v>
      </c>
      <c r="F59">
        <v>0</v>
      </c>
      <c r="G59">
        <v>-339022</v>
      </c>
    </row>
    <row r="60" spans="1:7" hidden="1">
      <c r="A60" t="s">
        <v>132</v>
      </c>
      <c r="B60">
        <v>20240104</v>
      </c>
      <c r="C60">
        <v>490114</v>
      </c>
      <c r="D60" t="s">
        <v>6190</v>
      </c>
      <c r="E60" t="s">
        <v>1581</v>
      </c>
      <c r="F60">
        <v>70</v>
      </c>
      <c r="G60">
        <v>-22104208</v>
      </c>
    </row>
    <row r="61" spans="1:7" hidden="1">
      <c r="A61" t="s">
        <v>132</v>
      </c>
      <c r="B61">
        <v>20240104</v>
      </c>
      <c r="C61">
        <v>490114</v>
      </c>
      <c r="D61" t="s">
        <v>6190</v>
      </c>
      <c r="E61" t="s">
        <v>1085</v>
      </c>
      <c r="F61">
        <v>0</v>
      </c>
      <c r="G61">
        <v>-2334579</v>
      </c>
    </row>
    <row r="62" spans="1:7" hidden="1">
      <c r="A62" t="s">
        <v>132</v>
      </c>
      <c r="B62">
        <v>20240104</v>
      </c>
      <c r="C62">
        <v>490114</v>
      </c>
      <c r="D62" t="s">
        <v>6190</v>
      </c>
      <c r="E62" t="s">
        <v>1194</v>
      </c>
      <c r="F62">
        <v>0</v>
      </c>
      <c r="G62">
        <v>-57940556</v>
      </c>
    </row>
    <row r="63" spans="1:7" hidden="1">
      <c r="A63" t="s">
        <v>132</v>
      </c>
      <c r="B63">
        <v>20240104</v>
      </c>
      <c r="C63">
        <v>490114</v>
      </c>
      <c r="D63" t="s">
        <v>6190</v>
      </c>
      <c r="E63" t="s">
        <v>1181</v>
      </c>
      <c r="F63">
        <v>48</v>
      </c>
      <c r="G63">
        <v>8888257</v>
      </c>
    </row>
    <row r="64" spans="1:7" hidden="1">
      <c r="A64" t="s">
        <v>132</v>
      </c>
      <c r="B64">
        <v>20240104</v>
      </c>
      <c r="C64">
        <v>490114</v>
      </c>
      <c r="D64" t="s">
        <v>6190</v>
      </c>
      <c r="E64" t="s">
        <v>1084</v>
      </c>
      <c r="F64">
        <v>54</v>
      </c>
      <c r="G64">
        <v>12570410</v>
      </c>
    </row>
    <row r="65" spans="1:7" hidden="1">
      <c r="A65" t="s">
        <v>132</v>
      </c>
      <c r="B65">
        <v>20240104</v>
      </c>
      <c r="C65">
        <v>490114</v>
      </c>
      <c r="D65" t="s">
        <v>6190</v>
      </c>
      <c r="E65" t="s">
        <v>1035</v>
      </c>
      <c r="F65">
        <v>381</v>
      </c>
      <c r="G65">
        <v>11189377</v>
      </c>
    </row>
    <row r="66" spans="1:7" hidden="1">
      <c r="A66" t="s">
        <v>132</v>
      </c>
      <c r="B66">
        <v>20240104</v>
      </c>
      <c r="C66">
        <v>490114</v>
      </c>
      <c r="D66" t="s">
        <v>6190</v>
      </c>
      <c r="E66" t="s">
        <v>1066</v>
      </c>
      <c r="F66">
        <v>93</v>
      </c>
      <c r="G66">
        <v>10586475</v>
      </c>
    </row>
    <row r="67" spans="1:7" hidden="1">
      <c r="A67" t="s">
        <v>132</v>
      </c>
      <c r="B67">
        <v>20240104</v>
      </c>
      <c r="C67">
        <v>490114</v>
      </c>
      <c r="D67" t="s">
        <v>6190</v>
      </c>
      <c r="E67" t="s">
        <v>1064</v>
      </c>
      <c r="F67">
        <v>0</v>
      </c>
      <c r="G67">
        <v>-771017</v>
      </c>
    </row>
    <row r="68" spans="1:7" hidden="1">
      <c r="A68" t="s">
        <v>132</v>
      </c>
      <c r="B68">
        <v>20240104</v>
      </c>
      <c r="C68">
        <v>490114</v>
      </c>
      <c r="D68" t="s">
        <v>6190</v>
      </c>
      <c r="E68" t="s">
        <v>1092</v>
      </c>
      <c r="F68">
        <v>0</v>
      </c>
      <c r="G68">
        <v>-17321879</v>
      </c>
    </row>
    <row r="69" spans="1:7" hidden="1">
      <c r="A69" t="s">
        <v>132</v>
      </c>
      <c r="B69">
        <v>20240104</v>
      </c>
      <c r="C69">
        <v>490114</v>
      </c>
      <c r="D69" t="s">
        <v>6190</v>
      </c>
      <c r="E69" t="s">
        <v>9048</v>
      </c>
      <c r="F69">
        <v>38</v>
      </c>
      <c r="G69">
        <v>2164570</v>
      </c>
    </row>
    <row r="70" spans="1:7" hidden="1">
      <c r="A70" t="s">
        <v>132</v>
      </c>
      <c r="B70">
        <v>20240104</v>
      </c>
      <c r="C70">
        <v>490114</v>
      </c>
      <c r="D70" t="s">
        <v>6190</v>
      </c>
      <c r="E70" t="s">
        <v>8342</v>
      </c>
      <c r="F70">
        <v>93</v>
      </c>
      <c r="G70">
        <v>49596206</v>
      </c>
    </row>
    <row r="71" spans="1:7" hidden="1">
      <c r="A71" t="s">
        <v>132</v>
      </c>
      <c r="B71">
        <v>20240104</v>
      </c>
      <c r="C71">
        <v>490114</v>
      </c>
      <c r="D71" t="s">
        <v>6190</v>
      </c>
      <c r="E71" t="s">
        <v>1124</v>
      </c>
      <c r="F71">
        <v>9</v>
      </c>
      <c r="G71">
        <v>-130171</v>
      </c>
    </row>
    <row r="72" spans="1:7" hidden="1">
      <c r="A72" t="s">
        <v>132</v>
      </c>
      <c r="B72">
        <v>20240104</v>
      </c>
      <c r="C72">
        <v>490114</v>
      </c>
      <c r="D72" t="s">
        <v>6190</v>
      </c>
      <c r="E72" t="s">
        <v>1186</v>
      </c>
      <c r="F72">
        <v>151</v>
      </c>
      <c r="G72">
        <v>24255905</v>
      </c>
    </row>
    <row r="73" spans="1:7" hidden="1">
      <c r="A73" t="s">
        <v>132</v>
      </c>
      <c r="B73">
        <v>20240104</v>
      </c>
      <c r="C73">
        <v>490114</v>
      </c>
      <c r="D73" t="s">
        <v>6190</v>
      </c>
      <c r="E73" t="s">
        <v>1582</v>
      </c>
      <c r="F73">
        <v>151</v>
      </c>
      <c r="G73">
        <v>-510093</v>
      </c>
    </row>
    <row r="74" spans="1:7" hidden="1">
      <c r="A74" t="s">
        <v>132</v>
      </c>
      <c r="B74">
        <v>20240104</v>
      </c>
      <c r="C74">
        <v>490114</v>
      </c>
      <c r="D74" t="s">
        <v>6190</v>
      </c>
      <c r="E74" t="s">
        <v>8333</v>
      </c>
      <c r="F74">
        <v>0</v>
      </c>
      <c r="G74">
        <v>-183</v>
      </c>
    </row>
    <row r="75" spans="1:7" hidden="1">
      <c r="A75" t="s">
        <v>132</v>
      </c>
      <c r="B75">
        <v>20240104</v>
      </c>
      <c r="C75">
        <v>490114</v>
      </c>
      <c r="D75" t="s">
        <v>6190</v>
      </c>
      <c r="E75" t="s">
        <v>1583</v>
      </c>
      <c r="F75">
        <v>0</v>
      </c>
      <c r="G75">
        <v>-1217</v>
      </c>
    </row>
    <row r="76" spans="1:7" hidden="1">
      <c r="A76" t="s">
        <v>132</v>
      </c>
      <c r="B76">
        <v>20240104</v>
      </c>
      <c r="C76">
        <v>490114</v>
      </c>
      <c r="D76" t="s">
        <v>6190</v>
      </c>
      <c r="E76" t="s">
        <v>1207</v>
      </c>
      <c r="F76">
        <v>0</v>
      </c>
      <c r="G76">
        <v>-56</v>
      </c>
    </row>
    <row r="77" spans="1:7" hidden="1">
      <c r="A77" t="s">
        <v>132</v>
      </c>
      <c r="B77">
        <v>20240104</v>
      </c>
      <c r="C77">
        <v>490114</v>
      </c>
      <c r="D77" t="s">
        <v>6190</v>
      </c>
      <c r="E77" t="s">
        <v>8358</v>
      </c>
      <c r="F77">
        <v>0</v>
      </c>
      <c r="G77">
        <v>-17686380</v>
      </c>
    </row>
    <row r="78" spans="1:7" hidden="1">
      <c r="A78" t="s">
        <v>132</v>
      </c>
      <c r="B78">
        <v>20240105</v>
      </c>
      <c r="C78">
        <v>490114</v>
      </c>
      <c r="D78" t="s">
        <v>6190</v>
      </c>
      <c r="E78" t="s">
        <v>1184</v>
      </c>
      <c r="F78">
        <v>0</v>
      </c>
      <c r="G78">
        <v>-339022</v>
      </c>
    </row>
    <row r="79" spans="1:7" hidden="1">
      <c r="A79" t="s">
        <v>132</v>
      </c>
      <c r="B79">
        <v>20240105</v>
      </c>
      <c r="C79">
        <v>490114</v>
      </c>
      <c r="D79" t="s">
        <v>6190</v>
      </c>
      <c r="E79" t="s">
        <v>1581</v>
      </c>
      <c r="F79">
        <v>70</v>
      </c>
      <c r="G79">
        <v>-22104138</v>
      </c>
    </row>
    <row r="80" spans="1:7" hidden="1">
      <c r="A80" t="s">
        <v>132</v>
      </c>
      <c r="B80">
        <v>20240105</v>
      </c>
      <c r="C80">
        <v>490114</v>
      </c>
      <c r="D80" t="s">
        <v>6190</v>
      </c>
      <c r="E80" t="s">
        <v>1085</v>
      </c>
      <c r="F80">
        <v>0</v>
      </c>
      <c r="G80">
        <v>-2334579</v>
      </c>
    </row>
    <row r="81" spans="1:7" hidden="1">
      <c r="A81" t="s">
        <v>132</v>
      </c>
      <c r="B81">
        <v>20240105</v>
      </c>
      <c r="C81">
        <v>490114</v>
      </c>
      <c r="D81" t="s">
        <v>6190</v>
      </c>
      <c r="E81" t="s">
        <v>1194</v>
      </c>
      <c r="F81">
        <v>0</v>
      </c>
      <c r="G81">
        <v>-57940556</v>
      </c>
    </row>
    <row r="82" spans="1:7" hidden="1">
      <c r="A82" t="s">
        <v>132</v>
      </c>
      <c r="B82">
        <v>20240105</v>
      </c>
      <c r="C82">
        <v>490114</v>
      </c>
      <c r="D82" t="s">
        <v>6190</v>
      </c>
      <c r="E82" t="s">
        <v>1181</v>
      </c>
      <c r="F82">
        <v>47</v>
      </c>
      <c r="G82">
        <v>8888304</v>
      </c>
    </row>
    <row r="83" spans="1:7" hidden="1">
      <c r="A83" t="s">
        <v>132</v>
      </c>
      <c r="B83">
        <v>20240105</v>
      </c>
      <c r="C83">
        <v>490114</v>
      </c>
      <c r="D83" t="s">
        <v>6190</v>
      </c>
      <c r="E83" t="s">
        <v>1084</v>
      </c>
      <c r="F83">
        <v>54</v>
      </c>
      <c r="G83">
        <v>12570464</v>
      </c>
    </row>
    <row r="84" spans="1:7" hidden="1">
      <c r="A84" t="s">
        <v>132</v>
      </c>
      <c r="B84">
        <v>20240105</v>
      </c>
      <c r="C84">
        <v>490114</v>
      </c>
      <c r="D84" t="s">
        <v>6190</v>
      </c>
      <c r="E84" t="s">
        <v>1035</v>
      </c>
      <c r="F84">
        <v>378</v>
      </c>
      <c r="G84">
        <v>11189755</v>
      </c>
    </row>
    <row r="85" spans="1:7" hidden="1">
      <c r="A85" t="s">
        <v>132</v>
      </c>
      <c r="B85">
        <v>20240105</v>
      </c>
      <c r="C85">
        <v>490114</v>
      </c>
      <c r="D85" t="s">
        <v>6190</v>
      </c>
      <c r="E85" t="s">
        <v>1066</v>
      </c>
      <c r="F85">
        <v>92</v>
      </c>
      <c r="G85">
        <v>10586567</v>
      </c>
    </row>
    <row r="86" spans="1:7" hidden="1">
      <c r="A86" t="s">
        <v>132</v>
      </c>
      <c r="B86">
        <v>20240105</v>
      </c>
      <c r="C86">
        <v>490114</v>
      </c>
      <c r="D86" t="s">
        <v>6190</v>
      </c>
      <c r="E86" t="s">
        <v>1064</v>
      </c>
      <c r="F86">
        <v>0</v>
      </c>
      <c r="G86">
        <v>-771017</v>
      </c>
    </row>
    <row r="87" spans="1:7" hidden="1">
      <c r="A87" t="s">
        <v>132</v>
      </c>
      <c r="B87">
        <v>20240105</v>
      </c>
      <c r="C87">
        <v>490114</v>
      </c>
      <c r="D87" t="s">
        <v>6190</v>
      </c>
      <c r="E87" t="s">
        <v>1092</v>
      </c>
      <c r="F87">
        <v>0</v>
      </c>
      <c r="G87">
        <v>-17321879</v>
      </c>
    </row>
    <row r="88" spans="1:7" hidden="1">
      <c r="A88" t="s">
        <v>132</v>
      </c>
      <c r="B88">
        <v>20240105</v>
      </c>
      <c r="C88">
        <v>490114</v>
      </c>
      <c r="D88" t="s">
        <v>6190</v>
      </c>
      <c r="E88" t="s">
        <v>9048</v>
      </c>
      <c r="F88">
        <v>38</v>
      </c>
      <c r="G88">
        <v>2164608</v>
      </c>
    </row>
    <row r="89" spans="1:7" hidden="1">
      <c r="A89" t="s">
        <v>132</v>
      </c>
      <c r="B89">
        <v>20240105</v>
      </c>
      <c r="C89">
        <v>490114</v>
      </c>
      <c r="D89" t="s">
        <v>6190</v>
      </c>
      <c r="E89" t="s">
        <v>8342</v>
      </c>
      <c r="F89">
        <v>92</v>
      </c>
      <c r="G89">
        <v>49596298</v>
      </c>
    </row>
    <row r="90" spans="1:7" hidden="1">
      <c r="A90" t="s">
        <v>132</v>
      </c>
      <c r="B90">
        <v>20240105</v>
      </c>
      <c r="C90">
        <v>490114</v>
      </c>
      <c r="D90" t="s">
        <v>6190</v>
      </c>
      <c r="E90" t="s">
        <v>1124</v>
      </c>
      <c r="F90">
        <v>9</v>
      </c>
      <c r="G90">
        <v>-130162</v>
      </c>
    </row>
    <row r="91" spans="1:7" hidden="1">
      <c r="A91" t="s">
        <v>132</v>
      </c>
      <c r="B91">
        <v>20240105</v>
      </c>
      <c r="C91">
        <v>490114</v>
      </c>
      <c r="D91" t="s">
        <v>6190</v>
      </c>
      <c r="E91" t="s">
        <v>1186</v>
      </c>
      <c r="F91">
        <v>150</v>
      </c>
      <c r="G91">
        <v>24256055</v>
      </c>
    </row>
    <row r="92" spans="1:7" hidden="1">
      <c r="A92" t="s">
        <v>132</v>
      </c>
      <c r="B92">
        <v>20240105</v>
      </c>
      <c r="C92">
        <v>490114</v>
      </c>
      <c r="D92" t="s">
        <v>6190</v>
      </c>
      <c r="E92" t="s">
        <v>1582</v>
      </c>
      <c r="F92">
        <v>150</v>
      </c>
      <c r="G92">
        <v>-509943</v>
      </c>
    </row>
    <row r="93" spans="1:7" hidden="1">
      <c r="A93" t="s">
        <v>132</v>
      </c>
      <c r="B93">
        <v>20240105</v>
      </c>
      <c r="C93">
        <v>490114</v>
      </c>
      <c r="D93" t="s">
        <v>6190</v>
      </c>
      <c r="E93" t="s">
        <v>8333</v>
      </c>
      <c r="F93">
        <v>0</v>
      </c>
      <c r="G93">
        <v>-183</v>
      </c>
    </row>
    <row r="94" spans="1:7" hidden="1">
      <c r="A94" t="s">
        <v>132</v>
      </c>
      <c r="B94">
        <v>20240105</v>
      </c>
      <c r="C94">
        <v>490114</v>
      </c>
      <c r="D94" t="s">
        <v>6190</v>
      </c>
      <c r="E94" t="s">
        <v>1583</v>
      </c>
      <c r="F94">
        <v>0</v>
      </c>
      <c r="G94">
        <v>-1217</v>
      </c>
    </row>
    <row r="95" spans="1:7" hidden="1">
      <c r="A95" t="s">
        <v>132</v>
      </c>
      <c r="B95">
        <v>20240105</v>
      </c>
      <c r="C95">
        <v>490114</v>
      </c>
      <c r="D95" t="s">
        <v>6190</v>
      </c>
      <c r="E95" t="s">
        <v>1207</v>
      </c>
      <c r="F95">
        <v>0</v>
      </c>
      <c r="G95">
        <v>-56</v>
      </c>
    </row>
    <row r="96" spans="1:7" hidden="1">
      <c r="A96" t="s">
        <v>132</v>
      </c>
      <c r="B96">
        <v>20240105</v>
      </c>
      <c r="C96">
        <v>490114</v>
      </c>
      <c r="D96" t="s">
        <v>6190</v>
      </c>
      <c r="E96" t="s">
        <v>8358</v>
      </c>
      <c r="F96">
        <v>0</v>
      </c>
      <c r="G96">
        <v>-17686380</v>
      </c>
    </row>
    <row r="97" spans="1:7" hidden="1">
      <c r="A97" t="s">
        <v>132</v>
      </c>
      <c r="B97">
        <v>20240106</v>
      </c>
      <c r="C97">
        <v>490114</v>
      </c>
      <c r="D97" t="s">
        <v>6190</v>
      </c>
      <c r="E97" t="s">
        <v>1184</v>
      </c>
      <c r="F97">
        <v>0</v>
      </c>
      <c r="G97">
        <v>-339022</v>
      </c>
    </row>
    <row r="98" spans="1:7" hidden="1">
      <c r="A98" t="s">
        <v>132</v>
      </c>
      <c r="B98">
        <v>20240106</v>
      </c>
      <c r="C98">
        <v>490114</v>
      </c>
      <c r="D98" t="s">
        <v>6190</v>
      </c>
      <c r="E98" t="s">
        <v>1581</v>
      </c>
      <c r="F98">
        <v>70</v>
      </c>
      <c r="G98">
        <v>-22104068</v>
      </c>
    </row>
    <row r="99" spans="1:7" hidden="1">
      <c r="A99" t="s">
        <v>132</v>
      </c>
      <c r="B99">
        <v>20240106</v>
      </c>
      <c r="C99">
        <v>490114</v>
      </c>
      <c r="D99" t="s">
        <v>6190</v>
      </c>
      <c r="E99" t="s">
        <v>1085</v>
      </c>
      <c r="F99">
        <v>0</v>
      </c>
      <c r="G99">
        <v>-2334579</v>
      </c>
    </row>
    <row r="100" spans="1:7" hidden="1">
      <c r="A100" t="s">
        <v>132</v>
      </c>
      <c r="B100">
        <v>20240106</v>
      </c>
      <c r="C100">
        <v>490114</v>
      </c>
      <c r="D100" t="s">
        <v>6190</v>
      </c>
      <c r="E100" t="s">
        <v>1194</v>
      </c>
      <c r="F100">
        <v>0</v>
      </c>
      <c r="G100">
        <v>-57940556</v>
      </c>
    </row>
    <row r="101" spans="1:7" hidden="1">
      <c r="A101" t="s">
        <v>132</v>
      </c>
      <c r="B101">
        <v>20240106</v>
      </c>
      <c r="C101">
        <v>490114</v>
      </c>
      <c r="D101" t="s">
        <v>6190</v>
      </c>
      <c r="E101" t="s">
        <v>1181</v>
      </c>
      <c r="F101">
        <v>47</v>
      </c>
      <c r="G101">
        <v>8888351</v>
      </c>
    </row>
    <row r="102" spans="1:7" hidden="1">
      <c r="A102" t="s">
        <v>132</v>
      </c>
      <c r="B102">
        <v>20240106</v>
      </c>
      <c r="C102">
        <v>490114</v>
      </c>
      <c r="D102" t="s">
        <v>6190</v>
      </c>
      <c r="E102" t="s">
        <v>1084</v>
      </c>
      <c r="F102">
        <v>54</v>
      </c>
      <c r="G102">
        <v>12570518</v>
      </c>
    </row>
    <row r="103" spans="1:7" hidden="1">
      <c r="A103" t="s">
        <v>132</v>
      </c>
      <c r="B103">
        <v>20240106</v>
      </c>
      <c r="C103">
        <v>490114</v>
      </c>
      <c r="D103" t="s">
        <v>6190</v>
      </c>
      <c r="E103" t="s">
        <v>1035</v>
      </c>
      <c r="F103">
        <v>378</v>
      </c>
      <c r="G103">
        <v>11190133</v>
      </c>
    </row>
    <row r="104" spans="1:7" hidden="1">
      <c r="A104" t="s">
        <v>132</v>
      </c>
      <c r="B104">
        <v>20240106</v>
      </c>
      <c r="C104">
        <v>490114</v>
      </c>
      <c r="D104" t="s">
        <v>6190</v>
      </c>
      <c r="E104" t="s">
        <v>1066</v>
      </c>
      <c r="F104">
        <v>92</v>
      </c>
      <c r="G104">
        <v>10586659</v>
      </c>
    </row>
    <row r="105" spans="1:7" hidden="1">
      <c r="A105" t="s">
        <v>132</v>
      </c>
      <c r="B105">
        <v>20240106</v>
      </c>
      <c r="C105">
        <v>490114</v>
      </c>
      <c r="D105" t="s">
        <v>6190</v>
      </c>
      <c r="E105" t="s">
        <v>1064</v>
      </c>
      <c r="F105">
        <v>0</v>
      </c>
      <c r="G105">
        <v>-771017</v>
      </c>
    </row>
    <row r="106" spans="1:7" hidden="1">
      <c r="A106" t="s">
        <v>132</v>
      </c>
      <c r="B106">
        <v>20240106</v>
      </c>
      <c r="C106">
        <v>490114</v>
      </c>
      <c r="D106" t="s">
        <v>6190</v>
      </c>
      <c r="E106" t="s">
        <v>1092</v>
      </c>
      <c r="F106">
        <v>0</v>
      </c>
      <c r="G106">
        <v>-17321879</v>
      </c>
    </row>
    <row r="107" spans="1:7" hidden="1">
      <c r="A107" t="s">
        <v>132</v>
      </c>
      <c r="B107">
        <v>20240106</v>
      </c>
      <c r="C107">
        <v>490114</v>
      </c>
      <c r="D107" t="s">
        <v>6190</v>
      </c>
      <c r="E107" t="s">
        <v>9048</v>
      </c>
      <c r="F107">
        <v>38</v>
      </c>
      <c r="G107">
        <v>2164646</v>
      </c>
    </row>
    <row r="108" spans="1:7" hidden="1">
      <c r="A108" t="s">
        <v>132</v>
      </c>
      <c r="B108">
        <v>20240106</v>
      </c>
      <c r="C108">
        <v>490114</v>
      </c>
      <c r="D108" t="s">
        <v>6190</v>
      </c>
      <c r="E108" t="s">
        <v>8342</v>
      </c>
      <c r="F108">
        <v>92</v>
      </c>
      <c r="G108">
        <v>49596390</v>
      </c>
    </row>
    <row r="109" spans="1:7" hidden="1">
      <c r="A109" t="s">
        <v>132</v>
      </c>
      <c r="B109">
        <v>20240106</v>
      </c>
      <c r="C109">
        <v>490114</v>
      </c>
      <c r="D109" t="s">
        <v>6190</v>
      </c>
      <c r="E109" t="s">
        <v>1124</v>
      </c>
      <c r="F109">
        <v>9</v>
      </c>
      <c r="G109">
        <v>-130153</v>
      </c>
    </row>
    <row r="110" spans="1:7" hidden="1">
      <c r="A110" t="s">
        <v>132</v>
      </c>
      <c r="B110">
        <v>20240106</v>
      </c>
      <c r="C110">
        <v>490114</v>
      </c>
      <c r="D110" t="s">
        <v>6190</v>
      </c>
      <c r="E110" t="s">
        <v>1186</v>
      </c>
      <c r="F110">
        <v>150</v>
      </c>
      <c r="G110">
        <v>24256205</v>
      </c>
    </row>
    <row r="111" spans="1:7" hidden="1">
      <c r="A111" t="s">
        <v>132</v>
      </c>
      <c r="B111">
        <v>20240106</v>
      </c>
      <c r="C111">
        <v>490114</v>
      </c>
      <c r="D111" t="s">
        <v>6190</v>
      </c>
      <c r="E111" t="s">
        <v>1582</v>
      </c>
      <c r="F111">
        <v>150</v>
      </c>
      <c r="G111">
        <v>-509793</v>
      </c>
    </row>
    <row r="112" spans="1:7" hidden="1">
      <c r="A112" t="s">
        <v>132</v>
      </c>
      <c r="B112">
        <v>20240106</v>
      </c>
      <c r="C112">
        <v>490114</v>
      </c>
      <c r="D112" t="s">
        <v>6190</v>
      </c>
      <c r="E112" t="s">
        <v>8333</v>
      </c>
      <c r="F112">
        <v>0</v>
      </c>
      <c r="G112">
        <v>-183</v>
      </c>
    </row>
    <row r="113" spans="1:7" hidden="1">
      <c r="A113" t="s">
        <v>132</v>
      </c>
      <c r="B113">
        <v>20240106</v>
      </c>
      <c r="C113">
        <v>490114</v>
      </c>
      <c r="D113" t="s">
        <v>6190</v>
      </c>
      <c r="E113" t="s">
        <v>1583</v>
      </c>
      <c r="F113">
        <v>0</v>
      </c>
      <c r="G113">
        <v>-1217</v>
      </c>
    </row>
    <row r="114" spans="1:7" hidden="1">
      <c r="A114" t="s">
        <v>132</v>
      </c>
      <c r="B114">
        <v>20240106</v>
      </c>
      <c r="C114">
        <v>490114</v>
      </c>
      <c r="D114" t="s">
        <v>6190</v>
      </c>
      <c r="E114" t="s">
        <v>1207</v>
      </c>
      <c r="F114">
        <v>0</v>
      </c>
      <c r="G114">
        <v>-56</v>
      </c>
    </row>
    <row r="115" spans="1:7" hidden="1">
      <c r="A115" t="s">
        <v>132</v>
      </c>
      <c r="B115">
        <v>20240106</v>
      </c>
      <c r="C115">
        <v>490114</v>
      </c>
      <c r="D115" t="s">
        <v>6190</v>
      </c>
      <c r="E115" t="s">
        <v>8358</v>
      </c>
      <c r="F115">
        <v>0</v>
      </c>
      <c r="G115">
        <v>-17686380</v>
      </c>
    </row>
    <row r="116" spans="1:7" hidden="1">
      <c r="A116" t="s">
        <v>132</v>
      </c>
      <c r="B116">
        <v>20240107</v>
      </c>
      <c r="C116">
        <v>490114</v>
      </c>
      <c r="D116" t="s">
        <v>6190</v>
      </c>
      <c r="E116" t="s">
        <v>1184</v>
      </c>
      <c r="F116">
        <v>0</v>
      </c>
      <c r="G116">
        <v>-339022</v>
      </c>
    </row>
    <row r="117" spans="1:7" hidden="1">
      <c r="A117" t="s">
        <v>132</v>
      </c>
      <c r="B117">
        <v>20240107</v>
      </c>
      <c r="C117">
        <v>490114</v>
      </c>
      <c r="D117" t="s">
        <v>6190</v>
      </c>
      <c r="E117" t="s">
        <v>1581</v>
      </c>
      <c r="F117">
        <v>70</v>
      </c>
      <c r="G117">
        <v>-22103998</v>
      </c>
    </row>
    <row r="118" spans="1:7" hidden="1">
      <c r="A118" t="s">
        <v>132</v>
      </c>
      <c r="B118">
        <v>20240107</v>
      </c>
      <c r="C118">
        <v>490114</v>
      </c>
      <c r="D118" t="s">
        <v>6190</v>
      </c>
      <c r="E118" t="s">
        <v>1085</v>
      </c>
      <c r="F118">
        <v>0</v>
      </c>
      <c r="G118">
        <v>-2334579</v>
      </c>
    </row>
    <row r="119" spans="1:7" hidden="1">
      <c r="A119" t="s">
        <v>132</v>
      </c>
      <c r="B119">
        <v>20240107</v>
      </c>
      <c r="C119">
        <v>490114</v>
      </c>
      <c r="D119" t="s">
        <v>6190</v>
      </c>
      <c r="E119" t="s">
        <v>1194</v>
      </c>
      <c r="F119">
        <v>0</v>
      </c>
      <c r="G119">
        <v>-57940556</v>
      </c>
    </row>
    <row r="120" spans="1:7" hidden="1">
      <c r="A120" t="s">
        <v>132</v>
      </c>
      <c r="B120">
        <v>20240107</v>
      </c>
      <c r="C120">
        <v>490114</v>
      </c>
      <c r="D120" t="s">
        <v>6190</v>
      </c>
      <c r="E120" t="s">
        <v>1181</v>
      </c>
      <c r="F120">
        <v>47</v>
      </c>
      <c r="G120">
        <v>8888398</v>
      </c>
    </row>
    <row r="121" spans="1:7" hidden="1">
      <c r="A121" t="s">
        <v>132</v>
      </c>
      <c r="B121">
        <v>20240107</v>
      </c>
      <c r="C121">
        <v>490114</v>
      </c>
      <c r="D121" t="s">
        <v>6190</v>
      </c>
      <c r="E121" t="s">
        <v>1084</v>
      </c>
      <c r="F121">
        <v>54</v>
      </c>
      <c r="G121">
        <v>12570572</v>
      </c>
    </row>
    <row r="122" spans="1:7" hidden="1">
      <c r="A122" t="s">
        <v>132</v>
      </c>
      <c r="B122">
        <v>20240107</v>
      </c>
      <c r="C122">
        <v>490114</v>
      </c>
      <c r="D122" t="s">
        <v>6190</v>
      </c>
      <c r="E122" t="s">
        <v>1035</v>
      </c>
      <c r="F122">
        <v>378</v>
      </c>
      <c r="G122">
        <v>11190511</v>
      </c>
    </row>
    <row r="123" spans="1:7" hidden="1">
      <c r="A123" t="s">
        <v>132</v>
      </c>
      <c r="B123">
        <v>20240107</v>
      </c>
      <c r="C123">
        <v>490114</v>
      </c>
      <c r="D123" t="s">
        <v>6190</v>
      </c>
      <c r="E123" t="s">
        <v>1066</v>
      </c>
      <c r="F123">
        <v>92</v>
      </c>
      <c r="G123">
        <v>10586751</v>
      </c>
    </row>
    <row r="124" spans="1:7" hidden="1">
      <c r="A124" t="s">
        <v>132</v>
      </c>
      <c r="B124">
        <v>20240107</v>
      </c>
      <c r="C124">
        <v>490114</v>
      </c>
      <c r="D124" t="s">
        <v>6190</v>
      </c>
      <c r="E124" t="s">
        <v>1064</v>
      </c>
      <c r="F124">
        <v>0</v>
      </c>
      <c r="G124">
        <v>-771017</v>
      </c>
    </row>
    <row r="125" spans="1:7" hidden="1">
      <c r="A125" t="s">
        <v>132</v>
      </c>
      <c r="B125">
        <v>20240107</v>
      </c>
      <c r="C125">
        <v>490114</v>
      </c>
      <c r="D125" t="s">
        <v>6190</v>
      </c>
      <c r="E125" t="s">
        <v>1092</v>
      </c>
      <c r="F125">
        <v>0</v>
      </c>
      <c r="G125">
        <v>-17321879</v>
      </c>
    </row>
    <row r="126" spans="1:7" hidden="1">
      <c r="A126" t="s">
        <v>132</v>
      </c>
      <c r="B126">
        <v>20240107</v>
      </c>
      <c r="C126">
        <v>490114</v>
      </c>
      <c r="D126" t="s">
        <v>6190</v>
      </c>
      <c r="E126" t="s">
        <v>9048</v>
      </c>
      <c r="F126">
        <v>38</v>
      </c>
      <c r="G126">
        <v>2164684</v>
      </c>
    </row>
    <row r="127" spans="1:7" hidden="1">
      <c r="A127" t="s">
        <v>132</v>
      </c>
      <c r="B127">
        <v>20240107</v>
      </c>
      <c r="C127">
        <v>490114</v>
      </c>
      <c r="D127" t="s">
        <v>6190</v>
      </c>
      <c r="E127" t="s">
        <v>8342</v>
      </c>
      <c r="F127">
        <v>92</v>
      </c>
      <c r="G127">
        <v>49596482</v>
      </c>
    </row>
    <row r="128" spans="1:7" hidden="1">
      <c r="A128" t="s">
        <v>132</v>
      </c>
      <c r="B128">
        <v>20240107</v>
      </c>
      <c r="C128">
        <v>490114</v>
      </c>
      <c r="D128" t="s">
        <v>6190</v>
      </c>
      <c r="E128" t="s">
        <v>1124</v>
      </c>
      <c r="F128">
        <v>9</v>
      </c>
      <c r="G128">
        <v>-130144</v>
      </c>
    </row>
    <row r="129" spans="1:7" hidden="1">
      <c r="A129" t="s">
        <v>132</v>
      </c>
      <c r="B129">
        <v>20240107</v>
      </c>
      <c r="C129">
        <v>490114</v>
      </c>
      <c r="D129" t="s">
        <v>6190</v>
      </c>
      <c r="E129" t="s">
        <v>1186</v>
      </c>
      <c r="F129">
        <v>150</v>
      </c>
      <c r="G129">
        <v>24256355</v>
      </c>
    </row>
    <row r="130" spans="1:7" hidden="1">
      <c r="A130" t="s">
        <v>132</v>
      </c>
      <c r="B130">
        <v>20240107</v>
      </c>
      <c r="C130">
        <v>490114</v>
      </c>
      <c r="D130" t="s">
        <v>6190</v>
      </c>
      <c r="E130" t="s">
        <v>1582</v>
      </c>
      <c r="F130">
        <v>150</v>
      </c>
      <c r="G130">
        <v>-509643</v>
      </c>
    </row>
    <row r="131" spans="1:7" hidden="1">
      <c r="A131" t="s">
        <v>132</v>
      </c>
      <c r="B131">
        <v>20240107</v>
      </c>
      <c r="C131">
        <v>490114</v>
      </c>
      <c r="D131" t="s">
        <v>6190</v>
      </c>
      <c r="E131" t="s">
        <v>8333</v>
      </c>
      <c r="F131">
        <v>0</v>
      </c>
      <c r="G131">
        <v>-183</v>
      </c>
    </row>
    <row r="132" spans="1:7" hidden="1">
      <c r="A132" t="s">
        <v>132</v>
      </c>
      <c r="B132">
        <v>20240107</v>
      </c>
      <c r="C132">
        <v>490114</v>
      </c>
      <c r="D132" t="s">
        <v>6190</v>
      </c>
      <c r="E132" t="s">
        <v>1583</v>
      </c>
      <c r="F132">
        <v>0</v>
      </c>
      <c r="G132">
        <v>-1217</v>
      </c>
    </row>
    <row r="133" spans="1:7" hidden="1">
      <c r="A133" t="s">
        <v>132</v>
      </c>
      <c r="B133">
        <v>20240107</v>
      </c>
      <c r="C133">
        <v>490114</v>
      </c>
      <c r="D133" t="s">
        <v>6190</v>
      </c>
      <c r="E133" t="s">
        <v>1207</v>
      </c>
      <c r="F133">
        <v>0</v>
      </c>
      <c r="G133">
        <v>-56</v>
      </c>
    </row>
    <row r="134" spans="1:7" hidden="1">
      <c r="A134" t="s">
        <v>132</v>
      </c>
      <c r="B134">
        <v>20240107</v>
      </c>
      <c r="C134">
        <v>490114</v>
      </c>
      <c r="D134" t="s">
        <v>6190</v>
      </c>
      <c r="E134" t="s">
        <v>8358</v>
      </c>
      <c r="F134">
        <v>0</v>
      </c>
      <c r="G134">
        <v>-17686380</v>
      </c>
    </row>
    <row r="135" spans="1:7" hidden="1">
      <c r="A135" t="s">
        <v>132</v>
      </c>
      <c r="B135">
        <v>20240108</v>
      </c>
      <c r="C135">
        <v>490114</v>
      </c>
      <c r="D135" t="s">
        <v>6190</v>
      </c>
      <c r="E135" t="s">
        <v>1184</v>
      </c>
      <c r="F135">
        <v>0</v>
      </c>
      <c r="G135">
        <v>-339022</v>
      </c>
    </row>
    <row r="136" spans="1:7" hidden="1">
      <c r="A136" t="s">
        <v>132</v>
      </c>
      <c r="B136">
        <v>20240108</v>
      </c>
      <c r="C136">
        <v>490114</v>
      </c>
      <c r="D136" t="s">
        <v>6190</v>
      </c>
      <c r="E136" t="s">
        <v>1581</v>
      </c>
      <c r="F136">
        <v>72</v>
      </c>
      <c r="G136">
        <v>-22103926</v>
      </c>
    </row>
    <row r="137" spans="1:7" hidden="1">
      <c r="A137" t="s">
        <v>132</v>
      </c>
      <c r="B137">
        <v>20240108</v>
      </c>
      <c r="C137">
        <v>490114</v>
      </c>
      <c r="D137" t="s">
        <v>6190</v>
      </c>
      <c r="E137" t="s">
        <v>1085</v>
      </c>
      <c r="F137">
        <v>0</v>
      </c>
      <c r="G137">
        <v>-2334579</v>
      </c>
    </row>
    <row r="138" spans="1:7" hidden="1">
      <c r="A138" t="s">
        <v>132</v>
      </c>
      <c r="B138">
        <v>20240108</v>
      </c>
      <c r="C138">
        <v>490114</v>
      </c>
      <c r="D138" t="s">
        <v>6190</v>
      </c>
      <c r="E138" t="s">
        <v>1194</v>
      </c>
      <c r="F138">
        <v>0</v>
      </c>
      <c r="G138">
        <v>-57940556</v>
      </c>
    </row>
    <row r="139" spans="1:7" hidden="1">
      <c r="A139" t="s">
        <v>132</v>
      </c>
      <c r="B139">
        <v>20240108</v>
      </c>
      <c r="C139">
        <v>490114</v>
      </c>
      <c r="D139" t="s">
        <v>6190</v>
      </c>
      <c r="E139" t="s">
        <v>1181</v>
      </c>
      <c r="F139">
        <v>49</v>
      </c>
      <c r="G139">
        <v>8888447</v>
      </c>
    </row>
    <row r="140" spans="1:7" hidden="1">
      <c r="A140" t="s">
        <v>132</v>
      </c>
      <c r="B140">
        <v>20240108</v>
      </c>
      <c r="C140">
        <v>490114</v>
      </c>
      <c r="D140" t="s">
        <v>6190</v>
      </c>
      <c r="E140" t="s">
        <v>1084</v>
      </c>
      <c r="F140">
        <v>56</v>
      </c>
      <c r="G140">
        <v>12570628</v>
      </c>
    </row>
    <row r="141" spans="1:7" hidden="1">
      <c r="A141" t="s">
        <v>132</v>
      </c>
      <c r="B141">
        <v>20240108</v>
      </c>
      <c r="C141">
        <v>490114</v>
      </c>
      <c r="D141" t="s">
        <v>6190</v>
      </c>
      <c r="E141" t="s">
        <v>1035</v>
      </c>
      <c r="F141">
        <v>393</v>
      </c>
      <c r="G141">
        <v>11190904</v>
      </c>
    </row>
    <row r="142" spans="1:7" hidden="1">
      <c r="A142" t="s">
        <v>132</v>
      </c>
      <c r="B142">
        <v>20240108</v>
      </c>
      <c r="C142">
        <v>490114</v>
      </c>
      <c r="D142" t="s">
        <v>6190</v>
      </c>
      <c r="E142" t="s">
        <v>1066</v>
      </c>
      <c r="F142">
        <v>95</v>
      </c>
      <c r="G142">
        <v>10586846</v>
      </c>
    </row>
    <row r="143" spans="1:7" hidden="1">
      <c r="A143" t="s">
        <v>132</v>
      </c>
      <c r="B143">
        <v>20240108</v>
      </c>
      <c r="C143">
        <v>490114</v>
      </c>
      <c r="D143" t="s">
        <v>6190</v>
      </c>
      <c r="E143" t="s">
        <v>1064</v>
      </c>
      <c r="F143">
        <v>0</v>
      </c>
      <c r="G143">
        <v>-771017</v>
      </c>
    </row>
    <row r="144" spans="1:7" hidden="1">
      <c r="A144" t="s">
        <v>132</v>
      </c>
      <c r="B144">
        <v>20240108</v>
      </c>
      <c r="C144">
        <v>490114</v>
      </c>
      <c r="D144" t="s">
        <v>6190</v>
      </c>
      <c r="E144" t="s">
        <v>1092</v>
      </c>
      <c r="F144">
        <v>0</v>
      </c>
      <c r="G144">
        <v>-17321879</v>
      </c>
    </row>
    <row r="145" spans="1:7" hidden="1">
      <c r="A145" t="s">
        <v>132</v>
      </c>
      <c r="B145">
        <v>20240108</v>
      </c>
      <c r="C145">
        <v>490114</v>
      </c>
      <c r="D145" t="s">
        <v>6190</v>
      </c>
      <c r="E145" t="s">
        <v>9048</v>
      </c>
      <c r="F145">
        <v>39</v>
      </c>
      <c r="G145">
        <v>2164723</v>
      </c>
    </row>
    <row r="146" spans="1:7" hidden="1">
      <c r="A146" t="s">
        <v>132</v>
      </c>
      <c r="B146">
        <v>20240108</v>
      </c>
      <c r="C146">
        <v>490114</v>
      </c>
      <c r="D146" t="s">
        <v>6190</v>
      </c>
      <c r="E146" t="s">
        <v>8342</v>
      </c>
      <c r="F146">
        <v>95</v>
      </c>
      <c r="G146">
        <v>49596577</v>
      </c>
    </row>
    <row r="147" spans="1:7" hidden="1">
      <c r="A147" t="s">
        <v>132</v>
      </c>
      <c r="B147">
        <v>20240108</v>
      </c>
      <c r="C147">
        <v>490114</v>
      </c>
      <c r="D147" t="s">
        <v>6190</v>
      </c>
      <c r="E147" t="s">
        <v>1124</v>
      </c>
      <c r="F147">
        <v>9</v>
      </c>
      <c r="G147">
        <v>-130135</v>
      </c>
    </row>
    <row r="148" spans="1:7" hidden="1">
      <c r="A148" t="s">
        <v>132</v>
      </c>
      <c r="B148">
        <v>20240108</v>
      </c>
      <c r="C148">
        <v>490114</v>
      </c>
      <c r="D148" t="s">
        <v>6190</v>
      </c>
      <c r="E148" t="s">
        <v>1186</v>
      </c>
      <c r="F148">
        <v>155</v>
      </c>
      <c r="G148">
        <v>24256510</v>
      </c>
    </row>
    <row r="149" spans="1:7" hidden="1">
      <c r="A149" t="s">
        <v>132</v>
      </c>
      <c r="B149">
        <v>20240108</v>
      </c>
      <c r="C149">
        <v>490114</v>
      </c>
      <c r="D149" t="s">
        <v>6190</v>
      </c>
      <c r="E149" t="s">
        <v>1582</v>
      </c>
      <c r="F149">
        <v>155</v>
      </c>
      <c r="G149">
        <v>-509488</v>
      </c>
    </row>
    <row r="150" spans="1:7" hidden="1">
      <c r="A150" t="s">
        <v>132</v>
      </c>
      <c r="B150">
        <v>20240108</v>
      </c>
      <c r="C150">
        <v>490114</v>
      </c>
      <c r="D150" t="s">
        <v>6190</v>
      </c>
      <c r="E150" t="s">
        <v>8333</v>
      </c>
      <c r="F150">
        <v>0</v>
      </c>
      <c r="G150">
        <v>-183</v>
      </c>
    </row>
    <row r="151" spans="1:7" hidden="1">
      <c r="A151" t="s">
        <v>132</v>
      </c>
      <c r="B151">
        <v>20240108</v>
      </c>
      <c r="C151">
        <v>490114</v>
      </c>
      <c r="D151" t="s">
        <v>6190</v>
      </c>
      <c r="E151" t="s">
        <v>1583</v>
      </c>
      <c r="F151">
        <v>0</v>
      </c>
      <c r="G151">
        <v>-1217</v>
      </c>
    </row>
    <row r="152" spans="1:7" hidden="1">
      <c r="A152" t="s">
        <v>132</v>
      </c>
      <c r="B152">
        <v>20240108</v>
      </c>
      <c r="C152">
        <v>490114</v>
      </c>
      <c r="D152" t="s">
        <v>6190</v>
      </c>
      <c r="E152" t="s">
        <v>1207</v>
      </c>
      <c r="F152">
        <v>0</v>
      </c>
      <c r="G152">
        <v>-56</v>
      </c>
    </row>
    <row r="153" spans="1:7" hidden="1">
      <c r="A153" t="s">
        <v>132</v>
      </c>
      <c r="B153">
        <v>20240108</v>
      </c>
      <c r="C153">
        <v>490114</v>
      </c>
      <c r="D153" t="s">
        <v>6190</v>
      </c>
      <c r="E153" t="s">
        <v>8358</v>
      </c>
      <c r="F153">
        <v>0</v>
      </c>
      <c r="G153">
        <v>-17686380</v>
      </c>
    </row>
    <row r="154" spans="1:7" hidden="1">
      <c r="A154" t="s">
        <v>132</v>
      </c>
      <c r="B154">
        <v>20240109</v>
      </c>
      <c r="C154">
        <v>490114</v>
      </c>
      <c r="D154" t="s">
        <v>6190</v>
      </c>
      <c r="E154" t="s">
        <v>1184</v>
      </c>
      <c r="F154">
        <v>0</v>
      </c>
      <c r="G154">
        <v>-339075</v>
      </c>
    </row>
    <row r="155" spans="1:7" hidden="1">
      <c r="A155" t="s">
        <v>132</v>
      </c>
      <c r="B155">
        <v>20240109</v>
      </c>
      <c r="C155">
        <v>490114</v>
      </c>
      <c r="D155" t="s">
        <v>6190</v>
      </c>
      <c r="E155" t="s">
        <v>1581</v>
      </c>
      <c r="F155">
        <v>74</v>
      </c>
      <c r="G155">
        <v>-22105317</v>
      </c>
    </row>
    <row r="156" spans="1:7" hidden="1">
      <c r="A156" t="s">
        <v>132</v>
      </c>
      <c r="B156">
        <v>20240109</v>
      </c>
      <c r="C156">
        <v>490114</v>
      </c>
      <c r="D156" t="s">
        <v>6190</v>
      </c>
      <c r="E156" t="s">
        <v>1085</v>
      </c>
      <c r="F156">
        <v>0</v>
      </c>
      <c r="G156">
        <v>-2335296</v>
      </c>
    </row>
    <row r="157" spans="1:7" hidden="1">
      <c r="A157" t="s">
        <v>132</v>
      </c>
      <c r="B157">
        <v>20240109</v>
      </c>
      <c r="C157">
        <v>490114</v>
      </c>
      <c r="D157" t="s">
        <v>6190</v>
      </c>
      <c r="E157" t="s">
        <v>1194</v>
      </c>
      <c r="F157">
        <v>0</v>
      </c>
      <c r="G157">
        <v>-57943575</v>
      </c>
    </row>
    <row r="158" spans="1:7" hidden="1">
      <c r="A158" t="s">
        <v>132</v>
      </c>
      <c r="B158">
        <v>20240109</v>
      </c>
      <c r="C158">
        <v>490114</v>
      </c>
      <c r="D158" t="s">
        <v>6190</v>
      </c>
      <c r="E158" t="s">
        <v>1181</v>
      </c>
      <c r="F158">
        <v>51</v>
      </c>
      <c r="G158">
        <v>8888224</v>
      </c>
    </row>
    <row r="159" spans="1:7" hidden="1">
      <c r="A159" t="s">
        <v>132</v>
      </c>
      <c r="B159">
        <v>20240109</v>
      </c>
      <c r="C159">
        <v>490114</v>
      </c>
      <c r="D159" t="s">
        <v>6190</v>
      </c>
      <c r="E159" t="s">
        <v>1084</v>
      </c>
      <c r="F159">
        <v>57</v>
      </c>
      <c r="G159">
        <v>12570685</v>
      </c>
    </row>
    <row r="160" spans="1:7" hidden="1">
      <c r="A160" t="s">
        <v>132</v>
      </c>
      <c r="B160">
        <v>20240109</v>
      </c>
      <c r="C160">
        <v>490114</v>
      </c>
      <c r="D160" t="s">
        <v>6190</v>
      </c>
      <c r="E160" t="s">
        <v>1035</v>
      </c>
      <c r="F160">
        <v>407</v>
      </c>
      <c r="G160">
        <v>11145861</v>
      </c>
    </row>
    <row r="161" spans="1:7" hidden="1">
      <c r="A161" t="s">
        <v>132</v>
      </c>
      <c r="B161">
        <v>20240109</v>
      </c>
      <c r="C161">
        <v>490114</v>
      </c>
      <c r="D161" t="s">
        <v>6190</v>
      </c>
      <c r="E161" t="s">
        <v>1066</v>
      </c>
      <c r="F161">
        <v>98</v>
      </c>
      <c r="G161">
        <v>10586512</v>
      </c>
    </row>
    <row r="162" spans="1:7" hidden="1">
      <c r="A162" t="s">
        <v>132</v>
      </c>
      <c r="B162">
        <v>20240109</v>
      </c>
      <c r="C162">
        <v>490114</v>
      </c>
      <c r="D162" t="s">
        <v>6190</v>
      </c>
      <c r="E162" t="s">
        <v>1064</v>
      </c>
      <c r="F162">
        <v>0</v>
      </c>
      <c r="G162">
        <v>-771085</v>
      </c>
    </row>
    <row r="163" spans="1:7" hidden="1">
      <c r="A163" t="s">
        <v>132</v>
      </c>
      <c r="B163">
        <v>20240109</v>
      </c>
      <c r="C163">
        <v>490114</v>
      </c>
      <c r="D163" t="s">
        <v>6190</v>
      </c>
      <c r="E163" t="s">
        <v>1092</v>
      </c>
      <c r="F163">
        <v>0</v>
      </c>
      <c r="G163">
        <v>-17321903</v>
      </c>
    </row>
    <row r="164" spans="1:7" hidden="1">
      <c r="A164" t="s">
        <v>132</v>
      </c>
      <c r="B164">
        <v>20240109</v>
      </c>
      <c r="C164">
        <v>490114</v>
      </c>
      <c r="D164" t="s">
        <v>6190</v>
      </c>
      <c r="E164" t="s">
        <v>9048</v>
      </c>
      <c r="F164">
        <v>40</v>
      </c>
      <c r="G164">
        <v>2164748</v>
      </c>
    </row>
    <row r="165" spans="1:7" hidden="1">
      <c r="A165" t="s">
        <v>132</v>
      </c>
      <c r="B165">
        <v>20240109</v>
      </c>
      <c r="C165">
        <v>490114</v>
      </c>
      <c r="D165" t="s">
        <v>6190</v>
      </c>
      <c r="E165" t="s">
        <v>8342</v>
      </c>
      <c r="F165">
        <v>98</v>
      </c>
      <c r="G165">
        <v>49596641</v>
      </c>
    </row>
    <row r="166" spans="1:7" hidden="1">
      <c r="A166" t="s">
        <v>132</v>
      </c>
      <c r="B166">
        <v>20240109</v>
      </c>
      <c r="C166">
        <v>490114</v>
      </c>
      <c r="D166" t="s">
        <v>6190</v>
      </c>
      <c r="E166" t="s">
        <v>1124</v>
      </c>
      <c r="F166">
        <v>10</v>
      </c>
      <c r="G166">
        <v>-131895</v>
      </c>
    </row>
    <row r="167" spans="1:7" hidden="1">
      <c r="A167" t="s">
        <v>132</v>
      </c>
      <c r="B167">
        <v>20240109</v>
      </c>
      <c r="C167">
        <v>490114</v>
      </c>
      <c r="D167" t="s">
        <v>6190</v>
      </c>
      <c r="E167" t="s">
        <v>1186</v>
      </c>
      <c r="F167">
        <v>160</v>
      </c>
      <c r="G167">
        <v>24256670</v>
      </c>
    </row>
    <row r="168" spans="1:7" hidden="1">
      <c r="A168" t="s">
        <v>132</v>
      </c>
      <c r="B168">
        <v>20240109</v>
      </c>
      <c r="C168">
        <v>490114</v>
      </c>
      <c r="D168" t="s">
        <v>6190</v>
      </c>
      <c r="E168" t="s">
        <v>1582</v>
      </c>
      <c r="F168">
        <v>160</v>
      </c>
      <c r="G168">
        <v>-509599</v>
      </c>
    </row>
    <row r="169" spans="1:7" hidden="1">
      <c r="A169" t="s">
        <v>132</v>
      </c>
      <c r="B169">
        <v>20240109</v>
      </c>
      <c r="C169">
        <v>490114</v>
      </c>
      <c r="D169" t="s">
        <v>6190</v>
      </c>
      <c r="E169" t="s">
        <v>8333</v>
      </c>
      <c r="F169">
        <v>0</v>
      </c>
      <c r="G169">
        <v>-243</v>
      </c>
    </row>
    <row r="170" spans="1:7" hidden="1">
      <c r="A170" t="s">
        <v>132</v>
      </c>
      <c r="B170">
        <v>20240109</v>
      </c>
      <c r="C170">
        <v>490114</v>
      </c>
      <c r="D170" t="s">
        <v>6190</v>
      </c>
      <c r="E170" t="s">
        <v>1583</v>
      </c>
      <c r="F170">
        <v>0</v>
      </c>
      <c r="G170">
        <v>-54611</v>
      </c>
    </row>
    <row r="171" spans="1:7" hidden="1">
      <c r="A171" t="s">
        <v>132</v>
      </c>
      <c r="B171">
        <v>20240109</v>
      </c>
      <c r="C171">
        <v>490114</v>
      </c>
      <c r="D171" t="s">
        <v>6190</v>
      </c>
      <c r="E171" t="s">
        <v>1207</v>
      </c>
      <c r="F171">
        <v>0</v>
      </c>
      <c r="G171">
        <v>-69</v>
      </c>
    </row>
    <row r="172" spans="1:7" hidden="1">
      <c r="A172" t="s">
        <v>132</v>
      </c>
      <c r="B172">
        <v>20240109</v>
      </c>
      <c r="C172">
        <v>490114</v>
      </c>
      <c r="D172" t="s">
        <v>6190</v>
      </c>
      <c r="E172" t="s">
        <v>8358</v>
      </c>
      <c r="F172">
        <v>0</v>
      </c>
      <c r="G172">
        <v>-17686632</v>
      </c>
    </row>
    <row r="173" spans="1:7" hidden="1">
      <c r="A173" t="s">
        <v>132</v>
      </c>
      <c r="B173">
        <v>20240110</v>
      </c>
      <c r="C173">
        <v>490114</v>
      </c>
      <c r="D173" t="s">
        <v>6190</v>
      </c>
      <c r="E173" t="s">
        <v>1184</v>
      </c>
      <c r="F173">
        <v>0</v>
      </c>
      <c r="G173">
        <v>-339075</v>
      </c>
    </row>
    <row r="174" spans="1:7" hidden="1">
      <c r="A174" t="s">
        <v>132</v>
      </c>
      <c r="B174">
        <v>20240110</v>
      </c>
      <c r="C174">
        <v>490114</v>
      </c>
      <c r="D174" t="s">
        <v>6190</v>
      </c>
      <c r="E174" t="s">
        <v>1581</v>
      </c>
      <c r="F174">
        <v>76</v>
      </c>
      <c r="G174">
        <v>-22105241</v>
      </c>
    </row>
    <row r="175" spans="1:7" hidden="1">
      <c r="A175" t="s">
        <v>132</v>
      </c>
      <c r="B175">
        <v>20240110</v>
      </c>
      <c r="C175">
        <v>490114</v>
      </c>
      <c r="D175" t="s">
        <v>6190</v>
      </c>
      <c r="E175" t="s">
        <v>1085</v>
      </c>
      <c r="F175">
        <v>0</v>
      </c>
      <c r="G175">
        <v>-2335296</v>
      </c>
    </row>
    <row r="176" spans="1:7" hidden="1">
      <c r="A176" t="s">
        <v>132</v>
      </c>
      <c r="B176">
        <v>20240110</v>
      </c>
      <c r="C176">
        <v>490114</v>
      </c>
      <c r="D176" t="s">
        <v>6190</v>
      </c>
      <c r="E176" t="s">
        <v>1194</v>
      </c>
      <c r="F176">
        <v>0</v>
      </c>
      <c r="G176">
        <v>-57943575</v>
      </c>
    </row>
    <row r="177" spans="1:7" hidden="1">
      <c r="A177" t="s">
        <v>132</v>
      </c>
      <c r="B177">
        <v>20240110</v>
      </c>
      <c r="C177">
        <v>490114</v>
      </c>
      <c r="D177" t="s">
        <v>6190</v>
      </c>
      <c r="E177" t="s">
        <v>1181</v>
      </c>
      <c r="F177">
        <v>51</v>
      </c>
      <c r="G177">
        <v>8888275</v>
      </c>
    </row>
    <row r="178" spans="1:7" hidden="1">
      <c r="A178" t="s">
        <v>132</v>
      </c>
      <c r="B178">
        <v>20240110</v>
      </c>
      <c r="C178">
        <v>490114</v>
      </c>
      <c r="D178" t="s">
        <v>6190</v>
      </c>
      <c r="E178" t="s">
        <v>1084</v>
      </c>
      <c r="F178">
        <v>58</v>
      </c>
      <c r="G178">
        <v>12570743</v>
      </c>
    </row>
    <row r="179" spans="1:7" hidden="1">
      <c r="A179" t="s">
        <v>132</v>
      </c>
      <c r="B179">
        <v>20240110</v>
      </c>
      <c r="C179">
        <v>490114</v>
      </c>
      <c r="D179" t="s">
        <v>6190</v>
      </c>
      <c r="E179" t="s">
        <v>1035</v>
      </c>
      <c r="F179">
        <v>417</v>
      </c>
      <c r="G179">
        <v>11146278</v>
      </c>
    </row>
    <row r="180" spans="1:7" hidden="1">
      <c r="A180" t="s">
        <v>132</v>
      </c>
      <c r="B180">
        <v>20240110</v>
      </c>
      <c r="C180">
        <v>490114</v>
      </c>
      <c r="D180" t="s">
        <v>6190</v>
      </c>
      <c r="E180" t="s">
        <v>1066</v>
      </c>
      <c r="F180">
        <v>100</v>
      </c>
      <c r="G180">
        <v>10586612</v>
      </c>
    </row>
    <row r="181" spans="1:7" hidden="1">
      <c r="A181" t="s">
        <v>132</v>
      </c>
      <c r="B181">
        <v>20240110</v>
      </c>
      <c r="C181">
        <v>490114</v>
      </c>
      <c r="D181" t="s">
        <v>6190</v>
      </c>
      <c r="E181" t="s">
        <v>1064</v>
      </c>
      <c r="F181">
        <v>0</v>
      </c>
      <c r="G181">
        <v>-771085</v>
      </c>
    </row>
    <row r="182" spans="1:7" hidden="1">
      <c r="A182" t="s">
        <v>132</v>
      </c>
      <c r="B182">
        <v>20240110</v>
      </c>
      <c r="C182">
        <v>490114</v>
      </c>
      <c r="D182" t="s">
        <v>6190</v>
      </c>
      <c r="E182" t="s">
        <v>1092</v>
      </c>
      <c r="F182">
        <v>0</v>
      </c>
      <c r="G182">
        <v>-17321903</v>
      </c>
    </row>
    <row r="183" spans="1:7" hidden="1">
      <c r="A183" t="s">
        <v>132</v>
      </c>
      <c r="B183">
        <v>20240110</v>
      </c>
      <c r="C183">
        <v>490114</v>
      </c>
      <c r="D183" t="s">
        <v>6190</v>
      </c>
      <c r="E183" t="s">
        <v>9048</v>
      </c>
      <c r="F183">
        <v>41</v>
      </c>
      <c r="G183">
        <v>2164789</v>
      </c>
    </row>
    <row r="184" spans="1:7" hidden="1">
      <c r="A184" t="s">
        <v>132</v>
      </c>
      <c r="B184">
        <v>20240110</v>
      </c>
      <c r="C184">
        <v>490114</v>
      </c>
      <c r="D184" t="s">
        <v>6190</v>
      </c>
      <c r="E184" t="s">
        <v>8342</v>
      </c>
      <c r="F184">
        <v>100</v>
      </c>
      <c r="G184">
        <v>49596741</v>
      </c>
    </row>
    <row r="185" spans="1:7" hidden="1">
      <c r="A185" t="s">
        <v>132</v>
      </c>
      <c r="B185">
        <v>20240110</v>
      </c>
      <c r="C185">
        <v>490114</v>
      </c>
      <c r="D185" t="s">
        <v>6190</v>
      </c>
      <c r="E185" t="s">
        <v>1124</v>
      </c>
      <c r="F185">
        <v>10</v>
      </c>
      <c r="G185">
        <v>-131885</v>
      </c>
    </row>
    <row r="186" spans="1:7" hidden="1">
      <c r="A186" t="s">
        <v>132</v>
      </c>
      <c r="B186">
        <v>20240110</v>
      </c>
      <c r="C186">
        <v>490114</v>
      </c>
      <c r="D186" t="s">
        <v>6190</v>
      </c>
      <c r="E186" t="s">
        <v>1186</v>
      </c>
      <c r="F186">
        <v>162</v>
      </c>
      <c r="G186">
        <v>24256832</v>
      </c>
    </row>
    <row r="187" spans="1:7" hidden="1">
      <c r="A187" t="s">
        <v>132</v>
      </c>
      <c r="B187">
        <v>20240110</v>
      </c>
      <c r="C187">
        <v>490114</v>
      </c>
      <c r="D187" t="s">
        <v>6190</v>
      </c>
      <c r="E187" t="s">
        <v>1582</v>
      </c>
      <c r="F187">
        <v>162</v>
      </c>
      <c r="G187">
        <v>-509437</v>
      </c>
    </row>
    <row r="188" spans="1:7" hidden="1">
      <c r="A188" t="s">
        <v>132</v>
      </c>
      <c r="B188">
        <v>20240110</v>
      </c>
      <c r="C188">
        <v>490114</v>
      </c>
      <c r="D188" t="s">
        <v>6190</v>
      </c>
      <c r="E188" t="s">
        <v>8333</v>
      </c>
      <c r="F188">
        <v>0</v>
      </c>
      <c r="G188">
        <v>-243</v>
      </c>
    </row>
    <row r="189" spans="1:7" hidden="1">
      <c r="A189" t="s">
        <v>132</v>
      </c>
      <c r="B189">
        <v>20240110</v>
      </c>
      <c r="C189">
        <v>490114</v>
      </c>
      <c r="D189" t="s">
        <v>6190</v>
      </c>
      <c r="E189" t="s">
        <v>1583</v>
      </c>
      <c r="F189">
        <v>0</v>
      </c>
      <c r="G189">
        <v>-54611</v>
      </c>
    </row>
    <row r="190" spans="1:7" hidden="1">
      <c r="A190" t="s">
        <v>132</v>
      </c>
      <c r="B190">
        <v>20240110</v>
      </c>
      <c r="C190">
        <v>490114</v>
      </c>
      <c r="D190" t="s">
        <v>6190</v>
      </c>
      <c r="E190" t="s">
        <v>1207</v>
      </c>
      <c r="F190">
        <v>0</v>
      </c>
      <c r="G190">
        <v>-69</v>
      </c>
    </row>
    <row r="191" spans="1:7" hidden="1">
      <c r="A191" t="s">
        <v>132</v>
      </c>
      <c r="B191">
        <v>20240110</v>
      </c>
      <c r="C191">
        <v>490114</v>
      </c>
      <c r="D191" t="s">
        <v>6190</v>
      </c>
      <c r="E191" t="s">
        <v>8358</v>
      </c>
      <c r="F191">
        <v>0</v>
      </c>
      <c r="G191">
        <v>-17686632</v>
      </c>
    </row>
    <row r="192" spans="1:7" hidden="1">
      <c r="A192" t="s">
        <v>132</v>
      </c>
      <c r="B192">
        <v>20240111</v>
      </c>
      <c r="C192">
        <v>490114</v>
      </c>
      <c r="D192" t="s">
        <v>6190</v>
      </c>
      <c r="E192" t="s">
        <v>1184</v>
      </c>
      <c r="F192">
        <v>0</v>
      </c>
      <c r="G192">
        <v>-339075</v>
      </c>
    </row>
    <row r="193" spans="1:7" hidden="1">
      <c r="A193" t="s">
        <v>132</v>
      </c>
      <c r="B193">
        <v>20240111</v>
      </c>
      <c r="C193">
        <v>490114</v>
      </c>
      <c r="D193" t="s">
        <v>6190</v>
      </c>
      <c r="E193" t="s">
        <v>1581</v>
      </c>
      <c r="F193">
        <v>81</v>
      </c>
      <c r="G193">
        <v>-22105160</v>
      </c>
    </row>
    <row r="194" spans="1:7" hidden="1">
      <c r="A194" t="s">
        <v>132</v>
      </c>
      <c r="B194">
        <v>20240111</v>
      </c>
      <c r="C194">
        <v>490114</v>
      </c>
      <c r="D194" t="s">
        <v>6190</v>
      </c>
      <c r="E194" t="s">
        <v>1085</v>
      </c>
      <c r="F194">
        <v>0</v>
      </c>
      <c r="G194">
        <v>-2335296</v>
      </c>
    </row>
    <row r="195" spans="1:7" hidden="1">
      <c r="A195" t="s">
        <v>132</v>
      </c>
      <c r="B195">
        <v>20240111</v>
      </c>
      <c r="C195">
        <v>490114</v>
      </c>
      <c r="D195" t="s">
        <v>6190</v>
      </c>
      <c r="E195" t="s">
        <v>1194</v>
      </c>
      <c r="F195">
        <v>0</v>
      </c>
      <c r="G195">
        <v>-57943575</v>
      </c>
    </row>
    <row r="196" spans="1:7" hidden="1">
      <c r="A196" t="s">
        <v>132</v>
      </c>
      <c r="B196">
        <v>20240111</v>
      </c>
      <c r="C196">
        <v>490114</v>
      </c>
      <c r="D196" t="s">
        <v>6190</v>
      </c>
      <c r="E196" t="s">
        <v>1181</v>
      </c>
      <c r="F196">
        <v>55</v>
      </c>
      <c r="G196">
        <v>8888330</v>
      </c>
    </row>
    <row r="197" spans="1:7" hidden="1">
      <c r="A197" t="s">
        <v>132</v>
      </c>
      <c r="B197">
        <v>20240111</v>
      </c>
      <c r="C197">
        <v>490114</v>
      </c>
      <c r="D197" t="s">
        <v>6190</v>
      </c>
      <c r="E197" t="s">
        <v>1084</v>
      </c>
      <c r="F197">
        <v>63</v>
      </c>
      <c r="G197">
        <v>12570806</v>
      </c>
    </row>
    <row r="198" spans="1:7" hidden="1">
      <c r="A198" t="s">
        <v>132</v>
      </c>
      <c r="B198">
        <v>20240111</v>
      </c>
      <c r="C198">
        <v>490114</v>
      </c>
      <c r="D198" t="s">
        <v>6190</v>
      </c>
      <c r="E198" t="s">
        <v>1035</v>
      </c>
      <c r="F198">
        <v>454</v>
      </c>
      <c r="G198">
        <v>11146732</v>
      </c>
    </row>
    <row r="199" spans="1:7" hidden="1">
      <c r="A199" t="s">
        <v>132</v>
      </c>
      <c r="B199">
        <v>20240111</v>
      </c>
      <c r="C199">
        <v>490114</v>
      </c>
      <c r="D199" t="s">
        <v>6190</v>
      </c>
      <c r="E199" t="s">
        <v>1066</v>
      </c>
      <c r="F199">
        <v>107</v>
      </c>
      <c r="G199">
        <v>10586719</v>
      </c>
    </row>
    <row r="200" spans="1:7" hidden="1">
      <c r="A200" t="s">
        <v>132</v>
      </c>
      <c r="B200">
        <v>20240111</v>
      </c>
      <c r="C200">
        <v>490114</v>
      </c>
      <c r="D200" t="s">
        <v>6190</v>
      </c>
      <c r="E200" t="s">
        <v>1064</v>
      </c>
      <c r="F200">
        <v>0</v>
      </c>
      <c r="G200">
        <v>-771085</v>
      </c>
    </row>
    <row r="201" spans="1:7" hidden="1">
      <c r="A201" t="s">
        <v>132</v>
      </c>
      <c r="B201">
        <v>20240111</v>
      </c>
      <c r="C201">
        <v>490114</v>
      </c>
      <c r="D201" t="s">
        <v>6190</v>
      </c>
      <c r="E201" t="s">
        <v>1092</v>
      </c>
      <c r="F201">
        <v>0</v>
      </c>
      <c r="G201">
        <v>-17321903</v>
      </c>
    </row>
    <row r="202" spans="1:7" hidden="1">
      <c r="A202" t="s">
        <v>132</v>
      </c>
      <c r="B202">
        <v>20240111</v>
      </c>
      <c r="C202">
        <v>490114</v>
      </c>
      <c r="D202" t="s">
        <v>6190</v>
      </c>
      <c r="E202" t="s">
        <v>9048</v>
      </c>
      <c r="F202">
        <v>44</v>
      </c>
      <c r="G202">
        <v>2164833</v>
      </c>
    </row>
    <row r="203" spans="1:7" hidden="1">
      <c r="A203" t="s">
        <v>132</v>
      </c>
      <c r="B203">
        <v>20240111</v>
      </c>
      <c r="C203">
        <v>490114</v>
      </c>
      <c r="D203" t="s">
        <v>6190</v>
      </c>
      <c r="E203" t="s">
        <v>8342</v>
      </c>
      <c r="F203">
        <v>107</v>
      </c>
      <c r="G203">
        <v>49596848</v>
      </c>
    </row>
    <row r="204" spans="1:7" hidden="1">
      <c r="A204" t="s">
        <v>132</v>
      </c>
      <c r="B204">
        <v>20240111</v>
      </c>
      <c r="C204">
        <v>490114</v>
      </c>
      <c r="D204" t="s">
        <v>6190</v>
      </c>
      <c r="E204" t="s">
        <v>1124</v>
      </c>
      <c r="F204">
        <v>11</v>
      </c>
      <c r="G204">
        <v>-131874</v>
      </c>
    </row>
    <row r="205" spans="1:7" hidden="1">
      <c r="A205" t="s">
        <v>132</v>
      </c>
      <c r="B205">
        <v>20240111</v>
      </c>
      <c r="C205">
        <v>490114</v>
      </c>
      <c r="D205" t="s">
        <v>6190</v>
      </c>
      <c r="E205" t="s">
        <v>1186</v>
      </c>
      <c r="F205">
        <v>174</v>
      </c>
      <c r="G205">
        <v>24257006</v>
      </c>
    </row>
    <row r="206" spans="1:7" hidden="1">
      <c r="A206" t="s">
        <v>132</v>
      </c>
      <c r="B206">
        <v>20240111</v>
      </c>
      <c r="C206">
        <v>490114</v>
      </c>
      <c r="D206" t="s">
        <v>6190</v>
      </c>
      <c r="E206" t="s">
        <v>1582</v>
      </c>
      <c r="F206">
        <v>174</v>
      </c>
      <c r="G206">
        <v>-509263</v>
      </c>
    </row>
    <row r="207" spans="1:7" hidden="1">
      <c r="A207" t="s">
        <v>132</v>
      </c>
      <c r="B207">
        <v>20240111</v>
      </c>
      <c r="C207">
        <v>490114</v>
      </c>
      <c r="D207" t="s">
        <v>6190</v>
      </c>
      <c r="E207" t="s">
        <v>8333</v>
      </c>
      <c r="F207">
        <v>0</v>
      </c>
      <c r="G207">
        <v>-243</v>
      </c>
    </row>
    <row r="208" spans="1:7" hidden="1">
      <c r="A208" t="s">
        <v>132</v>
      </c>
      <c r="B208">
        <v>20240111</v>
      </c>
      <c r="C208">
        <v>490114</v>
      </c>
      <c r="D208" t="s">
        <v>6190</v>
      </c>
      <c r="E208" t="s">
        <v>1583</v>
      </c>
      <c r="F208">
        <v>0</v>
      </c>
      <c r="G208">
        <v>-54611</v>
      </c>
    </row>
    <row r="209" spans="1:7" hidden="1">
      <c r="A209" t="s">
        <v>132</v>
      </c>
      <c r="B209">
        <v>20240111</v>
      </c>
      <c r="C209">
        <v>490114</v>
      </c>
      <c r="D209" t="s">
        <v>6190</v>
      </c>
      <c r="E209" t="s">
        <v>1207</v>
      </c>
      <c r="F209">
        <v>0</v>
      </c>
      <c r="G209">
        <v>-69</v>
      </c>
    </row>
    <row r="210" spans="1:7" hidden="1">
      <c r="A210" t="s">
        <v>132</v>
      </c>
      <c r="B210">
        <v>20240111</v>
      </c>
      <c r="C210">
        <v>490114</v>
      </c>
      <c r="D210" t="s">
        <v>6190</v>
      </c>
      <c r="E210" t="s">
        <v>8358</v>
      </c>
      <c r="F210">
        <v>0</v>
      </c>
      <c r="G210">
        <v>-17686632</v>
      </c>
    </row>
    <row r="211" spans="1:7" hidden="1">
      <c r="A211" t="s">
        <v>132</v>
      </c>
      <c r="B211">
        <v>20240112</v>
      </c>
      <c r="C211">
        <v>490114</v>
      </c>
      <c r="D211" t="s">
        <v>6190</v>
      </c>
      <c r="E211" t="s">
        <v>1184</v>
      </c>
      <c r="F211">
        <v>0</v>
      </c>
      <c r="G211">
        <v>-339075</v>
      </c>
    </row>
    <row r="212" spans="1:7" hidden="1">
      <c r="A212" t="s">
        <v>132</v>
      </c>
      <c r="B212">
        <v>20240112</v>
      </c>
      <c r="C212">
        <v>490114</v>
      </c>
      <c r="D212" t="s">
        <v>6190</v>
      </c>
      <c r="E212" t="s">
        <v>1581</v>
      </c>
      <c r="F212">
        <v>77</v>
      </c>
      <c r="G212">
        <v>-22105083</v>
      </c>
    </row>
    <row r="213" spans="1:7" hidden="1">
      <c r="A213" t="s">
        <v>132</v>
      </c>
      <c r="B213">
        <v>20240112</v>
      </c>
      <c r="C213">
        <v>490114</v>
      </c>
      <c r="D213" t="s">
        <v>6190</v>
      </c>
      <c r="E213" t="s">
        <v>1085</v>
      </c>
      <c r="F213">
        <v>0</v>
      </c>
      <c r="G213">
        <v>-2335296</v>
      </c>
    </row>
    <row r="214" spans="1:7" hidden="1">
      <c r="A214" t="s">
        <v>132</v>
      </c>
      <c r="B214">
        <v>20240112</v>
      </c>
      <c r="C214">
        <v>490114</v>
      </c>
      <c r="D214" t="s">
        <v>6190</v>
      </c>
      <c r="E214" t="s">
        <v>1194</v>
      </c>
      <c r="F214">
        <v>0</v>
      </c>
      <c r="G214">
        <v>-57943575</v>
      </c>
    </row>
    <row r="215" spans="1:7" hidden="1">
      <c r="A215" t="s">
        <v>132</v>
      </c>
      <c r="B215">
        <v>20240112</v>
      </c>
      <c r="C215">
        <v>490114</v>
      </c>
      <c r="D215" t="s">
        <v>6190</v>
      </c>
      <c r="E215" t="s">
        <v>1181</v>
      </c>
      <c r="F215">
        <v>52</v>
      </c>
      <c r="G215">
        <v>8888382</v>
      </c>
    </row>
    <row r="216" spans="1:7" hidden="1">
      <c r="A216" t="s">
        <v>132</v>
      </c>
      <c r="B216">
        <v>20240112</v>
      </c>
      <c r="C216">
        <v>490114</v>
      </c>
      <c r="D216" t="s">
        <v>6190</v>
      </c>
      <c r="E216" t="s">
        <v>1084</v>
      </c>
      <c r="F216">
        <v>59</v>
      </c>
      <c r="G216">
        <v>12570865</v>
      </c>
    </row>
    <row r="217" spans="1:7" hidden="1">
      <c r="A217" t="s">
        <v>132</v>
      </c>
      <c r="B217">
        <v>20240112</v>
      </c>
      <c r="C217">
        <v>490114</v>
      </c>
      <c r="D217" t="s">
        <v>6190</v>
      </c>
      <c r="E217" t="s">
        <v>1035</v>
      </c>
      <c r="F217">
        <v>434</v>
      </c>
      <c r="G217">
        <v>11147166</v>
      </c>
    </row>
    <row r="218" spans="1:7" hidden="1">
      <c r="A218" t="s">
        <v>132</v>
      </c>
      <c r="B218">
        <v>20240112</v>
      </c>
      <c r="C218">
        <v>490114</v>
      </c>
      <c r="D218" t="s">
        <v>6190</v>
      </c>
      <c r="E218" t="s">
        <v>1066</v>
      </c>
      <c r="F218">
        <v>101</v>
      </c>
      <c r="G218">
        <v>10586820</v>
      </c>
    </row>
    <row r="219" spans="1:7" hidden="1">
      <c r="A219" t="s">
        <v>132</v>
      </c>
      <c r="B219">
        <v>20240112</v>
      </c>
      <c r="C219">
        <v>490114</v>
      </c>
      <c r="D219" t="s">
        <v>6190</v>
      </c>
      <c r="E219" t="s">
        <v>1064</v>
      </c>
      <c r="F219">
        <v>0</v>
      </c>
      <c r="G219">
        <v>-771085</v>
      </c>
    </row>
    <row r="220" spans="1:7" hidden="1">
      <c r="A220" t="s">
        <v>132</v>
      </c>
      <c r="B220">
        <v>20240112</v>
      </c>
      <c r="C220">
        <v>490114</v>
      </c>
      <c r="D220" t="s">
        <v>6190</v>
      </c>
      <c r="E220" t="s">
        <v>1092</v>
      </c>
      <c r="F220">
        <v>0</v>
      </c>
      <c r="G220">
        <v>-17321903</v>
      </c>
    </row>
    <row r="221" spans="1:7" hidden="1">
      <c r="A221" t="s">
        <v>132</v>
      </c>
      <c r="B221">
        <v>20240112</v>
      </c>
      <c r="C221">
        <v>490114</v>
      </c>
      <c r="D221" t="s">
        <v>6190</v>
      </c>
      <c r="E221" t="s">
        <v>9048</v>
      </c>
      <c r="F221">
        <v>42</v>
      </c>
      <c r="G221">
        <v>2164875</v>
      </c>
    </row>
    <row r="222" spans="1:7" hidden="1">
      <c r="A222" t="s">
        <v>132</v>
      </c>
      <c r="B222">
        <v>20240112</v>
      </c>
      <c r="C222">
        <v>490114</v>
      </c>
      <c r="D222" t="s">
        <v>6190</v>
      </c>
      <c r="E222" t="s">
        <v>8342</v>
      </c>
      <c r="F222">
        <v>101</v>
      </c>
      <c r="G222">
        <v>49596949</v>
      </c>
    </row>
    <row r="223" spans="1:7" hidden="1">
      <c r="A223" t="s">
        <v>132</v>
      </c>
      <c r="B223">
        <v>20240112</v>
      </c>
      <c r="C223">
        <v>490114</v>
      </c>
      <c r="D223" t="s">
        <v>6190</v>
      </c>
      <c r="E223" t="s">
        <v>1124</v>
      </c>
      <c r="F223">
        <v>10</v>
      </c>
      <c r="G223">
        <v>-131864</v>
      </c>
    </row>
    <row r="224" spans="1:7" hidden="1">
      <c r="A224" t="s">
        <v>132</v>
      </c>
      <c r="B224">
        <v>20240112</v>
      </c>
      <c r="C224">
        <v>490114</v>
      </c>
      <c r="D224" t="s">
        <v>6190</v>
      </c>
      <c r="E224" t="s">
        <v>1186</v>
      </c>
      <c r="F224">
        <v>164</v>
      </c>
      <c r="G224">
        <v>24257170</v>
      </c>
    </row>
    <row r="225" spans="1:7" hidden="1">
      <c r="A225" t="s">
        <v>132</v>
      </c>
      <c r="B225">
        <v>20240112</v>
      </c>
      <c r="C225">
        <v>490114</v>
      </c>
      <c r="D225" t="s">
        <v>6190</v>
      </c>
      <c r="E225" t="s">
        <v>1582</v>
      </c>
      <c r="F225">
        <v>164</v>
      </c>
      <c r="G225">
        <v>-509099</v>
      </c>
    </row>
    <row r="226" spans="1:7" hidden="1">
      <c r="A226" t="s">
        <v>132</v>
      </c>
      <c r="B226">
        <v>20240112</v>
      </c>
      <c r="C226">
        <v>490114</v>
      </c>
      <c r="D226" t="s">
        <v>6190</v>
      </c>
      <c r="E226" t="s">
        <v>8333</v>
      </c>
      <c r="F226">
        <v>0</v>
      </c>
      <c r="G226">
        <v>-243</v>
      </c>
    </row>
    <row r="227" spans="1:7" hidden="1">
      <c r="A227" t="s">
        <v>132</v>
      </c>
      <c r="B227">
        <v>20240112</v>
      </c>
      <c r="C227">
        <v>490114</v>
      </c>
      <c r="D227" t="s">
        <v>6190</v>
      </c>
      <c r="E227" t="s">
        <v>1583</v>
      </c>
      <c r="F227">
        <v>0</v>
      </c>
      <c r="G227">
        <v>-54611</v>
      </c>
    </row>
    <row r="228" spans="1:7" hidden="1">
      <c r="A228" t="s">
        <v>132</v>
      </c>
      <c r="B228">
        <v>20240112</v>
      </c>
      <c r="C228">
        <v>490114</v>
      </c>
      <c r="D228" t="s">
        <v>6190</v>
      </c>
      <c r="E228" t="s">
        <v>1207</v>
      </c>
      <c r="F228">
        <v>0</v>
      </c>
      <c r="G228">
        <v>-69</v>
      </c>
    </row>
    <row r="229" spans="1:7" hidden="1">
      <c r="A229" t="s">
        <v>132</v>
      </c>
      <c r="B229">
        <v>20240112</v>
      </c>
      <c r="C229">
        <v>490114</v>
      </c>
      <c r="D229" t="s">
        <v>6190</v>
      </c>
      <c r="E229" t="s">
        <v>8358</v>
      </c>
      <c r="F229">
        <v>0</v>
      </c>
      <c r="G229">
        <v>-17686632</v>
      </c>
    </row>
    <row r="230" spans="1:7" hidden="1">
      <c r="A230" t="s">
        <v>132</v>
      </c>
      <c r="B230">
        <v>20240113</v>
      </c>
      <c r="C230">
        <v>490114</v>
      </c>
      <c r="D230" t="s">
        <v>6190</v>
      </c>
      <c r="E230" t="s">
        <v>1184</v>
      </c>
      <c r="F230">
        <v>0</v>
      </c>
      <c r="G230">
        <v>-339075</v>
      </c>
    </row>
    <row r="231" spans="1:7" hidden="1">
      <c r="A231" t="s">
        <v>132</v>
      </c>
      <c r="B231">
        <v>20240113</v>
      </c>
      <c r="C231">
        <v>490114</v>
      </c>
      <c r="D231" t="s">
        <v>6190</v>
      </c>
      <c r="E231" t="s">
        <v>1581</v>
      </c>
      <c r="F231">
        <v>77</v>
      </c>
      <c r="G231">
        <v>-22105006</v>
      </c>
    </row>
    <row r="232" spans="1:7" hidden="1">
      <c r="A232" t="s">
        <v>132</v>
      </c>
      <c r="B232">
        <v>20240113</v>
      </c>
      <c r="C232">
        <v>490114</v>
      </c>
      <c r="D232" t="s">
        <v>6190</v>
      </c>
      <c r="E232" t="s">
        <v>1085</v>
      </c>
      <c r="F232">
        <v>0</v>
      </c>
      <c r="G232">
        <v>-2335296</v>
      </c>
    </row>
    <row r="233" spans="1:7" hidden="1">
      <c r="A233" t="s">
        <v>132</v>
      </c>
      <c r="B233">
        <v>20240113</v>
      </c>
      <c r="C233">
        <v>490114</v>
      </c>
      <c r="D233" t="s">
        <v>6190</v>
      </c>
      <c r="E233" t="s">
        <v>1194</v>
      </c>
      <c r="F233">
        <v>0</v>
      </c>
      <c r="G233">
        <v>-57943575</v>
      </c>
    </row>
    <row r="234" spans="1:7" hidden="1">
      <c r="A234" t="s">
        <v>132</v>
      </c>
      <c r="B234">
        <v>20240113</v>
      </c>
      <c r="C234">
        <v>490114</v>
      </c>
      <c r="D234" t="s">
        <v>6190</v>
      </c>
      <c r="E234" t="s">
        <v>1181</v>
      </c>
      <c r="F234">
        <v>52</v>
      </c>
      <c r="G234">
        <v>8888434</v>
      </c>
    </row>
    <row r="235" spans="1:7" hidden="1">
      <c r="A235" t="s">
        <v>132</v>
      </c>
      <c r="B235">
        <v>20240113</v>
      </c>
      <c r="C235">
        <v>490114</v>
      </c>
      <c r="D235" t="s">
        <v>6190</v>
      </c>
      <c r="E235" t="s">
        <v>1084</v>
      </c>
      <c r="F235">
        <v>59</v>
      </c>
      <c r="G235">
        <v>12570924</v>
      </c>
    </row>
    <row r="236" spans="1:7" hidden="1">
      <c r="A236" t="s">
        <v>132</v>
      </c>
      <c r="B236">
        <v>20240113</v>
      </c>
      <c r="C236">
        <v>490114</v>
      </c>
      <c r="D236" t="s">
        <v>6190</v>
      </c>
      <c r="E236" t="s">
        <v>1035</v>
      </c>
      <c r="F236">
        <v>434</v>
      </c>
      <c r="G236">
        <v>11147600</v>
      </c>
    </row>
    <row r="237" spans="1:7" hidden="1">
      <c r="A237" t="s">
        <v>132</v>
      </c>
      <c r="B237">
        <v>20240113</v>
      </c>
      <c r="C237">
        <v>490114</v>
      </c>
      <c r="D237" t="s">
        <v>6190</v>
      </c>
      <c r="E237" t="s">
        <v>1066</v>
      </c>
      <c r="F237">
        <v>101</v>
      </c>
      <c r="G237">
        <v>10586921</v>
      </c>
    </row>
    <row r="238" spans="1:7" hidden="1">
      <c r="A238" t="s">
        <v>132</v>
      </c>
      <c r="B238">
        <v>20240113</v>
      </c>
      <c r="C238">
        <v>490114</v>
      </c>
      <c r="D238" t="s">
        <v>6190</v>
      </c>
      <c r="E238" t="s">
        <v>1064</v>
      </c>
      <c r="F238">
        <v>0</v>
      </c>
      <c r="G238">
        <v>-771085</v>
      </c>
    </row>
    <row r="239" spans="1:7" hidden="1">
      <c r="A239" t="s">
        <v>132</v>
      </c>
      <c r="B239">
        <v>20240113</v>
      </c>
      <c r="C239">
        <v>490114</v>
      </c>
      <c r="D239" t="s">
        <v>6190</v>
      </c>
      <c r="E239" t="s">
        <v>1092</v>
      </c>
      <c r="F239">
        <v>0</v>
      </c>
      <c r="G239">
        <v>-17321903</v>
      </c>
    </row>
    <row r="240" spans="1:7" hidden="1">
      <c r="A240" t="s">
        <v>132</v>
      </c>
      <c r="B240">
        <v>20240113</v>
      </c>
      <c r="C240">
        <v>490114</v>
      </c>
      <c r="D240" t="s">
        <v>6190</v>
      </c>
      <c r="E240" t="s">
        <v>9048</v>
      </c>
      <c r="F240">
        <v>42</v>
      </c>
      <c r="G240">
        <v>2164917</v>
      </c>
    </row>
    <row r="241" spans="1:7" hidden="1">
      <c r="A241" t="s">
        <v>132</v>
      </c>
      <c r="B241">
        <v>20240113</v>
      </c>
      <c r="C241">
        <v>490114</v>
      </c>
      <c r="D241" t="s">
        <v>6190</v>
      </c>
      <c r="E241" t="s">
        <v>8342</v>
      </c>
      <c r="F241">
        <v>101</v>
      </c>
      <c r="G241">
        <v>49597050</v>
      </c>
    </row>
    <row r="242" spans="1:7" hidden="1">
      <c r="A242" t="s">
        <v>132</v>
      </c>
      <c r="B242">
        <v>20240113</v>
      </c>
      <c r="C242">
        <v>490114</v>
      </c>
      <c r="D242" t="s">
        <v>6190</v>
      </c>
      <c r="E242" t="s">
        <v>1124</v>
      </c>
      <c r="F242">
        <v>10</v>
      </c>
      <c r="G242">
        <v>-131854</v>
      </c>
    </row>
    <row r="243" spans="1:7" hidden="1">
      <c r="A243" t="s">
        <v>132</v>
      </c>
      <c r="B243">
        <v>20240113</v>
      </c>
      <c r="C243">
        <v>490114</v>
      </c>
      <c r="D243" t="s">
        <v>6190</v>
      </c>
      <c r="E243" t="s">
        <v>1186</v>
      </c>
      <c r="F243">
        <v>164</v>
      </c>
      <c r="G243">
        <v>24257334</v>
      </c>
    </row>
    <row r="244" spans="1:7" hidden="1">
      <c r="A244" t="s">
        <v>132</v>
      </c>
      <c r="B244">
        <v>20240113</v>
      </c>
      <c r="C244">
        <v>490114</v>
      </c>
      <c r="D244" t="s">
        <v>6190</v>
      </c>
      <c r="E244" t="s">
        <v>1582</v>
      </c>
      <c r="F244">
        <v>164</v>
      </c>
      <c r="G244">
        <v>-508935</v>
      </c>
    </row>
    <row r="245" spans="1:7" hidden="1">
      <c r="A245" t="s">
        <v>132</v>
      </c>
      <c r="B245">
        <v>20240113</v>
      </c>
      <c r="C245">
        <v>490114</v>
      </c>
      <c r="D245" t="s">
        <v>6190</v>
      </c>
      <c r="E245" t="s">
        <v>8333</v>
      </c>
      <c r="F245">
        <v>0</v>
      </c>
      <c r="G245">
        <v>-243</v>
      </c>
    </row>
    <row r="246" spans="1:7" hidden="1">
      <c r="A246" t="s">
        <v>132</v>
      </c>
      <c r="B246">
        <v>20240113</v>
      </c>
      <c r="C246">
        <v>490114</v>
      </c>
      <c r="D246" t="s">
        <v>6190</v>
      </c>
      <c r="E246" t="s">
        <v>1583</v>
      </c>
      <c r="F246">
        <v>0</v>
      </c>
      <c r="G246">
        <v>-54611</v>
      </c>
    </row>
    <row r="247" spans="1:7" hidden="1">
      <c r="A247" t="s">
        <v>132</v>
      </c>
      <c r="B247">
        <v>20240113</v>
      </c>
      <c r="C247">
        <v>490114</v>
      </c>
      <c r="D247" t="s">
        <v>6190</v>
      </c>
      <c r="E247" t="s">
        <v>1207</v>
      </c>
      <c r="F247">
        <v>0</v>
      </c>
      <c r="G247">
        <v>-69</v>
      </c>
    </row>
    <row r="248" spans="1:7" hidden="1">
      <c r="A248" t="s">
        <v>132</v>
      </c>
      <c r="B248">
        <v>20240113</v>
      </c>
      <c r="C248">
        <v>490114</v>
      </c>
      <c r="D248" t="s">
        <v>6190</v>
      </c>
      <c r="E248" t="s">
        <v>8358</v>
      </c>
      <c r="F248">
        <v>0</v>
      </c>
      <c r="G248">
        <v>-17686632</v>
      </c>
    </row>
    <row r="249" spans="1:7" hidden="1">
      <c r="A249" t="s">
        <v>132</v>
      </c>
      <c r="B249">
        <v>20240114</v>
      </c>
      <c r="C249">
        <v>490114</v>
      </c>
      <c r="D249" t="s">
        <v>6190</v>
      </c>
      <c r="E249" t="s">
        <v>1184</v>
      </c>
      <c r="F249">
        <v>0</v>
      </c>
      <c r="G249">
        <v>-339075</v>
      </c>
    </row>
    <row r="250" spans="1:7" hidden="1">
      <c r="A250" t="s">
        <v>132</v>
      </c>
      <c r="B250">
        <v>20240114</v>
      </c>
      <c r="C250">
        <v>490114</v>
      </c>
      <c r="D250" t="s">
        <v>6190</v>
      </c>
      <c r="E250" t="s">
        <v>1581</v>
      </c>
      <c r="F250">
        <v>77</v>
      </c>
      <c r="G250">
        <v>-22104929</v>
      </c>
    </row>
    <row r="251" spans="1:7" hidden="1">
      <c r="A251" t="s">
        <v>132</v>
      </c>
      <c r="B251">
        <v>20240114</v>
      </c>
      <c r="C251">
        <v>490114</v>
      </c>
      <c r="D251" t="s">
        <v>6190</v>
      </c>
      <c r="E251" t="s">
        <v>1085</v>
      </c>
      <c r="F251">
        <v>0</v>
      </c>
      <c r="G251">
        <v>-2335296</v>
      </c>
    </row>
    <row r="252" spans="1:7" hidden="1">
      <c r="A252" t="s">
        <v>132</v>
      </c>
      <c r="B252">
        <v>20240114</v>
      </c>
      <c r="C252">
        <v>490114</v>
      </c>
      <c r="D252" t="s">
        <v>6190</v>
      </c>
      <c r="E252" t="s">
        <v>1194</v>
      </c>
      <c r="F252">
        <v>0</v>
      </c>
      <c r="G252">
        <v>-57943575</v>
      </c>
    </row>
    <row r="253" spans="1:7" hidden="1">
      <c r="A253" t="s">
        <v>132</v>
      </c>
      <c r="B253">
        <v>20240114</v>
      </c>
      <c r="C253">
        <v>490114</v>
      </c>
      <c r="D253" t="s">
        <v>6190</v>
      </c>
      <c r="E253" t="s">
        <v>1181</v>
      </c>
      <c r="F253">
        <v>52</v>
      </c>
      <c r="G253">
        <v>8888486</v>
      </c>
    </row>
    <row r="254" spans="1:7" hidden="1">
      <c r="A254" t="s">
        <v>132</v>
      </c>
      <c r="B254">
        <v>20240114</v>
      </c>
      <c r="C254">
        <v>490114</v>
      </c>
      <c r="D254" t="s">
        <v>6190</v>
      </c>
      <c r="E254" t="s">
        <v>1084</v>
      </c>
      <c r="F254">
        <v>59</v>
      </c>
      <c r="G254">
        <v>12570983</v>
      </c>
    </row>
    <row r="255" spans="1:7" hidden="1">
      <c r="A255" t="s">
        <v>132</v>
      </c>
      <c r="B255">
        <v>20240114</v>
      </c>
      <c r="C255">
        <v>490114</v>
      </c>
      <c r="D255" t="s">
        <v>6190</v>
      </c>
      <c r="E255" t="s">
        <v>1035</v>
      </c>
      <c r="F255">
        <v>434</v>
      </c>
      <c r="G255">
        <v>11148034</v>
      </c>
    </row>
    <row r="256" spans="1:7" hidden="1">
      <c r="A256" t="s">
        <v>132</v>
      </c>
      <c r="B256">
        <v>20240114</v>
      </c>
      <c r="C256">
        <v>490114</v>
      </c>
      <c r="D256" t="s">
        <v>6190</v>
      </c>
      <c r="E256" t="s">
        <v>1066</v>
      </c>
      <c r="F256">
        <v>101</v>
      </c>
      <c r="G256">
        <v>10587022</v>
      </c>
    </row>
    <row r="257" spans="1:7" hidden="1">
      <c r="A257" t="s">
        <v>132</v>
      </c>
      <c r="B257">
        <v>20240114</v>
      </c>
      <c r="C257">
        <v>490114</v>
      </c>
      <c r="D257" t="s">
        <v>6190</v>
      </c>
      <c r="E257" t="s">
        <v>1064</v>
      </c>
      <c r="F257">
        <v>0</v>
      </c>
      <c r="G257">
        <v>-771085</v>
      </c>
    </row>
    <row r="258" spans="1:7" hidden="1">
      <c r="A258" t="s">
        <v>132</v>
      </c>
      <c r="B258">
        <v>20240114</v>
      </c>
      <c r="C258">
        <v>490114</v>
      </c>
      <c r="D258" t="s">
        <v>6190</v>
      </c>
      <c r="E258" t="s">
        <v>1092</v>
      </c>
      <c r="F258">
        <v>0</v>
      </c>
      <c r="G258">
        <v>-17321903</v>
      </c>
    </row>
    <row r="259" spans="1:7" hidden="1">
      <c r="A259" t="s">
        <v>132</v>
      </c>
      <c r="B259">
        <v>20240114</v>
      </c>
      <c r="C259">
        <v>490114</v>
      </c>
      <c r="D259" t="s">
        <v>6190</v>
      </c>
      <c r="E259" t="s">
        <v>9048</v>
      </c>
      <c r="F259">
        <v>42</v>
      </c>
      <c r="G259">
        <v>2164959</v>
      </c>
    </row>
    <row r="260" spans="1:7" hidden="1">
      <c r="A260" t="s">
        <v>132</v>
      </c>
      <c r="B260">
        <v>20240114</v>
      </c>
      <c r="C260">
        <v>490114</v>
      </c>
      <c r="D260" t="s">
        <v>6190</v>
      </c>
      <c r="E260" t="s">
        <v>8342</v>
      </c>
      <c r="F260">
        <v>101</v>
      </c>
      <c r="G260">
        <v>49597151</v>
      </c>
    </row>
    <row r="261" spans="1:7" hidden="1">
      <c r="A261" t="s">
        <v>132</v>
      </c>
      <c r="B261">
        <v>20240114</v>
      </c>
      <c r="C261">
        <v>490114</v>
      </c>
      <c r="D261" t="s">
        <v>6190</v>
      </c>
      <c r="E261" t="s">
        <v>1124</v>
      </c>
      <c r="F261">
        <v>10</v>
      </c>
      <c r="G261">
        <v>-131844</v>
      </c>
    </row>
    <row r="262" spans="1:7" hidden="1">
      <c r="A262" t="s">
        <v>132</v>
      </c>
      <c r="B262">
        <v>20240114</v>
      </c>
      <c r="C262">
        <v>490114</v>
      </c>
      <c r="D262" t="s">
        <v>6190</v>
      </c>
      <c r="E262" t="s">
        <v>1186</v>
      </c>
      <c r="F262">
        <v>164</v>
      </c>
      <c r="G262">
        <v>24257498</v>
      </c>
    </row>
    <row r="263" spans="1:7" hidden="1">
      <c r="A263" t="s">
        <v>132</v>
      </c>
      <c r="B263">
        <v>20240114</v>
      </c>
      <c r="C263">
        <v>490114</v>
      </c>
      <c r="D263" t="s">
        <v>6190</v>
      </c>
      <c r="E263" t="s">
        <v>1582</v>
      </c>
      <c r="F263">
        <v>164</v>
      </c>
      <c r="G263">
        <v>-508771</v>
      </c>
    </row>
    <row r="264" spans="1:7" hidden="1">
      <c r="A264" t="s">
        <v>132</v>
      </c>
      <c r="B264">
        <v>20240114</v>
      </c>
      <c r="C264">
        <v>490114</v>
      </c>
      <c r="D264" t="s">
        <v>6190</v>
      </c>
      <c r="E264" t="s">
        <v>8333</v>
      </c>
      <c r="F264">
        <v>0</v>
      </c>
      <c r="G264">
        <v>-243</v>
      </c>
    </row>
    <row r="265" spans="1:7" hidden="1">
      <c r="A265" t="s">
        <v>132</v>
      </c>
      <c r="B265">
        <v>20240114</v>
      </c>
      <c r="C265">
        <v>490114</v>
      </c>
      <c r="D265" t="s">
        <v>6190</v>
      </c>
      <c r="E265" t="s">
        <v>1583</v>
      </c>
      <c r="F265">
        <v>0</v>
      </c>
      <c r="G265">
        <v>-54611</v>
      </c>
    </row>
    <row r="266" spans="1:7" hidden="1">
      <c r="A266" t="s">
        <v>132</v>
      </c>
      <c r="B266">
        <v>20240114</v>
      </c>
      <c r="C266">
        <v>490114</v>
      </c>
      <c r="D266" t="s">
        <v>6190</v>
      </c>
      <c r="E266" t="s">
        <v>1207</v>
      </c>
      <c r="F266">
        <v>0</v>
      </c>
      <c r="G266">
        <v>-69</v>
      </c>
    </row>
    <row r="267" spans="1:7" hidden="1">
      <c r="A267" t="s">
        <v>132</v>
      </c>
      <c r="B267">
        <v>20240114</v>
      </c>
      <c r="C267">
        <v>490114</v>
      </c>
      <c r="D267" t="s">
        <v>6190</v>
      </c>
      <c r="E267" t="s">
        <v>8358</v>
      </c>
      <c r="F267">
        <v>0</v>
      </c>
      <c r="G267">
        <v>-17686632</v>
      </c>
    </row>
    <row r="268" spans="1:7" hidden="1">
      <c r="A268" t="s">
        <v>132</v>
      </c>
      <c r="B268">
        <v>20240115</v>
      </c>
      <c r="C268">
        <v>490114</v>
      </c>
      <c r="D268" t="s">
        <v>6190</v>
      </c>
      <c r="E268" t="s">
        <v>1184</v>
      </c>
      <c r="F268">
        <v>0</v>
      </c>
      <c r="G268">
        <v>-339075</v>
      </c>
    </row>
    <row r="269" spans="1:7" hidden="1">
      <c r="A269" t="s">
        <v>132</v>
      </c>
      <c r="B269">
        <v>20240115</v>
      </c>
      <c r="C269">
        <v>490114</v>
      </c>
      <c r="D269" t="s">
        <v>6190</v>
      </c>
      <c r="E269" t="s">
        <v>1581</v>
      </c>
      <c r="F269">
        <v>77</v>
      </c>
      <c r="G269">
        <v>-22104852</v>
      </c>
    </row>
    <row r="270" spans="1:7" hidden="1">
      <c r="A270" t="s">
        <v>132</v>
      </c>
      <c r="B270">
        <v>20240115</v>
      </c>
      <c r="C270">
        <v>490114</v>
      </c>
      <c r="D270" t="s">
        <v>6190</v>
      </c>
      <c r="E270" t="s">
        <v>1085</v>
      </c>
      <c r="F270">
        <v>0</v>
      </c>
      <c r="G270">
        <v>-2335296</v>
      </c>
    </row>
    <row r="271" spans="1:7" hidden="1">
      <c r="A271" t="s">
        <v>132</v>
      </c>
      <c r="B271">
        <v>20240115</v>
      </c>
      <c r="C271">
        <v>490114</v>
      </c>
      <c r="D271" t="s">
        <v>6190</v>
      </c>
      <c r="E271" t="s">
        <v>1194</v>
      </c>
      <c r="F271">
        <v>0</v>
      </c>
      <c r="G271">
        <v>-57943575</v>
      </c>
    </row>
    <row r="272" spans="1:7" hidden="1">
      <c r="A272" t="s">
        <v>132</v>
      </c>
      <c r="B272">
        <v>20240115</v>
      </c>
      <c r="C272">
        <v>490114</v>
      </c>
      <c r="D272" t="s">
        <v>6190</v>
      </c>
      <c r="E272" t="s">
        <v>1181</v>
      </c>
      <c r="F272">
        <v>53</v>
      </c>
      <c r="G272">
        <v>8888539</v>
      </c>
    </row>
    <row r="273" spans="1:7" hidden="1">
      <c r="A273" t="s">
        <v>132</v>
      </c>
      <c r="B273">
        <v>20240115</v>
      </c>
      <c r="C273">
        <v>490114</v>
      </c>
      <c r="D273" t="s">
        <v>6190</v>
      </c>
      <c r="E273" t="s">
        <v>1084</v>
      </c>
      <c r="F273">
        <v>60</v>
      </c>
      <c r="G273">
        <v>12571043</v>
      </c>
    </row>
    <row r="274" spans="1:7" hidden="1">
      <c r="A274" t="s">
        <v>132</v>
      </c>
      <c r="B274">
        <v>20240115</v>
      </c>
      <c r="C274">
        <v>490114</v>
      </c>
      <c r="D274" t="s">
        <v>6190</v>
      </c>
      <c r="E274" t="s">
        <v>1035</v>
      </c>
      <c r="F274">
        <v>434</v>
      </c>
      <c r="G274">
        <v>11148468</v>
      </c>
    </row>
    <row r="275" spans="1:7" hidden="1">
      <c r="A275" t="s">
        <v>132</v>
      </c>
      <c r="B275">
        <v>20240115</v>
      </c>
      <c r="C275">
        <v>490114</v>
      </c>
      <c r="D275" t="s">
        <v>6190</v>
      </c>
      <c r="E275" t="s">
        <v>1066</v>
      </c>
      <c r="F275">
        <v>102</v>
      </c>
      <c r="G275">
        <v>10587124</v>
      </c>
    </row>
    <row r="276" spans="1:7" hidden="1">
      <c r="A276" t="s">
        <v>132</v>
      </c>
      <c r="B276">
        <v>20240115</v>
      </c>
      <c r="C276">
        <v>490114</v>
      </c>
      <c r="D276" t="s">
        <v>6190</v>
      </c>
      <c r="E276" t="s">
        <v>1064</v>
      </c>
      <c r="F276">
        <v>0</v>
      </c>
      <c r="G276">
        <v>-771085</v>
      </c>
    </row>
    <row r="277" spans="1:7" hidden="1">
      <c r="A277" t="s">
        <v>132</v>
      </c>
      <c r="B277">
        <v>20240115</v>
      </c>
      <c r="C277">
        <v>490114</v>
      </c>
      <c r="D277" t="s">
        <v>6190</v>
      </c>
      <c r="E277" t="s">
        <v>1092</v>
      </c>
      <c r="F277">
        <v>0</v>
      </c>
      <c r="G277">
        <v>-17321903</v>
      </c>
    </row>
    <row r="278" spans="1:7" hidden="1">
      <c r="A278" t="s">
        <v>132</v>
      </c>
      <c r="B278">
        <v>20240115</v>
      </c>
      <c r="C278">
        <v>490114</v>
      </c>
      <c r="D278" t="s">
        <v>6190</v>
      </c>
      <c r="E278" t="s">
        <v>9048</v>
      </c>
      <c r="F278">
        <v>42</v>
      </c>
      <c r="G278">
        <v>2165001</v>
      </c>
    </row>
    <row r="279" spans="1:7" hidden="1">
      <c r="A279" t="s">
        <v>132</v>
      </c>
      <c r="B279">
        <v>20240115</v>
      </c>
      <c r="C279">
        <v>490114</v>
      </c>
      <c r="D279" t="s">
        <v>6190</v>
      </c>
      <c r="E279" t="s">
        <v>8342</v>
      </c>
      <c r="F279">
        <v>102</v>
      </c>
      <c r="G279">
        <v>49597253</v>
      </c>
    </row>
    <row r="280" spans="1:7" hidden="1">
      <c r="A280" t="s">
        <v>132</v>
      </c>
      <c r="B280">
        <v>20240115</v>
      </c>
      <c r="C280">
        <v>490114</v>
      </c>
      <c r="D280" t="s">
        <v>6190</v>
      </c>
      <c r="E280" t="s">
        <v>1124</v>
      </c>
      <c r="F280">
        <v>10</v>
      </c>
      <c r="G280">
        <v>-131834</v>
      </c>
    </row>
    <row r="281" spans="1:7" hidden="1">
      <c r="A281" t="s">
        <v>132</v>
      </c>
      <c r="B281">
        <v>20240115</v>
      </c>
      <c r="C281">
        <v>490114</v>
      </c>
      <c r="D281" t="s">
        <v>6190</v>
      </c>
      <c r="E281" t="s">
        <v>1186</v>
      </c>
      <c r="F281">
        <v>166</v>
      </c>
      <c r="G281">
        <v>24257664</v>
      </c>
    </row>
    <row r="282" spans="1:7" hidden="1">
      <c r="A282" t="s">
        <v>132</v>
      </c>
      <c r="B282">
        <v>20240115</v>
      </c>
      <c r="C282">
        <v>490114</v>
      </c>
      <c r="D282" t="s">
        <v>6190</v>
      </c>
      <c r="E282" t="s">
        <v>1582</v>
      </c>
      <c r="F282">
        <v>166</v>
      </c>
      <c r="G282">
        <v>-508605</v>
      </c>
    </row>
    <row r="283" spans="1:7" hidden="1">
      <c r="A283" t="s">
        <v>132</v>
      </c>
      <c r="B283">
        <v>20240115</v>
      </c>
      <c r="C283">
        <v>490114</v>
      </c>
      <c r="D283" t="s">
        <v>6190</v>
      </c>
      <c r="E283" t="s">
        <v>8333</v>
      </c>
      <c r="F283">
        <v>0</v>
      </c>
      <c r="G283">
        <v>-243</v>
      </c>
    </row>
    <row r="284" spans="1:7" hidden="1">
      <c r="A284" t="s">
        <v>132</v>
      </c>
      <c r="B284">
        <v>20240115</v>
      </c>
      <c r="C284">
        <v>490114</v>
      </c>
      <c r="D284" t="s">
        <v>6190</v>
      </c>
      <c r="E284" t="s">
        <v>1583</v>
      </c>
      <c r="F284">
        <v>0</v>
      </c>
      <c r="G284">
        <v>-54611</v>
      </c>
    </row>
    <row r="285" spans="1:7" hidden="1">
      <c r="A285" t="s">
        <v>132</v>
      </c>
      <c r="B285">
        <v>20240115</v>
      </c>
      <c r="C285">
        <v>490114</v>
      </c>
      <c r="D285" t="s">
        <v>6190</v>
      </c>
      <c r="E285" t="s">
        <v>1207</v>
      </c>
      <c r="F285">
        <v>0</v>
      </c>
      <c r="G285">
        <v>-69</v>
      </c>
    </row>
    <row r="286" spans="1:7" hidden="1">
      <c r="A286" t="s">
        <v>132</v>
      </c>
      <c r="B286">
        <v>20240115</v>
      </c>
      <c r="C286">
        <v>490114</v>
      </c>
      <c r="D286" t="s">
        <v>6190</v>
      </c>
      <c r="E286" t="s">
        <v>8358</v>
      </c>
      <c r="F286">
        <v>0</v>
      </c>
      <c r="G286">
        <v>-17686632</v>
      </c>
    </row>
    <row r="287" spans="1:7" hidden="1">
      <c r="A287" t="s">
        <v>132</v>
      </c>
      <c r="B287">
        <v>20240116</v>
      </c>
      <c r="C287">
        <v>490114</v>
      </c>
      <c r="D287" t="s">
        <v>6190</v>
      </c>
      <c r="E287" t="s">
        <v>1184</v>
      </c>
      <c r="F287">
        <v>0</v>
      </c>
      <c r="G287">
        <v>-339075</v>
      </c>
    </row>
    <row r="288" spans="1:7" hidden="1">
      <c r="A288" t="s">
        <v>132</v>
      </c>
      <c r="B288">
        <v>20240116</v>
      </c>
      <c r="C288">
        <v>490114</v>
      </c>
      <c r="D288" t="s">
        <v>6190</v>
      </c>
      <c r="E288" t="s">
        <v>1581</v>
      </c>
      <c r="F288">
        <v>75</v>
      </c>
      <c r="G288">
        <v>-22104777</v>
      </c>
    </row>
    <row r="289" spans="1:7" hidden="1">
      <c r="A289" t="s">
        <v>132</v>
      </c>
      <c r="B289">
        <v>20240116</v>
      </c>
      <c r="C289">
        <v>490114</v>
      </c>
      <c r="D289" t="s">
        <v>6190</v>
      </c>
      <c r="E289" t="s">
        <v>1085</v>
      </c>
      <c r="F289">
        <v>0</v>
      </c>
      <c r="G289">
        <v>-2335296</v>
      </c>
    </row>
    <row r="290" spans="1:7" hidden="1">
      <c r="A290" t="s">
        <v>132</v>
      </c>
      <c r="B290">
        <v>20240116</v>
      </c>
      <c r="C290">
        <v>490114</v>
      </c>
      <c r="D290" t="s">
        <v>6190</v>
      </c>
      <c r="E290" t="s">
        <v>1194</v>
      </c>
      <c r="F290">
        <v>0</v>
      </c>
      <c r="G290">
        <v>-57943575</v>
      </c>
    </row>
    <row r="291" spans="1:7" hidden="1">
      <c r="A291" t="s">
        <v>132</v>
      </c>
      <c r="B291">
        <v>20240116</v>
      </c>
      <c r="C291">
        <v>490114</v>
      </c>
      <c r="D291" t="s">
        <v>6190</v>
      </c>
      <c r="E291" t="s">
        <v>1181</v>
      </c>
      <c r="F291">
        <v>51</v>
      </c>
      <c r="G291">
        <v>8888590</v>
      </c>
    </row>
    <row r="292" spans="1:7" hidden="1">
      <c r="A292" t="s">
        <v>132</v>
      </c>
      <c r="B292">
        <v>20240116</v>
      </c>
      <c r="C292">
        <v>490114</v>
      </c>
      <c r="D292" t="s">
        <v>6190</v>
      </c>
      <c r="E292" t="s">
        <v>1084</v>
      </c>
      <c r="F292">
        <v>58</v>
      </c>
      <c r="G292">
        <v>12571101</v>
      </c>
    </row>
    <row r="293" spans="1:7" hidden="1">
      <c r="A293" t="s">
        <v>132</v>
      </c>
      <c r="B293">
        <v>20240116</v>
      </c>
      <c r="C293">
        <v>490114</v>
      </c>
      <c r="D293" t="s">
        <v>6190</v>
      </c>
      <c r="E293" t="s">
        <v>1035</v>
      </c>
      <c r="F293">
        <v>422</v>
      </c>
      <c r="G293">
        <v>11148890</v>
      </c>
    </row>
    <row r="294" spans="1:7" hidden="1">
      <c r="A294" t="s">
        <v>132</v>
      </c>
      <c r="B294">
        <v>20240116</v>
      </c>
      <c r="C294">
        <v>490114</v>
      </c>
      <c r="D294" t="s">
        <v>6190</v>
      </c>
      <c r="E294" t="s">
        <v>1066</v>
      </c>
      <c r="F294">
        <v>99</v>
      </c>
      <c r="G294">
        <v>10587223</v>
      </c>
    </row>
    <row r="295" spans="1:7" hidden="1">
      <c r="A295" t="s">
        <v>132</v>
      </c>
      <c r="B295">
        <v>20240116</v>
      </c>
      <c r="C295">
        <v>490114</v>
      </c>
      <c r="D295" t="s">
        <v>6190</v>
      </c>
      <c r="E295" t="s">
        <v>1064</v>
      </c>
      <c r="F295">
        <v>0</v>
      </c>
      <c r="G295">
        <v>-771085</v>
      </c>
    </row>
    <row r="296" spans="1:7" hidden="1">
      <c r="A296" t="s">
        <v>132</v>
      </c>
      <c r="B296">
        <v>20240116</v>
      </c>
      <c r="C296">
        <v>490114</v>
      </c>
      <c r="D296" t="s">
        <v>6190</v>
      </c>
      <c r="E296" t="s">
        <v>1092</v>
      </c>
      <c r="F296">
        <v>0</v>
      </c>
      <c r="G296">
        <v>-17321903</v>
      </c>
    </row>
    <row r="297" spans="1:7" hidden="1">
      <c r="A297" t="s">
        <v>132</v>
      </c>
      <c r="B297">
        <v>20240116</v>
      </c>
      <c r="C297">
        <v>490114</v>
      </c>
      <c r="D297" t="s">
        <v>6190</v>
      </c>
      <c r="E297" t="s">
        <v>9048</v>
      </c>
      <c r="F297">
        <v>41</v>
      </c>
      <c r="G297">
        <v>2165042</v>
      </c>
    </row>
    <row r="298" spans="1:7" hidden="1">
      <c r="A298" t="s">
        <v>132</v>
      </c>
      <c r="B298">
        <v>20240116</v>
      </c>
      <c r="C298">
        <v>490114</v>
      </c>
      <c r="D298" t="s">
        <v>6190</v>
      </c>
      <c r="E298" t="s">
        <v>8342</v>
      </c>
      <c r="F298">
        <v>99</v>
      </c>
      <c r="G298">
        <v>49597352</v>
      </c>
    </row>
    <row r="299" spans="1:7" hidden="1">
      <c r="A299" t="s">
        <v>132</v>
      </c>
      <c r="B299">
        <v>20240116</v>
      </c>
      <c r="C299">
        <v>490114</v>
      </c>
      <c r="D299" t="s">
        <v>6190</v>
      </c>
      <c r="E299" t="s">
        <v>1124</v>
      </c>
      <c r="F299">
        <v>10</v>
      </c>
      <c r="G299">
        <v>-131824</v>
      </c>
    </row>
    <row r="300" spans="1:7" hidden="1">
      <c r="A300" t="s">
        <v>132</v>
      </c>
      <c r="B300">
        <v>20240116</v>
      </c>
      <c r="C300">
        <v>490114</v>
      </c>
      <c r="D300" t="s">
        <v>6190</v>
      </c>
      <c r="E300" t="s">
        <v>1186</v>
      </c>
      <c r="F300">
        <v>161</v>
      </c>
      <c r="G300">
        <v>24257825</v>
      </c>
    </row>
    <row r="301" spans="1:7" hidden="1">
      <c r="A301" t="s">
        <v>132</v>
      </c>
      <c r="B301">
        <v>20240116</v>
      </c>
      <c r="C301">
        <v>490114</v>
      </c>
      <c r="D301" t="s">
        <v>6190</v>
      </c>
      <c r="E301" t="s">
        <v>1582</v>
      </c>
      <c r="F301">
        <v>161</v>
      </c>
      <c r="G301">
        <v>-508444</v>
      </c>
    </row>
    <row r="302" spans="1:7" hidden="1">
      <c r="A302" t="s">
        <v>132</v>
      </c>
      <c r="B302">
        <v>20240116</v>
      </c>
      <c r="C302">
        <v>490114</v>
      </c>
      <c r="D302" t="s">
        <v>6190</v>
      </c>
      <c r="E302" t="s">
        <v>8333</v>
      </c>
      <c r="F302">
        <v>0</v>
      </c>
      <c r="G302">
        <v>-243</v>
      </c>
    </row>
    <row r="303" spans="1:7" hidden="1">
      <c r="A303" t="s">
        <v>132</v>
      </c>
      <c r="B303">
        <v>20240116</v>
      </c>
      <c r="C303">
        <v>490114</v>
      </c>
      <c r="D303" t="s">
        <v>6190</v>
      </c>
      <c r="E303" t="s">
        <v>1583</v>
      </c>
      <c r="F303">
        <v>0</v>
      </c>
      <c r="G303">
        <v>-54611</v>
      </c>
    </row>
    <row r="304" spans="1:7" hidden="1">
      <c r="A304" t="s">
        <v>132</v>
      </c>
      <c r="B304">
        <v>20240116</v>
      </c>
      <c r="C304">
        <v>490114</v>
      </c>
      <c r="D304" t="s">
        <v>6190</v>
      </c>
      <c r="E304" t="s">
        <v>1207</v>
      </c>
      <c r="F304">
        <v>0</v>
      </c>
      <c r="G304">
        <v>-69</v>
      </c>
    </row>
    <row r="305" spans="1:7" hidden="1">
      <c r="A305" t="s">
        <v>132</v>
      </c>
      <c r="B305">
        <v>20240116</v>
      </c>
      <c r="C305">
        <v>490114</v>
      </c>
      <c r="D305" t="s">
        <v>6190</v>
      </c>
      <c r="E305" t="s">
        <v>8358</v>
      </c>
      <c r="F305">
        <v>0</v>
      </c>
      <c r="G305">
        <v>-17686632</v>
      </c>
    </row>
    <row r="306" spans="1:7" hidden="1">
      <c r="A306" t="s">
        <v>132</v>
      </c>
      <c r="B306">
        <v>20240117</v>
      </c>
      <c r="C306">
        <v>490114</v>
      </c>
      <c r="D306" t="s">
        <v>6190</v>
      </c>
      <c r="E306" t="s">
        <v>1184</v>
      </c>
      <c r="F306">
        <v>0</v>
      </c>
      <c r="G306">
        <v>-339075</v>
      </c>
    </row>
    <row r="307" spans="1:7" hidden="1">
      <c r="A307" t="s">
        <v>132</v>
      </c>
      <c r="B307">
        <v>20240117</v>
      </c>
      <c r="C307">
        <v>490114</v>
      </c>
      <c r="D307" t="s">
        <v>6190</v>
      </c>
      <c r="E307" t="s">
        <v>1581</v>
      </c>
      <c r="F307">
        <v>74</v>
      </c>
      <c r="G307">
        <v>-22104703</v>
      </c>
    </row>
    <row r="308" spans="1:7" hidden="1">
      <c r="A308" t="s">
        <v>132</v>
      </c>
      <c r="B308">
        <v>20240117</v>
      </c>
      <c r="C308">
        <v>490114</v>
      </c>
      <c r="D308" t="s">
        <v>6190</v>
      </c>
      <c r="E308" t="s">
        <v>1085</v>
      </c>
      <c r="F308">
        <v>0</v>
      </c>
      <c r="G308">
        <v>-2335296</v>
      </c>
    </row>
    <row r="309" spans="1:7" hidden="1">
      <c r="A309" t="s">
        <v>132</v>
      </c>
      <c r="B309">
        <v>20240117</v>
      </c>
      <c r="C309">
        <v>490114</v>
      </c>
      <c r="D309" t="s">
        <v>6190</v>
      </c>
      <c r="E309" t="s">
        <v>1194</v>
      </c>
      <c r="F309">
        <v>0</v>
      </c>
      <c r="G309">
        <v>-57943575</v>
      </c>
    </row>
    <row r="310" spans="1:7" hidden="1">
      <c r="A310" t="s">
        <v>132</v>
      </c>
      <c r="B310">
        <v>20240117</v>
      </c>
      <c r="C310">
        <v>490114</v>
      </c>
      <c r="D310" t="s">
        <v>6190</v>
      </c>
      <c r="E310" t="s">
        <v>1181</v>
      </c>
      <c r="F310">
        <v>50</v>
      </c>
      <c r="G310">
        <v>8888640</v>
      </c>
    </row>
    <row r="311" spans="1:7" hidden="1">
      <c r="A311" t="s">
        <v>132</v>
      </c>
      <c r="B311">
        <v>20240117</v>
      </c>
      <c r="C311">
        <v>490114</v>
      </c>
      <c r="D311" t="s">
        <v>6190</v>
      </c>
      <c r="E311" t="s">
        <v>1084</v>
      </c>
      <c r="F311">
        <v>57</v>
      </c>
      <c r="G311">
        <v>12571158</v>
      </c>
    </row>
    <row r="312" spans="1:7" hidden="1">
      <c r="A312" t="s">
        <v>132</v>
      </c>
      <c r="B312">
        <v>20240117</v>
      </c>
      <c r="C312">
        <v>490114</v>
      </c>
      <c r="D312" t="s">
        <v>6190</v>
      </c>
      <c r="E312" t="s">
        <v>1035</v>
      </c>
      <c r="F312">
        <v>417</v>
      </c>
      <c r="G312">
        <v>11149307</v>
      </c>
    </row>
    <row r="313" spans="1:7" hidden="1">
      <c r="A313" t="s">
        <v>132</v>
      </c>
      <c r="B313">
        <v>20240117</v>
      </c>
      <c r="C313">
        <v>490114</v>
      </c>
      <c r="D313" t="s">
        <v>6190</v>
      </c>
      <c r="E313" t="s">
        <v>1066</v>
      </c>
      <c r="F313">
        <v>97</v>
      </c>
      <c r="G313">
        <v>10587320</v>
      </c>
    </row>
    <row r="314" spans="1:7" hidden="1">
      <c r="A314" t="s">
        <v>132</v>
      </c>
      <c r="B314">
        <v>20240117</v>
      </c>
      <c r="C314">
        <v>490114</v>
      </c>
      <c r="D314" t="s">
        <v>6190</v>
      </c>
      <c r="E314" t="s">
        <v>1064</v>
      </c>
      <c r="F314">
        <v>0</v>
      </c>
      <c r="G314">
        <v>-771085</v>
      </c>
    </row>
    <row r="315" spans="1:7" hidden="1">
      <c r="A315" t="s">
        <v>132</v>
      </c>
      <c r="B315">
        <v>20240117</v>
      </c>
      <c r="C315">
        <v>490114</v>
      </c>
      <c r="D315" t="s">
        <v>6190</v>
      </c>
      <c r="E315" t="s">
        <v>1092</v>
      </c>
      <c r="F315">
        <v>0</v>
      </c>
      <c r="G315">
        <v>-17321903</v>
      </c>
    </row>
    <row r="316" spans="1:7" hidden="1">
      <c r="A316" t="s">
        <v>132</v>
      </c>
      <c r="B316">
        <v>20240117</v>
      </c>
      <c r="C316">
        <v>490114</v>
      </c>
      <c r="D316" t="s">
        <v>6190</v>
      </c>
      <c r="E316" t="s">
        <v>9048</v>
      </c>
      <c r="F316">
        <v>40</v>
      </c>
      <c r="G316">
        <v>2165082</v>
      </c>
    </row>
    <row r="317" spans="1:7" hidden="1">
      <c r="A317" t="s">
        <v>132</v>
      </c>
      <c r="B317">
        <v>20240117</v>
      </c>
      <c r="C317">
        <v>490114</v>
      </c>
      <c r="D317" t="s">
        <v>6190</v>
      </c>
      <c r="E317" t="s">
        <v>8342</v>
      </c>
      <c r="F317">
        <v>97</v>
      </c>
      <c r="G317">
        <v>49597449</v>
      </c>
    </row>
    <row r="318" spans="1:7" hidden="1">
      <c r="A318" t="s">
        <v>132</v>
      </c>
      <c r="B318">
        <v>20240117</v>
      </c>
      <c r="C318">
        <v>490114</v>
      </c>
      <c r="D318" t="s">
        <v>6190</v>
      </c>
      <c r="E318" t="s">
        <v>1124</v>
      </c>
      <c r="F318">
        <v>10</v>
      </c>
      <c r="G318">
        <v>-131814</v>
      </c>
    </row>
    <row r="319" spans="1:7" hidden="1">
      <c r="A319" t="s">
        <v>132</v>
      </c>
      <c r="B319">
        <v>20240117</v>
      </c>
      <c r="C319">
        <v>490114</v>
      </c>
      <c r="D319" t="s">
        <v>6190</v>
      </c>
      <c r="E319" t="s">
        <v>1186</v>
      </c>
      <c r="F319">
        <v>158</v>
      </c>
      <c r="G319">
        <v>24257983</v>
      </c>
    </row>
    <row r="320" spans="1:7" hidden="1">
      <c r="A320" t="s">
        <v>132</v>
      </c>
      <c r="B320">
        <v>20240117</v>
      </c>
      <c r="C320">
        <v>490114</v>
      </c>
      <c r="D320" t="s">
        <v>6190</v>
      </c>
      <c r="E320" t="s">
        <v>1582</v>
      </c>
      <c r="F320">
        <v>158</v>
      </c>
      <c r="G320">
        <v>-508286</v>
      </c>
    </row>
    <row r="321" spans="1:7" hidden="1">
      <c r="A321" t="s">
        <v>132</v>
      </c>
      <c r="B321">
        <v>20240117</v>
      </c>
      <c r="C321">
        <v>490114</v>
      </c>
      <c r="D321" t="s">
        <v>6190</v>
      </c>
      <c r="E321" t="s">
        <v>8333</v>
      </c>
      <c r="F321">
        <v>0</v>
      </c>
      <c r="G321">
        <v>-243</v>
      </c>
    </row>
    <row r="322" spans="1:7" hidden="1">
      <c r="A322" t="s">
        <v>132</v>
      </c>
      <c r="B322">
        <v>20240117</v>
      </c>
      <c r="C322">
        <v>490114</v>
      </c>
      <c r="D322" t="s">
        <v>6190</v>
      </c>
      <c r="E322" t="s">
        <v>1583</v>
      </c>
      <c r="F322">
        <v>0</v>
      </c>
      <c r="G322">
        <v>-54611</v>
      </c>
    </row>
    <row r="323" spans="1:7" hidden="1">
      <c r="A323" t="s">
        <v>132</v>
      </c>
      <c r="B323">
        <v>20240117</v>
      </c>
      <c r="C323">
        <v>490114</v>
      </c>
      <c r="D323" t="s">
        <v>6190</v>
      </c>
      <c r="E323" t="s">
        <v>1207</v>
      </c>
      <c r="F323">
        <v>0</v>
      </c>
      <c r="G323">
        <v>-69</v>
      </c>
    </row>
    <row r="324" spans="1:7" hidden="1">
      <c r="A324" t="s">
        <v>132</v>
      </c>
      <c r="B324">
        <v>20240117</v>
      </c>
      <c r="C324">
        <v>490114</v>
      </c>
      <c r="D324" t="s">
        <v>6190</v>
      </c>
      <c r="E324" t="s">
        <v>8358</v>
      </c>
      <c r="F324">
        <v>0</v>
      </c>
      <c r="G324">
        <v>-17686632</v>
      </c>
    </row>
    <row r="325" spans="1:7" hidden="1">
      <c r="A325" t="s">
        <v>132</v>
      </c>
      <c r="B325">
        <v>20240118</v>
      </c>
      <c r="C325">
        <v>490114</v>
      </c>
      <c r="D325" t="s">
        <v>6190</v>
      </c>
      <c r="E325" t="s">
        <v>1184</v>
      </c>
      <c r="F325">
        <v>0</v>
      </c>
      <c r="G325">
        <v>-339075</v>
      </c>
    </row>
    <row r="326" spans="1:7" hidden="1">
      <c r="A326" t="s">
        <v>132</v>
      </c>
      <c r="B326">
        <v>20240118</v>
      </c>
      <c r="C326">
        <v>490114</v>
      </c>
      <c r="D326" t="s">
        <v>6190</v>
      </c>
      <c r="E326" t="s">
        <v>1581</v>
      </c>
      <c r="F326">
        <v>74</v>
      </c>
      <c r="G326">
        <v>-22104629</v>
      </c>
    </row>
    <row r="327" spans="1:7" hidden="1">
      <c r="A327" t="s">
        <v>132</v>
      </c>
      <c r="B327">
        <v>20240118</v>
      </c>
      <c r="C327">
        <v>490114</v>
      </c>
      <c r="D327" t="s">
        <v>6190</v>
      </c>
      <c r="E327" t="s">
        <v>1085</v>
      </c>
      <c r="F327">
        <v>0</v>
      </c>
      <c r="G327">
        <v>-2335296</v>
      </c>
    </row>
    <row r="328" spans="1:7" hidden="1">
      <c r="A328" t="s">
        <v>132</v>
      </c>
      <c r="B328">
        <v>20240118</v>
      </c>
      <c r="C328">
        <v>490114</v>
      </c>
      <c r="D328" t="s">
        <v>6190</v>
      </c>
      <c r="E328" t="s">
        <v>1194</v>
      </c>
      <c r="F328">
        <v>0</v>
      </c>
      <c r="G328">
        <v>-57943575</v>
      </c>
    </row>
    <row r="329" spans="1:7" hidden="1">
      <c r="A329" t="s">
        <v>132</v>
      </c>
      <c r="B329">
        <v>20240118</v>
      </c>
      <c r="C329">
        <v>490114</v>
      </c>
      <c r="D329" t="s">
        <v>6190</v>
      </c>
      <c r="E329" t="s">
        <v>1181</v>
      </c>
      <c r="F329">
        <v>50</v>
      </c>
      <c r="G329">
        <v>8888690</v>
      </c>
    </row>
    <row r="330" spans="1:7" hidden="1">
      <c r="A330" t="s">
        <v>132</v>
      </c>
      <c r="B330">
        <v>20240118</v>
      </c>
      <c r="C330">
        <v>490114</v>
      </c>
      <c r="D330" t="s">
        <v>6190</v>
      </c>
      <c r="E330" t="s">
        <v>1084</v>
      </c>
      <c r="F330">
        <v>57</v>
      </c>
      <c r="G330">
        <v>12571215</v>
      </c>
    </row>
    <row r="331" spans="1:7" hidden="1">
      <c r="A331" t="s">
        <v>132</v>
      </c>
      <c r="B331">
        <v>20240118</v>
      </c>
      <c r="C331">
        <v>490114</v>
      </c>
      <c r="D331" t="s">
        <v>6190</v>
      </c>
      <c r="E331" t="s">
        <v>1035</v>
      </c>
      <c r="F331">
        <v>423</v>
      </c>
      <c r="G331">
        <v>11149730</v>
      </c>
    </row>
    <row r="332" spans="1:7" hidden="1">
      <c r="A332" t="s">
        <v>132</v>
      </c>
      <c r="B332">
        <v>20240118</v>
      </c>
      <c r="C332">
        <v>490114</v>
      </c>
      <c r="D332" t="s">
        <v>6190</v>
      </c>
      <c r="E332" t="s">
        <v>1066</v>
      </c>
      <c r="F332">
        <v>98</v>
      </c>
      <c r="G332">
        <v>10587418</v>
      </c>
    </row>
    <row r="333" spans="1:7" hidden="1">
      <c r="A333" t="s">
        <v>132</v>
      </c>
      <c r="B333">
        <v>20240118</v>
      </c>
      <c r="C333">
        <v>490114</v>
      </c>
      <c r="D333" t="s">
        <v>6190</v>
      </c>
      <c r="E333" t="s">
        <v>1064</v>
      </c>
      <c r="F333">
        <v>0</v>
      </c>
      <c r="G333">
        <v>-771085</v>
      </c>
    </row>
    <row r="334" spans="1:7" hidden="1">
      <c r="A334" t="s">
        <v>132</v>
      </c>
      <c r="B334">
        <v>20240118</v>
      </c>
      <c r="C334">
        <v>490114</v>
      </c>
      <c r="D334" t="s">
        <v>6190</v>
      </c>
      <c r="E334" t="s">
        <v>1092</v>
      </c>
      <c r="F334">
        <v>0</v>
      </c>
      <c r="G334">
        <v>-17321903</v>
      </c>
    </row>
    <row r="335" spans="1:7" hidden="1">
      <c r="A335" t="s">
        <v>132</v>
      </c>
      <c r="B335">
        <v>20240118</v>
      </c>
      <c r="C335">
        <v>490114</v>
      </c>
      <c r="D335" t="s">
        <v>6190</v>
      </c>
      <c r="E335" t="s">
        <v>9048</v>
      </c>
      <c r="F335">
        <v>40</v>
      </c>
      <c r="G335">
        <v>2165122</v>
      </c>
    </row>
    <row r="336" spans="1:7" hidden="1">
      <c r="A336" t="s">
        <v>132</v>
      </c>
      <c r="B336">
        <v>20240118</v>
      </c>
      <c r="C336">
        <v>490114</v>
      </c>
      <c r="D336" t="s">
        <v>6190</v>
      </c>
      <c r="E336" t="s">
        <v>8342</v>
      </c>
      <c r="F336">
        <v>98</v>
      </c>
      <c r="G336">
        <v>49597547</v>
      </c>
    </row>
    <row r="337" spans="1:7" hidden="1">
      <c r="A337" t="s">
        <v>132</v>
      </c>
      <c r="B337">
        <v>20240118</v>
      </c>
      <c r="C337">
        <v>490114</v>
      </c>
      <c r="D337" t="s">
        <v>6190</v>
      </c>
      <c r="E337" t="s">
        <v>1124</v>
      </c>
      <c r="F337">
        <v>10</v>
      </c>
      <c r="G337">
        <v>-131804</v>
      </c>
    </row>
    <row r="338" spans="1:7" hidden="1">
      <c r="A338" t="s">
        <v>132</v>
      </c>
      <c r="B338">
        <v>20240118</v>
      </c>
      <c r="C338">
        <v>490114</v>
      </c>
      <c r="D338" t="s">
        <v>6190</v>
      </c>
      <c r="E338" t="s">
        <v>1186</v>
      </c>
      <c r="F338">
        <v>159</v>
      </c>
      <c r="G338">
        <v>24258142</v>
      </c>
    </row>
    <row r="339" spans="1:7" hidden="1">
      <c r="A339" t="s">
        <v>132</v>
      </c>
      <c r="B339">
        <v>20240118</v>
      </c>
      <c r="C339">
        <v>490114</v>
      </c>
      <c r="D339" t="s">
        <v>6190</v>
      </c>
      <c r="E339" t="s">
        <v>1582</v>
      </c>
      <c r="F339">
        <v>159</v>
      </c>
      <c r="G339">
        <v>-508127</v>
      </c>
    </row>
    <row r="340" spans="1:7" hidden="1">
      <c r="A340" t="s">
        <v>132</v>
      </c>
      <c r="B340">
        <v>20240118</v>
      </c>
      <c r="C340">
        <v>490114</v>
      </c>
      <c r="D340" t="s">
        <v>6190</v>
      </c>
      <c r="E340" t="s">
        <v>8333</v>
      </c>
      <c r="F340">
        <v>0</v>
      </c>
      <c r="G340">
        <v>-243</v>
      </c>
    </row>
    <row r="341" spans="1:7" hidden="1">
      <c r="A341" t="s">
        <v>132</v>
      </c>
      <c r="B341">
        <v>20240118</v>
      </c>
      <c r="C341">
        <v>490114</v>
      </c>
      <c r="D341" t="s">
        <v>6190</v>
      </c>
      <c r="E341" t="s">
        <v>1583</v>
      </c>
      <c r="F341">
        <v>0</v>
      </c>
      <c r="G341">
        <v>-54611</v>
      </c>
    </row>
    <row r="342" spans="1:7" hidden="1">
      <c r="A342" t="s">
        <v>132</v>
      </c>
      <c r="B342">
        <v>20240118</v>
      </c>
      <c r="C342">
        <v>490114</v>
      </c>
      <c r="D342" t="s">
        <v>6190</v>
      </c>
      <c r="E342" t="s">
        <v>1207</v>
      </c>
      <c r="F342">
        <v>0</v>
      </c>
      <c r="G342">
        <v>-69</v>
      </c>
    </row>
    <row r="343" spans="1:7" hidden="1">
      <c r="A343" t="s">
        <v>132</v>
      </c>
      <c r="B343">
        <v>20240118</v>
      </c>
      <c r="C343">
        <v>490114</v>
      </c>
      <c r="D343" t="s">
        <v>6190</v>
      </c>
      <c r="E343" t="s">
        <v>8358</v>
      </c>
      <c r="F343">
        <v>0</v>
      </c>
      <c r="G343">
        <v>-17686632</v>
      </c>
    </row>
    <row r="344" spans="1:7" hidden="1">
      <c r="A344" t="s">
        <v>132</v>
      </c>
      <c r="B344">
        <v>20240119</v>
      </c>
      <c r="C344">
        <v>490114</v>
      </c>
      <c r="D344" t="s">
        <v>6190</v>
      </c>
      <c r="E344" t="s">
        <v>1184</v>
      </c>
      <c r="F344">
        <v>0</v>
      </c>
      <c r="G344">
        <v>-339075</v>
      </c>
    </row>
    <row r="345" spans="1:7" hidden="1">
      <c r="A345" t="s">
        <v>132</v>
      </c>
      <c r="B345">
        <v>20240119</v>
      </c>
      <c r="C345">
        <v>490114</v>
      </c>
      <c r="D345" t="s">
        <v>6190</v>
      </c>
      <c r="E345" t="s">
        <v>1581</v>
      </c>
      <c r="F345">
        <v>84</v>
      </c>
      <c r="G345">
        <v>-22104545</v>
      </c>
    </row>
    <row r="346" spans="1:7" hidden="1">
      <c r="A346" t="s">
        <v>132</v>
      </c>
      <c r="B346">
        <v>20240119</v>
      </c>
      <c r="C346">
        <v>490114</v>
      </c>
      <c r="D346" t="s">
        <v>6190</v>
      </c>
      <c r="E346" t="s">
        <v>1085</v>
      </c>
      <c r="F346">
        <v>0</v>
      </c>
      <c r="G346">
        <v>-2335296</v>
      </c>
    </row>
    <row r="347" spans="1:7" hidden="1">
      <c r="A347" t="s">
        <v>132</v>
      </c>
      <c r="B347">
        <v>20240119</v>
      </c>
      <c r="C347">
        <v>490114</v>
      </c>
      <c r="D347" t="s">
        <v>6190</v>
      </c>
      <c r="E347" t="s">
        <v>1194</v>
      </c>
      <c r="F347">
        <v>0</v>
      </c>
      <c r="G347">
        <v>-57943575</v>
      </c>
    </row>
    <row r="348" spans="1:7" hidden="1">
      <c r="A348" t="s">
        <v>132</v>
      </c>
      <c r="B348">
        <v>20240119</v>
      </c>
      <c r="C348">
        <v>490114</v>
      </c>
      <c r="D348" t="s">
        <v>6190</v>
      </c>
      <c r="E348" t="s">
        <v>1181</v>
      </c>
      <c r="F348">
        <v>57</v>
      </c>
      <c r="G348">
        <v>8888747</v>
      </c>
    </row>
    <row r="349" spans="1:7" hidden="1">
      <c r="A349" t="s">
        <v>132</v>
      </c>
      <c r="B349">
        <v>20240119</v>
      </c>
      <c r="C349">
        <v>490114</v>
      </c>
      <c r="D349" t="s">
        <v>6190</v>
      </c>
      <c r="E349" t="s">
        <v>1084</v>
      </c>
      <c r="F349">
        <v>65</v>
      </c>
      <c r="G349">
        <v>12571280</v>
      </c>
    </row>
    <row r="350" spans="1:7" hidden="1">
      <c r="A350" t="s">
        <v>132</v>
      </c>
      <c r="B350">
        <v>20240119</v>
      </c>
      <c r="C350">
        <v>490114</v>
      </c>
      <c r="D350" t="s">
        <v>6190</v>
      </c>
      <c r="E350" t="s">
        <v>1035</v>
      </c>
      <c r="F350">
        <v>486</v>
      </c>
      <c r="G350">
        <v>11150216</v>
      </c>
    </row>
    <row r="351" spans="1:7" hidden="1">
      <c r="A351" t="s">
        <v>132</v>
      </c>
      <c r="B351">
        <v>20240119</v>
      </c>
      <c r="C351">
        <v>490114</v>
      </c>
      <c r="D351" t="s">
        <v>6190</v>
      </c>
      <c r="E351" t="s">
        <v>1066</v>
      </c>
      <c r="F351">
        <v>111</v>
      </c>
      <c r="G351">
        <v>10587529</v>
      </c>
    </row>
    <row r="352" spans="1:7" hidden="1">
      <c r="A352" t="s">
        <v>132</v>
      </c>
      <c r="B352">
        <v>20240119</v>
      </c>
      <c r="C352">
        <v>490114</v>
      </c>
      <c r="D352" t="s">
        <v>6190</v>
      </c>
      <c r="E352" t="s">
        <v>1064</v>
      </c>
      <c r="F352">
        <v>0</v>
      </c>
      <c r="G352">
        <v>-771085</v>
      </c>
    </row>
    <row r="353" spans="1:7" hidden="1">
      <c r="A353" t="s">
        <v>132</v>
      </c>
      <c r="B353">
        <v>20240119</v>
      </c>
      <c r="C353">
        <v>490114</v>
      </c>
      <c r="D353" t="s">
        <v>6190</v>
      </c>
      <c r="E353" t="s">
        <v>1092</v>
      </c>
      <c r="F353">
        <v>0</v>
      </c>
      <c r="G353">
        <v>-17321903</v>
      </c>
    </row>
    <row r="354" spans="1:7" hidden="1">
      <c r="A354" t="s">
        <v>132</v>
      </c>
      <c r="B354">
        <v>20240119</v>
      </c>
      <c r="C354">
        <v>490114</v>
      </c>
      <c r="D354" t="s">
        <v>6190</v>
      </c>
      <c r="E354" t="s">
        <v>9048</v>
      </c>
      <c r="F354">
        <v>46</v>
      </c>
      <c r="G354">
        <v>2165168</v>
      </c>
    </row>
    <row r="355" spans="1:7" hidden="1">
      <c r="A355" t="s">
        <v>132</v>
      </c>
      <c r="B355">
        <v>20240119</v>
      </c>
      <c r="C355">
        <v>490114</v>
      </c>
      <c r="D355" t="s">
        <v>6190</v>
      </c>
      <c r="E355" t="s">
        <v>8342</v>
      </c>
      <c r="F355">
        <v>111</v>
      </c>
      <c r="G355">
        <v>49597658</v>
      </c>
    </row>
    <row r="356" spans="1:7" hidden="1">
      <c r="A356" t="s">
        <v>132</v>
      </c>
      <c r="B356">
        <v>20240119</v>
      </c>
      <c r="C356">
        <v>490114</v>
      </c>
      <c r="D356" t="s">
        <v>6190</v>
      </c>
      <c r="E356" t="s">
        <v>1124</v>
      </c>
      <c r="F356">
        <v>11</v>
      </c>
      <c r="G356">
        <v>-131793</v>
      </c>
    </row>
    <row r="357" spans="1:7" hidden="1">
      <c r="A357" t="s">
        <v>132</v>
      </c>
      <c r="B357">
        <v>20240119</v>
      </c>
      <c r="C357">
        <v>490114</v>
      </c>
      <c r="D357" t="s">
        <v>6190</v>
      </c>
      <c r="E357" t="s">
        <v>1186</v>
      </c>
      <c r="F357">
        <v>181</v>
      </c>
      <c r="G357">
        <v>24258323</v>
      </c>
    </row>
    <row r="358" spans="1:7" hidden="1">
      <c r="A358" t="s">
        <v>132</v>
      </c>
      <c r="B358">
        <v>20240119</v>
      </c>
      <c r="C358">
        <v>490114</v>
      </c>
      <c r="D358" t="s">
        <v>6190</v>
      </c>
      <c r="E358" t="s">
        <v>1582</v>
      </c>
      <c r="F358">
        <v>181</v>
      </c>
      <c r="G358">
        <v>-507946</v>
      </c>
    </row>
    <row r="359" spans="1:7" hidden="1">
      <c r="A359" t="s">
        <v>132</v>
      </c>
      <c r="B359">
        <v>20240119</v>
      </c>
      <c r="C359">
        <v>490114</v>
      </c>
      <c r="D359" t="s">
        <v>6190</v>
      </c>
      <c r="E359" t="s">
        <v>8333</v>
      </c>
      <c r="F359">
        <v>0</v>
      </c>
      <c r="G359">
        <v>-243</v>
      </c>
    </row>
    <row r="360" spans="1:7" hidden="1">
      <c r="A360" t="s">
        <v>132</v>
      </c>
      <c r="B360">
        <v>20240119</v>
      </c>
      <c r="C360">
        <v>490114</v>
      </c>
      <c r="D360" t="s">
        <v>6190</v>
      </c>
      <c r="E360" t="s">
        <v>1583</v>
      </c>
      <c r="F360">
        <v>0</v>
      </c>
      <c r="G360">
        <v>-54611</v>
      </c>
    </row>
    <row r="361" spans="1:7" hidden="1">
      <c r="A361" t="s">
        <v>132</v>
      </c>
      <c r="B361">
        <v>20240119</v>
      </c>
      <c r="C361">
        <v>490114</v>
      </c>
      <c r="D361" t="s">
        <v>6190</v>
      </c>
      <c r="E361" t="s">
        <v>1207</v>
      </c>
      <c r="F361">
        <v>0</v>
      </c>
      <c r="G361">
        <v>-69</v>
      </c>
    </row>
    <row r="362" spans="1:7" hidden="1">
      <c r="A362" t="s">
        <v>132</v>
      </c>
      <c r="B362">
        <v>20240119</v>
      </c>
      <c r="C362">
        <v>490114</v>
      </c>
      <c r="D362" t="s">
        <v>6190</v>
      </c>
      <c r="E362" t="s">
        <v>8358</v>
      </c>
      <c r="F362">
        <v>0</v>
      </c>
      <c r="G362">
        <v>-17686632</v>
      </c>
    </row>
    <row r="363" spans="1:7" hidden="1">
      <c r="A363" t="s">
        <v>132</v>
      </c>
      <c r="B363">
        <v>20240120</v>
      </c>
      <c r="C363">
        <v>490114</v>
      </c>
      <c r="D363" t="s">
        <v>6190</v>
      </c>
      <c r="E363" t="s">
        <v>1184</v>
      </c>
      <c r="F363">
        <v>0</v>
      </c>
      <c r="G363">
        <v>-339075</v>
      </c>
    </row>
    <row r="364" spans="1:7" hidden="1">
      <c r="A364" t="s">
        <v>132</v>
      </c>
      <c r="B364">
        <v>20240120</v>
      </c>
      <c r="C364">
        <v>490114</v>
      </c>
      <c r="D364" t="s">
        <v>6190</v>
      </c>
      <c r="E364" t="s">
        <v>1581</v>
      </c>
      <c r="F364">
        <v>84</v>
      </c>
      <c r="G364">
        <v>-22104461</v>
      </c>
    </row>
    <row r="365" spans="1:7" hidden="1">
      <c r="A365" t="s">
        <v>132</v>
      </c>
      <c r="B365">
        <v>20240120</v>
      </c>
      <c r="C365">
        <v>490114</v>
      </c>
      <c r="D365" t="s">
        <v>6190</v>
      </c>
      <c r="E365" t="s">
        <v>1085</v>
      </c>
      <c r="F365">
        <v>0</v>
      </c>
      <c r="G365">
        <v>-2335296</v>
      </c>
    </row>
    <row r="366" spans="1:7" hidden="1">
      <c r="A366" t="s">
        <v>132</v>
      </c>
      <c r="B366">
        <v>20240120</v>
      </c>
      <c r="C366">
        <v>490114</v>
      </c>
      <c r="D366" t="s">
        <v>6190</v>
      </c>
      <c r="E366" t="s">
        <v>1194</v>
      </c>
      <c r="F366">
        <v>0</v>
      </c>
      <c r="G366">
        <v>-57943575</v>
      </c>
    </row>
    <row r="367" spans="1:7" hidden="1">
      <c r="A367" t="s">
        <v>132</v>
      </c>
      <c r="B367">
        <v>20240120</v>
      </c>
      <c r="C367">
        <v>490114</v>
      </c>
      <c r="D367" t="s">
        <v>6190</v>
      </c>
      <c r="E367" t="s">
        <v>1181</v>
      </c>
      <c r="F367">
        <v>57</v>
      </c>
      <c r="G367">
        <v>8888804</v>
      </c>
    </row>
    <row r="368" spans="1:7" hidden="1">
      <c r="A368" t="s">
        <v>132</v>
      </c>
      <c r="B368">
        <v>20240120</v>
      </c>
      <c r="C368">
        <v>490114</v>
      </c>
      <c r="D368" t="s">
        <v>6190</v>
      </c>
      <c r="E368" t="s">
        <v>1084</v>
      </c>
      <c r="F368">
        <v>65</v>
      </c>
      <c r="G368">
        <v>12571345</v>
      </c>
    </row>
    <row r="369" spans="1:7" hidden="1">
      <c r="A369" t="s">
        <v>132</v>
      </c>
      <c r="B369">
        <v>20240120</v>
      </c>
      <c r="C369">
        <v>490114</v>
      </c>
      <c r="D369" t="s">
        <v>6190</v>
      </c>
      <c r="E369" t="s">
        <v>1035</v>
      </c>
      <c r="F369">
        <v>486</v>
      </c>
      <c r="G369">
        <v>11150702</v>
      </c>
    </row>
    <row r="370" spans="1:7" hidden="1">
      <c r="A370" t="s">
        <v>132</v>
      </c>
      <c r="B370">
        <v>20240120</v>
      </c>
      <c r="C370">
        <v>490114</v>
      </c>
      <c r="D370" t="s">
        <v>6190</v>
      </c>
      <c r="E370" t="s">
        <v>1066</v>
      </c>
      <c r="F370">
        <v>111</v>
      </c>
      <c r="G370">
        <v>10587640</v>
      </c>
    </row>
    <row r="371" spans="1:7" hidden="1">
      <c r="A371" t="s">
        <v>132</v>
      </c>
      <c r="B371">
        <v>20240120</v>
      </c>
      <c r="C371">
        <v>490114</v>
      </c>
      <c r="D371" t="s">
        <v>6190</v>
      </c>
      <c r="E371" t="s">
        <v>1064</v>
      </c>
      <c r="F371">
        <v>0</v>
      </c>
      <c r="G371">
        <v>-771085</v>
      </c>
    </row>
    <row r="372" spans="1:7" hidden="1">
      <c r="A372" t="s">
        <v>132</v>
      </c>
      <c r="B372">
        <v>20240120</v>
      </c>
      <c r="C372">
        <v>490114</v>
      </c>
      <c r="D372" t="s">
        <v>6190</v>
      </c>
      <c r="E372" t="s">
        <v>1092</v>
      </c>
      <c r="F372">
        <v>0</v>
      </c>
      <c r="G372">
        <v>-17321903</v>
      </c>
    </row>
    <row r="373" spans="1:7" hidden="1">
      <c r="A373" t="s">
        <v>132</v>
      </c>
      <c r="B373">
        <v>20240120</v>
      </c>
      <c r="C373">
        <v>490114</v>
      </c>
      <c r="D373" t="s">
        <v>6190</v>
      </c>
      <c r="E373" t="s">
        <v>9048</v>
      </c>
      <c r="F373">
        <v>46</v>
      </c>
      <c r="G373">
        <v>2165214</v>
      </c>
    </row>
    <row r="374" spans="1:7" hidden="1">
      <c r="A374" t="s">
        <v>132</v>
      </c>
      <c r="B374">
        <v>20240120</v>
      </c>
      <c r="C374">
        <v>490114</v>
      </c>
      <c r="D374" t="s">
        <v>6190</v>
      </c>
      <c r="E374" t="s">
        <v>8342</v>
      </c>
      <c r="F374">
        <v>111</v>
      </c>
      <c r="G374">
        <v>49597769</v>
      </c>
    </row>
    <row r="375" spans="1:7" hidden="1">
      <c r="A375" t="s">
        <v>132</v>
      </c>
      <c r="B375">
        <v>20240120</v>
      </c>
      <c r="C375">
        <v>490114</v>
      </c>
      <c r="D375" t="s">
        <v>6190</v>
      </c>
      <c r="E375" t="s">
        <v>1124</v>
      </c>
      <c r="F375">
        <v>11</v>
      </c>
      <c r="G375">
        <v>-131782</v>
      </c>
    </row>
    <row r="376" spans="1:7" hidden="1">
      <c r="A376" t="s">
        <v>132</v>
      </c>
      <c r="B376">
        <v>20240120</v>
      </c>
      <c r="C376">
        <v>490114</v>
      </c>
      <c r="D376" t="s">
        <v>6190</v>
      </c>
      <c r="E376" t="s">
        <v>1186</v>
      </c>
      <c r="F376">
        <v>181</v>
      </c>
      <c r="G376">
        <v>24258504</v>
      </c>
    </row>
    <row r="377" spans="1:7" hidden="1">
      <c r="A377" t="s">
        <v>132</v>
      </c>
      <c r="B377">
        <v>20240120</v>
      </c>
      <c r="C377">
        <v>490114</v>
      </c>
      <c r="D377" t="s">
        <v>6190</v>
      </c>
      <c r="E377" t="s">
        <v>1582</v>
      </c>
      <c r="F377">
        <v>181</v>
      </c>
      <c r="G377">
        <v>-507765</v>
      </c>
    </row>
    <row r="378" spans="1:7" hidden="1">
      <c r="A378" t="s">
        <v>132</v>
      </c>
      <c r="B378">
        <v>20240120</v>
      </c>
      <c r="C378">
        <v>490114</v>
      </c>
      <c r="D378" t="s">
        <v>6190</v>
      </c>
      <c r="E378" t="s">
        <v>8333</v>
      </c>
      <c r="F378">
        <v>0</v>
      </c>
      <c r="G378">
        <v>-243</v>
      </c>
    </row>
    <row r="379" spans="1:7" hidden="1">
      <c r="A379" t="s">
        <v>132</v>
      </c>
      <c r="B379">
        <v>20240120</v>
      </c>
      <c r="C379">
        <v>490114</v>
      </c>
      <c r="D379" t="s">
        <v>6190</v>
      </c>
      <c r="E379" t="s">
        <v>1583</v>
      </c>
      <c r="F379">
        <v>0</v>
      </c>
      <c r="G379">
        <v>-54611</v>
      </c>
    </row>
    <row r="380" spans="1:7" hidden="1">
      <c r="A380" t="s">
        <v>132</v>
      </c>
      <c r="B380">
        <v>20240120</v>
      </c>
      <c r="C380">
        <v>490114</v>
      </c>
      <c r="D380" t="s">
        <v>6190</v>
      </c>
      <c r="E380" t="s">
        <v>1207</v>
      </c>
      <c r="F380">
        <v>0</v>
      </c>
      <c r="G380">
        <v>-69</v>
      </c>
    </row>
    <row r="381" spans="1:7" hidden="1">
      <c r="A381" t="s">
        <v>132</v>
      </c>
      <c r="B381">
        <v>20240120</v>
      </c>
      <c r="C381">
        <v>490114</v>
      </c>
      <c r="D381" t="s">
        <v>6190</v>
      </c>
      <c r="E381" t="s">
        <v>8358</v>
      </c>
      <c r="F381">
        <v>0</v>
      </c>
      <c r="G381">
        <v>-17686632</v>
      </c>
    </row>
    <row r="382" spans="1:7" hidden="1">
      <c r="A382" t="s">
        <v>132</v>
      </c>
      <c r="B382">
        <v>20240121</v>
      </c>
      <c r="C382">
        <v>490114</v>
      </c>
      <c r="D382" t="s">
        <v>6190</v>
      </c>
      <c r="E382" t="s">
        <v>1184</v>
      </c>
      <c r="F382">
        <v>0</v>
      </c>
      <c r="G382">
        <v>-339075</v>
      </c>
    </row>
    <row r="383" spans="1:7" hidden="1">
      <c r="A383" t="s">
        <v>132</v>
      </c>
      <c r="B383">
        <v>20240121</v>
      </c>
      <c r="C383">
        <v>490114</v>
      </c>
      <c r="D383" t="s">
        <v>6190</v>
      </c>
      <c r="E383" t="s">
        <v>1581</v>
      </c>
      <c r="F383">
        <v>84</v>
      </c>
      <c r="G383">
        <v>-22104377</v>
      </c>
    </row>
    <row r="384" spans="1:7" hidden="1">
      <c r="A384" t="s">
        <v>132</v>
      </c>
      <c r="B384">
        <v>20240121</v>
      </c>
      <c r="C384">
        <v>490114</v>
      </c>
      <c r="D384" t="s">
        <v>6190</v>
      </c>
      <c r="E384" t="s">
        <v>1085</v>
      </c>
      <c r="F384">
        <v>0</v>
      </c>
      <c r="G384">
        <v>-2335296</v>
      </c>
    </row>
    <row r="385" spans="1:7" hidden="1">
      <c r="A385" t="s">
        <v>132</v>
      </c>
      <c r="B385">
        <v>20240121</v>
      </c>
      <c r="C385">
        <v>490114</v>
      </c>
      <c r="D385" t="s">
        <v>6190</v>
      </c>
      <c r="E385" t="s">
        <v>1194</v>
      </c>
      <c r="F385">
        <v>0</v>
      </c>
      <c r="G385">
        <v>-57943575</v>
      </c>
    </row>
    <row r="386" spans="1:7" hidden="1">
      <c r="A386" t="s">
        <v>132</v>
      </c>
      <c r="B386">
        <v>20240121</v>
      </c>
      <c r="C386">
        <v>490114</v>
      </c>
      <c r="D386" t="s">
        <v>6190</v>
      </c>
      <c r="E386" t="s">
        <v>1181</v>
      </c>
      <c r="F386">
        <v>57</v>
      </c>
      <c r="G386">
        <v>8888861</v>
      </c>
    </row>
    <row r="387" spans="1:7" hidden="1">
      <c r="A387" t="s">
        <v>132</v>
      </c>
      <c r="B387">
        <v>20240121</v>
      </c>
      <c r="C387">
        <v>490114</v>
      </c>
      <c r="D387" t="s">
        <v>6190</v>
      </c>
      <c r="E387" t="s">
        <v>1084</v>
      </c>
      <c r="F387">
        <v>65</v>
      </c>
      <c r="G387">
        <v>12571410</v>
      </c>
    </row>
    <row r="388" spans="1:7" hidden="1">
      <c r="A388" t="s">
        <v>132</v>
      </c>
      <c r="B388">
        <v>20240121</v>
      </c>
      <c r="C388">
        <v>490114</v>
      </c>
      <c r="D388" t="s">
        <v>6190</v>
      </c>
      <c r="E388" t="s">
        <v>1035</v>
      </c>
      <c r="F388">
        <v>486</v>
      </c>
      <c r="G388">
        <v>11151188</v>
      </c>
    </row>
    <row r="389" spans="1:7" hidden="1">
      <c r="A389" t="s">
        <v>132</v>
      </c>
      <c r="B389">
        <v>20240121</v>
      </c>
      <c r="C389">
        <v>490114</v>
      </c>
      <c r="D389" t="s">
        <v>6190</v>
      </c>
      <c r="E389" t="s">
        <v>1066</v>
      </c>
      <c r="F389">
        <v>111</v>
      </c>
      <c r="G389">
        <v>10587751</v>
      </c>
    </row>
    <row r="390" spans="1:7" hidden="1">
      <c r="A390" t="s">
        <v>132</v>
      </c>
      <c r="B390">
        <v>20240121</v>
      </c>
      <c r="C390">
        <v>490114</v>
      </c>
      <c r="D390" t="s">
        <v>6190</v>
      </c>
      <c r="E390" t="s">
        <v>1064</v>
      </c>
      <c r="F390">
        <v>0</v>
      </c>
      <c r="G390">
        <v>-771085</v>
      </c>
    </row>
    <row r="391" spans="1:7" hidden="1">
      <c r="A391" t="s">
        <v>132</v>
      </c>
      <c r="B391">
        <v>20240121</v>
      </c>
      <c r="C391">
        <v>490114</v>
      </c>
      <c r="D391" t="s">
        <v>6190</v>
      </c>
      <c r="E391" t="s">
        <v>1092</v>
      </c>
      <c r="F391">
        <v>0</v>
      </c>
      <c r="G391">
        <v>-17321903</v>
      </c>
    </row>
    <row r="392" spans="1:7" hidden="1">
      <c r="A392" t="s">
        <v>132</v>
      </c>
      <c r="B392">
        <v>20240121</v>
      </c>
      <c r="C392">
        <v>490114</v>
      </c>
      <c r="D392" t="s">
        <v>6190</v>
      </c>
      <c r="E392" t="s">
        <v>9048</v>
      </c>
      <c r="F392">
        <v>46</v>
      </c>
      <c r="G392">
        <v>2165260</v>
      </c>
    </row>
    <row r="393" spans="1:7" hidden="1">
      <c r="A393" t="s">
        <v>132</v>
      </c>
      <c r="B393">
        <v>20240121</v>
      </c>
      <c r="C393">
        <v>490114</v>
      </c>
      <c r="D393" t="s">
        <v>6190</v>
      </c>
      <c r="E393" t="s">
        <v>8342</v>
      </c>
      <c r="F393">
        <v>111</v>
      </c>
      <c r="G393">
        <v>49597880</v>
      </c>
    </row>
    <row r="394" spans="1:7" hidden="1">
      <c r="A394" t="s">
        <v>132</v>
      </c>
      <c r="B394">
        <v>20240121</v>
      </c>
      <c r="C394">
        <v>490114</v>
      </c>
      <c r="D394" t="s">
        <v>6190</v>
      </c>
      <c r="E394" t="s">
        <v>1124</v>
      </c>
      <c r="F394">
        <v>11</v>
      </c>
      <c r="G394">
        <v>-131771</v>
      </c>
    </row>
    <row r="395" spans="1:7" hidden="1">
      <c r="A395" t="s">
        <v>132</v>
      </c>
      <c r="B395">
        <v>20240121</v>
      </c>
      <c r="C395">
        <v>490114</v>
      </c>
      <c r="D395" t="s">
        <v>6190</v>
      </c>
      <c r="E395" t="s">
        <v>1186</v>
      </c>
      <c r="F395">
        <v>181</v>
      </c>
      <c r="G395">
        <v>24258685</v>
      </c>
    </row>
    <row r="396" spans="1:7" hidden="1">
      <c r="A396" t="s">
        <v>132</v>
      </c>
      <c r="B396">
        <v>20240121</v>
      </c>
      <c r="C396">
        <v>490114</v>
      </c>
      <c r="D396" t="s">
        <v>6190</v>
      </c>
      <c r="E396" t="s">
        <v>1582</v>
      </c>
      <c r="F396">
        <v>181</v>
      </c>
      <c r="G396">
        <v>-507584</v>
      </c>
    </row>
    <row r="397" spans="1:7" hidden="1">
      <c r="A397" t="s">
        <v>132</v>
      </c>
      <c r="B397">
        <v>20240121</v>
      </c>
      <c r="C397">
        <v>490114</v>
      </c>
      <c r="D397" t="s">
        <v>6190</v>
      </c>
      <c r="E397" t="s">
        <v>8333</v>
      </c>
      <c r="F397">
        <v>0</v>
      </c>
      <c r="G397">
        <v>-243</v>
      </c>
    </row>
    <row r="398" spans="1:7" hidden="1">
      <c r="A398" t="s">
        <v>132</v>
      </c>
      <c r="B398">
        <v>20240121</v>
      </c>
      <c r="C398">
        <v>490114</v>
      </c>
      <c r="D398" t="s">
        <v>6190</v>
      </c>
      <c r="E398" t="s">
        <v>1583</v>
      </c>
      <c r="F398">
        <v>0</v>
      </c>
      <c r="G398">
        <v>-54611</v>
      </c>
    </row>
    <row r="399" spans="1:7" hidden="1">
      <c r="A399" t="s">
        <v>132</v>
      </c>
      <c r="B399">
        <v>20240121</v>
      </c>
      <c r="C399">
        <v>490114</v>
      </c>
      <c r="D399" t="s">
        <v>6190</v>
      </c>
      <c r="E399" t="s">
        <v>1207</v>
      </c>
      <c r="F399">
        <v>0</v>
      </c>
      <c r="G399">
        <v>-69</v>
      </c>
    </row>
    <row r="400" spans="1:7" hidden="1">
      <c r="A400" t="s">
        <v>132</v>
      </c>
      <c r="B400">
        <v>20240121</v>
      </c>
      <c r="C400">
        <v>490114</v>
      </c>
      <c r="D400" t="s">
        <v>6190</v>
      </c>
      <c r="E400" t="s">
        <v>8358</v>
      </c>
      <c r="F400">
        <v>0</v>
      </c>
      <c r="G400">
        <v>-17686632</v>
      </c>
    </row>
    <row r="401" spans="1:7" hidden="1">
      <c r="A401" t="s">
        <v>132</v>
      </c>
      <c r="B401">
        <v>20240122</v>
      </c>
      <c r="C401">
        <v>490114</v>
      </c>
      <c r="D401" t="s">
        <v>6190</v>
      </c>
      <c r="E401" t="s">
        <v>1184</v>
      </c>
      <c r="F401">
        <v>0</v>
      </c>
      <c r="G401">
        <v>-339075</v>
      </c>
    </row>
    <row r="402" spans="1:7" hidden="1">
      <c r="A402" t="s">
        <v>132</v>
      </c>
      <c r="B402">
        <v>20240122</v>
      </c>
      <c r="C402">
        <v>490114</v>
      </c>
      <c r="D402" t="s">
        <v>6190</v>
      </c>
      <c r="E402" t="s">
        <v>1581</v>
      </c>
      <c r="F402">
        <v>87</v>
      </c>
      <c r="G402">
        <v>-22104290</v>
      </c>
    </row>
    <row r="403" spans="1:7" hidden="1">
      <c r="A403" t="s">
        <v>132</v>
      </c>
      <c r="B403">
        <v>20240122</v>
      </c>
      <c r="C403">
        <v>490114</v>
      </c>
      <c r="D403" t="s">
        <v>6190</v>
      </c>
      <c r="E403" t="s">
        <v>1085</v>
      </c>
      <c r="F403">
        <v>0</v>
      </c>
      <c r="G403">
        <v>-2335296</v>
      </c>
    </row>
    <row r="404" spans="1:7" hidden="1">
      <c r="A404" t="s">
        <v>132</v>
      </c>
      <c r="B404">
        <v>20240122</v>
      </c>
      <c r="C404">
        <v>490114</v>
      </c>
      <c r="D404" t="s">
        <v>6190</v>
      </c>
      <c r="E404" t="s">
        <v>1194</v>
      </c>
      <c r="F404">
        <v>0</v>
      </c>
      <c r="G404">
        <v>-57943575</v>
      </c>
    </row>
    <row r="405" spans="1:7" hidden="1">
      <c r="A405" t="s">
        <v>132</v>
      </c>
      <c r="B405">
        <v>20240122</v>
      </c>
      <c r="C405">
        <v>490114</v>
      </c>
      <c r="D405" t="s">
        <v>6190</v>
      </c>
      <c r="E405" t="s">
        <v>1181</v>
      </c>
      <c r="F405">
        <v>59</v>
      </c>
      <c r="G405">
        <v>8888920</v>
      </c>
    </row>
    <row r="406" spans="1:7" hidden="1">
      <c r="A406" t="s">
        <v>132</v>
      </c>
      <c r="B406">
        <v>20240122</v>
      </c>
      <c r="C406">
        <v>490114</v>
      </c>
      <c r="D406" t="s">
        <v>6190</v>
      </c>
      <c r="E406" t="s">
        <v>1084</v>
      </c>
      <c r="F406">
        <v>67</v>
      </c>
      <c r="G406">
        <v>12571477</v>
      </c>
    </row>
    <row r="407" spans="1:7" hidden="1">
      <c r="A407" t="s">
        <v>132</v>
      </c>
      <c r="B407">
        <v>20240122</v>
      </c>
      <c r="C407">
        <v>490114</v>
      </c>
      <c r="D407" t="s">
        <v>6190</v>
      </c>
      <c r="E407" t="s">
        <v>1035</v>
      </c>
      <c r="F407">
        <v>507</v>
      </c>
      <c r="G407">
        <v>11151695</v>
      </c>
    </row>
    <row r="408" spans="1:7" hidden="1">
      <c r="A408" t="s">
        <v>132</v>
      </c>
      <c r="B408">
        <v>20240122</v>
      </c>
      <c r="C408">
        <v>490114</v>
      </c>
      <c r="D408" t="s">
        <v>6190</v>
      </c>
      <c r="E408" t="s">
        <v>1066</v>
      </c>
      <c r="F408">
        <v>115</v>
      </c>
      <c r="G408">
        <v>10587866</v>
      </c>
    </row>
    <row r="409" spans="1:7" hidden="1">
      <c r="A409" t="s">
        <v>132</v>
      </c>
      <c r="B409">
        <v>20240122</v>
      </c>
      <c r="C409">
        <v>490114</v>
      </c>
      <c r="D409" t="s">
        <v>6190</v>
      </c>
      <c r="E409" t="s">
        <v>1064</v>
      </c>
      <c r="F409">
        <v>0</v>
      </c>
      <c r="G409">
        <v>-771085</v>
      </c>
    </row>
    <row r="410" spans="1:7" hidden="1">
      <c r="A410" t="s">
        <v>132</v>
      </c>
      <c r="B410">
        <v>20240122</v>
      </c>
      <c r="C410">
        <v>490114</v>
      </c>
      <c r="D410" t="s">
        <v>6190</v>
      </c>
      <c r="E410" t="s">
        <v>1092</v>
      </c>
      <c r="F410">
        <v>0</v>
      </c>
      <c r="G410">
        <v>-17321903</v>
      </c>
    </row>
    <row r="411" spans="1:7" hidden="1">
      <c r="A411" t="s">
        <v>132</v>
      </c>
      <c r="B411">
        <v>20240122</v>
      </c>
      <c r="C411">
        <v>490114</v>
      </c>
      <c r="D411" t="s">
        <v>6190</v>
      </c>
      <c r="E411" t="s">
        <v>9048</v>
      </c>
      <c r="F411">
        <v>47</v>
      </c>
      <c r="G411">
        <v>2165307</v>
      </c>
    </row>
    <row r="412" spans="1:7" hidden="1">
      <c r="A412" t="s">
        <v>132</v>
      </c>
      <c r="B412">
        <v>20240122</v>
      </c>
      <c r="C412">
        <v>490114</v>
      </c>
      <c r="D412" t="s">
        <v>6190</v>
      </c>
      <c r="E412" t="s">
        <v>8342</v>
      </c>
      <c r="F412">
        <v>115</v>
      </c>
      <c r="G412">
        <v>49597995</v>
      </c>
    </row>
    <row r="413" spans="1:7" hidden="1">
      <c r="A413" t="s">
        <v>132</v>
      </c>
      <c r="B413">
        <v>20240122</v>
      </c>
      <c r="C413">
        <v>490114</v>
      </c>
      <c r="D413" t="s">
        <v>6190</v>
      </c>
      <c r="E413" t="s">
        <v>1124</v>
      </c>
      <c r="F413">
        <v>11</v>
      </c>
      <c r="G413">
        <v>-131760</v>
      </c>
    </row>
    <row r="414" spans="1:7" hidden="1">
      <c r="A414" t="s">
        <v>132</v>
      </c>
      <c r="B414">
        <v>20240122</v>
      </c>
      <c r="C414">
        <v>490114</v>
      </c>
      <c r="D414" t="s">
        <v>6190</v>
      </c>
      <c r="E414" t="s">
        <v>1186</v>
      </c>
      <c r="F414">
        <v>186</v>
      </c>
      <c r="G414">
        <v>24258871</v>
      </c>
    </row>
    <row r="415" spans="1:7" hidden="1">
      <c r="A415" t="s">
        <v>132</v>
      </c>
      <c r="B415">
        <v>20240122</v>
      </c>
      <c r="C415">
        <v>490114</v>
      </c>
      <c r="D415" t="s">
        <v>6190</v>
      </c>
      <c r="E415" t="s">
        <v>1582</v>
      </c>
      <c r="F415">
        <v>186</v>
      </c>
      <c r="G415">
        <v>-507398</v>
      </c>
    </row>
    <row r="416" spans="1:7" hidden="1">
      <c r="A416" t="s">
        <v>132</v>
      </c>
      <c r="B416">
        <v>20240122</v>
      </c>
      <c r="C416">
        <v>490114</v>
      </c>
      <c r="D416" t="s">
        <v>6190</v>
      </c>
      <c r="E416" t="s">
        <v>8333</v>
      </c>
      <c r="F416">
        <v>0</v>
      </c>
      <c r="G416">
        <v>-243</v>
      </c>
    </row>
    <row r="417" spans="1:7" hidden="1">
      <c r="A417" t="s">
        <v>132</v>
      </c>
      <c r="B417">
        <v>20240122</v>
      </c>
      <c r="C417">
        <v>490114</v>
      </c>
      <c r="D417" t="s">
        <v>6190</v>
      </c>
      <c r="E417" t="s">
        <v>1583</v>
      </c>
      <c r="F417">
        <v>0</v>
      </c>
      <c r="G417">
        <v>-54611</v>
      </c>
    </row>
    <row r="418" spans="1:7" hidden="1">
      <c r="A418" t="s">
        <v>132</v>
      </c>
      <c r="B418">
        <v>20240122</v>
      </c>
      <c r="C418">
        <v>490114</v>
      </c>
      <c r="D418" t="s">
        <v>6190</v>
      </c>
      <c r="E418" t="s">
        <v>1207</v>
      </c>
      <c r="F418">
        <v>0</v>
      </c>
      <c r="G418">
        <v>-69</v>
      </c>
    </row>
    <row r="419" spans="1:7" hidden="1">
      <c r="A419" t="s">
        <v>132</v>
      </c>
      <c r="B419">
        <v>20240122</v>
      </c>
      <c r="C419">
        <v>490114</v>
      </c>
      <c r="D419" t="s">
        <v>6190</v>
      </c>
      <c r="E419" t="s">
        <v>8358</v>
      </c>
      <c r="F419">
        <v>0</v>
      </c>
      <c r="G419">
        <v>-17686632</v>
      </c>
    </row>
    <row r="420" spans="1:7" hidden="1">
      <c r="A420" t="s">
        <v>132</v>
      </c>
      <c r="B420">
        <v>20240123</v>
      </c>
      <c r="C420">
        <v>490114</v>
      </c>
      <c r="D420" t="s">
        <v>6190</v>
      </c>
      <c r="E420" t="s">
        <v>1184</v>
      </c>
      <c r="F420">
        <v>0</v>
      </c>
      <c r="G420">
        <v>-339075</v>
      </c>
    </row>
    <row r="421" spans="1:7" hidden="1">
      <c r="A421" t="s">
        <v>132</v>
      </c>
      <c r="B421">
        <v>20240123</v>
      </c>
      <c r="C421">
        <v>490114</v>
      </c>
      <c r="D421" t="s">
        <v>6190</v>
      </c>
      <c r="E421" t="s">
        <v>1581</v>
      </c>
      <c r="F421">
        <v>85</v>
      </c>
      <c r="G421">
        <v>-22104205</v>
      </c>
    </row>
    <row r="422" spans="1:7" hidden="1">
      <c r="A422" t="s">
        <v>132</v>
      </c>
      <c r="B422">
        <v>20240123</v>
      </c>
      <c r="C422">
        <v>490114</v>
      </c>
      <c r="D422" t="s">
        <v>6190</v>
      </c>
      <c r="E422" t="s">
        <v>1085</v>
      </c>
      <c r="F422">
        <v>0</v>
      </c>
      <c r="G422">
        <v>-2335296</v>
      </c>
    </row>
    <row r="423" spans="1:7" hidden="1">
      <c r="A423" t="s">
        <v>132</v>
      </c>
      <c r="B423">
        <v>20240123</v>
      </c>
      <c r="C423">
        <v>490114</v>
      </c>
      <c r="D423" t="s">
        <v>6190</v>
      </c>
      <c r="E423" t="s">
        <v>1194</v>
      </c>
      <c r="F423">
        <v>0</v>
      </c>
      <c r="G423">
        <v>-57943575</v>
      </c>
    </row>
    <row r="424" spans="1:7" hidden="1">
      <c r="A424" t="s">
        <v>132</v>
      </c>
      <c r="B424">
        <v>20240123</v>
      </c>
      <c r="C424">
        <v>490114</v>
      </c>
      <c r="D424" t="s">
        <v>6190</v>
      </c>
      <c r="E424" t="s">
        <v>1181</v>
      </c>
      <c r="F424">
        <v>58</v>
      </c>
      <c r="G424">
        <v>8888978</v>
      </c>
    </row>
    <row r="425" spans="1:7" hidden="1">
      <c r="A425" t="s">
        <v>132</v>
      </c>
      <c r="B425">
        <v>20240123</v>
      </c>
      <c r="C425">
        <v>490114</v>
      </c>
      <c r="D425" t="s">
        <v>6190</v>
      </c>
      <c r="E425" t="s">
        <v>1084</v>
      </c>
      <c r="F425">
        <v>66</v>
      </c>
      <c r="G425">
        <v>12571543</v>
      </c>
    </row>
    <row r="426" spans="1:7" hidden="1">
      <c r="A426" t="s">
        <v>132</v>
      </c>
      <c r="B426">
        <v>20240123</v>
      </c>
      <c r="C426">
        <v>490114</v>
      </c>
      <c r="D426" t="s">
        <v>6190</v>
      </c>
      <c r="E426" t="s">
        <v>1035</v>
      </c>
      <c r="F426">
        <v>499</v>
      </c>
      <c r="G426">
        <v>11152194</v>
      </c>
    </row>
    <row r="427" spans="1:7" hidden="1">
      <c r="A427" t="s">
        <v>132</v>
      </c>
      <c r="B427">
        <v>20240123</v>
      </c>
      <c r="C427">
        <v>490114</v>
      </c>
      <c r="D427" t="s">
        <v>6190</v>
      </c>
      <c r="E427" t="s">
        <v>1066</v>
      </c>
      <c r="F427">
        <v>112</v>
      </c>
      <c r="G427">
        <v>10587978</v>
      </c>
    </row>
    <row r="428" spans="1:7" hidden="1">
      <c r="A428" t="s">
        <v>132</v>
      </c>
      <c r="B428">
        <v>20240123</v>
      </c>
      <c r="C428">
        <v>490114</v>
      </c>
      <c r="D428" t="s">
        <v>6190</v>
      </c>
      <c r="E428" t="s">
        <v>1064</v>
      </c>
      <c r="F428">
        <v>0</v>
      </c>
      <c r="G428">
        <v>-771085</v>
      </c>
    </row>
    <row r="429" spans="1:7" hidden="1">
      <c r="A429" t="s">
        <v>132</v>
      </c>
      <c r="B429">
        <v>20240123</v>
      </c>
      <c r="C429">
        <v>490114</v>
      </c>
      <c r="D429" t="s">
        <v>6190</v>
      </c>
      <c r="E429" t="s">
        <v>1092</v>
      </c>
      <c r="F429">
        <v>0</v>
      </c>
      <c r="G429">
        <v>-17321903</v>
      </c>
    </row>
    <row r="430" spans="1:7" hidden="1">
      <c r="A430" t="s">
        <v>132</v>
      </c>
      <c r="B430">
        <v>20240123</v>
      </c>
      <c r="C430">
        <v>490114</v>
      </c>
      <c r="D430" t="s">
        <v>6190</v>
      </c>
      <c r="E430" t="s">
        <v>9048</v>
      </c>
      <c r="F430">
        <v>46</v>
      </c>
      <c r="G430">
        <v>2165353</v>
      </c>
    </row>
    <row r="431" spans="1:7" hidden="1">
      <c r="A431" t="s">
        <v>132</v>
      </c>
      <c r="B431">
        <v>20240123</v>
      </c>
      <c r="C431">
        <v>490114</v>
      </c>
      <c r="D431" t="s">
        <v>6190</v>
      </c>
      <c r="E431" t="s">
        <v>8342</v>
      </c>
      <c r="F431">
        <v>112</v>
      </c>
      <c r="G431">
        <v>49598107</v>
      </c>
    </row>
    <row r="432" spans="1:7" hidden="1">
      <c r="A432" t="s">
        <v>132</v>
      </c>
      <c r="B432">
        <v>20240123</v>
      </c>
      <c r="C432">
        <v>490114</v>
      </c>
      <c r="D432" t="s">
        <v>6190</v>
      </c>
      <c r="E432" t="s">
        <v>1124</v>
      </c>
      <c r="F432">
        <v>11</v>
      </c>
      <c r="G432">
        <v>-131749</v>
      </c>
    </row>
    <row r="433" spans="1:7" hidden="1">
      <c r="A433" t="s">
        <v>132</v>
      </c>
      <c r="B433">
        <v>20240123</v>
      </c>
      <c r="C433">
        <v>490114</v>
      </c>
      <c r="D433" t="s">
        <v>6190</v>
      </c>
      <c r="E433" t="s">
        <v>1186</v>
      </c>
      <c r="F433">
        <v>182</v>
      </c>
      <c r="G433">
        <v>24259053</v>
      </c>
    </row>
    <row r="434" spans="1:7" hidden="1">
      <c r="A434" t="s">
        <v>132</v>
      </c>
      <c r="B434">
        <v>20240123</v>
      </c>
      <c r="C434">
        <v>490114</v>
      </c>
      <c r="D434" t="s">
        <v>6190</v>
      </c>
      <c r="E434" t="s">
        <v>1582</v>
      </c>
      <c r="F434">
        <v>182</v>
      </c>
      <c r="G434">
        <v>-507216</v>
      </c>
    </row>
    <row r="435" spans="1:7" hidden="1">
      <c r="A435" t="s">
        <v>132</v>
      </c>
      <c r="B435">
        <v>20240123</v>
      </c>
      <c r="C435">
        <v>490114</v>
      </c>
      <c r="D435" t="s">
        <v>6190</v>
      </c>
      <c r="E435" t="s">
        <v>8333</v>
      </c>
      <c r="F435">
        <v>0</v>
      </c>
      <c r="G435">
        <v>-243</v>
      </c>
    </row>
    <row r="436" spans="1:7" hidden="1">
      <c r="A436" t="s">
        <v>132</v>
      </c>
      <c r="B436">
        <v>20240123</v>
      </c>
      <c r="C436">
        <v>490114</v>
      </c>
      <c r="D436" t="s">
        <v>6190</v>
      </c>
      <c r="E436" t="s">
        <v>1583</v>
      </c>
      <c r="F436">
        <v>0</v>
      </c>
      <c r="G436">
        <v>-54611</v>
      </c>
    </row>
    <row r="437" spans="1:7" hidden="1">
      <c r="A437" t="s">
        <v>132</v>
      </c>
      <c r="B437">
        <v>20240123</v>
      </c>
      <c r="C437">
        <v>490114</v>
      </c>
      <c r="D437" t="s">
        <v>6190</v>
      </c>
      <c r="E437" t="s">
        <v>1207</v>
      </c>
      <c r="F437">
        <v>0</v>
      </c>
      <c r="G437">
        <v>-69</v>
      </c>
    </row>
    <row r="438" spans="1:7" hidden="1">
      <c r="A438" t="s">
        <v>132</v>
      </c>
      <c r="B438">
        <v>20240123</v>
      </c>
      <c r="C438">
        <v>490114</v>
      </c>
      <c r="D438" t="s">
        <v>6190</v>
      </c>
      <c r="E438" t="s">
        <v>8358</v>
      </c>
      <c r="F438">
        <v>0</v>
      </c>
      <c r="G438">
        <v>-17686632</v>
      </c>
    </row>
    <row r="439" spans="1:7" hidden="1">
      <c r="A439" t="s">
        <v>132</v>
      </c>
      <c r="B439">
        <v>20240124</v>
      </c>
      <c r="C439">
        <v>490114</v>
      </c>
      <c r="D439" t="s">
        <v>6190</v>
      </c>
      <c r="E439" t="s">
        <v>1184</v>
      </c>
      <c r="F439">
        <v>0</v>
      </c>
      <c r="G439">
        <v>-339075</v>
      </c>
    </row>
    <row r="440" spans="1:7" hidden="1">
      <c r="A440" t="s">
        <v>132</v>
      </c>
      <c r="B440">
        <v>20240124</v>
      </c>
      <c r="C440">
        <v>490114</v>
      </c>
      <c r="D440" t="s">
        <v>6190</v>
      </c>
      <c r="E440" t="s">
        <v>1581</v>
      </c>
      <c r="F440">
        <v>84</v>
      </c>
      <c r="G440">
        <v>-22104121</v>
      </c>
    </row>
    <row r="441" spans="1:7" hidden="1">
      <c r="A441" t="s">
        <v>132</v>
      </c>
      <c r="B441">
        <v>20240124</v>
      </c>
      <c r="C441">
        <v>490114</v>
      </c>
      <c r="D441" t="s">
        <v>6190</v>
      </c>
      <c r="E441" t="s">
        <v>1085</v>
      </c>
      <c r="F441">
        <v>0</v>
      </c>
      <c r="G441">
        <v>-2335296</v>
      </c>
    </row>
    <row r="442" spans="1:7" hidden="1">
      <c r="A442" t="s">
        <v>132</v>
      </c>
      <c r="B442">
        <v>20240124</v>
      </c>
      <c r="C442">
        <v>490114</v>
      </c>
      <c r="D442" t="s">
        <v>6190</v>
      </c>
      <c r="E442" t="s">
        <v>1194</v>
      </c>
      <c r="F442">
        <v>0</v>
      </c>
      <c r="G442">
        <v>-57943575</v>
      </c>
    </row>
    <row r="443" spans="1:7" hidden="1">
      <c r="A443" t="s">
        <v>132</v>
      </c>
      <c r="B443">
        <v>20240124</v>
      </c>
      <c r="C443">
        <v>490114</v>
      </c>
      <c r="D443" t="s">
        <v>6190</v>
      </c>
      <c r="E443" t="s">
        <v>1181</v>
      </c>
      <c r="F443">
        <v>57</v>
      </c>
      <c r="G443">
        <v>8889035</v>
      </c>
    </row>
    <row r="444" spans="1:7" hidden="1">
      <c r="A444" t="s">
        <v>132</v>
      </c>
      <c r="B444">
        <v>20240124</v>
      </c>
      <c r="C444">
        <v>490114</v>
      </c>
      <c r="D444" t="s">
        <v>6190</v>
      </c>
      <c r="E444" t="s">
        <v>1084</v>
      </c>
      <c r="F444">
        <v>65</v>
      </c>
      <c r="G444">
        <v>12571608</v>
      </c>
    </row>
    <row r="445" spans="1:7" hidden="1">
      <c r="A445" t="s">
        <v>132</v>
      </c>
      <c r="B445">
        <v>20240124</v>
      </c>
      <c r="C445">
        <v>490114</v>
      </c>
      <c r="D445" t="s">
        <v>6190</v>
      </c>
      <c r="E445" t="s">
        <v>1035</v>
      </c>
      <c r="F445">
        <v>494</v>
      </c>
      <c r="G445">
        <v>11152688</v>
      </c>
    </row>
    <row r="446" spans="1:7" hidden="1">
      <c r="A446" t="s">
        <v>132</v>
      </c>
      <c r="B446">
        <v>20240124</v>
      </c>
      <c r="C446">
        <v>490114</v>
      </c>
      <c r="D446" t="s">
        <v>6190</v>
      </c>
      <c r="E446" t="s">
        <v>1066</v>
      </c>
      <c r="F446">
        <v>111</v>
      </c>
      <c r="G446">
        <v>10588089</v>
      </c>
    </row>
    <row r="447" spans="1:7" hidden="1">
      <c r="A447" t="s">
        <v>132</v>
      </c>
      <c r="B447">
        <v>20240124</v>
      </c>
      <c r="C447">
        <v>490114</v>
      </c>
      <c r="D447" t="s">
        <v>6190</v>
      </c>
      <c r="E447" t="s">
        <v>1064</v>
      </c>
      <c r="F447">
        <v>0</v>
      </c>
      <c r="G447">
        <v>-771085</v>
      </c>
    </row>
    <row r="448" spans="1:7" hidden="1">
      <c r="A448" t="s">
        <v>132</v>
      </c>
      <c r="B448">
        <v>20240124</v>
      </c>
      <c r="C448">
        <v>490114</v>
      </c>
      <c r="D448" t="s">
        <v>6190</v>
      </c>
      <c r="E448" t="s">
        <v>1092</v>
      </c>
      <c r="F448">
        <v>0</v>
      </c>
      <c r="G448">
        <v>-17321903</v>
      </c>
    </row>
    <row r="449" spans="1:7" hidden="1">
      <c r="A449" t="s">
        <v>132</v>
      </c>
      <c r="B449">
        <v>20240124</v>
      </c>
      <c r="C449">
        <v>490114</v>
      </c>
      <c r="D449" t="s">
        <v>6190</v>
      </c>
      <c r="E449" t="s">
        <v>9048</v>
      </c>
      <c r="F449">
        <v>46</v>
      </c>
      <c r="G449">
        <v>2165399</v>
      </c>
    </row>
    <row r="450" spans="1:7" hidden="1">
      <c r="A450" t="s">
        <v>132</v>
      </c>
      <c r="B450">
        <v>20240124</v>
      </c>
      <c r="C450">
        <v>490114</v>
      </c>
      <c r="D450" t="s">
        <v>6190</v>
      </c>
      <c r="E450" t="s">
        <v>8342</v>
      </c>
      <c r="F450">
        <v>111</v>
      </c>
      <c r="G450">
        <v>49598218</v>
      </c>
    </row>
    <row r="451" spans="1:7" hidden="1">
      <c r="A451" t="s">
        <v>132</v>
      </c>
      <c r="B451">
        <v>20240124</v>
      </c>
      <c r="C451">
        <v>490114</v>
      </c>
      <c r="D451" t="s">
        <v>6190</v>
      </c>
      <c r="E451" t="s">
        <v>1124</v>
      </c>
      <c r="F451">
        <v>11</v>
      </c>
      <c r="G451">
        <v>-131738</v>
      </c>
    </row>
    <row r="452" spans="1:7" hidden="1">
      <c r="A452" t="s">
        <v>132</v>
      </c>
      <c r="B452">
        <v>20240124</v>
      </c>
      <c r="C452">
        <v>490114</v>
      </c>
      <c r="D452" t="s">
        <v>6190</v>
      </c>
      <c r="E452" t="s">
        <v>1186</v>
      </c>
      <c r="F452">
        <v>180</v>
      </c>
      <c r="G452">
        <v>24259233</v>
      </c>
    </row>
    <row r="453" spans="1:7" hidden="1">
      <c r="A453" t="s">
        <v>132</v>
      </c>
      <c r="B453">
        <v>20240124</v>
      </c>
      <c r="C453">
        <v>490114</v>
      </c>
      <c r="D453" t="s">
        <v>6190</v>
      </c>
      <c r="E453" t="s">
        <v>1582</v>
      </c>
      <c r="F453">
        <v>180</v>
      </c>
      <c r="G453">
        <v>-507036</v>
      </c>
    </row>
    <row r="454" spans="1:7" hidden="1">
      <c r="A454" t="s">
        <v>132</v>
      </c>
      <c r="B454">
        <v>20240124</v>
      </c>
      <c r="C454">
        <v>490114</v>
      </c>
      <c r="D454" t="s">
        <v>6190</v>
      </c>
      <c r="E454" t="s">
        <v>8333</v>
      </c>
      <c r="F454">
        <v>0</v>
      </c>
      <c r="G454">
        <v>-243</v>
      </c>
    </row>
    <row r="455" spans="1:7" hidden="1">
      <c r="A455" t="s">
        <v>132</v>
      </c>
      <c r="B455">
        <v>20240124</v>
      </c>
      <c r="C455">
        <v>490114</v>
      </c>
      <c r="D455" t="s">
        <v>6190</v>
      </c>
      <c r="E455" t="s">
        <v>1583</v>
      </c>
      <c r="F455">
        <v>0</v>
      </c>
      <c r="G455">
        <v>-54611</v>
      </c>
    </row>
    <row r="456" spans="1:7" hidden="1">
      <c r="A456" t="s">
        <v>132</v>
      </c>
      <c r="B456">
        <v>20240124</v>
      </c>
      <c r="C456">
        <v>490114</v>
      </c>
      <c r="D456" t="s">
        <v>6190</v>
      </c>
      <c r="E456" t="s">
        <v>1207</v>
      </c>
      <c r="F456">
        <v>0</v>
      </c>
      <c r="G456">
        <v>-69</v>
      </c>
    </row>
    <row r="457" spans="1:7" hidden="1">
      <c r="A457" t="s">
        <v>132</v>
      </c>
      <c r="B457">
        <v>20240124</v>
      </c>
      <c r="C457">
        <v>490114</v>
      </c>
      <c r="D457" t="s">
        <v>6190</v>
      </c>
      <c r="E457" t="s">
        <v>8358</v>
      </c>
      <c r="F457">
        <v>0</v>
      </c>
      <c r="G457">
        <v>-17686632</v>
      </c>
    </row>
    <row r="458" spans="1:7" hidden="1">
      <c r="A458" t="s">
        <v>132</v>
      </c>
      <c r="B458">
        <v>20240125</v>
      </c>
      <c r="C458">
        <v>490114</v>
      </c>
      <c r="D458" t="s">
        <v>6190</v>
      </c>
      <c r="E458" t="s">
        <v>1184</v>
      </c>
      <c r="F458">
        <v>0</v>
      </c>
      <c r="G458">
        <v>-339075</v>
      </c>
    </row>
    <row r="459" spans="1:7" hidden="1">
      <c r="A459" t="s">
        <v>132</v>
      </c>
      <c r="B459">
        <v>20240125</v>
      </c>
      <c r="C459">
        <v>490114</v>
      </c>
      <c r="D459" t="s">
        <v>6190</v>
      </c>
      <c r="E459" t="s">
        <v>1581</v>
      </c>
      <c r="F459">
        <v>84</v>
      </c>
      <c r="G459">
        <v>-22104037</v>
      </c>
    </row>
    <row r="460" spans="1:7" hidden="1">
      <c r="A460" t="s">
        <v>132</v>
      </c>
      <c r="B460">
        <v>20240125</v>
      </c>
      <c r="C460">
        <v>490114</v>
      </c>
      <c r="D460" t="s">
        <v>6190</v>
      </c>
      <c r="E460" t="s">
        <v>1085</v>
      </c>
      <c r="F460">
        <v>0</v>
      </c>
      <c r="G460">
        <v>-2335296</v>
      </c>
    </row>
    <row r="461" spans="1:7" hidden="1">
      <c r="A461" t="s">
        <v>132</v>
      </c>
      <c r="B461">
        <v>20240125</v>
      </c>
      <c r="C461">
        <v>490114</v>
      </c>
      <c r="D461" t="s">
        <v>6190</v>
      </c>
      <c r="E461" t="s">
        <v>1194</v>
      </c>
      <c r="F461">
        <v>0</v>
      </c>
      <c r="G461">
        <v>-57943575</v>
      </c>
    </row>
    <row r="462" spans="1:7" hidden="1">
      <c r="A462" t="s">
        <v>132</v>
      </c>
      <c r="B462">
        <v>20240125</v>
      </c>
      <c r="C462">
        <v>490114</v>
      </c>
      <c r="D462" t="s">
        <v>6190</v>
      </c>
      <c r="E462" t="s">
        <v>1181</v>
      </c>
      <c r="F462">
        <v>57</v>
      </c>
      <c r="G462">
        <v>8889092</v>
      </c>
    </row>
    <row r="463" spans="1:7" hidden="1">
      <c r="A463" t="s">
        <v>132</v>
      </c>
      <c r="B463">
        <v>20240125</v>
      </c>
      <c r="C463">
        <v>490114</v>
      </c>
      <c r="D463" t="s">
        <v>6190</v>
      </c>
      <c r="E463" t="s">
        <v>1084</v>
      </c>
      <c r="F463">
        <v>65</v>
      </c>
      <c r="G463">
        <v>12571673</v>
      </c>
    </row>
    <row r="464" spans="1:7" hidden="1">
      <c r="A464" t="s">
        <v>132</v>
      </c>
      <c r="B464">
        <v>20240125</v>
      </c>
      <c r="C464">
        <v>490114</v>
      </c>
      <c r="D464" t="s">
        <v>6190</v>
      </c>
      <c r="E464" t="s">
        <v>1035</v>
      </c>
      <c r="F464">
        <v>496</v>
      </c>
      <c r="G464">
        <v>11153184</v>
      </c>
    </row>
    <row r="465" spans="1:7" hidden="1">
      <c r="A465" t="s">
        <v>132</v>
      </c>
      <c r="B465">
        <v>20240125</v>
      </c>
      <c r="C465">
        <v>490114</v>
      </c>
      <c r="D465" t="s">
        <v>6190</v>
      </c>
      <c r="E465" t="s">
        <v>1066</v>
      </c>
      <c r="F465">
        <v>111</v>
      </c>
      <c r="G465">
        <v>10588200</v>
      </c>
    </row>
    <row r="466" spans="1:7" hidden="1">
      <c r="A466" t="s">
        <v>132</v>
      </c>
      <c r="B466">
        <v>20240125</v>
      </c>
      <c r="C466">
        <v>490114</v>
      </c>
      <c r="D466" t="s">
        <v>6190</v>
      </c>
      <c r="E466" t="s">
        <v>1064</v>
      </c>
      <c r="F466">
        <v>0</v>
      </c>
      <c r="G466">
        <v>-771085</v>
      </c>
    </row>
    <row r="467" spans="1:7" hidden="1">
      <c r="A467" t="s">
        <v>132</v>
      </c>
      <c r="B467">
        <v>20240125</v>
      </c>
      <c r="C467">
        <v>490114</v>
      </c>
      <c r="D467" t="s">
        <v>6190</v>
      </c>
      <c r="E467" t="s">
        <v>1092</v>
      </c>
      <c r="F467">
        <v>0</v>
      </c>
      <c r="G467">
        <v>-17321903</v>
      </c>
    </row>
    <row r="468" spans="1:7" hidden="1">
      <c r="A468" t="s">
        <v>132</v>
      </c>
      <c r="B468">
        <v>20240125</v>
      </c>
      <c r="C468">
        <v>490114</v>
      </c>
      <c r="D468" t="s">
        <v>6190</v>
      </c>
      <c r="E468" t="s">
        <v>9048</v>
      </c>
      <c r="F468">
        <v>46</v>
      </c>
      <c r="G468">
        <v>2165445</v>
      </c>
    </row>
    <row r="469" spans="1:7" hidden="1">
      <c r="A469" t="s">
        <v>132</v>
      </c>
      <c r="B469">
        <v>20240125</v>
      </c>
      <c r="C469">
        <v>490114</v>
      </c>
      <c r="D469" t="s">
        <v>6190</v>
      </c>
      <c r="E469" t="s">
        <v>8342</v>
      </c>
      <c r="F469">
        <v>111</v>
      </c>
      <c r="G469">
        <v>49598329</v>
      </c>
    </row>
    <row r="470" spans="1:7" hidden="1">
      <c r="A470" t="s">
        <v>132</v>
      </c>
      <c r="B470">
        <v>20240125</v>
      </c>
      <c r="C470">
        <v>490114</v>
      </c>
      <c r="D470" t="s">
        <v>6190</v>
      </c>
      <c r="E470" t="s">
        <v>1124</v>
      </c>
      <c r="F470">
        <v>11</v>
      </c>
      <c r="G470">
        <v>-131727</v>
      </c>
    </row>
    <row r="471" spans="1:7" hidden="1">
      <c r="A471" t="s">
        <v>132</v>
      </c>
      <c r="B471">
        <v>20240125</v>
      </c>
      <c r="C471">
        <v>490114</v>
      </c>
      <c r="D471" t="s">
        <v>6190</v>
      </c>
      <c r="E471" t="s">
        <v>1186</v>
      </c>
      <c r="F471">
        <v>181</v>
      </c>
      <c r="G471">
        <v>24259414</v>
      </c>
    </row>
    <row r="472" spans="1:7" hidden="1">
      <c r="A472" t="s">
        <v>132</v>
      </c>
      <c r="B472">
        <v>20240125</v>
      </c>
      <c r="C472">
        <v>490114</v>
      </c>
      <c r="D472" t="s">
        <v>6190</v>
      </c>
      <c r="E472" t="s">
        <v>1582</v>
      </c>
      <c r="F472">
        <v>181</v>
      </c>
      <c r="G472">
        <v>-506855</v>
      </c>
    </row>
    <row r="473" spans="1:7" hidden="1">
      <c r="A473" t="s">
        <v>132</v>
      </c>
      <c r="B473">
        <v>20240125</v>
      </c>
      <c r="C473">
        <v>490114</v>
      </c>
      <c r="D473" t="s">
        <v>6190</v>
      </c>
      <c r="E473" t="s">
        <v>8333</v>
      </c>
      <c r="F473">
        <v>0</v>
      </c>
      <c r="G473">
        <v>-243</v>
      </c>
    </row>
    <row r="474" spans="1:7" hidden="1">
      <c r="A474" t="s">
        <v>132</v>
      </c>
      <c r="B474">
        <v>20240125</v>
      </c>
      <c r="C474">
        <v>490114</v>
      </c>
      <c r="D474" t="s">
        <v>6190</v>
      </c>
      <c r="E474" t="s">
        <v>1583</v>
      </c>
      <c r="F474">
        <v>0</v>
      </c>
      <c r="G474">
        <v>-54611</v>
      </c>
    </row>
    <row r="475" spans="1:7" hidden="1">
      <c r="A475" t="s">
        <v>132</v>
      </c>
      <c r="B475">
        <v>20240125</v>
      </c>
      <c r="C475">
        <v>490114</v>
      </c>
      <c r="D475" t="s">
        <v>6190</v>
      </c>
      <c r="E475" t="s">
        <v>1207</v>
      </c>
      <c r="F475">
        <v>0</v>
      </c>
      <c r="G475">
        <v>-69</v>
      </c>
    </row>
    <row r="476" spans="1:7" hidden="1">
      <c r="A476" t="s">
        <v>132</v>
      </c>
      <c r="B476">
        <v>20240125</v>
      </c>
      <c r="C476">
        <v>490114</v>
      </c>
      <c r="D476" t="s">
        <v>6190</v>
      </c>
      <c r="E476" t="s">
        <v>8358</v>
      </c>
      <c r="F476">
        <v>0</v>
      </c>
      <c r="G476">
        <v>-17686632</v>
      </c>
    </row>
    <row r="477" spans="1:7" hidden="1">
      <c r="A477" t="s">
        <v>132</v>
      </c>
      <c r="B477">
        <v>20240126</v>
      </c>
      <c r="C477">
        <v>490114</v>
      </c>
      <c r="D477" t="s">
        <v>6190</v>
      </c>
      <c r="E477" t="s">
        <v>1184</v>
      </c>
      <c r="F477">
        <v>0</v>
      </c>
      <c r="G477">
        <v>-339075</v>
      </c>
    </row>
    <row r="478" spans="1:7" hidden="1">
      <c r="A478" t="s">
        <v>132</v>
      </c>
      <c r="B478">
        <v>20240126</v>
      </c>
      <c r="C478">
        <v>490114</v>
      </c>
      <c r="D478" t="s">
        <v>6190</v>
      </c>
      <c r="E478" t="s">
        <v>1581</v>
      </c>
      <c r="F478">
        <v>87</v>
      </c>
      <c r="G478">
        <v>-22103950</v>
      </c>
    </row>
    <row r="479" spans="1:7" hidden="1">
      <c r="A479" t="s">
        <v>132</v>
      </c>
      <c r="B479">
        <v>20240126</v>
      </c>
      <c r="C479">
        <v>490114</v>
      </c>
      <c r="D479" t="s">
        <v>6190</v>
      </c>
      <c r="E479" t="s">
        <v>1085</v>
      </c>
      <c r="F479">
        <v>0</v>
      </c>
      <c r="G479">
        <v>-2335296</v>
      </c>
    </row>
    <row r="480" spans="1:7" hidden="1">
      <c r="A480" t="s">
        <v>132</v>
      </c>
      <c r="B480">
        <v>20240126</v>
      </c>
      <c r="C480">
        <v>490114</v>
      </c>
      <c r="D480" t="s">
        <v>6190</v>
      </c>
      <c r="E480" t="s">
        <v>1194</v>
      </c>
      <c r="F480">
        <v>0</v>
      </c>
      <c r="G480">
        <v>-57943575</v>
      </c>
    </row>
    <row r="481" spans="1:7" hidden="1">
      <c r="A481" t="s">
        <v>132</v>
      </c>
      <c r="B481">
        <v>20240126</v>
      </c>
      <c r="C481">
        <v>490114</v>
      </c>
      <c r="D481" t="s">
        <v>6190</v>
      </c>
      <c r="E481" t="s">
        <v>1181</v>
      </c>
      <c r="F481">
        <v>59</v>
      </c>
      <c r="G481">
        <v>8889151</v>
      </c>
    </row>
    <row r="482" spans="1:7" hidden="1">
      <c r="A482" t="s">
        <v>132</v>
      </c>
      <c r="B482">
        <v>20240126</v>
      </c>
      <c r="C482">
        <v>490114</v>
      </c>
      <c r="D482" t="s">
        <v>6190</v>
      </c>
      <c r="E482" t="s">
        <v>1084</v>
      </c>
      <c r="F482">
        <v>67</v>
      </c>
      <c r="G482">
        <v>12571740</v>
      </c>
    </row>
    <row r="483" spans="1:7" hidden="1">
      <c r="A483" t="s">
        <v>132</v>
      </c>
      <c r="B483">
        <v>20240126</v>
      </c>
      <c r="C483">
        <v>490114</v>
      </c>
      <c r="D483" t="s">
        <v>6190</v>
      </c>
      <c r="E483" t="s">
        <v>1035</v>
      </c>
      <c r="F483">
        <v>515</v>
      </c>
      <c r="G483">
        <v>11153699</v>
      </c>
    </row>
    <row r="484" spans="1:7" hidden="1">
      <c r="A484" t="s">
        <v>132</v>
      </c>
      <c r="B484">
        <v>20240126</v>
      </c>
      <c r="C484">
        <v>490114</v>
      </c>
      <c r="D484" t="s">
        <v>6190</v>
      </c>
      <c r="E484" t="s">
        <v>1066</v>
      </c>
      <c r="F484">
        <v>115</v>
      </c>
      <c r="G484">
        <v>10588315</v>
      </c>
    </row>
    <row r="485" spans="1:7" hidden="1">
      <c r="A485" t="s">
        <v>132</v>
      </c>
      <c r="B485">
        <v>20240126</v>
      </c>
      <c r="C485">
        <v>490114</v>
      </c>
      <c r="D485" t="s">
        <v>6190</v>
      </c>
      <c r="E485" t="s">
        <v>1064</v>
      </c>
      <c r="F485">
        <v>0</v>
      </c>
      <c r="G485">
        <v>-771085</v>
      </c>
    </row>
    <row r="486" spans="1:7" hidden="1">
      <c r="A486" t="s">
        <v>132</v>
      </c>
      <c r="B486">
        <v>20240126</v>
      </c>
      <c r="C486">
        <v>490114</v>
      </c>
      <c r="D486" t="s">
        <v>6190</v>
      </c>
      <c r="E486" t="s">
        <v>1092</v>
      </c>
      <c r="F486">
        <v>0</v>
      </c>
      <c r="G486">
        <v>-17321903</v>
      </c>
    </row>
    <row r="487" spans="1:7" hidden="1">
      <c r="A487" t="s">
        <v>132</v>
      </c>
      <c r="B487">
        <v>20240126</v>
      </c>
      <c r="C487">
        <v>490114</v>
      </c>
      <c r="D487" t="s">
        <v>6190</v>
      </c>
      <c r="E487" t="s">
        <v>9048</v>
      </c>
      <c r="F487">
        <v>47</v>
      </c>
      <c r="G487">
        <v>2165492</v>
      </c>
    </row>
    <row r="488" spans="1:7" hidden="1">
      <c r="A488" t="s">
        <v>132</v>
      </c>
      <c r="B488">
        <v>20240126</v>
      </c>
      <c r="C488">
        <v>490114</v>
      </c>
      <c r="D488" t="s">
        <v>6190</v>
      </c>
      <c r="E488" t="s">
        <v>8342</v>
      </c>
      <c r="F488">
        <v>115</v>
      </c>
      <c r="G488">
        <v>49598444</v>
      </c>
    </row>
    <row r="489" spans="1:7" hidden="1">
      <c r="A489" t="s">
        <v>132</v>
      </c>
      <c r="B489">
        <v>20240126</v>
      </c>
      <c r="C489">
        <v>490114</v>
      </c>
      <c r="D489" t="s">
        <v>6190</v>
      </c>
      <c r="E489" t="s">
        <v>1124</v>
      </c>
      <c r="F489">
        <v>11</v>
      </c>
      <c r="G489">
        <v>-131716</v>
      </c>
    </row>
    <row r="490" spans="1:7" hidden="1">
      <c r="A490" t="s">
        <v>132</v>
      </c>
      <c r="B490">
        <v>20240126</v>
      </c>
      <c r="C490">
        <v>490114</v>
      </c>
      <c r="D490" t="s">
        <v>6190</v>
      </c>
      <c r="E490" t="s">
        <v>1186</v>
      </c>
      <c r="F490">
        <v>186</v>
      </c>
      <c r="G490">
        <v>24259600</v>
      </c>
    </row>
    <row r="491" spans="1:7" hidden="1">
      <c r="A491" t="s">
        <v>132</v>
      </c>
      <c r="B491">
        <v>20240126</v>
      </c>
      <c r="C491">
        <v>490114</v>
      </c>
      <c r="D491" t="s">
        <v>6190</v>
      </c>
      <c r="E491" t="s">
        <v>1582</v>
      </c>
      <c r="F491">
        <v>186</v>
      </c>
      <c r="G491">
        <v>-506669</v>
      </c>
    </row>
    <row r="492" spans="1:7" hidden="1">
      <c r="A492" t="s">
        <v>132</v>
      </c>
      <c r="B492">
        <v>20240126</v>
      </c>
      <c r="C492">
        <v>490114</v>
      </c>
      <c r="D492" t="s">
        <v>6190</v>
      </c>
      <c r="E492" t="s">
        <v>8333</v>
      </c>
      <c r="F492">
        <v>0</v>
      </c>
      <c r="G492">
        <v>-243</v>
      </c>
    </row>
    <row r="493" spans="1:7" hidden="1">
      <c r="A493" t="s">
        <v>132</v>
      </c>
      <c r="B493">
        <v>20240126</v>
      </c>
      <c r="C493">
        <v>490114</v>
      </c>
      <c r="D493" t="s">
        <v>6190</v>
      </c>
      <c r="E493" t="s">
        <v>1583</v>
      </c>
      <c r="F493">
        <v>0</v>
      </c>
      <c r="G493">
        <v>-54611</v>
      </c>
    </row>
    <row r="494" spans="1:7" hidden="1">
      <c r="A494" t="s">
        <v>132</v>
      </c>
      <c r="B494">
        <v>20240126</v>
      </c>
      <c r="C494">
        <v>490114</v>
      </c>
      <c r="D494" t="s">
        <v>6190</v>
      </c>
      <c r="E494" t="s">
        <v>1207</v>
      </c>
      <c r="F494">
        <v>0</v>
      </c>
      <c r="G494">
        <v>-69</v>
      </c>
    </row>
    <row r="495" spans="1:7" hidden="1">
      <c r="A495" t="s">
        <v>132</v>
      </c>
      <c r="B495">
        <v>20240126</v>
      </c>
      <c r="C495">
        <v>490114</v>
      </c>
      <c r="D495" t="s">
        <v>6190</v>
      </c>
      <c r="E495" t="s">
        <v>8358</v>
      </c>
      <c r="F495">
        <v>0</v>
      </c>
      <c r="G495">
        <v>-17686632</v>
      </c>
    </row>
    <row r="496" spans="1:7" hidden="1">
      <c r="A496" t="s">
        <v>132</v>
      </c>
      <c r="B496">
        <v>20240127</v>
      </c>
      <c r="C496">
        <v>490114</v>
      </c>
      <c r="D496" t="s">
        <v>6190</v>
      </c>
      <c r="E496" t="s">
        <v>1184</v>
      </c>
      <c r="F496">
        <v>0</v>
      </c>
      <c r="G496">
        <v>-339075</v>
      </c>
    </row>
    <row r="497" spans="1:7" hidden="1">
      <c r="A497" t="s">
        <v>132</v>
      </c>
      <c r="B497">
        <v>20240127</v>
      </c>
      <c r="C497">
        <v>490114</v>
      </c>
      <c r="D497" t="s">
        <v>6190</v>
      </c>
      <c r="E497" t="s">
        <v>1581</v>
      </c>
      <c r="F497">
        <v>87</v>
      </c>
      <c r="G497">
        <v>-22103863</v>
      </c>
    </row>
    <row r="498" spans="1:7" hidden="1">
      <c r="A498" t="s">
        <v>132</v>
      </c>
      <c r="B498">
        <v>20240127</v>
      </c>
      <c r="C498">
        <v>490114</v>
      </c>
      <c r="D498" t="s">
        <v>6190</v>
      </c>
      <c r="E498" t="s">
        <v>1085</v>
      </c>
      <c r="F498">
        <v>0</v>
      </c>
      <c r="G498">
        <v>-2335296</v>
      </c>
    </row>
    <row r="499" spans="1:7" hidden="1">
      <c r="A499" t="s">
        <v>132</v>
      </c>
      <c r="B499">
        <v>20240127</v>
      </c>
      <c r="C499">
        <v>490114</v>
      </c>
      <c r="D499" t="s">
        <v>6190</v>
      </c>
      <c r="E499" t="s">
        <v>1194</v>
      </c>
      <c r="F499">
        <v>0</v>
      </c>
      <c r="G499">
        <v>-57943575</v>
      </c>
    </row>
    <row r="500" spans="1:7" hidden="1">
      <c r="A500" t="s">
        <v>132</v>
      </c>
      <c r="B500">
        <v>20240127</v>
      </c>
      <c r="C500">
        <v>490114</v>
      </c>
      <c r="D500" t="s">
        <v>6190</v>
      </c>
      <c r="E500" t="s">
        <v>1181</v>
      </c>
      <c r="F500">
        <v>59</v>
      </c>
      <c r="G500">
        <v>8889210</v>
      </c>
    </row>
    <row r="501" spans="1:7" hidden="1">
      <c r="A501" t="s">
        <v>132</v>
      </c>
      <c r="B501">
        <v>20240127</v>
      </c>
      <c r="C501">
        <v>490114</v>
      </c>
      <c r="D501" t="s">
        <v>6190</v>
      </c>
      <c r="E501" t="s">
        <v>1084</v>
      </c>
      <c r="F501">
        <v>67</v>
      </c>
      <c r="G501">
        <v>12571807</v>
      </c>
    </row>
    <row r="502" spans="1:7" hidden="1">
      <c r="A502" t="s">
        <v>132</v>
      </c>
      <c r="B502">
        <v>20240127</v>
      </c>
      <c r="C502">
        <v>490114</v>
      </c>
      <c r="D502" t="s">
        <v>6190</v>
      </c>
      <c r="E502" t="s">
        <v>1035</v>
      </c>
      <c r="F502">
        <v>515</v>
      </c>
      <c r="G502">
        <v>11154214</v>
      </c>
    </row>
    <row r="503" spans="1:7" hidden="1">
      <c r="A503" t="s">
        <v>132</v>
      </c>
      <c r="B503">
        <v>20240127</v>
      </c>
      <c r="C503">
        <v>490114</v>
      </c>
      <c r="D503" t="s">
        <v>6190</v>
      </c>
      <c r="E503" t="s">
        <v>1066</v>
      </c>
      <c r="F503">
        <v>115</v>
      </c>
      <c r="G503">
        <v>10588430</v>
      </c>
    </row>
    <row r="504" spans="1:7" hidden="1">
      <c r="A504" t="s">
        <v>132</v>
      </c>
      <c r="B504">
        <v>20240127</v>
      </c>
      <c r="C504">
        <v>490114</v>
      </c>
      <c r="D504" t="s">
        <v>6190</v>
      </c>
      <c r="E504" t="s">
        <v>1064</v>
      </c>
      <c r="F504">
        <v>0</v>
      </c>
      <c r="G504">
        <v>-771085</v>
      </c>
    </row>
    <row r="505" spans="1:7" hidden="1">
      <c r="A505" t="s">
        <v>132</v>
      </c>
      <c r="B505">
        <v>20240127</v>
      </c>
      <c r="C505">
        <v>490114</v>
      </c>
      <c r="D505" t="s">
        <v>6190</v>
      </c>
      <c r="E505" t="s">
        <v>1092</v>
      </c>
      <c r="F505">
        <v>0</v>
      </c>
      <c r="G505">
        <v>-17321903</v>
      </c>
    </row>
    <row r="506" spans="1:7" hidden="1">
      <c r="A506" t="s">
        <v>132</v>
      </c>
      <c r="B506">
        <v>20240127</v>
      </c>
      <c r="C506">
        <v>490114</v>
      </c>
      <c r="D506" t="s">
        <v>6190</v>
      </c>
      <c r="E506" t="s">
        <v>9048</v>
      </c>
      <c r="F506">
        <v>47</v>
      </c>
      <c r="G506">
        <v>2165539</v>
      </c>
    </row>
    <row r="507" spans="1:7" hidden="1">
      <c r="A507" t="s">
        <v>132</v>
      </c>
      <c r="B507">
        <v>20240127</v>
      </c>
      <c r="C507">
        <v>490114</v>
      </c>
      <c r="D507" t="s">
        <v>6190</v>
      </c>
      <c r="E507" t="s">
        <v>8342</v>
      </c>
      <c r="F507">
        <v>115</v>
      </c>
      <c r="G507">
        <v>49598559</v>
      </c>
    </row>
    <row r="508" spans="1:7" hidden="1">
      <c r="A508" t="s">
        <v>132</v>
      </c>
      <c r="B508">
        <v>20240127</v>
      </c>
      <c r="C508">
        <v>490114</v>
      </c>
      <c r="D508" t="s">
        <v>6190</v>
      </c>
      <c r="E508" t="s">
        <v>1124</v>
      </c>
      <c r="F508">
        <v>11</v>
      </c>
      <c r="G508">
        <v>-131705</v>
      </c>
    </row>
    <row r="509" spans="1:7" hidden="1">
      <c r="A509" t="s">
        <v>132</v>
      </c>
      <c r="B509">
        <v>20240127</v>
      </c>
      <c r="C509">
        <v>490114</v>
      </c>
      <c r="D509" t="s">
        <v>6190</v>
      </c>
      <c r="E509" t="s">
        <v>1186</v>
      </c>
      <c r="F509">
        <v>186</v>
      </c>
      <c r="G509">
        <v>24259786</v>
      </c>
    </row>
    <row r="510" spans="1:7" hidden="1">
      <c r="A510" t="s">
        <v>132</v>
      </c>
      <c r="B510">
        <v>20240127</v>
      </c>
      <c r="C510">
        <v>490114</v>
      </c>
      <c r="D510" t="s">
        <v>6190</v>
      </c>
      <c r="E510" t="s">
        <v>1582</v>
      </c>
      <c r="F510">
        <v>186</v>
      </c>
      <c r="G510">
        <v>-506483</v>
      </c>
    </row>
    <row r="511" spans="1:7" hidden="1">
      <c r="A511" t="s">
        <v>132</v>
      </c>
      <c r="B511">
        <v>20240127</v>
      </c>
      <c r="C511">
        <v>490114</v>
      </c>
      <c r="D511" t="s">
        <v>6190</v>
      </c>
      <c r="E511" t="s">
        <v>8333</v>
      </c>
      <c r="F511">
        <v>0</v>
      </c>
      <c r="G511">
        <v>-243</v>
      </c>
    </row>
    <row r="512" spans="1:7" hidden="1">
      <c r="A512" t="s">
        <v>132</v>
      </c>
      <c r="B512">
        <v>20240127</v>
      </c>
      <c r="C512">
        <v>490114</v>
      </c>
      <c r="D512" t="s">
        <v>6190</v>
      </c>
      <c r="E512" t="s">
        <v>1583</v>
      </c>
      <c r="F512">
        <v>0</v>
      </c>
      <c r="G512">
        <v>-54611</v>
      </c>
    </row>
    <row r="513" spans="1:7" hidden="1">
      <c r="A513" t="s">
        <v>132</v>
      </c>
      <c r="B513">
        <v>20240127</v>
      </c>
      <c r="C513">
        <v>490114</v>
      </c>
      <c r="D513" t="s">
        <v>6190</v>
      </c>
      <c r="E513" t="s">
        <v>1207</v>
      </c>
      <c r="F513">
        <v>0</v>
      </c>
      <c r="G513">
        <v>-69</v>
      </c>
    </row>
    <row r="514" spans="1:7" hidden="1">
      <c r="A514" t="s">
        <v>132</v>
      </c>
      <c r="B514">
        <v>20240127</v>
      </c>
      <c r="C514">
        <v>490114</v>
      </c>
      <c r="D514" t="s">
        <v>6190</v>
      </c>
      <c r="E514" t="s">
        <v>8358</v>
      </c>
      <c r="F514">
        <v>0</v>
      </c>
      <c r="G514">
        <v>-17686632</v>
      </c>
    </row>
    <row r="515" spans="1:7" hidden="1">
      <c r="A515" t="s">
        <v>132</v>
      </c>
      <c r="B515">
        <v>20240128</v>
      </c>
      <c r="C515">
        <v>490114</v>
      </c>
      <c r="D515" t="s">
        <v>6190</v>
      </c>
      <c r="E515" t="s">
        <v>1184</v>
      </c>
      <c r="F515">
        <v>0</v>
      </c>
      <c r="G515">
        <v>-339075</v>
      </c>
    </row>
    <row r="516" spans="1:7" hidden="1">
      <c r="A516" t="s">
        <v>132</v>
      </c>
      <c r="B516">
        <v>20240128</v>
      </c>
      <c r="C516">
        <v>490114</v>
      </c>
      <c r="D516" t="s">
        <v>6190</v>
      </c>
      <c r="E516" t="s">
        <v>1581</v>
      </c>
      <c r="F516">
        <v>87</v>
      </c>
      <c r="G516">
        <v>-22103776</v>
      </c>
    </row>
    <row r="517" spans="1:7" hidden="1">
      <c r="A517" t="s">
        <v>132</v>
      </c>
      <c r="B517">
        <v>20240128</v>
      </c>
      <c r="C517">
        <v>490114</v>
      </c>
      <c r="D517" t="s">
        <v>6190</v>
      </c>
      <c r="E517" t="s">
        <v>1085</v>
      </c>
      <c r="F517">
        <v>0</v>
      </c>
      <c r="G517">
        <v>-2335296</v>
      </c>
    </row>
    <row r="518" spans="1:7" hidden="1">
      <c r="A518" t="s">
        <v>132</v>
      </c>
      <c r="B518">
        <v>20240128</v>
      </c>
      <c r="C518">
        <v>490114</v>
      </c>
      <c r="D518" t="s">
        <v>6190</v>
      </c>
      <c r="E518" t="s">
        <v>1194</v>
      </c>
      <c r="F518">
        <v>0</v>
      </c>
      <c r="G518">
        <v>-57943575</v>
      </c>
    </row>
    <row r="519" spans="1:7" hidden="1">
      <c r="A519" t="s">
        <v>132</v>
      </c>
      <c r="B519">
        <v>20240128</v>
      </c>
      <c r="C519">
        <v>490114</v>
      </c>
      <c r="D519" t="s">
        <v>6190</v>
      </c>
      <c r="E519" t="s">
        <v>1181</v>
      </c>
      <c r="F519">
        <v>59</v>
      </c>
      <c r="G519">
        <v>8889269</v>
      </c>
    </row>
    <row r="520" spans="1:7" hidden="1">
      <c r="A520" t="s">
        <v>132</v>
      </c>
      <c r="B520">
        <v>20240128</v>
      </c>
      <c r="C520">
        <v>490114</v>
      </c>
      <c r="D520" t="s">
        <v>6190</v>
      </c>
      <c r="E520" t="s">
        <v>1084</v>
      </c>
      <c r="F520">
        <v>67</v>
      </c>
      <c r="G520">
        <v>12571874</v>
      </c>
    </row>
    <row r="521" spans="1:7" hidden="1">
      <c r="A521" t="s">
        <v>132</v>
      </c>
      <c r="B521">
        <v>20240128</v>
      </c>
      <c r="C521">
        <v>490114</v>
      </c>
      <c r="D521" t="s">
        <v>6190</v>
      </c>
      <c r="E521" t="s">
        <v>1035</v>
      </c>
      <c r="F521">
        <v>515</v>
      </c>
      <c r="G521">
        <v>11154729</v>
      </c>
    </row>
    <row r="522" spans="1:7" hidden="1">
      <c r="A522" t="s">
        <v>132</v>
      </c>
      <c r="B522">
        <v>20240128</v>
      </c>
      <c r="C522">
        <v>490114</v>
      </c>
      <c r="D522" t="s">
        <v>6190</v>
      </c>
      <c r="E522" t="s">
        <v>1066</v>
      </c>
      <c r="F522">
        <v>115</v>
      </c>
      <c r="G522">
        <v>10588545</v>
      </c>
    </row>
    <row r="523" spans="1:7" hidden="1">
      <c r="A523" t="s">
        <v>132</v>
      </c>
      <c r="B523">
        <v>20240128</v>
      </c>
      <c r="C523">
        <v>490114</v>
      </c>
      <c r="D523" t="s">
        <v>6190</v>
      </c>
      <c r="E523" t="s">
        <v>1064</v>
      </c>
      <c r="F523">
        <v>0</v>
      </c>
      <c r="G523">
        <v>-771085</v>
      </c>
    </row>
    <row r="524" spans="1:7" hidden="1">
      <c r="A524" t="s">
        <v>132</v>
      </c>
      <c r="B524">
        <v>20240128</v>
      </c>
      <c r="C524">
        <v>490114</v>
      </c>
      <c r="D524" t="s">
        <v>6190</v>
      </c>
      <c r="E524" t="s">
        <v>1092</v>
      </c>
      <c r="F524">
        <v>0</v>
      </c>
      <c r="G524">
        <v>-17321903</v>
      </c>
    </row>
    <row r="525" spans="1:7" hidden="1">
      <c r="A525" t="s">
        <v>132</v>
      </c>
      <c r="B525">
        <v>20240128</v>
      </c>
      <c r="C525">
        <v>490114</v>
      </c>
      <c r="D525" t="s">
        <v>6190</v>
      </c>
      <c r="E525" t="s">
        <v>9048</v>
      </c>
      <c r="F525">
        <v>47</v>
      </c>
      <c r="G525">
        <v>2165586</v>
      </c>
    </row>
    <row r="526" spans="1:7" hidden="1">
      <c r="A526" t="s">
        <v>132</v>
      </c>
      <c r="B526">
        <v>20240128</v>
      </c>
      <c r="C526">
        <v>490114</v>
      </c>
      <c r="D526" t="s">
        <v>6190</v>
      </c>
      <c r="E526" t="s">
        <v>8342</v>
      </c>
      <c r="F526">
        <v>115</v>
      </c>
      <c r="G526">
        <v>49598674</v>
      </c>
    </row>
    <row r="527" spans="1:7" hidden="1">
      <c r="A527" t="s">
        <v>132</v>
      </c>
      <c r="B527">
        <v>20240128</v>
      </c>
      <c r="C527">
        <v>490114</v>
      </c>
      <c r="D527" t="s">
        <v>6190</v>
      </c>
      <c r="E527" t="s">
        <v>1124</v>
      </c>
      <c r="F527">
        <v>11</v>
      </c>
      <c r="G527">
        <v>-131694</v>
      </c>
    </row>
    <row r="528" spans="1:7" hidden="1">
      <c r="A528" t="s">
        <v>132</v>
      </c>
      <c r="B528">
        <v>20240128</v>
      </c>
      <c r="C528">
        <v>490114</v>
      </c>
      <c r="D528" t="s">
        <v>6190</v>
      </c>
      <c r="E528" t="s">
        <v>1186</v>
      </c>
      <c r="F528">
        <v>186</v>
      </c>
      <c r="G528">
        <v>24259972</v>
      </c>
    </row>
    <row r="529" spans="1:7" hidden="1">
      <c r="A529" t="s">
        <v>132</v>
      </c>
      <c r="B529">
        <v>20240128</v>
      </c>
      <c r="C529">
        <v>490114</v>
      </c>
      <c r="D529" t="s">
        <v>6190</v>
      </c>
      <c r="E529" t="s">
        <v>1582</v>
      </c>
      <c r="F529">
        <v>186</v>
      </c>
      <c r="G529">
        <v>-506297</v>
      </c>
    </row>
    <row r="530" spans="1:7" hidden="1">
      <c r="A530" t="s">
        <v>132</v>
      </c>
      <c r="B530">
        <v>20240128</v>
      </c>
      <c r="C530">
        <v>490114</v>
      </c>
      <c r="D530" t="s">
        <v>6190</v>
      </c>
      <c r="E530" t="s">
        <v>8333</v>
      </c>
      <c r="F530">
        <v>0</v>
      </c>
      <c r="G530">
        <v>-243</v>
      </c>
    </row>
    <row r="531" spans="1:7" hidden="1">
      <c r="A531" t="s">
        <v>132</v>
      </c>
      <c r="B531">
        <v>20240128</v>
      </c>
      <c r="C531">
        <v>490114</v>
      </c>
      <c r="D531" t="s">
        <v>6190</v>
      </c>
      <c r="E531" t="s">
        <v>1583</v>
      </c>
      <c r="F531">
        <v>0</v>
      </c>
      <c r="G531">
        <v>-54611</v>
      </c>
    </row>
    <row r="532" spans="1:7" hidden="1">
      <c r="A532" t="s">
        <v>132</v>
      </c>
      <c r="B532">
        <v>20240128</v>
      </c>
      <c r="C532">
        <v>490114</v>
      </c>
      <c r="D532" t="s">
        <v>6190</v>
      </c>
      <c r="E532" t="s">
        <v>1207</v>
      </c>
      <c r="F532">
        <v>0</v>
      </c>
      <c r="G532">
        <v>-69</v>
      </c>
    </row>
    <row r="533" spans="1:7" hidden="1">
      <c r="A533" t="s">
        <v>132</v>
      </c>
      <c r="B533">
        <v>20240128</v>
      </c>
      <c r="C533">
        <v>490114</v>
      </c>
      <c r="D533" t="s">
        <v>6190</v>
      </c>
      <c r="E533" t="s">
        <v>8358</v>
      </c>
      <c r="F533">
        <v>0</v>
      </c>
      <c r="G533">
        <v>-17686632</v>
      </c>
    </row>
    <row r="534" spans="1:7" hidden="1">
      <c r="A534" t="s">
        <v>132</v>
      </c>
      <c r="B534">
        <v>20240129</v>
      </c>
      <c r="C534">
        <v>490114</v>
      </c>
      <c r="D534" t="s">
        <v>6190</v>
      </c>
      <c r="E534" t="s">
        <v>1184</v>
      </c>
      <c r="F534">
        <v>0</v>
      </c>
      <c r="G534">
        <v>-339075</v>
      </c>
    </row>
    <row r="535" spans="1:7" hidden="1">
      <c r="A535" t="s">
        <v>132</v>
      </c>
      <c r="B535">
        <v>20240129</v>
      </c>
      <c r="C535">
        <v>490114</v>
      </c>
      <c r="D535" t="s">
        <v>6190</v>
      </c>
      <c r="E535" t="s">
        <v>1581</v>
      </c>
      <c r="F535">
        <v>89</v>
      </c>
      <c r="G535">
        <v>-22103687</v>
      </c>
    </row>
    <row r="536" spans="1:7" hidden="1">
      <c r="A536" t="s">
        <v>132</v>
      </c>
      <c r="B536">
        <v>20240129</v>
      </c>
      <c r="C536">
        <v>490114</v>
      </c>
      <c r="D536" t="s">
        <v>6190</v>
      </c>
      <c r="E536" t="s">
        <v>1085</v>
      </c>
      <c r="F536">
        <v>0</v>
      </c>
      <c r="G536">
        <v>-2335296</v>
      </c>
    </row>
    <row r="537" spans="1:7" hidden="1">
      <c r="A537" t="s">
        <v>132</v>
      </c>
      <c r="B537">
        <v>20240129</v>
      </c>
      <c r="C537">
        <v>490114</v>
      </c>
      <c r="D537" t="s">
        <v>6190</v>
      </c>
      <c r="E537" t="s">
        <v>1194</v>
      </c>
      <c r="F537">
        <v>0</v>
      </c>
      <c r="G537">
        <v>-57943575</v>
      </c>
    </row>
    <row r="538" spans="1:7" hidden="1">
      <c r="A538" t="s">
        <v>132</v>
      </c>
      <c r="B538">
        <v>20240129</v>
      </c>
      <c r="C538">
        <v>490114</v>
      </c>
      <c r="D538" t="s">
        <v>6190</v>
      </c>
      <c r="E538" t="s">
        <v>1181</v>
      </c>
      <c r="F538">
        <v>61</v>
      </c>
      <c r="G538">
        <v>8889330</v>
      </c>
    </row>
    <row r="539" spans="1:7" hidden="1">
      <c r="A539" t="s">
        <v>132</v>
      </c>
      <c r="B539">
        <v>20240129</v>
      </c>
      <c r="C539">
        <v>490114</v>
      </c>
      <c r="D539" t="s">
        <v>6190</v>
      </c>
      <c r="E539" t="s">
        <v>1084</v>
      </c>
      <c r="F539">
        <v>69</v>
      </c>
      <c r="G539">
        <v>12571943</v>
      </c>
    </row>
    <row r="540" spans="1:7" hidden="1">
      <c r="A540" t="s">
        <v>132</v>
      </c>
      <c r="B540">
        <v>20240129</v>
      </c>
      <c r="C540">
        <v>490114</v>
      </c>
      <c r="D540" t="s">
        <v>6190</v>
      </c>
      <c r="E540" t="s">
        <v>1035</v>
      </c>
      <c r="F540">
        <v>524</v>
      </c>
      <c r="G540">
        <v>11155253</v>
      </c>
    </row>
    <row r="541" spans="1:7" hidden="1">
      <c r="A541" t="s">
        <v>132</v>
      </c>
      <c r="B541">
        <v>20240129</v>
      </c>
      <c r="C541">
        <v>490114</v>
      </c>
      <c r="D541" t="s">
        <v>6190</v>
      </c>
      <c r="E541" t="s">
        <v>1066</v>
      </c>
      <c r="F541">
        <v>118</v>
      </c>
      <c r="G541">
        <v>10588663</v>
      </c>
    </row>
    <row r="542" spans="1:7" hidden="1">
      <c r="A542" t="s">
        <v>132</v>
      </c>
      <c r="B542">
        <v>20240129</v>
      </c>
      <c r="C542">
        <v>490114</v>
      </c>
      <c r="D542" t="s">
        <v>6190</v>
      </c>
      <c r="E542" t="s">
        <v>1064</v>
      </c>
      <c r="F542">
        <v>0</v>
      </c>
      <c r="G542">
        <v>-771085</v>
      </c>
    </row>
    <row r="543" spans="1:7" hidden="1">
      <c r="A543" t="s">
        <v>132</v>
      </c>
      <c r="B543">
        <v>20240129</v>
      </c>
      <c r="C543">
        <v>490114</v>
      </c>
      <c r="D543" t="s">
        <v>6190</v>
      </c>
      <c r="E543" t="s">
        <v>1092</v>
      </c>
      <c r="F543">
        <v>0</v>
      </c>
      <c r="G543">
        <v>-17321903</v>
      </c>
    </row>
    <row r="544" spans="1:7" hidden="1">
      <c r="A544" t="s">
        <v>132</v>
      </c>
      <c r="B544">
        <v>20240129</v>
      </c>
      <c r="C544">
        <v>490114</v>
      </c>
      <c r="D544" t="s">
        <v>6190</v>
      </c>
      <c r="E544" t="s">
        <v>9048</v>
      </c>
      <c r="F544">
        <v>48</v>
      </c>
      <c r="G544">
        <v>2165634</v>
      </c>
    </row>
    <row r="545" spans="1:7" hidden="1">
      <c r="A545" t="s">
        <v>132</v>
      </c>
      <c r="B545">
        <v>20240129</v>
      </c>
      <c r="C545">
        <v>490114</v>
      </c>
      <c r="D545" t="s">
        <v>6190</v>
      </c>
      <c r="E545" t="s">
        <v>8342</v>
      </c>
      <c r="F545">
        <v>118</v>
      </c>
      <c r="G545">
        <v>49598792</v>
      </c>
    </row>
    <row r="546" spans="1:7" hidden="1">
      <c r="A546" t="s">
        <v>132</v>
      </c>
      <c r="B546">
        <v>20240129</v>
      </c>
      <c r="C546">
        <v>490114</v>
      </c>
      <c r="D546" t="s">
        <v>6190</v>
      </c>
      <c r="E546" t="s">
        <v>1124</v>
      </c>
      <c r="F546">
        <v>12</v>
      </c>
      <c r="G546">
        <v>-131682</v>
      </c>
    </row>
    <row r="547" spans="1:7" hidden="1">
      <c r="A547" t="s">
        <v>132</v>
      </c>
      <c r="B547">
        <v>20240129</v>
      </c>
      <c r="C547">
        <v>490114</v>
      </c>
      <c r="D547" t="s">
        <v>6190</v>
      </c>
      <c r="E547" t="s">
        <v>1186</v>
      </c>
      <c r="F547">
        <v>191</v>
      </c>
      <c r="G547">
        <v>24260163</v>
      </c>
    </row>
    <row r="548" spans="1:7" hidden="1">
      <c r="A548" t="s">
        <v>132</v>
      </c>
      <c r="B548">
        <v>20240129</v>
      </c>
      <c r="C548">
        <v>490114</v>
      </c>
      <c r="D548" t="s">
        <v>6190</v>
      </c>
      <c r="E548" t="s">
        <v>1582</v>
      </c>
      <c r="F548">
        <v>191</v>
      </c>
      <c r="G548">
        <v>-506106</v>
      </c>
    </row>
    <row r="549" spans="1:7" hidden="1">
      <c r="A549" t="s">
        <v>132</v>
      </c>
      <c r="B549">
        <v>20240129</v>
      </c>
      <c r="C549">
        <v>490114</v>
      </c>
      <c r="D549" t="s">
        <v>6190</v>
      </c>
      <c r="E549" t="s">
        <v>8333</v>
      </c>
      <c r="F549">
        <v>0</v>
      </c>
      <c r="G549">
        <v>-243</v>
      </c>
    </row>
    <row r="550" spans="1:7" hidden="1">
      <c r="A550" t="s">
        <v>132</v>
      </c>
      <c r="B550">
        <v>20240129</v>
      </c>
      <c r="C550">
        <v>490114</v>
      </c>
      <c r="D550" t="s">
        <v>6190</v>
      </c>
      <c r="E550" t="s">
        <v>1583</v>
      </c>
      <c r="F550">
        <v>0</v>
      </c>
      <c r="G550">
        <v>-54611</v>
      </c>
    </row>
    <row r="551" spans="1:7" hidden="1">
      <c r="A551" t="s">
        <v>132</v>
      </c>
      <c r="B551">
        <v>20240129</v>
      </c>
      <c r="C551">
        <v>490114</v>
      </c>
      <c r="D551" t="s">
        <v>6190</v>
      </c>
      <c r="E551" t="s">
        <v>1207</v>
      </c>
      <c r="F551">
        <v>0</v>
      </c>
      <c r="G551">
        <v>-69</v>
      </c>
    </row>
    <row r="552" spans="1:7" hidden="1">
      <c r="A552" t="s">
        <v>132</v>
      </c>
      <c r="B552">
        <v>20240129</v>
      </c>
      <c r="C552">
        <v>490114</v>
      </c>
      <c r="D552" t="s">
        <v>6190</v>
      </c>
      <c r="E552" t="s">
        <v>8358</v>
      </c>
      <c r="F552">
        <v>0</v>
      </c>
      <c r="G552">
        <v>-17686632</v>
      </c>
    </row>
    <row r="553" spans="1:7" hidden="1">
      <c r="A553" t="s">
        <v>132</v>
      </c>
      <c r="B553">
        <v>20240130</v>
      </c>
      <c r="C553">
        <v>490114</v>
      </c>
      <c r="D553" t="s">
        <v>6190</v>
      </c>
      <c r="E553" t="s">
        <v>1184</v>
      </c>
      <c r="F553">
        <v>0</v>
      </c>
      <c r="G553">
        <v>-339075</v>
      </c>
    </row>
    <row r="554" spans="1:7" hidden="1">
      <c r="A554" t="s">
        <v>132</v>
      </c>
      <c r="B554">
        <v>20240130</v>
      </c>
      <c r="C554">
        <v>490114</v>
      </c>
      <c r="D554" t="s">
        <v>6190</v>
      </c>
      <c r="E554" t="s">
        <v>1581</v>
      </c>
      <c r="F554">
        <v>86</v>
      </c>
      <c r="G554">
        <v>-22103601</v>
      </c>
    </row>
    <row r="555" spans="1:7" hidden="1">
      <c r="A555" t="s">
        <v>132</v>
      </c>
      <c r="B555">
        <v>20240130</v>
      </c>
      <c r="C555">
        <v>490114</v>
      </c>
      <c r="D555" t="s">
        <v>6190</v>
      </c>
      <c r="E555" t="s">
        <v>1085</v>
      </c>
      <c r="F555">
        <v>0</v>
      </c>
      <c r="G555">
        <v>-2335296</v>
      </c>
    </row>
    <row r="556" spans="1:7" hidden="1">
      <c r="A556" t="s">
        <v>132</v>
      </c>
      <c r="B556">
        <v>20240130</v>
      </c>
      <c r="C556">
        <v>490114</v>
      </c>
      <c r="D556" t="s">
        <v>6190</v>
      </c>
      <c r="E556" t="s">
        <v>1194</v>
      </c>
      <c r="F556">
        <v>0</v>
      </c>
      <c r="G556">
        <v>-57943575</v>
      </c>
    </row>
    <row r="557" spans="1:7" hidden="1">
      <c r="A557" t="s">
        <v>132</v>
      </c>
      <c r="B557">
        <v>20240130</v>
      </c>
      <c r="C557">
        <v>490114</v>
      </c>
      <c r="D557" t="s">
        <v>6190</v>
      </c>
      <c r="E557" t="s">
        <v>1181</v>
      </c>
      <c r="F557">
        <v>58</v>
      </c>
      <c r="G557">
        <v>8889388</v>
      </c>
    </row>
    <row r="558" spans="1:7" hidden="1">
      <c r="A558" t="s">
        <v>132</v>
      </c>
      <c r="B558">
        <v>20240130</v>
      </c>
      <c r="C558">
        <v>490114</v>
      </c>
      <c r="D558" t="s">
        <v>6190</v>
      </c>
      <c r="E558" t="s">
        <v>1084</v>
      </c>
      <c r="F558">
        <v>66</v>
      </c>
      <c r="G558">
        <v>12572009</v>
      </c>
    </row>
    <row r="559" spans="1:7" hidden="1">
      <c r="A559" t="s">
        <v>132</v>
      </c>
      <c r="B559">
        <v>20240130</v>
      </c>
      <c r="C559">
        <v>490114</v>
      </c>
      <c r="D559" t="s">
        <v>6190</v>
      </c>
      <c r="E559" t="s">
        <v>1035</v>
      </c>
      <c r="F559">
        <v>508</v>
      </c>
      <c r="G559">
        <v>11155761</v>
      </c>
    </row>
    <row r="560" spans="1:7" hidden="1">
      <c r="A560" t="s">
        <v>132</v>
      </c>
      <c r="B560">
        <v>20240130</v>
      </c>
      <c r="C560">
        <v>490114</v>
      </c>
      <c r="D560" t="s">
        <v>6190</v>
      </c>
      <c r="E560" t="s">
        <v>1066</v>
      </c>
      <c r="F560">
        <v>114</v>
      </c>
      <c r="G560">
        <v>10588777</v>
      </c>
    </row>
    <row r="561" spans="1:7" hidden="1">
      <c r="A561" t="s">
        <v>132</v>
      </c>
      <c r="B561">
        <v>20240130</v>
      </c>
      <c r="C561">
        <v>490114</v>
      </c>
      <c r="D561" t="s">
        <v>6190</v>
      </c>
      <c r="E561" t="s">
        <v>1064</v>
      </c>
      <c r="F561">
        <v>0</v>
      </c>
      <c r="G561">
        <v>-771085</v>
      </c>
    </row>
    <row r="562" spans="1:7" hidden="1">
      <c r="A562" t="s">
        <v>132</v>
      </c>
      <c r="B562">
        <v>20240130</v>
      </c>
      <c r="C562">
        <v>490114</v>
      </c>
      <c r="D562" t="s">
        <v>6190</v>
      </c>
      <c r="E562" t="s">
        <v>1092</v>
      </c>
      <c r="F562">
        <v>0</v>
      </c>
      <c r="G562">
        <v>-17321903</v>
      </c>
    </row>
    <row r="563" spans="1:7" hidden="1">
      <c r="A563" t="s">
        <v>132</v>
      </c>
      <c r="B563">
        <v>20240130</v>
      </c>
      <c r="C563">
        <v>490114</v>
      </c>
      <c r="D563" t="s">
        <v>6190</v>
      </c>
      <c r="E563" t="s">
        <v>9048</v>
      </c>
      <c r="F563">
        <v>47</v>
      </c>
      <c r="G563">
        <v>2165681</v>
      </c>
    </row>
    <row r="564" spans="1:7" hidden="1">
      <c r="A564" t="s">
        <v>132</v>
      </c>
      <c r="B564">
        <v>20240130</v>
      </c>
      <c r="C564">
        <v>490114</v>
      </c>
      <c r="D564" t="s">
        <v>6190</v>
      </c>
      <c r="E564" t="s">
        <v>8342</v>
      </c>
      <c r="F564">
        <v>114</v>
      </c>
      <c r="G564">
        <v>49598906</v>
      </c>
    </row>
    <row r="565" spans="1:7" hidden="1">
      <c r="A565" t="s">
        <v>132</v>
      </c>
      <c r="B565">
        <v>20240130</v>
      </c>
      <c r="C565">
        <v>490114</v>
      </c>
      <c r="D565" t="s">
        <v>6190</v>
      </c>
      <c r="E565" t="s">
        <v>1124</v>
      </c>
      <c r="F565">
        <v>11</v>
      </c>
      <c r="G565">
        <v>-131671</v>
      </c>
    </row>
    <row r="566" spans="1:7" hidden="1">
      <c r="A566" t="s">
        <v>132</v>
      </c>
      <c r="B566">
        <v>20240130</v>
      </c>
      <c r="C566">
        <v>490114</v>
      </c>
      <c r="D566" t="s">
        <v>6190</v>
      </c>
      <c r="E566" t="s">
        <v>1186</v>
      </c>
      <c r="F566">
        <v>184</v>
      </c>
      <c r="G566">
        <v>24260347</v>
      </c>
    </row>
    <row r="567" spans="1:7" hidden="1">
      <c r="A567" t="s">
        <v>132</v>
      </c>
      <c r="B567">
        <v>20240130</v>
      </c>
      <c r="C567">
        <v>490114</v>
      </c>
      <c r="D567" t="s">
        <v>6190</v>
      </c>
      <c r="E567" t="s">
        <v>1582</v>
      </c>
      <c r="F567">
        <v>184</v>
      </c>
      <c r="G567">
        <v>-505922</v>
      </c>
    </row>
    <row r="568" spans="1:7" hidden="1">
      <c r="A568" t="s">
        <v>132</v>
      </c>
      <c r="B568">
        <v>20240130</v>
      </c>
      <c r="C568">
        <v>490114</v>
      </c>
      <c r="D568" t="s">
        <v>6190</v>
      </c>
      <c r="E568" t="s">
        <v>8333</v>
      </c>
      <c r="F568">
        <v>0</v>
      </c>
      <c r="G568">
        <v>-243</v>
      </c>
    </row>
    <row r="569" spans="1:7" hidden="1">
      <c r="A569" t="s">
        <v>132</v>
      </c>
      <c r="B569">
        <v>20240130</v>
      </c>
      <c r="C569">
        <v>490114</v>
      </c>
      <c r="D569" t="s">
        <v>6190</v>
      </c>
      <c r="E569" t="s">
        <v>1583</v>
      </c>
      <c r="F569">
        <v>0</v>
      </c>
      <c r="G569">
        <v>-54611</v>
      </c>
    </row>
    <row r="570" spans="1:7" hidden="1">
      <c r="A570" t="s">
        <v>132</v>
      </c>
      <c r="B570">
        <v>20240130</v>
      </c>
      <c r="C570">
        <v>490114</v>
      </c>
      <c r="D570" t="s">
        <v>6190</v>
      </c>
      <c r="E570" t="s">
        <v>1207</v>
      </c>
      <c r="F570">
        <v>0</v>
      </c>
      <c r="G570">
        <v>-69</v>
      </c>
    </row>
    <row r="571" spans="1:7" hidden="1">
      <c r="A571" t="s">
        <v>132</v>
      </c>
      <c r="B571">
        <v>20240130</v>
      </c>
      <c r="C571">
        <v>490114</v>
      </c>
      <c r="D571" t="s">
        <v>6190</v>
      </c>
      <c r="E571" t="s">
        <v>8358</v>
      </c>
      <c r="F571">
        <v>0</v>
      </c>
      <c r="G571">
        <v>-17686632</v>
      </c>
    </row>
    <row r="572" spans="1:7" hidden="1">
      <c r="A572" t="s">
        <v>132</v>
      </c>
      <c r="B572">
        <v>20240131</v>
      </c>
      <c r="C572">
        <v>490114</v>
      </c>
      <c r="D572" t="s">
        <v>6190</v>
      </c>
      <c r="E572" t="s">
        <v>1184</v>
      </c>
      <c r="F572">
        <v>0</v>
      </c>
      <c r="G572">
        <v>-339075</v>
      </c>
    </row>
    <row r="573" spans="1:7" hidden="1">
      <c r="A573" t="s">
        <v>132</v>
      </c>
      <c r="B573">
        <v>20240131</v>
      </c>
      <c r="C573">
        <v>490114</v>
      </c>
      <c r="D573" t="s">
        <v>6190</v>
      </c>
      <c r="E573" t="s">
        <v>1581</v>
      </c>
      <c r="F573">
        <v>85</v>
      </c>
      <c r="G573">
        <v>-22103516</v>
      </c>
    </row>
    <row r="574" spans="1:7" hidden="1">
      <c r="A574" t="s">
        <v>132</v>
      </c>
      <c r="B574">
        <v>20240131</v>
      </c>
      <c r="C574">
        <v>490114</v>
      </c>
      <c r="D574" t="s">
        <v>6190</v>
      </c>
      <c r="E574" t="s">
        <v>1085</v>
      </c>
      <c r="F574">
        <v>0</v>
      </c>
      <c r="G574">
        <v>-2335296</v>
      </c>
    </row>
    <row r="575" spans="1:7" hidden="1">
      <c r="A575" t="s">
        <v>132</v>
      </c>
      <c r="B575">
        <v>20240131</v>
      </c>
      <c r="C575">
        <v>490114</v>
      </c>
      <c r="D575" t="s">
        <v>6190</v>
      </c>
      <c r="E575" t="s">
        <v>1194</v>
      </c>
      <c r="F575">
        <v>0</v>
      </c>
      <c r="G575">
        <v>-57943575</v>
      </c>
    </row>
    <row r="576" spans="1:7" hidden="1">
      <c r="A576" t="s">
        <v>132</v>
      </c>
      <c r="B576">
        <v>20240131</v>
      </c>
      <c r="C576">
        <v>490114</v>
      </c>
      <c r="D576" t="s">
        <v>6190</v>
      </c>
      <c r="E576" t="s">
        <v>1181</v>
      </c>
      <c r="F576">
        <v>58</v>
      </c>
      <c r="G576">
        <v>8889446</v>
      </c>
    </row>
    <row r="577" spans="1:7" hidden="1">
      <c r="A577" t="s">
        <v>132</v>
      </c>
      <c r="B577">
        <v>20240131</v>
      </c>
      <c r="C577">
        <v>490114</v>
      </c>
      <c r="D577" t="s">
        <v>6190</v>
      </c>
      <c r="E577" t="s">
        <v>1084</v>
      </c>
      <c r="F577">
        <v>66</v>
      </c>
      <c r="G577">
        <v>12572075</v>
      </c>
    </row>
    <row r="578" spans="1:7" hidden="1">
      <c r="A578" t="s">
        <v>132</v>
      </c>
      <c r="B578">
        <v>20240131</v>
      </c>
      <c r="C578">
        <v>490114</v>
      </c>
      <c r="D578" t="s">
        <v>6190</v>
      </c>
      <c r="E578" t="s">
        <v>1035</v>
      </c>
      <c r="F578">
        <v>502</v>
      </c>
      <c r="G578">
        <v>11156263</v>
      </c>
    </row>
    <row r="579" spans="1:7" hidden="1">
      <c r="A579" t="s">
        <v>132</v>
      </c>
      <c r="B579">
        <v>20240131</v>
      </c>
      <c r="C579">
        <v>490114</v>
      </c>
      <c r="D579" t="s">
        <v>6190</v>
      </c>
      <c r="E579" t="s">
        <v>1066</v>
      </c>
      <c r="F579">
        <v>113</v>
      </c>
      <c r="G579">
        <v>10588890</v>
      </c>
    </row>
    <row r="580" spans="1:7" hidden="1">
      <c r="A580" t="s">
        <v>132</v>
      </c>
      <c r="B580">
        <v>20240131</v>
      </c>
      <c r="C580">
        <v>490114</v>
      </c>
      <c r="D580" t="s">
        <v>6190</v>
      </c>
      <c r="E580" t="s">
        <v>1064</v>
      </c>
      <c r="F580">
        <v>0</v>
      </c>
      <c r="G580">
        <v>-771085</v>
      </c>
    </row>
    <row r="581" spans="1:7" hidden="1">
      <c r="A581" t="s">
        <v>132</v>
      </c>
      <c r="B581">
        <v>20240131</v>
      </c>
      <c r="C581">
        <v>490114</v>
      </c>
      <c r="D581" t="s">
        <v>6190</v>
      </c>
      <c r="E581" t="s">
        <v>1092</v>
      </c>
      <c r="F581">
        <v>0</v>
      </c>
      <c r="G581">
        <v>-17321903</v>
      </c>
    </row>
    <row r="582" spans="1:7" hidden="1">
      <c r="A582" t="s">
        <v>132</v>
      </c>
      <c r="B582">
        <v>20240131</v>
      </c>
      <c r="C582">
        <v>490114</v>
      </c>
      <c r="D582" t="s">
        <v>6190</v>
      </c>
      <c r="E582" t="s">
        <v>9048</v>
      </c>
      <c r="F582">
        <v>46</v>
      </c>
      <c r="G582">
        <v>2165727</v>
      </c>
    </row>
    <row r="583" spans="1:7" hidden="1">
      <c r="A583" t="s">
        <v>132</v>
      </c>
      <c r="B583">
        <v>20240131</v>
      </c>
      <c r="C583">
        <v>490114</v>
      </c>
      <c r="D583" t="s">
        <v>6190</v>
      </c>
      <c r="E583" t="s">
        <v>8342</v>
      </c>
      <c r="F583">
        <v>113</v>
      </c>
      <c r="G583">
        <v>49599019</v>
      </c>
    </row>
    <row r="584" spans="1:7" hidden="1">
      <c r="A584" t="s">
        <v>132</v>
      </c>
      <c r="B584">
        <v>20240131</v>
      </c>
      <c r="C584">
        <v>490114</v>
      </c>
      <c r="D584" t="s">
        <v>6190</v>
      </c>
      <c r="E584" t="s">
        <v>1124</v>
      </c>
      <c r="F584">
        <v>11</v>
      </c>
      <c r="G584">
        <v>-131660</v>
      </c>
    </row>
    <row r="585" spans="1:7" hidden="1">
      <c r="A585" t="s">
        <v>132</v>
      </c>
      <c r="B585">
        <v>20240131</v>
      </c>
      <c r="C585">
        <v>490114</v>
      </c>
      <c r="D585" t="s">
        <v>6190</v>
      </c>
      <c r="E585" t="s">
        <v>1186</v>
      </c>
      <c r="F585">
        <v>183</v>
      </c>
      <c r="G585">
        <v>24260530</v>
      </c>
    </row>
    <row r="586" spans="1:7" hidden="1">
      <c r="A586" t="s">
        <v>132</v>
      </c>
      <c r="B586">
        <v>20240131</v>
      </c>
      <c r="C586">
        <v>490114</v>
      </c>
      <c r="D586" t="s">
        <v>6190</v>
      </c>
      <c r="E586" t="s">
        <v>1582</v>
      </c>
      <c r="F586">
        <v>183</v>
      </c>
      <c r="G586">
        <v>-505739</v>
      </c>
    </row>
    <row r="587" spans="1:7" hidden="1">
      <c r="A587" t="s">
        <v>132</v>
      </c>
      <c r="B587">
        <v>20240131</v>
      </c>
      <c r="C587">
        <v>490114</v>
      </c>
      <c r="D587" t="s">
        <v>6190</v>
      </c>
      <c r="E587" t="s">
        <v>8333</v>
      </c>
      <c r="F587">
        <v>0</v>
      </c>
      <c r="G587">
        <v>-243</v>
      </c>
    </row>
    <row r="588" spans="1:7" hidden="1">
      <c r="A588" t="s">
        <v>132</v>
      </c>
      <c r="B588">
        <v>20240131</v>
      </c>
      <c r="C588">
        <v>490114</v>
      </c>
      <c r="D588" t="s">
        <v>6190</v>
      </c>
      <c r="E588" t="s">
        <v>1583</v>
      </c>
      <c r="F588">
        <v>0</v>
      </c>
      <c r="G588">
        <v>-54611</v>
      </c>
    </row>
    <row r="589" spans="1:7" hidden="1">
      <c r="A589" t="s">
        <v>132</v>
      </c>
      <c r="B589">
        <v>20240131</v>
      </c>
      <c r="C589">
        <v>490114</v>
      </c>
      <c r="D589" t="s">
        <v>6190</v>
      </c>
      <c r="E589" t="s">
        <v>1207</v>
      </c>
      <c r="F589">
        <v>0</v>
      </c>
      <c r="G589">
        <v>-69</v>
      </c>
    </row>
    <row r="590" spans="1:7" hidden="1">
      <c r="A590" t="s">
        <v>132</v>
      </c>
      <c r="B590">
        <v>20240131</v>
      </c>
      <c r="C590">
        <v>490114</v>
      </c>
      <c r="D590" t="s">
        <v>6190</v>
      </c>
      <c r="E590" t="s">
        <v>8358</v>
      </c>
      <c r="F590">
        <v>0</v>
      </c>
      <c r="G590">
        <v>-17686632</v>
      </c>
    </row>
    <row r="591" spans="1:7" hidden="1">
      <c r="A591" t="s">
        <v>132</v>
      </c>
      <c r="B591">
        <v>20240201</v>
      </c>
      <c r="C591">
        <v>490114</v>
      </c>
      <c r="D591" t="s">
        <v>6190</v>
      </c>
      <c r="E591" t="s">
        <v>1184</v>
      </c>
      <c r="F591">
        <v>0</v>
      </c>
      <c r="G591">
        <v>-339075</v>
      </c>
    </row>
    <row r="592" spans="1:7" hidden="1">
      <c r="A592" t="s">
        <v>132</v>
      </c>
      <c r="B592">
        <v>20240201</v>
      </c>
      <c r="C592">
        <v>490114</v>
      </c>
      <c r="D592" t="s">
        <v>6190</v>
      </c>
      <c r="E592" t="s">
        <v>1581</v>
      </c>
      <c r="F592">
        <v>88</v>
      </c>
      <c r="G592">
        <v>-22103428</v>
      </c>
    </row>
    <row r="593" spans="1:7" hidden="1">
      <c r="A593" t="s">
        <v>132</v>
      </c>
      <c r="B593">
        <v>20240201</v>
      </c>
      <c r="C593">
        <v>490114</v>
      </c>
      <c r="D593" t="s">
        <v>6190</v>
      </c>
      <c r="E593" t="s">
        <v>1085</v>
      </c>
      <c r="F593">
        <v>0</v>
      </c>
      <c r="G593">
        <v>-2335296</v>
      </c>
    </row>
    <row r="594" spans="1:7" hidden="1">
      <c r="A594" t="s">
        <v>132</v>
      </c>
      <c r="B594">
        <v>20240201</v>
      </c>
      <c r="C594">
        <v>490114</v>
      </c>
      <c r="D594" t="s">
        <v>6190</v>
      </c>
      <c r="E594" t="s">
        <v>1194</v>
      </c>
      <c r="F594">
        <v>0</v>
      </c>
      <c r="G594">
        <v>-57943575</v>
      </c>
    </row>
    <row r="595" spans="1:7" hidden="1">
      <c r="A595" t="s">
        <v>132</v>
      </c>
      <c r="B595">
        <v>20240201</v>
      </c>
      <c r="C595">
        <v>490114</v>
      </c>
      <c r="D595" t="s">
        <v>6190</v>
      </c>
      <c r="E595" t="s">
        <v>1181</v>
      </c>
      <c r="F595">
        <v>60</v>
      </c>
      <c r="G595">
        <v>8889506</v>
      </c>
    </row>
    <row r="596" spans="1:7" hidden="1">
      <c r="A596" t="s">
        <v>132</v>
      </c>
      <c r="B596">
        <v>20240201</v>
      </c>
      <c r="C596">
        <v>490114</v>
      </c>
      <c r="D596" t="s">
        <v>6190</v>
      </c>
      <c r="E596" t="s">
        <v>1084</v>
      </c>
      <c r="F596">
        <v>68</v>
      </c>
      <c r="G596">
        <v>12572143</v>
      </c>
    </row>
    <row r="597" spans="1:7" hidden="1">
      <c r="A597" t="s">
        <v>132</v>
      </c>
      <c r="B597">
        <v>20240201</v>
      </c>
      <c r="C597">
        <v>490114</v>
      </c>
      <c r="D597" t="s">
        <v>6190</v>
      </c>
      <c r="E597" t="s">
        <v>1035</v>
      </c>
      <c r="F597">
        <v>519</v>
      </c>
      <c r="G597">
        <v>11156782</v>
      </c>
    </row>
    <row r="598" spans="1:7" hidden="1">
      <c r="A598" t="s">
        <v>132</v>
      </c>
      <c r="B598">
        <v>20240201</v>
      </c>
      <c r="C598">
        <v>490114</v>
      </c>
      <c r="D598" t="s">
        <v>6190</v>
      </c>
      <c r="E598" t="s">
        <v>1066</v>
      </c>
      <c r="F598">
        <v>116</v>
      </c>
      <c r="G598">
        <v>10589006</v>
      </c>
    </row>
    <row r="599" spans="1:7" hidden="1">
      <c r="A599" t="s">
        <v>132</v>
      </c>
      <c r="B599">
        <v>20240201</v>
      </c>
      <c r="C599">
        <v>490114</v>
      </c>
      <c r="D599" t="s">
        <v>6190</v>
      </c>
      <c r="E599" t="s">
        <v>1064</v>
      </c>
      <c r="F599">
        <v>0</v>
      </c>
      <c r="G599">
        <v>-771085</v>
      </c>
    </row>
    <row r="600" spans="1:7" hidden="1">
      <c r="A600" t="s">
        <v>132</v>
      </c>
      <c r="B600">
        <v>20240201</v>
      </c>
      <c r="C600">
        <v>490114</v>
      </c>
      <c r="D600" t="s">
        <v>6190</v>
      </c>
      <c r="E600" t="s">
        <v>1092</v>
      </c>
      <c r="F600">
        <v>0</v>
      </c>
      <c r="G600">
        <v>-17321903</v>
      </c>
    </row>
    <row r="601" spans="1:7" hidden="1">
      <c r="A601" t="s">
        <v>132</v>
      </c>
      <c r="B601">
        <v>20240201</v>
      </c>
      <c r="C601">
        <v>490114</v>
      </c>
      <c r="D601" t="s">
        <v>6190</v>
      </c>
      <c r="E601" t="s">
        <v>9048</v>
      </c>
      <c r="F601">
        <v>48</v>
      </c>
      <c r="G601">
        <v>2165775</v>
      </c>
    </row>
    <row r="602" spans="1:7" hidden="1">
      <c r="A602" t="s">
        <v>132</v>
      </c>
      <c r="B602">
        <v>20240201</v>
      </c>
      <c r="C602">
        <v>490114</v>
      </c>
      <c r="D602" t="s">
        <v>6190</v>
      </c>
      <c r="E602" t="s">
        <v>8342</v>
      </c>
      <c r="F602">
        <v>116</v>
      </c>
      <c r="G602">
        <v>49599135</v>
      </c>
    </row>
    <row r="603" spans="1:7" hidden="1">
      <c r="A603" t="s">
        <v>132</v>
      </c>
      <c r="B603">
        <v>20240201</v>
      </c>
      <c r="C603">
        <v>490114</v>
      </c>
      <c r="D603" t="s">
        <v>6190</v>
      </c>
      <c r="E603" t="s">
        <v>1124</v>
      </c>
      <c r="F603">
        <v>12</v>
      </c>
      <c r="G603">
        <v>-131648</v>
      </c>
    </row>
    <row r="604" spans="1:7" hidden="1">
      <c r="A604" t="s">
        <v>132</v>
      </c>
      <c r="B604">
        <v>20240201</v>
      </c>
      <c r="C604">
        <v>490114</v>
      </c>
      <c r="D604" t="s">
        <v>6190</v>
      </c>
      <c r="E604" t="s">
        <v>1186</v>
      </c>
      <c r="F604">
        <v>189</v>
      </c>
      <c r="G604">
        <v>24260719</v>
      </c>
    </row>
    <row r="605" spans="1:7" hidden="1">
      <c r="A605" t="s">
        <v>132</v>
      </c>
      <c r="B605">
        <v>20240201</v>
      </c>
      <c r="C605">
        <v>490114</v>
      </c>
      <c r="D605" t="s">
        <v>6190</v>
      </c>
      <c r="E605" t="s">
        <v>1582</v>
      </c>
      <c r="F605">
        <v>189</v>
      </c>
      <c r="G605">
        <v>-505550</v>
      </c>
    </row>
    <row r="606" spans="1:7" hidden="1">
      <c r="A606" t="s">
        <v>132</v>
      </c>
      <c r="B606">
        <v>20240201</v>
      </c>
      <c r="C606">
        <v>490114</v>
      </c>
      <c r="D606" t="s">
        <v>6190</v>
      </c>
      <c r="E606" t="s">
        <v>8333</v>
      </c>
      <c r="F606">
        <v>0</v>
      </c>
      <c r="G606">
        <v>-243</v>
      </c>
    </row>
    <row r="607" spans="1:7" hidden="1">
      <c r="A607" t="s">
        <v>132</v>
      </c>
      <c r="B607">
        <v>20240201</v>
      </c>
      <c r="C607">
        <v>490114</v>
      </c>
      <c r="D607" t="s">
        <v>6190</v>
      </c>
      <c r="E607" t="s">
        <v>1583</v>
      </c>
      <c r="F607">
        <v>0</v>
      </c>
      <c r="G607">
        <v>-54611</v>
      </c>
    </row>
    <row r="608" spans="1:7" hidden="1">
      <c r="A608" t="s">
        <v>132</v>
      </c>
      <c r="B608">
        <v>20240201</v>
      </c>
      <c r="C608">
        <v>490114</v>
      </c>
      <c r="D608" t="s">
        <v>6190</v>
      </c>
      <c r="E608" t="s">
        <v>1207</v>
      </c>
      <c r="F608">
        <v>0</v>
      </c>
      <c r="G608">
        <v>-69</v>
      </c>
    </row>
    <row r="609" spans="1:7" hidden="1">
      <c r="A609" t="s">
        <v>132</v>
      </c>
      <c r="B609">
        <v>20240201</v>
      </c>
      <c r="C609">
        <v>490114</v>
      </c>
      <c r="D609" t="s">
        <v>6190</v>
      </c>
      <c r="E609" t="s">
        <v>8358</v>
      </c>
      <c r="F609">
        <v>0</v>
      </c>
      <c r="G609">
        <v>-17686632</v>
      </c>
    </row>
    <row r="610" spans="1:7" hidden="1">
      <c r="A610" t="s">
        <v>132</v>
      </c>
      <c r="B610">
        <v>20240202</v>
      </c>
      <c r="C610">
        <v>490114</v>
      </c>
      <c r="D610" t="s">
        <v>6190</v>
      </c>
      <c r="E610" t="s">
        <v>1184</v>
      </c>
      <c r="F610">
        <v>0</v>
      </c>
      <c r="G610">
        <v>-339075</v>
      </c>
    </row>
    <row r="611" spans="1:7" hidden="1">
      <c r="A611" t="s">
        <v>132</v>
      </c>
      <c r="B611">
        <v>20240202</v>
      </c>
      <c r="C611">
        <v>490114</v>
      </c>
      <c r="D611" t="s">
        <v>6190</v>
      </c>
      <c r="E611" t="s">
        <v>1581</v>
      </c>
      <c r="F611">
        <v>94</v>
      </c>
      <c r="G611">
        <v>-22103334</v>
      </c>
    </row>
    <row r="612" spans="1:7" hidden="1">
      <c r="A612" t="s">
        <v>132</v>
      </c>
      <c r="B612">
        <v>20240202</v>
      </c>
      <c r="C612">
        <v>490114</v>
      </c>
      <c r="D612" t="s">
        <v>6190</v>
      </c>
      <c r="E612" t="s">
        <v>1085</v>
      </c>
      <c r="F612">
        <v>0</v>
      </c>
      <c r="G612">
        <v>-2335296</v>
      </c>
    </row>
    <row r="613" spans="1:7" hidden="1">
      <c r="A613" t="s">
        <v>132</v>
      </c>
      <c r="B613">
        <v>20240202</v>
      </c>
      <c r="C613">
        <v>490114</v>
      </c>
      <c r="D613" t="s">
        <v>6190</v>
      </c>
      <c r="E613" t="s">
        <v>1194</v>
      </c>
      <c r="F613">
        <v>0</v>
      </c>
      <c r="G613">
        <v>-57943575</v>
      </c>
    </row>
    <row r="614" spans="1:7" hidden="1">
      <c r="A614" t="s">
        <v>132</v>
      </c>
      <c r="B614">
        <v>20240202</v>
      </c>
      <c r="C614">
        <v>490114</v>
      </c>
      <c r="D614" t="s">
        <v>6190</v>
      </c>
      <c r="E614" t="s">
        <v>1181</v>
      </c>
      <c r="F614">
        <v>64</v>
      </c>
      <c r="G614">
        <v>8889570</v>
      </c>
    </row>
    <row r="615" spans="1:7" hidden="1">
      <c r="A615" t="s">
        <v>132</v>
      </c>
      <c r="B615">
        <v>20240202</v>
      </c>
      <c r="C615">
        <v>490114</v>
      </c>
      <c r="D615" t="s">
        <v>6190</v>
      </c>
      <c r="E615" t="s">
        <v>1084</v>
      </c>
      <c r="F615">
        <v>73</v>
      </c>
      <c r="G615">
        <v>12572216</v>
      </c>
    </row>
    <row r="616" spans="1:7" hidden="1">
      <c r="A616" t="s">
        <v>132</v>
      </c>
      <c r="B616">
        <v>20240202</v>
      </c>
      <c r="C616">
        <v>490114</v>
      </c>
      <c r="D616" t="s">
        <v>6190</v>
      </c>
      <c r="E616" t="s">
        <v>1035</v>
      </c>
      <c r="F616">
        <v>555</v>
      </c>
      <c r="G616">
        <v>11157337</v>
      </c>
    </row>
    <row r="617" spans="1:7" hidden="1">
      <c r="A617" t="s">
        <v>132</v>
      </c>
      <c r="B617">
        <v>20240202</v>
      </c>
      <c r="C617">
        <v>490114</v>
      </c>
      <c r="D617" t="s">
        <v>6190</v>
      </c>
      <c r="E617" t="s">
        <v>1066</v>
      </c>
      <c r="F617">
        <v>124</v>
      </c>
      <c r="G617">
        <v>10589130</v>
      </c>
    </row>
    <row r="618" spans="1:7" hidden="1">
      <c r="A618" t="s">
        <v>132</v>
      </c>
      <c r="B618">
        <v>20240202</v>
      </c>
      <c r="C618">
        <v>490114</v>
      </c>
      <c r="D618" t="s">
        <v>6190</v>
      </c>
      <c r="E618" t="s">
        <v>1064</v>
      </c>
      <c r="F618">
        <v>0</v>
      </c>
      <c r="G618">
        <v>-771085</v>
      </c>
    </row>
    <row r="619" spans="1:7" hidden="1">
      <c r="A619" t="s">
        <v>132</v>
      </c>
      <c r="B619">
        <v>20240202</v>
      </c>
      <c r="C619">
        <v>490114</v>
      </c>
      <c r="D619" t="s">
        <v>6190</v>
      </c>
      <c r="E619" t="s">
        <v>1092</v>
      </c>
      <c r="F619">
        <v>0</v>
      </c>
      <c r="G619">
        <v>-17321903</v>
      </c>
    </row>
    <row r="620" spans="1:7" hidden="1">
      <c r="A620" t="s">
        <v>132</v>
      </c>
      <c r="B620">
        <v>20240202</v>
      </c>
      <c r="C620">
        <v>490114</v>
      </c>
      <c r="D620" t="s">
        <v>6190</v>
      </c>
      <c r="E620" t="s">
        <v>9048</v>
      </c>
      <c r="F620">
        <v>51</v>
      </c>
      <c r="G620">
        <v>2165826</v>
      </c>
    </row>
    <row r="621" spans="1:7" hidden="1">
      <c r="A621" t="s">
        <v>132</v>
      </c>
      <c r="B621">
        <v>20240202</v>
      </c>
      <c r="C621">
        <v>490114</v>
      </c>
      <c r="D621" t="s">
        <v>6190</v>
      </c>
      <c r="E621" t="s">
        <v>8342</v>
      </c>
      <c r="F621">
        <v>124</v>
      </c>
      <c r="G621">
        <v>49599259</v>
      </c>
    </row>
    <row r="622" spans="1:7" hidden="1">
      <c r="A622" t="s">
        <v>132</v>
      </c>
      <c r="B622">
        <v>20240202</v>
      </c>
      <c r="C622">
        <v>490114</v>
      </c>
      <c r="D622" t="s">
        <v>6190</v>
      </c>
      <c r="E622" t="s">
        <v>1124</v>
      </c>
      <c r="F622">
        <v>12</v>
      </c>
      <c r="G622">
        <v>-131636</v>
      </c>
    </row>
    <row r="623" spans="1:7" hidden="1">
      <c r="A623" t="s">
        <v>132</v>
      </c>
      <c r="B623">
        <v>20240202</v>
      </c>
      <c r="C623">
        <v>490114</v>
      </c>
      <c r="D623" t="s">
        <v>6190</v>
      </c>
      <c r="E623" t="s">
        <v>1186</v>
      </c>
      <c r="F623">
        <v>201</v>
      </c>
      <c r="G623">
        <v>24260920</v>
      </c>
    </row>
    <row r="624" spans="1:7" hidden="1">
      <c r="A624" t="s">
        <v>132</v>
      </c>
      <c r="B624">
        <v>20240202</v>
      </c>
      <c r="C624">
        <v>490114</v>
      </c>
      <c r="D624" t="s">
        <v>6190</v>
      </c>
      <c r="E624" t="s">
        <v>1582</v>
      </c>
      <c r="F624">
        <v>201</v>
      </c>
      <c r="G624">
        <v>-505349</v>
      </c>
    </row>
    <row r="625" spans="1:7" hidden="1">
      <c r="A625" t="s">
        <v>132</v>
      </c>
      <c r="B625">
        <v>20240202</v>
      </c>
      <c r="C625">
        <v>490114</v>
      </c>
      <c r="D625" t="s">
        <v>6190</v>
      </c>
      <c r="E625" t="s">
        <v>8333</v>
      </c>
      <c r="F625">
        <v>0</v>
      </c>
      <c r="G625">
        <v>-243</v>
      </c>
    </row>
    <row r="626" spans="1:7" hidden="1">
      <c r="A626" t="s">
        <v>132</v>
      </c>
      <c r="B626">
        <v>20240202</v>
      </c>
      <c r="C626">
        <v>490114</v>
      </c>
      <c r="D626" t="s">
        <v>6190</v>
      </c>
      <c r="E626" t="s">
        <v>1583</v>
      </c>
      <c r="F626">
        <v>0</v>
      </c>
      <c r="G626">
        <v>-54611</v>
      </c>
    </row>
    <row r="627" spans="1:7" hidden="1">
      <c r="A627" t="s">
        <v>132</v>
      </c>
      <c r="B627">
        <v>20240202</v>
      </c>
      <c r="C627">
        <v>490114</v>
      </c>
      <c r="D627" t="s">
        <v>6190</v>
      </c>
      <c r="E627" t="s">
        <v>1207</v>
      </c>
      <c r="F627">
        <v>0</v>
      </c>
      <c r="G627">
        <v>-69</v>
      </c>
    </row>
    <row r="628" spans="1:7" hidden="1">
      <c r="A628" t="s">
        <v>132</v>
      </c>
      <c r="B628">
        <v>20240202</v>
      </c>
      <c r="C628">
        <v>490114</v>
      </c>
      <c r="D628" t="s">
        <v>6190</v>
      </c>
      <c r="E628" t="s">
        <v>8358</v>
      </c>
      <c r="F628">
        <v>0</v>
      </c>
      <c r="G628">
        <v>-17686632</v>
      </c>
    </row>
    <row r="629" spans="1:7" hidden="1">
      <c r="A629" t="s">
        <v>132</v>
      </c>
      <c r="B629">
        <v>20240203</v>
      </c>
      <c r="C629">
        <v>490114</v>
      </c>
      <c r="D629" t="s">
        <v>6190</v>
      </c>
      <c r="E629" t="s">
        <v>1184</v>
      </c>
      <c r="F629">
        <v>0</v>
      </c>
      <c r="G629">
        <v>-339075</v>
      </c>
    </row>
    <row r="630" spans="1:7" hidden="1">
      <c r="A630" t="s">
        <v>132</v>
      </c>
      <c r="B630">
        <v>20240203</v>
      </c>
      <c r="C630">
        <v>490114</v>
      </c>
      <c r="D630" t="s">
        <v>6190</v>
      </c>
      <c r="E630" t="s">
        <v>1581</v>
      </c>
      <c r="F630">
        <v>94</v>
      </c>
      <c r="G630">
        <v>-22103240</v>
      </c>
    </row>
    <row r="631" spans="1:7" hidden="1">
      <c r="A631" t="s">
        <v>132</v>
      </c>
      <c r="B631">
        <v>20240203</v>
      </c>
      <c r="C631">
        <v>490114</v>
      </c>
      <c r="D631" t="s">
        <v>6190</v>
      </c>
      <c r="E631" t="s">
        <v>1085</v>
      </c>
      <c r="F631">
        <v>0</v>
      </c>
      <c r="G631">
        <v>-2335296</v>
      </c>
    </row>
    <row r="632" spans="1:7" hidden="1">
      <c r="A632" t="s">
        <v>132</v>
      </c>
      <c r="B632">
        <v>20240203</v>
      </c>
      <c r="C632">
        <v>490114</v>
      </c>
      <c r="D632" t="s">
        <v>6190</v>
      </c>
      <c r="E632" t="s">
        <v>1194</v>
      </c>
      <c r="F632">
        <v>0</v>
      </c>
      <c r="G632">
        <v>-57943575</v>
      </c>
    </row>
    <row r="633" spans="1:7" hidden="1">
      <c r="A633" t="s">
        <v>132</v>
      </c>
      <c r="B633">
        <v>20240203</v>
      </c>
      <c r="C633">
        <v>490114</v>
      </c>
      <c r="D633" t="s">
        <v>6190</v>
      </c>
      <c r="E633" t="s">
        <v>1181</v>
      </c>
      <c r="F633">
        <v>64</v>
      </c>
      <c r="G633">
        <v>8889634</v>
      </c>
    </row>
    <row r="634" spans="1:7" hidden="1">
      <c r="A634" t="s">
        <v>132</v>
      </c>
      <c r="B634">
        <v>20240203</v>
      </c>
      <c r="C634">
        <v>490114</v>
      </c>
      <c r="D634" t="s">
        <v>6190</v>
      </c>
      <c r="E634" t="s">
        <v>1084</v>
      </c>
      <c r="F634">
        <v>73</v>
      </c>
      <c r="G634">
        <v>12572289</v>
      </c>
    </row>
    <row r="635" spans="1:7" hidden="1">
      <c r="A635" t="s">
        <v>132</v>
      </c>
      <c r="B635">
        <v>20240203</v>
      </c>
      <c r="C635">
        <v>490114</v>
      </c>
      <c r="D635" t="s">
        <v>6190</v>
      </c>
      <c r="E635" t="s">
        <v>1035</v>
      </c>
      <c r="F635">
        <v>555</v>
      </c>
      <c r="G635">
        <v>11157892</v>
      </c>
    </row>
    <row r="636" spans="1:7" hidden="1">
      <c r="A636" t="s">
        <v>132</v>
      </c>
      <c r="B636">
        <v>20240203</v>
      </c>
      <c r="C636">
        <v>490114</v>
      </c>
      <c r="D636" t="s">
        <v>6190</v>
      </c>
      <c r="E636" t="s">
        <v>1066</v>
      </c>
      <c r="F636">
        <v>124</v>
      </c>
      <c r="G636">
        <v>10589254</v>
      </c>
    </row>
    <row r="637" spans="1:7" hidden="1">
      <c r="A637" t="s">
        <v>132</v>
      </c>
      <c r="B637">
        <v>20240203</v>
      </c>
      <c r="C637">
        <v>490114</v>
      </c>
      <c r="D637" t="s">
        <v>6190</v>
      </c>
      <c r="E637" t="s">
        <v>1064</v>
      </c>
      <c r="F637">
        <v>0</v>
      </c>
      <c r="G637">
        <v>-771085</v>
      </c>
    </row>
    <row r="638" spans="1:7" hidden="1">
      <c r="A638" t="s">
        <v>132</v>
      </c>
      <c r="B638">
        <v>20240203</v>
      </c>
      <c r="C638">
        <v>490114</v>
      </c>
      <c r="D638" t="s">
        <v>6190</v>
      </c>
      <c r="E638" t="s">
        <v>1092</v>
      </c>
      <c r="F638">
        <v>0</v>
      </c>
      <c r="G638">
        <v>-17321903</v>
      </c>
    </row>
    <row r="639" spans="1:7" hidden="1">
      <c r="A639" t="s">
        <v>132</v>
      </c>
      <c r="B639">
        <v>20240203</v>
      </c>
      <c r="C639">
        <v>490114</v>
      </c>
      <c r="D639" t="s">
        <v>6190</v>
      </c>
      <c r="E639" t="s">
        <v>9048</v>
      </c>
      <c r="F639">
        <v>51</v>
      </c>
      <c r="G639">
        <v>2165877</v>
      </c>
    </row>
    <row r="640" spans="1:7" hidden="1">
      <c r="A640" t="s">
        <v>132</v>
      </c>
      <c r="B640">
        <v>20240203</v>
      </c>
      <c r="C640">
        <v>490114</v>
      </c>
      <c r="D640" t="s">
        <v>6190</v>
      </c>
      <c r="E640" t="s">
        <v>8342</v>
      </c>
      <c r="F640">
        <v>124</v>
      </c>
      <c r="G640">
        <v>49599383</v>
      </c>
    </row>
    <row r="641" spans="1:7" hidden="1">
      <c r="A641" t="s">
        <v>132</v>
      </c>
      <c r="B641">
        <v>20240203</v>
      </c>
      <c r="C641">
        <v>490114</v>
      </c>
      <c r="D641" t="s">
        <v>6190</v>
      </c>
      <c r="E641" t="s">
        <v>1124</v>
      </c>
      <c r="F641">
        <v>12</v>
      </c>
      <c r="G641">
        <v>-131624</v>
      </c>
    </row>
    <row r="642" spans="1:7" hidden="1">
      <c r="A642" t="s">
        <v>132</v>
      </c>
      <c r="B642">
        <v>20240203</v>
      </c>
      <c r="C642">
        <v>490114</v>
      </c>
      <c r="D642" t="s">
        <v>6190</v>
      </c>
      <c r="E642" t="s">
        <v>1186</v>
      </c>
      <c r="F642">
        <v>201</v>
      </c>
      <c r="G642">
        <v>24261121</v>
      </c>
    </row>
    <row r="643" spans="1:7" hidden="1">
      <c r="A643" t="s">
        <v>132</v>
      </c>
      <c r="B643">
        <v>20240203</v>
      </c>
      <c r="C643">
        <v>490114</v>
      </c>
      <c r="D643" t="s">
        <v>6190</v>
      </c>
      <c r="E643" t="s">
        <v>1582</v>
      </c>
      <c r="F643">
        <v>201</v>
      </c>
      <c r="G643">
        <v>-505148</v>
      </c>
    </row>
    <row r="644" spans="1:7" hidden="1">
      <c r="A644" t="s">
        <v>132</v>
      </c>
      <c r="B644">
        <v>20240203</v>
      </c>
      <c r="C644">
        <v>490114</v>
      </c>
      <c r="D644" t="s">
        <v>6190</v>
      </c>
      <c r="E644" t="s">
        <v>8333</v>
      </c>
      <c r="F644">
        <v>0</v>
      </c>
      <c r="G644">
        <v>-243</v>
      </c>
    </row>
    <row r="645" spans="1:7" hidden="1">
      <c r="A645" t="s">
        <v>132</v>
      </c>
      <c r="B645">
        <v>20240203</v>
      </c>
      <c r="C645">
        <v>490114</v>
      </c>
      <c r="D645" t="s">
        <v>6190</v>
      </c>
      <c r="E645" t="s">
        <v>1583</v>
      </c>
      <c r="F645">
        <v>0</v>
      </c>
      <c r="G645">
        <v>-54611</v>
      </c>
    </row>
    <row r="646" spans="1:7" hidden="1">
      <c r="A646" t="s">
        <v>132</v>
      </c>
      <c r="B646">
        <v>20240203</v>
      </c>
      <c r="C646">
        <v>490114</v>
      </c>
      <c r="D646" t="s">
        <v>6190</v>
      </c>
      <c r="E646" t="s">
        <v>1207</v>
      </c>
      <c r="F646">
        <v>0</v>
      </c>
      <c r="G646">
        <v>-69</v>
      </c>
    </row>
    <row r="647" spans="1:7" hidden="1">
      <c r="A647" t="s">
        <v>132</v>
      </c>
      <c r="B647">
        <v>20240203</v>
      </c>
      <c r="C647">
        <v>490114</v>
      </c>
      <c r="D647" t="s">
        <v>6190</v>
      </c>
      <c r="E647" t="s">
        <v>8358</v>
      </c>
      <c r="F647">
        <v>0</v>
      </c>
      <c r="G647">
        <v>-17686632</v>
      </c>
    </row>
    <row r="648" spans="1:7" hidden="1">
      <c r="A648" t="s">
        <v>132</v>
      </c>
      <c r="B648">
        <v>20240204</v>
      </c>
      <c r="C648">
        <v>490114</v>
      </c>
      <c r="D648" t="s">
        <v>6190</v>
      </c>
      <c r="E648" t="s">
        <v>1184</v>
      </c>
      <c r="F648">
        <v>0</v>
      </c>
      <c r="G648">
        <v>-339075</v>
      </c>
    </row>
    <row r="649" spans="1:7" hidden="1">
      <c r="A649" t="s">
        <v>132</v>
      </c>
      <c r="B649">
        <v>20240204</v>
      </c>
      <c r="C649">
        <v>490114</v>
      </c>
      <c r="D649" t="s">
        <v>6190</v>
      </c>
      <c r="E649" t="s">
        <v>1581</v>
      </c>
      <c r="F649">
        <v>94</v>
      </c>
      <c r="G649">
        <v>-22103146</v>
      </c>
    </row>
    <row r="650" spans="1:7" hidden="1">
      <c r="A650" t="s">
        <v>132</v>
      </c>
      <c r="B650">
        <v>20240204</v>
      </c>
      <c r="C650">
        <v>490114</v>
      </c>
      <c r="D650" t="s">
        <v>6190</v>
      </c>
      <c r="E650" t="s">
        <v>1085</v>
      </c>
      <c r="F650">
        <v>0</v>
      </c>
      <c r="G650">
        <v>-2335296</v>
      </c>
    </row>
    <row r="651" spans="1:7" hidden="1">
      <c r="A651" t="s">
        <v>132</v>
      </c>
      <c r="B651">
        <v>20240204</v>
      </c>
      <c r="C651">
        <v>490114</v>
      </c>
      <c r="D651" t="s">
        <v>6190</v>
      </c>
      <c r="E651" t="s">
        <v>1194</v>
      </c>
      <c r="F651">
        <v>0</v>
      </c>
      <c r="G651">
        <v>-57943575</v>
      </c>
    </row>
    <row r="652" spans="1:7" hidden="1">
      <c r="A652" t="s">
        <v>132</v>
      </c>
      <c r="B652">
        <v>20240204</v>
      </c>
      <c r="C652">
        <v>490114</v>
      </c>
      <c r="D652" t="s">
        <v>6190</v>
      </c>
      <c r="E652" t="s">
        <v>1181</v>
      </c>
      <c r="F652">
        <v>64</v>
      </c>
      <c r="G652">
        <v>8889698</v>
      </c>
    </row>
    <row r="653" spans="1:7" hidden="1">
      <c r="A653" t="s">
        <v>132</v>
      </c>
      <c r="B653">
        <v>20240204</v>
      </c>
      <c r="C653">
        <v>490114</v>
      </c>
      <c r="D653" t="s">
        <v>6190</v>
      </c>
      <c r="E653" t="s">
        <v>1084</v>
      </c>
      <c r="F653">
        <v>73</v>
      </c>
      <c r="G653">
        <v>12572362</v>
      </c>
    </row>
    <row r="654" spans="1:7" hidden="1">
      <c r="A654" t="s">
        <v>132</v>
      </c>
      <c r="B654">
        <v>20240204</v>
      </c>
      <c r="C654">
        <v>490114</v>
      </c>
      <c r="D654" t="s">
        <v>6190</v>
      </c>
      <c r="E654" t="s">
        <v>1035</v>
      </c>
      <c r="F654">
        <v>555</v>
      </c>
      <c r="G654">
        <v>11158447</v>
      </c>
    </row>
    <row r="655" spans="1:7" hidden="1">
      <c r="A655" t="s">
        <v>132</v>
      </c>
      <c r="B655">
        <v>20240204</v>
      </c>
      <c r="C655">
        <v>490114</v>
      </c>
      <c r="D655" t="s">
        <v>6190</v>
      </c>
      <c r="E655" t="s">
        <v>1066</v>
      </c>
      <c r="F655">
        <v>124</v>
      </c>
      <c r="G655">
        <v>10589378</v>
      </c>
    </row>
    <row r="656" spans="1:7" hidden="1">
      <c r="A656" t="s">
        <v>132</v>
      </c>
      <c r="B656">
        <v>20240204</v>
      </c>
      <c r="C656">
        <v>490114</v>
      </c>
      <c r="D656" t="s">
        <v>6190</v>
      </c>
      <c r="E656" t="s">
        <v>1064</v>
      </c>
      <c r="F656">
        <v>0</v>
      </c>
      <c r="G656">
        <v>-771085</v>
      </c>
    </row>
    <row r="657" spans="1:7" hidden="1">
      <c r="A657" t="s">
        <v>132</v>
      </c>
      <c r="B657">
        <v>20240204</v>
      </c>
      <c r="C657">
        <v>490114</v>
      </c>
      <c r="D657" t="s">
        <v>6190</v>
      </c>
      <c r="E657" t="s">
        <v>1092</v>
      </c>
      <c r="F657">
        <v>0</v>
      </c>
      <c r="G657">
        <v>-17321903</v>
      </c>
    </row>
    <row r="658" spans="1:7" hidden="1">
      <c r="A658" t="s">
        <v>132</v>
      </c>
      <c r="B658">
        <v>20240204</v>
      </c>
      <c r="C658">
        <v>490114</v>
      </c>
      <c r="D658" t="s">
        <v>6190</v>
      </c>
      <c r="E658" t="s">
        <v>9048</v>
      </c>
      <c r="F658">
        <v>51</v>
      </c>
      <c r="G658">
        <v>2165928</v>
      </c>
    </row>
    <row r="659" spans="1:7" hidden="1">
      <c r="A659" t="s">
        <v>132</v>
      </c>
      <c r="B659">
        <v>20240204</v>
      </c>
      <c r="C659">
        <v>490114</v>
      </c>
      <c r="D659" t="s">
        <v>6190</v>
      </c>
      <c r="E659" t="s">
        <v>8342</v>
      </c>
      <c r="F659">
        <v>124</v>
      </c>
      <c r="G659">
        <v>49599507</v>
      </c>
    </row>
    <row r="660" spans="1:7" hidden="1">
      <c r="A660" t="s">
        <v>132</v>
      </c>
      <c r="B660">
        <v>20240204</v>
      </c>
      <c r="C660">
        <v>490114</v>
      </c>
      <c r="D660" t="s">
        <v>6190</v>
      </c>
      <c r="E660" t="s">
        <v>1124</v>
      </c>
      <c r="F660">
        <v>12</v>
      </c>
      <c r="G660">
        <v>-131612</v>
      </c>
    </row>
    <row r="661" spans="1:7" hidden="1">
      <c r="A661" t="s">
        <v>132</v>
      </c>
      <c r="B661">
        <v>20240204</v>
      </c>
      <c r="C661">
        <v>490114</v>
      </c>
      <c r="D661" t="s">
        <v>6190</v>
      </c>
      <c r="E661" t="s">
        <v>1186</v>
      </c>
      <c r="F661">
        <v>201</v>
      </c>
      <c r="G661">
        <v>24261322</v>
      </c>
    </row>
    <row r="662" spans="1:7" hidden="1">
      <c r="A662" t="s">
        <v>132</v>
      </c>
      <c r="B662">
        <v>20240204</v>
      </c>
      <c r="C662">
        <v>490114</v>
      </c>
      <c r="D662" t="s">
        <v>6190</v>
      </c>
      <c r="E662" t="s">
        <v>1582</v>
      </c>
      <c r="F662">
        <v>201</v>
      </c>
      <c r="G662">
        <v>-504947</v>
      </c>
    </row>
    <row r="663" spans="1:7" hidden="1">
      <c r="A663" t="s">
        <v>132</v>
      </c>
      <c r="B663">
        <v>20240204</v>
      </c>
      <c r="C663">
        <v>490114</v>
      </c>
      <c r="D663" t="s">
        <v>6190</v>
      </c>
      <c r="E663" t="s">
        <v>8333</v>
      </c>
      <c r="F663">
        <v>0</v>
      </c>
      <c r="G663">
        <v>-243</v>
      </c>
    </row>
    <row r="664" spans="1:7" hidden="1">
      <c r="A664" t="s">
        <v>132</v>
      </c>
      <c r="B664">
        <v>20240204</v>
      </c>
      <c r="C664">
        <v>490114</v>
      </c>
      <c r="D664" t="s">
        <v>6190</v>
      </c>
      <c r="E664" t="s">
        <v>1583</v>
      </c>
      <c r="F664">
        <v>0</v>
      </c>
      <c r="G664">
        <v>-54611</v>
      </c>
    </row>
    <row r="665" spans="1:7" hidden="1">
      <c r="A665" t="s">
        <v>132</v>
      </c>
      <c r="B665">
        <v>20240204</v>
      </c>
      <c r="C665">
        <v>490114</v>
      </c>
      <c r="D665" t="s">
        <v>6190</v>
      </c>
      <c r="E665" t="s">
        <v>1207</v>
      </c>
      <c r="F665">
        <v>0</v>
      </c>
      <c r="G665">
        <v>-69</v>
      </c>
    </row>
    <row r="666" spans="1:7" hidden="1">
      <c r="A666" t="s">
        <v>132</v>
      </c>
      <c r="B666">
        <v>20240204</v>
      </c>
      <c r="C666">
        <v>490114</v>
      </c>
      <c r="D666" t="s">
        <v>6190</v>
      </c>
      <c r="E666" t="s">
        <v>8358</v>
      </c>
      <c r="F666">
        <v>0</v>
      </c>
      <c r="G666">
        <v>-17686632</v>
      </c>
    </row>
    <row r="667" spans="1:7" hidden="1">
      <c r="A667" t="s">
        <v>132</v>
      </c>
      <c r="B667">
        <v>20240205</v>
      </c>
      <c r="C667">
        <v>490114</v>
      </c>
      <c r="D667" t="s">
        <v>6190</v>
      </c>
      <c r="E667" t="s">
        <v>1184</v>
      </c>
      <c r="F667">
        <v>0</v>
      </c>
      <c r="G667">
        <v>-339075</v>
      </c>
    </row>
    <row r="668" spans="1:7" hidden="1">
      <c r="A668" t="s">
        <v>132</v>
      </c>
      <c r="B668">
        <v>20240205</v>
      </c>
      <c r="C668">
        <v>490114</v>
      </c>
      <c r="D668" t="s">
        <v>6190</v>
      </c>
      <c r="E668" t="s">
        <v>1581</v>
      </c>
      <c r="F668">
        <v>89</v>
      </c>
      <c r="G668">
        <v>-22103057</v>
      </c>
    </row>
    <row r="669" spans="1:7" hidden="1">
      <c r="A669" t="s">
        <v>132</v>
      </c>
      <c r="B669">
        <v>20240205</v>
      </c>
      <c r="C669">
        <v>490114</v>
      </c>
      <c r="D669" t="s">
        <v>6190</v>
      </c>
      <c r="E669" t="s">
        <v>1085</v>
      </c>
      <c r="F669">
        <v>0</v>
      </c>
      <c r="G669">
        <v>-2335296</v>
      </c>
    </row>
    <row r="670" spans="1:7" hidden="1">
      <c r="A670" t="s">
        <v>132</v>
      </c>
      <c r="B670">
        <v>20240205</v>
      </c>
      <c r="C670">
        <v>490114</v>
      </c>
      <c r="D670" t="s">
        <v>6190</v>
      </c>
      <c r="E670" t="s">
        <v>1194</v>
      </c>
      <c r="F670">
        <v>0</v>
      </c>
      <c r="G670">
        <v>-57943575</v>
      </c>
    </row>
    <row r="671" spans="1:7" hidden="1">
      <c r="A671" t="s">
        <v>132</v>
      </c>
      <c r="B671">
        <v>20240205</v>
      </c>
      <c r="C671">
        <v>490114</v>
      </c>
      <c r="D671" t="s">
        <v>6190</v>
      </c>
      <c r="E671" t="s">
        <v>1181</v>
      </c>
      <c r="F671">
        <v>60</v>
      </c>
      <c r="G671">
        <v>8889758</v>
      </c>
    </row>
    <row r="672" spans="1:7" hidden="1">
      <c r="A672" t="s">
        <v>132</v>
      </c>
      <c r="B672">
        <v>20240205</v>
      </c>
      <c r="C672">
        <v>490114</v>
      </c>
      <c r="D672" t="s">
        <v>6190</v>
      </c>
      <c r="E672" t="s">
        <v>1084</v>
      </c>
      <c r="F672">
        <v>68</v>
      </c>
      <c r="G672">
        <v>12572430</v>
      </c>
    </row>
    <row r="673" spans="1:7" hidden="1">
      <c r="A673" t="s">
        <v>132</v>
      </c>
      <c r="B673">
        <v>20240205</v>
      </c>
      <c r="C673">
        <v>490114</v>
      </c>
      <c r="D673" t="s">
        <v>6190</v>
      </c>
      <c r="E673" t="s">
        <v>1035</v>
      </c>
      <c r="F673">
        <v>522</v>
      </c>
      <c r="G673">
        <v>11158969</v>
      </c>
    </row>
    <row r="674" spans="1:7" hidden="1">
      <c r="A674" t="s">
        <v>132</v>
      </c>
      <c r="B674">
        <v>20240205</v>
      </c>
      <c r="C674">
        <v>490114</v>
      </c>
      <c r="D674" t="s">
        <v>6190</v>
      </c>
      <c r="E674" t="s">
        <v>1066</v>
      </c>
      <c r="F674">
        <v>117</v>
      </c>
      <c r="G674">
        <v>10589495</v>
      </c>
    </row>
    <row r="675" spans="1:7" hidden="1">
      <c r="A675" t="s">
        <v>132</v>
      </c>
      <c r="B675">
        <v>20240205</v>
      </c>
      <c r="C675">
        <v>490114</v>
      </c>
      <c r="D675" t="s">
        <v>6190</v>
      </c>
      <c r="E675" t="s">
        <v>1064</v>
      </c>
      <c r="F675">
        <v>0</v>
      </c>
      <c r="G675">
        <v>-771085</v>
      </c>
    </row>
    <row r="676" spans="1:7" hidden="1">
      <c r="A676" t="s">
        <v>132</v>
      </c>
      <c r="B676">
        <v>20240205</v>
      </c>
      <c r="C676">
        <v>490114</v>
      </c>
      <c r="D676" t="s">
        <v>6190</v>
      </c>
      <c r="E676" t="s">
        <v>1092</v>
      </c>
      <c r="F676">
        <v>0</v>
      </c>
      <c r="G676">
        <v>-17321903</v>
      </c>
    </row>
    <row r="677" spans="1:7" hidden="1">
      <c r="A677" t="s">
        <v>132</v>
      </c>
      <c r="B677">
        <v>20240205</v>
      </c>
      <c r="C677">
        <v>490114</v>
      </c>
      <c r="D677" t="s">
        <v>6190</v>
      </c>
      <c r="E677" t="s">
        <v>9048</v>
      </c>
      <c r="F677">
        <v>48</v>
      </c>
      <c r="G677">
        <v>2165976</v>
      </c>
    </row>
    <row r="678" spans="1:7" hidden="1">
      <c r="A678" t="s">
        <v>132</v>
      </c>
      <c r="B678">
        <v>20240205</v>
      </c>
      <c r="C678">
        <v>490114</v>
      </c>
      <c r="D678" t="s">
        <v>6190</v>
      </c>
      <c r="E678" t="s">
        <v>8342</v>
      </c>
      <c r="F678">
        <v>117</v>
      </c>
      <c r="G678">
        <v>49599624</v>
      </c>
    </row>
    <row r="679" spans="1:7" hidden="1">
      <c r="A679" t="s">
        <v>132</v>
      </c>
      <c r="B679">
        <v>20240205</v>
      </c>
      <c r="C679">
        <v>490114</v>
      </c>
      <c r="D679" t="s">
        <v>6190</v>
      </c>
      <c r="E679" t="s">
        <v>1124</v>
      </c>
      <c r="F679">
        <v>12</v>
      </c>
      <c r="G679">
        <v>-131600</v>
      </c>
    </row>
    <row r="680" spans="1:7" hidden="1">
      <c r="A680" t="s">
        <v>132</v>
      </c>
      <c r="B680">
        <v>20240205</v>
      </c>
      <c r="C680">
        <v>490114</v>
      </c>
      <c r="D680" t="s">
        <v>6190</v>
      </c>
      <c r="E680" t="s">
        <v>1186</v>
      </c>
      <c r="F680">
        <v>190</v>
      </c>
      <c r="G680">
        <v>24261512</v>
      </c>
    </row>
    <row r="681" spans="1:7" hidden="1">
      <c r="A681" t="s">
        <v>132</v>
      </c>
      <c r="B681">
        <v>20240205</v>
      </c>
      <c r="C681">
        <v>490114</v>
      </c>
      <c r="D681" t="s">
        <v>6190</v>
      </c>
      <c r="E681" t="s">
        <v>1582</v>
      </c>
      <c r="F681">
        <v>190</v>
      </c>
      <c r="G681">
        <v>-504757</v>
      </c>
    </row>
    <row r="682" spans="1:7" hidden="1">
      <c r="A682" t="s">
        <v>132</v>
      </c>
      <c r="B682">
        <v>20240205</v>
      </c>
      <c r="C682">
        <v>490114</v>
      </c>
      <c r="D682" t="s">
        <v>6190</v>
      </c>
      <c r="E682" t="s">
        <v>8333</v>
      </c>
      <c r="F682">
        <v>0</v>
      </c>
      <c r="G682">
        <v>-243</v>
      </c>
    </row>
    <row r="683" spans="1:7" hidden="1">
      <c r="A683" t="s">
        <v>132</v>
      </c>
      <c r="B683">
        <v>20240205</v>
      </c>
      <c r="C683">
        <v>490114</v>
      </c>
      <c r="D683" t="s">
        <v>6190</v>
      </c>
      <c r="E683" t="s">
        <v>1583</v>
      </c>
      <c r="F683">
        <v>0</v>
      </c>
      <c r="G683">
        <v>-54611</v>
      </c>
    </row>
    <row r="684" spans="1:7" hidden="1">
      <c r="A684" t="s">
        <v>132</v>
      </c>
      <c r="B684">
        <v>20240205</v>
      </c>
      <c r="C684">
        <v>490114</v>
      </c>
      <c r="D684" t="s">
        <v>6190</v>
      </c>
      <c r="E684" t="s">
        <v>1207</v>
      </c>
      <c r="F684">
        <v>0</v>
      </c>
      <c r="G684">
        <v>-69</v>
      </c>
    </row>
    <row r="685" spans="1:7" hidden="1">
      <c r="A685" t="s">
        <v>132</v>
      </c>
      <c r="B685">
        <v>20240205</v>
      </c>
      <c r="C685">
        <v>490114</v>
      </c>
      <c r="D685" t="s">
        <v>6190</v>
      </c>
      <c r="E685" t="s">
        <v>8358</v>
      </c>
      <c r="F685">
        <v>0</v>
      </c>
      <c r="G685">
        <v>-17686632</v>
      </c>
    </row>
    <row r="686" spans="1:7" hidden="1">
      <c r="A686" t="s">
        <v>132</v>
      </c>
      <c r="B686">
        <v>20240206</v>
      </c>
      <c r="C686">
        <v>490114</v>
      </c>
      <c r="D686" t="s">
        <v>6190</v>
      </c>
      <c r="E686" t="s">
        <v>1184</v>
      </c>
      <c r="F686">
        <v>0</v>
      </c>
      <c r="G686">
        <v>-339075</v>
      </c>
    </row>
    <row r="687" spans="1:7" hidden="1">
      <c r="A687" t="s">
        <v>132</v>
      </c>
      <c r="B687">
        <v>20240206</v>
      </c>
      <c r="C687">
        <v>490114</v>
      </c>
      <c r="D687" t="s">
        <v>6190</v>
      </c>
      <c r="E687" t="s">
        <v>1581</v>
      </c>
      <c r="F687">
        <v>85</v>
      </c>
      <c r="G687">
        <v>-22102972</v>
      </c>
    </row>
    <row r="688" spans="1:7" hidden="1">
      <c r="A688" t="s">
        <v>132</v>
      </c>
      <c r="B688">
        <v>20240206</v>
      </c>
      <c r="C688">
        <v>490114</v>
      </c>
      <c r="D688" t="s">
        <v>6190</v>
      </c>
      <c r="E688" t="s">
        <v>1085</v>
      </c>
      <c r="F688">
        <v>0</v>
      </c>
      <c r="G688">
        <v>-2335296</v>
      </c>
    </row>
    <row r="689" spans="1:7" hidden="1">
      <c r="A689" t="s">
        <v>132</v>
      </c>
      <c r="B689">
        <v>20240206</v>
      </c>
      <c r="C689">
        <v>490114</v>
      </c>
      <c r="D689" t="s">
        <v>6190</v>
      </c>
      <c r="E689" t="s">
        <v>1194</v>
      </c>
      <c r="F689">
        <v>0</v>
      </c>
      <c r="G689">
        <v>-57943575</v>
      </c>
    </row>
    <row r="690" spans="1:7" hidden="1">
      <c r="A690" t="s">
        <v>132</v>
      </c>
      <c r="B690">
        <v>20240206</v>
      </c>
      <c r="C690">
        <v>490114</v>
      </c>
      <c r="D690" t="s">
        <v>6190</v>
      </c>
      <c r="E690" t="s">
        <v>1181</v>
      </c>
      <c r="F690">
        <v>58</v>
      </c>
      <c r="G690">
        <v>8889816</v>
      </c>
    </row>
    <row r="691" spans="1:7" hidden="1">
      <c r="A691" t="s">
        <v>132</v>
      </c>
      <c r="B691">
        <v>20240206</v>
      </c>
      <c r="C691">
        <v>490114</v>
      </c>
      <c r="D691" t="s">
        <v>6190</v>
      </c>
      <c r="E691" t="s">
        <v>1084</v>
      </c>
      <c r="F691">
        <v>66</v>
      </c>
      <c r="G691">
        <v>12572496</v>
      </c>
    </row>
    <row r="692" spans="1:7" hidden="1">
      <c r="A692" t="s">
        <v>132</v>
      </c>
      <c r="B692">
        <v>20240206</v>
      </c>
      <c r="C692">
        <v>490114</v>
      </c>
      <c r="D692" t="s">
        <v>6190</v>
      </c>
      <c r="E692" t="s">
        <v>1035</v>
      </c>
      <c r="F692">
        <v>502</v>
      </c>
      <c r="G692">
        <v>11159471</v>
      </c>
    </row>
    <row r="693" spans="1:7" hidden="1">
      <c r="A693" t="s">
        <v>132</v>
      </c>
      <c r="B693">
        <v>20240206</v>
      </c>
      <c r="C693">
        <v>490114</v>
      </c>
      <c r="D693" t="s">
        <v>6190</v>
      </c>
      <c r="E693" t="s">
        <v>1066</v>
      </c>
      <c r="F693">
        <v>112</v>
      </c>
      <c r="G693">
        <v>10589607</v>
      </c>
    </row>
    <row r="694" spans="1:7" hidden="1">
      <c r="A694" t="s">
        <v>132</v>
      </c>
      <c r="B694">
        <v>20240206</v>
      </c>
      <c r="C694">
        <v>490114</v>
      </c>
      <c r="D694" t="s">
        <v>6190</v>
      </c>
      <c r="E694" t="s">
        <v>1064</v>
      </c>
      <c r="F694">
        <v>0</v>
      </c>
      <c r="G694">
        <v>-771085</v>
      </c>
    </row>
    <row r="695" spans="1:7" hidden="1">
      <c r="A695" t="s">
        <v>132</v>
      </c>
      <c r="B695">
        <v>20240206</v>
      </c>
      <c r="C695">
        <v>490114</v>
      </c>
      <c r="D695" t="s">
        <v>6190</v>
      </c>
      <c r="E695" t="s">
        <v>1092</v>
      </c>
      <c r="F695">
        <v>0</v>
      </c>
      <c r="G695">
        <v>-17321903</v>
      </c>
    </row>
    <row r="696" spans="1:7" hidden="1">
      <c r="A696" t="s">
        <v>132</v>
      </c>
      <c r="B696">
        <v>20240206</v>
      </c>
      <c r="C696">
        <v>490114</v>
      </c>
      <c r="D696" t="s">
        <v>6190</v>
      </c>
      <c r="E696" t="s">
        <v>9048</v>
      </c>
      <c r="F696">
        <v>46</v>
      </c>
      <c r="G696">
        <v>2166022</v>
      </c>
    </row>
    <row r="697" spans="1:7" hidden="1">
      <c r="A697" t="s">
        <v>132</v>
      </c>
      <c r="B697">
        <v>20240206</v>
      </c>
      <c r="C697">
        <v>490114</v>
      </c>
      <c r="D697" t="s">
        <v>6190</v>
      </c>
      <c r="E697" t="s">
        <v>8342</v>
      </c>
      <c r="F697">
        <v>112</v>
      </c>
      <c r="G697">
        <v>49599736</v>
      </c>
    </row>
    <row r="698" spans="1:7" hidden="1">
      <c r="A698" t="s">
        <v>132</v>
      </c>
      <c r="B698">
        <v>20240206</v>
      </c>
      <c r="C698">
        <v>490114</v>
      </c>
      <c r="D698" t="s">
        <v>6190</v>
      </c>
      <c r="E698" t="s">
        <v>1124</v>
      </c>
      <c r="F698">
        <v>11</v>
      </c>
      <c r="G698">
        <v>-131589</v>
      </c>
    </row>
    <row r="699" spans="1:7" hidden="1">
      <c r="A699" t="s">
        <v>132</v>
      </c>
      <c r="B699">
        <v>20240206</v>
      </c>
      <c r="C699">
        <v>490114</v>
      </c>
      <c r="D699" t="s">
        <v>6190</v>
      </c>
      <c r="E699" t="s">
        <v>1186</v>
      </c>
      <c r="F699">
        <v>182</v>
      </c>
      <c r="G699">
        <v>24261694</v>
      </c>
    </row>
    <row r="700" spans="1:7" hidden="1">
      <c r="A700" t="s">
        <v>132</v>
      </c>
      <c r="B700">
        <v>20240206</v>
      </c>
      <c r="C700">
        <v>490114</v>
      </c>
      <c r="D700" t="s">
        <v>6190</v>
      </c>
      <c r="E700" t="s">
        <v>1582</v>
      </c>
      <c r="F700">
        <v>182</v>
      </c>
      <c r="G700">
        <v>-504575</v>
      </c>
    </row>
    <row r="701" spans="1:7" hidden="1">
      <c r="A701" t="s">
        <v>132</v>
      </c>
      <c r="B701">
        <v>20240206</v>
      </c>
      <c r="C701">
        <v>490114</v>
      </c>
      <c r="D701" t="s">
        <v>6190</v>
      </c>
      <c r="E701" t="s">
        <v>8333</v>
      </c>
      <c r="F701">
        <v>0</v>
      </c>
      <c r="G701">
        <v>-243</v>
      </c>
    </row>
    <row r="702" spans="1:7" hidden="1">
      <c r="A702" t="s">
        <v>132</v>
      </c>
      <c r="B702">
        <v>20240206</v>
      </c>
      <c r="C702">
        <v>490114</v>
      </c>
      <c r="D702" t="s">
        <v>6190</v>
      </c>
      <c r="E702" t="s">
        <v>1583</v>
      </c>
      <c r="F702">
        <v>0</v>
      </c>
      <c r="G702">
        <v>-54611</v>
      </c>
    </row>
    <row r="703" spans="1:7" hidden="1">
      <c r="A703" t="s">
        <v>132</v>
      </c>
      <c r="B703">
        <v>20240206</v>
      </c>
      <c r="C703">
        <v>490114</v>
      </c>
      <c r="D703" t="s">
        <v>6190</v>
      </c>
      <c r="E703" t="s">
        <v>1207</v>
      </c>
      <c r="F703">
        <v>0</v>
      </c>
      <c r="G703">
        <v>-69</v>
      </c>
    </row>
    <row r="704" spans="1:7" hidden="1">
      <c r="A704" t="s">
        <v>132</v>
      </c>
      <c r="B704">
        <v>20240206</v>
      </c>
      <c r="C704">
        <v>490114</v>
      </c>
      <c r="D704" t="s">
        <v>6190</v>
      </c>
      <c r="E704" t="s">
        <v>8358</v>
      </c>
      <c r="F704">
        <v>0</v>
      </c>
      <c r="G704">
        <v>-17686632</v>
      </c>
    </row>
    <row r="705" spans="1:7" hidden="1">
      <c r="A705" t="s">
        <v>132</v>
      </c>
      <c r="B705">
        <v>20240207</v>
      </c>
      <c r="C705">
        <v>490114</v>
      </c>
      <c r="D705" t="s">
        <v>6190</v>
      </c>
      <c r="E705" t="s">
        <v>1184</v>
      </c>
      <c r="F705">
        <v>0</v>
      </c>
      <c r="G705">
        <v>-339075</v>
      </c>
    </row>
    <row r="706" spans="1:7" hidden="1">
      <c r="A706" t="s">
        <v>132</v>
      </c>
      <c r="B706">
        <v>20240207</v>
      </c>
      <c r="C706">
        <v>490114</v>
      </c>
      <c r="D706" t="s">
        <v>6190</v>
      </c>
      <c r="E706" t="s">
        <v>1581</v>
      </c>
      <c r="F706">
        <v>84</v>
      </c>
      <c r="G706">
        <v>-22102888</v>
      </c>
    </row>
    <row r="707" spans="1:7" hidden="1">
      <c r="A707" t="s">
        <v>132</v>
      </c>
      <c r="B707">
        <v>20240207</v>
      </c>
      <c r="C707">
        <v>490114</v>
      </c>
      <c r="D707" t="s">
        <v>6190</v>
      </c>
      <c r="E707" t="s">
        <v>1085</v>
      </c>
      <c r="F707">
        <v>0</v>
      </c>
      <c r="G707">
        <v>-2335296</v>
      </c>
    </row>
    <row r="708" spans="1:7" hidden="1">
      <c r="A708" t="s">
        <v>132</v>
      </c>
      <c r="B708">
        <v>20240207</v>
      </c>
      <c r="C708">
        <v>490114</v>
      </c>
      <c r="D708" t="s">
        <v>6190</v>
      </c>
      <c r="E708" t="s">
        <v>1194</v>
      </c>
      <c r="F708">
        <v>0</v>
      </c>
      <c r="G708">
        <v>-57943575</v>
      </c>
    </row>
    <row r="709" spans="1:7" hidden="1">
      <c r="A709" t="s">
        <v>132</v>
      </c>
      <c r="B709">
        <v>20240207</v>
      </c>
      <c r="C709">
        <v>490114</v>
      </c>
      <c r="D709" t="s">
        <v>6190</v>
      </c>
      <c r="E709" t="s">
        <v>1181</v>
      </c>
      <c r="F709">
        <v>57</v>
      </c>
      <c r="G709">
        <v>8889873</v>
      </c>
    </row>
    <row r="710" spans="1:7" hidden="1">
      <c r="A710" t="s">
        <v>132</v>
      </c>
      <c r="B710">
        <v>20240207</v>
      </c>
      <c r="C710">
        <v>490114</v>
      </c>
      <c r="D710" t="s">
        <v>6190</v>
      </c>
      <c r="E710" t="s">
        <v>1084</v>
      </c>
      <c r="F710">
        <v>65</v>
      </c>
      <c r="G710">
        <v>12572561</v>
      </c>
    </row>
    <row r="711" spans="1:7" hidden="1">
      <c r="A711" t="s">
        <v>132</v>
      </c>
      <c r="B711">
        <v>20240207</v>
      </c>
      <c r="C711">
        <v>490114</v>
      </c>
      <c r="D711" t="s">
        <v>6190</v>
      </c>
      <c r="E711" t="s">
        <v>1035</v>
      </c>
      <c r="F711">
        <v>499</v>
      </c>
      <c r="G711">
        <v>11159970</v>
      </c>
    </row>
    <row r="712" spans="1:7" hidden="1">
      <c r="A712" t="s">
        <v>132</v>
      </c>
      <c r="B712">
        <v>20240207</v>
      </c>
      <c r="C712">
        <v>490114</v>
      </c>
      <c r="D712" t="s">
        <v>6190</v>
      </c>
      <c r="E712" t="s">
        <v>1066</v>
      </c>
      <c r="F712">
        <v>111</v>
      </c>
      <c r="G712">
        <v>10589718</v>
      </c>
    </row>
    <row r="713" spans="1:7" hidden="1">
      <c r="A713" t="s">
        <v>132</v>
      </c>
      <c r="B713">
        <v>20240207</v>
      </c>
      <c r="C713">
        <v>490114</v>
      </c>
      <c r="D713" t="s">
        <v>6190</v>
      </c>
      <c r="E713" t="s">
        <v>1064</v>
      </c>
      <c r="F713">
        <v>0</v>
      </c>
      <c r="G713">
        <v>-771085</v>
      </c>
    </row>
    <row r="714" spans="1:7" hidden="1">
      <c r="A714" t="s">
        <v>132</v>
      </c>
      <c r="B714">
        <v>20240207</v>
      </c>
      <c r="C714">
        <v>490114</v>
      </c>
      <c r="D714" t="s">
        <v>6190</v>
      </c>
      <c r="E714" t="s">
        <v>1092</v>
      </c>
      <c r="F714">
        <v>0</v>
      </c>
      <c r="G714">
        <v>-17321903</v>
      </c>
    </row>
    <row r="715" spans="1:7" hidden="1">
      <c r="A715" t="s">
        <v>132</v>
      </c>
      <c r="B715">
        <v>20240207</v>
      </c>
      <c r="C715">
        <v>490114</v>
      </c>
      <c r="D715" t="s">
        <v>6190</v>
      </c>
      <c r="E715" t="s">
        <v>9048</v>
      </c>
      <c r="F715">
        <v>46</v>
      </c>
      <c r="G715">
        <v>2166068</v>
      </c>
    </row>
    <row r="716" spans="1:7" hidden="1">
      <c r="A716" t="s">
        <v>132</v>
      </c>
      <c r="B716">
        <v>20240207</v>
      </c>
      <c r="C716">
        <v>490114</v>
      </c>
      <c r="D716" t="s">
        <v>6190</v>
      </c>
      <c r="E716" t="s">
        <v>8342</v>
      </c>
      <c r="F716">
        <v>111</v>
      </c>
      <c r="G716">
        <v>49599847</v>
      </c>
    </row>
    <row r="717" spans="1:7" hidden="1">
      <c r="A717" t="s">
        <v>132</v>
      </c>
      <c r="B717">
        <v>20240207</v>
      </c>
      <c r="C717">
        <v>490114</v>
      </c>
      <c r="D717" t="s">
        <v>6190</v>
      </c>
      <c r="E717" t="s">
        <v>1124</v>
      </c>
      <c r="F717">
        <v>11</v>
      </c>
      <c r="G717">
        <v>-131578</v>
      </c>
    </row>
    <row r="718" spans="1:7" hidden="1">
      <c r="A718" t="s">
        <v>132</v>
      </c>
      <c r="B718">
        <v>20240207</v>
      </c>
      <c r="C718">
        <v>490114</v>
      </c>
      <c r="D718" t="s">
        <v>6190</v>
      </c>
      <c r="E718" t="s">
        <v>1186</v>
      </c>
      <c r="F718">
        <v>180</v>
      </c>
      <c r="G718">
        <v>24261874</v>
      </c>
    </row>
    <row r="719" spans="1:7" hidden="1">
      <c r="A719" t="s">
        <v>132</v>
      </c>
      <c r="B719">
        <v>20240207</v>
      </c>
      <c r="C719">
        <v>490114</v>
      </c>
      <c r="D719" t="s">
        <v>6190</v>
      </c>
      <c r="E719" t="s">
        <v>1582</v>
      </c>
      <c r="F719">
        <v>180</v>
      </c>
      <c r="G719">
        <v>-504395</v>
      </c>
    </row>
    <row r="720" spans="1:7" hidden="1">
      <c r="A720" t="s">
        <v>132</v>
      </c>
      <c r="B720">
        <v>20240207</v>
      </c>
      <c r="C720">
        <v>490114</v>
      </c>
      <c r="D720" t="s">
        <v>6190</v>
      </c>
      <c r="E720" t="s">
        <v>8333</v>
      </c>
      <c r="F720">
        <v>0</v>
      </c>
      <c r="G720">
        <v>-243</v>
      </c>
    </row>
    <row r="721" spans="1:7" hidden="1">
      <c r="A721" t="s">
        <v>132</v>
      </c>
      <c r="B721">
        <v>20240207</v>
      </c>
      <c r="C721">
        <v>490114</v>
      </c>
      <c r="D721" t="s">
        <v>6190</v>
      </c>
      <c r="E721" t="s">
        <v>1583</v>
      </c>
      <c r="F721">
        <v>0</v>
      </c>
      <c r="G721">
        <v>-54611</v>
      </c>
    </row>
    <row r="722" spans="1:7" hidden="1">
      <c r="A722" t="s">
        <v>132</v>
      </c>
      <c r="B722">
        <v>20240207</v>
      </c>
      <c r="C722">
        <v>490114</v>
      </c>
      <c r="D722" t="s">
        <v>6190</v>
      </c>
      <c r="E722" t="s">
        <v>1207</v>
      </c>
      <c r="F722">
        <v>0</v>
      </c>
      <c r="G722">
        <v>-69</v>
      </c>
    </row>
    <row r="723" spans="1:7" hidden="1">
      <c r="A723" t="s">
        <v>132</v>
      </c>
      <c r="B723">
        <v>20240207</v>
      </c>
      <c r="C723">
        <v>490114</v>
      </c>
      <c r="D723" t="s">
        <v>6190</v>
      </c>
      <c r="E723" t="s">
        <v>8358</v>
      </c>
      <c r="F723">
        <v>0</v>
      </c>
      <c r="G723">
        <v>-17686632</v>
      </c>
    </row>
    <row r="724" spans="1:7" hidden="1">
      <c r="A724" t="s">
        <v>132</v>
      </c>
      <c r="B724">
        <v>20240208</v>
      </c>
      <c r="C724">
        <v>490114</v>
      </c>
      <c r="D724" t="s">
        <v>6190</v>
      </c>
      <c r="E724" t="s">
        <v>1184</v>
      </c>
      <c r="F724">
        <v>0</v>
      </c>
      <c r="G724">
        <v>-339075</v>
      </c>
    </row>
    <row r="725" spans="1:7" hidden="1">
      <c r="A725" t="s">
        <v>132</v>
      </c>
      <c r="B725">
        <v>20240208</v>
      </c>
      <c r="C725">
        <v>490114</v>
      </c>
      <c r="D725" t="s">
        <v>6190</v>
      </c>
      <c r="E725" t="s">
        <v>1581</v>
      </c>
      <c r="F725">
        <v>85</v>
      </c>
      <c r="G725">
        <v>-22102803</v>
      </c>
    </row>
    <row r="726" spans="1:7" hidden="1">
      <c r="A726" t="s">
        <v>132</v>
      </c>
      <c r="B726">
        <v>20240208</v>
      </c>
      <c r="C726">
        <v>490114</v>
      </c>
      <c r="D726" t="s">
        <v>6190</v>
      </c>
      <c r="E726" t="s">
        <v>1085</v>
      </c>
      <c r="F726">
        <v>0</v>
      </c>
      <c r="G726">
        <v>-2335296</v>
      </c>
    </row>
    <row r="727" spans="1:7" hidden="1">
      <c r="A727" t="s">
        <v>132</v>
      </c>
      <c r="B727">
        <v>20240208</v>
      </c>
      <c r="C727">
        <v>490114</v>
      </c>
      <c r="D727" t="s">
        <v>6190</v>
      </c>
      <c r="E727" t="s">
        <v>1194</v>
      </c>
      <c r="F727">
        <v>0</v>
      </c>
      <c r="G727">
        <v>-57943575</v>
      </c>
    </row>
    <row r="728" spans="1:7" hidden="1">
      <c r="A728" t="s">
        <v>132</v>
      </c>
      <c r="B728">
        <v>20240208</v>
      </c>
      <c r="C728">
        <v>490114</v>
      </c>
      <c r="D728" t="s">
        <v>6190</v>
      </c>
      <c r="E728" t="s">
        <v>1181</v>
      </c>
      <c r="F728">
        <v>58</v>
      </c>
      <c r="G728">
        <v>8889931</v>
      </c>
    </row>
    <row r="729" spans="1:7" hidden="1">
      <c r="A729" t="s">
        <v>132</v>
      </c>
      <c r="B729">
        <v>20240208</v>
      </c>
      <c r="C729">
        <v>490114</v>
      </c>
      <c r="D729" t="s">
        <v>6190</v>
      </c>
      <c r="E729" t="s">
        <v>1084</v>
      </c>
      <c r="F729">
        <v>65</v>
      </c>
      <c r="G729">
        <v>12572626</v>
      </c>
    </row>
    <row r="730" spans="1:7" hidden="1">
      <c r="A730" t="s">
        <v>132</v>
      </c>
      <c r="B730">
        <v>20240208</v>
      </c>
      <c r="C730">
        <v>490114</v>
      </c>
      <c r="D730" t="s">
        <v>6190</v>
      </c>
      <c r="E730" t="s">
        <v>1035</v>
      </c>
      <c r="F730">
        <v>499</v>
      </c>
      <c r="G730">
        <v>11160469</v>
      </c>
    </row>
    <row r="731" spans="1:7" hidden="1">
      <c r="A731" t="s">
        <v>132</v>
      </c>
      <c r="B731">
        <v>20240208</v>
      </c>
      <c r="C731">
        <v>490114</v>
      </c>
      <c r="D731" t="s">
        <v>6190</v>
      </c>
      <c r="E731" t="s">
        <v>1066</v>
      </c>
      <c r="F731">
        <v>112</v>
      </c>
      <c r="G731">
        <v>10589830</v>
      </c>
    </row>
    <row r="732" spans="1:7" hidden="1">
      <c r="A732" t="s">
        <v>132</v>
      </c>
      <c r="B732">
        <v>20240208</v>
      </c>
      <c r="C732">
        <v>490114</v>
      </c>
      <c r="D732" t="s">
        <v>6190</v>
      </c>
      <c r="E732" t="s">
        <v>1064</v>
      </c>
      <c r="F732">
        <v>0</v>
      </c>
      <c r="G732">
        <v>-771085</v>
      </c>
    </row>
    <row r="733" spans="1:7" hidden="1">
      <c r="A733" t="s">
        <v>132</v>
      </c>
      <c r="B733">
        <v>20240208</v>
      </c>
      <c r="C733">
        <v>490114</v>
      </c>
      <c r="D733" t="s">
        <v>6190</v>
      </c>
      <c r="E733" t="s">
        <v>1092</v>
      </c>
      <c r="F733">
        <v>0</v>
      </c>
      <c r="G733">
        <v>-17321903</v>
      </c>
    </row>
    <row r="734" spans="1:7" hidden="1">
      <c r="A734" t="s">
        <v>132</v>
      </c>
      <c r="B734">
        <v>20240208</v>
      </c>
      <c r="C734">
        <v>490114</v>
      </c>
      <c r="D734" t="s">
        <v>6190</v>
      </c>
      <c r="E734" t="s">
        <v>9048</v>
      </c>
      <c r="F734">
        <v>46</v>
      </c>
      <c r="G734">
        <v>2166114</v>
      </c>
    </row>
    <row r="735" spans="1:7" hidden="1">
      <c r="A735" t="s">
        <v>132</v>
      </c>
      <c r="B735">
        <v>20240208</v>
      </c>
      <c r="C735">
        <v>490114</v>
      </c>
      <c r="D735" t="s">
        <v>6190</v>
      </c>
      <c r="E735" t="s">
        <v>8342</v>
      </c>
      <c r="F735">
        <v>112</v>
      </c>
      <c r="G735">
        <v>49599959</v>
      </c>
    </row>
    <row r="736" spans="1:7" hidden="1">
      <c r="A736" t="s">
        <v>132</v>
      </c>
      <c r="B736">
        <v>20240208</v>
      </c>
      <c r="C736">
        <v>490114</v>
      </c>
      <c r="D736" t="s">
        <v>6190</v>
      </c>
      <c r="E736" t="s">
        <v>1124</v>
      </c>
      <c r="F736">
        <v>11</v>
      </c>
      <c r="G736">
        <v>-131567</v>
      </c>
    </row>
    <row r="737" spans="1:7" hidden="1">
      <c r="A737" t="s">
        <v>132</v>
      </c>
      <c r="B737">
        <v>20240208</v>
      </c>
      <c r="C737">
        <v>490114</v>
      </c>
      <c r="D737" t="s">
        <v>6190</v>
      </c>
      <c r="E737" t="s">
        <v>1186</v>
      </c>
      <c r="F737">
        <v>181</v>
      </c>
      <c r="G737">
        <v>24262055</v>
      </c>
    </row>
    <row r="738" spans="1:7" hidden="1">
      <c r="A738" t="s">
        <v>132</v>
      </c>
      <c r="B738">
        <v>20240208</v>
      </c>
      <c r="C738">
        <v>490114</v>
      </c>
      <c r="D738" t="s">
        <v>6190</v>
      </c>
      <c r="E738" t="s">
        <v>1582</v>
      </c>
      <c r="F738">
        <v>181</v>
      </c>
      <c r="G738">
        <v>-504214</v>
      </c>
    </row>
    <row r="739" spans="1:7" hidden="1">
      <c r="A739" t="s">
        <v>132</v>
      </c>
      <c r="B739">
        <v>20240208</v>
      </c>
      <c r="C739">
        <v>490114</v>
      </c>
      <c r="D739" t="s">
        <v>6190</v>
      </c>
      <c r="E739" t="s">
        <v>8333</v>
      </c>
      <c r="F739">
        <v>0</v>
      </c>
      <c r="G739">
        <v>-243</v>
      </c>
    </row>
    <row r="740" spans="1:7" hidden="1">
      <c r="A740" t="s">
        <v>132</v>
      </c>
      <c r="B740">
        <v>20240208</v>
      </c>
      <c r="C740">
        <v>490114</v>
      </c>
      <c r="D740" t="s">
        <v>6190</v>
      </c>
      <c r="E740" t="s">
        <v>1583</v>
      </c>
      <c r="F740">
        <v>0</v>
      </c>
      <c r="G740">
        <v>-54611</v>
      </c>
    </row>
    <row r="741" spans="1:7" hidden="1">
      <c r="A741" t="s">
        <v>132</v>
      </c>
      <c r="B741">
        <v>20240208</v>
      </c>
      <c r="C741">
        <v>490114</v>
      </c>
      <c r="D741" t="s">
        <v>6190</v>
      </c>
      <c r="E741" t="s">
        <v>1207</v>
      </c>
      <c r="F741">
        <v>0</v>
      </c>
      <c r="G741">
        <v>-69</v>
      </c>
    </row>
    <row r="742" spans="1:7" hidden="1">
      <c r="A742" t="s">
        <v>132</v>
      </c>
      <c r="B742">
        <v>20240208</v>
      </c>
      <c r="C742">
        <v>490114</v>
      </c>
      <c r="D742" t="s">
        <v>6190</v>
      </c>
      <c r="E742" t="s">
        <v>8358</v>
      </c>
      <c r="F742">
        <v>0</v>
      </c>
      <c r="G742">
        <v>-17686632</v>
      </c>
    </row>
    <row r="743" spans="1:7" hidden="1">
      <c r="A743" t="s">
        <v>132</v>
      </c>
      <c r="B743">
        <v>20240209</v>
      </c>
      <c r="C743">
        <v>490114</v>
      </c>
      <c r="D743" t="s">
        <v>6190</v>
      </c>
      <c r="E743" t="s">
        <v>1184</v>
      </c>
      <c r="F743">
        <v>0</v>
      </c>
      <c r="G743">
        <v>-339075</v>
      </c>
    </row>
    <row r="744" spans="1:7" hidden="1">
      <c r="A744" t="s">
        <v>132</v>
      </c>
      <c r="B744">
        <v>20240209</v>
      </c>
      <c r="C744">
        <v>490114</v>
      </c>
      <c r="D744" t="s">
        <v>6190</v>
      </c>
      <c r="E744" t="s">
        <v>1581</v>
      </c>
      <c r="F744">
        <v>85</v>
      </c>
      <c r="G744">
        <v>-22102718</v>
      </c>
    </row>
    <row r="745" spans="1:7" hidden="1">
      <c r="A745" t="s">
        <v>132</v>
      </c>
      <c r="B745">
        <v>20240209</v>
      </c>
      <c r="C745">
        <v>490114</v>
      </c>
      <c r="D745" t="s">
        <v>6190</v>
      </c>
      <c r="E745" t="s">
        <v>1085</v>
      </c>
      <c r="F745">
        <v>0</v>
      </c>
      <c r="G745">
        <v>-2335296</v>
      </c>
    </row>
    <row r="746" spans="1:7" hidden="1">
      <c r="A746" t="s">
        <v>132</v>
      </c>
      <c r="B746">
        <v>20240209</v>
      </c>
      <c r="C746">
        <v>490114</v>
      </c>
      <c r="D746" t="s">
        <v>6190</v>
      </c>
      <c r="E746" t="s">
        <v>1194</v>
      </c>
      <c r="F746">
        <v>0</v>
      </c>
      <c r="G746">
        <v>-57943575</v>
      </c>
    </row>
    <row r="747" spans="1:7" hidden="1">
      <c r="A747" t="s">
        <v>132</v>
      </c>
      <c r="B747">
        <v>20240209</v>
      </c>
      <c r="C747">
        <v>490114</v>
      </c>
      <c r="D747" t="s">
        <v>6190</v>
      </c>
      <c r="E747" t="s">
        <v>1181</v>
      </c>
      <c r="F747">
        <v>58</v>
      </c>
      <c r="G747">
        <v>8889989</v>
      </c>
    </row>
    <row r="748" spans="1:7" hidden="1">
      <c r="A748" t="s">
        <v>132</v>
      </c>
      <c r="B748">
        <v>20240209</v>
      </c>
      <c r="C748">
        <v>490114</v>
      </c>
      <c r="D748" t="s">
        <v>6190</v>
      </c>
      <c r="E748" t="s">
        <v>1084</v>
      </c>
      <c r="F748">
        <v>65</v>
      </c>
      <c r="G748">
        <v>12572691</v>
      </c>
    </row>
    <row r="749" spans="1:7" hidden="1">
      <c r="A749" t="s">
        <v>132</v>
      </c>
      <c r="B749">
        <v>20240209</v>
      </c>
      <c r="C749">
        <v>490114</v>
      </c>
      <c r="D749" t="s">
        <v>6190</v>
      </c>
      <c r="E749" t="s">
        <v>1035</v>
      </c>
      <c r="F749">
        <v>499</v>
      </c>
      <c r="G749">
        <v>11160968</v>
      </c>
    </row>
    <row r="750" spans="1:7" hidden="1">
      <c r="A750" t="s">
        <v>132</v>
      </c>
      <c r="B750">
        <v>20240209</v>
      </c>
      <c r="C750">
        <v>490114</v>
      </c>
      <c r="D750" t="s">
        <v>6190</v>
      </c>
      <c r="E750" t="s">
        <v>1066</v>
      </c>
      <c r="F750">
        <v>112</v>
      </c>
      <c r="G750">
        <v>10589942</v>
      </c>
    </row>
    <row r="751" spans="1:7" hidden="1">
      <c r="A751" t="s">
        <v>132</v>
      </c>
      <c r="B751">
        <v>20240209</v>
      </c>
      <c r="C751">
        <v>490114</v>
      </c>
      <c r="D751" t="s">
        <v>6190</v>
      </c>
      <c r="E751" t="s">
        <v>1064</v>
      </c>
      <c r="F751">
        <v>0</v>
      </c>
      <c r="G751">
        <v>-771085</v>
      </c>
    </row>
    <row r="752" spans="1:7" hidden="1">
      <c r="A752" t="s">
        <v>132</v>
      </c>
      <c r="B752">
        <v>20240209</v>
      </c>
      <c r="C752">
        <v>490114</v>
      </c>
      <c r="D752" t="s">
        <v>6190</v>
      </c>
      <c r="E752" t="s">
        <v>1092</v>
      </c>
      <c r="F752">
        <v>0</v>
      </c>
      <c r="G752">
        <v>-17321903</v>
      </c>
    </row>
    <row r="753" spans="1:7" hidden="1">
      <c r="A753" t="s">
        <v>132</v>
      </c>
      <c r="B753">
        <v>20240209</v>
      </c>
      <c r="C753">
        <v>490114</v>
      </c>
      <c r="D753" t="s">
        <v>6190</v>
      </c>
      <c r="E753" t="s">
        <v>9048</v>
      </c>
      <c r="F753">
        <v>46</v>
      </c>
      <c r="G753">
        <v>2166160</v>
      </c>
    </row>
    <row r="754" spans="1:7" hidden="1">
      <c r="A754" t="s">
        <v>132</v>
      </c>
      <c r="B754">
        <v>20240209</v>
      </c>
      <c r="C754">
        <v>490114</v>
      </c>
      <c r="D754" t="s">
        <v>6190</v>
      </c>
      <c r="E754" t="s">
        <v>8342</v>
      </c>
      <c r="F754">
        <v>112</v>
      </c>
      <c r="G754">
        <v>49600071</v>
      </c>
    </row>
    <row r="755" spans="1:7" hidden="1">
      <c r="A755" t="s">
        <v>132</v>
      </c>
      <c r="B755">
        <v>20240209</v>
      </c>
      <c r="C755">
        <v>490114</v>
      </c>
      <c r="D755" t="s">
        <v>6190</v>
      </c>
      <c r="E755" t="s">
        <v>1124</v>
      </c>
      <c r="F755">
        <v>11</v>
      </c>
      <c r="G755">
        <v>-131556</v>
      </c>
    </row>
    <row r="756" spans="1:7" hidden="1">
      <c r="A756" t="s">
        <v>132</v>
      </c>
      <c r="B756">
        <v>20240209</v>
      </c>
      <c r="C756">
        <v>490114</v>
      </c>
      <c r="D756" t="s">
        <v>6190</v>
      </c>
      <c r="E756" t="s">
        <v>1186</v>
      </c>
      <c r="F756">
        <v>181</v>
      </c>
      <c r="G756">
        <v>24262236</v>
      </c>
    </row>
    <row r="757" spans="1:7" hidden="1">
      <c r="A757" t="s">
        <v>132</v>
      </c>
      <c r="B757">
        <v>20240209</v>
      </c>
      <c r="C757">
        <v>490114</v>
      </c>
      <c r="D757" t="s">
        <v>6190</v>
      </c>
      <c r="E757" t="s">
        <v>1582</v>
      </c>
      <c r="F757">
        <v>181</v>
      </c>
      <c r="G757">
        <v>-504033</v>
      </c>
    </row>
    <row r="758" spans="1:7" hidden="1">
      <c r="A758" t="s">
        <v>132</v>
      </c>
      <c r="B758">
        <v>20240209</v>
      </c>
      <c r="C758">
        <v>490114</v>
      </c>
      <c r="D758" t="s">
        <v>6190</v>
      </c>
      <c r="E758" t="s">
        <v>8333</v>
      </c>
      <c r="F758">
        <v>0</v>
      </c>
      <c r="G758">
        <v>-243</v>
      </c>
    </row>
    <row r="759" spans="1:7" hidden="1">
      <c r="A759" t="s">
        <v>132</v>
      </c>
      <c r="B759">
        <v>20240209</v>
      </c>
      <c r="C759">
        <v>490114</v>
      </c>
      <c r="D759" t="s">
        <v>6190</v>
      </c>
      <c r="E759" t="s">
        <v>1583</v>
      </c>
      <c r="F759">
        <v>0</v>
      </c>
      <c r="G759">
        <v>-54611</v>
      </c>
    </row>
    <row r="760" spans="1:7" hidden="1">
      <c r="A760" t="s">
        <v>132</v>
      </c>
      <c r="B760">
        <v>20240209</v>
      </c>
      <c r="C760">
        <v>490114</v>
      </c>
      <c r="D760" t="s">
        <v>6190</v>
      </c>
      <c r="E760" t="s">
        <v>1207</v>
      </c>
      <c r="F760">
        <v>0</v>
      </c>
      <c r="G760">
        <v>-69</v>
      </c>
    </row>
    <row r="761" spans="1:7" hidden="1">
      <c r="A761" t="s">
        <v>132</v>
      </c>
      <c r="B761">
        <v>20240209</v>
      </c>
      <c r="C761">
        <v>490114</v>
      </c>
      <c r="D761" t="s">
        <v>6190</v>
      </c>
      <c r="E761" t="s">
        <v>8358</v>
      </c>
      <c r="F761">
        <v>0</v>
      </c>
      <c r="G761">
        <v>-17686632</v>
      </c>
    </row>
    <row r="762" spans="1:7" hidden="1">
      <c r="A762" t="s">
        <v>132</v>
      </c>
      <c r="B762">
        <v>20240210</v>
      </c>
      <c r="C762">
        <v>490114</v>
      </c>
      <c r="D762" t="s">
        <v>6190</v>
      </c>
      <c r="E762" t="s">
        <v>1184</v>
      </c>
      <c r="F762">
        <v>0</v>
      </c>
      <c r="G762">
        <v>-339075</v>
      </c>
    </row>
    <row r="763" spans="1:7" hidden="1">
      <c r="A763" t="s">
        <v>132</v>
      </c>
      <c r="B763">
        <v>20240210</v>
      </c>
      <c r="C763">
        <v>490114</v>
      </c>
      <c r="D763" t="s">
        <v>6190</v>
      </c>
      <c r="E763" t="s">
        <v>1581</v>
      </c>
      <c r="F763">
        <v>85</v>
      </c>
      <c r="G763">
        <v>-22102633</v>
      </c>
    </row>
    <row r="764" spans="1:7" hidden="1">
      <c r="A764" t="s">
        <v>132</v>
      </c>
      <c r="B764">
        <v>20240210</v>
      </c>
      <c r="C764">
        <v>490114</v>
      </c>
      <c r="D764" t="s">
        <v>6190</v>
      </c>
      <c r="E764" t="s">
        <v>1085</v>
      </c>
      <c r="F764">
        <v>0</v>
      </c>
      <c r="G764">
        <v>-2335296</v>
      </c>
    </row>
    <row r="765" spans="1:7" hidden="1">
      <c r="A765" t="s">
        <v>132</v>
      </c>
      <c r="B765">
        <v>20240210</v>
      </c>
      <c r="C765">
        <v>490114</v>
      </c>
      <c r="D765" t="s">
        <v>6190</v>
      </c>
      <c r="E765" t="s">
        <v>1194</v>
      </c>
      <c r="F765">
        <v>0</v>
      </c>
      <c r="G765">
        <v>-57943575</v>
      </c>
    </row>
    <row r="766" spans="1:7" hidden="1">
      <c r="A766" t="s">
        <v>132</v>
      </c>
      <c r="B766">
        <v>20240210</v>
      </c>
      <c r="C766">
        <v>490114</v>
      </c>
      <c r="D766" t="s">
        <v>6190</v>
      </c>
      <c r="E766" t="s">
        <v>1181</v>
      </c>
      <c r="F766">
        <v>58</v>
      </c>
      <c r="G766">
        <v>8890047</v>
      </c>
    </row>
    <row r="767" spans="1:7" hidden="1">
      <c r="A767" t="s">
        <v>132</v>
      </c>
      <c r="B767">
        <v>20240210</v>
      </c>
      <c r="C767">
        <v>490114</v>
      </c>
      <c r="D767" t="s">
        <v>6190</v>
      </c>
      <c r="E767" t="s">
        <v>1084</v>
      </c>
      <c r="F767">
        <v>65</v>
      </c>
      <c r="G767">
        <v>12572756</v>
      </c>
    </row>
    <row r="768" spans="1:7" hidden="1">
      <c r="A768" t="s">
        <v>132</v>
      </c>
      <c r="B768">
        <v>20240210</v>
      </c>
      <c r="C768">
        <v>490114</v>
      </c>
      <c r="D768" t="s">
        <v>6190</v>
      </c>
      <c r="E768" t="s">
        <v>1035</v>
      </c>
      <c r="F768">
        <v>499</v>
      </c>
      <c r="G768">
        <v>11161467</v>
      </c>
    </row>
    <row r="769" spans="1:7" hidden="1">
      <c r="A769" t="s">
        <v>132</v>
      </c>
      <c r="B769">
        <v>20240210</v>
      </c>
      <c r="C769">
        <v>490114</v>
      </c>
      <c r="D769" t="s">
        <v>6190</v>
      </c>
      <c r="E769" t="s">
        <v>1066</v>
      </c>
      <c r="F769">
        <v>112</v>
      </c>
      <c r="G769">
        <v>10590054</v>
      </c>
    </row>
    <row r="770" spans="1:7" hidden="1">
      <c r="A770" t="s">
        <v>132</v>
      </c>
      <c r="B770">
        <v>20240210</v>
      </c>
      <c r="C770">
        <v>490114</v>
      </c>
      <c r="D770" t="s">
        <v>6190</v>
      </c>
      <c r="E770" t="s">
        <v>1064</v>
      </c>
      <c r="F770">
        <v>0</v>
      </c>
      <c r="G770">
        <v>-771085</v>
      </c>
    </row>
    <row r="771" spans="1:7" hidden="1">
      <c r="A771" t="s">
        <v>132</v>
      </c>
      <c r="B771">
        <v>20240210</v>
      </c>
      <c r="C771">
        <v>490114</v>
      </c>
      <c r="D771" t="s">
        <v>6190</v>
      </c>
      <c r="E771" t="s">
        <v>1092</v>
      </c>
      <c r="F771">
        <v>0</v>
      </c>
      <c r="G771">
        <v>-17321903</v>
      </c>
    </row>
    <row r="772" spans="1:7" hidden="1">
      <c r="A772" t="s">
        <v>132</v>
      </c>
      <c r="B772">
        <v>20240210</v>
      </c>
      <c r="C772">
        <v>490114</v>
      </c>
      <c r="D772" t="s">
        <v>6190</v>
      </c>
      <c r="E772" t="s">
        <v>9048</v>
      </c>
      <c r="F772">
        <v>46</v>
      </c>
      <c r="G772">
        <v>2166206</v>
      </c>
    </row>
    <row r="773" spans="1:7" hidden="1">
      <c r="A773" t="s">
        <v>132</v>
      </c>
      <c r="B773">
        <v>20240210</v>
      </c>
      <c r="C773">
        <v>490114</v>
      </c>
      <c r="D773" t="s">
        <v>6190</v>
      </c>
      <c r="E773" t="s">
        <v>8342</v>
      </c>
      <c r="F773">
        <v>112</v>
      </c>
      <c r="G773">
        <v>49600183</v>
      </c>
    </row>
    <row r="774" spans="1:7" hidden="1">
      <c r="A774" t="s">
        <v>132</v>
      </c>
      <c r="B774">
        <v>20240210</v>
      </c>
      <c r="C774">
        <v>490114</v>
      </c>
      <c r="D774" t="s">
        <v>6190</v>
      </c>
      <c r="E774" t="s">
        <v>1124</v>
      </c>
      <c r="F774">
        <v>11</v>
      </c>
      <c r="G774">
        <v>-131545</v>
      </c>
    </row>
    <row r="775" spans="1:7" hidden="1">
      <c r="A775" t="s">
        <v>132</v>
      </c>
      <c r="B775">
        <v>20240210</v>
      </c>
      <c r="C775">
        <v>490114</v>
      </c>
      <c r="D775" t="s">
        <v>6190</v>
      </c>
      <c r="E775" t="s">
        <v>1186</v>
      </c>
      <c r="F775">
        <v>181</v>
      </c>
      <c r="G775">
        <v>24262417</v>
      </c>
    </row>
    <row r="776" spans="1:7" hidden="1">
      <c r="A776" t="s">
        <v>132</v>
      </c>
      <c r="B776">
        <v>20240210</v>
      </c>
      <c r="C776">
        <v>490114</v>
      </c>
      <c r="D776" t="s">
        <v>6190</v>
      </c>
      <c r="E776" t="s">
        <v>1582</v>
      </c>
      <c r="F776">
        <v>181</v>
      </c>
      <c r="G776">
        <v>-503852</v>
      </c>
    </row>
    <row r="777" spans="1:7" hidden="1">
      <c r="A777" t="s">
        <v>132</v>
      </c>
      <c r="B777">
        <v>20240210</v>
      </c>
      <c r="C777">
        <v>490114</v>
      </c>
      <c r="D777" t="s">
        <v>6190</v>
      </c>
      <c r="E777" t="s">
        <v>8333</v>
      </c>
      <c r="F777">
        <v>0</v>
      </c>
      <c r="G777">
        <v>-243</v>
      </c>
    </row>
    <row r="778" spans="1:7" hidden="1">
      <c r="A778" t="s">
        <v>132</v>
      </c>
      <c r="B778">
        <v>20240210</v>
      </c>
      <c r="C778">
        <v>490114</v>
      </c>
      <c r="D778" t="s">
        <v>6190</v>
      </c>
      <c r="E778" t="s">
        <v>1583</v>
      </c>
      <c r="F778">
        <v>0</v>
      </c>
      <c r="G778">
        <v>-54611</v>
      </c>
    </row>
    <row r="779" spans="1:7" hidden="1">
      <c r="A779" t="s">
        <v>132</v>
      </c>
      <c r="B779">
        <v>20240210</v>
      </c>
      <c r="C779">
        <v>490114</v>
      </c>
      <c r="D779" t="s">
        <v>6190</v>
      </c>
      <c r="E779" t="s">
        <v>1207</v>
      </c>
      <c r="F779">
        <v>0</v>
      </c>
      <c r="G779">
        <v>-69</v>
      </c>
    </row>
    <row r="780" spans="1:7" hidden="1">
      <c r="A780" t="s">
        <v>132</v>
      </c>
      <c r="B780">
        <v>20240210</v>
      </c>
      <c r="C780">
        <v>490114</v>
      </c>
      <c r="D780" t="s">
        <v>6190</v>
      </c>
      <c r="E780" t="s">
        <v>8358</v>
      </c>
      <c r="F780">
        <v>0</v>
      </c>
      <c r="G780">
        <v>-17686632</v>
      </c>
    </row>
    <row r="781" spans="1:7" hidden="1">
      <c r="A781" t="s">
        <v>132</v>
      </c>
      <c r="B781">
        <v>20240211</v>
      </c>
      <c r="C781">
        <v>490114</v>
      </c>
      <c r="D781" t="s">
        <v>6190</v>
      </c>
      <c r="E781" t="s">
        <v>1184</v>
      </c>
      <c r="F781">
        <v>0</v>
      </c>
      <c r="G781">
        <v>-339075</v>
      </c>
    </row>
    <row r="782" spans="1:7" hidden="1">
      <c r="A782" t="s">
        <v>132</v>
      </c>
      <c r="B782">
        <v>20240211</v>
      </c>
      <c r="C782">
        <v>490114</v>
      </c>
      <c r="D782" t="s">
        <v>6190</v>
      </c>
      <c r="E782" t="s">
        <v>1581</v>
      </c>
      <c r="F782">
        <v>85</v>
      </c>
      <c r="G782">
        <v>-22102548</v>
      </c>
    </row>
    <row r="783" spans="1:7" hidden="1">
      <c r="A783" t="s">
        <v>132</v>
      </c>
      <c r="B783">
        <v>20240211</v>
      </c>
      <c r="C783">
        <v>490114</v>
      </c>
      <c r="D783" t="s">
        <v>6190</v>
      </c>
      <c r="E783" t="s">
        <v>1085</v>
      </c>
      <c r="F783">
        <v>0</v>
      </c>
      <c r="G783">
        <v>-2335296</v>
      </c>
    </row>
    <row r="784" spans="1:7" hidden="1">
      <c r="A784" t="s">
        <v>132</v>
      </c>
      <c r="B784">
        <v>20240211</v>
      </c>
      <c r="C784">
        <v>490114</v>
      </c>
      <c r="D784" t="s">
        <v>6190</v>
      </c>
      <c r="E784" t="s">
        <v>1194</v>
      </c>
      <c r="F784">
        <v>0</v>
      </c>
      <c r="G784">
        <v>-57943575</v>
      </c>
    </row>
    <row r="785" spans="1:7" hidden="1">
      <c r="A785" t="s">
        <v>132</v>
      </c>
      <c r="B785">
        <v>20240211</v>
      </c>
      <c r="C785">
        <v>490114</v>
      </c>
      <c r="D785" t="s">
        <v>6190</v>
      </c>
      <c r="E785" t="s">
        <v>1181</v>
      </c>
      <c r="F785">
        <v>58</v>
      </c>
      <c r="G785">
        <v>8890105</v>
      </c>
    </row>
    <row r="786" spans="1:7" hidden="1">
      <c r="A786" t="s">
        <v>132</v>
      </c>
      <c r="B786">
        <v>20240211</v>
      </c>
      <c r="C786">
        <v>490114</v>
      </c>
      <c r="D786" t="s">
        <v>6190</v>
      </c>
      <c r="E786" t="s">
        <v>1084</v>
      </c>
      <c r="F786">
        <v>65</v>
      </c>
      <c r="G786">
        <v>12572821</v>
      </c>
    </row>
    <row r="787" spans="1:7" hidden="1">
      <c r="A787" t="s">
        <v>132</v>
      </c>
      <c r="B787">
        <v>20240211</v>
      </c>
      <c r="C787">
        <v>490114</v>
      </c>
      <c r="D787" t="s">
        <v>6190</v>
      </c>
      <c r="E787" t="s">
        <v>1035</v>
      </c>
      <c r="F787">
        <v>499</v>
      </c>
      <c r="G787">
        <v>11161966</v>
      </c>
    </row>
    <row r="788" spans="1:7" hidden="1">
      <c r="A788" t="s">
        <v>132</v>
      </c>
      <c r="B788">
        <v>20240211</v>
      </c>
      <c r="C788">
        <v>490114</v>
      </c>
      <c r="D788" t="s">
        <v>6190</v>
      </c>
      <c r="E788" t="s">
        <v>1066</v>
      </c>
      <c r="F788">
        <v>112</v>
      </c>
      <c r="G788">
        <v>10590166</v>
      </c>
    </row>
    <row r="789" spans="1:7" hidden="1">
      <c r="A789" t="s">
        <v>132</v>
      </c>
      <c r="B789">
        <v>20240211</v>
      </c>
      <c r="C789">
        <v>490114</v>
      </c>
      <c r="D789" t="s">
        <v>6190</v>
      </c>
      <c r="E789" t="s">
        <v>1064</v>
      </c>
      <c r="F789">
        <v>0</v>
      </c>
      <c r="G789">
        <v>-771085</v>
      </c>
    </row>
    <row r="790" spans="1:7" hidden="1">
      <c r="A790" t="s">
        <v>132</v>
      </c>
      <c r="B790">
        <v>20240211</v>
      </c>
      <c r="C790">
        <v>490114</v>
      </c>
      <c r="D790" t="s">
        <v>6190</v>
      </c>
      <c r="E790" t="s">
        <v>1092</v>
      </c>
      <c r="F790">
        <v>0</v>
      </c>
      <c r="G790">
        <v>-17321903</v>
      </c>
    </row>
    <row r="791" spans="1:7" hidden="1">
      <c r="A791" t="s">
        <v>132</v>
      </c>
      <c r="B791">
        <v>20240211</v>
      </c>
      <c r="C791">
        <v>490114</v>
      </c>
      <c r="D791" t="s">
        <v>6190</v>
      </c>
      <c r="E791" t="s">
        <v>9048</v>
      </c>
      <c r="F791">
        <v>46</v>
      </c>
      <c r="G791">
        <v>2166252</v>
      </c>
    </row>
    <row r="792" spans="1:7" hidden="1">
      <c r="A792" t="s">
        <v>132</v>
      </c>
      <c r="B792">
        <v>20240211</v>
      </c>
      <c r="C792">
        <v>490114</v>
      </c>
      <c r="D792" t="s">
        <v>6190</v>
      </c>
      <c r="E792" t="s">
        <v>8342</v>
      </c>
      <c r="F792">
        <v>112</v>
      </c>
      <c r="G792">
        <v>49600295</v>
      </c>
    </row>
    <row r="793" spans="1:7" hidden="1">
      <c r="A793" t="s">
        <v>132</v>
      </c>
      <c r="B793">
        <v>20240211</v>
      </c>
      <c r="C793">
        <v>490114</v>
      </c>
      <c r="D793" t="s">
        <v>6190</v>
      </c>
      <c r="E793" t="s">
        <v>1124</v>
      </c>
      <c r="F793">
        <v>11</v>
      </c>
      <c r="G793">
        <v>-131534</v>
      </c>
    </row>
    <row r="794" spans="1:7" hidden="1">
      <c r="A794" t="s">
        <v>132</v>
      </c>
      <c r="B794">
        <v>20240211</v>
      </c>
      <c r="C794">
        <v>490114</v>
      </c>
      <c r="D794" t="s">
        <v>6190</v>
      </c>
      <c r="E794" t="s">
        <v>1186</v>
      </c>
      <c r="F794">
        <v>181</v>
      </c>
      <c r="G794">
        <v>24262598</v>
      </c>
    </row>
    <row r="795" spans="1:7" hidden="1">
      <c r="A795" t="s">
        <v>132</v>
      </c>
      <c r="B795">
        <v>20240211</v>
      </c>
      <c r="C795">
        <v>490114</v>
      </c>
      <c r="D795" t="s">
        <v>6190</v>
      </c>
      <c r="E795" t="s">
        <v>1582</v>
      </c>
      <c r="F795">
        <v>181</v>
      </c>
      <c r="G795">
        <v>-503671</v>
      </c>
    </row>
    <row r="796" spans="1:7" hidden="1">
      <c r="A796" t="s">
        <v>132</v>
      </c>
      <c r="B796">
        <v>20240211</v>
      </c>
      <c r="C796">
        <v>490114</v>
      </c>
      <c r="D796" t="s">
        <v>6190</v>
      </c>
      <c r="E796" t="s">
        <v>8333</v>
      </c>
      <c r="F796">
        <v>0</v>
      </c>
      <c r="G796">
        <v>-243</v>
      </c>
    </row>
    <row r="797" spans="1:7" hidden="1">
      <c r="A797" t="s">
        <v>132</v>
      </c>
      <c r="B797">
        <v>20240211</v>
      </c>
      <c r="C797">
        <v>490114</v>
      </c>
      <c r="D797" t="s">
        <v>6190</v>
      </c>
      <c r="E797" t="s">
        <v>1583</v>
      </c>
      <c r="F797">
        <v>0</v>
      </c>
      <c r="G797">
        <v>-54611</v>
      </c>
    </row>
    <row r="798" spans="1:7" hidden="1">
      <c r="A798" t="s">
        <v>132</v>
      </c>
      <c r="B798">
        <v>20240211</v>
      </c>
      <c r="C798">
        <v>490114</v>
      </c>
      <c r="D798" t="s">
        <v>6190</v>
      </c>
      <c r="E798" t="s">
        <v>1207</v>
      </c>
      <c r="F798">
        <v>0</v>
      </c>
      <c r="G798">
        <v>-69</v>
      </c>
    </row>
    <row r="799" spans="1:7" hidden="1">
      <c r="A799" t="s">
        <v>132</v>
      </c>
      <c r="B799">
        <v>20240211</v>
      </c>
      <c r="C799">
        <v>490114</v>
      </c>
      <c r="D799" t="s">
        <v>6190</v>
      </c>
      <c r="E799" t="s">
        <v>8358</v>
      </c>
      <c r="F799">
        <v>0</v>
      </c>
      <c r="G799">
        <v>-17686632</v>
      </c>
    </row>
    <row r="800" spans="1:7" hidden="1">
      <c r="A800" t="s">
        <v>132</v>
      </c>
      <c r="B800">
        <v>20240212</v>
      </c>
      <c r="C800">
        <v>490114</v>
      </c>
      <c r="D800" t="s">
        <v>6190</v>
      </c>
      <c r="E800" t="s">
        <v>1184</v>
      </c>
      <c r="F800">
        <v>0</v>
      </c>
      <c r="G800">
        <v>-339075</v>
      </c>
    </row>
    <row r="801" spans="1:7" hidden="1">
      <c r="A801" t="s">
        <v>132</v>
      </c>
      <c r="B801">
        <v>20240212</v>
      </c>
      <c r="C801">
        <v>490114</v>
      </c>
      <c r="D801" t="s">
        <v>6190</v>
      </c>
      <c r="E801" t="s">
        <v>1581</v>
      </c>
      <c r="F801">
        <v>85</v>
      </c>
      <c r="G801">
        <v>-22102463</v>
      </c>
    </row>
    <row r="802" spans="1:7" hidden="1">
      <c r="A802" t="s">
        <v>132</v>
      </c>
      <c r="B802">
        <v>20240212</v>
      </c>
      <c r="C802">
        <v>490114</v>
      </c>
      <c r="D802" t="s">
        <v>6190</v>
      </c>
      <c r="E802" t="s">
        <v>1085</v>
      </c>
      <c r="F802">
        <v>0</v>
      </c>
      <c r="G802">
        <v>-2335296</v>
      </c>
    </row>
    <row r="803" spans="1:7" hidden="1">
      <c r="A803" t="s">
        <v>132</v>
      </c>
      <c r="B803">
        <v>20240212</v>
      </c>
      <c r="C803">
        <v>490114</v>
      </c>
      <c r="D803" t="s">
        <v>6190</v>
      </c>
      <c r="E803" t="s">
        <v>1194</v>
      </c>
      <c r="F803">
        <v>0</v>
      </c>
      <c r="G803">
        <v>-57943575</v>
      </c>
    </row>
    <row r="804" spans="1:7" hidden="1">
      <c r="A804" t="s">
        <v>132</v>
      </c>
      <c r="B804">
        <v>20240212</v>
      </c>
      <c r="C804">
        <v>490114</v>
      </c>
      <c r="D804" t="s">
        <v>6190</v>
      </c>
      <c r="E804" t="s">
        <v>1181</v>
      </c>
      <c r="F804">
        <v>58</v>
      </c>
      <c r="G804">
        <v>8890163</v>
      </c>
    </row>
    <row r="805" spans="1:7" hidden="1">
      <c r="A805" t="s">
        <v>132</v>
      </c>
      <c r="B805">
        <v>20240212</v>
      </c>
      <c r="C805">
        <v>490114</v>
      </c>
      <c r="D805" t="s">
        <v>6190</v>
      </c>
      <c r="E805" t="s">
        <v>1084</v>
      </c>
      <c r="F805">
        <v>65</v>
      </c>
      <c r="G805">
        <v>12572886</v>
      </c>
    </row>
    <row r="806" spans="1:7" hidden="1">
      <c r="A806" t="s">
        <v>132</v>
      </c>
      <c r="B806">
        <v>20240212</v>
      </c>
      <c r="C806">
        <v>490114</v>
      </c>
      <c r="D806" t="s">
        <v>6190</v>
      </c>
      <c r="E806" t="s">
        <v>1035</v>
      </c>
      <c r="F806">
        <v>499</v>
      </c>
      <c r="G806">
        <v>11162465</v>
      </c>
    </row>
    <row r="807" spans="1:7" hidden="1">
      <c r="A807" t="s">
        <v>132</v>
      </c>
      <c r="B807">
        <v>20240212</v>
      </c>
      <c r="C807">
        <v>490114</v>
      </c>
      <c r="D807" t="s">
        <v>6190</v>
      </c>
      <c r="E807" t="s">
        <v>1066</v>
      </c>
      <c r="F807">
        <v>112</v>
      </c>
      <c r="G807">
        <v>10590278</v>
      </c>
    </row>
    <row r="808" spans="1:7" hidden="1">
      <c r="A808" t="s">
        <v>132</v>
      </c>
      <c r="B808">
        <v>20240212</v>
      </c>
      <c r="C808">
        <v>490114</v>
      </c>
      <c r="D808" t="s">
        <v>6190</v>
      </c>
      <c r="E808" t="s">
        <v>1064</v>
      </c>
      <c r="F808">
        <v>0</v>
      </c>
      <c r="G808">
        <v>-771085</v>
      </c>
    </row>
    <row r="809" spans="1:7" hidden="1">
      <c r="A809" t="s">
        <v>132</v>
      </c>
      <c r="B809">
        <v>20240212</v>
      </c>
      <c r="C809">
        <v>490114</v>
      </c>
      <c r="D809" t="s">
        <v>6190</v>
      </c>
      <c r="E809" t="s">
        <v>1092</v>
      </c>
      <c r="F809">
        <v>0</v>
      </c>
      <c r="G809">
        <v>-17321903</v>
      </c>
    </row>
    <row r="810" spans="1:7" hidden="1">
      <c r="A810" t="s">
        <v>132</v>
      </c>
      <c r="B810">
        <v>20240212</v>
      </c>
      <c r="C810">
        <v>490114</v>
      </c>
      <c r="D810" t="s">
        <v>6190</v>
      </c>
      <c r="E810" t="s">
        <v>9048</v>
      </c>
      <c r="F810">
        <v>46</v>
      </c>
      <c r="G810">
        <v>2166298</v>
      </c>
    </row>
    <row r="811" spans="1:7" hidden="1">
      <c r="A811" t="s">
        <v>132</v>
      </c>
      <c r="B811">
        <v>20240212</v>
      </c>
      <c r="C811">
        <v>490114</v>
      </c>
      <c r="D811" t="s">
        <v>6190</v>
      </c>
      <c r="E811" t="s">
        <v>8342</v>
      </c>
      <c r="F811">
        <v>112</v>
      </c>
      <c r="G811">
        <v>49600407</v>
      </c>
    </row>
    <row r="812" spans="1:7" hidden="1">
      <c r="A812" t="s">
        <v>132</v>
      </c>
      <c r="B812">
        <v>20240212</v>
      </c>
      <c r="C812">
        <v>490114</v>
      </c>
      <c r="D812" t="s">
        <v>6190</v>
      </c>
      <c r="E812" t="s">
        <v>1124</v>
      </c>
      <c r="F812">
        <v>11</v>
      </c>
      <c r="G812">
        <v>-131523</v>
      </c>
    </row>
    <row r="813" spans="1:7" hidden="1">
      <c r="A813" t="s">
        <v>132</v>
      </c>
      <c r="B813">
        <v>20240212</v>
      </c>
      <c r="C813">
        <v>490114</v>
      </c>
      <c r="D813" t="s">
        <v>6190</v>
      </c>
      <c r="E813" t="s">
        <v>1186</v>
      </c>
      <c r="F813">
        <v>181</v>
      </c>
      <c r="G813">
        <v>24262779</v>
      </c>
    </row>
    <row r="814" spans="1:7" hidden="1">
      <c r="A814" t="s">
        <v>132</v>
      </c>
      <c r="B814">
        <v>20240212</v>
      </c>
      <c r="C814">
        <v>490114</v>
      </c>
      <c r="D814" t="s">
        <v>6190</v>
      </c>
      <c r="E814" t="s">
        <v>1582</v>
      </c>
      <c r="F814">
        <v>181</v>
      </c>
      <c r="G814">
        <v>-503490</v>
      </c>
    </row>
    <row r="815" spans="1:7" hidden="1">
      <c r="A815" t="s">
        <v>132</v>
      </c>
      <c r="B815">
        <v>20240212</v>
      </c>
      <c r="C815">
        <v>490114</v>
      </c>
      <c r="D815" t="s">
        <v>6190</v>
      </c>
      <c r="E815" t="s">
        <v>8333</v>
      </c>
      <c r="F815">
        <v>0</v>
      </c>
      <c r="G815">
        <v>-243</v>
      </c>
    </row>
    <row r="816" spans="1:7" hidden="1">
      <c r="A816" t="s">
        <v>132</v>
      </c>
      <c r="B816">
        <v>20240212</v>
      </c>
      <c r="C816">
        <v>490114</v>
      </c>
      <c r="D816" t="s">
        <v>6190</v>
      </c>
      <c r="E816" t="s">
        <v>1583</v>
      </c>
      <c r="F816">
        <v>0</v>
      </c>
      <c r="G816">
        <v>-54611</v>
      </c>
    </row>
    <row r="817" spans="1:7" hidden="1">
      <c r="A817" t="s">
        <v>132</v>
      </c>
      <c r="B817">
        <v>20240212</v>
      </c>
      <c r="C817">
        <v>490114</v>
      </c>
      <c r="D817" t="s">
        <v>6190</v>
      </c>
      <c r="E817" t="s">
        <v>1207</v>
      </c>
      <c r="F817">
        <v>0</v>
      </c>
      <c r="G817">
        <v>-69</v>
      </c>
    </row>
    <row r="818" spans="1:7" hidden="1">
      <c r="A818" t="s">
        <v>132</v>
      </c>
      <c r="B818">
        <v>20240212</v>
      </c>
      <c r="C818">
        <v>490114</v>
      </c>
      <c r="D818" t="s">
        <v>6190</v>
      </c>
      <c r="E818" t="s">
        <v>8358</v>
      </c>
      <c r="F818">
        <v>0</v>
      </c>
      <c r="G818">
        <v>-17686632</v>
      </c>
    </row>
    <row r="819" spans="1:7" hidden="1">
      <c r="A819" t="s">
        <v>132</v>
      </c>
      <c r="B819">
        <v>20240213</v>
      </c>
      <c r="C819">
        <v>490114</v>
      </c>
      <c r="D819" t="s">
        <v>6190</v>
      </c>
      <c r="E819" t="s">
        <v>1184</v>
      </c>
      <c r="F819">
        <v>0</v>
      </c>
      <c r="G819">
        <v>-339075</v>
      </c>
    </row>
    <row r="820" spans="1:7" hidden="1">
      <c r="A820" t="s">
        <v>132</v>
      </c>
      <c r="B820">
        <v>20240213</v>
      </c>
      <c r="C820">
        <v>490114</v>
      </c>
      <c r="D820" t="s">
        <v>6190</v>
      </c>
      <c r="E820" t="s">
        <v>1581</v>
      </c>
      <c r="F820">
        <v>86</v>
      </c>
      <c r="G820">
        <v>-22102377</v>
      </c>
    </row>
    <row r="821" spans="1:7" hidden="1">
      <c r="A821" t="s">
        <v>132</v>
      </c>
      <c r="B821">
        <v>20240213</v>
      </c>
      <c r="C821">
        <v>490114</v>
      </c>
      <c r="D821" t="s">
        <v>6190</v>
      </c>
      <c r="E821" t="s">
        <v>1085</v>
      </c>
      <c r="F821">
        <v>0</v>
      </c>
      <c r="G821">
        <v>-2335296</v>
      </c>
    </row>
    <row r="822" spans="1:7" hidden="1">
      <c r="A822" t="s">
        <v>132</v>
      </c>
      <c r="B822">
        <v>20240213</v>
      </c>
      <c r="C822">
        <v>490114</v>
      </c>
      <c r="D822" t="s">
        <v>6190</v>
      </c>
      <c r="E822" t="s">
        <v>1194</v>
      </c>
      <c r="F822">
        <v>0</v>
      </c>
      <c r="G822">
        <v>-57943575</v>
      </c>
    </row>
    <row r="823" spans="1:7" hidden="1">
      <c r="A823" t="s">
        <v>132</v>
      </c>
      <c r="B823">
        <v>20240213</v>
      </c>
      <c r="C823">
        <v>490114</v>
      </c>
      <c r="D823" t="s">
        <v>6190</v>
      </c>
      <c r="E823" t="s">
        <v>1181</v>
      </c>
      <c r="F823">
        <v>59</v>
      </c>
      <c r="G823">
        <v>8890222</v>
      </c>
    </row>
    <row r="824" spans="1:7" hidden="1">
      <c r="A824" t="s">
        <v>132</v>
      </c>
      <c r="B824">
        <v>20240213</v>
      </c>
      <c r="C824">
        <v>490114</v>
      </c>
      <c r="D824" t="s">
        <v>6190</v>
      </c>
      <c r="E824" t="s">
        <v>1084</v>
      </c>
      <c r="F824">
        <v>67</v>
      </c>
      <c r="G824">
        <v>12572953</v>
      </c>
    </row>
    <row r="825" spans="1:7" hidden="1">
      <c r="A825" t="s">
        <v>132</v>
      </c>
      <c r="B825">
        <v>20240213</v>
      </c>
      <c r="C825">
        <v>490114</v>
      </c>
      <c r="D825" t="s">
        <v>6190</v>
      </c>
      <c r="E825" t="s">
        <v>1035</v>
      </c>
      <c r="F825">
        <v>512</v>
      </c>
      <c r="G825">
        <v>11162977</v>
      </c>
    </row>
    <row r="826" spans="1:7" hidden="1">
      <c r="A826" t="s">
        <v>132</v>
      </c>
      <c r="B826">
        <v>20240213</v>
      </c>
      <c r="C826">
        <v>490114</v>
      </c>
      <c r="D826" t="s">
        <v>6190</v>
      </c>
      <c r="E826" t="s">
        <v>1066</v>
      </c>
      <c r="F826">
        <v>114</v>
      </c>
      <c r="G826">
        <v>10590392</v>
      </c>
    </row>
    <row r="827" spans="1:7" hidden="1">
      <c r="A827" t="s">
        <v>132</v>
      </c>
      <c r="B827">
        <v>20240213</v>
      </c>
      <c r="C827">
        <v>490114</v>
      </c>
      <c r="D827" t="s">
        <v>6190</v>
      </c>
      <c r="E827" t="s">
        <v>1064</v>
      </c>
      <c r="F827">
        <v>0</v>
      </c>
      <c r="G827">
        <v>-771085</v>
      </c>
    </row>
    <row r="828" spans="1:7" hidden="1">
      <c r="A828" t="s">
        <v>132</v>
      </c>
      <c r="B828">
        <v>20240213</v>
      </c>
      <c r="C828">
        <v>490114</v>
      </c>
      <c r="D828" t="s">
        <v>6190</v>
      </c>
      <c r="E828" t="s">
        <v>1092</v>
      </c>
      <c r="F828">
        <v>0</v>
      </c>
      <c r="G828">
        <v>-17321903</v>
      </c>
    </row>
    <row r="829" spans="1:7" hidden="1">
      <c r="A829" t="s">
        <v>132</v>
      </c>
      <c r="B829">
        <v>20240213</v>
      </c>
      <c r="C829">
        <v>490114</v>
      </c>
      <c r="D829" t="s">
        <v>6190</v>
      </c>
      <c r="E829" t="s">
        <v>9048</v>
      </c>
      <c r="F829">
        <v>47</v>
      </c>
      <c r="G829">
        <v>2166345</v>
      </c>
    </row>
    <row r="830" spans="1:7" hidden="1">
      <c r="A830" t="s">
        <v>132</v>
      </c>
      <c r="B830">
        <v>20240213</v>
      </c>
      <c r="C830">
        <v>490114</v>
      </c>
      <c r="D830" t="s">
        <v>6190</v>
      </c>
      <c r="E830" t="s">
        <v>8342</v>
      </c>
      <c r="F830">
        <v>114</v>
      </c>
      <c r="G830">
        <v>49600521</v>
      </c>
    </row>
    <row r="831" spans="1:7" hidden="1">
      <c r="A831" t="s">
        <v>132</v>
      </c>
      <c r="B831">
        <v>20240213</v>
      </c>
      <c r="C831">
        <v>490114</v>
      </c>
      <c r="D831" t="s">
        <v>6190</v>
      </c>
      <c r="E831" t="s">
        <v>1124</v>
      </c>
      <c r="F831">
        <v>11</v>
      </c>
      <c r="G831">
        <v>-131512</v>
      </c>
    </row>
    <row r="832" spans="1:7" hidden="1">
      <c r="A832" t="s">
        <v>132</v>
      </c>
      <c r="B832">
        <v>20240213</v>
      </c>
      <c r="C832">
        <v>490114</v>
      </c>
      <c r="D832" t="s">
        <v>6190</v>
      </c>
      <c r="E832" t="s">
        <v>1186</v>
      </c>
      <c r="F832">
        <v>185</v>
      </c>
      <c r="G832">
        <v>24262964</v>
      </c>
    </row>
    <row r="833" spans="1:7" hidden="1">
      <c r="A833" t="s">
        <v>132</v>
      </c>
      <c r="B833">
        <v>20240213</v>
      </c>
      <c r="C833">
        <v>490114</v>
      </c>
      <c r="D833" t="s">
        <v>6190</v>
      </c>
      <c r="E833" t="s">
        <v>1582</v>
      </c>
      <c r="F833">
        <v>185</v>
      </c>
      <c r="G833">
        <v>-503305</v>
      </c>
    </row>
    <row r="834" spans="1:7" hidden="1">
      <c r="A834" t="s">
        <v>132</v>
      </c>
      <c r="B834">
        <v>20240213</v>
      </c>
      <c r="C834">
        <v>490114</v>
      </c>
      <c r="D834" t="s">
        <v>6190</v>
      </c>
      <c r="E834" t="s">
        <v>8333</v>
      </c>
      <c r="F834">
        <v>0</v>
      </c>
      <c r="G834">
        <v>-243</v>
      </c>
    </row>
    <row r="835" spans="1:7" hidden="1">
      <c r="A835" t="s">
        <v>132</v>
      </c>
      <c r="B835">
        <v>20240213</v>
      </c>
      <c r="C835">
        <v>490114</v>
      </c>
      <c r="D835" t="s">
        <v>6190</v>
      </c>
      <c r="E835" t="s">
        <v>1583</v>
      </c>
      <c r="F835">
        <v>0</v>
      </c>
      <c r="G835">
        <v>-54611</v>
      </c>
    </row>
    <row r="836" spans="1:7" hidden="1">
      <c r="A836" t="s">
        <v>132</v>
      </c>
      <c r="B836">
        <v>20240213</v>
      </c>
      <c r="C836">
        <v>490114</v>
      </c>
      <c r="D836" t="s">
        <v>6190</v>
      </c>
      <c r="E836" t="s">
        <v>1207</v>
      </c>
      <c r="F836">
        <v>0</v>
      </c>
      <c r="G836">
        <v>-69</v>
      </c>
    </row>
    <row r="837" spans="1:7" hidden="1">
      <c r="A837" t="s">
        <v>132</v>
      </c>
      <c r="B837">
        <v>20240213</v>
      </c>
      <c r="C837">
        <v>490114</v>
      </c>
      <c r="D837" t="s">
        <v>6190</v>
      </c>
      <c r="E837" t="s">
        <v>8358</v>
      </c>
      <c r="F837">
        <v>0</v>
      </c>
      <c r="G837">
        <v>-17686632</v>
      </c>
    </row>
    <row r="838" spans="1:7" hidden="1">
      <c r="A838" t="s">
        <v>132</v>
      </c>
      <c r="B838">
        <v>20240214</v>
      </c>
      <c r="C838">
        <v>490114</v>
      </c>
      <c r="D838" t="s">
        <v>6190</v>
      </c>
      <c r="E838" t="s">
        <v>1184</v>
      </c>
      <c r="F838">
        <v>0</v>
      </c>
      <c r="G838">
        <v>-339075</v>
      </c>
    </row>
    <row r="839" spans="1:7" hidden="1">
      <c r="A839" t="s">
        <v>132</v>
      </c>
      <c r="B839">
        <v>20240214</v>
      </c>
      <c r="C839">
        <v>490114</v>
      </c>
      <c r="D839" t="s">
        <v>6190</v>
      </c>
      <c r="E839" t="s">
        <v>1581</v>
      </c>
      <c r="F839">
        <v>81</v>
      </c>
      <c r="G839">
        <v>-22102296</v>
      </c>
    </row>
    <row r="840" spans="1:7" hidden="1">
      <c r="A840" t="s">
        <v>132</v>
      </c>
      <c r="B840">
        <v>20240214</v>
      </c>
      <c r="C840">
        <v>490114</v>
      </c>
      <c r="D840" t="s">
        <v>6190</v>
      </c>
      <c r="E840" t="s">
        <v>1085</v>
      </c>
      <c r="F840">
        <v>0</v>
      </c>
      <c r="G840">
        <v>-2335296</v>
      </c>
    </row>
    <row r="841" spans="1:7" hidden="1">
      <c r="A841" t="s">
        <v>132</v>
      </c>
      <c r="B841">
        <v>20240214</v>
      </c>
      <c r="C841">
        <v>490114</v>
      </c>
      <c r="D841" t="s">
        <v>6190</v>
      </c>
      <c r="E841" t="s">
        <v>1194</v>
      </c>
      <c r="F841">
        <v>0</v>
      </c>
      <c r="G841">
        <v>-57943575</v>
      </c>
    </row>
    <row r="842" spans="1:7" hidden="1">
      <c r="A842" t="s">
        <v>132</v>
      </c>
      <c r="B842">
        <v>20240214</v>
      </c>
      <c r="C842">
        <v>490114</v>
      </c>
      <c r="D842" t="s">
        <v>6190</v>
      </c>
      <c r="E842" t="s">
        <v>1181</v>
      </c>
      <c r="F842">
        <v>55</v>
      </c>
      <c r="G842">
        <v>8890277</v>
      </c>
    </row>
    <row r="843" spans="1:7" hidden="1">
      <c r="A843" t="s">
        <v>132</v>
      </c>
      <c r="B843">
        <v>20240214</v>
      </c>
      <c r="C843">
        <v>490114</v>
      </c>
      <c r="D843" t="s">
        <v>6190</v>
      </c>
      <c r="E843" t="s">
        <v>1084</v>
      </c>
      <c r="F843">
        <v>63</v>
      </c>
      <c r="G843">
        <v>12573016</v>
      </c>
    </row>
    <row r="844" spans="1:7" hidden="1">
      <c r="A844" t="s">
        <v>132</v>
      </c>
      <c r="B844">
        <v>20240214</v>
      </c>
      <c r="C844">
        <v>490114</v>
      </c>
      <c r="D844" t="s">
        <v>6190</v>
      </c>
      <c r="E844" t="s">
        <v>1035</v>
      </c>
      <c r="F844">
        <v>480</v>
      </c>
      <c r="G844">
        <v>11163457</v>
      </c>
    </row>
    <row r="845" spans="1:7" hidden="1">
      <c r="A845" t="s">
        <v>132</v>
      </c>
      <c r="B845">
        <v>20240214</v>
      </c>
      <c r="C845">
        <v>490114</v>
      </c>
      <c r="D845" t="s">
        <v>6190</v>
      </c>
      <c r="E845" t="s">
        <v>1066</v>
      </c>
      <c r="F845">
        <v>107</v>
      </c>
      <c r="G845">
        <v>10590499</v>
      </c>
    </row>
    <row r="846" spans="1:7" hidden="1">
      <c r="A846" t="s">
        <v>132</v>
      </c>
      <c r="B846">
        <v>20240214</v>
      </c>
      <c r="C846">
        <v>490114</v>
      </c>
      <c r="D846" t="s">
        <v>6190</v>
      </c>
      <c r="E846" t="s">
        <v>1064</v>
      </c>
      <c r="F846">
        <v>0</v>
      </c>
      <c r="G846">
        <v>-771085</v>
      </c>
    </row>
    <row r="847" spans="1:7" hidden="1">
      <c r="A847" t="s">
        <v>132</v>
      </c>
      <c r="B847">
        <v>20240214</v>
      </c>
      <c r="C847">
        <v>490114</v>
      </c>
      <c r="D847" t="s">
        <v>6190</v>
      </c>
      <c r="E847" t="s">
        <v>1092</v>
      </c>
      <c r="F847">
        <v>0</v>
      </c>
      <c r="G847">
        <v>-17321903</v>
      </c>
    </row>
    <row r="848" spans="1:7" hidden="1">
      <c r="A848" t="s">
        <v>132</v>
      </c>
      <c r="B848">
        <v>20240214</v>
      </c>
      <c r="C848">
        <v>490114</v>
      </c>
      <c r="D848" t="s">
        <v>6190</v>
      </c>
      <c r="E848" t="s">
        <v>9048</v>
      </c>
      <c r="F848">
        <v>44</v>
      </c>
      <c r="G848">
        <v>2166389</v>
      </c>
    </row>
    <row r="849" spans="1:7" hidden="1">
      <c r="A849" t="s">
        <v>132</v>
      </c>
      <c r="B849">
        <v>20240214</v>
      </c>
      <c r="C849">
        <v>490114</v>
      </c>
      <c r="D849" t="s">
        <v>6190</v>
      </c>
      <c r="E849" t="s">
        <v>8342</v>
      </c>
      <c r="F849">
        <v>107</v>
      </c>
      <c r="G849">
        <v>49600628</v>
      </c>
    </row>
    <row r="850" spans="1:7" hidden="1">
      <c r="A850" t="s">
        <v>132</v>
      </c>
      <c r="B850">
        <v>20240214</v>
      </c>
      <c r="C850">
        <v>490114</v>
      </c>
      <c r="D850" t="s">
        <v>6190</v>
      </c>
      <c r="E850" t="s">
        <v>1124</v>
      </c>
      <c r="F850">
        <v>11</v>
      </c>
      <c r="G850">
        <v>-131501</v>
      </c>
    </row>
    <row r="851" spans="1:7" hidden="1">
      <c r="A851" t="s">
        <v>132</v>
      </c>
      <c r="B851">
        <v>20240214</v>
      </c>
      <c r="C851">
        <v>490114</v>
      </c>
      <c r="D851" t="s">
        <v>6190</v>
      </c>
      <c r="E851" t="s">
        <v>1186</v>
      </c>
      <c r="F851">
        <v>174</v>
      </c>
      <c r="G851">
        <v>24263138</v>
      </c>
    </row>
    <row r="852" spans="1:7" hidden="1">
      <c r="A852" t="s">
        <v>132</v>
      </c>
      <c r="B852">
        <v>20240214</v>
      </c>
      <c r="C852">
        <v>490114</v>
      </c>
      <c r="D852" t="s">
        <v>6190</v>
      </c>
      <c r="E852" t="s">
        <v>1582</v>
      </c>
      <c r="F852">
        <v>174</v>
      </c>
      <c r="G852">
        <v>-503131</v>
      </c>
    </row>
    <row r="853" spans="1:7" hidden="1">
      <c r="A853" t="s">
        <v>132</v>
      </c>
      <c r="B853">
        <v>20240214</v>
      </c>
      <c r="C853">
        <v>490114</v>
      </c>
      <c r="D853" t="s">
        <v>6190</v>
      </c>
      <c r="E853" t="s">
        <v>8333</v>
      </c>
      <c r="F853">
        <v>0</v>
      </c>
      <c r="G853">
        <v>-243</v>
      </c>
    </row>
    <row r="854" spans="1:7" hidden="1">
      <c r="A854" t="s">
        <v>132</v>
      </c>
      <c r="B854">
        <v>20240214</v>
      </c>
      <c r="C854">
        <v>490114</v>
      </c>
      <c r="D854" t="s">
        <v>6190</v>
      </c>
      <c r="E854" t="s">
        <v>1583</v>
      </c>
      <c r="F854">
        <v>0</v>
      </c>
      <c r="G854">
        <v>-54611</v>
      </c>
    </row>
    <row r="855" spans="1:7" hidden="1">
      <c r="A855" t="s">
        <v>132</v>
      </c>
      <c r="B855">
        <v>20240214</v>
      </c>
      <c r="C855">
        <v>490114</v>
      </c>
      <c r="D855" t="s">
        <v>6190</v>
      </c>
      <c r="E855" t="s">
        <v>1207</v>
      </c>
      <c r="F855">
        <v>0</v>
      </c>
      <c r="G855">
        <v>-69</v>
      </c>
    </row>
    <row r="856" spans="1:7" hidden="1">
      <c r="A856" t="s">
        <v>132</v>
      </c>
      <c r="B856">
        <v>20240214</v>
      </c>
      <c r="C856">
        <v>490114</v>
      </c>
      <c r="D856" t="s">
        <v>6190</v>
      </c>
      <c r="E856" t="s">
        <v>8358</v>
      </c>
      <c r="F856">
        <v>0</v>
      </c>
      <c r="G856">
        <v>-17686632</v>
      </c>
    </row>
    <row r="857" spans="1:7" hidden="1">
      <c r="A857" t="s">
        <v>132</v>
      </c>
      <c r="B857">
        <v>20240215</v>
      </c>
      <c r="C857">
        <v>490114</v>
      </c>
      <c r="D857" t="s">
        <v>6190</v>
      </c>
      <c r="E857" t="s">
        <v>1184</v>
      </c>
      <c r="F857">
        <v>0</v>
      </c>
      <c r="G857">
        <v>-339075</v>
      </c>
    </row>
    <row r="858" spans="1:7" hidden="1">
      <c r="A858" t="s">
        <v>132</v>
      </c>
      <c r="B858">
        <v>20240215</v>
      </c>
      <c r="C858">
        <v>490114</v>
      </c>
      <c r="D858" t="s">
        <v>6190</v>
      </c>
      <c r="E858" t="s">
        <v>1581</v>
      </c>
      <c r="F858">
        <v>78</v>
      </c>
      <c r="G858">
        <v>-22102218</v>
      </c>
    </row>
    <row r="859" spans="1:7" hidden="1">
      <c r="A859" t="s">
        <v>132</v>
      </c>
      <c r="B859">
        <v>20240215</v>
      </c>
      <c r="C859">
        <v>490114</v>
      </c>
      <c r="D859" t="s">
        <v>6190</v>
      </c>
      <c r="E859" t="s">
        <v>1085</v>
      </c>
      <c r="F859">
        <v>0</v>
      </c>
      <c r="G859">
        <v>-2335296</v>
      </c>
    </row>
    <row r="860" spans="1:7" hidden="1">
      <c r="A860" t="s">
        <v>132</v>
      </c>
      <c r="B860">
        <v>20240215</v>
      </c>
      <c r="C860">
        <v>490114</v>
      </c>
      <c r="D860" t="s">
        <v>6190</v>
      </c>
      <c r="E860" t="s">
        <v>1194</v>
      </c>
      <c r="F860">
        <v>0</v>
      </c>
      <c r="G860">
        <v>-57943575</v>
      </c>
    </row>
    <row r="861" spans="1:7" hidden="1">
      <c r="A861" t="s">
        <v>132</v>
      </c>
      <c r="B861">
        <v>20240215</v>
      </c>
      <c r="C861">
        <v>490114</v>
      </c>
      <c r="D861" t="s">
        <v>6190</v>
      </c>
      <c r="E861" t="s">
        <v>1181</v>
      </c>
      <c r="F861">
        <v>53</v>
      </c>
      <c r="G861">
        <v>8890330</v>
      </c>
    </row>
    <row r="862" spans="1:7" hidden="1">
      <c r="A862" t="s">
        <v>132</v>
      </c>
      <c r="B862">
        <v>20240215</v>
      </c>
      <c r="C862">
        <v>490114</v>
      </c>
      <c r="D862" t="s">
        <v>6190</v>
      </c>
      <c r="E862" t="s">
        <v>1084</v>
      </c>
      <c r="F862">
        <v>60</v>
      </c>
      <c r="G862">
        <v>12573076</v>
      </c>
    </row>
    <row r="863" spans="1:7" hidden="1">
      <c r="A863" t="s">
        <v>132</v>
      </c>
      <c r="B863">
        <v>20240215</v>
      </c>
      <c r="C863">
        <v>490114</v>
      </c>
      <c r="D863" t="s">
        <v>6190</v>
      </c>
      <c r="E863" t="s">
        <v>1035</v>
      </c>
      <c r="F863">
        <v>459</v>
      </c>
      <c r="G863">
        <v>11163916</v>
      </c>
    </row>
    <row r="864" spans="1:7" hidden="1">
      <c r="A864" t="s">
        <v>132</v>
      </c>
      <c r="B864">
        <v>20240215</v>
      </c>
      <c r="C864">
        <v>490114</v>
      </c>
      <c r="D864" t="s">
        <v>6190</v>
      </c>
      <c r="E864" t="s">
        <v>1066</v>
      </c>
      <c r="F864">
        <v>103</v>
      </c>
      <c r="G864">
        <v>10590602</v>
      </c>
    </row>
    <row r="865" spans="1:7" hidden="1">
      <c r="A865" t="s">
        <v>132</v>
      </c>
      <c r="B865">
        <v>20240215</v>
      </c>
      <c r="C865">
        <v>490114</v>
      </c>
      <c r="D865" t="s">
        <v>6190</v>
      </c>
      <c r="E865" t="s">
        <v>1064</v>
      </c>
      <c r="F865">
        <v>0</v>
      </c>
      <c r="G865">
        <v>-771085</v>
      </c>
    </row>
    <row r="866" spans="1:7" hidden="1">
      <c r="A866" t="s">
        <v>132</v>
      </c>
      <c r="B866">
        <v>20240215</v>
      </c>
      <c r="C866">
        <v>490114</v>
      </c>
      <c r="D866" t="s">
        <v>6190</v>
      </c>
      <c r="E866" t="s">
        <v>1092</v>
      </c>
      <c r="F866">
        <v>0</v>
      </c>
      <c r="G866">
        <v>-17321903</v>
      </c>
    </row>
    <row r="867" spans="1:7" hidden="1">
      <c r="A867" t="s">
        <v>132</v>
      </c>
      <c r="B867">
        <v>20240215</v>
      </c>
      <c r="C867">
        <v>490114</v>
      </c>
      <c r="D867" t="s">
        <v>6190</v>
      </c>
      <c r="E867" t="s">
        <v>9048</v>
      </c>
      <c r="F867">
        <v>42</v>
      </c>
      <c r="G867">
        <v>2166431</v>
      </c>
    </row>
    <row r="868" spans="1:7" hidden="1">
      <c r="A868" t="s">
        <v>132</v>
      </c>
      <c r="B868">
        <v>20240215</v>
      </c>
      <c r="C868">
        <v>490114</v>
      </c>
      <c r="D868" t="s">
        <v>6190</v>
      </c>
      <c r="E868" t="s">
        <v>8342</v>
      </c>
      <c r="F868">
        <v>103</v>
      </c>
      <c r="G868">
        <v>49600731</v>
      </c>
    </row>
    <row r="869" spans="1:7" hidden="1">
      <c r="A869" t="s">
        <v>132</v>
      </c>
      <c r="B869">
        <v>20240215</v>
      </c>
      <c r="C869">
        <v>490114</v>
      </c>
      <c r="D869" t="s">
        <v>6190</v>
      </c>
      <c r="E869" t="s">
        <v>1124</v>
      </c>
      <c r="F869">
        <v>10</v>
      </c>
      <c r="G869">
        <v>-131491</v>
      </c>
    </row>
    <row r="870" spans="1:7" hidden="1">
      <c r="A870" t="s">
        <v>132</v>
      </c>
      <c r="B870">
        <v>20240215</v>
      </c>
      <c r="C870">
        <v>490114</v>
      </c>
      <c r="D870" t="s">
        <v>6190</v>
      </c>
      <c r="E870" t="s">
        <v>1186</v>
      </c>
      <c r="F870">
        <v>167</v>
      </c>
      <c r="G870">
        <v>24263305</v>
      </c>
    </row>
    <row r="871" spans="1:7" hidden="1">
      <c r="A871" t="s">
        <v>132</v>
      </c>
      <c r="B871">
        <v>20240215</v>
      </c>
      <c r="C871">
        <v>490114</v>
      </c>
      <c r="D871" t="s">
        <v>6190</v>
      </c>
      <c r="E871" t="s">
        <v>1582</v>
      </c>
      <c r="F871">
        <v>167</v>
      </c>
      <c r="G871">
        <v>-502964</v>
      </c>
    </row>
    <row r="872" spans="1:7" hidden="1">
      <c r="A872" t="s">
        <v>132</v>
      </c>
      <c r="B872">
        <v>20240215</v>
      </c>
      <c r="C872">
        <v>490114</v>
      </c>
      <c r="D872" t="s">
        <v>6190</v>
      </c>
      <c r="E872" t="s">
        <v>8333</v>
      </c>
      <c r="F872">
        <v>0</v>
      </c>
      <c r="G872">
        <v>-243</v>
      </c>
    </row>
    <row r="873" spans="1:7" hidden="1">
      <c r="A873" t="s">
        <v>132</v>
      </c>
      <c r="B873">
        <v>20240215</v>
      </c>
      <c r="C873">
        <v>490114</v>
      </c>
      <c r="D873" t="s">
        <v>6190</v>
      </c>
      <c r="E873" t="s">
        <v>1583</v>
      </c>
      <c r="F873">
        <v>0</v>
      </c>
      <c r="G873">
        <v>-54611</v>
      </c>
    </row>
    <row r="874" spans="1:7" hidden="1">
      <c r="A874" t="s">
        <v>132</v>
      </c>
      <c r="B874">
        <v>20240215</v>
      </c>
      <c r="C874">
        <v>490114</v>
      </c>
      <c r="D874" t="s">
        <v>6190</v>
      </c>
      <c r="E874" t="s">
        <v>1207</v>
      </c>
      <c r="F874">
        <v>0</v>
      </c>
      <c r="G874">
        <v>-69</v>
      </c>
    </row>
    <row r="875" spans="1:7" hidden="1">
      <c r="A875" t="s">
        <v>132</v>
      </c>
      <c r="B875">
        <v>20240215</v>
      </c>
      <c r="C875">
        <v>490114</v>
      </c>
      <c r="D875" t="s">
        <v>6190</v>
      </c>
      <c r="E875" t="s">
        <v>8358</v>
      </c>
      <c r="F875">
        <v>0</v>
      </c>
      <c r="G875">
        <v>-17686632</v>
      </c>
    </row>
    <row r="876" spans="1:7" hidden="1">
      <c r="A876" t="s">
        <v>132</v>
      </c>
      <c r="B876">
        <v>20240216</v>
      </c>
      <c r="C876">
        <v>490114</v>
      </c>
      <c r="D876" t="s">
        <v>6190</v>
      </c>
      <c r="E876" t="s">
        <v>1184</v>
      </c>
      <c r="F876">
        <v>0</v>
      </c>
      <c r="G876">
        <v>-339075</v>
      </c>
    </row>
    <row r="877" spans="1:7" hidden="1">
      <c r="A877" t="s">
        <v>132</v>
      </c>
      <c r="B877">
        <v>20240216</v>
      </c>
      <c r="C877">
        <v>490114</v>
      </c>
      <c r="D877" t="s">
        <v>6190</v>
      </c>
      <c r="E877" t="s">
        <v>1581</v>
      </c>
      <c r="F877">
        <v>80</v>
      </c>
      <c r="G877">
        <v>-22102138</v>
      </c>
    </row>
    <row r="878" spans="1:7" hidden="1">
      <c r="A878" t="s">
        <v>132</v>
      </c>
      <c r="B878">
        <v>20240216</v>
      </c>
      <c r="C878">
        <v>490114</v>
      </c>
      <c r="D878" t="s">
        <v>6190</v>
      </c>
      <c r="E878" t="s">
        <v>1085</v>
      </c>
      <c r="F878">
        <v>0</v>
      </c>
      <c r="G878">
        <v>-2335296</v>
      </c>
    </row>
    <row r="879" spans="1:7" hidden="1">
      <c r="A879" t="s">
        <v>132</v>
      </c>
      <c r="B879">
        <v>20240216</v>
      </c>
      <c r="C879">
        <v>490114</v>
      </c>
      <c r="D879" t="s">
        <v>6190</v>
      </c>
      <c r="E879" t="s">
        <v>1194</v>
      </c>
      <c r="F879">
        <v>0</v>
      </c>
      <c r="G879">
        <v>-57943575</v>
      </c>
    </row>
    <row r="880" spans="1:7" hidden="1">
      <c r="A880" t="s">
        <v>132</v>
      </c>
      <c r="B880">
        <v>20240216</v>
      </c>
      <c r="C880">
        <v>490114</v>
      </c>
      <c r="D880" t="s">
        <v>6190</v>
      </c>
      <c r="E880" t="s">
        <v>1181</v>
      </c>
      <c r="F880">
        <v>54</v>
      </c>
      <c r="G880">
        <v>8890384</v>
      </c>
    </row>
    <row r="881" spans="1:7" hidden="1">
      <c r="A881" t="s">
        <v>132</v>
      </c>
      <c r="B881">
        <v>20240216</v>
      </c>
      <c r="C881">
        <v>490114</v>
      </c>
      <c r="D881" t="s">
        <v>6190</v>
      </c>
      <c r="E881" t="s">
        <v>1084</v>
      </c>
      <c r="F881">
        <v>61</v>
      </c>
      <c r="G881">
        <v>12573137</v>
      </c>
    </row>
    <row r="882" spans="1:7" hidden="1">
      <c r="A882" t="s">
        <v>132</v>
      </c>
      <c r="B882">
        <v>20240216</v>
      </c>
      <c r="C882">
        <v>490114</v>
      </c>
      <c r="D882" t="s">
        <v>6190</v>
      </c>
      <c r="E882" t="s">
        <v>1035</v>
      </c>
      <c r="F882">
        <v>470</v>
      </c>
      <c r="G882">
        <v>11164386</v>
      </c>
    </row>
    <row r="883" spans="1:7" hidden="1">
      <c r="A883" t="s">
        <v>132</v>
      </c>
      <c r="B883">
        <v>20240216</v>
      </c>
      <c r="C883">
        <v>490114</v>
      </c>
      <c r="D883" t="s">
        <v>6190</v>
      </c>
      <c r="E883" t="s">
        <v>1066</v>
      </c>
      <c r="F883">
        <v>105</v>
      </c>
      <c r="G883">
        <v>10590707</v>
      </c>
    </row>
    <row r="884" spans="1:7" hidden="1">
      <c r="A884" t="s">
        <v>132</v>
      </c>
      <c r="B884">
        <v>20240216</v>
      </c>
      <c r="C884">
        <v>490114</v>
      </c>
      <c r="D884" t="s">
        <v>6190</v>
      </c>
      <c r="E884" t="s">
        <v>1064</v>
      </c>
      <c r="F884">
        <v>0</v>
      </c>
      <c r="G884">
        <v>-771085</v>
      </c>
    </row>
    <row r="885" spans="1:7" hidden="1">
      <c r="A885" t="s">
        <v>132</v>
      </c>
      <c r="B885">
        <v>20240216</v>
      </c>
      <c r="C885">
        <v>490114</v>
      </c>
      <c r="D885" t="s">
        <v>6190</v>
      </c>
      <c r="E885" t="s">
        <v>1092</v>
      </c>
      <c r="F885">
        <v>0</v>
      </c>
      <c r="G885">
        <v>-17321903</v>
      </c>
    </row>
    <row r="886" spans="1:7" hidden="1">
      <c r="A886" t="s">
        <v>132</v>
      </c>
      <c r="B886">
        <v>20240216</v>
      </c>
      <c r="C886">
        <v>490114</v>
      </c>
      <c r="D886" t="s">
        <v>6190</v>
      </c>
      <c r="E886" t="s">
        <v>9048</v>
      </c>
      <c r="F886">
        <v>43</v>
      </c>
      <c r="G886">
        <v>2166474</v>
      </c>
    </row>
    <row r="887" spans="1:7" hidden="1">
      <c r="A887" t="s">
        <v>132</v>
      </c>
      <c r="B887">
        <v>20240216</v>
      </c>
      <c r="C887">
        <v>490114</v>
      </c>
      <c r="D887" t="s">
        <v>6190</v>
      </c>
      <c r="E887" t="s">
        <v>8342</v>
      </c>
      <c r="F887">
        <v>105</v>
      </c>
      <c r="G887">
        <v>49600836</v>
      </c>
    </row>
    <row r="888" spans="1:7" hidden="1">
      <c r="A888" t="s">
        <v>132</v>
      </c>
      <c r="B888">
        <v>20240216</v>
      </c>
      <c r="C888">
        <v>490114</v>
      </c>
      <c r="D888" t="s">
        <v>6190</v>
      </c>
      <c r="E888" t="s">
        <v>1124</v>
      </c>
      <c r="F888">
        <v>10</v>
      </c>
      <c r="G888">
        <v>-131481</v>
      </c>
    </row>
    <row r="889" spans="1:7" hidden="1">
      <c r="A889" t="s">
        <v>132</v>
      </c>
      <c r="B889">
        <v>20240216</v>
      </c>
      <c r="C889">
        <v>490114</v>
      </c>
      <c r="D889" t="s">
        <v>6190</v>
      </c>
      <c r="E889" t="s">
        <v>1186</v>
      </c>
      <c r="F889">
        <v>171</v>
      </c>
      <c r="G889">
        <v>24263476</v>
      </c>
    </row>
    <row r="890" spans="1:7" hidden="1">
      <c r="A890" t="s">
        <v>132</v>
      </c>
      <c r="B890">
        <v>20240216</v>
      </c>
      <c r="C890">
        <v>490114</v>
      </c>
      <c r="D890" t="s">
        <v>6190</v>
      </c>
      <c r="E890" t="s">
        <v>1582</v>
      </c>
      <c r="F890">
        <v>171</v>
      </c>
      <c r="G890">
        <v>-502793</v>
      </c>
    </row>
    <row r="891" spans="1:7" hidden="1">
      <c r="A891" t="s">
        <v>132</v>
      </c>
      <c r="B891">
        <v>20240216</v>
      </c>
      <c r="C891">
        <v>490114</v>
      </c>
      <c r="D891" t="s">
        <v>6190</v>
      </c>
      <c r="E891" t="s">
        <v>8333</v>
      </c>
      <c r="F891">
        <v>0</v>
      </c>
      <c r="G891">
        <v>-243</v>
      </c>
    </row>
    <row r="892" spans="1:7" hidden="1">
      <c r="A892" t="s">
        <v>132</v>
      </c>
      <c r="B892">
        <v>20240216</v>
      </c>
      <c r="C892">
        <v>490114</v>
      </c>
      <c r="D892" t="s">
        <v>6190</v>
      </c>
      <c r="E892" t="s">
        <v>1583</v>
      </c>
      <c r="F892">
        <v>0</v>
      </c>
      <c r="G892">
        <v>-54611</v>
      </c>
    </row>
    <row r="893" spans="1:7" hidden="1">
      <c r="A893" t="s">
        <v>132</v>
      </c>
      <c r="B893">
        <v>20240216</v>
      </c>
      <c r="C893">
        <v>490114</v>
      </c>
      <c r="D893" t="s">
        <v>6190</v>
      </c>
      <c r="E893" t="s">
        <v>1207</v>
      </c>
      <c r="F893">
        <v>0</v>
      </c>
      <c r="G893">
        <v>-69</v>
      </c>
    </row>
    <row r="894" spans="1:7" hidden="1">
      <c r="A894" t="s">
        <v>132</v>
      </c>
      <c r="B894">
        <v>20240216</v>
      </c>
      <c r="C894">
        <v>490114</v>
      </c>
      <c r="D894" t="s">
        <v>6190</v>
      </c>
      <c r="E894" t="s">
        <v>8358</v>
      </c>
      <c r="F894">
        <v>0</v>
      </c>
      <c r="G894">
        <v>-17686632</v>
      </c>
    </row>
    <row r="895" spans="1:7" hidden="1">
      <c r="A895" t="s">
        <v>132</v>
      </c>
      <c r="B895">
        <v>20240217</v>
      </c>
      <c r="C895">
        <v>490114</v>
      </c>
      <c r="D895" t="s">
        <v>6190</v>
      </c>
      <c r="E895" t="s">
        <v>1184</v>
      </c>
      <c r="F895">
        <v>0</v>
      </c>
      <c r="G895">
        <v>-339075</v>
      </c>
    </row>
    <row r="896" spans="1:7" hidden="1">
      <c r="A896" t="s">
        <v>132</v>
      </c>
      <c r="B896">
        <v>20240217</v>
      </c>
      <c r="C896">
        <v>490114</v>
      </c>
      <c r="D896" t="s">
        <v>6190</v>
      </c>
      <c r="E896" t="s">
        <v>1581</v>
      </c>
      <c r="F896">
        <v>80</v>
      </c>
      <c r="G896">
        <v>-22102058</v>
      </c>
    </row>
    <row r="897" spans="1:7" hidden="1">
      <c r="A897" t="s">
        <v>132</v>
      </c>
      <c r="B897">
        <v>20240217</v>
      </c>
      <c r="C897">
        <v>490114</v>
      </c>
      <c r="D897" t="s">
        <v>6190</v>
      </c>
      <c r="E897" t="s">
        <v>1085</v>
      </c>
      <c r="F897">
        <v>0</v>
      </c>
      <c r="G897">
        <v>-2335296</v>
      </c>
    </row>
    <row r="898" spans="1:7" hidden="1">
      <c r="A898" t="s">
        <v>132</v>
      </c>
      <c r="B898">
        <v>20240217</v>
      </c>
      <c r="C898">
        <v>490114</v>
      </c>
      <c r="D898" t="s">
        <v>6190</v>
      </c>
      <c r="E898" t="s">
        <v>1194</v>
      </c>
      <c r="F898">
        <v>0</v>
      </c>
      <c r="G898">
        <v>-57943575</v>
      </c>
    </row>
    <row r="899" spans="1:7" hidden="1">
      <c r="A899" t="s">
        <v>132</v>
      </c>
      <c r="B899">
        <v>20240217</v>
      </c>
      <c r="C899">
        <v>490114</v>
      </c>
      <c r="D899" t="s">
        <v>6190</v>
      </c>
      <c r="E899" t="s">
        <v>1181</v>
      </c>
      <c r="F899">
        <v>54</v>
      </c>
      <c r="G899">
        <v>8890438</v>
      </c>
    </row>
    <row r="900" spans="1:7" hidden="1">
      <c r="A900" t="s">
        <v>132</v>
      </c>
      <c r="B900">
        <v>20240217</v>
      </c>
      <c r="C900">
        <v>490114</v>
      </c>
      <c r="D900" t="s">
        <v>6190</v>
      </c>
      <c r="E900" t="s">
        <v>1084</v>
      </c>
      <c r="F900">
        <v>61</v>
      </c>
      <c r="G900">
        <v>12573198</v>
      </c>
    </row>
    <row r="901" spans="1:7" hidden="1">
      <c r="A901" t="s">
        <v>132</v>
      </c>
      <c r="B901">
        <v>20240217</v>
      </c>
      <c r="C901">
        <v>490114</v>
      </c>
      <c r="D901" t="s">
        <v>6190</v>
      </c>
      <c r="E901" t="s">
        <v>1035</v>
      </c>
      <c r="F901">
        <v>470</v>
      </c>
      <c r="G901">
        <v>11164856</v>
      </c>
    </row>
    <row r="902" spans="1:7" hidden="1">
      <c r="A902" t="s">
        <v>132</v>
      </c>
      <c r="B902">
        <v>20240217</v>
      </c>
      <c r="C902">
        <v>490114</v>
      </c>
      <c r="D902" t="s">
        <v>6190</v>
      </c>
      <c r="E902" t="s">
        <v>1066</v>
      </c>
      <c r="F902">
        <v>105</v>
      </c>
      <c r="G902">
        <v>10590812</v>
      </c>
    </row>
    <row r="903" spans="1:7" hidden="1">
      <c r="A903" t="s">
        <v>132</v>
      </c>
      <c r="B903">
        <v>20240217</v>
      </c>
      <c r="C903">
        <v>490114</v>
      </c>
      <c r="D903" t="s">
        <v>6190</v>
      </c>
      <c r="E903" t="s">
        <v>1064</v>
      </c>
      <c r="F903">
        <v>0</v>
      </c>
      <c r="G903">
        <v>-771085</v>
      </c>
    </row>
    <row r="904" spans="1:7" hidden="1">
      <c r="A904" t="s">
        <v>132</v>
      </c>
      <c r="B904">
        <v>20240217</v>
      </c>
      <c r="C904">
        <v>490114</v>
      </c>
      <c r="D904" t="s">
        <v>6190</v>
      </c>
      <c r="E904" t="s">
        <v>1092</v>
      </c>
      <c r="F904">
        <v>0</v>
      </c>
      <c r="G904">
        <v>-17321903</v>
      </c>
    </row>
    <row r="905" spans="1:7" hidden="1">
      <c r="A905" t="s">
        <v>132</v>
      </c>
      <c r="B905">
        <v>20240217</v>
      </c>
      <c r="C905">
        <v>490114</v>
      </c>
      <c r="D905" t="s">
        <v>6190</v>
      </c>
      <c r="E905" t="s">
        <v>9048</v>
      </c>
      <c r="F905">
        <v>43</v>
      </c>
      <c r="G905">
        <v>2166517</v>
      </c>
    </row>
    <row r="906" spans="1:7" hidden="1">
      <c r="A906" t="s">
        <v>132</v>
      </c>
      <c r="B906">
        <v>20240217</v>
      </c>
      <c r="C906">
        <v>490114</v>
      </c>
      <c r="D906" t="s">
        <v>6190</v>
      </c>
      <c r="E906" t="s">
        <v>8342</v>
      </c>
      <c r="F906">
        <v>105</v>
      </c>
      <c r="G906">
        <v>49600941</v>
      </c>
    </row>
    <row r="907" spans="1:7" hidden="1">
      <c r="A907" t="s">
        <v>132</v>
      </c>
      <c r="B907">
        <v>20240217</v>
      </c>
      <c r="C907">
        <v>490114</v>
      </c>
      <c r="D907" t="s">
        <v>6190</v>
      </c>
      <c r="E907" t="s">
        <v>1124</v>
      </c>
      <c r="F907">
        <v>10</v>
      </c>
      <c r="G907">
        <v>-131471</v>
      </c>
    </row>
    <row r="908" spans="1:7" hidden="1">
      <c r="A908" t="s">
        <v>132</v>
      </c>
      <c r="B908">
        <v>20240217</v>
      </c>
      <c r="C908">
        <v>490114</v>
      </c>
      <c r="D908" t="s">
        <v>6190</v>
      </c>
      <c r="E908" t="s">
        <v>1186</v>
      </c>
      <c r="F908">
        <v>171</v>
      </c>
      <c r="G908">
        <v>24263647</v>
      </c>
    </row>
    <row r="909" spans="1:7" hidden="1">
      <c r="A909" t="s">
        <v>132</v>
      </c>
      <c r="B909">
        <v>20240217</v>
      </c>
      <c r="C909">
        <v>490114</v>
      </c>
      <c r="D909" t="s">
        <v>6190</v>
      </c>
      <c r="E909" t="s">
        <v>1582</v>
      </c>
      <c r="F909">
        <v>171</v>
      </c>
      <c r="G909">
        <v>-502622</v>
      </c>
    </row>
    <row r="910" spans="1:7" hidden="1">
      <c r="A910" t="s">
        <v>132</v>
      </c>
      <c r="B910">
        <v>20240217</v>
      </c>
      <c r="C910">
        <v>490114</v>
      </c>
      <c r="D910" t="s">
        <v>6190</v>
      </c>
      <c r="E910" t="s">
        <v>8333</v>
      </c>
      <c r="F910">
        <v>0</v>
      </c>
      <c r="G910">
        <v>-243</v>
      </c>
    </row>
    <row r="911" spans="1:7" hidden="1">
      <c r="A911" t="s">
        <v>132</v>
      </c>
      <c r="B911">
        <v>20240217</v>
      </c>
      <c r="C911">
        <v>490114</v>
      </c>
      <c r="D911" t="s">
        <v>6190</v>
      </c>
      <c r="E911" t="s">
        <v>1583</v>
      </c>
      <c r="F911">
        <v>0</v>
      </c>
      <c r="G911">
        <v>-54611</v>
      </c>
    </row>
    <row r="912" spans="1:7" hidden="1">
      <c r="A912" t="s">
        <v>132</v>
      </c>
      <c r="B912">
        <v>20240217</v>
      </c>
      <c r="C912">
        <v>490114</v>
      </c>
      <c r="D912" t="s">
        <v>6190</v>
      </c>
      <c r="E912" t="s">
        <v>1207</v>
      </c>
      <c r="F912">
        <v>0</v>
      </c>
      <c r="G912">
        <v>-69</v>
      </c>
    </row>
    <row r="913" spans="1:7" hidden="1">
      <c r="A913" t="s">
        <v>132</v>
      </c>
      <c r="B913">
        <v>20240217</v>
      </c>
      <c r="C913">
        <v>490114</v>
      </c>
      <c r="D913" t="s">
        <v>6190</v>
      </c>
      <c r="E913" t="s">
        <v>8358</v>
      </c>
      <c r="F913">
        <v>0</v>
      </c>
      <c r="G913">
        <v>-17686632</v>
      </c>
    </row>
    <row r="914" spans="1:7" hidden="1">
      <c r="A914" t="s">
        <v>132</v>
      </c>
      <c r="B914">
        <v>20240218</v>
      </c>
      <c r="C914">
        <v>490114</v>
      </c>
      <c r="D914" t="s">
        <v>6190</v>
      </c>
      <c r="E914" t="s">
        <v>1184</v>
      </c>
      <c r="F914">
        <v>0</v>
      </c>
      <c r="G914">
        <v>-339075</v>
      </c>
    </row>
    <row r="915" spans="1:7" hidden="1">
      <c r="A915" t="s">
        <v>132</v>
      </c>
      <c r="B915">
        <v>20240218</v>
      </c>
      <c r="C915">
        <v>490114</v>
      </c>
      <c r="D915" t="s">
        <v>6190</v>
      </c>
      <c r="E915" t="s">
        <v>1581</v>
      </c>
      <c r="F915">
        <v>80</v>
      </c>
      <c r="G915">
        <v>-22101978</v>
      </c>
    </row>
    <row r="916" spans="1:7" hidden="1">
      <c r="A916" t="s">
        <v>132</v>
      </c>
      <c r="B916">
        <v>20240218</v>
      </c>
      <c r="C916">
        <v>490114</v>
      </c>
      <c r="D916" t="s">
        <v>6190</v>
      </c>
      <c r="E916" t="s">
        <v>1085</v>
      </c>
      <c r="F916">
        <v>0</v>
      </c>
      <c r="G916">
        <v>-2335296</v>
      </c>
    </row>
    <row r="917" spans="1:7" hidden="1">
      <c r="A917" t="s">
        <v>132</v>
      </c>
      <c r="B917">
        <v>20240218</v>
      </c>
      <c r="C917">
        <v>490114</v>
      </c>
      <c r="D917" t="s">
        <v>6190</v>
      </c>
      <c r="E917" t="s">
        <v>1194</v>
      </c>
      <c r="F917">
        <v>0</v>
      </c>
      <c r="G917">
        <v>-57943575</v>
      </c>
    </row>
    <row r="918" spans="1:7" hidden="1">
      <c r="A918" t="s">
        <v>132</v>
      </c>
      <c r="B918">
        <v>20240218</v>
      </c>
      <c r="C918">
        <v>490114</v>
      </c>
      <c r="D918" t="s">
        <v>6190</v>
      </c>
      <c r="E918" t="s">
        <v>1181</v>
      </c>
      <c r="F918">
        <v>54</v>
      </c>
      <c r="G918">
        <v>8890492</v>
      </c>
    </row>
    <row r="919" spans="1:7" hidden="1">
      <c r="A919" t="s">
        <v>132</v>
      </c>
      <c r="B919">
        <v>20240218</v>
      </c>
      <c r="C919">
        <v>490114</v>
      </c>
      <c r="D919" t="s">
        <v>6190</v>
      </c>
      <c r="E919" t="s">
        <v>1084</v>
      </c>
      <c r="F919">
        <v>61</v>
      </c>
      <c r="G919">
        <v>12573259</v>
      </c>
    </row>
    <row r="920" spans="1:7" hidden="1">
      <c r="A920" t="s">
        <v>132</v>
      </c>
      <c r="B920">
        <v>20240218</v>
      </c>
      <c r="C920">
        <v>490114</v>
      </c>
      <c r="D920" t="s">
        <v>6190</v>
      </c>
      <c r="E920" t="s">
        <v>1035</v>
      </c>
      <c r="F920">
        <v>470</v>
      </c>
      <c r="G920">
        <v>11165326</v>
      </c>
    </row>
    <row r="921" spans="1:7" hidden="1">
      <c r="A921" t="s">
        <v>132</v>
      </c>
      <c r="B921">
        <v>20240218</v>
      </c>
      <c r="C921">
        <v>490114</v>
      </c>
      <c r="D921" t="s">
        <v>6190</v>
      </c>
      <c r="E921" t="s">
        <v>1066</v>
      </c>
      <c r="F921">
        <v>105</v>
      </c>
      <c r="G921">
        <v>10590917</v>
      </c>
    </row>
    <row r="922" spans="1:7" hidden="1">
      <c r="A922" t="s">
        <v>132</v>
      </c>
      <c r="B922">
        <v>20240218</v>
      </c>
      <c r="C922">
        <v>490114</v>
      </c>
      <c r="D922" t="s">
        <v>6190</v>
      </c>
      <c r="E922" t="s">
        <v>1064</v>
      </c>
      <c r="F922">
        <v>0</v>
      </c>
      <c r="G922">
        <v>-771085</v>
      </c>
    </row>
    <row r="923" spans="1:7" hidden="1">
      <c r="A923" t="s">
        <v>132</v>
      </c>
      <c r="B923">
        <v>20240218</v>
      </c>
      <c r="C923">
        <v>490114</v>
      </c>
      <c r="D923" t="s">
        <v>6190</v>
      </c>
      <c r="E923" t="s">
        <v>1092</v>
      </c>
      <c r="F923">
        <v>0</v>
      </c>
      <c r="G923">
        <v>-17321903</v>
      </c>
    </row>
    <row r="924" spans="1:7" hidden="1">
      <c r="A924" t="s">
        <v>132</v>
      </c>
      <c r="B924">
        <v>20240218</v>
      </c>
      <c r="C924">
        <v>490114</v>
      </c>
      <c r="D924" t="s">
        <v>6190</v>
      </c>
      <c r="E924" t="s">
        <v>9048</v>
      </c>
      <c r="F924">
        <v>43</v>
      </c>
      <c r="G924">
        <v>2166560</v>
      </c>
    </row>
    <row r="925" spans="1:7" hidden="1">
      <c r="A925" t="s">
        <v>132</v>
      </c>
      <c r="B925">
        <v>20240218</v>
      </c>
      <c r="C925">
        <v>490114</v>
      </c>
      <c r="D925" t="s">
        <v>6190</v>
      </c>
      <c r="E925" t="s">
        <v>8342</v>
      </c>
      <c r="F925">
        <v>105</v>
      </c>
      <c r="G925">
        <v>49601046</v>
      </c>
    </row>
    <row r="926" spans="1:7" hidden="1">
      <c r="A926" t="s">
        <v>132</v>
      </c>
      <c r="B926">
        <v>20240218</v>
      </c>
      <c r="C926">
        <v>490114</v>
      </c>
      <c r="D926" t="s">
        <v>6190</v>
      </c>
      <c r="E926" t="s">
        <v>1124</v>
      </c>
      <c r="F926">
        <v>10</v>
      </c>
      <c r="G926">
        <v>-131461</v>
      </c>
    </row>
    <row r="927" spans="1:7" hidden="1">
      <c r="A927" t="s">
        <v>132</v>
      </c>
      <c r="B927">
        <v>20240218</v>
      </c>
      <c r="C927">
        <v>490114</v>
      </c>
      <c r="D927" t="s">
        <v>6190</v>
      </c>
      <c r="E927" t="s">
        <v>1186</v>
      </c>
      <c r="F927">
        <v>171</v>
      </c>
      <c r="G927">
        <v>24263818</v>
      </c>
    </row>
    <row r="928" spans="1:7" hidden="1">
      <c r="A928" t="s">
        <v>132</v>
      </c>
      <c r="B928">
        <v>20240218</v>
      </c>
      <c r="C928">
        <v>490114</v>
      </c>
      <c r="D928" t="s">
        <v>6190</v>
      </c>
      <c r="E928" t="s">
        <v>1582</v>
      </c>
      <c r="F928">
        <v>171</v>
      </c>
      <c r="G928">
        <v>-502451</v>
      </c>
    </row>
    <row r="929" spans="1:7" hidden="1">
      <c r="A929" t="s">
        <v>132</v>
      </c>
      <c r="B929">
        <v>20240218</v>
      </c>
      <c r="C929">
        <v>490114</v>
      </c>
      <c r="D929" t="s">
        <v>6190</v>
      </c>
      <c r="E929" t="s">
        <v>8333</v>
      </c>
      <c r="F929">
        <v>0</v>
      </c>
      <c r="G929">
        <v>-243</v>
      </c>
    </row>
    <row r="930" spans="1:7" hidden="1">
      <c r="A930" t="s">
        <v>132</v>
      </c>
      <c r="B930">
        <v>20240218</v>
      </c>
      <c r="C930">
        <v>490114</v>
      </c>
      <c r="D930" t="s">
        <v>6190</v>
      </c>
      <c r="E930" t="s">
        <v>1583</v>
      </c>
      <c r="F930">
        <v>0</v>
      </c>
      <c r="G930">
        <v>-54611</v>
      </c>
    </row>
    <row r="931" spans="1:7" hidden="1">
      <c r="A931" t="s">
        <v>132</v>
      </c>
      <c r="B931">
        <v>20240218</v>
      </c>
      <c r="C931">
        <v>490114</v>
      </c>
      <c r="D931" t="s">
        <v>6190</v>
      </c>
      <c r="E931" t="s">
        <v>1207</v>
      </c>
      <c r="F931">
        <v>0</v>
      </c>
      <c r="G931">
        <v>-69</v>
      </c>
    </row>
    <row r="932" spans="1:7" hidden="1">
      <c r="A932" t="s">
        <v>132</v>
      </c>
      <c r="B932">
        <v>20240218</v>
      </c>
      <c r="C932">
        <v>490114</v>
      </c>
      <c r="D932" t="s">
        <v>6190</v>
      </c>
      <c r="E932" t="s">
        <v>8358</v>
      </c>
      <c r="F932">
        <v>0</v>
      </c>
      <c r="G932">
        <v>-17686632</v>
      </c>
    </row>
    <row r="933" spans="1:7" hidden="1">
      <c r="A933" t="s">
        <v>132</v>
      </c>
      <c r="B933">
        <v>20240219</v>
      </c>
      <c r="C933">
        <v>490114</v>
      </c>
      <c r="D933" t="s">
        <v>6190</v>
      </c>
      <c r="E933" t="s">
        <v>1184</v>
      </c>
      <c r="F933">
        <v>0</v>
      </c>
      <c r="G933">
        <v>-339075</v>
      </c>
    </row>
    <row r="934" spans="1:7" hidden="1">
      <c r="A934" t="s">
        <v>132</v>
      </c>
      <c r="B934">
        <v>20240219</v>
      </c>
      <c r="C934">
        <v>490114</v>
      </c>
      <c r="D934" t="s">
        <v>6190</v>
      </c>
      <c r="E934" t="s">
        <v>1581</v>
      </c>
      <c r="F934">
        <v>82</v>
      </c>
      <c r="G934">
        <v>-22101896</v>
      </c>
    </row>
    <row r="935" spans="1:7" hidden="1">
      <c r="A935" t="s">
        <v>132</v>
      </c>
      <c r="B935">
        <v>20240219</v>
      </c>
      <c r="C935">
        <v>490114</v>
      </c>
      <c r="D935" t="s">
        <v>6190</v>
      </c>
      <c r="E935" t="s">
        <v>1085</v>
      </c>
      <c r="F935">
        <v>0</v>
      </c>
      <c r="G935">
        <v>-2335296</v>
      </c>
    </row>
    <row r="936" spans="1:7" hidden="1">
      <c r="A936" t="s">
        <v>132</v>
      </c>
      <c r="B936">
        <v>20240219</v>
      </c>
      <c r="C936">
        <v>490114</v>
      </c>
      <c r="D936" t="s">
        <v>6190</v>
      </c>
      <c r="E936" t="s">
        <v>1194</v>
      </c>
      <c r="F936">
        <v>0</v>
      </c>
      <c r="G936">
        <v>-57943575</v>
      </c>
    </row>
    <row r="937" spans="1:7" hidden="1">
      <c r="A937" t="s">
        <v>132</v>
      </c>
      <c r="B937">
        <v>20240219</v>
      </c>
      <c r="C937">
        <v>490114</v>
      </c>
      <c r="D937" t="s">
        <v>6190</v>
      </c>
      <c r="E937" t="s">
        <v>1181</v>
      </c>
      <c r="F937">
        <v>56</v>
      </c>
      <c r="G937">
        <v>8890548</v>
      </c>
    </row>
    <row r="938" spans="1:7" hidden="1">
      <c r="A938" t="s">
        <v>132</v>
      </c>
      <c r="B938">
        <v>20240219</v>
      </c>
      <c r="C938">
        <v>490114</v>
      </c>
      <c r="D938" t="s">
        <v>6190</v>
      </c>
      <c r="E938" t="s">
        <v>1084</v>
      </c>
      <c r="F938">
        <v>63</v>
      </c>
      <c r="G938">
        <v>12573322</v>
      </c>
    </row>
    <row r="939" spans="1:7" hidden="1">
      <c r="A939" t="s">
        <v>132</v>
      </c>
      <c r="B939">
        <v>20240219</v>
      </c>
      <c r="C939">
        <v>490114</v>
      </c>
      <c r="D939" t="s">
        <v>6190</v>
      </c>
      <c r="E939" t="s">
        <v>1035</v>
      </c>
      <c r="F939">
        <v>484</v>
      </c>
      <c r="G939">
        <v>11165810</v>
      </c>
    </row>
    <row r="940" spans="1:7" hidden="1">
      <c r="A940" t="s">
        <v>132</v>
      </c>
      <c r="B940">
        <v>20240219</v>
      </c>
      <c r="C940">
        <v>490114</v>
      </c>
      <c r="D940" t="s">
        <v>6190</v>
      </c>
      <c r="E940" t="s">
        <v>1066</v>
      </c>
      <c r="F940">
        <v>108</v>
      </c>
      <c r="G940">
        <v>10591025</v>
      </c>
    </row>
    <row r="941" spans="1:7" hidden="1">
      <c r="A941" t="s">
        <v>132</v>
      </c>
      <c r="B941">
        <v>20240219</v>
      </c>
      <c r="C941">
        <v>490114</v>
      </c>
      <c r="D941" t="s">
        <v>6190</v>
      </c>
      <c r="E941" t="s">
        <v>1064</v>
      </c>
      <c r="F941">
        <v>0</v>
      </c>
      <c r="G941">
        <v>-771085</v>
      </c>
    </row>
    <row r="942" spans="1:7" hidden="1">
      <c r="A942" t="s">
        <v>132</v>
      </c>
      <c r="B942">
        <v>20240219</v>
      </c>
      <c r="C942">
        <v>490114</v>
      </c>
      <c r="D942" t="s">
        <v>6190</v>
      </c>
      <c r="E942" t="s">
        <v>1092</v>
      </c>
      <c r="F942">
        <v>0</v>
      </c>
      <c r="G942">
        <v>-17321903</v>
      </c>
    </row>
    <row r="943" spans="1:7" hidden="1">
      <c r="A943" t="s">
        <v>132</v>
      </c>
      <c r="B943">
        <v>20240219</v>
      </c>
      <c r="C943">
        <v>490114</v>
      </c>
      <c r="D943" t="s">
        <v>6190</v>
      </c>
      <c r="E943" t="s">
        <v>9048</v>
      </c>
      <c r="F943">
        <v>44</v>
      </c>
      <c r="G943">
        <v>2166604</v>
      </c>
    </row>
    <row r="944" spans="1:7" hidden="1">
      <c r="A944" t="s">
        <v>132</v>
      </c>
      <c r="B944">
        <v>20240219</v>
      </c>
      <c r="C944">
        <v>490114</v>
      </c>
      <c r="D944" t="s">
        <v>6190</v>
      </c>
      <c r="E944" t="s">
        <v>8342</v>
      </c>
      <c r="F944">
        <v>108</v>
      </c>
      <c r="G944">
        <v>49601154</v>
      </c>
    </row>
    <row r="945" spans="1:7" hidden="1">
      <c r="A945" t="s">
        <v>132</v>
      </c>
      <c r="B945">
        <v>20240219</v>
      </c>
      <c r="C945">
        <v>490114</v>
      </c>
      <c r="D945" t="s">
        <v>6190</v>
      </c>
      <c r="E945" t="s">
        <v>1124</v>
      </c>
      <c r="F945">
        <v>11</v>
      </c>
      <c r="G945">
        <v>-131450</v>
      </c>
    </row>
    <row r="946" spans="1:7" hidden="1">
      <c r="A946" t="s">
        <v>132</v>
      </c>
      <c r="B946">
        <v>20240219</v>
      </c>
      <c r="C946">
        <v>490114</v>
      </c>
      <c r="D946" t="s">
        <v>6190</v>
      </c>
      <c r="E946" t="s">
        <v>1186</v>
      </c>
      <c r="F946">
        <v>176</v>
      </c>
      <c r="G946">
        <v>24263994</v>
      </c>
    </row>
    <row r="947" spans="1:7" hidden="1">
      <c r="A947" t="s">
        <v>132</v>
      </c>
      <c r="B947">
        <v>20240219</v>
      </c>
      <c r="C947">
        <v>490114</v>
      </c>
      <c r="D947" t="s">
        <v>6190</v>
      </c>
      <c r="E947" t="s">
        <v>1582</v>
      </c>
      <c r="F947">
        <v>176</v>
      </c>
      <c r="G947">
        <v>-502275</v>
      </c>
    </row>
    <row r="948" spans="1:7" hidden="1">
      <c r="A948" t="s">
        <v>132</v>
      </c>
      <c r="B948">
        <v>20240219</v>
      </c>
      <c r="C948">
        <v>490114</v>
      </c>
      <c r="D948" t="s">
        <v>6190</v>
      </c>
      <c r="E948" t="s">
        <v>8333</v>
      </c>
      <c r="F948">
        <v>0</v>
      </c>
      <c r="G948">
        <v>-243</v>
      </c>
    </row>
    <row r="949" spans="1:7" hidden="1">
      <c r="A949" t="s">
        <v>132</v>
      </c>
      <c r="B949">
        <v>20240219</v>
      </c>
      <c r="C949">
        <v>490114</v>
      </c>
      <c r="D949" t="s">
        <v>6190</v>
      </c>
      <c r="E949" t="s">
        <v>1583</v>
      </c>
      <c r="F949">
        <v>0</v>
      </c>
      <c r="G949">
        <v>-54611</v>
      </c>
    </row>
    <row r="950" spans="1:7" hidden="1">
      <c r="A950" t="s">
        <v>132</v>
      </c>
      <c r="B950">
        <v>20240219</v>
      </c>
      <c r="C950">
        <v>490114</v>
      </c>
      <c r="D950" t="s">
        <v>6190</v>
      </c>
      <c r="E950" t="s">
        <v>1207</v>
      </c>
      <c r="F950">
        <v>0</v>
      </c>
      <c r="G950">
        <v>-69</v>
      </c>
    </row>
    <row r="951" spans="1:7" hidden="1">
      <c r="A951" t="s">
        <v>132</v>
      </c>
      <c r="B951">
        <v>20240219</v>
      </c>
      <c r="C951">
        <v>490114</v>
      </c>
      <c r="D951" t="s">
        <v>6190</v>
      </c>
      <c r="E951" t="s">
        <v>8358</v>
      </c>
      <c r="F951">
        <v>0</v>
      </c>
      <c r="G951">
        <v>-17686632</v>
      </c>
    </row>
    <row r="952" spans="1:7" hidden="1">
      <c r="A952" t="s">
        <v>132</v>
      </c>
      <c r="B952">
        <v>20240220</v>
      </c>
      <c r="C952">
        <v>490114</v>
      </c>
      <c r="D952" t="s">
        <v>6190</v>
      </c>
      <c r="E952" t="s">
        <v>1184</v>
      </c>
      <c r="F952">
        <v>0</v>
      </c>
      <c r="G952">
        <v>-339075</v>
      </c>
    </row>
    <row r="953" spans="1:7" hidden="1">
      <c r="A953" t="s">
        <v>132</v>
      </c>
      <c r="B953">
        <v>20240220</v>
      </c>
      <c r="C953">
        <v>490114</v>
      </c>
      <c r="D953" t="s">
        <v>6190</v>
      </c>
      <c r="E953" t="s">
        <v>1581</v>
      </c>
      <c r="F953">
        <v>77</v>
      </c>
      <c r="G953">
        <v>-22101819</v>
      </c>
    </row>
    <row r="954" spans="1:7" hidden="1">
      <c r="A954" t="s">
        <v>132</v>
      </c>
      <c r="B954">
        <v>20240220</v>
      </c>
      <c r="C954">
        <v>490114</v>
      </c>
      <c r="D954" t="s">
        <v>6190</v>
      </c>
      <c r="E954" t="s">
        <v>1085</v>
      </c>
      <c r="F954">
        <v>0</v>
      </c>
      <c r="G954">
        <v>-2335296</v>
      </c>
    </row>
    <row r="955" spans="1:7" hidden="1">
      <c r="A955" t="s">
        <v>132</v>
      </c>
      <c r="B955">
        <v>20240220</v>
      </c>
      <c r="C955">
        <v>490114</v>
      </c>
      <c r="D955" t="s">
        <v>6190</v>
      </c>
      <c r="E955" t="s">
        <v>1194</v>
      </c>
      <c r="F955">
        <v>0</v>
      </c>
      <c r="G955">
        <v>-57943575</v>
      </c>
    </row>
    <row r="956" spans="1:7" hidden="1">
      <c r="A956" t="s">
        <v>132</v>
      </c>
      <c r="B956">
        <v>20240220</v>
      </c>
      <c r="C956">
        <v>490114</v>
      </c>
      <c r="D956" t="s">
        <v>6190</v>
      </c>
      <c r="E956" t="s">
        <v>1181</v>
      </c>
      <c r="F956">
        <v>52</v>
      </c>
      <c r="G956">
        <v>8890600</v>
      </c>
    </row>
    <row r="957" spans="1:7" hidden="1">
      <c r="A957" t="s">
        <v>132</v>
      </c>
      <c r="B957">
        <v>20240220</v>
      </c>
      <c r="C957">
        <v>490114</v>
      </c>
      <c r="D957" t="s">
        <v>6190</v>
      </c>
      <c r="E957" t="s">
        <v>1084</v>
      </c>
      <c r="F957">
        <v>59</v>
      </c>
      <c r="G957">
        <v>12573381</v>
      </c>
    </row>
    <row r="958" spans="1:7" hidden="1">
      <c r="A958" t="s">
        <v>132</v>
      </c>
      <c r="B958">
        <v>20240220</v>
      </c>
      <c r="C958">
        <v>490114</v>
      </c>
      <c r="D958" t="s">
        <v>6190</v>
      </c>
      <c r="E958" t="s">
        <v>1035</v>
      </c>
      <c r="F958">
        <v>454</v>
      </c>
      <c r="G958">
        <v>11166264</v>
      </c>
    </row>
    <row r="959" spans="1:7" hidden="1">
      <c r="A959" t="s">
        <v>132</v>
      </c>
      <c r="B959">
        <v>20240220</v>
      </c>
      <c r="C959">
        <v>490114</v>
      </c>
      <c r="D959" t="s">
        <v>6190</v>
      </c>
      <c r="E959" t="s">
        <v>1066</v>
      </c>
      <c r="F959">
        <v>102</v>
      </c>
      <c r="G959">
        <v>10591127</v>
      </c>
    </row>
    <row r="960" spans="1:7" hidden="1">
      <c r="A960" t="s">
        <v>132</v>
      </c>
      <c r="B960">
        <v>20240220</v>
      </c>
      <c r="C960">
        <v>490114</v>
      </c>
      <c r="D960" t="s">
        <v>6190</v>
      </c>
      <c r="E960" t="s">
        <v>1064</v>
      </c>
      <c r="F960">
        <v>0</v>
      </c>
      <c r="G960">
        <v>-771085</v>
      </c>
    </row>
    <row r="961" spans="1:7" hidden="1">
      <c r="A961" t="s">
        <v>132</v>
      </c>
      <c r="B961">
        <v>20240220</v>
      </c>
      <c r="C961">
        <v>490114</v>
      </c>
      <c r="D961" t="s">
        <v>6190</v>
      </c>
      <c r="E961" t="s">
        <v>1092</v>
      </c>
      <c r="F961">
        <v>0</v>
      </c>
      <c r="G961">
        <v>-17321903</v>
      </c>
    </row>
    <row r="962" spans="1:7" hidden="1">
      <c r="A962" t="s">
        <v>132</v>
      </c>
      <c r="B962">
        <v>20240220</v>
      </c>
      <c r="C962">
        <v>490114</v>
      </c>
      <c r="D962" t="s">
        <v>6190</v>
      </c>
      <c r="E962" t="s">
        <v>9048</v>
      </c>
      <c r="F962">
        <v>42</v>
      </c>
      <c r="G962">
        <v>2166646</v>
      </c>
    </row>
    <row r="963" spans="1:7" hidden="1">
      <c r="A963" t="s">
        <v>132</v>
      </c>
      <c r="B963">
        <v>20240220</v>
      </c>
      <c r="C963">
        <v>490114</v>
      </c>
      <c r="D963" t="s">
        <v>6190</v>
      </c>
      <c r="E963" t="s">
        <v>8342</v>
      </c>
      <c r="F963">
        <v>102</v>
      </c>
      <c r="G963">
        <v>49601256</v>
      </c>
    </row>
    <row r="964" spans="1:7" hidden="1">
      <c r="A964" t="s">
        <v>132</v>
      </c>
      <c r="B964">
        <v>20240220</v>
      </c>
      <c r="C964">
        <v>490114</v>
      </c>
      <c r="D964" t="s">
        <v>6190</v>
      </c>
      <c r="E964" t="s">
        <v>1124</v>
      </c>
      <c r="F964">
        <v>10</v>
      </c>
      <c r="G964">
        <v>-131440</v>
      </c>
    </row>
    <row r="965" spans="1:7" hidden="1">
      <c r="A965" t="s">
        <v>132</v>
      </c>
      <c r="B965">
        <v>20240220</v>
      </c>
      <c r="C965">
        <v>490114</v>
      </c>
      <c r="D965" t="s">
        <v>6190</v>
      </c>
      <c r="E965" t="s">
        <v>1186</v>
      </c>
      <c r="F965">
        <v>165</v>
      </c>
      <c r="G965">
        <v>24264159</v>
      </c>
    </row>
    <row r="966" spans="1:7" hidden="1">
      <c r="A966" t="s">
        <v>132</v>
      </c>
      <c r="B966">
        <v>20240220</v>
      </c>
      <c r="C966">
        <v>490114</v>
      </c>
      <c r="D966" t="s">
        <v>6190</v>
      </c>
      <c r="E966" t="s">
        <v>1582</v>
      </c>
      <c r="F966">
        <v>165</v>
      </c>
      <c r="G966">
        <v>-502110</v>
      </c>
    </row>
    <row r="967" spans="1:7" hidden="1">
      <c r="A967" t="s">
        <v>132</v>
      </c>
      <c r="B967">
        <v>20240220</v>
      </c>
      <c r="C967">
        <v>490114</v>
      </c>
      <c r="D967" t="s">
        <v>6190</v>
      </c>
      <c r="E967" t="s">
        <v>8333</v>
      </c>
      <c r="F967">
        <v>0</v>
      </c>
      <c r="G967">
        <v>-243</v>
      </c>
    </row>
    <row r="968" spans="1:7" hidden="1">
      <c r="A968" t="s">
        <v>132</v>
      </c>
      <c r="B968">
        <v>20240220</v>
      </c>
      <c r="C968">
        <v>490114</v>
      </c>
      <c r="D968" t="s">
        <v>6190</v>
      </c>
      <c r="E968" t="s">
        <v>1583</v>
      </c>
      <c r="F968">
        <v>0</v>
      </c>
      <c r="G968">
        <v>-54611</v>
      </c>
    </row>
    <row r="969" spans="1:7" hidden="1">
      <c r="A969" t="s">
        <v>132</v>
      </c>
      <c r="B969">
        <v>20240220</v>
      </c>
      <c r="C969">
        <v>490114</v>
      </c>
      <c r="D969" t="s">
        <v>6190</v>
      </c>
      <c r="E969" t="s">
        <v>1207</v>
      </c>
      <c r="F969">
        <v>0</v>
      </c>
      <c r="G969">
        <v>-69</v>
      </c>
    </row>
    <row r="970" spans="1:7" hidden="1">
      <c r="A970" t="s">
        <v>132</v>
      </c>
      <c r="B970">
        <v>20240220</v>
      </c>
      <c r="C970">
        <v>490114</v>
      </c>
      <c r="D970" t="s">
        <v>6190</v>
      </c>
      <c r="E970" t="s">
        <v>8358</v>
      </c>
      <c r="F970">
        <v>0</v>
      </c>
      <c r="G970">
        <v>-17686632</v>
      </c>
    </row>
    <row r="971" spans="1:7" hidden="1">
      <c r="A971" t="s">
        <v>132</v>
      </c>
      <c r="B971">
        <v>20240221</v>
      </c>
      <c r="C971">
        <v>490114</v>
      </c>
      <c r="D971" t="s">
        <v>6190</v>
      </c>
      <c r="E971" t="s">
        <v>1184</v>
      </c>
      <c r="F971">
        <v>0</v>
      </c>
      <c r="G971">
        <v>-339075</v>
      </c>
    </row>
    <row r="972" spans="1:7" hidden="1">
      <c r="A972" t="s">
        <v>132</v>
      </c>
      <c r="B972">
        <v>20240221</v>
      </c>
      <c r="C972">
        <v>490114</v>
      </c>
      <c r="D972" t="s">
        <v>6190</v>
      </c>
      <c r="E972" t="s">
        <v>1581</v>
      </c>
      <c r="F972">
        <v>73</v>
      </c>
      <c r="G972">
        <v>-22101746</v>
      </c>
    </row>
    <row r="973" spans="1:7" hidden="1">
      <c r="A973" t="s">
        <v>132</v>
      </c>
      <c r="B973">
        <v>20240221</v>
      </c>
      <c r="C973">
        <v>490114</v>
      </c>
      <c r="D973" t="s">
        <v>6190</v>
      </c>
      <c r="E973" t="s">
        <v>1085</v>
      </c>
      <c r="F973">
        <v>0</v>
      </c>
      <c r="G973">
        <v>-2335296</v>
      </c>
    </row>
    <row r="974" spans="1:7" hidden="1">
      <c r="A974" t="s">
        <v>132</v>
      </c>
      <c r="B974">
        <v>20240221</v>
      </c>
      <c r="C974">
        <v>490114</v>
      </c>
      <c r="D974" t="s">
        <v>6190</v>
      </c>
      <c r="E974" t="s">
        <v>1194</v>
      </c>
      <c r="F974">
        <v>0</v>
      </c>
      <c r="G974">
        <v>-57943575</v>
      </c>
    </row>
    <row r="975" spans="1:7" hidden="1">
      <c r="A975" t="s">
        <v>132</v>
      </c>
      <c r="B975">
        <v>20240221</v>
      </c>
      <c r="C975">
        <v>490114</v>
      </c>
      <c r="D975" t="s">
        <v>6190</v>
      </c>
      <c r="E975" t="s">
        <v>1181</v>
      </c>
      <c r="F975">
        <v>50</v>
      </c>
      <c r="G975">
        <v>8890650</v>
      </c>
    </row>
    <row r="976" spans="1:7" hidden="1">
      <c r="A976" t="s">
        <v>132</v>
      </c>
      <c r="B976">
        <v>20240221</v>
      </c>
      <c r="C976">
        <v>490114</v>
      </c>
      <c r="D976" t="s">
        <v>6190</v>
      </c>
      <c r="E976" t="s">
        <v>1084</v>
      </c>
      <c r="F976">
        <v>57</v>
      </c>
      <c r="G976">
        <v>12573438</v>
      </c>
    </row>
    <row r="977" spans="1:7" hidden="1">
      <c r="A977" t="s">
        <v>132</v>
      </c>
      <c r="B977">
        <v>20240221</v>
      </c>
      <c r="C977">
        <v>490114</v>
      </c>
      <c r="D977" t="s">
        <v>6190</v>
      </c>
      <c r="E977" t="s">
        <v>1035</v>
      </c>
      <c r="F977">
        <v>435</v>
      </c>
      <c r="G977">
        <v>11166699</v>
      </c>
    </row>
    <row r="978" spans="1:7" hidden="1">
      <c r="A978" t="s">
        <v>132</v>
      </c>
      <c r="B978">
        <v>20240221</v>
      </c>
      <c r="C978">
        <v>490114</v>
      </c>
      <c r="D978" t="s">
        <v>6190</v>
      </c>
      <c r="E978" t="s">
        <v>1066</v>
      </c>
      <c r="F978">
        <v>97</v>
      </c>
      <c r="G978">
        <v>10591224</v>
      </c>
    </row>
    <row r="979" spans="1:7" hidden="1">
      <c r="A979" t="s">
        <v>132</v>
      </c>
      <c r="B979">
        <v>20240221</v>
      </c>
      <c r="C979">
        <v>490114</v>
      </c>
      <c r="D979" t="s">
        <v>6190</v>
      </c>
      <c r="E979" t="s">
        <v>1064</v>
      </c>
      <c r="F979">
        <v>0</v>
      </c>
      <c r="G979">
        <v>-771085</v>
      </c>
    </row>
    <row r="980" spans="1:7" hidden="1">
      <c r="A980" t="s">
        <v>132</v>
      </c>
      <c r="B980">
        <v>20240221</v>
      </c>
      <c r="C980">
        <v>490114</v>
      </c>
      <c r="D980" t="s">
        <v>6190</v>
      </c>
      <c r="E980" t="s">
        <v>1092</v>
      </c>
      <c r="F980">
        <v>0</v>
      </c>
      <c r="G980">
        <v>-17321903</v>
      </c>
    </row>
    <row r="981" spans="1:7" hidden="1">
      <c r="A981" t="s">
        <v>132</v>
      </c>
      <c r="B981">
        <v>20240221</v>
      </c>
      <c r="C981">
        <v>490114</v>
      </c>
      <c r="D981" t="s">
        <v>6190</v>
      </c>
      <c r="E981" t="s">
        <v>9048</v>
      </c>
      <c r="F981">
        <v>40</v>
      </c>
      <c r="G981">
        <v>2166686</v>
      </c>
    </row>
    <row r="982" spans="1:7" hidden="1">
      <c r="A982" t="s">
        <v>132</v>
      </c>
      <c r="B982">
        <v>20240221</v>
      </c>
      <c r="C982">
        <v>490114</v>
      </c>
      <c r="D982" t="s">
        <v>6190</v>
      </c>
      <c r="E982" t="s">
        <v>8342</v>
      </c>
      <c r="F982">
        <v>97</v>
      </c>
      <c r="G982">
        <v>49601353</v>
      </c>
    </row>
    <row r="983" spans="1:7" hidden="1">
      <c r="A983" t="s">
        <v>132</v>
      </c>
      <c r="B983">
        <v>20240221</v>
      </c>
      <c r="C983">
        <v>490114</v>
      </c>
      <c r="D983" t="s">
        <v>6190</v>
      </c>
      <c r="E983" t="s">
        <v>1124</v>
      </c>
      <c r="F983">
        <v>10</v>
      </c>
      <c r="G983">
        <v>-131430</v>
      </c>
    </row>
    <row r="984" spans="1:7" hidden="1">
      <c r="A984" t="s">
        <v>132</v>
      </c>
      <c r="B984">
        <v>20240221</v>
      </c>
      <c r="C984">
        <v>490114</v>
      </c>
      <c r="D984" t="s">
        <v>6190</v>
      </c>
      <c r="E984" t="s">
        <v>1186</v>
      </c>
      <c r="F984">
        <v>157</v>
      </c>
      <c r="G984">
        <v>24264316</v>
      </c>
    </row>
    <row r="985" spans="1:7" hidden="1">
      <c r="A985" t="s">
        <v>132</v>
      </c>
      <c r="B985">
        <v>20240221</v>
      </c>
      <c r="C985">
        <v>490114</v>
      </c>
      <c r="D985" t="s">
        <v>6190</v>
      </c>
      <c r="E985" t="s">
        <v>1582</v>
      </c>
      <c r="F985">
        <v>157</v>
      </c>
      <c r="G985">
        <v>-501953</v>
      </c>
    </row>
    <row r="986" spans="1:7" hidden="1">
      <c r="A986" t="s">
        <v>132</v>
      </c>
      <c r="B986">
        <v>20240221</v>
      </c>
      <c r="C986">
        <v>490114</v>
      </c>
      <c r="D986" t="s">
        <v>6190</v>
      </c>
      <c r="E986" t="s">
        <v>8333</v>
      </c>
      <c r="F986">
        <v>0</v>
      </c>
      <c r="G986">
        <v>-243</v>
      </c>
    </row>
    <row r="987" spans="1:7" hidden="1">
      <c r="A987" t="s">
        <v>132</v>
      </c>
      <c r="B987">
        <v>20240221</v>
      </c>
      <c r="C987">
        <v>490114</v>
      </c>
      <c r="D987" t="s">
        <v>6190</v>
      </c>
      <c r="E987" t="s">
        <v>1583</v>
      </c>
      <c r="F987">
        <v>0</v>
      </c>
      <c r="G987">
        <v>-54611</v>
      </c>
    </row>
    <row r="988" spans="1:7" hidden="1">
      <c r="A988" t="s">
        <v>132</v>
      </c>
      <c r="B988">
        <v>20240221</v>
      </c>
      <c r="C988">
        <v>490114</v>
      </c>
      <c r="D988" t="s">
        <v>6190</v>
      </c>
      <c r="E988" t="s">
        <v>1207</v>
      </c>
      <c r="F988">
        <v>0</v>
      </c>
      <c r="G988">
        <v>-69</v>
      </c>
    </row>
    <row r="989" spans="1:7" hidden="1">
      <c r="A989" t="s">
        <v>132</v>
      </c>
      <c r="B989">
        <v>20240221</v>
      </c>
      <c r="C989">
        <v>490114</v>
      </c>
      <c r="D989" t="s">
        <v>6190</v>
      </c>
      <c r="E989" t="s">
        <v>8358</v>
      </c>
      <c r="F989">
        <v>0</v>
      </c>
      <c r="G989">
        <v>-17686632</v>
      </c>
    </row>
    <row r="990" spans="1:7" hidden="1">
      <c r="A990" t="s">
        <v>132</v>
      </c>
      <c r="B990">
        <v>20240222</v>
      </c>
      <c r="C990">
        <v>490114</v>
      </c>
      <c r="D990" t="s">
        <v>6190</v>
      </c>
      <c r="E990" t="s">
        <v>1184</v>
      </c>
      <c r="F990">
        <v>0</v>
      </c>
      <c r="G990">
        <v>-339075</v>
      </c>
    </row>
    <row r="991" spans="1:7" hidden="1">
      <c r="A991" t="s">
        <v>132</v>
      </c>
      <c r="B991">
        <v>20240222</v>
      </c>
      <c r="C991">
        <v>490114</v>
      </c>
      <c r="D991" t="s">
        <v>6190</v>
      </c>
      <c r="E991" t="s">
        <v>1581</v>
      </c>
      <c r="F991">
        <v>74</v>
      </c>
      <c r="G991">
        <v>-22101672</v>
      </c>
    </row>
    <row r="992" spans="1:7" hidden="1">
      <c r="A992" t="s">
        <v>132</v>
      </c>
      <c r="B992">
        <v>20240222</v>
      </c>
      <c r="C992">
        <v>490114</v>
      </c>
      <c r="D992" t="s">
        <v>6190</v>
      </c>
      <c r="E992" t="s">
        <v>1085</v>
      </c>
      <c r="F992">
        <v>0</v>
      </c>
      <c r="G992">
        <v>-2335296</v>
      </c>
    </row>
    <row r="993" spans="1:7" hidden="1">
      <c r="A993" t="s">
        <v>132</v>
      </c>
      <c r="B993">
        <v>20240222</v>
      </c>
      <c r="C993">
        <v>490114</v>
      </c>
      <c r="D993" t="s">
        <v>6190</v>
      </c>
      <c r="E993" t="s">
        <v>1194</v>
      </c>
      <c r="F993">
        <v>0</v>
      </c>
      <c r="G993">
        <v>-57943575</v>
      </c>
    </row>
    <row r="994" spans="1:7" hidden="1">
      <c r="A994" t="s">
        <v>132</v>
      </c>
      <c r="B994">
        <v>20240222</v>
      </c>
      <c r="C994">
        <v>490114</v>
      </c>
      <c r="D994" t="s">
        <v>6190</v>
      </c>
      <c r="E994" t="s">
        <v>1181</v>
      </c>
      <c r="F994">
        <v>50</v>
      </c>
      <c r="G994">
        <v>8890700</v>
      </c>
    </row>
    <row r="995" spans="1:7" hidden="1">
      <c r="A995" t="s">
        <v>132</v>
      </c>
      <c r="B995">
        <v>20240222</v>
      </c>
      <c r="C995">
        <v>490114</v>
      </c>
      <c r="D995" t="s">
        <v>6190</v>
      </c>
      <c r="E995" t="s">
        <v>1084</v>
      </c>
      <c r="F995">
        <v>57</v>
      </c>
      <c r="G995">
        <v>12573495</v>
      </c>
    </row>
    <row r="996" spans="1:7" hidden="1">
      <c r="A996" t="s">
        <v>132</v>
      </c>
      <c r="B996">
        <v>20240222</v>
      </c>
      <c r="C996">
        <v>490114</v>
      </c>
      <c r="D996" t="s">
        <v>6190</v>
      </c>
      <c r="E996" t="s">
        <v>1035</v>
      </c>
      <c r="F996">
        <v>440</v>
      </c>
      <c r="G996">
        <v>11167139</v>
      </c>
    </row>
    <row r="997" spans="1:7" hidden="1">
      <c r="A997" t="s">
        <v>132</v>
      </c>
      <c r="B997">
        <v>20240222</v>
      </c>
      <c r="C997">
        <v>490114</v>
      </c>
      <c r="D997" t="s">
        <v>6190</v>
      </c>
      <c r="E997" t="s">
        <v>1066</v>
      </c>
      <c r="F997">
        <v>98</v>
      </c>
      <c r="G997">
        <v>10591322</v>
      </c>
    </row>
    <row r="998" spans="1:7" hidden="1">
      <c r="A998" t="s">
        <v>132</v>
      </c>
      <c r="B998">
        <v>20240222</v>
      </c>
      <c r="C998">
        <v>490114</v>
      </c>
      <c r="D998" t="s">
        <v>6190</v>
      </c>
      <c r="E998" t="s">
        <v>1064</v>
      </c>
      <c r="F998">
        <v>0</v>
      </c>
      <c r="G998">
        <v>-771085</v>
      </c>
    </row>
    <row r="999" spans="1:7" hidden="1">
      <c r="A999" t="s">
        <v>132</v>
      </c>
      <c r="B999">
        <v>20240222</v>
      </c>
      <c r="C999">
        <v>490114</v>
      </c>
      <c r="D999" t="s">
        <v>6190</v>
      </c>
      <c r="E999" t="s">
        <v>1092</v>
      </c>
      <c r="F999">
        <v>0</v>
      </c>
      <c r="G999">
        <v>-17321903</v>
      </c>
    </row>
    <row r="1000" spans="1:7" hidden="1">
      <c r="A1000" t="s">
        <v>132</v>
      </c>
      <c r="B1000">
        <v>20240222</v>
      </c>
      <c r="C1000">
        <v>490114</v>
      </c>
      <c r="D1000" t="s">
        <v>6190</v>
      </c>
      <c r="E1000" t="s">
        <v>9048</v>
      </c>
      <c r="F1000">
        <v>40</v>
      </c>
      <c r="G1000">
        <v>2166726</v>
      </c>
    </row>
    <row r="1001" spans="1:7" hidden="1">
      <c r="A1001" t="s">
        <v>132</v>
      </c>
      <c r="B1001">
        <v>20240222</v>
      </c>
      <c r="C1001">
        <v>490114</v>
      </c>
      <c r="D1001" t="s">
        <v>6190</v>
      </c>
      <c r="E1001" t="s">
        <v>8342</v>
      </c>
      <c r="F1001">
        <v>98</v>
      </c>
      <c r="G1001">
        <v>49601451</v>
      </c>
    </row>
    <row r="1002" spans="1:7" hidden="1">
      <c r="A1002" t="s">
        <v>132</v>
      </c>
      <c r="B1002">
        <v>20240222</v>
      </c>
      <c r="C1002">
        <v>490114</v>
      </c>
      <c r="D1002" t="s">
        <v>6190</v>
      </c>
      <c r="E1002" t="s">
        <v>1124</v>
      </c>
      <c r="F1002">
        <v>10</v>
      </c>
      <c r="G1002">
        <v>-131420</v>
      </c>
    </row>
    <row r="1003" spans="1:7" hidden="1">
      <c r="A1003" t="s">
        <v>132</v>
      </c>
      <c r="B1003">
        <v>20240222</v>
      </c>
      <c r="C1003">
        <v>490114</v>
      </c>
      <c r="D1003" t="s">
        <v>6190</v>
      </c>
      <c r="E1003" t="s">
        <v>1186</v>
      </c>
      <c r="F1003">
        <v>159</v>
      </c>
      <c r="G1003">
        <v>24264475</v>
      </c>
    </row>
    <row r="1004" spans="1:7" hidden="1">
      <c r="A1004" t="s">
        <v>132</v>
      </c>
      <c r="B1004">
        <v>20240222</v>
      </c>
      <c r="C1004">
        <v>490114</v>
      </c>
      <c r="D1004" t="s">
        <v>6190</v>
      </c>
      <c r="E1004" t="s">
        <v>1582</v>
      </c>
      <c r="F1004">
        <v>159</v>
      </c>
      <c r="G1004">
        <v>-501794</v>
      </c>
    </row>
    <row r="1005" spans="1:7" hidden="1">
      <c r="A1005" t="s">
        <v>132</v>
      </c>
      <c r="B1005">
        <v>20240222</v>
      </c>
      <c r="C1005">
        <v>490114</v>
      </c>
      <c r="D1005" t="s">
        <v>6190</v>
      </c>
      <c r="E1005" t="s">
        <v>8333</v>
      </c>
      <c r="F1005">
        <v>0</v>
      </c>
      <c r="G1005">
        <v>-243</v>
      </c>
    </row>
    <row r="1006" spans="1:7" hidden="1">
      <c r="A1006" t="s">
        <v>132</v>
      </c>
      <c r="B1006">
        <v>20240222</v>
      </c>
      <c r="C1006">
        <v>490114</v>
      </c>
      <c r="D1006" t="s">
        <v>6190</v>
      </c>
      <c r="E1006" t="s">
        <v>1583</v>
      </c>
      <c r="F1006">
        <v>0</v>
      </c>
      <c r="G1006">
        <v>-54611</v>
      </c>
    </row>
    <row r="1007" spans="1:7" hidden="1">
      <c r="A1007" t="s">
        <v>132</v>
      </c>
      <c r="B1007">
        <v>20240222</v>
      </c>
      <c r="C1007">
        <v>490114</v>
      </c>
      <c r="D1007" t="s">
        <v>6190</v>
      </c>
      <c r="E1007" t="s">
        <v>1207</v>
      </c>
      <c r="F1007">
        <v>0</v>
      </c>
      <c r="G1007">
        <v>-69</v>
      </c>
    </row>
    <row r="1008" spans="1:7" hidden="1">
      <c r="A1008" t="s">
        <v>132</v>
      </c>
      <c r="B1008">
        <v>20240222</v>
      </c>
      <c r="C1008">
        <v>490114</v>
      </c>
      <c r="D1008" t="s">
        <v>6190</v>
      </c>
      <c r="E1008" t="s">
        <v>8358</v>
      </c>
      <c r="F1008">
        <v>0</v>
      </c>
      <c r="G1008">
        <v>-17686632</v>
      </c>
    </row>
    <row r="1009" spans="1:7" hidden="1">
      <c r="A1009" t="s">
        <v>132</v>
      </c>
      <c r="B1009">
        <v>20240223</v>
      </c>
      <c r="C1009">
        <v>490114</v>
      </c>
      <c r="D1009" t="s">
        <v>6190</v>
      </c>
      <c r="E1009" t="s">
        <v>1184</v>
      </c>
      <c r="F1009">
        <v>0</v>
      </c>
      <c r="G1009">
        <v>-339075</v>
      </c>
    </row>
    <row r="1010" spans="1:7" hidden="1">
      <c r="A1010" t="s">
        <v>132</v>
      </c>
      <c r="B1010">
        <v>20240223</v>
      </c>
      <c r="C1010">
        <v>490114</v>
      </c>
      <c r="D1010" t="s">
        <v>6190</v>
      </c>
      <c r="E1010" t="s">
        <v>1581</v>
      </c>
      <c r="F1010">
        <v>74</v>
      </c>
      <c r="G1010">
        <v>-22101598</v>
      </c>
    </row>
    <row r="1011" spans="1:7" hidden="1">
      <c r="A1011" t="s">
        <v>132</v>
      </c>
      <c r="B1011">
        <v>20240223</v>
      </c>
      <c r="C1011">
        <v>490114</v>
      </c>
      <c r="D1011" t="s">
        <v>6190</v>
      </c>
      <c r="E1011" t="s">
        <v>1085</v>
      </c>
      <c r="F1011">
        <v>0</v>
      </c>
      <c r="G1011">
        <v>-2335296</v>
      </c>
    </row>
    <row r="1012" spans="1:7" hidden="1">
      <c r="A1012" t="s">
        <v>132</v>
      </c>
      <c r="B1012">
        <v>20240223</v>
      </c>
      <c r="C1012">
        <v>490114</v>
      </c>
      <c r="D1012" t="s">
        <v>6190</v>
      </c>
      <c r="E1012" t="s">
        <v>1194</v>
      </c>
      <c r="F1012">
        <v>0</v>
      </c>
      <c r="G1012">
        <v>-57943575</v>
      </c>
    </row>
    <row r="1013" spans="1:7" hidden="1">
      <c r="A1013" t="s">
        <v>132</v>
      </c>
      <c r="B1013">
        <v>20240223</v>
      </c>
      <c r="C1013">
        <v>490114</v>
      </c>
      <c r="D1013" t="s">
        <v>6190</v>
      </c>
      <c r="E1013" t="s">
        <v>1181</v>
      </c>
      <c r="F1013">
        <v>51</v>
      </c>
      <c r="G1013">
        <v>8890751</v>
      </c>
    </row>
    <row r="1014" spans="1:7" hidden="1">
      <c r="A1014" t="s">
        <v>132</v>
      </c>
      <c r="B1014">
        <v>20240223</v>
      </c>
      <c r="C1014">
        <v>490114</v>
      </c>
      <c r="D1014" t="s">
        <v>6190</v>
      </c>
      <c r="E1014" t="s">
        <v>1084</v>
      </c>
      <c r="F1014">
        <v>57</v>
      </c>
      <c r="G1014">
        <v>12573552</v>
      </c>
    </row>
    <row r="1015" spans="1:7" hidden="1">
      <c r="A1015" t="s">
        <v>132</v>
      </c>
      <c r="B1015">
        <v>20240223</v>
      </c>
      <c r="C1015">
        <v>490114</v>
      </c>
      <c r="D1015" t="s">
        <v>6190</v>
      </c>
      <c r="E1015" t="s">
        <v>1035</v>
      </c>
      <c r="F1015">
        <v>444</v>
      </c>
      <c r="G1015">
        <v>11167583</v>
      </c>
    </row>
    <row r="1016" spans="1:7" hidden="1">
      <c r="A1016" t="s">
        <v>132</v>
      </c>
      <c r="B1016">
        <v>20240223</v>
      </c>
      <c r="C1016">
        <v>490114</v>
      </c>
      <c r="D1016" t="s">
        <v>6190</v>
      </c>
      <c r="E1016" t="s">
        <v>1066</v>
      </c>
      <c r="F1016">
        <v>98</v>
      </c>
      <c r="G1016">
        <v>10591420</v>
      </c>
    </row>
    <row r="1017" spans="1:7" hidden="1">
      <c r="A1017" t="s">
        <v>132</v>
      </c>
      <c r="B1017">
        <v>20240223</v>
      </c>
      <c r="C1017">
        <v>490114</v>
      </c>
      <c r="D1017" t="s">
        <v>6190</v>
      </c>
      <c r="E1017" t="s">
        <v>1064</v>
      </c>
      <c r="F1017">
        <v>0</v>
      </c>
      <c r="G1017">
        <v>-771085</v>
      </c>
    </row>
    <row r="1018" spans="1:7" hidden="1">
      <c r="A1018" t="s">
        <v>132</v>
      </c>
      <c r="B1018">
        <v>20240223</v>
      </c>
      <c r="C1018">
        <v>490114</v>
      </c>
      <c r="D1018" t="s">
        <v>6190</v>
      </c>
      <c r="E1018" t="s">
        <v>1092</v>
      </c>
      <c r="F1018">
        <v>0</v>
      </c>
      <c r="G1018">
        <v>-17321903</v>
      </c>
    </row>
    <row r="1019" spans="1:7" hidden="1">
      <c r="A1019" t="s">
        <v>132</v>
      </c>
      <c r="B1019">
        <v>20240223</v>
      </c>
      <c r="C1019">
        <v>490114</v>
      </c>
      <c r="D1019" t="s">
        <v>6190</v>
      </c>
      <c r="E1019" t="s">
        <v>9048</v>
      </c>
      <c r="F1019">
        <v>40</v>
      </c>
      <c r="G1019">
        <v>2166766</v>
      </c>
    </row>
    <row r="1020" spans="1:7" hidden="1">
      <c r="A1020" t="s">
        <v>132</v>
      </c>
      <c r="B1020">
        <v>20240223</v>
      </c>
      <c r="C1020">
        <v>490114</v>
      </c>
      <c r="D1020" t="s">
        <v>6190</v>
      </c>
      <c r="E1020" t="s">
        <v>8342</v>
      </c>
      <c r="F1020">
        <v>98</v>
      </c>
      <c r="G1020">
        <v>49601549</v>
      </c>
    </row>
    <row r="1021" spans="1:7" hidden="1">
      <c r="A1021" t="s">
        <v>132</v>
      </c>
      <c r="B1021">
        <v>20240223</v>
      </c>
      <c r="C1021">
        <v>490114</v>
      </c>
      <c r="D1021" t="s">
        <v>6190</v>
      </c>
      <c r="E1021" t="s">
        <v>1124</v>
      </c>
      <c r="F1021">
        <v>10</v>
      </c>
      <c r="G1021">
        <v>-131410</v>
      </c>
    </row>
    <row r="1022" spans="1:7" hidden="1">
      <c r="A1022" t="s">
        <v>132</v>
      </c>
      <c r="B1022">
        <v>20240223</v>
      </c>
      <c r="C1022">
        <v>490114</v>
      </c>
      <c r="D1022" t="s">
        <v>6190</v>
      </c>
      <c r="E1022" t="s">
        <v>1186</v>
      </c>
      <c r="F1022">
        <v>160</v>
      </c>
      <c r="G1022">
        <v>24264635</v>
      </c>
    </row>
    <row r="1023" spans="1:7" hidden="1">
      <c r="A1023" t="s">
        <v>132</v>
      </c>
      <c r="B1023">
        <v>20240223</v>
      </c>
      <c r="C1023">
        <v>490114</v>
      </c>
      <c r="D1023" t="s">
        <v>6190</v>
      </c>
      <c r="E1023" t="s">
        <v>1582</v>
      </c>
      <c r="F1023">
        <v>160</v>
      </c>
      <c r="G1023">
        <v>-501634</v>
      </c>
    </row>
    <row r="1024" spans="1:7" hidden="1">
      <c r="A1024" t="s">
        <v>132</v>
      </c>
      <c r="B1024">
        <v>20240223</v>
      </c>
      <c r="C1024">
        <v>490114</v>
      </c>
      <c r="D1024" t="s">
        <v>6190</v>
      </c>
      <c r="E1024" t="s">
        <v>8333</v>
      </c>
      <c r="F1024">
        <v>0</v>
      </c>
      <c r="G1024">
        <v>-243</v>
      </c>
    </row>
    <row r="1025" spans="1:7" hidden="1">
      <c r="A1025" t="s">
        <v>132</v>
      </c>
      <c r="B1025">
        <v>20240223</v>
      </c>
      <c r="C1025">
        <v>490114</v>
      </c>
      <c r="D1025" t="s">
        <v>6190</v>
      </c>
      <c r="E1025" t="s">
        <v>1583</v>
      </c>
      <c r="F1025">
        <v>0</v>
      </c>
      <c r="G1025">
        <v>-54611</v>
      </c>
    </row>
    <row r="1026" spans="1:7" hidden="1">
      <c r="A1026" t="s">
        <v>132</v>
      </c>
      <c r="B1026">
        <v>20240223</v>
      </c>
      <c r="C1026">
        <v>490114</v>
      </c>
      <c r="D1026" t="s">
        <v>6190</v>
      </c>
      <c r="E1026" t="s">
        <v>1207</v>
      </c>
      <c r="F1026">
        <v>0</v>
      </c>
      <c r="G1026">
        <v>-69</v>
      </c>
    </row>
    <row r="1027" spans="1:7" hidden="1">
      <c r="A1027" t="s">
        <v>132</v>
      </c>
      <c r="B1027">
        <v>20240223</v>
      </c>
      <c r="C1027">
        <v>490114</v>
      </c>
      <c r="D1027" t="s">
        <v>6190</v>
      </c>
      <c r="E1027" t="s">
        <v>8358</v>
      </c>
      <c r="F1027">
        <v>0</v>
      </c>
      <c r="G1027">
        <v>-17686632</v>
      </c>
    </row>
    <row r="1028" spans="1:7" hidden="1">
      <c r="A1028" t="s">
        <v>132</v>
      </c>
      <c r="B1028">
        <v>20240224</v>
      </c>
      <c r="C1028">
        <v>490114</v>
      </c>
      <c r="D1028" t="s">
        <v>6190</v>
      </c>
      <c r="E1028" t="s">
        <v>1184</v>
      </c>
      <c r="F1028">
        <v>0</v>
      </c>
      <c r="G1028">
        <v>-339075</v>
      </c>
    </row>
    <row r="1029" spans="1:7" hidden="1">
      <c r="A1029" t="s">
        <v>132</v>
      </c>
      <c r="B1029">
        <v>20240224</v>
      </c>
      <c r="C1029">
        <v>490114</v>
      </c>
      <c r="D1029" t="s">
        <v>6190</v>
      </c>
      <c r="E1029" t="s">
        <v>1581</v>
      </c>
      <c r="F1029">
        <v>74</v>
      </c>
      <c r="G1029">
        <v>-22101524</v>
      </c>
    </row>
    <row r="1030" spans="1:7" hidden="1">
      <c r="A1030" t="s">
        <v>132</v>
      </c>
      <c r="B1030">
        <v>20240224</v>
      </c>
      <c r="C1030">
        <v>490114</v>
      </c>
      <c r="D1030" t="s">
        <v>6190</v>
      </c>
      <c r="E1030" t="s">
        <v>1085</v>
      </c>
      <c r="F1030">
        <v>0</v>
      </c>
      <c r="G1030">
        <v>-2335296</v>
      </c>
    </row>
    <row r="1031" spans="1:7" hidden="1">
      <c r="A1031" t="s">
        <v>132</v>
      </c>
      <c r="B1031">
        <v>20240224</v>
      </c>
      <c r="C1031">
        <v>490114</v>
      </c>
      <c r="D1031" t="s">
        <v>6190</v>
      </c>
      <c r="E1031" t="s">
        <v>1194</v>
      </c>
      <c r="F1031">
        <v>0</v>
      </c>
      <c r="G1031">
        <v>-57943575</v>
      </c>
    </row>
    <row r="1032" spans="1:7" hidden="1">
      <c r="A1032" t="s">
        <v>132</v>
      </c>
      <c r="B1032">
        <v>20240224</v>
      </c>
      <c r="C1032">
        <v>490114</v>
      </c>
      <c r="D1032" t="s">
        <v>6190</v>
      </c>
      <c r="E1032" t="s">
        <v>1181</v>
      </c>
      <c r="F1032">
        <v>51</v>
      </c>
      <c r="G1032">
        <v>8890802</v>
      </c>
    </row>
    <row r="1033" spans="1:7" hidden="1">
      <c r="A1033" t="s">
        <v>132</v>
      </c>
      <c r="B1033">
        <v>20240224</v>
      </c>
      <c r="C1033">
        <v>490114</v>
      </c>
      <c r="D1033" t="s">
        <v>6190</v>
      </c>
      <c r="E1033" t="s">
        <v>1084</v>
      </c>
      <c r="F1033">
        <v>57</v>
      </c>
      <c r="G1033">
        <v>12573609</v>
      </c>
    </row>
    <row r="1034" spans="1:7" hidden="1">
      <c r="A1034" t="s">
        <v>132</v>
      </c>
      <c r="B1034">
        <v>20240224</v>
      </c>
      <c r="C1034">
        <v>490114</v>
      </c>
      <c r="D1034" t="s">
        <v>6190</v>
      </c>
      <c r="E1034" t="s">
        <v>1035</v>
      </c>
      <c r="F1034">
        <v>444</v>
      </c>
      <c r="G1034">
        <v>11168027</v>
      </c>
    </row>
    <row r="1035" spans="1:7" hidden="1">
      <c r="A1035" t="s">
        <v>132</v>
      </c>
      <c r="B1035">
        <v>20240224</v>
      </c>
      <c r="C1035">
        <v>490114</v>
      </c>
      <c r="D1035" t="s">
        <v>6190</v>
      </c>
      <c r="E1035" t="s">
        <v>1066</v>
      </c>
      <c r="F1035">
        <v>98</v>
      </c>
      <c r="G1035">
        <v>10591518</v>
      </c>
    </row>
    <row r="1036" spans="1:7" hidden="1">
      <c r="A1036" t="s">
        <v>132</v>
      </c>
      <c r="B1036">
        <v>20240224</v>
      </c>
      <c r="C1036">
        <v>490114</v>
      </c>
      <c r="D1036" t="s">
        <v>6190</v>
      </c>
      <c r="E1036" t="s">
        <v>1064</v>
      </c>
      <c r="F1036">
        <v>0</v>
      </c>
      <c r="G1036">
        <v>-771085</v>
      </c>
    </row>
    <row r="1037" spans="1:7" hidden="1">
      <c r="A1037" t="s">
        <v>132</v>
      </c>
      <c r="B1037">
        <v>20240224</v>
      </c>
      <c r="C1037">
        <v>490114</v>
      </c>
      <c r="D1037" t="s">
        <v>6190</v>
      </c>
      <c r="E1037" t="s">
        <v>1092</v>
      </c>
      <c r="F1037">
        <v>0</v>
      </c>
      <c r="G1037">
        <v>-17321903</v>
      </c>
    </row>
    <row r="1038" spans="1:7" hidden="1">
      <c r="A1038" t="s">
        <v>132</v>
      </c>
      <c r="B1038">
        <v>20240224</v>
      </c>
      <c r="C1038">
        <v>490114</v>
      </c>
      <c r="D1038" t="s">
        <v>6190</v>
      </c>
      <c r="E1038" t="s">
        <v>9048</v>
      </c>
      <c r="F1038">
        <v>40</v>
      </c>
      <c r="G1038">
        <v>2166806</v>
      </c>
    </row>
    <row r="1039" spans="1:7" hidden="1">
      <c r="A1039" t="s">
        <v>132</v>
      </c>
      <c r="B1039">
        <v>20240224</v>
      </c>
      <c r="C1039">
        <v>490114</v>
      </c>
      <c r="D1039" t="s">
        <v>6190</v>
      </c>
      <c r="E1039" t="s">
        <v>8342</v>
      </c>
      <c r="F1039">
        <v>98</v>
      </c>
      <c r="G1039">
        <v>49601647</v>
      </c>
    </row>
    <row r="1040" spans="1:7" hidden="1">
      <c r="A1040" t="s">
        <v>132</v>
      </c>
      <c r="B1040">
        <v>20240224</v>
      </c>
      <c r="C1040">
        <v>490114</v>
      </c>
      <c r="D1040" t="s">
        <v>6190</v>
      </c>
      <c r="E1040" t="s">
        <v>1124</v>
      </c>
      <c r="F1040">
        <v>10</v>
      </c>
      <c r="G1040">
        <v>-131400</v>
      </c>
    </row>
    <row r="1041" spans="1:7" hidden="1">
      <c r="A1041" t="s">
        <v>132</v>
      </c>
      <c r="B1041">
        <v>20240224</v>
      </c>
      <c r="C1041">
        <v>490114</v>
      </c>
      <c r="D1041" t="s">
        <v>6190</v>
      </c>
      <c r="E1041" t="s">
        <v>1186</v>
      </c>
      <c r="F1041">
        <v>160</v>
      </c>
      <c r="G1041">
        <v>24264795</v>
      </c>
    </row>
    <row r="1042" spans="1:7" hidden="1">
      <c r="A1042" t="s">
        <v>132</v>
      </c>
      <c r="B1042">
        <v>20240224</v>
      </c>
      <c r="C1042">
        <v>490114</v>
      </c>
      <c r="D1042" t="s">
        <v>6190</v>
      </c>
      <c r="E1042" t="s">
        <v>1582</v>
      </c>
      <c r="F1042">
        <v>160</v>
      </c>
      <c r="G1042">
        <v>-501474</v>
      </c>
    </row>
    <row r="1043" spans="1:7" hidden="1">
      <c r="A1043" t="s">
        <v>132</v>
      </c>
      <c r="B1043">
        <v>20240224</v>
      </c>
      <c r="C1043">
        <v>490114</v>
      </c>
      <c r="D1043" t="s">
        <v>6190</v>
      </c>
      <c r="E1043" t="s">
        <v>8333</v>
      </c>
      <c r="F1043">
        <v>0</v>
      </c>
      <c r="G1043">
        <v>-243</v>
      </c>
    </row>
    <row r="1044" spans="1:7" hidden="1">
      <c r="A1044" t="s">
        <v>132</v>
      </c>
      <c r="B1044">
        <v>20240224</v>
      </c>
      <c r="C1044">
        <v>490114</v>
      </c>
      <c r="D1044" t="s">
        <v>6190</v>
      </c>
      <c r="E1044" t="s">
        <v>1583</v>
      </c>
      <c r="F1044">
        <v>0</v>
      </c>
      <c r="G1044">
        <v>-54611</v>
      </c>
    </row>
    <row r="1045" spans="1:7" hidden="1">
      <c r="A1045" t="s">
        <v>132</v>
      </c>
      <c r="B1045">
        <v>20240224</v>
      </c>
      <c r="C1045">
        <v>490114</v>
      </c>
      <c r="D1045" t="s">
        <v>6190</v>
      </c>
      <c r="E1045" t="s">
        <v>1207</v>
      </c>
      <c r="F1045">
        <v>0</v>
      </c>
      <c r="G1045">
        <v>-69</v>
      </c>
    </row>
    <row r="1046" spans="1:7" hidden="1">
      <c r="A1046" t="s">
        <v>132</v>
      </c>
      <c r="B1046">
        <v>20240224</v>
      </c>
      <c r="C1046">
        <v>490114</v>
      </c>
      <c r="D1046" t="s">
        <v>6190</v>
      </c>
      <c r="E1046" t="s">
        <v>8358</v>
      </c>
      <c r="F1046">
        <v>0</v>
      </c>
      <c r="G1046">
        <v>-17686632</v>
      </c>
    </row>
    <row r="1047" spans="1:7" hidden="1">
      <c r="A1047" t="s">
        <v>132</v>
      </c>
      <c r="B1047">
        <v>20240225</v>
      </c>
      <c r="C1047">
        <v>490114</v>
      </c>
      <c r="D1047" t="s">
        <v>6190</v>
      </c>
      <c r="E1047" t="s">
        <v>1184</v>
      </c>
      <c r="F1047">
        <v>0</v>
      </c>
      <c r="G1047">
        <v>-339075</v>
      </c>
    </row>
    <row r="1048" spans="1:7" hidden="1">
      <c r="A1048" t="s">
        <v>132</v>
      </c>
      <c r="B1048">
        <v>20240225</v>
      </c>
      <c r="C1048">
        <v>490114</v>
      </c>
      <c r="D1048" t="s">
        <v>6190</v>
      </c>
      <c r="E1048" t="s">
        <v>1581</v>
      </c>
      <c r="F1048">
        <v>74</v>
      </c>
      <c r="G1048">
        <v>-22101450</v>
      </c>
    </row>
    <row r="1049" spans="1:7" hidden="1">
      <c r="A1049" t="s">
        <v>132</v>
      </c>
      <c r="B1049">
        <v>20240225</v>
      </c>
      <c r="C1049">
        <v>490114</v>
      </c>
      <c r="D1049" t="s">
        <v>6190</v>
      </c>
      <c r="E1049" t="s">
        <v>1085</v>
      </c>
      <c r="F1049">
        <v>0</v>
      </c>
      <c r="G1049">
        <v>-2335296</v>
      </c>
    </row>
    <row r="1050" spans="1:7" hidden="1">
      <c r="A1050" t="s">
        <v>132</v>
      </c>
      <c r="B1050">
        <v>20240225</v>
      </c>
      <c r="C1050">
        <v>490114</v>
      </c>
      <c r="D1050" t="s">
        <v>6190</v>
      </c>
      <c r="E1050" t="s">
        <v>1194</v>
      </c>
      <c r="F1050">
        <v>0</v>
      </c>
      <c r="G1050">
        <v>-57943575</v>
      </c>
    </row>
    <row r="1051" spans="1:7" hidden="1">
      <c r="A1051" t="s">
        <v>132</v>
      </c>
      <c r="B1051">
        <v>20240225</v>
      </c>
      <c r="C1051">
        <v>490114</v>
      </c>
      <c r="D1051" t="s">
        <v>6190</v>
      </c>
      <c r="E1051" t="s">
        <v>1181</v>
      </c>
      <c r="F1051">
        <v>51</v>
      </c>
      <c r="G1051">
        <v>8890853</v>
      </c>
    </row>
    <row r="1052" spans="1:7" hidden="1">
      <c r="A1052" t="s">
        <v>132</v>
      </c>
      <c r="B1052">
        <v>20240225</v>
      </c>
      <c r="C1052">
        <v>490114</v>
      </c>
      <c r="D1052" t="s">
        <v>6190</v>
      </c>
      <c r="E1052" t="s">
        <v>1084</v>
      </c>
      <c r="F1052">
        <v>57</v>
      </c>
      <c r="G1052">
        <v>12573666</v>
      </c>
    </row>
    <row r="1053" spans="1:7" hidden="1">
      <c r="A1053" t="s">
        <v>132</v>
      </c>
      <c r="B1053">
        <v>20240225</v>
      </c>
      <c r="C1053">
        <v>490114</v>
      </c>
      <c r="D1053" t="s">
        <v>6190</v>
      </c>
      <c r="E1053" t="s">
        <v>1035</v>
      </c>
      <c r="F1053">
        <v>444</v>
      </c>
      <c r="G1053">
        <v>11168471</v>
      </c>
    </row>
    <row r="1054" spans="1:7" hidden="1">
      <c r="A1054" t="s">
        <v>132</v>
      </c>
      <c r="B1054">
        <v>20240225</v>
      </c>
      <c r="C1054">
        <v>490114</v>
      </c>
      <c r="D1054" t="s">
        <v>6190</v>
      </c>
      <c r="E1054" t="s">
        <v>1066</v>
      </c>
      <c r="F1054">
        <v>98</v>
      </c>
      <c r="G1054">
        <v>10591616</v>
      </c>
    </row>
    <row r="1055" spans="1:7" hidden="1">
      <c r="A1055" t="s">
        <v>132</v>
      </c>
      <c r="B1055">
        <v>20240225</v>
      </c>
      <c r="C1055">
        <v>490114</v>
      </c>
      <c r="D1055" t="s">
        <v>6190</v>
      </c>
      <c r="E1055" t="s">
        <v>1064</v>
      </c>
      <c r="F1055">
        <v>0</v>
      </c>
      <c r="G1055">
        <v>-771085</v>
      </c>
    </row>
    <row r="1056" spans="1:7" hidden="1">
      <c r="A1056" t="s">
        <v>132</v>
      </c>
      <c r="B1056">
        <v>20240225</v>
      </c>
      <c r="C1056">
        <v>490114</v>
      </c>
      <c r="D1056" t="s">
        <v>6190</v>
      </c>
      <c r="E1056" t="s">
        <v>1092</v>
      </c>
      <c r="F1056">
        <v>0</v>
      </c>
      <c r="G1056">
        <v>-17321903</v>
      </c>
    </row>
    <row r="1057" spans="1:7" hidden="1">
      <c r="A1057" t="s">
        <v>132</v>
      </c>
      <c r="B1057">
        <v>20240225</v>
      </c>
      <c r="C1057">
        <v>490114</v>
      </c>
      <c r="D1057" t="s">
        <v>6190</v>
      </c>
      <c r="E1057" t="s">
        <v>9048</v>
      </c>
      <c r="F1057">
        <v>40</v>
      </c>
      <c r="G1057">
        <v>2166846</v>
      </c>
    </row>
    <row r="1058" spans="1:7" hidden="1">
      <c r="A1058" t="s">
        <v>132</v>
      </c>
      <c r="B1058">
        <v>20240225</v>
      </c>
      <c r="C1058">
        <v>490114</v>
      </c>
      <c r="D1058" t="s">
        <v>6190</v>
      </c>
      <c r="E1058" t="s">
        <v>8342</v>
      </c>
      <c r="F1058">
        <v>98</v>
      </c>
      <c r="G1058">
        <v>49601745</v>
      </c>
    </row>
    <row r="1059" spans="1:7" hidden="1">
      <c r="A1059" t="s">
        <v>132</v>
      </c>
      <c r="B1059">
        <v>20240225</v>
      </c>
      <c r="C1059">
        <v>490114</v>
      </c>
      <c r="D1059" t="s">
        <v>6190</v>
      </c>
      <c r="E1059" t="s">
        <v>1124</v>
      </c>
      <c r="F1059">
        <v>10</v>
      </c>
      <c r="G1059">
        <v>-131390</v>
      </c>
    </row>
    <row r="1060" spans="1:7" hidden="1">
      <c r="A1060" t="s">
        <v>132</v>
      </c>
      <c r="B1060">
        <v>20240225</v>
      </c>
      <c r="C1060">
        <v>490114</v>
      </c>
      <c r="D1060" t="s">
        <v>6190</v>
      </c>
      <c r="E1060" t="s">
        <v>1186</v>
      </c>
      <c r="F1060">
        <v>160</v>
      </c>
      <c r="G1060">
        <v>24264955</v>
      </c>
    </row>
    <row r="1061" spans="1:7" hidden="1">
      <c r="A1061" t="s">
        <v>132</v>
      </c>
      <c r="B1061">
        <v>20240225</v>
      </c>
      <c r="C1061">
        <v>490114</v>
      </c>
      <c r="D1061" t="s">
        <v>6190</v>
      </c>
      <c r="E1061" t="s">
        <v>1582</v>
      </c>
      <c r="F1061">
        <v>160</v>
      </c>
      <c r="G1061">
        <v>-501314</v>
      </c>
    </row>
    <row r="1062" spans="1:7" hidden="1">
      <c r="A1062" t="s">
        <v>132</v>
      </c>
      <c r="B1062">
        <v>20240225</v>
      </c>
      <c r="C1062">
        <v>490114</v>
      </c>
      <c r="D1062" t="s">
        <v>6190</v>
      </c>
      <c r="E1062" t="s">
        <v>8333</v>
      </c>
      <c r="F1062">
        <v>0</v>
      </c>
      <c r="G1062">
        <v>-243</v>
      </c>
    </row>
    <row r="1063" spans="1:7" hidden="1">
      <c r="A1063" t="s">
        <v>132</v>
      </c>
      <c r="B1063">
        <v>20240225</v>
      </c>
      <c r="C1063">
        <v>490114</v>
      </c>
      <c r="D1063" t="s">
        <v>6190</v>
      </c>
      <c r="E1063" t="s">
        <v>1583</v>
      </c>
      <c r="F1063">
        <v>0</v>
      </c>
      <c r="G1063">
        <v>-54611</v>
      </c>
    </row>
    <row r="1064" spans="1:7" hidden="1">
      <c r="A1064" t="s">
        <v>132</v>
      </c>
      <c r="B1064">
        <v>20240225</v>
      </c>
      <c r="C1064">
        <v>490114</v>
      </c>
      <c r="D1064" t="s">
        <v>6190</v>
      </c>
      <c r="E1064" t="s">
        <v>1207</v>
      </c>
      <c r="F1064">
        <v>0</v>
      </c>
      <c r="G1064">
        <v>-69</v>
      </c>
    </row>
    <row r="1065" spans="1:7" hidden="1">
      <c r="A1065" t="s">
        <v>132</v>
      </c>
      <c r="B1065">
        <v>20240225</v>
      </c>
      <c r="C1065">
        <v>490114</v>
      </c>
      <c r="D1065" t="s">
        <v>6190</v>
      </c>
      <c r="E1065" t="s">
        <v>8358</v>
      </c>
      <c r="F1065">
        <v>0</v>
      </c>
      <c r="G1065">
        <v>-17686632</v>
      </c>
    </row>
    <row r="1066" spans="1:7" hidden="1">
      <c r="A1066" t="s">
        <v>132</v>
      </c>
      <c r="B1066">
        <v>20240226</v>
      </c>
      <c r="C1066">
        <v>490114</v>
      </c>
      <c r="D1066" t="s">
        <v>6190</v>
      </c>
      <c r="E1066" t="s">
        <v>1184</v>
      </c>
      <c r="F1066">
        <v>0</v>
      </c>
      <c r="G1066">
        <v>-339075</v>
      </c>
    </row>
    <row r="1067" spans="1:7" hidden="1">
      <c r="A1067" t="s">
        <v>132</v>
      </c>
      <c r="B1067">
        <v>20240226</v>
      </c>
      <c r="C1067">
        <v>490114</v>
      </c>
      <c r="D1067" t="s">
        <v>6190</v>
      </c>
      <c r="E1067" t="s">
        <v>1581</v>
      </c>
      <c r="F1067">
        <v>73</v>
      </c>
      <c r="G1067">
        <v>-22101377</v>
      </c>
    </row>
    <row r="1068" spans="1:7" hidden="1">
      <c r="A1068" t="s">
        <v>132</v>
      </c>
      <c r="B1068">
        <v>20240226</v>
      </c>
      <c r="C1068">
        <v>490114</v>
      </c>
      <c r="D1068" t="s">
        <v>6190</v>
      </c>
      <c r="E1068" t="s">
        <v>1085</v>
      </c>
      <c r="F1068">
        <v>0</v>
      </c>
      <c r="G1068">
        <v>-2335296</v>
      </c>
    </row>
    <row r="1069" spans="1:7" hidden="1">
      <c r="A1069" t="s">
        <v>132</v>
      </c>
      <c r="B1069">
        <v>20240226</v>
      </c>
      <c r="C1069">
        <v>490114</v>
      </c>
      <c r="D1069" t="s">
        <v>6190</v>
      </c>
      <c r="E1069" t="s">
        <v>1194</v>
      </c>
      <c r="F1069">
        <v>0</v>
      </c>
      <c r="G1069">
        <v>-57943575</v>
      </c>
    </row>
    <row r="1070" spans="1:7" hidden="1">
      <c r="A1070" t="s">
        <v>132</v>
      </c>
      <c r="B1070">
        <v>20240226</v>
      </c>
      <c r="C1070">
        <v>490114</v>
      </c>
      <c r="D1070" t="s">
        <v>6190</v>
      </c>
      <c r="E1070" t="s">
        <v>1181</v>
      </c>
      <c r="F1070">
        <v>50</v>
      </c>
      <c r="G1070">
        <v>8890903</v>
      </c>
    </row>
    <row r="1071" spans="1:7" hidden="1">
      <c r="A1071" t="s">
        <v>132</v>
      </c>
      <c r="B1071">
        <v>20240226</v>
      </c>
      <c r="C1071">
        <v>490114</v>
      </c>
      <c r="D1071" t="s">
        <v>6190</v>
      </c>
      <c r="E1071" t="s">
        <v>1084</v>
      </c>
      <c r="F1071">
        <v>56</v>
      </c>
      <c r="G1071">
        <v>12573722</v>
      </c>
    </row>
    <row r="1072" spans="1:7" hidden="1">
      <c r="A1072" t="s">
        <v>132</v>
      </c>
      <c r="B1072">
        <v>20240226</v>
      </c>
      <c r="C1072">
        <v>490114</v>
      </c>
      <c r="D1072" t="s">
        <v>6190</v>
      </c>
      <c r="E1072" t="s">
        <v>1035</v>
      </c>
      <c r="F1072">
        <v>436</v>
      </c>
      <c r="G1072">
        <v>11168907</v>
      </c>
    </row>
    <row r="1073" spans="1:7" hidden="1">
      <c r="A1073" t="s">
        <v>132</v>
      </c>
      <c r="B1073">
        <v>20240226</v>
      </c>
      <c r="C1073">
        <v>490114</v>
      </c>
      <c r="D1073" t="s">
        <v>6190</v>
      </c>
      <c r="E1073" t="s">
        <v>1066</v>
      </c>
      <c r="F1073">
        <v>96</v>
      </c>
      <c r="G1073">
        <v>10591712</v>
      </c>
    </row>
    <row r="1074" spans="1:7" hidden="1">
      <c r="A1074" t="s">
        <v>132</v>
      </c>
      <c r="B1074">
        <v>20240226</v>
      </c>
      <c r="C1074">
        <v>490114</v>
      </c>
      <c r="D1074" t="s">
        <v>6190</v>
      </c>
      <c r="E1074" t="s">
        <v>1064</v>
      </c>
      <c r="F1074">
        <v>0</v>
      </c>
      <c r="G1074">
        <v>-771085</v>
      </c>
    </row>
    <row r="1075" spans="1:7" hidden="1">
      <c r="A1075" t="s">
        <v>132</v>
      </c>
      <c r="B1075">
        <v>20240226</v>
      </c>
      <c r="C1075">
        <v>490114</v>
      </c>
      <c r="D1075" t="s">
        <v>6190</v>
      </c>
      <c r="E1075" t="s">
        <v>1092</v>
      </c>
      <c r="F1075">
        <v>0</v>
      </c>
      <c r="G1075">
        <v>-17321903</v>
      </c>
    </row>
    <row r="1076" spans="1:7" hidden="1">
      <c r="A1076" t="s">
        <v>132</v>
      </c>
      <c r="B1076">
        <v>20240226</v>
      </c>
      <c r="C1076">
        <v>490114</v>
      </c>
      <c r="D1076" t="s">
        <v>6190</v>
      </c>
      <c r="E1076" t="s">
        <v>9048</v>
      </c>
      <c r="F1076">
        <v>40</v>
      </c>
      <c r="G1076">
        <v>2166886</v>
      </c>
    </row>
    <row r="1077" spans="1:7" hidden="1">
      <c r="A1077" t="s">
        <v>132</v>
      </c>
      <c r="B1077">
        <v>20240226</v>
      </c>
      <c r="C1077">
        <v>490114</v>
      </c>
      <c r="D1077" t="s">
        <v>6190</v>
      </c>
      <c r="E1077" t="s">
        <v>8342</v>
      </c>
      <c r="F1077">
        <v>96</v>
      </c>
      <c r="G1077">
        <v>49601841</v>
      </c>
    </row>
    <row r="1078" spans="1:7" hidden="1">
      <c r="A1078" t="s">
        <v>132</v>
      </c>
      <c r="B1078">
        <v>20240226</v>
      </c>
      <c r="C1078">
        <v>490114</v>
      </c>
      <c r="D1078" t="s">
        <v>6190</v>
      </c>
      <c r="E1078" t="s">
        <v>1124</v>
      </c>
      <c r="F1078">
        <v>10</v>
      </c>
      <c r="G1078">
        <v>-131380</v>
      </c>
    </row>
    <row r="1079" spans="1:7" hidden="1">
      <c r="A1079" t="s">
        <v>132</v>
      </c>
      <c r="B1079">
        <v>20240226</v>
      </c>
      <c r="C1079">
        <v>490114</v>
      </c>
      <c r="D1079" t="s">
        <v>6190</v>
      </c>
      <c r="E1079" t="s">
        <v>1186</v>
      </c>
      <c r="F1079">
        <v>156</v>
      </c>
      <c r="G1079">
        <v>24265111</v>
      </c>
    </row>
    <row r="1080" spans="1:7" hidden="1">
      <c r="A1080" t="s">
        <v>132</v>
      </c>
      <c r="B1080">
        <v>20240226</v>
      </c>
      <c r="C1080">
        <v>490114</v>
      </c>
      <c r="D1080" t="s">
        <v>6190</v>
      </c>
      <c r="E1080" t="s">
        <v>1582</v>
      </c>
      <c r="F1080">
        <v>156</v>
      </c>
      <c r="G1080">
        <v>-501158</v>
      </c>
    </row>
    <row r="1081" spans="1:7" hidden="1">
      <c r="A1081" t="s">
        <v>132</v>
      </c>
      <c r="B1081">
        <v>20240226</v>
      </c>
      <c r="C1081">
        <v>490114</v>
      </c>
      <c r="D1081" t="s">
        <v>6190</v>
      </c>
      <c r="E1081" t="s">
        <v>8333</v>
      </c>
      <c r="F1081">
        <v>0</v>
      </c>
      <c r="G1081">
        <v>-243</v>
      </c>
    </row>
    <row r="1082" spans="1:7" hidden="1">
      <c r="A1082" t="s">
        <v>132</v>
      </c>
      <c r="B1082">
        <v>20240226</v>
      </c>
      <c r="C1082">
        <v>490114</v>
      </c>
      <c r="D1082" t="s">
        <v>6190</v>
      </c>
      <c r="E1082" t="s">
        <v>1583</v>
      </c>
      <c r="F1082">
        <v>0</v>
      </c>
      <c r="G1082">
        <v>-54611</v>
      </c>
    </row>
    <row r="1083" spans="1:7" hidden="1">
      <c r="A1083" t="s">
        <v>132</v>
      </c>
      <c r="B1083">
        <v>20240226</v>
      </c>
      <c r="C1083">
        <v>490114</v>
      </c>
      <c r="D1083" t="s">
        <v>6190</v>
      </c>
      <c r="E1083" t="s">
        <v>1207</v>
      </c>
      <c r="F1083">
        <v>0</v>
      </c>
      <c r="G1083">
        <v>-69</v>
      </c>
    </row>
    <row r="1084" spans="1:7" hidden="1">
      <c r="A1084" t="s">
        <v>132</v>
      </c>
      <c r="B1084">
        <v>20240226</v>
      </c>
      <c r="C1084">
        <v>490114</v>
      </c>
      <c r="D1084" t="s">
        <v>6190</v>
      </c>
      <c r="E1084" t="s">
        <v>8358</v>
      </c>
      <c r="F1084">
        <v>0</v>
      </c>
      <c r="G1084">
        <v>-17686632</v>
      </c>
    </row>
    <row r="1085" spans="1:7" hidden="1">
      <c r="A1085" t="s">
        <v>132</v>
      </c>
      <c r="B1085">
        <v>20240227</v>
      </c>
      <c r="C1085">
        <v>490114</v>
      </c>
      <c r="D1085" t="s">
        <v>6190</v>
      </c>
      <c r="E1085" t="s">
        <v>1184</v>
      </c>
      <c r="F1085">
        <v>0</v>
      </c>
      <c r="G1085">
        <v>-339075</v>
      </c>
    </row>
    <row r="1086" spans="1:7" hidden="1">
      <c r="A1086" t="s">
        <v>132</v>
      </c>
      <c r="B1086">
        <v>20240227</v>
      </c>
      <c r="C1086">
        <v>490114</v>
      </c>
      <c r="D1086" t="s">
        <v>6190</v>
      </c>
      <c r="E1086" t="s">
        <v>1581</v>
      </c>
      <c r="F1086">
        <v>72</v>
      </c>
      <c r="G1086">
        <v>-22101305</v>
      </c>
    </row>
    <row r="1087" spans="1:7" hidden="1">
      <c r="A1087" t="s">
        <v>132</v>
      </c>
      <c r="B1087">
        <v>20240227</v>
      </c>
      <c r="C1087">
        <v>490114</v>
      </c>
      <c r="D1087" t="s">
        <v>6190</v>
      </c>
      <c r="E1087" t="s">
        <v>1085</v>
      </c>
      <c r="F1087">
        <v>0</v>
      </c>
      <c r="G1087">
        <v>-2335296</v>
      </c>
    </row>
    <row r="1088" spans="1:7" hidden="1">
      <c r="A1088" t="s">
        <v>132</v>
      </c>
      <c r="B1088">
        <v>20240227</v>
      </c>
      <c r="C1088">
        <v>490114</v>
      </c>
      <c r="D1088" t="s">
        <v>6190</v>
      </c>
      <c r="E1088" t="s">
        <v>1194</v>
      </c>
      <c r="F1088">
        <v>0</v>
      </c>
      <c r="G1088">
        <v>-57943575</v>
      </c>
    </row>
    <row r="1089" spans="1:7" hidden="1">
      <c r="A1089" t="s">
        <v>132</v>
      </c>
      <c r="B1089">
        <v>20240227</v>
      </c>
      <c r="C1089">
        <v>490114</v>
      </c>
      <c r="D1089" t="s">
        <v>6190</v>
      </c>
      <c r="E1089" t="s">
        <v>1181</v>
      </c>
      <c r="F1089">
        <v>49</v>
      </c>
      <c r="G1089">
        <v>8890952</v>
      </c>
    </row>
    <row r="1090" spans="1:7" hidden="1">
      <c r="A1090" t="s">
        <v>132</v>
      </c>
      <c r="B1090">
        <v>20240227</v>
      </c>
      <c r="C1090">
        <v>490114</v>
      </c>
      <c r="D1090" t="s">
        <v>6190</v>
      </c>
      <c r="E1090" t="s">
        <v>1084</v>
      </c>
      <c r="F1090">
        <v>55</v>
      </c>
      <c r="G1090">
        <v>12573777</v>
      </c>
    </row>
    <row r="1091" spans="1:7" hidden="1">
      <c r="A1091" t="s">
        <v>132</v>
      </c>
      <c r="B1091">
        <v>20240227</v>
      </c>
      <c r="C1091">
        <v>490114</v>
      </c>
      <c r="D1091" t="s">
        <v>6190</v>
      </c>
      <c r="E1091" t="s">
        <v>1035</v>
      </c>
      <c r="F1091">
        <v>430</v>
      </c>
      <c r="G1091">
        <v>11169337</v>
      </c>
    </row>
    <row r="1092" spans="1:7" hidden="1">
      <c r="A1092" t="s">
        <v>132</v>
      </c>
      <c r="B1092">
        <v>20240227</v>
      </c>
      <c r="C1092">
        <v>490114</v>
      </c>
      <c r="D1092" t="s">
        <v>6190</v>
      </c>
      <c r="E1092" t="s">
        <v>1066</v>
      </c>
      <c r="F1092">
        <v>95</v>
      </c>
      <c r="G1092">
        <v>10591807</v>
      </c>
    </row>
    <row r="1093" spans="1:7" hidden="1">
      <c r="A1093" t="s">
        <v>132</v>
      </c>
      <c r="B1093">
        <v>20240227</v>
      </c>
      <c r="C1093">
        <v>490114</v>
      </c>
      <c r="D1093" t="s">
        <v>6190</v>
      </c>
      <c r="E1093" t="s">
        <v>1064</v>
      </c>
      <c r="F1093">
        <v>0</v>
      </c>
      <c r="G1093">
        <v>-771085</v>
      </c>
    </row>
    <row r="1094" spans="1:7" hidden="1">
      <c r="A1094" t="s">
        <v>132</v>
      </c>
      <c r="B1094">
        <v>20240227</v>
      </c>
      <c r="C1094">
        <v>490114</v>
      </c>
      <c r="D1094" t="s">
        <v>6190</v>
      </c>
      <c r="E1094" t="s">
        <v>1092</v>
      </c>
      <c r="F1094">
        <v>0</v>
      </c>
      <c r="G1094">
        <v>-17321903</v>
      </c>
    </row>
    <row r="1095" spans="1:7" hidden="1">
      <c r="A1095" t="s">
        <v>132</v>
      </c>
      <c r="B1095">
        <v>20240227</v>
      </c>
      <c r="C1095">
        <v>490114</v>
      </c>
      <c r="D1095" t="s">
        <v>6190</v>
      </c>
      <c r="E1095" t="s">
        <v>9048</v>
      </c>
      <c r="F1095">
        <v>39</v>
      </c>
      <c r="G1095">
        <v>2166925</v>
      </c>
    </row>
    <row r="1096" spans="1:7" hidden="1">
      <c r="A1096" t="s">
        <v>132</v>
      </c>
      <c r="B1096">
        <v>20240227</v>
      </c>
      <c r="C1096">
        <v>490114</v>
      </c>
      <c r="D1096" t="s">
        <v>6190</v>
      </c>
      <c r="E1096" t="s">
        <v>8342</v>
      </c>
      <c r="F1096">
        <v>95</v>
      </c>
      <c r="G1096">
        <v>49601936</v>
      </c>
    </row>
    <row r="1097" spans="1:7" hidden="1">
      <c r="A1097" t="s">
        <v>132</v>
      </c>
      <c r="B1097">
        <v>20240227</v>
      </c>
      <c r="C1097">
        <v>490114</v>
      </c>
      <c r="D1097" t="s">
        <v>6190</v>
      </c>
      <c r="E1097" t="s">
        <v>1124</v>
      </c>
      <c r="F1097">
        <v>9</v>
      </c>
      <c r="G1097">
        <v>-131371</v>
      </c>
    </row>
    <row r="1098" spans="1:7" hidden="1">
      <c r="A1098" t="s">
        <v>132</v>
      </c>
      <c r="B1098">
        <v>20240227</v>
      </c>
      <c r="C1098">
        <v>490114</v>
      </c>
      <c r="D1098" t="s">
        <v>6190</v>
      </c>
      <c r="E1098" t="s">
        <v>1186</v>
      </c>
      <c r="F1098">
        <v>154</v>
      </c>
      <c r="G1098">
        <v>24265265</v>
      </c>
    </row>
    <row r="1099" spans="1:7" hidden="1">
      <c r="A1099" t="s">
        <v>132</v>
      </c>
      <c r="B1099">
        <v>20240227</v>
      </c>
      <c r="C1099">
        <v>490114</v>
      </c>
      <c r="D1099" t="s">
        <v>6190</v>
      </c>
      <c r="E1099" t="s">
        <v>1582</v>
      </c>
      <c r="F1099">
        <v>154</v>
      </c>
      <c r="G1099">
        <v>-501004</v>
      </c>
    </row>
    <row r="1100" spans="1:7" hidden="1">
      <c r="A1100" t="s">
        <v>132</v>
      </c>
      <c r="B1100">
        <v>20240227</v>
      </c>
      <c r="C1100">
        <v>490114</v>
      </c>
      <c r="D1100" t="s">
        <v>6190</v>
      </c>
      <c r="E1100" t="s">
        <v>8333</v>
      </c>
      <c r="F1100">
        <v>0</v>
      </c>
      <c r="G1100">
        <v>-243</v>
      </c>
    </row>
    <row r="1101" spans="1:7" hidden="1">
      <c r="A1101" t="s">
        <v>132</v>
      </c>
      <c r="B1101">
        <v>20240227</v>
      </c>
      <c r="C1101">
        <v>490114</v>
      </c>
      <c r="D1101" t="s">
        <v>6190</v>
      </c>
      <c r="E1101" t="s">
        <v>1583</v>
      </c>
      <c r="F1101">
        <v>0</v>
      </c>
      <c r="G1101">
        <v>-54611</v>
      </c>
    </row>
    <row r="1102" spans="1:7" hidden="1">
      <c r="A1102" t="s">
        <v>132</v>
      </c>
      <c r="B1102">
        <v>20240227</v>
      </c>
      <c r="C1102">
        <v>490114</v>
      </c>
      <c r="D1102" t="s">
        <v>6190</v>
      </c>
      <c r="E1102" t="s">
        <v>1207</v>
      </c>
      <c r="F1102">
        <v>0</v>
      </c>
      <c r="G1102">
        <v>-69</v>
      </c>
    </row>
    <row r="1103" spans="1:7" hidden="1">
      <c r="A1103" t="s">
        <v>132</v>
      </c>
      <c r="B1103">
        <v>20240227</v>
      </c>
      <c r="C1103">
        <v>490114</v>
      </c>
      <c r="D1103" t="s">
        <v>6190</v>
      </c>
      <c r="E1103" t="s">
        <v>8358</v>
      </c>
      <c r="F1103">
        <v>0</v>
      </c>
      <c r="G1103">
        <v>-17686632</v>
      </c>
    </row>
    <row r="1104" spans="1:7" hidden="1">
      <c r="A1104" t="s">
        <v>132</v>
      </c>
      <c r="B1104">
        <v>20240228</v>
      </c>
      <c r="C1104">
        <v>490114</v>
      </c>
      <c r="D1104" t="s">
        <v>6190</v>
      </c>
      <c r="E1104" t="s">
        <v>1184</v>
      </c>
      <c r="F1104">
        <v>0</v>
      </c>
      <c r="G1104">
        <v>-339075</v>
      </c>
    </row>
    <row r="1105" spans="1:7" hidden="1">
      <c r="A1105" t="s">
        <v>132</v>
      </c>
      <c r="B1105">
        <v>20240228</v>
      </c>
      <c r="C1105">
        <v>490114</v>
      </c>
      <c r="D1105" t="s">
        <v>6190</v>
      </c>
      <c r="E1105" t="s">
        <v>1581</v>
      </c>
      <c r="F1105">
        <v>71</v>
      </c>
      <c r="G1105">
        <v>-22101234</v>
      </c>
    </row>
    <row r="1106" spans="1:7" hidden="1">
      <c r="A1106" t="s">
        <v>132</v>
      </c>
      <c r="B1106">
        <v>20240228</v>
      </c>
      <c r="C1106">
        <v>490114</v>
      </c>
      <c r="D1106" t="s">
        <v>6190</v>
      </c>
      <c r="E1106" t="s">
        <v>1085</v>
      </c>
      <c r="F1106">
        <v>0</v>
      </c>
      <c r="G1106">
        <v>-2335296</v>
      </c>
    </row>
    <row r="1107" spans="1:7" hidden="1">
      <c r="A1107" t="s">
        <v>132</v>
      </c>
      <c r="B1107">
        <v>20240228</v>
      </c>
      <c r="C1107">
        <v>490114</v>
      </c>
      <c r="D1107" t="s">
        <v>6190</v>
      </c>
      <c r="E1107" t="s">
        <v>1194</v>
      </c>
      <c r="F1107">
        <v>0</v>
      </c>
      <c r="G1107">
        <v>-57943575</v>
      </c>
    </row>
    <row r="1108" spans="1:7" hidden="1">
      <c r="A1108" t="s">
        <v>132</v>
      </c>
      <c r="B1108">
        <v>20240228</v>
      </c>
      <c r="C1108">
        <v>490114</v>
      </c>
      <c r="D1108" t="s">
        <v>6190</v>
      </c>
      <c r="E1108" t="s">
        <v>1181</v>
      </c>
      <c r="F1108">
        <v>48</v>
      </c>
      <c r="G1108">
        <v>8891000</v>
      </c>
    </row>
    <row r="1109" spans="1:7" hidden="1">
      <c r="A1109" t="s">
        <v>132</v>
      </c>
      <c r="B1109">
        <v>20240228</v>
      </c>
      <c r="C1109">
        <v>490114</v>
      </c>
      <c r="D1109" t="s">
        <v>6190</v>
      </c>
      <c r="E1109" t="s">
        <v>1084</v>
      </c>
      <c r="F1109">
        <v>55</v>
      </c>
      <c r="G1109">
        <v>12573832</v>
      </c>
    </row>
    <row r="1110" spans="1:7" hidden="1">
      <c r="A1110" t="s">
        <v>132</v>
      </c>
      <c r="B1110">
        <v>20240228</v>
      </c>
      <c r="C1110">
        <v>490114</v>
      </c>
      <c r="D1110" t="s">
        <v>6190</v>
      </c>
      <c r="E1110" t="s">
        <v>1035</v>
      </c>
      <c r="F1110">
        <v>422</v>
      </c>
      <c r="G1110">
        <v>11169759</v>
      </c>
    </row>
    <row r="1111" spans="1:7" hidden="1">
      <c r="A1111" t="s">
        <v>132</v>
      </c>
      <c r="B1111">
        <v>20240228</v>
      </c>
      <c r="C1111">
        <v>490114</v>
      </c>
      <c r="D1111" t="s">
        <v>6190</v>
      </c>
      <c r="E1111" t="s">
        <v>1066</v>
      </c>
      <c r="F1111">
        <v>93</v>
      </c>
      <c r="G1111">
        <v>10591900</v>
      </c>
    </row>
    <row r="1112" spans="1:7" hidden="1">
      <c r="A1112" t="s">
        <v>132</v>
      </c>
      <c r="B1112">
        <v>20240228</v>
      </c>
      <c r="C1112">
        <v>490114</v>
      </c>
      <c r="D1112" t="s">
        <v>6190</v>
      </c>
      <c r="E1112" t="s">
        <v>1064</v>
      </c>
      <c r="F1112">
        <v>0</v>
      </c>
      <c r="G1112">
        <v>-771085</v>
      </c>
    </row>
    <row r="1113" spans="1:7" hidden="1">
      <c r="A1113" t="s">
        <v>132</v>
      </c>
      <c r="B1113">
        <v>20240228</v>
      </c>
      <c r="C1113">
        <v>490114</v>
      </c>
      <c r="D1113" t="s">
        <v>6190</v>
      </c>
      <c r="E1113" t="s">
        <v>1092</v>
      </c>
      <c r="F1113">
        <v>0</v>
      </c>
      <c r="G1113">
        <v>-17321903</v>
      </c>
    </row>
    <row r="1114" spans="1:7" hidden="1">
      <c r="A1114" t="s">
        <v>132</v>
      </c>
      <c r="B1114">
        <v>20240228</v>
      </c>
      <c r="C1114">
        <v>490114</v>
      </c>
      <c r="D1114" t="s">
        <v>6190</v>
      </c>
      <c r="E1114" t="s">
        <v>9048</v>
      </c>
      <c r="F1114">
        <v>38</v>
      </c>
      <c r="G1114">
        <v>2166963</v>
      </c>
    </row>
    <row r="1115" spans="1:7" hidden="1">
      <c r="A1115" t="s">
        <v>132</v>
      </c>
      <c r="B1115">
        <v>20240228</v>
      </c>
      <c r="C1115">
        <v>490114</v>
      </c>
      <c r="D1115" t="s">
        <v>6190</v>
      </c>
      <c r="E1115" t="s">
        <v>8342</v>
      </c>
      <c r="F1115">
        <v>93</v>
      </c>
      <c r="G1115">
        <v>49602029</v>
      </c>
    </row>
    <row r="1116" spans="1:7" hidden="1">
      <c r="A1116" t="s">
        <v>132</v>
      </c>
      <c r="B1116">
        <v>20240228</v>
      </c>
      <c r="C1116">
        <v>490114</v>
      </c>
      <c r="D1116" t="s">
        <v>6190</v>
      </c>
      <c r="E1116" t="s">
        <v>1124</v>
      </c>
      <c r="F1116">
        <v>9</v>
      </c>
      <c r="G1116">
        <v>-131362</v>
      </c>
    </row>
    <row r="1117" spans="1:7" hidden="1">
      <c r="A1117" t="s">
        <v>132</v>
      </c>
      <c r="B1117">
        <v>20240228</v>
      </c>
      <c r="C1117">
        <v>490114</v>
      </c>
      <c r="D1117" t="s">
        <v>6190</v>
      </c>
      <c r="E1117" t="s">
        <v>1186</v>
      </c>
      <c r="F1117">
        <v>152</v>
      </c>
      <c r="G1117">
        <v>24265417</v>
      </c>
    </row>
    <row r="1118" spans="1:7" hidden="1">
      <c r="A1118" t="s">
        <v>132</v>
      </c>
      <c r="B1118">
        <v>20240228</v>
      </c>
      <c r="C1118">
        <v>490114</v>
      </c>
      <c r="D1118" t="s">
        <v>6190</v>
      </c>
      <c r="E1118" t="s">
        <v>1582</v>
      </c>
      <c r="F1118">
        <v>152</v>
      </c>
      <c r="G1118">
        <v>-500852</v>
      </c>
    </row>
    <row r="1119" spans="1:7" hidden="1">
      <c r="A1119" t="s">
        <v>132</v>
      </c>
      <c r="B1119">
        <v>20240228</v>
      </c>
      <c r="C1119">
        <v>490114</v>
      </c>
      <c r="D1119" t="s">
        <v>6190</v>
      </c>
      <c r="E1119" t="s">
        <v>8333</v>
      </c>
      <c r="F1119">
        <v>0</v>
      </c>
      <c r="G1119">
        <v>-243</v>
      </c>
    </row>
    <row r="1120" spans="1:7" hidden="1">
      <c r="A1120" t="s">
        <v>132</v>
      </c>
      <c r="B1120">
        <v>20240228</v>
      </c>
      <c r="C1120">
        <v>490114</v>
      </c>
      <c r="D1120" t="s">
        <v>6190</v>
      </c>
      <c r="E1120" t="s">
        <v>1583</v>
      </c>
      <c r="F1120">
        <v>0</v>
      </c>
      <c r="G1120">
        <v>-54611</v>
      </c>
    </row>
    <row r="1121" spans="1:7" hidden="1">
      <c r="A1121" t="s">
        <v>132</v>
      </c>
      <c r="B1121">
        <v>20240228</v>
      </c>
      <c r="C1121">
        <v>490114</v>
      </c>
      <c r="D1121" t="s">
        <v>6190</v>
      </c>
      <c r="E1121" t="s">
        <v>1207</v>
      </c>
      <c r="F1121">
        <v>0</v>
      </c>
      <c r="G1121">
        <v>-69</v>
      </c>
    </row>
    <row r="1122" spans="1:7" hidden="1">
      <c r="A1122" t="s">
        <v>132</v>
      </c>
      <c r="B1122">
        <v>20240228</v>
      </c>
      <c r="C1122">
        <v>490114</v>
      </c>
      <c r="D1122" t="s">
        <v>6190</v>
      </c>
      <c r="E1122" t="s">
        <v>8358</v>
      </c>
      <c r="F1122">
        <v>0</v>
      </c>
      <c r="G1122">
        <v>-17686632</v>
      </c>
    </row>
    <row r="1123" spans="1:7" hidden="1">
      <c r="A1123" t="s">
        <v>132</v>
      </c>
      <c r="B1123">
        <v>20240229</v>
      </c>
      <c r="C1123">
        <v>490114</v>
      </c>
      <c r="D1123" t="s">
        <v>6190</v>
      </c>
      <c r="E1123" t="s">
        <v>1184</v>
      </c>
      <c r="F1123">
        <v>0</v>
      </c>
      <c r="G1123">
        <v>-339075</v>
      </c>
    </row>
    <row r="1124" spans="1:7" hidden="1">
      <c r="A1124" t="s">
        <v>132</v>
      </c>
      <c r="B1124">
        <v>20240229</v>
      </c>
      <c r="C1124">
        <v>490114</v>
      </c>
      <c r="D1124" t="s">
        <v>6190</v>
      </c>
      <c r="E1124" t="s">
        <v>1581</v>
      </c>
      <c r="F1124">
        <v>73</v>
      </c>
      <c r="G1124">
        <v>-22101161</v>
      </c>
    </row>
    <row r="1125" spans="1:7" hidden="1">
      <c r="A1125" t="s">
        <v>132</v>
      </c>
      <c r="B1125">
        <v>20240229</v>
      </c>
      <c r="C1125">
        <v>490114</v>
      </c>
      <c r="D1125" t="s">
        <v>6190</v>
      </c>
      <c r="E1125" t="s">
        <v>1085</v>
      </c>
      <c r="F1125">
        <v>0</v>
      </c>
      <c r="G1125">
        <v>-2335296</v>
      </c>
    </row>
    <row r="1126" spans="1:7" hidden="1">
      <c r="A1126" t="s">
        <v>132</v>
      </c>
      <c r="B1126">
        <v>20240229</v>
      </c>
      <c r="C1126">
        <v>490114</v>
      </c>
      <c r="D1126" t="s">
        <v>6190</v>
      </c>
      <c r="E1126" t="s">
        <v>1194</v>
      </c>
      <c r="F1126">
        <v>0</v>
      </c>
      <c r="G1126">
        <v>-57943575</v>
      </c>
    </row>
    <row r="1127" spans="1:7" hidden="1">
      <c r="A1127" t="s">
        <v>132</v>
      </c>
      <c r="B1127">
        <v>20240229</v>
      </c>
      <c r="C1127">
        <v>490114</v>
      </c>
      <c r="D1127" t="s">
        <v>6190</v>
      </c>
      <c r="E1127" t="s">
        <v>1181</v>
      </c>
      <c r="F1127">
        <v>50</v>
      </c>
      <c r="G1127">
        <v>8891050</v>
      </c>
    </row>
    <row r="1128" spans="1:7" hidden="1">
      <c r="A1128" t="s">
        <v>132</v>
      </c>
      <c r="B1128">
        <v>20240229</v>
      </c>
      <c r="C1128">
        <v>490114</v>
      </c>
      <c r="D1128" t="s">
        <v>6190</v>
      </c>
      <c r="E1128" t="s">
        <v>1084</v>
      </c>
      <c r="F1128">
        <v>56</v>
      </c>
      <c r="G1128">
        <v>12573888</v>
      </c>
    </row>
    <row r="1129" spans="1:7" hidden="1">
      <c r="A1129" t="s">
        <v>132</v>
      </c>
      <c r="B1129">
        <v>20240229</v>
      </c>
      <c r="C1129">
        <v>490114</v>
      </c>
      <c r="D1129" t="s">
        <v>6190</v>
      </c>
      <c r="E1129" t="s">
        <v>1035</v>
      </c>
      <c r="F1129">
        <v>439</v>
      </c>
      <c r="G1129">
        <v>11170198</v>
      </c>
    </row>
    <row r="1130" spans="1:7" hidden="1">
      <c r="A1130" t="s">
        <v>132</v>
      </c>
      <c r="B1130">
        <v>20240229</v>
      </c>
      <c r="C1130">
        <v>490114</v>
      </c>
      <c r="D1130" t="s">
        <v>6190</v>
      </c>
      <c r="E1130" t="s">
        <v>1066</v>
      </c>
      <c r="F1130">
        <v>96</v>
      </c>
      <c r="G1130">
        <v>10591996</v>
      </c>
    </row>
    <row r="1131" spans="1:7" hidden="1">
      <c r="A1131" t="s">
        <v>132</v>
      </c>
      <c r="B1131">
        <v>20240229</v>
      </c>
      <c r="C1131">
        <v>490114</v>
      </c>
      <c r="D1131" t="s">
        <v>6190</v>
      </c>
      <c r="E1131" t="s">
        <v>1064</v>
      </c>
      <c r="F1131">
        <v>0</v>
      </c>
      <c r="G1131">
        <v>-771085</v>
      </c>
    </row>
    <row r="1132" spans="1:7" hidden="1">
      <c r="A1132" t="s">
        <v>132</v>
      </c>
      <c r="B1132">
        <v>20240229</v>
      </c>
      <c r="C1132">
        <v>490114</v>
      </c>
      <c r="D1132" t="s">
        <v>6190</v>
      </c>
      <c r="E1132" t="s">
        <v>1092</v>
      </c>
      <c r="F1132">
        <v>0</v>
      </c>
      <c r="G1132">
        <v>-17321903</v>
      </c>
    </row>
    <row r="1133" spans="1:7" hidden="1">
      <c r="A1133" t="s">
        <v>132</v>
      </c>
      <c r="B1133">
        <v>20240229</v>
      </c>
      <c r="C1133">
        <v>490114</v>
      </c>
      <c r="D1133" t="s">
        <v>6190</v>
      </c>
      <c r="E1133" t="s">
        <v>9048</v>
      </c>
      <c r="F1133">
        <v>40</v>
      </c>
      <c r="G1133">
        <v>2167003</v>
      </c>
    </row>
    <row r="1134" spans="1:7" hidden="1">
      <c r="A1134" t="s">
        <v>132</v>
      </c>
      <c r="B1134">
        <v>20240229</v>
      </c>
      <c r="C1134">
        <v>490114</v>
      </c>
      <c r="D1134" t="s">
        <v>6190</v>
      </c>
      <c r="E1134" t="s">
        <v>8342</v>
      </c>
      <c r="F1134">
        <v>96</v>
      </c>
      <c r="G1134">
        <v>49602125</v>
      </c>
    </row>
    <row r="1135" spans="1:7" hidden="1">
      <c r="A1135" t="s">
        <v>132</v>
      </c>
      <c r="B1135">
        <v>20240229</v>
      </c>
      <c r="C1135">
        <v>490114</v>
      </c>
      <c r="D1135" t="s">
        <v>6190</v>
      </c>
      <c r="E1135" t="s">
        <v>1124</v>
      </c>
      <c r="F1135">
        <v>10</v>
      </c>
      <c r="G1135">
        <v>-131352</v>
      </c>
    </row>
    <row r="1136" spans="1:7" hidden="1">
      <c r="A1136" t="s">
        <v>132</v>
      </c>
      <c r="B1136">
        <v>20240229</v>
      </c>
      <c r="C1136">
        <v>490114</v>
      </c>
      <c r="D1136" t="s">
        <v>6190</v>
      </c>
      <c r="E1136" t="s">
        <v>1186</v>
      </c>
      <c r="F1136">
        <v>157</v>
      </c>
      <c r="G1136">
        <v>24265574</v>
      </c>
    </row>
    <row r="1137" spans="1:7" hidden="1">
      <c r="A1137" t="s">
        <v>132</v>
      </c>
      <c r="B1137">
        <v>20240229</v>
      </c>
      <c r="C1137">
        <v>490114</v>
      </c>
      <c r="D1137" t="s">
        <v>6190</v>
      </c>
      <c r="E1137" t="s">
        <v>1582</v>
      </c>
      <c r="F1137">
        <v>157</v>
      </c>
      <c r="G1137">
        <v>-500695</v>
      </c>
    </row>
    <row r="1138" spans="1:7" hidden="1">
      <c r="A1138" t="s">
        <v>132</v>
      </c>
      <c r="B1138">
        <v>20240229</v>
      </c>
      <c r="C1138">
        <v>490114</v>
      </c>
      <c r="D1138" t="s">
        <v>6190</v>
      </c>
      <c r="E1138" t="s">
        <v>8333</v>
      </c>
      <c r="F1138">
        <v>0</v>
      </c>
      <c r="G1138">
        <v>-243</v>
      </c>
    </row>
    <row r="1139" spans="1:7" hidden="1">
      <c r="A1139" t="s">
        <v>132</v>
      </c>
      <c r="B1139">
        <v>20240229</v>
      </c>
      <c r="C1139">
        <v>490114</v>
      </c>
      <c r="D1139" t="s">
        <v>6190</v>
      </c>
      <c r="E1139" t="s">
        <v>1583</v>
      </c>
      <c r="F1139">
        <v>0</v>
      </c>
      <c r="G1139">
        <v>-54611</v>
      </c>
    </row>
    <row r="1140" spans="1:7" hidden="1">
      <c r="A1140" t="s">
        <v>132</v>
      </c>
      <c r="B1140">
        <v>20240229</v>
      </c>
      <c r="C1140">
        <v>490114</v>
      </c>
      <c r="D1140" t="s">
        <v>6190</v>
      </c>
      <c r="E1140" t="s">
        <v>1207</v>
      </c>
      <c r="F1140">
        <v>0</v>
      </c>
      <c r="G1140">
        <v>-69</v>
      </c>
    </row>
    <row r="1141" spans="1:7" hidden="1">
      <c r="A1141" t="s">
        <v>132</v>
      </c>
      <c r="B1141">
        <v>20240229</v>
      </c>
      <c r="C1141">
        <v>490114</v>
      </c>
      <c r="D1141" t="s">
        <v>6190</v>
      </c>
      <c r="E1141" t="s">
        <v>8358</v>
      </c>
      <c r="F1141">
        <v>0</v>
      </c>
      <c r="G1141">
        <v>-17686632</v>
      </c>
    </row>
    <row r="1142" spans="1:7" hidden="1">
      <c r="A1142" t="s">
        <v>132</v>
      </c>
      <c r="B1142">
        <v>20240301</v>
      </c>
      <c r="C1142">
        <v>490114</v>
      </c>
      <c r="D1142" t="s">
        <v>6190</v>
      </c>
      <c r="E1142" t="s">
        <v>1184</v>
      </c>
      <c r="F1142">
        <v>0</v>
      </c>
      <c r="G1142">
        <v>-339075</v>
      </c>
    </row>
    <row r="1143" spans="1:7" hidden="1">
      <c r="A1143" t="s">
        <v>132</v>
      </c>
      <c r="B1143">
        <v>20240301</v>
      </c>
      <c r="C1143">
        <v>490114</v>
      </c>
      <c r="D1143" t="s">
        <v>6190</v>
      </c>
      <c r="E1143" t="s">
        <v>1581</v>
      </c>
      <c r="F1143">
        <v>73</v>
      </c>
      <c r="G1143">
        <v>-22101088</v>
      </c>
    </row>
    <row r="1144" spans="1:7" hidden="1">
      <c r="A1144" t="s">
        <v>132</v>
      </c>
      <c r="B1144">
        <v>20240301</v>
      </c>
      <c r="C1144">
        <v>490114</v>
      </c>
      <c r="D1144" t="s">
        <v>6190</v>
      </c>
      <c r="E1144" t="s">
        <v>1085</v>
      </c>
      <c r="F1144">
        <v>0</v>
      </c>
      <c r="G1144">
        <v>-2335296</v>
      </c>
    </row>
    <row r="1145" spans="1:7" hidden="1">
      <c r="A1145" t="s">
        <v>132</v>
      </c>
      <c r="B1145">
        <v>20240301</v>
      </c>
      <c r="C1145">
        <v>490114</v>
      </c>
      <c r="D1145" t="s">
        <v>6190</v>
      </c>
      <c r="E1145" t="s">
        <v>1194</v>
      </c>
      <c r="F1145">
        <v>0</v>
      </c>
      <c r="G1145">
        <v>-57943575</v>
      </c>
    </row>
    <row r="1146" spans="1:7" hidden="1">
      <c r="A1146" t="s">
        <v>132</v>
      </c>
      <c r="B1146">
        <v>20240301</v>
      </c>
      <c r="C1146">
        <v>490114</v>
      </c>
      <c r="D1146" t="s">
        <v>6190</v>
      </c>
      <c r="E1146" t="s">
        <v>1181</v>
      </c>
      <c r="F1146">
        <v>50</v>
      </c>
      <c r="G1146">
        <v>8891100</v>
      </c>
    </row>
    <row r="1147" spans="1:7" hidden="1">
      <c r="A1147" t="s">
        <v>132</v>
      </c>
      <c r="B1147">
        <v>20240301</v>
      </c>
      <c r="C1147">
        <v>490114</v>
      </c>
      <c r="D1147" t="s">
        <v>6190</v>
      </c>
      <c r="E1147" t="s">
        <v>1084</v>
      </c>
      <c r="F1147">
        <v>56</v>
      </c>
      <c r="G1147">
        <v>12573944</v>
      </c>
    </row>
    <row r="1148" spans="1:7" hidden="1">
      <c r="A1148" t="s">
        <v>132</v>
      </c>
      <c r="B1148">
        <v>20240301</v>
      </c>
      <c r="C1148">
        <v>490114</v>
      </c>
      <c r="D1148" t="s">
        <v>6190</v>
      </c>
      <c r="E1148" t="s">
        <v>1035</v>
      </c>
      <c r="F1148">
        <v>439</v>
      </c>
      <c r="G1148">
        <v>11170637</v>
      </c>
    </row>
    <row r="1149" spans="1:7" hidden="1">
      <c r="A1149" t="s">
        <v>132</v>
      </c>
      <c r="B1149">
        <v>20240301</v>
      </c>
      <c r="C1149">
        <v>490114</v>
      </c>
      <c r="D1149" t="s">
        <v>6190</v>
      </c>
      <c r="E1149" t="s">
        <v>1066</v>
      </c>
      <c r="F1149">
        <v>96</v>
      </c>
      <c r="G1149">
        <v>10592092</v>
      </c>
    </row>
    <row r="1150" spans="1:7" hidden="1">
      <c r="A1150" t="s">
        <v>132</v>
      </c>
      <c r="B1150">
        <v>20240301</v>
      </c>
      <c r="C1150">
        <v>490114</v>
      </c>
      <c r="D1150" t="s">
        <v>6190</v>
      </c>
      <c r="E1150" t="s">
        <v>1064</v>
      </c>
      <c r="F1150">
        <v>0</v>
      </c>
      <c r="G1150">
        <v>-771085</v>
      </c>
    </row>
    <row r="1151" spans="1:7" hidden="1">
      <c r="A1151" t="s">
        <v>132</v>
      </c>
      <c r="B1151">
        <v>20240301</v>
      </c>
      <c r="C1151">
        <v>490114</v>
      </c>
      <c r="D1151" t="s">
        <v>6190</v>
      </c>
      <c r="E1151" t="s">
        <v>1092</v>
      </c>
      <c r="F1151">
        <v>0</v>
      </c>
      <c r="G1151">
        <v>-17321903</v>
      </c>
    </row>
    <row r="1152" spans="1:7" hidden="1">
      <c r="A1152" t="s">
        <v>132</v>
      </c>
      <c r="B1152">
        <v>20240301</v>
      </c>
      <c r="C1152">
        <v>490114</v>
      </c>
      <c r="D1152" t="s">
        <v>6190</v>
      </c>
      <c r="E1152" t="s">
        <v>9048</v>
      </c>
      <c r="F1152">
        <v>40</v>
      </c>
      <c r="G1152">
        <v>2167043</v>
      </c>
    </row>
    <row r="1153" spans="1:7" hidden="1">
      <c r="A1153" t="s">
        <v>132</v>
      </c>
      <c r="B1153">
        <v>20240301</v>
      </c>
      <c r="C1153">
        <v>490114</v>
      </c>
      <c r="D1153" t="s">
        <v>6190</v>
      </c>
      <c r="E1153" t="s">
        <v>8342</v>
      </c>
      <c r="F1153">
        <v>96</v>
      </c>
      <c r="G1153">
        <v>49602221</v>
      </c>
    </row>
    <row r="1154" spans="1:7" hidden="1">
      <c r="A1154" t="s">
        <v>132</v>
      </c>
      <c r="B1154">
        <v>20240301</v>
      </c>
      <c r="C1154">
        <v>490114</v>
      </c>
      <c r="D1154" t="s">
        <v>6190</v>
      </c>
      <c r="E1154" t="s">
        <v>1124</v>
      </c>
      <c r="F1154">
        <v>10</v>
      </c>
      <c r="G1154">
        <v>-131342</v>
      </c>
    </row>
    <row r="1155" spans="1:7" hidden="1">
      <c r="A1155" t="s">
        <v>132</v>
      </c>
      <c r="B1155">
        <v>20240301</v>
      </c>
      <c r="C1155">
        <v>490114</v>
      </c>
      <c r="D1155" t="s">
        <v>6190</v>
      </c>
      <c r="E1155" t="s">
        <v>1186</v>
      </c>
      <c r="F1155">
        <v>157</v>
      </c>
      <c r="G1155">
        <v>24265731</v>
      </c>
    </row>
    <row r="1156" spans="1:7" hidden="1">
      <c r="A1156" t="s">
        <v>132</v>
      </c>
      <c r="B1156">
        <v>20240301</v>
      </c>
      <c r="C1156">
        <v>490114</v>
      </c>
      <c r="D1156" t="s">
        <v>6190</v>
      </c>
      <c r="E1156" t="s">
        <v>1582</v>
      </c>
      <c r="F1156">
        <v>157</v>
      </c>
      <c r="G1156">
        <v>-500538</v>
      </c>
    </row>
    <row r="1157" spans="1:7" hidden="1">
      <c r="A1157" t="s">
        <v>132</v>
      </c>
      <c r="B1157">
        <v>20240301</v>
      </c>
      <c r="C1157">
        <v>490114</v>
      </c>
      <c r="D1157" t="s">
        <v>6190</v>
      </c>
      <c r="E1157" t="s">
        <v>8333</v>
      </c>
      <c r="F1157">
        <v>0</v>
      </c>
      <c r="G1157">
        <v>-243</v>
      </c>
    </row>
    <row r="1158" spans="1:7" hidden="1">
      <c r="A1158" t="s">
        <v>132</v>
      </c>
      <c r="B1158">
        <v>20240301</v>
      </c>
      <c r="C1158">
        <v>490114</v>
      </c>
      <c r="D1158" t="s">
        <v>6190</v>
      </c>
      <c r="E1158" t="s">
        <v>1583</v>
      </c>
      <c r="F1158">
        <v>0</v>
      </c>
      <c r="G1158">
        <v>-54611</v>
      </c>
    </row>
    <row r="1159" spans="1:7" hidden="1">
      <c r="A1159" t="s">
        <v>132</v>
      </c>
      <c r="B1159">
        <v>20240301</v>
      </c>
      <c r="C1159">
        <v>490114</v>
      </c>
      <c r="D1159" t="s">
        <v>6190</v>
      </c>
      <c r="E1159" t="s">
        <v>1207</v>
      </c>
      <c r="F1159">
        <v>0</v>
      </c>
      <c r="G1159">
        <v>-69</v>
      </c>
    </row>
    <row r="1160" spans="1:7" hidden="1">
      <c r="A1160" t="s">
        <v>132</v>
      </c>
      <c r="B1160">
        <v>20240301</v>
      </c>
      <c r="C1160">
        <v>490114</v>
      </c>
      <c r="D1160" t="s">
        <v>6190</v>
      </c>
      <c r="E1160" t="s">
        <v>8358</v>
      </c>
      <c r="F1160">
        <v>0</v>
      </c>
      <c r="G1160">
        <v>-17686632</v>
      </c>
    </row>
    <row r="1161" spans="1:7" hidden="1">
      <c r="A1161" t="s">
        <v>132</v>
      </c>
      <c r="B1161">
        <v>20240302</v>
      </c>
      <c r="C1161">
        <v>490114</v>
      </c>
      <c r="D1161" t="s">
        <v>6190</v>
      </c>
      <c r="E1161" t="s">
        <v>1184</v>
      </c>
      <c r="F1161">
        <v>0</v>
      </c>
      <c r="G1161">
        <v>-339075</v>
      </c>
    </row>
    <row r="1162" spans="1:7" hidden="1">
      <c r="A1162" t="s">
        <v>132</v>
      </c>
      <c r="B1162">
        <v>20240302</v>
      </c>
      <c r="C1162">
        <v>490114</v>
      </c>
      <c r="D1162" t="s">
        <v>6190</v>
      </c>
      <c r="E1162" t="s">
        <v>1581</v>
      </c>
      <c r="F1162">
        <v>73</v>
      </c>
      <c r="G1162">
        <v>-22101015</v>
      </c>
    </row>
    <row r="1163" spans="1:7" hidden="1">
      <c r="A1163" t="s">
        <v>132</v>
      </c>
      <c r="B1163">
        <v>20240302</v>
      </c>
      <c r="C1163">
        <v>490114</v>
      </c>
      <c r="D1163" t="s">
        <v>6190</v>
      </c>
      <c r="E1163" t="s">
        <v>1085</v>
      </c>
      <c r="F1163">
        <v>0</v>
      </c>
      <c r="G1163">
        <v>-2335296</v>
      </c>
    </row>
    <row r="1164" spans="1:7" hidden="1">
      <c r="A1164" t="s">
        <v>132</v>
      </c>
      <c r="B1164">
        <v>20240302</v>
      </c>
      <c r="C1164">
        <v>490114</v>
      </c>
      <c r="D1164" t="s">
        <v>6190</v>
      </c>
      <c r="E1164" t="s">
        <v>1194</v>
      </c>
      <c r="F1164">
        <v>0</v>
      </c>
      <c r="G1164">
        <v>-57943575</v>
      </c>
    </row>
    <row r="1165" spans="1:7" hidden="1">
      <c r="A1165" t="s">
        <v>132</v>
      </c>
      <c r="B1165">
        <v>20240302</v>
      </c>
      <c r="C1165">
        <v>490114</v>
      </c>
      <c r="D1165" t="s">
        <v>6190</v>
      </c>
      <c r="E1165" t="s">
        <v>1181</v>
      </c>
      <c r="F1165">
        <v>50</v>
      </c>
      <c r="G1165">
        <v>8891150</v>
      </c>
    </row>
    <row r="1166" spans="1:7" hidden="1">
      <c r="A1166" t="s">
        <v>132</v>
      </c>
      <c r="B1166">
        <v>20240302</v>
      </c>
      <c r="C1166">
        <v>490114</v>
      </c>
      <c r="D1166" t="s">
        <v>6190</v>
      </c>
      <c r="E1166" t="s">
        <v>1084</v>
      </c>
      <c r="F1166">
        <v>56</v>
      </c>
      <c r="G1166">
        <v>12574000</v>
      </c>
    </row>
    <row r="1167" spans="1:7" hidden="1">
      <c r="A1167" t="s">
        <v>132</v>
      </c>
      <c r="B1167">
        <v>20240302</v>
      </c>
      <c r="C1167">
        <v>490114</v>
      </c>
      <c r="D1167" t="s">
        <v>6190</v>
      </c>
      <c r="E1167" t="s">
        <v>1035</v>
      </c>
      <c r="F1167">
        <v>439</v>
      </c>
      <c r="G1167">
        <v>11171076</v>
      </c>
    </row>
    <row r="1168" spans="1:7" hidden="1">
      <c r="A1168" t="s">
        <v>132</v>
      </c>
      <c r="B1168">
        <v>20240302</v>
      </c>
      <c r="C1168">
        <v>490114</v>
      </c>
      <c r="D1168" t="s">
        <v>6190</v>
      </c>
      <c r="E1168" t="s">
        <v>1066</v>
      </c>
      <c r="F1168">
        <v>96</v>
      </c>
      <c r="G1168">
        <v>10592188</v>
      </c>
    </row>
    <row r="1169" spans="1:7" hidden="1">
      <c r="A1169" t="s">
        <v>132</v>
      </c>
      <c r="B1169">
        <v>20240302</v>
      </c>
      <c r="C1169">
        <v>490114</v>
      </c>
      <c r="D1169" t="s">
        <v>6190</v>
      </c>
      <c r="E1169" t="s">
        <v>1064</v>
      </c>
      <c r="F1169">
        <v>0</v>
      </c>
      <c r="G1169">
        <v>-771085</v>
      </c>
    </row>
    <row r="1170" spans="1:7" hidden="1">
      <c r="A1170" t="s">
        <v>132</v>
      </c>
      <c r="B1170">
        <v>20240302</v>
      </c>
      <c r="C1170">
        <v>490114</v>
      </c>
      <c r="D1170" t="s">
        <v>6190</v>
      </c>
      <c r="E1170" t="s">
        <v>1092</v>
      </c>
      <c r="F1170">
        <v>0</v>
      </c>
      <c r="G1170">
        <v>-17321903</v>
      </c>
    </row>
    <row r="1171" spans="1:7" hidden="1">
      <c r="A1171" t="s">
        <v>132</v>
      </c>
      <c r="B1171">
        <v>20240302</v>
      </c>
      <c r="C1171">
        <v>490114</v>
      </c>
      <c r="D1171" t="s">
        <v>6190</v>
      </c>
      <c r="E1171" t="s">
        <v>9048</v>
      </c>
      <c r="F1171">
        <v>40</v>
      </c>
      <c r="G1171">
        <v>2167083</v>
      </c>
    </row>
    <row r="1172" spans="1:7" hidden="1">
      <c r="A1172" t="s">
        <v>132</v>
      </c>
      <c r="B1172">
        <v>20240302</v>
      </c>
      <c r="C1172">
        <v>490114</v>
      </c>
      <c r="D1172" t="s">
        <v>6190</v>
      </c>
      <c r="E1172" t="s">
        <v>8342</v>
      </c>
      <c r="F1172">
        <v>96</v>
      </c>
      <c r="G1172">
        <v>49602317</v>
      </c>
    </row>
    <row r="1173" spans="1:7" hidden="1">
      <c r="A1173" t="s">
        <v>132</v>
      </c>
      <c r="B1173">
        <v>20240302</v>
      </c>
      <c r="C1173">
        <v>490114</v>
      </c>
      <c r="D1173" t="s">
        <v>6190</v>
      </c>
      <c r="E1173" t="s">
        <v>1124</v>
      </c>
      <c r="F1173">
        <v>10</v>
      </c>
      <c r="G1173">
        <v>-131332</v>
      </c>
    </row>
    <row r="1174" spans="1:7" hidden="1">
      <c r="A1174" t="s">
        <v>132</v>
      </c>
      <c r="B1174">
        <v>20240302</v>
      </c>
      <c r="C1174">
        <v>490114</v>
      </c>
      <c r="D1174" t="s">
        <v>6190</v>
      </c>
      <c r="E1174" t="s">
        <v>1186</v>
      </c>
      <c r="F1174">
        <v>157</v>
      </c>
      <c r="G1174">
        <v>24265888</v>
      </c>
    </row>
    <row r="1175" spans="1:7" hidden="1">
      <c r="A1175" t="s">
        <v>132</v>
      </c>
      <c r="B1175">
        <v>20240302</v>
      </c>
      <c r="C1175">
        <v>490114</v>
      </c>
      <c r="D1175" t="s">
        <v>6190</v>
      </c>
      <c r="E1175" t="s">
        <v>1582</v>
      </c>
      <c r="F1175">
        <v>157</v>
      </c>
      <c r="G1175">
        <v>-500381</v>
      </c>
    </row>
    <row r="1176" spans="1:7" hidden="1">
      <c r="A1176" t="s">
        <v>132</v>
      </c>
      <c r="B1176">
        <v>20240302</v>
      </c>
      <c r="C1176">
        <v>490114</v>
      </c>
      <c r="D1176" t="s">
        <v>6190</v>
      </c>
      <c r="E1176" t="s">
        <v>8333</v>
      </c>
      <c r="F1176">
        <v>0</v>
      </c>
      <c r="G1176">
        <v>-243</v>
      </c>
    </row>
    <row r="1177" spans="1:7" hidden="1">
      <c r="A1177" t="s">
        <v>132</v>
      </c>
      <c r="B1177">
        <v>20240302</v>
      </c>
      <c r="C1177">
        <v>490114</v>
      </c>
      <c r="D1177" t="s">
        <v>6190</v>
      </c>
      <c r="E1177" t="s">
        <v>1583</v>
      </c>
      <c r="F1177">
        <v>0</v>
      </c>
      <c r="G1177">
        <v>-54611</v>
      </c>
    </row>
    <row r="1178" spans="1:7" hidden="1">
      <c r="A1178" t="s">
        <v>132</v>
      </c>
      <c r="B1178">
        <v>20240302</v>
      </c>
      <c r="C1178">
        <v>490114</v>
      </c>
      <c r="D1178" t="s">
        <v>6190</v>
      </c>
      <c r="E1178" t="s">
        <v>1207</v>
      </c>
      <c r="F1178">
        <v>0</v>
      </c>
      <c r="G1178">
        <v>-69</v>
      </c>
    </row>
    <row r="1179" spans="1:7" hidden="1">
      <c r="A1179" t="s">
        <v>132</v>
      </c>
      <c r="B1179">
        <v>20240302</v>
      </c>
      <c r="C1179">
        <v>490114</v>
      </c>
      <c r="D1179" t="s">
        <v>6190</v>
      </c>
      <c r="E1179" t="s">
        <v>8358</v>
      </c>
      <c r="F1179">
        <v>0</v>
      </c>
      <c r="G1179">
        <v>-17686632</v>
      </c>
    </row>
    <row r="1180" spans="1:7" hidden="1">
      <c r="A1180" t="s">
        <v>132</v>
      </c>
      <c r="B1180">
        <v>20240303</v>
      </c>
      <c r="C1180">
        <v>490114</v>
      </c>
      <c r="D1180" t="s">
        <v>6190</v>
      </c>
      <c r="E1180" t="s">
        <v>1184</v>
      </c>
      <c r="F1180">
        <v>0</v>
      </c>
      <c r="G1180">
        <v>-339075</v>
      </c>
    </row>
    <row r="1181" spans="1:7" hidden="1">
      <c r="A1181" t="s">
        <v>132</v>
      </c>
      <c r="B1181">
        <v>20240303</v>
      </c>
      <c r="C1181">
        <v>490114</v>
      </c>
      <c r="D1181" t="s">
        <v>6190</v>
      </c>
      <c r="E1181" t="s">
        <v>1581</v>
      </c>
      <c r="F1181">
        <v>73</v>
      </c>
      <c r="G1181">
        <v>-22100942</v>
      </c>
    </row>
    <row r="1182" spans="1:7" hidden="1">
      <c r="A1182" t="s">
        <v>132</v>
      </c>
      <c r="B1182">
        <v>20240303</v>
      </c>
      <c r="C1182">
        <v>490114</v>
      </c>
      <c r="D1182" t="s">
        <v>6190</v>
      </c>
      <c r="E1182" t="s">
        <v>1085</v>
      </c>
      <c r="F1182">
        <v>0</v>
      </c>
      <c r="G1182">
        <v>-2335296</v>
      </c>
    </row>
    <row r="1183" spans="1:7" hidden="1">
      <c r="A1183" t="s">
        <v>132</v>
      </c>
      <c r="B1183">
        <v>20240303</v>
      </c>
      <c r="C1183">
        <v>490114</v>
      </c>
      <c r="D1183" t="s">
        <v>6190</v>
      </c>
      <c r="E1183" t="s">
        <v>1194</v>
      </c>
      <c r="F1183">
        <v>0</v>
      </c>
      <c r="G1183">
        <v>-57943575</v>
      </c>
    </row>
    <row r="1184" spans="1:7" hidden="1">
      <c r="A1184" t="s">
        <v>132</v>
      </c>
      <c r="B1184">
        <v>20240303</v>
      </c>
      <c r="C1184">
        <v>490114</v>
      </c>
      <c r="D1184" t="s">
        <v>6190</v>
      </c>
      <c r="E1184" t="s">
        <v>1181</v>
      </c>
      <c r="F1184">
        <v>50</v>
      </c>
      <c r="G1184">
        <v>8891200</v>
      </c>
    </row>
    <row r="1185" spans="1:7" hidden="1">
      <c r="A1185" t="s">
        <v>132</v>
      </c>
      <c r="B1185">
        <v>20240303</v>
      </c>
      <c r="C1185">
        <v>490114</v>
      </c>
      <c r="D1185" t="s">
        <v>6190</v>
      </c>
      <c r="E1185" t="s">
        <v>1084</v>
      </c>
      <c r="F1185">
        <v>56</v>
      </c>
      <c r="G1185">
        <v>12574056</v>
      </c>
    </row>
    <row r="1186" spans="1:7" hidden="1">
      <c r="A1186" t="s">
        <v>132</v>
      </c>
      <c r="B1186">
        <v>20240303</v>
      </c>
      <c r="C1186">
        <v>490114</v>
      </c>
      <c r="D1186" t="s">
        <v>6190</v>
      </c>
      <c r="E1186" t="s">
        <v>1035</v>
      </c>
      <c r="F1186">
        <v>439</v>
      </c>
      <c r="G1186">
        <v>11171515</v>
      </c>
    </row>
    <row r="1187" spans="1:7" hidden="1">
      <c r="A1187" t="s">
        <v>132</v>
      </c>
      <c r="B1187">
        <v>20240303</v>
      </c>
      <c r="C1187">
        <v>490114</v>
      </c>
      <c r="D1187" t="s">
        <v>6190</v>
      </c>
      <c r="E1187" t="s">
        <v>1066</v>
      </c>
      <c r="F1187">
        <v>96</v>
      </c>
      <c r="G1187">
        <v>10592284</v>
      </c>
    </row>
    <row r="1188" spans="1:7" hidden="1">
      <c r="A1188" t="s">
        <v>132</v>
      </c>
      <c r="B1188">
        <v>20240303</v>
      </c>
      <c r="C1188">
        <v>490114</v>
      </c>
      <c r="D1188" t="s">
        <v>6190</v>
      </c>
      <c r="E1188" t="s">
        <v>1064</v>
      </c>
      <c r="F1188">
        <v>0</v>
      </c>
      <c r="G1188">
        <v>-771085</v>
      </c>
    </row>
    <row r="1189" spans="1:7" hidden="1">
      <c r="A1189" t="s">
        <v>132</v>
      </c>
      <c r="B1189">
        <v>20240303</v>
      </c>
      <c r="C1189">
        <v>490114</v>
      </c>
      <c r="D1189" t="s">
        <v>6190</v>
      </c>
      <c r="E1189" t="s">
        <v>1092</v>
      </c>
      <c r="F1189">
        <v>0</v>
      </c>
      <c r="G1189">
        <v>-17321903</v>
      </c>
    </row>
    <row r="1190" spans="1:7" hidden="1">
      <c r="A1190" t="s">
        <v>132</v>
      </c>
      <c r="B1190">
        <v>20240303</v>
      </c>
      <c r="C1190">
        <v>490114</v>
      </c>
      <c r="D1190" t="s">
        <v>6190</v>
      </c>
      <c r="E1190" t="s">
        <v>9048</v>
      </c>
      <c r="F1190">
        <v>40</v>
      </c>
      <c r="G1190">
        <v>2167123</v>
      </c>
    </row>
    <row r="1191" spans="1:7" hidden="1">
      <c r="A1191" t="s">
        <v>132</v>
      </c>
      <c r="B1191">
        <v>20240303</v>
      </c>
      <c r="C1191">
        <v>490114</v>
      </c>
      <c r="D1191" t="s">
        <v>6190</v>
      </c>
      <c r="E1191" t="s">
        <v>8342</v>
      </c>
      <c r="F1191">
        <v>96</v>
      </c>
      <c r="G1191">
        <v>49602413</v>
      </c>
    </row>
    <row r="1192" spans="1:7" hidden="1">
      <c r="A1192" t="s">
        <v>132</v>
      </c>
      <c r="B1192">
        <v>20240303</v>
      </c>
      <c r="C1192">
        <v>490114</v>
      </c>
      <c r="D1192" t="s">
        <v>6190</v>
      </c>
      <c r="E1192" t="s">
        <v>1124</v>
      </c>
      <c r="F1192">
        <v>10</v>
      </c>
      <c r="G1192">
        <v>-131322</v>
      </c>
    </row>
    <row r="1193" spans="1:7" hidden="1">
      <c r="A1193" t="s">
        <v>132</v>
      </c>
      <c r="B1193">
        <v>20240303</v>
      </c>
      <c r="C1193">
        <v>490114</v>
      </c>
      <c r="D1193" t="s">
        <v>6190</v>
      </c>
      <c r="E1193" t="s">
        <v>1186</v>
      </c>
      <c r="F1193">
        <v>157</v>
      </c>
      <c r="G1193">
        <v>24266045</v>
      </c>
    </row>
    <row r="1194" spans="1:7" hidden="1">
      <c r="A1194" t="s">
        <v>132</v>
      </c>
      <c r="B1194">
        <v>20240303</v>
      </c>
      <c r="C1194">
        <v>490114</v>
      </c>
      <c r="D1194" t="s">
        <v>6190</v>
      </c>
      <c r="E1194" t="s">
        <v>1582</v>
      </c>
      <c r="F1194">
        <v>157</v>
      </c>
      <c r="G1194">
        <v>-500224</v>
      </c>
    </row>
    <row r="1195" spans="1:7" hidden="1">
      <c r="A1195" t="s">
        <v>132</v>
      </c>
      <c r="B1195">
        <v>20240303</v>
      </c>
      <c r="C1195">
        <v>490114</v>
      </c>
      <c r="D1195" t="s">
        <v>6190</v>
      </c>
      <c r="E1195" t="s">
        <v>8333</v>
      </c>
      <c r="F1195">
        <v>0</v>
      </c>
      <c r="G1195">
        <v>-243</v>
      </c>
    </row>
    <row r="1196" spans="1:7" hidden="1">
      <c r="A1196" t="s">
        <v>132</v>
      </c>
      <c r="B1196">
        <v>20240303</v>
      </c>
      <c r="C1196">
        <v>490114</v>
      </c>
      <c r="D1196" t="s">
        <v>6190</v>
      </c>
      <c r="E1196" t="s">
        <v>1583</v>
      </c>
      <c r="F1196">
        <v>0</v>
      </c>
      <c r="G1196">
        <v>-54611</v>
      </c>
    </row>
    <row r="1197" spans="1:7" hidden="1">
      <c r="A1197" t="s">
        <v>132</v>
      </c>
      <c r="B1197">
        <v>20240303</v>
      </c>
      <c r="C1197">
        <v>490114</v>
      </c>
      <c r="D1197" t="s">
        <v>6190</v>
      </c>
      <c r="E1197" t="s">
        <v>1207</v>
      </c>
      <c r="F1197">
        <v>0</v>
      </c>
      <c r="G1197">
        <v>-69</v>
      </c>
    </row>
    <row r="1198" spans="1:7" hidden="1">
      <c r="A1198" t="s">
        <v>132</v>
      </c>
      <c r="B1198">
        <v>20240303</v>
      </c>
      <c r="C1198">
        <v>490114</v>
      </c>
      <c r="D1198" t="s">
        <v>6190</v>
      </c>
      <c r="E1198" t="s">
        <v>8358</v>
      </c>
      <c r="F1198">
        <v>0</v>
      </c>
      <c r="G1198">
        <v>-17686632</v>
      </c>
    </row>
    <row r="1199" spans="1:7" hidden="1">
      <c r="A1199" t="s">
        <v>132</v>
      </c>
      <c r="B1199">
        <v>20240304</v>
      </c>
      <c r="C1199">
        <v>490114</v>
      </c>
      <c r="D1199" t="s">
        <v>6190</v>
      </c>
      <c r="E1199" t="s">
        <v>1184</v>
      </c>
      <c r="F1199">
        <v>0</v>
      </c>
      <c r="G1199">
        <v>-339075</v>
      </c>
    </row>
    <row r="1200" spans="1:7" hidden="1">
      <c r="A1200" t="s">
        <v>132</v>
      </c>
      <c r="B1200">
        <v>20240304</v>
      </c>
      <c r="C1200">
        <v>490114</v>
      </c>
      <c r="D1200" t="s">
        <v>6190</v>
      </c>
      <c r="E1200" t="s">
        <v>1581</v>
      </c>
      <c r="F1200">
        <v>75</v>
      </c>
      <c r="G1200">
        <v>-22100867</v>
      </c>
    </row>
    <row r="1201" spans="1:7" hidden="1">
      <c r="A1201" t="s">
        <v>132</v>
      </c>
      <c r="B1201">
        <v>20240304</v>
      </c>
      <c r="C1201">
        <v>490114</v>
      </c>
      <c r="D1201" t="s">
        <v>6190</v>
      </c>
      <c r="E1201" t="s">
        <v>1085</v>
      </c>
      <c r="F1201">
        <v>0</v>
      </c>
      <c r="G1201">
        <v>-2335296</v>
      </c>
    </row>
    <row r="1202" spans="1:7" hidden="1">
      <c r="A1202" t="s">
        <v>132</v>
      </c>
      <c r="B1202">
        <v>20240304</v>
      </c>
      <c r="C1202">
        <v>490114</v>
      </c>
      <c r="D1202" t="s">
        <v>6190</v>
      </c>
      <c r="E1202" t="s">
        <v>1194</v>
      </c>
      <c r="F1202">
        <v>0</v>
      </c>
      <c r="G1202">
        <v>-57943575</v>
      </c>
    </row>
    <row r="1203" spans="1:7" hidden="1">
      <c r="A1203" t="s">
        <v>132</v>
      </c>
      <c r="B1203">
        <v>20240304</v>
      </c>
      <c r="C1203">
        <v>490114</v>
      </c>
      <c r="D1203" t="s">
        <v>6190</v>
      </c>
      <c r="E1203" t="s">
        <v>1181</v>
      </c>
      <c r="F1203">
        <v>51</v>
      </c>
      <c r="G1203">
        <v>8891251</v>
      </c>
    </row>
    <row r="1204" spans="1:7" hidden="1">
      <c r="A1204" t="s">
        <v>132</v>
      </c>
      <c r="B1204">
        <v>20240304</v>
      </c>
      <c r="C1204">
        <v>490114</v>
      </c>
      <c r="D1204" t="s">
        <v>6190</v>
      </c>
      <c r="E1204" t="s">
        <v>1084</v>
      </c>
      <c r="F1204">
        <v>58</v>
      </c>
      <c r="G1204">
        <v>12574114</v>
      </c>
    </row>
    <row r="1205" spans="1:7" hidden="1">
      <c r="A1205" t="s">
        <v>132</v>
      </c>
      <c r="B1205">
        <v>20240304</v>
      </c>
      <c r="C1205">
        <v>490114</v>
      </c>
      <c r="D1205" t="s">
        <v>6190</v>
      </c>
      <c r="E1205" t="s">
        <v>1035</v>
      </c>
      <c r="F1205">
        <v>452</v>
      </c>
      <c r="G1205">
        <v>11171967</v>
      </c>
    </row>
    <row r="1206" spans="1:7" hidden="1">
      <c r="A1206" t="s">
        <v>132</v>
      </c>
      <c r="B1206">
        <v>20240304</v>
      </c>
      <c r="C1206">
        <v>490114</v>
      </c>
      <c r="D1206" t="s">
        <v>6190</v>
      </c>
      <c r="E1206" t="s">
        <v>1066</v>
      </c>
      <c r="F1206">
        <v>100</v>
      </c>
      <c r="G1206">
        <v>10592384</v>
      </c>
    </row>
    <row r="1207" spans="1:7" hidden="1">
      <c r="A1207" t="s">
        <v>132</v>
      </c>
      <c r="B1207">
        <v>20240304</v>
      </c>
      <c r="C1207">
        <v>490114</v>
      </c>
      <c r="D1207" t="s">
        <v>6190</v>
      </c>
      <c r="E1207" t="s">
        <v>1064</v>
      </c>
      <c r="F1207">
        <v>0</v>
      </c>
      <c r="G1207">
        <v>-771085</v>
      </c>
    </row>
    <row r="1208" spans="1:7" hidden="1">
      <c r="A1208" t="s">
        <v>132</v>
      </c>
      <c r="B1208">
        <v>20240304</v>
      </c>
      <c r="C1208">
        <v>490114</v>
      </c>
      <c r="D1208" t="s">
        <v>6190</v>
      </c>
      <c r="E1208" t="s">
        <v>1092</v>
      </c>
      <c r="F1208">
        <v>0</v>
      </c>
      <c r="G1208">
        <v>-17321903</v>
      </c>
    </row>
    <row r="1209" spans="1:7" hidden="1">
      <c r="A1209" t="s">
        <v>132</v>
      </c>
      <c r="B1209">
        <v>20240304</v>
      </c>
      <c r="C1209">
        <v>490114</v>
      </c>
      <c r="D1209" t="s">
        <v>6190</v>
      </c>
      <c r="E1209" t="s">
        <v>9048</v>
      </c>
      <c r="F1209">
        <v>41</v>
      </c>
      <c r="G1209">
        <v>2167164</v>
      </c>
    </row>
    <row r="1210" spans="1:7" hidden="1">
      <c r="A1210" t="s">
        <v>132</v>
      </c>
      <c r="B1210">
        <v>20240304</v>
      </c>
      <c r="C1210">
        <v>490114</v>
      </c>
      <c r="D1210" t="s">
        <v>6190</v>
      </c>
      <c r="E1210" t="s">
        <v>8342</v>
      </c>
      <c r="F1210">
        <v>100</v>
      </c>
      <c r="G1210">
        <v>49602513</v>
      </c>
    </row>
    <row r="1211" spans="1:7" hidden="1">
      <c r="A1211" t="s">
        <v>132</v>
      </c>
      <c r="B1211">
        <v>20240304</v>
      </c>
      <c r="C1211">
        <v>490114</v>
      </c>
      <c r="D1211" t="s">
        <v>6190</v>
      </c>
      <c r="E1211" t="s">
        <v>1124</v>
      </c>
      <c r="F1211">
        <v>10</v>
      </c>
      <c r="G1211">
        <v>-131312</v>
      </c>
    </row>
    <row r="1212" spans="1:7" hidden="1">
      <c r="A1212" t="s">
        <v>132</v>
      </c>
      <c r="B1212">
        <v>20240304</v>
      </c>
      <c r="C1212">
        <v>490114</v>
      </c>
      <c r="D1212" t="s">
        <v>6190</v>
      </c>
      <c r="E1212" t="s">
        <v>1186</v>
      </c>
      <c r="F1212">
        <v>162</v>
      </c>
      <c r="G1212">
        <v>24266207</v>
      </c>
    </row>
    <row r="1213" spans="1:7" hidden="1">
      <c r="A1213" t="s">
        <v>132</v>
      </c>
      <c r="B1213">
        <v>20240304</v>
      </c>
      <c r="C1213">
        <v>490114</v>
      </c>
      <c r="D1213" t="s">
        <v>6190</v>
      </c>
      <c r="E1213" t="s">
        <v>1582</v>
      </c>
      <c r="F1213">
        <v>162</v>
      </c>
      <c r="G1213">
        <v>-500062</v>
      </c>
    </row>
    <row r="1214" spans="1:7" hidden="1">
      <c r="A1214" t="s">
        <v>132</v>
      </c>
      <c r="B1214">
        <v>20240304</v>
      </c>
      <c r="C1214">
        <v>490114</v>
      </c>
      <c r="D1214" t="s">
        <v>6190</v>
      </c>
      <c r="E1214" t="s">
        <v>8333</v>
      </c>
      <c r="F1214">
        <v>0</v>
      </c>
      <c r="G1214">
        <v>-243</v>
      </c>
    </row>
    <row r="1215" spans="1:7" hidden="1">
      <c r="A1215" t="s">
        <v>132</v>
      </c>
      <c r="B1215">
        <v>20240304</v>
      </c>
      <c r="C1215">
        <v>490114</v>
      </c>
      <c r="D1215" t="s">
        <v>6190</v>
      </c>
      <c r="E1215" t="s">
        <v>1583</v>
      </c>
      <c r="F1215">
        <v>0</v>
      </c>
      <c r="G1215">
        <v>-54611</v>
      </c>
    </row>
    <row r="1216" spans="1:7" hidden="1">
      <c r="A1216" t="s">
        <v>132</v>
      </c>
      <c r="B1216">
        <v>20240304</v>
      </c>
      <c r="C1216">
        <v>490114</v>
      </c>
      <c r="D1216" t="s">
        <v>6190</v>
      </c>
      <c r="E1216" t="s">
        <v>1207</v>
      </c>
      <c r="F1216">
        <v>0</v>
      </c>
      <c r="G1216">
        <v>-69</v>
      </c>
    </row>
    <row r="1217" spans="1:7" hidden="1">
      <c r="A1217" t="s">
        <v>132</v>
      </c>
      <c r="B1217">
        <v>20240304</v>
      </c>
      <c r="C1217">
        <v>490114</v>
      </c>
      <c r="D1217" t="s">
        <v>6190</v>
      </c>
      <c r="E1217" t="s">
        <v>8358</v>
      </c>
      <c r="F1217">
        <v>0</v>
      </c>
      <c r="G1217">
        <v>-17686632</v>
      </c>
    </row>
    <row r="1218" spans="1:7" hidden="1">
      <c r="A1218" t="s">
        <v>132</v>
      </c>
      <c r="B1218">
        <v>20240305</v>
      </c>
      <c r="C1218">
        <v>490114</v>
      </c>
      <c r="D1218" t="s">
        <v>6190</v>
      </c>
      <c r="E1218" t="s">
        <v>1184</v>
      </c>
      <c r="F1218">
        <v>0</v>
      </c>
      <c r="G1218">
        <v>-339075</v>
      </c>
    </row>
    <row r="1219" spans="1:7" hidden="1">
      <c r="A1219" t="s">
        <v>132</v>
      </c>
      <c r="B1219">
        <v>20240305</v>
      </c>
      <c r="C1219">
        <v>490114</v>
      </c>
      <c r="D1219" t="s">
        <v>6190</v>
      </c>
      <c r="E1219" t="s">
        <v>1581</v>
      </c>
      <c r="F1219">
        <v>74</v>
      </c>
      <c r="G1219">
        <v>-22100793</v>
      </c>
    </row>
    <row r="1220" spans="1:7" hidden="1">
      <c r="A1220" t="s">
        <v>132</v>
      </c>
      <c r="B1220">
        <v>20240305</v>
      </c>
      <c r="C1220">
        <v>490114</v>
      </c>
      <c r="D1220" t="s">
        <v>6190</v>
      </c>
      <c r="E1220" t="s">
        <v>1085</v>
      </c>
      <c r="F1220">
        <v>0</v>
      </c>
      <c r="G1220">
        <v>-2335296</v>
      </c>
    </row>
    <row r="1221" spans="1:7" hidden="1">
      <c r="A1221" t="s">
        <v>132</v>
      </c>
      <c r="B1221">
        <v>20240305</v>
      </c>
      <c r="C1221">
        <v>490114</v>
      </c>
      <c r="D1221" t="s">
        <v>6190</v>
      </c>
      <c r="E1221" t="s">
        <v>1194</v>
      </c>
      <c r="F1221">
        <v>0</v>
      </c>
      <c r="G1221">
        <v>-57943575</v>
      </c>
    </row>
    <row r="1222" spans="1:7" hidden="1">
      <c r="A1222" t="s">
        <v>132</v>
      </c>
      <c r="B1222">
        <v>20240305</v>
      </c>
      <c r="C1222">
        <v>490114</v>
      </c>
      <c r="D1222" t="s">
        <v>6190</v>
      </c>
      <c r="E1222" t="s">
        <v>1181</v>
      </c>
      <c r="F1222">
        <v>50</v>
      </c>
      <c r="G1222">
        <v>8891301</v>
      </c>
    </row>
    <row r="1223" spans="1:7" hidden="1">
      <c r="A1223" t="s">
        <v>132</v>
      </c>
      <c r="B1223">
        <v>20240305</v>
      </c>
      <c r="C1223">
        <v>490114</v>
      </c>
      <c r="D1223" t="s">
        <v>6190</v>
      </c>
      <c r="E1223" t="s">
        <v>1084</v>
      </c>
      <c r="F1223">
        <v>57</v>
      </c>
      <c r="G1223">
        <v>12574171</v>
      </c>
    </row>
    <row r="1224" spans="1:7" hidden="1">
      <c r="A1224" t="s">
        <v>132</v>
      </c>
      <c r="B1224">
        <v>20240305</v>
      </c>
      <c r="C1224">
        <v>490114</v>
      </c>
      <c r="D1224" t="s">
        <v>6190</v>
      </c>
      <c r="E1224" t="s">
        <v>1035</v>
      </c>
      <c r="F1224">
        <v>444</v>
      </c>
      <c r="G1224">
        <v>11172411</v>
      </c>
    </row>
    <row r="1225" spans="1:7" hidden="1">
      <c r="A1225" t="s">
        <v>132</v>
      </c>
      <c r="B1225">
        <v>20240305</v>
      </c>
      <c r="C1225">
        <v>490114</v>
      </c>
      <c r="D1225" t="s">
        <v>6190</v>
      </c>
      <c r="E1225" t="s">
        <v>1066</v>
      </c>
      <c r="F1225">
        <v>98</v>
      </c>
      <c r="G1225">
        <v>10592482</v>
      </c>
    </row>
    <row r="1226" spans="1:7" hidden="1">
      <c r="A1226" t="s">
        <v>132</v>
      </c>
      <c r="B1226">
        <v>20240305</v>
      </c>
      <c r="C1226">
        <v>490114</v>
      </c>
      <c r="D1226" t="s">
        <v>6190</v>
      </c>
      <c r="E1226" t="s">
        <v>1064</v>
      </c>
      <c r="F1226">
        <v>0</v>
      </c>
      <c r="G1226">
        <v>-771085</v>
      </c>
    </row>
    <row r="1227" spans="1:7" hidden="1">
      <c r="A1227" t="s">
        <v>132</v>
      </c>
      <c r="B1227">
        <v>20240305</v>
      </c>
      <c r="C1227">
        <v>490114</v>
      </c>
      <c r="D1227" t="s">
        <v>6190</v>
      </c>
      <c r="E1227" t="s">
        <v>1092</v>
      </c>
      <c r="F1227">
        <v>0</v>
      </c>
      <c r="G1227">
        <v>-17321903</v>
      </c>
    </row>
    <row r="1228" spans="1:7" hidden="1">
      <c r="A1228" t="s">
        <v>132</v>
      </c>
      <c r="B1228">
        <v>20240305</v>
      </c>
      <c r="C1228">
        <v>490114</v>
      </c>
      <c r="D1228" t="s">
        <v>6190</v>
      </c>
      <c r="E1228" t="s">
        <v>9048</v>
      </c>
      <c r="F1228">
        <v>40</v>
      </c>
      <c r="G1228">
        <v>2167204</v>
      </c>
    </row>
    <row r="1229" spans="1:7" hidden="1">
      <c r="A1229" t="s">
        <v>132</v>
      </c>
      <c r="B1229">
        <v>20240305</v>
      </c>
      <c r="C1229">
        <v>490114</v>
      </c>
      <c r="D1229" t="s">
        <v>6190</v>
      </c>
      <c r="E1229" t="s">
        <v>8342</v>
      </c>
      <c r="F1229">
        <v>98</v>
      </c>
      <c r="G1229">
        <v>49602611</v>
      </c>
    </row>
    <row r="1230" spans="1:7" hidden="1">
      <c r="A1230" t="s">
        <v>132</v>
      </c>
      <c r="B1230">
        <v>20240305</v>
      </c>
      <c r="C1230">
        <v>490114</v>
      </c>
      <c r="D1230" t="s">
        <v>6190</v>
      </c>
      <c r="E1230" t="s">
        <v>1124</v>
      </c>
      <c r="F1230">
        <v>10</v>
      </c>
      <c r="G1230">
        <v>-131302</v>
      </c>
    </row>
    <row r="1231" spans="1:7" hidden="1">
      <c r="A1231" t="s">
        <v>132</v>
      </c>
      <c r="B1231">
        <v>20240305</v>
      </c>
      <c r="C1231">
        <v>490114</v>
      </c>
      <c r="D1231" t="s">
        <v>6190</v>
      </c>
      <c r="E1231" t="s">
        <v>1186</v>
      </c>
      <c r="F1231">
        <v>158</v>
      </c>
      <c r="G1231">
        <v>24266365</v>
      </c>
    </row>
    <row r="1232" spans="1:7" hidden="1">
      <c r="A1232" t="s">
        <v>132</v>
      </c>
      <c r="B1232">
        <v>20240305</v>
      </c>
      <c r="C1232">
        <v>490114</v>
      </c>
      <c r="D1232" t="s">
        <v>6190</v>
      </c>
      <c r="E1232" t="s">
        <v>1582</v>
      </c>
      <c r="F1232">
        <v>158</v>
      </c>
      <c r="G1232">
        <v>-499904</v>
      </c>
    </row>
    <row r="1233" spans="1:7" hidden="1">
      <c r="A1233" t="s">
        <v>132</v>
      </c>
      <c r="B1233">
        <v>20240305</v>
      </c>
      <c r="C1233">
        <v>490114</v>
      </c>
      <c r="D1233" t="s">
        <v>6190</v>
      </c>
      <c r="E1233" t="s">
        <v>8333</v>
      </c>
      <c r="F1233">
        <v>0</v>
      </c>
      <c r="G1233">
        <v>-243</v>
      </c>
    </row>
    <row r="1234" spans="1:7" hidden="1">
      <c r="A1234" t="s">
        <v>132</v>
      </c>
      <c r="B1234">
        <v>20240305</v>
      </c>
      <c r="C1234">
        <v>490114</v>
      </c>
      <c r="D1234" t="s">
        <v>6190</v>
      </c>
      <c r="E1234" t="s">
        <v>1583</v>
      </c>
      <c r="F1234">
        <v>0</v>
      </c>
      <c r="G1234">
        <v>-54611</v>
      </c>
    </row>
    <row r="1235" spans="1:7" hidden="1">
      <c r="A1235" t="s">
        <v>132</v>
      </c>
      <c r="B1235">
        <v>20240305</v>
      </c>
      <c r="C1235">
        <v>490114</v>
      </c>
      <c r="D1235" t="s">
        <v>6190</v>
      </c>
      <c r="E1235" t="s">
        <v>1207</v>
      </c>
      <c r="F1235">
        <v>0</v>
      </c>
      <c r="G1235">
        <v>-69</v>
      </c>
    </row>
    <row r="1236" spans="1:7" hidden="1">
      <c r="A1236" t="s">
        <v>132</v>
      </c>
      <c r="B1236">
        <v>20240305</v>
      </c>
      <c r="C1236">
        <v>490114</v>
      </c>
      <c r="D1236" t="s">
        <v>6190</v>
      </c>
      <c r="E1236" t="s">
        <v>8358</v>
      </c>
      <c r="F1236">
        <v>0</v>
      </c>
      <c r="G1236">
        <v>-17686632</v>
      </c>
    </row>
    <row r="1237" spans="1:7" hidden="1">
      <c r="A1237" t="s">
        <v>132</v>
      </c>
      <c r="B1237">
        <v>20240306</v>
      </c>
      <c r="C1237">
        <v>490114</v>
      </c>
      <c r="D1237" t="s">
        <v>6190</v>
      </c>
      <c r="E1237" t="s">
        <v>1184</v>
      </c>
      <c r="F1237">
        <v>0</v>
      </c>
      <c r="G1237">
        <v>-339075</v>
      </c>
    </row>
    <row r="1238" spans="1:7" hidden="1">
      <c r="A1238" t="s">
        <v>132</v>
      </c>
      <c r="B1238">
        <v>20240306</v>
      </c>
      <c r="C1238">
        <v>490114</v>
      </c>
      <c r="D1238" t="s">
        <v>6190</v>
      </c>
      <c r="E1238" t="s">
        <v>1581</v>
      </c>
      <c r="F1238">
        <v>70</v>
      </c>
      <c r="G1238">
        <v>-22100723</v>
      </c>
    </row>
    <row r="1239" spans="1:7" hidden="1">
      <c r="A1239" t="s">
        <v>132</v>
      </c>
      <c r="B1239">
        <v>20240306</v>
      </c>
      <c r="C1239">
        <v>490114</v>
      </c>
      <c r="D1239" t="s">
        <v>6190</v>
      </c>
      <c r="E1239" t="s">
        <v>1085</v>
      </c>
      <c r="F1239">
        <v>0</v>
      </c>
      <c r="G1239">
        <v>-2335296</v>
      </c>
    </row>
    <row r="1240" spans="1:7" hidden="1">
      <c r="A1240" t="s">
        <v>132</v>
      </c>
      <c r="B1240">
        <v>20240306</v>
      </c>
      <c r="C1240">
        <v>490114</v>
      </c>
      <c r="D1240" t="s">
        <v>6190</v>
      </c>
      <c r="E1240" t="s">
        <v>1194</v>
      </c>
      <c r="F1240">
        <v>0</v>
      </c>
      <c r="G1240">
        <v>-57943575</v>
      </c>
    </row>
    <row r="1241" spans="1:7" hidden="1">
      <c r="A1241" t="s">
        <v>132</v>
      </c>
      <c r="B1241">
        <v>20240306</v>
      </c>
      <c r="C1241">
        <v>490114</v>
      </c>
      <c r="D1241" t="s">
        <v>6190</v>
      </c>
      <c r="E1241" t="s">
        <v>1181</v>
      </c>
      <c r="F1241">
        <v>48</v>
      </c>
      <c r="G1241">
        <v>8891349</v>
      </c>
    </row>
    <row r="1242" spans="1:7" hidden="1">
      <c r="A1242" t="s">
        <v>132</v>
      </c>
      <c r="B1242">
        <v>20240306</v>
      </c>
      <c r="C1242">
        <v>490114</v>
      </c>
      <c r="D1242" t="s">
        <v>6190</v>
      </c>
      <c r="E1242" t="s">
        <v>1084</v>
      </c>
      <c r="F1242">
        <v>54</v>
      </c>
      <c r="G1242">
        <v>12574225</v>
      </c>
    </row>
    <row r="1243" spans="1:7" hidden="1">
      <c r="A1243" t="s">
        <v>132</v>
      </c>
      <c r="B1243">
        <v>20240306</v>
      </c>
      <c r="C1243">
        <v>490114</v>
      </c>
      <c r="D1243" t="s">
        <v>6190</v>
      </c>
      <c r="E1243" t="s">
        <v>1035</v>
      </c>
      <c r="F1243">
        <v>423</v>
      </c>
      <c r="G1243">
        <v>11172834</v>
      </c>
    </row>
    <row r="1244" spans="1:7" hidden="1">
      <c r="A1244" t="s">
        <v>132</v>
      </c>
      <c r="B1244">
        <v>20240306</v>
      </c>
      <c r="C1244">
        <v>490114</v>
      </c>
      <c r="D1244" t="s">
        <v>6190</v>
      </c>
      <c r="E1244" t="s">
        <v>1066</v>
      </c>
      <c r="F1244">
        <v>93</v>
      </c>
      <c r="G1244">
        <v>10592575</v>
      </c>
    </row>
    <row r="1245" spans="1:7" hidden="1">
      <c r="A1245" t="s">
        <v>132</v>
      </c>
      <c r="B1245">
        <v>20240306</v>
      </c>
      <c r="C1245">
        <v>490114</v>
      </c>
      <c r="D1245" t="s">
        <v>6190</v>
      </c>
      <c r="E1245" t="s">
        <v>1064</v>
      </c>
      <c r="F1245">
        <v>0</v>
      </c>
      <c r="G1245">
        <v>-771085</v>
      </c>
    </row>
    <row r="1246" spans="1:7" hidden="1">
      <c r="A1246" t="s">
        <v>132</v>
      </c>
      <c r="B1246">
        <v>20240306</v>
      </c>
      <c r="C1246">
        <v>490114</v>
      </c>
      <c r="D1246" t="s">
        <v>6190</v>
      </c>
      <c r="E1246" t="s">
        <v>1092</v>
      </c>
      <c r="F1246">
        <v>0</v>
      </c>
      <c r="G1246">
        <v>-17321903</v>
      </c>
    </row>
    <row r="1247" spans="1:7" hidden="1">
      <c r="A1247" t="s">
        <v>132</v>
      </c>
      <c r="B1247">
        <v>20240306</v>
      </c>
      <c r="C1247">
        <v>490114</v>
      </c>
      <c r="D1247" t="s">
        <v>6190</v>
      </c>
      <c r="E1247" t="s">
        <v>9048</v>
      </c>
      <c r="F1247">
        <v>38</v>
      </c>
      <c r="G1247">
        <v>2167242</v>
      </c>
    </row>
    <row r="1248" spans="1:7" hidden="1">
      <c r="A1248" t="s">
        <v>132</v>
      </c>
      <c r="B1248">
        <v>20240306</v>
      </c>
      <c r="C1248">
        <v>490114</v>
      </c>
      <c r="D1248" t="s">
        <v>6190</v>
      </c>
      <c r="E1248" t="s">
        <v>8342</v>
      </c>
      <c r="F1248">
        <v>93</v>
      </c>
      <c r="G1248">
        <v>49602704</v>
      </c>
    </row>
    <row r="1249" spans="1:7" hidden="1">
      <c r="A1249" t="s">
        <v>132</v>
      </c>
      <c r="B1249">
        <v>20240306</v>
      </c>
      <c r="C1249">
        <v>490114</v>
      </c>
      <c r="D1249" t="s">
        <v>6190</v>
      </c>
      <c r="E1249" t="s">
        <v>1124</v>
      </c>
      <c r="F1249">
        <v>9</v>
      </c>
      <c r="G1249">
        <v>-131293</v>
      </c>
    </row>
    <row r="1250" spans="1:7" hidden="1">
      <c r="A1250" t="s">
        <v>132</v>
      </c>
      <c r="B1250">
        <v>20240306</v>
      </c>
      <c r="C1250">
        <v>490114</v>
      </c>
      <c r="D1250" t="s">
        <v>6190</v>
      </c>
      <c r="E1250" t="s">
        <v>1186</v>
      </c>
      <c r="F1250">
        <v>151</v>
      </c>
      <c r="G1250">
        <v>24266516</v>
      </c>
    </row>
    <row r="1251" spans="1:7" hidden="1">
      <c r="A1251" t="s">
        <v>132</v>
      </c>
      <c r="B1251">
        <v>20240306</v>
      </c>
      <c r="C1251">
        <v>490114</v>
      </c>
      <c r="D1251" t="s">
        <v>6190</v>
      </c>
      <c r="E1251" t="s">
        <v>1582</v>
      </c>
      <c r="F1251">
        <v>151</v>
      </c>
      <c r="G1251">
        <v>-499753</v>
      </c>
    </row>
    <row r="1252" spans="1:7" hidden="1">
      <c r="A1252" t="s">
        <v>132</v>
      </c>
      <c r="B1252">
        <v>20240306</v>
      </c>
      <c r="C1252">
        <v>490114</v>
      </c>
      <c r="D1252" t="s">
        <v>6190</v>
      </c>
      <c r="E1252" t="s">
        <v>8333</v>
      </c>
      <c r="F1252">
        <v>0</v>
      </c>
      <c r="G1252">
        <v>-243</v>
      </c>
    </row>
    <row r="1253" spans="1:7" hidden="1">
      <c r="A1253" t="s">
        <v>132</v>
      </c>
      <c r="B1253">
        <v>20240306</v>
      </c>
      <c r="C1253">
        <v>490114</v>
      </c>
      <c r="D1253" t="s">
        <v>6190</v>
      </c>
      <c r="E1253" t="s">
        <v>1583</v>
      </c>
      <c r="F1253">
        <v>0</v>
      </c>
      <c r="G1253">
        <v>-54611</v>
      </c>
    </row>
    <row r="1254" spans="1:7" hidden="1">
      <c r="A1254" t="s">
        <v>132</v>
      </c>
      <c r="B1254">
        <v>20240306</v>
      </c>
      <c r="C1254">
        <v>490114</v>
      </c>
      <c r="D1254" t="s">
        <v>6190</v>
      </c>
      <c r="E1254" t="s">
        <v>1207</v>
      </c>
      <c r="F1254">
        <v>0</v>
      </c>
      <c r="G1254">
        <v>-69</v>
      </c>
    </row>
    <row r="1255" spans="1:7" hidden="1">
      <c r="A1255" t="s">
        <v>132</v>
      </c>
      <c r="B1255">
        <v>20240306</v>
      </c>
      <c r="C1255">
        <v>490114</v>
      </c>
      <c r="D1255" t="s">
        <v>6190</v>
      </c>
      <c r="E1255" t="s">
        <v>8358</v>
      </c>
      <c r="F1255">
        <v>0</v>
      </c>
      <c r="G1255">
        <v>-17686632</v>
      </c>
    </row>
    <row r="1256" spans="1:7" hidden="1">
      <c r="A1256" t="s">
        <v>132</v>
      </c>
      <c r="B1256">
        <v>20240307</v>
      </c>
      <c r="C1256">
        <v>490114</v>
      </c>
      <c r="D1256" t="s">
        <v>6190</v>
      </c>
      <c r="E1256" t="s">
        <v>1184</v>
      </c>
      <c r="F1256">
        <v>0</v>
      </c>
      <c r="G1256">
        <v>-339075</v>
      </c>
    </row>
    <row r="1257" spans="1:7" hidden="1">
      <c r="A1257" t="s">
        <v>132</v>
      </c>
      <c r="B1257">
        <v>20240307</v>
      </c>
      <c r="C1257">
        <v>490114</v>
      </c>
      <c r="D1257" t="s">
        <v>6190</v>
      </c>
      <c r="E1257" t="s">
        <v>1581</v>
      </c>
      <c r="F1257">
        <v>71</v>
      </c>
      <c r="G1257">
        <v>-22100652</v>
      </c>
    </row>
    <row r="1258" spans="1:7" hidden="1">
      <c r="A1258" t="s">
        <v>132</v>
      </c>
      <c r="B1258">
        <v>20240307</v>
      </c>
      <c r="C1258">
        <v>490114</v>
      </c>
      <c r="D1258" t="s">
        <v>6190</v>
      </c>
      <c r="E1258" t="s">
        <v>1085</v>
      </c>
      <c r="F1258">
        <v>0</v>
      </c>
      <c r="G1258">
        <v>-2335296</v>
      </c>
    </row>
    <row r="1259" spans="1:7" hidden="1">
      <c r="A1259" t="s">
        <v>132</v>
      </c>
      <c r="B1259">
        <v>20240307</v>
      </c>
      <c r="C1259">
        <v>490114</v>
      </c>
      <c r="D1259" t="s">
        <v>6190</v>
      </c>
      <c r="E1259" t="s">
        <v>1194</v>
      </c>
      <c r="F1259">
        <v>0</v>
      </c>
      <c r="G1259">
        <v>-57943575</v>
      </c>
    </row>
    <row r="1260" spans="1:7" hidden="1">
      <c r="A1260" t="s">
        <v>132</v>
      </c>
      <c r="B1260">
        <v>20240307</v>
      </c>
      <c r="C1260">
        <v>490114</v>
      </c>
      <c r="D1260" t="s">
        <v>6190</v>
      </c>
      <c r="E1260" t="s">
        <v>1181</v>
      </c>
      <c r="F1260">
        <v>48</v>
      </c>
      <c r="G1260">
        <v>8891397</v>
      </c>
    </row>
    <row r="1261" spans="1:7" hidden="1">
      <c r="A1261" t="s">
        <v>132</v>
      </c>
      <c r="B1261">
        <v>20240307</v>
      </c>
      <c r="C1261">
        <v>490114</v>
      </c>
      <c r="D1261" t="s">
        <v>6190</v>
      </c>
      <c r="E1261" t="s">
        <v>1084</v>
      </c>
      <c r="F1261">
        <v>54</v>
      </c>
      <c r="G1261">
        <v>12574279</v>
      </c>
    </row>
    <row r="1262" spans="1:7" hidden="1">
      <c r="A1262" t="s">
        <v>132</v>
      </c>
      <c r="B1262">
        <v>20240307</v>
      </c>
      <c r="C1262">
        <v>490114</v>
      </c>
      <c r="D1262" t="s">
        <v>6190</v>
      </c>
      <c r="E1262" t="s">
        <v>1035</v>
      </c>
      <c r="F1262">
        <v>425</v>
      </c>
      <c r="G1262">
        <v>11173259</v>
      </c>
    </row>
    <row r="1263" spans="1:7" hidden="1">
      <c r="A1263" t="s">
        <v>132</v>
      </c>
      <c r="B1263">
        <v>20240307</v>
      </c>
      <c r="C1263">
        <v>490114</v>
      </c>
      <c r="D1263" t="s">
        <v>6190</v>
      </c>
      <c r="E1263" t="s">
        <v>1066</v>
      </c>
      <c r="F1263">
        <v>93</v>
      </c>
      <c r="G1263">
        <v>10592668</v>
      </c>
    </row>
    <row r="1264" spans="1:7" hidden="1">
      <c r="A1264" t="s">
        <v>132</v>
      </c>
      <c r="B1264">
        <v>20240307</v>
      </c>
      <c r="C1264">
        <v>490114</v>
      </c>
      <c r="D1264" t="s">
        <v>6190</v>
      </c>
      <c r="E1264" t="s">
        <v>1064</v>
      </c>
      <c r="F1264">
        <v>0</v>
      </c>
      <c r="G1264">
        <v>-771085</v>
      </c>
    </row>
    <row r="1265" spans="1:7" hidden="1">
      <c r="A1265" t="s">
        <v>132</v>
      </c>
      <c r="B1265">
        <v>20240307</v>
      </c>
      <c r="C1265">
        <v>490114</v>
      </c>
      <c r="D1265" t="s">
        <v>6190</v>
      </c>
      <c r="E1265" t="s">
        <v>1092</v>
      </c>
      <c r="F1265">
        <v>0</v>
      </c>
      <c r="G1265">
        <v>-17321903</v>
      </c>
    </row>
    <row r="1266" spans="1:7" hidden="1">
      <c r="A1266" t="s">
        <v>132</v>
      </c>
      <c r="B1266">
        <v>20240307</v>
      </c>
      <c r="C1266">
        <v>490114</v>
      </c>
      <c r="D1266" t="s">
        <v>6190</v>
      </c>
      <c r="E1266" t="s">
        <v>9048</v>
      </c>
      <c r="F1266">
        <v>38</v>
      </c>
      <c r="G1266">
        <v>2167280</v>
      </c>
    </row>
    <row r="1267" spans="1:7" hidden="1">
      <c r="A1267" t="s">
        <v>132</v>
      </c>
      <c r="B1267">
        <v>20240307</v>
      </c>
      <c r="C1267">
        <v>490114</v>
      </c>
      <c r="D1267" t="s">
        <v>6190</v>
      </c>
      <c r="E1267" t="s">
        <v>8342</v>
      </c>
      <c r="F1267">
        <v>93</v>
      </c>
      <c r="G1267">
        <v>49602797</v>
      </c>
    </row>
    <row r="1268" spans="1:7" hidden="1">
      <c r="A1268" t="s">
        <v>132</v>
      </c>
      <c r="B1268">
        <v>20240307</v>
      </c>
      <c r="C1268">
        <v>490114</v>
      </c>
      <c r="D1268" t="s">
        <v>6190</v>
      </c>
      <c r="E1268" t="s">
        <v>1124</v>
      </c>
      <c r="F1268">
        <v>9</v>
      </c>
      <c r="G1268">
        <v>-131284</v>
      </c>
    </row>
    <row r="1269" spans="1:7" hidden="1">
      <c r="A1269" t="s">
        <v>132</v>
      </c>
      <c r="B1269">
        <v>20240307</v>
      </c>
      <c r="C1269">
        <v>490114</v>
      </c>
      <c r="D1269" t="s">
        <v>6190</v>
      </c>
      <c r="E1269" t="s">
        <v>1186</v>
      </c>
      <c r="F1269">
        <v>151</v>
      </c>
      <c r="G1269">
        <v>24266667</v>
      </c>
    </row>
    <row r="1270" spans="1:7" hidden="1">
      <c r="A1270" t="s">
        <v>132</v>
      </c>
      <c r="B1270">
        <v>20240307</v>
      </c>
      <c r="C1270">
        <v>490114</v>
      </c>
      <c r="D1270" t="s">
        <v>6190</v>
      </c>
      <c r="E1270" t="s">
        <v>1582</v>
      </c>
      <c r="F1270">
        <v>151</v>
      </c>
      <c r="G1270">
        <v>-499602</v>
      </c>
    </row>
    <row r="1271" spans="1:7" hidden="1">
      <c r="A1271" t="s">
        <v>132</v>
      </c>
      <c r="B1271">
        <v>20240307</v>
      </c>
      <c r="C1271">
        <v>490114</v>
      </c>
      <c r="D1271" t="s">
        <v>6190</v>
      </c>
      <c r="E1271" t="s">
        <v>8333</v>
      </c>
      <c r="F1271">
        <v>0</v>
      </c>
      <c r="G1271">
        <v>-243</v>
      </c>
    </row>
    <row r="1272" spans="1:7" hidden="1">
      <c r="A1272" t="s">
        <v>132</v>
      </c>
      <c r="B1272">
        <v>20240307</v>
      </c>
      <c r="C1272">
        <v>490114</v>
      </c>
      <c r="D1272" t="s">
        <v>6190</v>
      </c>
      <c r="E1272" t="s">
        <v>1583</v>
      </c>
      <c r="F1272">
        <v>0</v>
      </c>
      <c r="G1272">
        <v>-54611</v>
      </c>
    </row>
    <row r="1273" spans="1:7" hidden="1">
      <c r="A1273" t="s">
        <v>132</v>
      </c>
      <c r="B1273">
        <v>20240307</v>
      </c>
      <c r="C1273">
        <v>490114</v>
      </c>
      <c r="D1273" t="s">
        <v>6190</v>
      </c>
      <c r="E1273" t="s">
        <v>1207</v>
      </c>
      <c r="F1273">
        <v>0</v>
      </c>
      <c r="G1273">
        <v>-69</v>
      </c>
    </row>
    <row r="1274" spans="1:7" hidden="1">
      <c r="A1274" t="s">
        <v>132</v>
      </c>
      <c r="B1274">
        <v>20240307</v>
      </c>
      <c r="C1274">
        <v>490114</v>
      </c>
      <c r="D1274" t="s">
        <v>6190</v>
      </c>
      <c r="E1274" t="s">
        <v>8358</v>
      </c>
      <c r="F1274">
        <v>0</v>
      </c>
      <c r="G1274">
        <v>-17686632</v>
      </c>
    </row>
    <row r="1275" spans="1:7" hidden="1">
      <c r="A1275" t="s">
        <v>132</v>
      </c>
      <c r="B1275">
        <v>20240308</v>
      </c>
      <c r="C1275">
        <v>490114</v>
      </c>
      <c r="D1275" t="s">
        <v>6190</v>
      </c>
      <c r="E1275" t="s">
        <v>1184</v>
      </c>
      <c r="F1275">
        <v>0</v>
      </c>
      <c r="G1275">
        <v>-339075</v>
      </c>
    </row>
    <row r="1276" spans="1:7" hidden="1">
      <c r="A1276" t="s">
        <v>132</v>
      </c>
      <c r="B1276">
        <v>20240308</v>
      </c>
      <c r="C1276">
        <v>490114</v>
      </c>
      <c r="D1276" t="s">
        <v>6190</v>
      </c>
      <c r="E1276" t="s">
        <v>1581</v>
      </c>
      <c r="F1276">
        <v>73</v>
      </c>
      <c r="G1276">
        <v>-22100579</v>
      </c>
    </row>
    <row r="1277" spans="1:7" hidden="1">
      <c r="A1277" t="s">
        <v>132</v>
      </c>
      <c r="B1277">
        <v>20240308</v>
      </c>
      <c r="C1277">
        <v>490114</v>
      </c>
      <c r="D1277" t="s">
        <v>6190</v>
      </c>
      <c r="E1277" t="s">
        <v>1085</v>
      </c>
      <c r="F1277">
        <v>0</v>
      </c>
      <c r="G1277">
        <v>-2335296</v>
      </c>
    </row>
    <row r="1278" spans="1:7" hidden="1">
      <c r="A1278" t="s">
        <v>132</v>
      </c>
      <c r="B1278">
        <v>20240308</v>
      </c>
      <c r="C1278">
        <v>490114</v>
      </c>
      <c r="D1278" t="s">
        <v>6190</v>
      </c>
      <c r="E1278" t="s">
        <v>1194</v>
      </c>
      <c r="F1278">
        <v>0</v>
      </c>
      <c r="G1278">
        <v>-57943575</v>
      </c>
    </row>
    <row r="1279" spans="1:7" hidden="1">
      <c r="A1279" t="s">
        <v>132</v>
      </c>
      <c r="B1279">
        <v>20240308</v>
      </c>
      <c r="C1279">
        <v>490114</v>
      </c>
      <c r="D1279" t="s">
        <v>6190</v>
      </c>
      <c r="E1279" t="s">
        <v>1181</v>
      </c>
      <c r="F1279">
        <v>49</v>
      </c>
      <c r="G1279">
        <v>8891446</v>
      </c>
    </row>
    <row r="1280" spans="1:7" hidden="1">
      <c r="A1280" t="s">
        <v>132</v>
      </c>
      <c r="B1280">
        <v>20240308</v>
      </c>
      <c r="C1280">
        <v>490114</v>
      </c>
      <c r="D1280" t="s">
        <v>6190</v>
      </c>
      <c r="E1280" t="s">
        <v>1084</v>
      </c>
      <c r="F1280">
        <v>56</v>
      </c>
      <c r="G1280">
        <v>12574335</v>
      </c>
    </row>
    <row r="1281" spans="1:7" hidden="1">
      <c r="A1281" t="s">
        <v>132</v>
      </c>
      <c r="B1281">
        <v>20240308</v>
      </c>
      <c r="C1281">
        <v>490114</v>
      </c>
      <c r="D1281" t="s">
        <v>6190</v>
      </c>
      <c r="E1281" t="s">
        <v>1035</v>
      </c>
      <c r="F1281">
        <v>437</v>
      </c>
      <c r="G1281">
        <v>11173696</v>
      </c>
    </row>
    <row r="1282" spans="1:7" hidden="1">
      <c r="A1282" t="s">
        <v>132</v>
      </c>
      <c r="B1282">
        <v>20240308</v>
      </c>
      <c r="C1282">
        <v>490114</v>
      </c>
      <c r="D1282" t="s">
        <v>6190</v>
      </c>
      <c r="E1282" t="s">
        <v>1066</v>
      </c>
      <c r="F1282">
        <v>96</v>
      </c>
      <c r="G1282">
        <v>10592764</v>
      </c>
    </row>
    <row r="1283" spans="1:7" hidden="1">
      <c r="A1283" t="s">
        <v>132</v>
      </c>
      <c r="B1283">
        <v>20240308</v>
      </c>
      <c r="C1283">
        <v>490114</v>
      </c>
      <c r="D1283" t="s">
        <v>6190</v>
      </c>
      <c r="E1283" t="s">
        <v>1064</v>
      </c>
      <c r="F1283">
        <v>0</v>
      </c>
      <c r="G1283">
        <v>-771085</v>
      </c>
    </row>
    <row r="1284" spans="1:7" hidden="1">
      <c r="A1284" t="s">
        <v>132</v>
      </c>
      <c r="B1284">
        <v>20240308</v>
      </c>
      <c r="C1284">
        <v>490114</v>
      </c>
      <c r="D1284" t="s">
        <v>6190</v>
      </c>
      <c r="E1284" t="s">
        <v>1092</v>
      </c>
      <c r="F1284">
        <v>0</v>
      </c>
      <c r="G1284">
        <v>-17321903</v>
      </c>
    </row>
    <row r="1285" spans="1:7" hidden="1">
      <c r="A1285" t="s">
        <v>132</v>
      </c>
      <c r="B1285">
        <v>20240308</v>
      </c>
      <c r="C1285">
        <v>490114</v>
      </c>
      <c r="D1285" t="s">
        <v>6190</v>
      </c>
      <c r="E1285" t="s">
        <v>9048</v>
      </c>
      <c r="F1285">
        <v>39</v>
      </c>
      <c r="G1285">
        <v>2167319</v>
      </c>
    </row>
    <row r="1286" spans="1:7" hidden="1">
      <c r="A1286" t="s">
        <v>132</v>
      </c>
      <c r="B1286">
        <v>20240308</v>
      </c>
      <c r="C1286">
        <v>490114</v>
      </c>
      <c r="D1286" t="s">
        <v>6190</v>
      </c>
      <c r="E1286" t="s">
        <v>8342</v>
      </c>
      <c r="F1286">
        <v>96</v>
      </c>
      <c r="G1286">
        <v>49602893</v>
      </c>
    </row>
    <row r="1287" spans="1:7" hidden="1">
      <c r="A1287" t="s">
        <v>132</v>
      </c>
      <c r="B1287">
        <v>20240308</v>
      </c>
      <c r="C1287">
        <v>490114</v>
      </c>
      <c r="D1287" t="s">
        <v>6190</v>
      </c>
      <c r="E1287" t="s">
        <v>1124</v>
      </c>
      <c r="F1287">
        <v>9</v>
      </c>
      <c r="G1287">
        <v>-131275</v>
      </c>
    </row>
    <row r="1288" spans="1:7" hidden="1">
      <c r="A1288" t="s">
        <v>132</v>
      </c>
      <c r="B1288">
        <v>20240308</v>
      </c>
      <c r="C1288">
        <v>490114</v>
      </c>
      <c r="D1288" t="s">
        <v>6190</v>
      </c>
      <c r="E1288" t="s">
        <v>1186</v>
      </c>
      <c r="F1288">
        <v>155</v>
      </c>
      <c r="G1288">
        <v>24266822</v>
      </c>
    </row>
    <row r="1289" spans="1:7" hidden="1">
      <c r="A1289" t="s">
        <v>132</v>
      </c>
      <c r="B1289">
        <v>20240308</v>
      </c>
      <c r="C1289">
        <v>490114</v>
      </c>
      <c r="D1289" t="s">
        <v>6190</v>
      </c>
      <c r="E1289" t="s">
        <v>1582</v>
      </c>
      <c r="F1289">
        <v>155</v>
      </c>
      <c r="G1289">
        <v>-499447</v>
      </c>
    </row>
    <row r="1290" spans="1:7" hidden="1">
      <c r="A1290" t="s">
        <v>132</v>
      </c>
      <c r="B1290">
        <v>20240308</v>
      </c>
      <c r="C1290">
        <v>490114</v>
      </c>
      <c r="D1290" t="s">
        <v>6190</v>
      </c>
      <c r="E1290" t="s">
        <v>8333</v>
      </c>
      <c r="F1290">
        <v>0</v>
      </c>
      <c r="G1290">
        <v>-243</v>
      </c>
    </row>
    <row r="1291" spans="1:7" hidden="1">
      <c r="A1291" t="s">
        <v>132</v>
      </c>
      <c r="B1291">
        <v>20240308</v>
      </c>
      <c r="C1291">
        <v>490114</v>
      </c>
      <c r="D1291" t="s">
        <v>6190</v>
      </c>
      <c r="E1291" t="s">
        <v>1583</v>
      </c>
      <c r="F1291">
        <v>0</v>
      </c>
      <c r="G1291">
        <v>-54611</v>
      </c>
    </row>
    <row r="1292" spans="1:7" hidden="1">
      <c r="A1292" t="s">
        <v>132</v>
      </c>
      <c r="B1292">
        <v>20240308</v>
      </c>
      <c r="C1292">
        <v>490114</v>
      </c>
      <c r="D1292" t="s">
        <v>6190</v>
      </c>
      <c r="E1292" t="s">
        <v>1207</v>
      </c>
      <c r="F1292">
        <v>0</v>
      </c>
      <c r="G1292">
        <v>-69</v>
      </c>
    </row>
    <row r="1293" spans="1:7" hidden="1">
      <c r="A1293" t="s">
        <v>132</v>
      </c>
      <c r="B1293">
        <v>20240308</v>
      </c>
      <c r="C1293">
        <v>490114</v>
      </c>
      <c r="D1293" t="s">
        <v>6190</v>
      </c>
      <c r="E1293" t="s">
        <v>8358</v>
      </c>
      <c r="F1293">
        <v>0</v>
      </c>
      <c r="G1293">
        <v>-17686632</v>
      </c>
    </row>
    <row r="1294" spans="1:7" hidden="1">
      <c r="A1294" t="s">
        <v>132</v>
      </c>
      <c r="B1294">
        <v>20240309</v>
      </c>
      <c r="C1294">
        <v>490114</v>
      </c>
      <c r="D1294" t="s">
        <v>6190</v>
      </c>
      <c r="E1294" t="s">
        <v>1184</v>
      </c>
      <c r="F1294">
        <v>0</v>
      </c>
      <c r="G1294">
        <v>-339075</v>
      </c>
    </row>
    <row r="1295" spans="1:7" hidden="1">
      <c r="A1295" t="s">
        <v>132</v>
      </c>
      <c r="B1295">
        <v>20240309</v>
      </c>
      <c r="C1295">
        <v>490114</v>
      </c>
      <c r="D1295" t="s">
        <v>6190</v>
      </c>
      <c r="E1295" t="s">
        <v>1581</v>
      </c>
      <c r="F1295">
        <v>73</v>
      </c>
      <c r="G1295">
        <v>-22100506</v>
      </c>
    </row>
    <row r="1296" spans="1:7" hidden="1">
      <c r="A1296" t="s">
        <v>132</v>
      </c>
      <c r="B1296">
        <v>20240309</v>
      </c>
      <c r="C1296">
        <v>490114</v>
      </c>
      <c r="D1296" t="s">
        <v>6190</v>
      </c>
      <c r="E1296" t="s">
        <v>1085</v>
      </c>
      <c r="F1296">
        <v>0</v>
      </c>
      <c r="G1296">
        <v>-2335296</v>
      </c>
    </row>
    <row r="1297" spans="1:7" hidden="1">
      <c r="A1297" t="s">
        <v>132</v>
      </c>
      <c r="B1297">
        <v>20240309</v>
      </c>
      <c r="C1297">
        <v>490114</v>
      </c>
      <c r="D1297" t="s">
        <v>6190</v>
      </c>
      <c r="E1297" t="s">
        <v>1194</v>
      </c>
      <c r="F1297">
        <v>0</v>
      </c>
      <c r="G1297">
        <v>-57943575</v>
      </c>
    </row>
    <row r="1298" spans="1:7" hidden="1">
      <c r="A1298" t="s">
        <v>132</v>
      </c>
      <c r="B1298">
        <v>20240309</v>
      </c>
      <c r="C1298">
        <v>490114</v>
      </c>
      <c r="D1298" t="s">
        <v>6190</v>
      </c>
      <c r="E1298" t="s">
        <v>1181</v>
      </c>
      <c r="F1298">
        <v>49</v>
      </c>
      <c r="G1298">
        <v>8891495</v>
      </c>
    </row>
    <row r="1299" spans="1:7" hidden="1">
      <c r="A1299" t="s">
        <v>132</v>
      </c>
      <c r="B1299">
        <v>20240309</v>
      </c>
      <c r="C1299">
        <v>490114</v>
      </c>
      <c r="D1299" t="s">
        <v>6190</v>
      </c>
      <c r="E1299" t="s">
        <v>1084</v>
      </c>
      <c r="F1299">
        <v>56</v>
      </c>
      <c r="G1299">
        <v>12574391</v>
      </c>
    </row>
    <row r="1300" spans="1:7" hidden="1">
      <c r="A1300" t="s">
        <v>132</v>
      </c>
      <c r="B1300">
        <v>20240309</v>
      </c>
      <c r="C1300">
        <v>490114</v>
      </c>
      <c r="D1300" t="s">
        <v>6190</v>
      </c>
      <c r="E1300" t="s">
        <v>1035</v>
      </c>
      <c r="F1300">
        <v>437</v>
      </c>
      <c r="G1300">
        <v>11174133</v>
      </c>
    </row>
    <row r="1301" spans="1:7" hidden="1">
      <c r="A1301" t="s">
        <v>132</v>
      </c>
      <c r="B1301">
        <v>20240309</v>
      </c>
      <c r="C1301">
        <v>490114</v>
      </c>
      <c r="D1301" t="s">
        <v>6190</v>
      </c>
      <c r="E1301" t="s">
        <v>1066</v>
      </c>
      <c r="F1301">
        <v>96</v>
      </c>
      <c r="G1301">
        <v>10592860</v>
      </c>
    </row>
    <row r="1302" spans="1:7" hidden="1">
      <c r="A1302" t="s">
        <v>132</v>
      </c>
      <c r="B1302">
        <v>20240309</v>
      </c>
      <c r="C1302">
        <v>490114</v>
      </c>
      <c r="D1302" t="s">
        <v>6190</v>
      </c>
      <c r="E1302" t="s">
        <v>1064</v>
      </c>
      <c r="F1302">
        <v>0</v>
      </c>
      <c r="G1302">
        <v>-771085</v>
      </c>
    </row>
    <row r="1303" spans="1:7" hidden="1">
      <c r="A1303" t="s">
        <v>132</v>
      </c>
      <c r="B1303">
        <v>20240309</v>
      </c>
      <c r="C1303">
        <v>490114</v>
      </c>
      <c r="D1303" t="s">
        <v>6190</v>
      </c>
      <c r="E1303" t="s">
        <v>1092</v>
      </c>
      <c r="F1303">
        <v>0</v>
      </c>
      <c r="G1303">
        <v>-17321903</v>
      </c>
    </row>
    <row r="1304" spans="1:7" hidden="1">
      <c r="A1304" t="s">
        <v>132</v>
      </c>
      <c r="B1304">
        <v>20240309</v>
      </c>
      <c r="C1304">
        <v>490114</v>
      </c>
      <c r="D1304" t="s">
        <v>6190</v>
      </c>
      <c r="E1304" t="s">
        <v>9048</v>
      </c>
      <c r="F1304">
        <v>39</v>
      </c>
      <c r="G1304">
        <v>2167358</v>
      </c>
    </row>
    <row r="1305" spans="1:7" hidden="1">
      <c r="A1305" t="s">
        <v>132</v>
      </c>
      <c r="B1305">
        <v>20240309</v>
      </c>
      <c r="C1305">
        <v>490114</v>
      </c>
      <c r="D1305" t="s">
        <v>6190</v>
      </c>
      <c r="E1305" t="s">
        <v>8342</v>
      </c>
      <c r="F1305">
        <v>96</v>
      </c>
      <c r="G1305">
        <v>49602989</v>
      </c>
    </row>
    <row r="1306" spans="1:7" hidden="1">
      <c r="A1306" t="s">
        <v>132</v>
      </c>
      <c r="B1306">
        <v>20240309</v>
      </c>
      <c r="C1306">
        <v>490114</v>
      </c>
      <c r="D1306" t="s">
        <v>6190</v>
      </c>
      <c r="E1306" t="s">
        <v>1124</v>
      </c>
      <c r="F1306">
        <v>9</v>
      </c>
      <c r="G1306">
        <v>-131266</v>
      </c>
    </row>
    <row r="1307" spans="1:7" hidden="1">
      <c r="A1307" t="s">
        <v>132</v>
      </c>
      <c r="B1307">
        <v>20240309</v>
      </c>
      <c r="C1307">
        <v>490114</v>
      </c>
      <c r="D1307" t="s">
        <v>6190</v>
      </c>
      <c r="E1307" t="s">
        <v>1186</v>
      </c>
      <c r="F1307">
        <v>155</v>
      </c>
      <c r="G1307">
        <v>24266977</v>
      </c>
    </row>
    <row r="1308" spans="1:7" hidden="1">
      <c r="A1308" t="s">
        <v>132</v>
      </c>
      <c r="B1308">
        <v>20240309</v>
      </c>
      <c r="C1308">
        <v>490114</v>
      </c>
      <c r="D1308" t="s">
        <v>6190</v>
      </c>
      <c r="E1308" t="s">
        <v>1582</v>
      </c>
      <c r="F1308">
        <v>155</v>
      </c>
      <c r="G1308">
        <v>-499292</v>
      </c>
    </row>
    <row r="1309" spans="1:7" hidden="1">
      <c r="A1309" t="s">
        <v>132</v>
      </c>
      <c r="B1309">
        <v>20240309</v>
      </c>
      <c r="C1309">
        <v>490114</v>
      </c>
      <c r="D1309" t="s">
        <v>6190</v>
      </c>
      <c r="E1309" t="s">
        <v>8333</v>
      </c>
      <c r="F1309">
        <v>0</v>
      </c>
      <c r="G1309">
        <v>-243</v>
      </c>
    </row>
    <row r="1310" spans="1:7" hidden="1">
      <c r="A1310" t="s">
        <v>132</v>
      </c>
      <c r="B1310">
        <v>20240309</v>
      </c>
      <c r="C1310">
        <v>490114</v>
      </c>
      <c r="D1310" t="s">
        <v>6190</v>
      </c>
      <c r="E1310" t="s">
        <v>1583</v>
      </c>
      <c r="F1310">
        <v>0</v>
      </c>
      <c r="G1310">
        <v>-54611</v>
      </c>
    </row>
    <row r="1311" spans="1:7" hidden="1">
      <c r="A1311" t="s">
        <v>132</v>
      </c>
      <c r="B1311">
        <v>20240309</v>
      </c>
      <c r="C1311">
        <v>490114</v>
      </c>
      <c r="D1311" t="s">
        <v>6190</v>
      </c>
      <c r="E1311" t="s">
        <v>1207</v>
      </c>
      <c r="F1311">
        <v>0</v>
      </c>
      <c r="G1311">
        <v>-69</v>
      </c>
    </row>
    <row r="1312" spans="1:7" hidden="1">
      <c r="A1312" t="s">
        <v>132</v>
      </c>
      <c r="B1312">
        <v>20240309</v>
      </c>
      <c r="C1312">
        <v>490114</v>
      </c>
      <c r="D1312" t="s">
        <v>6190</v>
      </c>
      <c r="E1312" t="s">
        <v>8358</v>
      </c>
      <c r="F1312">
        <v>0</v>
      </c>
      <c r="G1312">
        <v>-17686632</v>
      </c>
    </row>
    <row r="1313" spans="1:7" hidden="1">
      <c r="A1313" t="s">
        <v>132</v>
      </c>
      <c r="B1313">
        <v>20240310</v>
      </c>
      <c r="C1313">
        <v>490114</v>
      </c>
      <c r="D1313" t="s">
        <v>6190</v>
      </c>
      <c r="E1313" t="s">
        <v>1184</v>
      </c>
      <c r="F1313">
        <v>0</v>
      </c>
      <c r="G1313">
        <v>-339075</v>
      </c>
    </row>
    <row r="1314" spans="1:7" hidden="1">
      <c r="A1314" t="s">
        <v>132</v>
      </c>
      <c r="B1314">
        <v>20240310</v>
      </c>
      <c r="C1314">
        <v>490114</v>
      </c>
      <c r="D1314" t="s">
        <v>6190</v>
      </c>
      <c r="E1314" t="s">
        <v>1581</v>
      </c>
      <c r="F1314">
        <v>73</v>
      </c>
      <c r="G1314">
        <v>-22100433</v>
      </c>
    </row>
    <row r="1315" spans="1:7" hidden="1">
      <c r="A1315" t="s">
        <v>132</v>
      </c>
      <c r="B1315">
        <v>20240310</v>
      </c>
      <c r="C1315">
        <v>490114</v>
      </c>
      <c r="D1315" t="s">
        <v>6190</v>
      </c>
      <c r="E1315" t="s">
        <v>1085</v>
      </c>
      <c r="F1315">
        <v>0</v>
      </c>
      <c r="G1315">
        <v>-2335296</v>
      </c>
    </row>
    <row r="1316" spans="1:7" hidden="1">
      <c r="A1316" t="s">
        <v>132</v>
      </c>
      <c r="B1316">
        <v>20240310</v>
      </c>
      <c r="C1316">
        <v>490114</v>
      </c>
      <c r="D1316" t="s">
        <v>6190</v>
      </c>
      <c r="E1316" t="s">
        <v>1194</v>
      </c>
      <c r="F1316">
        <v>0</v>
      </c>
      <c r="G1316">
        <v>-57943575</v>
      </c>
    </row>
    <row r="1317" spans="1:7" hidden="1">
      <c r="A1317" t="s">
        <v>132</v>
      </c>
      <c r="B1317">
        <v>20240310</v>
      </c>
      <c r="C1317">
        <v>490114</v>
      </c>
      <c r="D1317" t="s">
        <v>6190</v>
      </c>
      <c r="E1317" t="s">
        <v>1181</v>
      </c>
      <c r="F1317">
        <v>49</v>
      </c>
      <c r="G1317">
        <v>8891544</v>
      </c>
    </row>
    <row r="1318" spans="1:7" hidden="1">
      <c r="A1318" t="s">
        <v>132</v>
      </c>
      <c r="B1318">
        <v>20240310</v>
      </c>
      <c r="C1318">
        <v>490114</v>
      </c>
      <c r="D1318" t="s">
        <v>6190</v>
      </c>
      <c r="E1318" t="s">
        <v>1084</v>
      </c>
      <c r="F1318">
        <v>56</v>
      </c>
      <c r="G1318">
        <v>12574447</v>
      </c>
    </row>
    <row r="1319" spans="1:7" hidden="1">
      <c r="A1319" t="s">
        <v>132</v>
      </c>
      <c r="B1319">
        <v>20240310</v>
      </c>
      <c r="C1319">
        <v>490114</v>
      </c>
      <c r="D1319" t="s">
        <v>6190</v>
      </c>
      <c r="E1319" t="s">
        <v>1035</v>
      </c>
      <c r="F1319">
        <v>437</v>
      </c>
      <c r="G1319">
        <v>11174570</v>
      </c>
    </row>
    <row r="1320" spans="1:7" hidden="1">
      <c r="A1320" t="s">
        <v>132</v>
      </c>
      <c r="B1320">
        <v>20240310</v>
      </c>
      <c r="C1320">
        <v>490114</v>
      </c>
      <c r="D1320" t="s">
        <v>6190</v>
      </c>
      <c r="E1320" t="s">
        <v>1066</v>
      </c>
      <c r="F1320">
        <v>96</v>
      </c>
      <c r="G1320">
        <v>10592956</v>
      </c>
    </row>
    <row r="1321" spans="1:7" hidden="1">
      <c r="A1321" t="s">
        <v>132</v>
      </c>
      <c r="B1321">
        <v>20240310</v>
      </c>
      <c r="C1321">
        <v>490114</v>
      </c>
      <c r="D1321" t="s">
        <v>6190</v>
      </c>
      <c r="E1321" t="s">
        <v>1064</v>
      </c>
      <c r="F1321">
        <v>0</v>
      </c>
      <c r="G1321">
        <v>-771085</v>
      </c>
    </row>
    <row r="1322" spans="1:7" hidden="1">
      <c r="A1322" t="s">
        <v>132</v>
      </c>
      <c r="B1322">
        <v>20240310</v>
      </c>
      <c r="C1322">
        <v>490114</v>
      </c>
      <c r="D1322" t="s">
        <v>6190</v>
      </c>
      <c r="E1322" t="s">
        <v>1092</v>
      </c>
      <c r="F1322">
        <v>0</v>
      </c>
      <c r="G1322">
        <v>-17321903</v>
      </c>
    </row>
    <row r="1323" spans="1:7" hidden="1">
      <c r="A1323" t="s">
        <v>132</v>
      </c>
      <c r="B1323">
        <v>20240310</v>
      </c>
      <c r="C1323">
        <v>490114</v>
      </c>
      <c r="D1323" t="s">
        <v>6190</v>
      </c>
      <c r="E1323" t="s">
        <v>9048</v>
      </c>
      <c r="F1323">
        <v>39</v>
      </c>
      <c r="G1323">
        <v>2167397</v>
      </c>
    </row>
    <row r="1324" spans="1:7" hidden="1">
      <c r="A1324" t="s">
        <v>132</v>
      </c>
      <c r="B1324">
        <v>20240310</v>
      </c>
      <c r="C1324">
        <v>490114</v>
      </c>
      <c r="D1324" t="s">
        <v>6190</v>
      </c>
      <c r="E1324" t="s">
        <v>8342</v>
      </c>
      <c r="F1324">
        <v>96</v>
      </c>
      <c r="G1324">
        <v>49603085</v>
      </c>
    </row>
    <row r="1325" spans="1:7" hidden="1">
      <c r="A1325" t="s">
        <v>132</v>
      </c>
      <c r="B1325">
        <v>20240310</v>
      </c>
      <c r="C1325">
        <v>490114</v>
      </c>
      <c r="D1325" t="s">
        <v>6190</v>
      </c>
      <c r="E1325" t="s">
        <v>1124</v>
      </c>
      <c r="F1325">
        <v>9</v>
      </c>
      <c r="G1325">
        <v>-131257</v>
      </c>
    </row>
    <row r="1326" spans="1:7" hidden="1">
      <c r="A1326" t="s">
        <v>132</v>
      </c>
      <c r="B1326">
        <v>20240310</v>
      </c>
      <c r="C1326">
        <v>490114</v>
      </c>
      <c r="D1326" t="s">
        <v>6190</v>
      </c>
      <c r="E1326" t="s">
        <v>1186</v>
      </c>
      <c r="F1326">
        <v>155</v>
      </c>
      <c r="G1326">
        <v>24267132</v>
      </c>
    </row>
    <row r="1327" spans="1:7" hidden="1">
      <c r="A1327" t="s">
        <v>132</v>
      </c>
      <c r="B1327">
        <v>20240310</v>
      </c>
      <c r="C1327">
        <v>490114</v>
      </c>
      <c r="D1327" t="s">
        <v>6190</v>
      </c>
      <c r="E1327" t="s">
        <v>1582</v>
      </c>
      <c r="F1327">
        <v>155</v>
      </c>
      <c r="G1327">
        <v>-499137</v>
      </c>
    </row>
    <row r="1328" spans="1:7" hidden="1">
      <c r="A1328" t="s">
        <v>132</v>
      </c>
      <c r="B1328">
        <v>20240310</v>
      </c>
      <c r="C1328">
        <v>490114</v>
      </c>
      <c r="D1328" t="s">
        <v>6190</v>
      </c>
      <c r="E1328" t="s">
        <v>8333</v>
      </c>
      <c r="F1328">
        <v>0</v>
      </c>
      <c r="G1328">
        <v>-243</v>
      </c>
    </row>
    <row r="1329" spans="1:7" hidden="1">
      <c r="A1329" t="s">
        <v>132</v>
      </c>
      <c r="B1329">
        <v>20240310</v>
      </c>
      <c r="C1329">
        <v>490114</v>
      </c>
      <c r="D1329" t="s">
        <v>6190</v>
      </c>
      <c r="E1329" t="s">
        <v>1583</v>
      </c>
      <c r="F1329">
        <v>0</v>
      </c>
      <c r="G1329">
        <v>-54611</v>
      </c>
    </row>
    <row r="1330" spans="1:7" hidden="1">
      <c r="A1330" t="s">
        <v>132</v>
      </c>
      <c r="B1330">
        <v>20240310</v>
      </c>
      <c r="C1330">
        <v>490114</v>
      </c>
      <c r="D1330" t="s">
        <v>6190</v>
      </c>
      <c r="E1330" t="s">
        <v>1207</v>
      </c>
      <c r="F1330">
        <v>0</v>
      </c>
      <c r="G1330">
        <v>-69</v>
      </c>
    </row>
    <row r="1331" spans="1:7" hidden="1">
      <c r="A1331" t="s">
        <v>132</v>
      </c>
      <c r="B1331">
        <v>20240310</v>
      </c>
      <c r="C1331">
        <v>490114</v>
      </c>
      <c r="D1331" t="s">
        <v>6190</v>
      </c>
      <c r="E1331" t="s">
        <v>8358</v>
      </c>
      <c r="F1331">
        <v>0</v>
      </c>
      <c r="G1331">
        <v>-17686632</v>
      </c>
    </row>
    <row r="1332" spans="1:7" hidden="1">
      <c r="A1332" t="s">
        <v>132</v>
      </c>
      <c r="B1332">
        <v>20240311</v>
      </c>
      <c r="C1332">
        <v>490114</v>
      </c>
      <c r="D1332" t="s">
        <v>6190</v>
      </c>
      <c r="E1332" t="s">
        <v>1184</v>
      </c>
      <c r="F1332">
        <v>0</v>
      </c>
      <c r="G1332">
        <v>-339075</v>
      </c>
    </row>
    <row r="1333" spans="1:7" hidden="1">
      <c r="A1333" t="s">
        <v>132</v>
      </c>
      <c r="B1333">
        <v>20240311</v>
      </c>
      <c r="C1333">
        <v>490114</v>
      </c>
      <c r="D1333" t="s">
        <v>6190</v>
      </c>
      <c r="E1333" t="s">
        <v>1581</v>
      </c>
      <c r="F1333">
        <v>71</v>
      </c>
      <c r="G1333">
        <v>-22100362</v>
      </c>
    </row>
    <row r="1334" spans="1:7" hidden="1">
      <c r="A1334" t="s">
        <v>132</v>
      </c>
      <c r="B1334">
        <v>20240311</v>
      </c>
      <c r="C1334">
        <v>490114</v>
      </c>
      <c r="D1334" t="s">
        <v>6190</v>
      </c>
      <c r="E1334" t="s">
        <v>1085</v>
      </c>
      <c r="F1334">
        <v>0</v>
      </c>
      <c r="G1334">
        <v>-2335296</v>
      </c>
    </row>
    <row r="1335" spans="1:7" hidden="1">
      <c r="A1335" t="s">
        <v>132</v>
      </c>
      <c r="B1335">
        <v>20240311</v>
      </c>
      <c r="C1335">
        <v>490114</v>
      </c>
      <c r="D1335" t="s">
        <v>6190</v>
      </c>
      <c r="E1335" t="s">
        <v>1194</v>
      </c>
      <c r="F1335">
        <v>0</v>
      </c>
      <c r="G1335">
        <v>-57943575</v>
      </c>
    </row>
    <row r="1336" spans="1:7" hidden="1">
      <c r="A1336" t="s">
        <v>132</v>
      </c>
      <c r="B1336">
        <v>20240311</v>
      </c>
      <c r="C1336">
        <v>490114</v>
      </c>
      <c r="D1336" t="s">
        <v>6190</v>
      </c>
      <c r="E1336" t="s">
        <v>1181</v>
      </c>
      <c r="F1336">
        <v>48</v>
      </c>
      <c r="G1336">
        <v>8891592</v>
      </c>
    </row>
    <row r="1337" spans="1:7" hidden="1">
      <c r="A1337" t="s">
        <v>132</v>
      </c>
      <c r="B1337">
        <v>20240311</v>
      </c>
      <c r="C1337">
        <v>490114</v>
      </c>
      <c r="D1337" t="s">
        <v>6190</v>
      </c>
      <c r="E1337" t="s">
        <v>1084</v>
      </c>
      <c r="F1337">
        <v>55</v>
      </c>
      <c r="G1337">
        <v>12574502</v>
      </c>
    </row>
    <row r="1338" spans="1:7" hidden="1">
      <c r="A1338" t="s">
        <v>132</v>
      </c>
      <c r="B1338">
        <v>20240311</v>
      </c>
      <c r="C1338">
        <v>490114</v>
      </c>
      <c r="D1338" t="s">
        <v>6190</v>
      </c>
      <c r="E1338" t="s">
        <v>1035</v>
      </c>
      <c r="F1338">
        <v>428</v>
      </c>
      <c r="G1338">
        <v>11174998</v>
      </c>
    </row>
    <row r="1339" spans="1:7" hidden="1">
      <c r="A1339" t="s">
        <v>132</v>
      </c>
      <c r="B1339">
        <v>20240311</v>
      </c>
      <c r="C1339">
        <v>490114</v>
      </c>
      <c r="D1339" t="s">
        <v>6190</v>
      </c>
      <c r="E1339" t="s">
        <v>1066</v>
      </c>
      <c r="F1339">
        <v>94</v>
      </c>
      <c r="G1339">
        <v>10593050</v>
      </c>
    </row>
    <row r="1340" spans="1:7" hidden="1">
      <c r="A1340" t="s">
        <v>132</v>
      </c>
      <c r="B1340">
        <v>20240311</v>
      </c>
      <c r="C1340">
        <v>490114</v>
      </c>
      <c r="D1340" t="s">
        <v>6190</v>
      </c>
      <c r="E1340" t="s">
        <v>1064</v>
      </c>
      <c r="F1340">
        <v>0</v>
      </c>
      <c r="G1340">
        <v>-771085</v>
      </c>
    </row>
    <row r="1341" spans="1:7" hidden="1">
      <c r="A1341" t="s">
        <v>132</v>
      </c>
      <c r="B1341">
        <v>20240311</v>
      </c>
      <c r="C1341">
        <v>490114</v>
      </c>
      <c r="D1341" t="s">
        <v>6190</v>
      </c>
      <c r="E1341" t="s">
        <v>1092</v>
      </c>
      <c r="F1341">
        <v>0</v>
      </c>
      <c r="G1341">
        <v>-17321903</v>
      </c>
    </row>
    <row r="1342" spans="1:7" hidden="1">
      <c r="A1342" t="s">
        <v>132</v>
      </c>
      <c r="B1342">
        <v>20240311</v>
      </c>
      <c r="C1342">
        <v>490114</v>
      </c>
      <c r="D1342" t="s">
        <v>6190</v>
      </c>
      <c r="E1342" t="s">
        <v>9048</v>
      </c>
      <c r="F1342">
        <v>39</v>
      </c>
      <c r="G1342">
        <v>2167436</v>
      </c>
    </row>
    <row r="1343" spans="1:7" hidden="1">
      <c r="A1343" t="s">
        <v>132</v>
      </c>
      <c r="B1343">
        <v>20240311</v>
      </c>
      <c r="C1343">
        <v>490114</v>
      </c>
      <c r="D1343" t="s">
        <v>6190</v>
      </c>
      <c r="E1343" t="s">
        <v>8342</v>
      </c>
      <c r="F1343">
        <v>94</v>
      </c>
      <c r="G1343">
        <v>49603179</v>
      </c>
    </row>
    <row r="1344" spans="1:7" hidden="1">
      <c r="A1344" t="s">
        <v>132</v>
      </c>
      <c r="B1344">
        <v>20240311</v>
      </c>
      <c r="C1344">
        <v>490114</v>
      </c>
      <c r="D1344" t="s">
        <v>6190</v>
      </c>
      <c r="E1344" t="s">
        <v>1124</v>
      </c>
      <c r="F1344">
        <v>9</v>
      </c>
      <c r="G1344">
        <v>-131248</v>
      </c>
    </row>
    <row r="1345" spans="1:7" hidden="1">
      <c r="A1345" t="s">
        <v>132</v>
      </c>
      <c r="B1345">
        <v>20240311</v>
      </c>
      <c r="C1345">
        <v>490114</v>
      </c>
      <c r="D1345" t="s">
        <v>6190</v>
      </c>
      <c r="E1345" t="s">
        <v>1186</v>
      </c>
      <c r="F1345">
        <v>153</v>
      </c>
      <c r="G1345">
        <v>24267285</v>
      </c>
    </row>
    <row r="1346" spans="1:7" hidden="1">
      <c r="A1346" t="s">
        <v>132</v>
      </c>
      <c r="B1346">
        <v>20240311</v>
      </c>
      <c r="C1346">
        <v>490114</v>
      </c>
      <c r="D1346" t="s">
        <v>6190</v>
      </c>
      <c r="E1346" t="s">
        <v>1582</v>
      </c>
      <c r="F1346">
        <v>153</v>
      </c>
      <c r="G1346">
        <v>-498984</v>
      </c>
    </row>
    <row r="1347" spans="1:7" hidden="1">
      <c r="A1347" t="s">
        <v>132</v>
      </c>
      <c r="B1347">
        <v>20240311</v>
      </c>
      <c r="C1347">
        <v>490114</v>
      </c>
      <c r="D1347" t="s">
        <v>6190</v>
      </c>
      <c r="E1347" t="s">
        <v>8333</v>
      </c>
      <c r="F1347">
        <v>0</v>
      </c>
      <c r="G1347">
        <v>-243</v>
      </c>
    </row>
    <row r="1348" spans="1:7" hidden="1">
      <c r="A1348" t="s">
        <v>132</v>
      </c>
      <c r="B1348">
        <v>20240311</v>
      </c>
      <c r="C1348">
        <v>490114</v>
      </c>
      <c r="D1348" t="s">
        <v>6190</v>
      </c>
      <c r="E1348" t="s">
        <v>1583</v>
      </c>
      <c r="F1348">
        <v>0</v>
      </c>
      <c r="G1348">
        <v>-54611</v>
      </c>
    </row>
    <row r="1349" spans="1:7" hidden="1">
      <c r="A1349" t="s">
        <v>132</v>
      </c>
      <c r="B1349">
        <v>20240311</v>
      </c>
      <c r="C1349">
        <v>490114</v>
      </c>
      <c r="D1349" t="s">
        <v>6190</v>
      </c>
      <c r="E1349" t="s">
        <v>1207</v>
      </c>
      <c r="F1349">
        <v>0</v>
      </c>
      <c r="G1349">
        <v>-69</v>
      </c>
    </row>
    <row r="1350" spans="1:7" hidden="1">
      <c r="A1350" t="s">
        <v>132</v>
      </c>
      <c r="B1350">
        <v>20240311</v>
      </c>
      <c r="C1350">
        <v>490114</v>
      </c>
      <c r="D1350" t="s">
        <v>6190</v>
      </c>
      <c r="E1350" t="s">
        <v>8358</v>
      </c>
      <c r="F1350">
        <v>0</v>
      </c>
      <c r="G1350">
        <v>-17686632</v>
      </c>
    </row>
    <row r="1351" spans="1:7" hidden="1">
      <c r="A1351" t="s">
        <v>132</v>
      </c>
      <c r="B1351">
        <v>20240312</v>
      </c>
      <c r="C1351">
        <v>490114</v>
      </c>
      <c r="D1351" t="s">
        <v>6190</v>
      </c>
      <c r="E1351" t="s">
        <v>1184</v>
      </c>
      <c r="F1351">
        <v>0</v>
      </c>
      <c r="G1351">
        <v>-339075</v>
      </c>
    </row>
    <row r="1352" spans="1:7" hidden="1">
      <c r="A1352" t="s">
        <v>132</v>
      </c>
      <c r="B1352">
        <v>20240312</v>
      </c>
      <c r="C1352">
        <v>490114</v>
      </c>
      <c r="D1352" t="s">
        <v>6190</v>
      </c>
      <c r="E1352" t="s">
        <v>1581</v>
      </c>
      <c r="F1352">
        <v>72</v>
      </c>
      <c r="G1352">
        <v>-22100290</v>
      </c>
    </row>
    <row r="1353" spans="1:7" hidden="1">
      <c r="A1353" t="s">
        <v>132</v>
      </c>
      <c r="B1353">
        <v>20240312</v>
      </c>
      <c r="C1353">
        <v>490114</v>
      </c>
      <c r="D1353" t="s">
        <v>6190</v>
      </c>
      <c r="E1353" t="s">
        <v>1085</v>
      </c>
      <c r="F1353">
        <v>0</v>
      </c>
      <c r="G1353">
        <v>-2335296</v>
      </c>
    </row>
    <row r="1354" spans="1:7" hidden="1">
      <c r="A1354" t="s">
        <v>132</v>
      </c>
      <c r="B1354">
        <v>20240312</v>
      </c>
      <c r="C1354">
        <v>490114</v>
      </c>
      <c r="D1354" t="s">
        <v>6190</v>
      </c>
      <c r="E1354" t="s">
        <v>1194</v>
      </c>
      <c r="F1354">
        <v>0</v>
      </c>
      <c r="G1354">
        <v>-57943575</v>
      </c>
    </row>
    <row r="1355" spans="1:7" hidden="1">
      <c r="A1355" t="s">
        <v>132</v>
      </c>
      <c r="B1355">
        <v>20240312</v>
      </c>
      <c r="C1355">
        <v>490114</v>
      </c>
      <c r="D1355" t="s">
        <v>6190</v>
      </c>
      <c r="E1355" t="s">
        <v>1181</v>
      </c>
      <c r="F1355">
        <v>49</v>
      </c>
      <c r="G1355">
        <v>8891641</v>
      </c>
    </row>
    <row r="1356" spans="1:7" hidden="1">
      <c r="A1356" t="s">
        <v>132</v>
      </c>
      <c r="B1356">
        <v>20240312</v>
      </c>
      <c r="C1356">
        <v>490114</v>
      </c>
      <c r="D1356" t="s">
        <v>6190</v>
      </c>
      <c r="E1356" t="s">
        <v>1084</v>
      </c>
      <c r="F1356">
        <v>56</v>
      </c>
      <c r="G1356">
        <v>12574558</v>
      </c>
    </row>
    <row r="1357" spans="1:7" hidden="1">
      <c r="A1357" t="s">
        <v>132</v>
      </c>
      <c r="B1357">
        <v>20240312</v>
      </c>
      <c r="C1357">
        <v>490114</v>
      </c>
      <c r="D1357" t="s">
        <v>6190</v>
      </c>
      <c r="E1357" t="s">
        <v>1035</v>
      </c>
      <c r="F1357">
        <v>435</v>
      </c>
      <c r="G1357">
        <v>11175433</v>
      </c>
    </row>
    <row r="1358" spans="1:7" hidden="1">
      <c r="A1358" t="s">
        <v>132</v>
      </c>
      <c r="B1358">
        <v>20240312</v>
      </c>
      <c r="C1358">
        <v>490114</v>
      </c>
      <c r="D1358" t="s">
        <v>6190</v>
      </c>
      <c r="E1358" t="s">
        <v>1066</v>
      </c>
      <c r="F1358">
        <v>96</v>
      </c>
      <c r="G1358">
        <v>10593146</v>
      </c>
    </row>
    <row r="1359" spans="1:7" hidden="1">
      <c r="A1359" t="s">
        <v>132</v>
      </c>
      <c r="B1359">
        <v>20240312</v>
      </c>
      <c r="C1359">
        <v>490114</v>
      </c>
      <c r="D1359" t="s">
        <v>6190</v>
      </c>
      <c r="E1359" t="s">
        <v>1064</v>
      </c>
      <c r="F1359">
        <v>0</v>
      </c>
      <c r="G1359">
        <v>-771085</v>
      </c>
    </row>
    <row r="1360" spans="1:7" hidden="1">
      <c r="A1360" t="s">
        <v>132</v>
      </c>
      <c r="B1360">
        <v>20240312</v>
      </c>
      <c r="C1360">
        <v>490114</v>
      </c>
      <c r="D1360" t="s">
        <v>6190</v>
      </c>
      <c r="E1360" t="s">
        <v>1092</v>
      </c>
      <c r="F1360">
        <v>0</v>
      </c>
      <c r="G1360">
        <v>-17321903</v>
      </c>
    </row>
    <row r="1361" spans="1:7" hidden="1">
      <c r="A1361" t="s">
        <v>132</v>
      </c>
      <c r="B1361">
        <v>20240312</v>
      </c>
      <c r="C1361">
        <v>490114</v>
      </c>
      <c r="D1361" t="s">
        <v>6190</v>
      </c>
      <c r="E1361" t="s">
        <v>9048</v>
      </c>
      <c r="F1361">
        <v>39</v>
      </c>
      <c r="G1361">
        <v>2167475</v>
      </c>
    </row>
    <row r="1362" spans="1:7" hidden="1">
      <c r="A1362" t="s">
        <v>132</v>
      </c>
      <c r="B1362">
        <v>20240312</v>
      </c>
      <c r="C1362">
        <v>490114</v>
      </c>
      <c r="D1362" t="s">
        <v>6190</v>
      </c>
      <c r="E1362" t="s">
        <v>8342</v>
      </c>
      <c r="F1362">
        <v>96</v>
      </c>
      <c r="G1362">
        <v>49603275</v>
      </c>
    </row>
    <row r="1363" spans="1:7" hidden="1">
      <c r="A1363" t="s">
        <v>132</v>
      </c>
      <c r="B1363">
        <v>20240312</v>
      </c>
      <c r="C1363">
        <v>490114</v>
      </c>
      <c r="D1363" t="s">
        <v>6190</v>
      </c>
      <c r="E1363" t="s">
        <v>1124</v>
      </c>
      <c r="F1363">
        <v>9</v>
      </c>
      <c r="G1363">
        <v>-131239</v>
      </c>
    </row>
    <row r="1364" spans="1:7" hidden="1">
      <c r="A1364" t="s">
        <v>132</v>
      </c>
      <c r="B1364">
        <v>20240312</v>
      </c>
      <c r="C1364">
        <v>490114</v>
      </c>
      <c r="D1364" t="s">
        <v>6190</v>
      </c>
      <c r="E1364" t="s">
        <v>1186</v>
      </c>
      <c r="F1364">
        <v>155</v>
      </c>
      <c r="G1364">
        <v>24267440</v>
      </c>
    </row>
    <row r="1365" spans="1:7" hidden="1">
      <c r="A1365" t="s">
        <v>132</v>
      </c>
      <c r="B1365">
        <v>20240312</v>
      </c>
      <c r="C1365">
        <v>490114</v>
      </c>
      <c r="D1365" t="s">
        <v>6190</v>
      </c>
      <c r="E1365" t="s">
        <v>1582</v>
      </c>
      <c r="F1365">
        <v>155</v>
      </c>
      <c r="G1365">
        <v>-498829</v>
      </c>
    </row>
    <row r="1366" spans="1:7" hidden="1">
      <c r="A1366" t="s">
        <v>132</v>
      </c>
      <c r="B1366">
        <v>20240312</v>
      </c>
      <c r="C1366">
        <v>490114</v>
      </c>
      <c r="D1366" t="s">
        <v>6190</v>
      </c>
      <c r="E1366" t="s">
        <v>8333</v>
      </c>
      <c r="F1366">
        <v>0</v>
      </c>
      <c r="G1366">
        <v>-243</v>
      </c>
    </row>
    <row r="1367" spans="1:7" hidden="1">
      <c r="A1367" t="s">
        <v>132</v>
      </c>
      <c r="B1367">
        <v>20240312</v>
      </c>
      <c r="C1367">
        <v>490114</v>
      </c>
      <c r="D1367" t="s">
        <v>6190</v>
      </c>
      <c r="E1367" t="s">
        <v>1583</v>
      </c>
      <c r="F1367">
        <v>0</v>
      </c>
      <c r="G1367">
        <v>-54611</v>
      </c>
    </row>
    <row r="1368" spans="1:7" hidden="1">
      <c r="A1368" t="s">
        <v>132</v>
      </c>
      <c r="B1368">
        <v>20240312</v>
      </c>
      <c r="C1368">
        <v>490114</v>
      </c>
      <c r="D1368" t="s">
        <v>6190</v>
      </c>
      <c r="E1368" t="s">
        <v>1207</v>
      </c>
      <c r="F1368">
        <v>0</v>
      </c>
      <c r="G1368">
        <v>-69</v>
      </c>
    </row>
    <row r="1369" spans="1:7" hidden="1">
      <c r="A1369" t="s">
        <v>132</v>
      </c>
      <c r="B1369">
        <v>20240312</v>
      </c>
      <c r="C1369">
        <v>490114</v>
      </c>
      <c r="D1369" t="s">
        <v>6190</v>
      </c>
      <c r="E1369" t="s">
        <v>8358</v>
      </c>
      <c r="F1369">
        <v>0</v>
      </c>
      <c r="G1369">
        <v>-17686632</v>
      </c>
    </row>
    <row r="1370" spans="1:7" hidden="1">
      <c r="A1370" t="s">
        <v>132</v>
      </c>
      <c r="B1370">
        <v>20240313</v>
      </c>
      <c r="C1370">
        <v>490114</v>
      </c>
      <c r="D1370" t="s">
        <v>6190</v>
      </c>
      <c r="E1370" t="s">
        <v>1184</v>
      </c>
      <c r="F1370">
        <v>0</v>
      </c>
      <c r="G1370">
        <v>-339075</v>
      </c>
    </row>
    <row r="1371" spans="1:7" hidden="1">
      <c r="A1371" t="s">
        <v>132</v>
      </c>
      <c r="B1371">
        <v>20240313</v>
      </c>
      <c r="C1371">
        <v>490114</v>
      </c>
      <c r="D1371" t="s">
        <v>6190</v>
      </c>
      <c r="E1371" t="s">
        <v>1581</v>
      </c>
      <c r="F1371">
        <v>70</v>
      </c>
      <c r="G1371">
        <v>-22100220</v>
      </c>
    </row>
    <row r="1372" spans="1:7" hidden="1">
      <c r="A1372" t="s">
        <v>132</v>
      </c>
      <c r="B1372">
        <v>20240313</v>
      </c>
      <c r="C1372">
        <v>490114</v>
      </c>
      <c r="D1372" t="s">
        <v>6190</v>
      </c>
      <c r="E1372" t="s">
        <v>1085</v>
      </c>
      <c r="F1372">
        <v>0</v>
      </c>
      <c r="G1372">
        <v>-2335296</v>
      </c>
    </row>
    <row r="1373" spans="1:7" hidden="1">
      <c r="A1373" t="s">
        <v>132</v>
      </c>
      <c r="B1373">
        <v>20240313</v>
      </c>
      <c r="C1373">
        <v>490114</v>
      </c>
      <c r="D1373" t="s">
        <v>6190</v>
      </c>
      <c r="E1373" t="s">
        <v>1194</v>
      </c>
      <c r="F1373">
        <v>0</v>
      </c>
      <c r="G1373">
        <v>-57943575</v>
      </c>
    </row>
    <row r="1374" spans="1:7" hidden="1">
      <c r="A1374" t="s">
        <v>132</v>
      </c>
      <c r="B1374">
        <v>20240313</v>
      </c>
      <c r="C1374">
        <v>490114</v>
      </c>
      <c r="D1374" t="s">
        <v>6190</v>
      </c>
      <c r="E1374" t="s">
        <v>1181</v>
      </c>
      <c r="F1374">
        <v>47</v>
      </c>
      <c r="G1374">
        <v>8891688</v>
      </c>
    </row>
    <row r="1375" spans="1:7" hidden="1">
      <c r="A1375" t="s">
        <v>132</v>
      </c>
      <c r="B1375">
        <v>20240313</v>
      </c>
      <c r="C1375">
        <v>490114</v>
      </c>
      <c r="D1375" t="s">
        <v>6190</v>
      </c>
      <c r="E1375" t="s">
        <v>1084</v>
      </c>
      <c r="F1375">
        <v>54</v>
      </c>
      <c r="G1375">
        <v>12574612</v>
      </c>
    </row>
    <row r="1376" spans="1:7" hidden="1">
      <c r="A1376" t="s">
        <v>132</v>
      </c>
      <c r="B1376">
        <v>20240313</v>
      </c>
      <c r="C1376">
        <v>490114</v>
      </c>
      <c r="D1376" t="s">
        <v>6190</v>
      </c>
      <c r="E1376" t="s">
        <v>1035</v>
      </c>
      <c r="F1376">
        <v>420</v>
      </c>
      <c r="G1376">
        <v>11175853</v>
      </c>
    </row>
    <row r="1377" spans="1:7" hidden="1">
      <c r="A1377" t="s">
        <v>132</v>
      </c>
      <c r="B1377">
        <v>20240313</v>
      </c>
      <c r="C1377">
        <v>490114</v>
      </c>
      <c r="D1377" t="s">
        <v>6190</v>
      </c>
      <c r="E1377" t="s">
        <v>1066</v>
      </c>
      <c r="F1377">
        <v>92</v>
      </c>
      <c r="G1377">
        <v>10593238</v>
      </c>
    </row>
    <row r="1378" spans="1:7" hidden="1">
      <c r="A1378" t="s">
        <v>132</v>
      </c>
      <c r="B1378">
        <v>20240313</v>
      </c>
      <c r="C1378">
        <v>490114</v>
      </c>
      <c r="D1378" t="s">
        <v>6190</v>
      </c>
      <c r="E1378" t="s">
        <v>1064</v>
      </c>
      <c r="F1378">
        <v>0</v>
      </c>
      <c r="G1378">
        <v>-771085</v>
      </c>
    </row>
    <row r="1379" spans="1:7" hidden="1">
      <c r="A1379" t="s">
        <v>132</v>
      </c>
      <c r="B1379">
        <v>20240313</v>
      </c>
      <c r="C1379">
        <v>490114</v>
      </c>
      <c r="D1379" t="s">
        <v>6190</v>
      </c>
      <c r="E1379" t="s">
        <v>1092</v>
      </c>
      <c r="F1379">
        <v>0</v>
      </c>
      <c r="G1379">
        <v>-17321903</v>
      </c>
    </row>
    <row r="1380" spans="1:7" hidden="1">
      <c r="A1380" t="s">
        <v>132</v>
      </c>
      <c r="B1380">
        <v>20240313</v>
      </c>
      <c r="C1380">
        <v>490114</v>
      </c>
      <c r="D1380" t="s">
        <v>6190</v>
      </c>
      <c r="E1380" t="s">
        <v>9048</v>
      </c>
      <c r="F1380">
        <v>38</v>
      </c>
      <c r="G1380">
        <v>2167513</v>
      </c>
    </row>
    <row r="1381" spans="1:7" hidden="1">
      <c r="A1381" t="s">
        <v>132</v>
      </c>
      <c r="B1381">
        <v>20240313</v>
      </c>
      <c r="C1381">
        <v>490114</v>
      </c>
      <c r="D1381" t="s">
        <v>6190</v>
      </c>
      <c r="E1381" t="s">
        <v>8342</v>
      </c>
      <c r="F1381">
        <v>92</v>
      </c>
      <c r="G1381">
        <v>49603367</v>
      </c>
    </row>
    <row r="1382" spans="1:7" hidden="1">
      <c r="A1382" t="s">
        <v>132</v>
      </c>
      <c r="B1382">
        <v>20240313</v>
      </c>
      <c r="C1382">
        <v>490114</v>
      </c>
      <c r="D1382" t="s">
        <v>6190</v>
      </c>
      <c r="E1382" t="s">
        <v>1124</v>
      </c>
      <c r="F1382">
        <v>9</v>
      </c>
      <c r="G1382">
        <v>-131230</v>
      </c>
    </row>
    <row r="1383" spans="1:7" hidden="1">
      <c r="A1383" t="s">
        <v>132</v>
      </c>
      <c r="B1383">
        <v>20240313</v>
      </c>
      <c r="C1383">
        <v>490114</v>
      </c>
      <c r="D1383" t="s">
        <v>6190</v>
      </c>
      <c r="E1383" t="s">
        <v>1186</v>
      </c>
      <c r="F1383">
        <v>150</v>
      </c>
      <c r="G1383">
        <v>24267590</v>
      </c>
    </row>
    <row r="1384" spans="1:7" hidden="1">
      <c r="A1384" t="s">
        <v>132</v>
      </c>
      <c r="B1384">
        <v>20240313</v>
      </c>
      <c r="C1384">
        <v>490114</v>
      </c>
      <c r="D1384" t="s">
        <v>6190</v>
      </c>
      <c r="E1384" t="s">
        <v>1582</v>
      </c>
      <c r="F1384">
        <v>150</v>
      </c>
      <c r="G1384">
        <v>-498679</v>
      </c>
    </row>
    <row r="1385" spans="1:7" hidden="1">
      <c r="A1385" t="s">
        <v>132</v>
      </c>
      <c r="B1385">
        <v>20240313</v>
      </c>
      <c r="C1385">
        <v>490114</v>
      </c>
      <c r="D1385" t="s">
        <v>6190</v>
      </c>
      <c r="E1385" t="s">
        <v>8333</v>
      </c>
      <c r="F1385">
        <v>0</v>
      </c>
      <c r="G1385">
        <v>-243</v>
      </c>
    </row>
    <row r="1386" spans="1:7" hidden="1">
      <c r="A1386" t="s">
        <v>132</v>
      </c>
      <c r="B1386">
        <v>20240313</v>
      </c>
      <c r="C1386">
        <v>490114</v>
      </c>
      <c r="D1386" t="s">
        <v>6190</v>
      </c>
      <c r="E1386" t="s">
        <v>1583</v>
      </c>
      <c r="F1386">
        <v>0</v>
      </c>
      <c r="G1386">
        <v>-54611</v>
      </c>
    </row>
    <row r="1387" spans="1:7" hidden="1">
      <c r="A1387" t="s">
        <v>132</v>
      </c>
      <c r="B1387">
        <v>20240313</v>
      </c>
      <c r="C1387">
        <v>490114</v>
      </c>
      <c r="D1387" t="s">
        <v>6190</v>
      </c>
      <c r="E1387" t="s">
        <v>1207</v>
      </c>
      <c r="F1387">
        <v>0</v>
      </c>
      <c r="G1387">
        <v>-69</v>
      </c>
    </row>
    <row r="1388" spans="1:7" hidden="1">
      <c r="A1388" t="s">
        <v>132</v>
      </c>
      <c r="B1388">
        <v>20240313</v>
      </c>
      <c r="C1388">
        <v>490114</v>
      </c>
      <c r="D1388" t="s">
        <v>6190</v>
      </c>
      <c r="E1388" t="s">
        <v>8358</v>
      </c>
      <c r="F1388">
        <v>0</v>
      </c>
      <c r="G1388">
        <v>-17686632</v>
      </c>
    </row>
    <row r="1389" spans="1:7" hidden="1">
      <c r="A1389" t="s">
        <v>132</v>
      </c>
      <c r="B1389">
        <v>20240314</v>
      </c>
      <c r="C1389">
        <v>490114</v>
      </c>
      <c r="D1389" t="s">
        <v>6190</v>
      </c>
      <c r="E1389" t="s">
        <v>1184</v>
      </c>
      <c r="F1389">
        <v>0</v>
      </c>
      <c r="G1389">
        <v>-339075</v>
      </c>
    </row>
    <row r="1390" spans="1:7" hidden="1">
      <c r="A1390" t="s">
        <v>132</v>
      </c>
      <c r="B1390">
        <v>20240314</v>
      </c>
      <c r="C1390">
        <v>490114</v>
      </c>
      <c r="D1390" t="s">
        <v>6190</v>
      </c>
      <c r="E1390" t="s">
        <v>1581</v>
      </c>
      <c r="F1390">
        <v>71</v>
      </c>
      <c r="G1390">
        <v>-22100149</v>
      </c>
    </row>
    <row r="1391" spans="1:7" hidden="1">
      <c r="A1391" t="s">
        <v>132</v>
      </c>
      <c r="B1391">
        <v>20240314</v>
      </c>
      <c r="C1391">
        <v>490114</v>
      </c>
      <c r="D1391" t="s">
        <v>6190</v>
      </c>
      <c r="E1391" t="s">
        <v>1085</v>
      </c>
      <c r="F1391">
        <v>0</v>
      </c>
      <c r="G1391">
        <v>-2335296</v>
      </c>
    </row>
    <row r="1392" spans="1:7" hidden="1">
      <c r="A1392" t="s">
        <v>132</v>
      </c>
      <c r="B1392">
        <v>20240314</v>
      </c>
      <c r="C1392">
        <v>490114</v>
      </c>
      <c r="D1392" t="s">
        <v>6190</v>
      </c>
      <c r="E1392" t="s">
        <v>1194</v>
      </c>
      <c r="F1392">
        <v>0</v>
      </c>
      <c r="G1392">
        <v>-57943575</v>
      </c>
    </row>
    <row r="1393" spans="1:7" hidden="1">
      <c r="A1393" t="s">
        <v>132</v>
      </c>
      <c r="B1393">
        <v>20240314</v>
      </c>
      <c r="C1393">
        <v>490114</v>
      </c>
      <c r="D1393" t="s">
        <v>6190</v>
      </c>
      <c r="E1393" t="s">
        <v>1181</v>
      </c>
      <c r="F1393">
        <v>48</v>
      </c>
      <c r="G1393">
        <v>8891736</v>
      </c>
    </row>
    <row r="1394" spans="1:7" hidden="1">
      <c r="A1394" t="s">
        <v>132</v>
      </c>
      <c r="B1394">
        <v>20240314</v>
      </c>
      <c r="C1394">
        <v>490114</v>
      </c>
      <c r="D1394" t="s">
        <v>6190</v>
      </c>
      <c r="E1394" t="s">
        <v>1084</v>
      </c>
      <c r="F1394">
        <v>55</v>
      </c>
      <c r="G1394">
        <v>12574667</v>
      </c>
    </row>
    <row r="1395" spans="1:7" hidden="1">
      <c r="A1395" t="s">
        <v>132</v>
      </c>
      <c r="B1395">
        <v>20240314</v>
      </c>
      <c r="C1395">
        <v>490114</v>
      </c>
      <c r="D1395" t="s">
        <v>6190</v>
      </c>
      <c r="E1395" t="s">
        <v>1035</v>
      </c>
      <c r="F1395">
        <v>428</v>
      </c>
      <c r="G1395">
        <v>11176281</v>
      </c>
    </row>
    <row r="1396" spans="1:7" hidden="1">
      <c r="A1396" t="s">
        <v>132</v>
      </c>
      <c r="B1396">
        <v>20240314</v>
      </c>
      <c r="C1396">
        <v>490114</v>
      </c>
      <c r="D1396" t="s">
        <v>6190</v>
      </c>
      <c r="E1396" t="s">
        <v>1066</v>
      </c>
      <c r="F1396">
        <v>94</v>
      </c>
      <c r="G1396">
        <v>10593332</v>
      </c>
    </row>
    <row r="1397" spans="1:7" hidden="1">
      <c r="A1397" t="s">
        <v>132</v>
      </c>
      <c r="B1397">
        <v>20240314</v>
      </c>
      <c r="C1397">
        <v>490114</v>
      </c>
      <c r="D1397" t="s">
        <v>6190</v>
      </c>
      <c r="E1397" t="s">
        <v>1064</v>
      </c>
      <c r="F1397">
        <v>0</v>
      </c>
      <c r="G1397">
        <v>-771085</v>
      </c>
    </row>
    <row r="1398" spans="1:7" hidden="1">
      <c r="A1398" t="s">
        <v>132</v>
      </c>
      <c r="B1398">
        <v>20240314</v>
      </c>
      <c r="C1398">
        <v>490114</v>
      </c>
      <c r="D1398" t="s">
        <v>6190</v>
      </c>
      <c r="E1398" t="s">
        <v>1092</v>
      </c>
      <c r="F1398">
        <v>0</v>
      </c>
      <c r="G1398">
        <v>-17321903</v>
      </c>
    </row>
    <row r="1399" spans="1:7" hidden="1">
      <c r="A1399" t="s">
        <v>132</v>
      </c>
      <c r="B1399">
        <v>20240314</v>
      </c>
      <c r="C1399">
        <v>490114</v>
      </c>
      <c r="D1399" t="s">
        <v>6190</v>
      </c>
      <c r="E1399" t="s">
        <v>9048</v>
      </c>
      <c r="F1399">
        <v>39</v>
      </c>
      <c r="G1399">
        <v>2167552</v>
      </c>
    </row>
    <row r="1400" spans="1:7" hidden="1">
      <c r="A1400" t="s">
        <v>132</v>
      </c>
      <c r="B1400">
        <v>20240314</v>
      </c>
      <c r="C1400">
        <v>490114</v>
      </c>
      <c r="D1400" t="s">
        <v>6190</v>
      </c>
      <c r="E1400" t="s">
        <v>8342</v>
      </c>
      <c r="F1400">
        <v>94</v>
      </c>
      <c r="G1400">
        <v>49603461</v>
      </c>
    </row>
    <row r="1401" spans="1:7" hidden="1">
      <c r="A1401" t="s">
        <v>132</v>
      </c>
      <c r="B1401">
        <v>20240314</v>
      </c>
      <c r="C1401">
        <v>490114</v>
      </c>
      <c r="D1401" t="s">
        <v>6190</v>
      </c>
      <c r="E1401" t="s">
        <v>1124</v>
      </c>
      <c r="F1401">
        <v>9</v>
      </c>
      <c r="G1401">
        <v>-131221</v>
      </c>
    </row>
    <row r="1402" spans="1:7" hidden="1">
      <c r="A1402" t="s">
        <v>132</v>
      </c>
      <c r="B1402">
        <v>20240314</v>
      </c>
      <c r="C1402">
        <v>490114</v>
      </c>
      <c r="D1402" t="s">
        <v>6190</v>
      </c>
      <c r="E1402" t="s">
        <v>1186</v>
      </c>
      <c r="F1402">
        <v>153</v>
      </c>
      <c r="G1402">
        <v>24267743</v>
      </c>
    </row>
    <row r="1403" spans="1:7" hidden="1">
      <c r="A1403" t="s">
        <v>132</v>
      </c>
      <c r="B1403">
        <v>20240314</v>
      </c>
      <c r="C1403">
        <v>490114</v>
      </c>
      <c r="D1403" t="s">
        <v>6190</v>
      </c>
      <c r="E1403" t="s">
        <v>1582</v>
      </c>
      <c r="F1403">
        <v>153</v>
      </c>
      <c r="G1403">
        <v>-498526</v>
      </c>
    </row>
    <row r="1404" spans="1:7" hidden="1">
      <c r="A1404" t="s">
        <v>132</v>
      </c>
      <c r="B1404">
        <v>20240314</v>
      </c>
      <c r="C1404">
        <v>490114</v>
      </c>
      <c r="D1404" t="s">
        <v>6190</v>
      </c>
      <c r="E1404" t="s">
        <v>8333</v>
      </c>
      <c r="F1404">
        <v>0</v>
      </c>
      <c r="G1404">
        <v>-243</v>
      </c>
    </row>
    <row r="1405" spans="1:7" hidden="1">
      <c r="A1405" t="s">
        <v>132</v>
      </c>
      <c r="B1405">
        <v>20240314</v>
      </c>
      <c r="C1405">
        <v>490114</v>
      </c>
      <c r="D1405" t="s">
        <v>6190</v>
      </c>
      <c r="E1405" t="s">
        <v>1583</v>
      </c>
      <c r="F1405">
        <v>0</v>
      </c>
      <c r="G1405">
        <v>-54611</v>
      </c>
    </row>
    <row r="1406" spans="1:7" hidden="1">
      <c r="A1406" t="s">
        <v>132</v>
      </c>
      <c r="B1406">
        <v>20240314</v>
      </c>
      <c r="C1406">
        <v>490114</v>
      </c>
      <c r="D1406" t="s">
        <v>6190</v>
      </c>
      <c r="E1406" t="s">
        <v>1207</v>
      </c>
      <c r="F1406">
        <v>0</v>
      </c>
      <c r="G1406">
        <v>-69</v>
      </c>
    </row>
    <row r="1407" spans="1:7" hidden="1">
      <c r="A1407" t="s">
        <v>132</v>
      </c>
      <c r="B1407">
        <v>20240314</v>
      </c>
      <c r="C1407">
        <v>490114</v>
      </c>
      <c r="D1407" t="s">
        <v>6190</v>
      </c>
      <c r="E1407" t="s">
        <v>8358</v>
      </c>
      <c r="F1407">
        <v>0</v>
      </c>
      <c r="G1407">
        <v>-17686632</v>
      </c>
    </row>
    <row r="1408" spans="1:7" hidden="1">
      <c r="A1408" t="s">
        <v>132</v>
      </c>
      <c r="B1408">
        <v>20240315</v>
      </c>
      <c r="C1408">
        <v>490114</v>
      </c>
      <c r="D1408" t="s">
        <v>6190</v>
      </c>
      <c r="E1408" t="s">
        <v>1184</v>
      </c>
      <c r="F1408">
        <v>0</v>
      </c>
      <c r="G1408">
        <v>-339075</v>
      </c>
    </row>
    <row r="1409" spans="1:7" hidden="1">
      <c r="A1409" t="s">
        <v>132</v>
      </c>
      <c r="B1409">
        <v>20240315</v>
      </c>
      <c r="C1409">
        <v>490114</v>
      </c>
      <c r="D1409" t="s">
        <v>6190</v>
      </c>
      <c r="E1409" t="s">
        <v>1581</v>
      </c>
      <c r="F1409">
        <v>68</v>
      </c>
      <c r="G1409">
        <v>-22100081</v>
      </c>
    </row>
    <row r="1410" spans="1:7" hidden="1">
      <c r="A1410" t="s">
        <v>132</v>
      </c>
      <c r="B1410">
        <v>20240315</v>
      </c>
      <c r="C1410">
        <v>490114</v>
      </c>
      <c r="D1410" t="s">
        <v>6190</v>
      </c>
      <c r="E1410" t="s">
        <v>1085</v>
      </c>
      <c r="F1410">
        <v>0</v>
      </c>
      <c r="G1410">
        <v>-2335296</v>
      </c>
    </row>
    <row r="1411" spans="1:7" hidden="1">
      <c r="A1411" t="s">
        <v>132</v>
      </c>
      <c r="B1411">
        <v>20240315</v>
      </c>
      <c r="C1411">
        <v>490114</v>
      </c>
      <c r="D1411" t="s">
        <v>6190</v>
      </c>
      <c r="E1411" t="s">
        <v>1194</v>
      </c>
      <c r="F1411">
        <v>0</v>
      </c>
      <c r="G1411">
        <v>-57943575</v>
      </c>
    </row>
    <row r="1412" spans="1:7" hidden="1">
      <c r="A1412" t="s">
        <v>132</v>
      </c>
      <c r="B1412">
        <v>20240315</v>
      </c>
      <c r="C1412">
        <v>490114</v>
      </c>
      <c r="D1412" t="s">
        <v>6190</v>
      </c>
      <c r="E1412" t="s">
        <v>1181</v>
      </c>
      <c r="F1412">
        <v>46</v>
      </c>
      <c r="G1412">
        <v>8891782</v>
      </c>
    </row>
    <row r="1413" spans="1:7" hidden="1">
      <c r="A1413" t="s">
        <v>132</v>
      </c>
      <c r="B1413">
        <v>20240315</v>
      </c>
      <c r="C1413">
        <v>490114</v>
      </c>
      <c r="D1413" t="s">
        <v>6190</v>
      </c>
      <c r="E1413" t="s">
        <v>1084</v>
      </c>
      <c r="F1413">
        <v>53</v>
      </c>
      <c r="G1413">
        <v>12574720</v>
      </c>
    </row>
    <row r="1414" spans="1:7" hidden="1">
      <c r="A1414" t="s">
        <v>132</v>
      </c>
      <c r="B1414">
        <v>20240315</v>
      </c>
      <c r="C1414">
        <v>490114</v>
      </c>
      <c r="D1414" t="s">
        <v>6190</v>
      </c>
      <c r="E1414" t="s">
        <v>1035</v>
      </c>
      <c r="F1414">
        <v>412</v>
      </c>
      <c r="G1414">
        <v>11176693</v>
      </c>
    </row>
    <row r="1415" spans="1:7" hidden="1">
      <c r="A1415" t="s">
        <v>132</v>
      </c>
      <c r="B1415">
        <v>20240315</v>
      </c>
      <c r="C1415">
        <v>490114</v>
      </c>
      <c r="D1415" t="s">
        <v>6190</v>
      </c>
      <c r="E1415" t="s">
        <v>1066</v>
      </c>
      <c r="F1415">
        <v>90</v>
      </c>
      <c r="G1415">
        <v>10593422</v>
      </c>
    </row>
    <row r="1416" spans="1:7" hidden="1">
      <c r="A1416" t="s">
        <v>132</v>
      </c>
      <c r="B1416">
        <v>20240315</v>
      </c>
      <c r="C1416">
        <v>490114</v>
      </c>
      <c r="D1416" t="s">
        <v>6190</v>
      </c>
      <c r="E1416" t="s">
        <v>1064</v>
      </c>
      <c r="F1416">
        <v>0</v>
      </c>
      <c r="G1416">
        <v>-771085</v>
      </c>
    </row>
    <row r="1417" spans="1:7" hidden="1">
      <c r="A1417" t="s">
        <v>132</v>
      </c>
      <c r="B1417">
        <v>20240315</v>
      </c>
      <c r="C1417">
        <v>490114</v>
      </c>
      <c r="D1417" t="s">
        <v>6190</v>
      </c>
      <c r="E1417" t="s">
        <v>1092</v>
      </c>
      <c r="F1417">
        <v>0</v>
      </c>
      <c r="G1417">
        <v>-17321903</v>
      </c>
    </row>
    <row r="1418" spans="1:7" hidden="1">
      <c r="A1418" t="s">
        <v>132</v>
      </c>
      <c r="B1418">
        <v>20240315</v>
      </c>
      <c r="C1418">
        <v>490114</v>
      </c>
      <c r="D1418" t="s">
        <v>6190</v>
      </c>
      <c r="E1418" t="s">
        <v>9048</v>
      </c>
      <c r="F1418">
        <v>37</v>
      </c>
      <c r="G1418">
        <v>2167589</v>
      </c>
    </row>
    <row r="1419" spans="1:7" hidden="1">
      <c r="A1419" t="s">
        <v>132</v>
      </c>
      <c r="B1419">
        <v>20240315</v>
      </c>
      <c r="C1419">
        <v>490114</v>
      </c>
      <c r="D1419" t="s">
        <v>6190</v>
      </c>
      <c r="E1419" t="s">
        <v>8342</v>
      </c>
      <c r="F1419">
        <v>90</v>
      </c>
      <c r="G1419">
        <v>49603551</v>
      </c>
    </row>
    <row r="1420" spans="1:7" hidden="1">
      <c r="A1420" t="s">
        <v>132</v>
      </c>
      <c r="B1420">
        <v>20240315</v>
      </c>
      <c r="C1420">
        <v>490114</v>
      </c>
      <c r="D1420" t="s">
        <v>6190</v>
      </c>
      <c r="E1420" t="s">
        <v>1124</v>
      </c>
      <c r="F1420">
        <v>9</v>
      </c>
      <c r="G1420">
        <v>-131212</v>
      </c>
    </row>
    <row r="1421" spans="1:7" hidden="1">
      <c r="A1421" t="s">
        <v>132</v>
      </c>
      <c r="B1421">
        <v>20240315</v>
      </c>
      <c r="C1421">
        <v>490114</v>
      </c>
      <c r="D1421" t="s">
        <v>6190</v>
      </c>
      <c r="E1421" t="s">
        <v>1186</v>
      </c>
      <c r="F1421">
        <v>147</v>
      </c>
      <c r="G1421">
        <v>24267890</v>
      </c>
    </row>
    <row r="1422" spans="1:7" hidden="1">
      <c r="A1422" t="s">
        <v>132</v>
      </c>
      <c r="B1422">
        <v>20240315</v>
      </c>
      <c r="C1422">
        <v>490114</v>
      </c>
      <c r="D1422" t="s">
        <v>6190</v>
      </c>
      <c r="E1422" t="s">
        <v>1582</v>
      </c>
      <c r="F1422">
        <v>147</v>
      </c>
      <c r="G1422">
        <v>-498379</v>
      </c>
    </row>
    <row r="1423" spans="1:7" hidden="1">
      <c r="A1423" t="s">
        <v>132</v>
      </c>
      <c r="B1423">
        <v>20240315</v>
      </c>
      <c r="C1423">
        <v>490114</v>
      </c>
      <c r="D1423" t="s">
        <v>6190</v>
      </c>
      <c r="E1423" t="s">
        <v>8333</v>
      </c>
      <c r="F1423">
        <v>0</v>
      </c>
      <c r="G1423">
        <v>-243</v>
      </c>
    </row>
    <row r="1424" spans="1:7" hidden="1">
      <c r="A1424" t="s">
        <v>132</v>
      </c>
      <c r="B1424">
        <v>20240315</v>
      </c>
      <c r="C1424">
        <v>490114</v>
      </c>
      <c r="D1424" t="s">
        <v>6190</v>
      </c>
      <c r="E1424" t="s">
        <v>1583</v>
      </c>
      <c r="F1424">
        <v>0</v>
      </c>
      <c r="G1424">
        <v>-54611</v>
      </c>
    </row>
    <row r="1425" spans="1:7" hidden="1">
      <c r="A1425" t="s">
        <v>132</v>
      </c>
      <c r="B1425">
        <v>20240315</v>
      </c>
      <c r="C1425">
        <v>490114</v>
      </c>
      <c r="D1425" t="s">
        <v>6190</v>
      </c>
      <c r="E1425" t="s">
        <v>1207</v>
      </c>
      <c r="F1425">
        <v>0</v>
      </c>
      <c r="G1425">
        <v>-69</v>
      </c>
    </row>
    <row r="1426" spans="1:7" hidden="1">
      <c r="A1426" t="s">
        <v>132</v>
      </c>
      <c r="B1426">
        <v>20240315</v>
      </c>
      <c r="C1426">
        <v>490114</v>
      </c>
      <c r="D1426" t="s">
        <v>6190</v>
      </c>
      <c r="E1426" t="s">
        <v>8358</v>
      </c>
      <c r="F1426">
        <v>0</v>
      </c>
      <c r="G1426">
        <v>-17686632</v>
      </c>
    </row>
    <row r="1427" spans="1:7" hidden="1">
      <c r="A1427" t="s">
        <v>132</v>
      </c>
      <c r="B1427">
        <v>20240316</v>
      </c>
      <c r="C1427">
        <v>490114</v>
      </c>
      <c r="D1427" t="s">
        <v>6190</v>
      </c>
      <c r="E1427" t="s">
        <v>1184</v>
      </c>
      <c r="F1427">
        <v>0</v>
      </c>
      <c r="G1427">
        <v>-339075</v>
      </c>
    </row>
    <row r="1428" spans="1:7" hidden="1">
      <c r="A1428" t="s">
        <v>132</v>
      </c>
      <c r="B1428">
        <v>20240316</v>
      </c>
      <c r="C1428">
        <v>490114</v>
      </c>
      <c r="D1428" t="s">
        <v>6190</v>
      </c>
      <c r="E1428" t="s">
        <v>1581</v>
      </c>
      <c r="F1428">
        <v>68</v>
      </c>
      <c r="G1428">
        <v>-22100013</v>
      </c>
    </row>
    <row r="1429" spans="1:7" hidden="1">
      <c r="A1429" t="s">
        <v>132</v>
      </c>
      <c r="B1429">
        <v>20240316</v>
      </c>
      <c r="C1429">
        <v>490114</v>
      </c>
      <c r="D1429" t="s">
        <v>6190</v>
      </c>
      <c r="E1429" t="s">
        <v>1085</v>
      </c>
      <c r="F1429">
        <v>0</v>
      </c>
      <c r="G1429">
        <v>-2335296</v>
      </c>
    </row>
    <row r="1430" spans="1:7" hidden="1">
      <c r="A1430" t="s">
        <v>132</v>
      </c>
      <c r="B1430">
        <v>20240316</v>
      </c>
      <c r="C1430">
        <v>490114</v>
      </c>
      <c r="D1430" t="s">
        <v>6190</v>
      </c>
      <c r="E1430" t="s">
        <v>1194</v>
      </c>
      <c r="F1430">
        <v>0</v>
      </c>
      <c r="G1430">
        <v>-57943575</v>
      </c>
    </row>
    <row r="1431" spans="1:7" hidden="1">
      <c r="A1431" t="s">
        <v>132</v>
      </c>
      <c r="B1431">
        <v>20240316</v>
      </c>
      <c r="C1431">
        <v>490114</v>
      </c>
      <c r="D1431" t="s">
        <v>6190</v>
      </c>
      <c r="E1431" t="s">
        <v>1181</v>
      </c>
      <c r="F1431">
        <v>46</v>
      </c>
      <c r="G1431">
        <v>8891828</v>
      </c>
    </row>
    <row r="1432" spans="1:7" hidden="1">
      <c r="A1432" t="s">
        <v>132</v>
      </c>
      <c r="B1432">
        <v>20240316</v>
      </c>
      <c r="C1432">
        <v>490114</v>
      </c>
      <c r="D1432" t="s">
        <v>6190</v>
      </c>
      <c r="E1432" t="s">
        <v>1084</v>
      </c>
      <c r="F1432">
        <v>53</v>
      </c>
      <c r="G1432">
        <v>12574773</v>
      </c>
    </row>
    <row r="1433" spans="1:7" hidden="1">
      <c r="A1433" t="s">
        <v>132</v>
      </c>
      <c r="B1433">
        <v>20240316</v>
      </c>
      <c r="C1433">
        <v>490114</v>
      </c>
      <c r="D1433" t="s">
        <v>6190</v>
      </c>
      <c r="E1433" t="s">
        <v>1035</v>
      </c>
      <c r="F1433">
        <v>412</v>
      </c>
      <c r="G1433">
        <v>11177105</v>
      </c>
    </row>
    <row r="1434" spans="1:7" hidden="1">
      <c r="A1434" t="s">
        <v>132</v>
      </c>
      <c r="B1434">
        <v>20240316</v>
      </c>
      <c r="C1434">
        <v>490114</v>
      </c>
      <c r="D1434" t="s">
        <v>6190</v>
      </c>
      <c r="E1434" t="s">
        <v>1066</v>
      </c>
      <c r="F1434">
        <v>90</v>
      </c>
      <c r="G1434">
        <v>10593512</v>
      </c>
    </row>
    <row r="1435" spans="1:7" hidden="1">
      <c r="A1435" t="s">
        <v>132</v>
      </c>
      <c r="B1435">
        <v>20240316</v>
      </c>
      <c r="C1435">
        <v>490114</v>
      </c>
      <c r="D1435" t="s">
        <v>6190</v>
      </c>
      <c r="E1435" t="s">
        <v>1064</v>
      </c>
      <c r="F1435">
        <v>0</v>
      </c>
      <c r="G1435">
        <v>-771085</v>
      </c>
    </row>
    <row r="1436" spans="1:7" hidden="1">
      <c r="A1436" t="s">
        <v>132</v>
      </c>
      <c r="B1436">
        <v>20240316</v>
      </c>
      <c r="C1436">
        <v>490114</v>
      </c>
      <c r="D1436" t="s">
        <v>6190</v>
      </c>
      <c r="E1436" t="s">
        <v>1092</v>
      </c>
      <c r="F1436">
        <v>0</v>
      </c>
      <c r="G1436">
        <v>-17321903</v>
      </c>
    </row>
    <row r="1437" spans="1:7" hidden="1">
      <c r="A1437" t="s">
        <v>132</v>
      </c>
      <c r="B1437">
        <v>20240316</v>
      </c>
      <c r="C1437">
        <v>490114</v>
      </c>
      <c r="D1437" t="s">
        <v>6190</v>
      </c>
      <c r="E1437" t="s">
        <v>9048</v>
      </c>
      <c r="F1437">
        <v>37</v>
      </c>
      <c r="G1437">
        <v>2167626</v>
      </c>
    </row>
    <row r="1438" spans="1:7" hidden="1">
      <c r="A1438" t="s">
        <v>132</v>
      </c>
      <c r="B1438">
        <v>20240316</v>
      </c>
      <c r="C1438">
        <v>490114</v>
      </c>
      <c r="D1438" t="s">
        <v>6190</v>
      </c>
      <c r="E1438" t="s">
        <v>8342</v>
      </c>
      <c r="F1438">
        <v>90</v>
      </c>
      <c r="G1438">
        <v>49603641</v>
      </c>
    </row>
    <row r="1439" spans="1:7" hidden="1">
      <c r="A1439" t="s">
        <v>132</v>
      </c>
      <c r="B1439">
        <v>20240316</v>
      </c>
      <c r="C1439">
        <v>490114</v>
      </c>
      <c r="D1439" t="s">
        <v>6190</v>
      </c>
      <c r="E1439" t="s">
        <v>1124</v>
      </c>
      <c r="F1439">
        <v>9</v>
      </c>
      <c r="G1439">
        <v>-131203</v>
      </c>
    </row>
    <row r="1440" spans="1:7" hidden="1">
      <c r="A1440" t="s">
        <v>132</v>
      </c>
      <c r="B1440">
        <v>20240316</v>
      </c>
      <c r="C1440">
        <v>490114</v>
      </c>
      <c r="D1440" t="s">
        <v>6190</v>
      </c>
      <c r="E1440" t="s">
        <v>1186</v>
      </c>
      <c r="F1440">
        <v>147</v>
      </c>
      <c r="G1440">
        <v>24268037</v>
      </c>
    </row>
    <row r="1441" spans="1:7" hidden="1">
      <c r="A1441" t="s">
        <v>132</v>
      </c>
      <c r="B1441">
        <v>20240316</v>
      </c>
      <c r="C1441">
        <v>490114</v>
      </c>
      <c r="D1441" t="s">
        <v>6190</v>
      </c>
      <c r="E1441" t="s">
        <v>1582</v>
      </c>
      <c r="F1441">
        <v>147</v>
      </c>
      <c r="G1441">
        <v>-498232</v>
      </c>
    </row>
    <row r="1442" spans="1:7" hidden="1">
      <c r="A1442" t="s">
        <v>132</v>
      </c>
      <c r="B1442">
        <v>20240316</v>
      </c>
      <c r="C1442">
        <v>490114</v>
      </c>
      <c r="D1442" t="s">
        <v>6190</v>
      </c>
      <c r="E1442" t="s">
        <v>8333</v>
      </c>
      <c r="F1442">
        <v>0</v>
      </c>
      <c r="G1442">
        <v>-243</v>
      </c>
    </row>
    <row r="1443" spans="1:7" hidden="1">
      <c r="A1443" t="s">
        <v>132</v>
      </c>
      <c r="B1443">
        <v>20240316</v>
      </c>
      <c r="C1443">
        <v>490114</v>
      </c>
      <c r="D1443" t="s">
        <v>6190</v>
      </c>
      <c r="E1443" t="s">
        <v>1583</v>
      </c>
      <c r="F1443">
        <v>0</v>
      </c>
      <c r="G1443">
        <v>-54611</v>
      </c>
    </row>
    <row r="1444" spans="1:7" hidden="1">
      <c r="A1444" t="s">
        <v>132</v>
      </c>
      <c r="B1444">
        <v>20240316</v>
      </c>
      <c r="C1444">
        <v>490114</v>
      </c>
      <c r="D1444" t="s">
        <v>6190</v>
      </c>
      <c r="E1444" t="s">
        <v>1207</v>
      </c>
      <c r="F1444">
        <v>0</v>
      </c>
      <c r="G1444">
        <v>-69</v>
      </c>
    </row>
    <row r="1445" spans="1:7" hidden="1">
      <c r="A1445" t="s">
        <v>132</v>
      </c>
      <c r="B1445">
        <v>20240316</v>
      </c>
      <c r="C1445">
        <v>490114</v>
      </c>
      <c r="D1445" t="s">
        <v>6190</v>
      </c>
      <c r="E1445" t="s">
        <v>8358</v>
      </c>
      <c r="F1445">
        <v>0</v>
      </c>
      <c r="G1445">
        <v>-17686632</v>
      </c>
    </row>
    <row r="1446" spans="1:7" hidden="1">
      <c r="A1446" t="s">
        <v>132</v>
      </c>
      <c r="B1446">
        <v>20240317</v>
      </c>
      <c r="C1446">
        <v>490114</v>
      </c>
      <c r="D1446" t="s">
        <v>6190</v>
      </c>
      <c r="E1446" t="s">
        <v>1184</v>
      </c>
      <c r="F1446">
        <v>0</v>
      </c>
      <c r="G1446">
        <v>-339075</v>
      </c>
    </row>
    <row r="1447" spans="1:7" hidden="1">
      <c r="A1447" t="s">
        <v>132</v>
      </c>
      <c r="B1447">
        <v>20240317</v>
      </c>
      <c r="C1447">
        <v>490114</v>
      </c>
      <c r="D1447" t="s">
        <v>6190</v>
      </c>
      <c r="E1447" t="s">
        <v>1581</v>
      </c>
      <c r="F1447">
        <v>68</v>
      </c>
      <c r="G1447">
        <v>-22099945</v>
      </c>
    </row>
    <row r="1448" spans="1:7" hidden="1">
      <c r="A1448" t="s">
        <v>132</v>
      </c>
      <c r="B1448">
        <v>20240317</v>
      </c>
      <c r="C1448">
        <v>490114</v>
      </c>
      <c r="D1448" t="s">
        <v>6190</v>
      </c>
      <c r="E1448" t="s">
        <v>1085</v>
      </c>
      <c r="F1448">
        <v>0</v>
      </c>
      <c r="G1448">
        <v>-2335296</v>
      </c>
    </row>
    <row r="1449" spans="1:7" hidden="1">
      <c r="A1449" t="s">
        <v>132</v>
      </c>
      <c r="B1449">
        <v>20240317</v>
      </c>
      <c r="C1449">
        <v>490114</v>
      </c>
      <c r="D1449" t="s">
        <v>6190</v>
      </c>
      <c r="E1449" t="s">
        <v>1194</v>
      </c>
      <c r="F1449">
        <v>0</v>
      </c>
      <c r="G1449">
        <v>-57943575</v>
      </c>
    </row>
    <row r="1450" spans="1:7" hidden="1">
      <c r="A1450" t="s">
        <v>132</v>
      </c>
      <c r="B1450">
        <v>20240317</v>
      </c>
      <c r="C1450">
        <v>490114</v>
      </c>
      <c r="D1450" t="s">
        <v>6190</v>
      </c>
      <c r="E1450" t="s">
        <v>1181</v>
      </c>
      <c r="F1450">
        <v>46</v>
      </c>
      <c r="G1450">
        <v>8891874</v>
      </c>
    </row>
    <row r="1451" spans="1:7" hidden="1">
      <c r="A1451" t="s">
        <v>132</v>
      </c>
      <c r="B1451">
        <v>20240317</v>
      </c>
      <c r="C1451">
        <v>490114</v>
      </c>
      <c r="D1451" t="s">
        <v>6190</v>
      </c>
      <c r="E1451" t="s">
        <v>1084</v>
      </c>
      <c r="F1451">
        <v>53</v>
      </c>
      <c r="G1451">
        <v>12574826</v>
      </c>
    </row>
    <row r="1452" spans="1:7" hidden="1">
      <c r="A1452" t="s">
        <v>132</v>
      </c>
      <c r="B1452">
        <v>20240317</v>
      </c>
      <c r="C1452">
        <v>490114</v>
      </c>
      <c r="D1452" t="s">
        <v>6190</v>
      </c>
      <c r="E1452" t="s">
        <v>1035</v>
      </c>
      <c r="F1452">
        <v>412</v>
      </c>
      <c r="G1452">
        <v>11177517</v>
      </c>
    </row>
    <row r="1453" spans="1:7" hidden="1">
      <c r="A1453" t="s">
        <v>132</v>
      </c>
      <c r="B1453">
        <v>20240317</v>
      </c>
      <c r="C1453">
        <v>490114</v>
      </c>
      <c r="D1453" t="s">
        <v>6190</v>
      </c>
      <c r="E1453" t="s">
        <v>1066</v>
      </c>
      <c r="F1453">
        <v>90</v>
      </c>
      <c r="G1453">
        <v>10593602</v>
      </c>
    </row>
    <row r="1454" spans="1:7" hidden="1">
      <c r="A1454" t="s">
        <v>132</v>
      </c>
      <c r="B1454">
        <v>20240317</v>
      </c>
      <c r="C1454">
        <v>490114</v>
      </c>
      <c r="D1454" t="s">
        <v>6190</v>
      </c>
      <c r="E1454" t="s">
        <v>1064</v>
      </c>
      <c r="F1454">
        <v>0</v>
      </c>
      <c r="G1454">
        <v>-771085</v>
      </c>
    </row>
    <row r="1455" spans="1:7" hidden="1">
      <c r="A1455" t="s">
        <v>132</v>
      </c>
      <c r="B1455">
        <v>20240317</v>
      </c>
      <c r="C1455">
        <v>490114</v>
      </c>
      <c r="D1455" t="s">
        <v>6190</v>
      </c>
      <c r="E1455" t="s">
        <v>1092</v>
      </c>
      <c r="F1455">
        <v>0</v>
      </c>
      <c r="G1455">
        <v>-17321903</v>
      </c>
    </row>
    <row r="1456" spans="1:7" hidden="1">
      <c r="A1456" t="s">
        <v>132</v>
      </c>
      <c r="B1456">
        <v>20240317</v>
      </c>
      <c r="C1456">
        <v>490114</v>
      </c>
      <c r="D1456" t="s">
        <v>6190</v>
      </c>
      <c r="E1456" t="s">
        <v>9048</v>
      </c>
      <c r="F1456">
        <v>37</v>
      </c>
      <c r="G1456">
        <v>2167663</v>
      </c>
    </row>
    <row r="1457" spans="1:7" hidden="1">
      <c r="A1457" t="s">
        <v>132</v>
      </c>
      <c r="B1457">
        <v>20240317</v>
      </c>
      <c r="C1457">
        <v>490114</v>
      </c>
      <c r="D1457" t="s">
        <v>6190</v>
      </c>
      <c r="E1457" t="s">
        <v>8342</v>
      </c>
      <c r="F1457">
        <v>90</v>
      </c>
      <c r="G1457">
        <v>49603731</v>
      </c>
    </row>
    <row r="1458" spans="1:7" hidden="1">
      <c r="A1458" t="s">
        <v>132</v>
      </c>
      <c r="B1458">
        <v>20240317</v>
      </c>
      <c r="C1458">
        <v>490114</v>
      </c>
      <c r="D1458" t="s">
        <v>6190</v>
      </c>
      <c r="E1458" t="s">
        <v>1124</v>
      </c>
      <c r="F1458">
        <v>9</v>
      </c>
      <c r="G1458">
        <v>-131194</v>
      </c>
    </row>
    <row r="1459" spans="1:7" hidden="1">
      <c r="A1459" t="s">
        <v>132</v>
      </c>
      <c r="B1459">
        <v>20240317</v>
      </c>
      <c r="C1459">
        <v>490114</v>
      </c>
      <c r="D1459" t="s">
        <v>6190</v>
      </c>
      <c r="E1459" t="s">
        <v>1186</v>
      </c>
      <c r="F1459">
        <v>147</v>
      </c>
      <c r="G1459">
        <v>24268184</v>
      </c>
    </row>
    <row r="1460" spans="1:7" hidden="1">
      <c r="A1460" t="s">
        <v>132</v>
      </c>
      <c r="B1460">
        <v>20240317</v>
      </c>
      <c r="C1460">
        <v>490114</v>
      </c>
      <c r="D1460" t="s">
        <v>6190</v>
      </c>
      <c r="E1460" t="s">
        <v>1582</v>
      </c>
      <c r="F1460">
        <v>147</v>
      </c>
      <c r="G1460">
        <v>-498085</v>
      </c>
    </row>
    <row r="1461" spans="1:7" hidden="1">
      <c r="A1461" t="s">
        <v>132</v>
      </c>
      <c r="B1461">
        <v>20240317</v>
      </c>
      <c r="C1461">
        <v>490114</v>
      </c>
      <c r="D1461" t="s">
        <v>6190</v>
      </c>
      <c r="E1461" t="s">
        <v>8333</v>
      </c>
      <c r="F1461">
        <v>0</v>
      </c>
      <c r="G1461">
        <v>-243</v>
      </c>
    </row>
    <row r="1462" spans="1:7" hidden="1">
      <c r="A1462" t="s">
        <v>132</v>
      </c>
      <c r="B1462">
        <v>20240317</v>
      </c>
      <c r="C1462">
        <v>490114</v>
      </c>
      <c r="D1462" t="s">
        <v>6190</v>
      </c>
      <c r="E1462" t="s">
        <v>1583</v>
      </c>
      <c r="F1462">
        <v>0</v>
      </c>
      <c r="G1462">
        <v>-54611</v>
      </c>
    </row>
    <row r="1463" spans="1:7" hidden="1">
      <c r="A1463" t="s">
        <v>132</v>
      </c>
      <c r="B1463">
        <v>20240317</v>
      </c>
      <c r="C1463">
        <v>490114</v>
      </c>
      <c r="D1463" t="s">
        <v>6190</v>
      </c>
      <c r="E1463" t="s">
        <v>1207</v>
      </c>
      <c r="F1463">
        <v>0</v>
      </c>
      <c r="G1463">
        <v>-69</v>
      </c>
    </row>
    <row r="1464" spans="1:7" hidden="1">
      <c r="A1464" t="s">
        <v>132</v>
      </c>
      <c r="B1464">
        <v>20240317</v>
      </c>
      <c r="C1464">
        <v>490114</v>
      </c>
      <c r="D1464" t="s">
        <v>6190</v>
      </c>
      <c r="E1464" t="s">
        <v>8358</v>
      </c>
      <c r="F1464">
        <v>0</v>
      </c>
      <c r="G1464">
        <v>-17686632</v>
      </c>
    </row>
    <row r="1465" spans="1:7" hidden="1">
      <c r="A1465" t="s">
        <v>132</v>
      </c>
      <c r="B1465">
        <v>20240318</v>
      </c>
      <c r="C1465">
        <v>490114</v>
      </c>
      <c r="D1465" t="s">
        <v>6190</v>
      </c>
      <c r="E1465" t="s">
        <v>1184</v>
      </c>
      <c r="F1465">
        <v>0</v>
      </c>
      <c r="G1465">
        <v>-339075</v>
      </c>
    </row>
    <row r="1466" spans="1:7" hidden="1">
      <c r="A1466" t="s">
        <v>132</v>
      </c>
      <c r="B1466">
        <v>20240318</v>
      </c>
      <c r="C1466">
        <v>490114</v>
      </c>
      <c r="D1466" t="s">
        <v>6190</v>
      </c>
      <c r="E1466" t="s">
        <v>1581</v>
      </c>
      <c r="F1466">
        <v>66</v>
      </c>
      <c r="G1466">
        <v>-22099879</v>
      </c>
    </row>
    <row r="1467" spans="1:7" hidden="1">
      <c r="A1467" t="s">
        <v>132</v>
      </c>
      <c r="B1467">
        <v>20240318</v>
      </c>
      <c r="C1467">
        <v>490114</v>
      </c>
      <c r="D1467" t="s">
        <v>6190</v>
      </c>
      <c r="E1467" t="s">
        <v>1085</v>
      </c>
      <c r="F1467">
        <v>0</v>
      </c>
      <c r="G1467">
        <v>-2335296</v>
      </c>
    </row>
    <row r="1468" spans="1:7" hidden="1">
      <c r="A1468" t="s">
        <v>132</v>
      </c>
      <c r="B1468">
        <v>20240318</v>
      </c>
      <c r="C1468">
        <v>490114</v>
      </c>
      <c r="D1468" t="s">
        <v>6190</v>
      </c>
      <c r="E1468" t="s">
        <v>1194</v>
      </c>
      <c r="F1468">
        <v>0</v>
      </c>
      <c r="G1468">
        <v>-57943575</v>
      </c>
    </row>
    <row r="1469" spans="1:7" hidden="1">
      <c r="A1469" t="s">
        <v>132</v>
      </c>
      <c r="B1469">
        <v>20240318</v>
      </c>
      <c r="C1469">
        <v>490114</v>
      </c>
      <c r="D1469" t="s">
        <v>6190</v>
      </c>
      <c r="E1469" t="s">
        <v>1181</v>
      </c>
      <c r="F1469">
        <v>45</v>
      </c>
      <c r="G1469">
        <v>8891919</v>
      </c>
    </row>
    <row r="1470" spans="1:7" hidden="1">
      <c r="A1470" t="s">
        <v>132</v>
      </c>
      <c r="B1470">
        <v>20240318</v>
      </c>
      <c r="C1470">
        <v>490114</v>
      </c>
      <c r="D1470" t="s">
        <v>6190</v>
      </c>
      <c r="E1470" t="s">
        <v>1084</v>
      </c>
      <c r="F1470">
        <v>51</v>
      </c>
      <c r="G1470">
        <v>12574877</v>
      </c>
    </row>
    <row r="1471" spans="1:7" hidden="1">
      <c r="A1471" t="s">
        <v>132</v>
      </c>
      <c r="B1471">
        <v>20240318</v>
      </c>
      <c r="C1471">
        <v>490114</v>
      </c>
      <c r="D1471" t="s">
        <v>6190</v>
      </c>
      <c r="E1471" t="s">
        <v>1035</v>
      </c>
      <c r="F1471">
        <v>397</v>
      </c>
      <c r="G1471">
        <v>11177914</v>
      </c>
    </row>
    <row r="1472" spans="1:7" hidden="1">
      <c r="A1472" t="s">
        <v>132</v>
      </c>
      <c r="B1472">
        <v>20240318</v>
      </c>
      <c r="C1472">
        <v>490114</v>
      </c>
      <c r="D1472" t="s">
        <v>6190</v>
      </c>
      <c r="E1472" t="s">
        <v>1066</v>
      </c>
      <c r="F1472">
        <v>87</v>
      </c>
      <c r="G1472">
        <v>10593689</v>
      </c>
    </row>
    <row r="1473" spans="1:7" hidden="1">
      <c r="A1473" t="s">
        <v>132</v>
      </c>
      <c r="B1473">
        <v>20240318</v>
      </c>
      <c r="C1473">
        <v>490114</v>
      </c>
      <c r="D1473" t="s">
        <v>6190</v>
      </c>
      <c r="E1473" t="s">
        <v>1064</v>
      </c>
      <c r="F1473">
        <v>0</v>
      </c>
      <c r="G1473">
        <v>-771085</v>
      </c>
    </row>
    <row r="1474" spans="1:7" hidden="1">
      <c r="A1474" t="s">
        <v>132</v>
      </c>
      <c r="B1474">
        <v>20240318</v>
      </c>
      <c r="C1474">
        <v>490114</v>
      </c>
      <c r="D1474" t="s">
        <v>6190</v>
      </c>
      <c r="E1474" t="s">
        <v>1092</v>
      </c>
      <c r="F1474">
        <v>0</v>
      </c>
      <c r="G1474">
        <v>-17321903</v>
      </c>
    </row>
    <row r="1475" spans="1:7" hidden="1">
      <c r="A1475" t="s">
        <v>132</v>
      </c>
      <c r="B1475">
        <v>20240318</v>
      </c>
      <c r="C1475">
        <v>490114</v>
      </c>
      <c r="D1475" t="s">
        <v>6190</v>
      </c>
      <c r="E1475" t="s">
        <v>9048</v>
      </c>
      <c r="F1475">
        <v>36</v>
      </c>
      <c r="G1475">
        <v>2167699</v>
      </c>
    </row>
    <row r="1476" spans="1:7" hidden="1">
      <c r="A1476" t="s">
        <v>132</v>
      </c>
      <c r="B1476">
        <v>20240318</v>
      </c>
      <c r="C1476">
        <v>490114</v>
      </c>
      <c r="D1476" t="s">
        <v>6190</v>
      </c>
      <c r="E1476" t="s">
        <v>8342</v>
      </c>
      <c r="F1476">
        <v>87</v>
      </c>
      <c r="G1476">
        <v>49603818</v>
      </c>
    </row>
    <row r="1477" spans="1:7" hidden="1">
      <c r="A1477" t="s">
        <v>132</v>
      </c>
      <c r="B1477">
        <v>20240318</v>
      </c>
      <c r="C1477">
        <v>490114</v>
      </c>
      <c r="D1477" t="s">
        <v>6190</v>
      </c>
      <c r="E1477" t="s">
        <v>1124</v>
      </c>
      <c r="F1477">
        <v>9</v>
      </c>
      <c r="G1477">
        <v>-131185</v>
      </c>
    </row>
    <row r="1478" spans="1:7" hidden="1">
      <c r="A1478" t="s">
        <v>132</v>
      </c>
      <c r="B1478">
        <v>20240318</v>
      </c>
      <c r="C1478">
        <v>490114</v>
      </c>
      <c r="D1478" t="s">
        <v>6190</v>
      </c>
      <c r="E1478" t="s">
        <v>1186</v>
      </c>
      <c r="F1478">
        <v>141</v>
      </c>
      <c r="G1478">
        <v>24268325</v>
      </c>
    </row>
    <row r="1479" spans="1:7" hidden="1">
      <c r="A1479" t="s">
        <v>132</v>
      </c>
      <c r="B1479">
        <v>20240318</v>
      </c>
      <c r="C1479">
        <v>490114</v>
      </c>
      <c r="D1479" t="s">
        <v>6190</v>
      </c>
      <c r="E1479" t="s">
        <v>1582</v>
      </c>
      <c r="F1479">
        <v>141</v>
      </c>
      <c r="G1479">
        <v>-497944</v>
      </c>
    </row>
    <row r="1480" spans="1:7" hidden="1">
      <c r="A1480" t="s">
        <v>132</v>
      </c>
      <c r="B1480">
        <v>20240318</v>
      </c>
      <c r="C1480">
        <v>490114</v>
      </c>
      <c r="D1480" t="s">
        <v>6190</v>
      </c>
      <c r="E1480" t="s">
        <v>8333</v>
      </c>
      <c r="F1480">
        <v>0</v>
      </c>
      <c r="G1480">
        <v>-243</v>
      </c>
    </row>
    <row r="1481" spans="1:7" hidden="1">
      <c r="A1481" t="s">
        <v>132</v>
      </c>
      <c r="B1481">
        <v>20240318</v>
      </c>
      <c r="C1481">
        <v>490114</v>
      </c>
      <c r="D1481" t="s">
        <v>6190</v>
      </c>
      <c r="E1481" t="s">
        <v>1583</v>
      </c>
      <c r="F1481">
        <v>0</v>
      </c>
      <c r="G1481">
        <v>-54611</v>
      </c>
    </row>
    <row r="1482" spans="1:7" hidden="1">
      <c r="A1482" t="s">
        <v>132</v>
      </c>
      <c r="B1482">
        <v>20240318</v>
      </c>
      <c r="C1482">
        <v>490114</v>
      </c>
      <c r="D1482" t="s">
        <v>6190</v>
      </c>
      <c r="E1482" t="s">
        <v>1207</v>
      </c>
      <c r="F1482">
        <v>0</v>
      </c>
      <c r="G1482">
        <v>-69</v>
      </c>
    </row>
    <row r="1483" spans="1:7" hidden="1">
      <c r="A1483" t="s">
        <v>132</v>
      </c>
      <c r="B1483">
        <v>20240318</v>
      </c>
      <c r="C1483">
        <v>490114</v>
      </c>
      <c r="D1483" t="s">
        <v>6190</v>
      </c>
      <c r="E1483" t="s">
        <v>8358</v>
      </c>
      <c r="F1483">
        <v>0</v>
      </c>
      <c r="G1483">
        <v>-17686632</v>
      </c>
    </row>
    <row r="1484" spans="1:7" hidden="1">
      <c r="A1484" t="s">
        <v>132</v>
      </c>
      <c r="B1484">
        <v>20240319</v>
      </c>
      <c r="C1484">
        <v>490114</v>
      </c>
      <c r="D1484" t="s">
        <v>6190</v>
      </c>
      <c r="E1484" t="s">
        <v>1184</v>
      </c>
      <c r="F1484">
        <v>0</v>
      </c>
      <c r="G1484">
        <v>-339075</v>
      </c>
    </row>
    <row r="1485" spans="1:7" hidden="1">
      <c r="A1485" t="s">
        <v>132</v>
      </c>
      <c r="B1485">
        <v>20240319</v>
      </c>
      <c r="C1485">
        <v>490114</v>
      </c>
      <c r="D1485" t="s">
        <v>6190</v>
      </c>
      <c r="E1485" t="s">
        <v>1581</v>
      </c>
      <c r="F1485">
        <v>67</v>
      </c>
      <c r="G1485">
        <v>-22099812</v>
      </c>
    </row>
    <row r="1486" spans="1:7" hidden="1">
      <c r="A1486" t="s">
        <v>132</v>
      </c>
      <c r="B1486">
        <v>20240319</v>
      </c>
      <c r="C1486">
        <v>490114</v>
      </c>
      <c r="D1486" t="s">
        <v>6190</v>
      </c>
      <c r="E1486" t="s">
        <v>1085</v>
      </c>
      <c r="F1486">
        <v>0</v>
      </c>
      <c r="G1486">
        <v>-2335296</v>
      </c>
    </row>
    <row r="1487" spans="1:7" hidden="1">
      <c r="A1487" t="s">
        <v>132</v>
      </c>
      <c r="B1487">
        <v>20240319</v>
      </c>
      <c r="C1487">
        <v>490114</v>
      </c>
      <c r="D1487" t="s">
        <v>6190</v>
      </c>
      <c r="E1487" t="s">
        <v>1194</v>
      </c>
      <c r="F1487">
        <v>0</v>
      </c>
      <c r="G1487">
        <v>-57943575</v>
      </c>
    </row>
    <row r="1488" spans="1:7" hidden="1">
      <c r="A1488" t="s">
        <v>132</v>
      </c>
      <c r="B1488">
        <v>20240319</v>
      </c>
      <c r="C1488">
        <v>490114</v>
      </c>
      <c r="D1488" t="s">
        <v>6190</v>
      </c>
      <c r="E1488" t="s">
        <v>1181</v>
      </c>
      <c r="F1488">
        <v>46</v>
      </c>
      <c r="G1488">
        <v>8891965</v>
      </c>
    </row>
    <row r="1489" spans="1:7" hidden="1">
      <c r="A1489" t="s">
        <v>132</v>
      </c>
      <c r="B1489">
        <v>20240319</v>
      </c>
      <c r="C1489">
        <v>490114</v>
      </c>
      <c r="D1489" t="s">
        <v>6190</v>
      </c>
      <c r="E1489" t="s">
        <v>1084</v>
      </c>
      <c r="F1489">
        <v>52</v>
      </c>
      <c r="G1489">
        <v>12574929</v>
      </c>
    </row>
    <row r="1490" spans="1:7" hidden="1">
      <c r="A1490" t="s">
        <v>132</v>
      </c>
      <c r="B1490">
        <v>20240319</v>
      </c>
      <c r="C1490">
        <v>490114</v>
      </c>
      <c r="D1490" t="s">
        <v>6190</v>
      </c>
      <c r="E1490" t="s">
        <v>1035</v>
      </c>
      <c r="F1490">
        <v>408</v>
      </c>
      <c r="G1490">
        <v>11178322</v>
      </c>
    </row>
    <row r="1491" spans="1:7" hidden="1">
      <c r="A1491" t="s">
        <v>132</v>
      </c>
      <c r="B1491">
        <v>20240319</v>
      </c>
      <c r="C1491">
        <v>490114</v>
      </c>
      <c r="D1491" t="s">
        <v>6190</v>
      </c>
      <c r="E1491" t="s">
        <v>1066</v>
      </c>
      <c r="F1491">
        <v>89</v>
      </c>
      <c r="G1491">
        <v>10593778</v>
      </c>
    </row>
    <row r="1492" spans="1:7" hidden="1">
      <c r="A1492" t="s">
        <v>132</v>
      </c>
      <c r="B1492">
        <v>20240319</v>
      </c>
      <c r="C1492">
        <v>490114</v>
      </c>
      <c r="D1492" t="s">
        <v>6190</v>
      </c>
      <c r="E1492" t="s">
        <v>1064</v>
      </c>
      <c r="F1492">
        <v>0</v>
      </c>
      <c r="G1492">
        <v>-771085</v>
      </c>
    </row>
    <row r="1493" spans="1:7" hidden="1">
      <c r="A1493" t="s">
        <v>132</v>
      </c>
      <c r="B1493">
        <v>20240319</v>
      </c>
      <c r="C1493">
        <v>490114</v>
      </c>
      <c r="D1493" t="s">
        <v>6190</v>
      </c>
      <c r="E1493" t="s">
        <v>1092</v>
      </c>
      <c r="F1493">
        <v>0</v>
      </c>
      <c r="G1493">
        <v>-17321903</v>
      </c>
    </row>
    <row r="1494" spans="1:7" hidden="1">
      <c r="A1494" t="s">
        <v>132</v>
      </c>
      <c r="B1494">
        <v>20240319</v>
      </c>
      <c r="C1494">
        <v>490114</v>
      </c>
      <c r="D1494" t="s">
        <v>6190</v>
      </c>
      <c r="E1494" t="s">
        <v>9048</v>
      </c>
      <c r="F1494">
        <v>37</v>
      </c>
      <c r="G1494">
        <v>2167736</v>
      </c>
    </row>
    <row r="1495" spans="1:7" hidden="1">
      <c r="A1495" t="s">
        <v>132</v>
      </c>
      <c r="B1495">
        <v>20240319</v>
      </c>
      <c r="C1495">
        <v>490114</v>
      </c>
      <c r="D1495" t="s">
        <v>6190</v>
      </c>
      <c r="E1495" t="s">
        <v>8342</v>
      </c>
      <c r="F1495">
        <v>89</v>
      </c>
      <c r="G1495">
        <v>49603907</v>
      </c>
    </row>
    <row r="1496" spans="1:7" hidden="1">
      <c r="A1496" t="s">
        <v>132</v>
      </c>
      <c r="B1496">
        <v>20240319</v>
      </c>
      <c r="C1496">
        <v>490114</v>
      </c>
      <c r="D1496" t="s">
        <v>6190</v>
      </c>
      <c r="E1496" t="s">
        <v>1124</v>
      </c>
      <c r="F1496">
        <v>9</v>
      </c>
      <c r="G1496">
        <v>-131176</v>
      </c>
    </row>
    <row r="1497" spans="1:7" hidden="1">
      <c r="A1497" t="s">
        <v>132</v>
      </c>
      <c r="B1497">
        <v>20240319</v>
      </c>
      <c r="C1497">
        <v>490114</v>
      </c>
      <c r="D1497" t="s">
        <v>6190</v>
      </c>
      <c r="E1497" t="s">
        <v>1186</v>
      </c>
      <c r="F1497">
        <v>145</v>
      </c>
      <c r="G1497">
        <v>24268470</v>
      </c>
    </row>
    <row r="1498" spans="1:7" hidden="1">
      <c r="A1498" t="s">
        <v>132</v>
      </c>
      <c r="B1498">
        <v>20240319</v>
      </c>
      <c r="C1498">
        <v>490114</v>
      </c>
      <c r="D1498" t="s">
        <v>6190</v>
      </c>
      <c r="E1498" t="s">
        <v>1582</v>
      </c>
      <c r="F1498">
        <v>145</v>
      </c>
      <c r="G1498">
        <v>-497799</v>
      </c>
    </row>
    <row r="1499" spans="1:7" hidden="1">
      <c r="A1499" t="s">
        <v>132</v>
      </c>
      <c r="B1499">
        <v>20240319</v>
      </c>
      <c r="C1499">
        <v>490114</v>
      </c>
      <c r="D1499" t="s">
        <v>6190</v>
      </c>
      <c r="E1499" t="s">
        <v>8333</v>
      </c>
      <c r="F1499">
        <v>0</v>
      </c>
      <c r="G1499">
        <v>-243</v>
      </c>
    </row>
    <row r="1500" spans="1:7" hidden="1">
      <c r="A1500" t="s">
        <v>132</v>
      </c>
      <c r="B1500">
        <v>20240319</v>
      </c>
      <c r="C1500">
        <v>490114</v>
      </c>
      <c r="D1500" t="s">
        <v>6190</v>
      </c>
      <c r="E1500" t="s">
        <v>1583</v>
      </c>
      <c r="F1500">
        <v>0</v>
      </c>
      <c r="G1500">
        <v>-54611</v>
      </c>
    </row>
    <row r="1501" spans="1:7" hidden="1">
      <c r="A1501" t="s">
        <v>132</v>
      </c>
      <c r="B1501">
        <v>20240319</v>
      </c>
      <c r="C1501">
        <v>490114</v>
      </c>
      <c r="D1501" t="s">
        <v>6190</v>
      </c>
      <c r="E1501" t="s">
        <v>1207</v>
      </c>
      <c r="F1501">
        <v>0</v>
      </c>
      <c r="G1501">
        <v>-69</v>
      </c>
    </row>
    <row r="1502" spans="1:7" hidden="1">
      <c r="A1502" t="s">
        <v>132</v>
      </c>
      <c r="B1502">
        <v>20240319</v>
      </c>
      <c r="C1502">
        <v>490114</v>
      </c>
      <c r="D1502" t="s">
        <v>6190</v>
      </c>
      <c r="E1502" t="s">
        <v>8358</v>
      </c>
      <c r="F1502">
        <v>0</v>
      </c>
      <c r="G1502">
        <v>-17686632</v>
      </c>
    </row>
    <row r="1503" spans="1:7" hidden="1">
      <c r="A1503" t="s">
        <v>132</v>
      </c>
      <c r="B1503">
        <v>20240320</v>
      </c>
      <c r="C1503">
        <v>490114</v>
      </c>
      <c r="D1503" t="s">
        <v>6190</v>
      </c>
      <c r="E1503" t="s">
        <v>1184</v>
      </c>
      <c r="F1503">
        <v>0</v>
      </c>
      <c r="G1503">
        <v>-339075</v>
      </c>
    </row>
    <row r="1504" spans="1:7" hidden="1">
      <c r="A1504" t="s">
        <v>132</v>
      </c>
      <c r="B1504">
        <v>20240320</v>
      </c>
      <c r="C1504">
        <v>490114</v>
      </c>
      <c r="D1504" t="s">
        <v>6190</v>
      </c>
      <c r="E1504" t="s">
        <v>1581</v>
      </c>
      <c r="F1504">
        <v>70</v>
      </c>
      <c r="G1504">
        <v>-22099742</v>
      </c>
    </row>
    <row r="1505" spans="1:7" hidden="1">
      <c r="A1505" t="s">
        <v>132</v>
      </c>
      <c r="B1505">
        <v>20240320</v>
      </c>
      <c r="C1505">
        <v>490114</v>
      </c>
      <c r="D1505" t="s">
        <v>6190</v>
      </c>
      <c r="E1505" t="s">
        <v>1085</v>
      </c>
      <c r="F1505">
        <v>0</v>
      </c>
      <c r="G1505">
        <v>-2335296</v>
      </c>
    </row>
    <row r="1506" spans="1:7" hidden="1">
      <c r="A1506" t="s">
        <v>132</v>
      </c>
      <c r="B1506">
        <v>20240320</v>
      </c>
      <c r="C1506">
        <v>490114</v>
      </c>
      <c r="D1506" t="s">
        <v>6190</v>
      </c>
      <c r="E1506" t="s">
        <v>1194</v>
      </c>
      <c r="F1506">
        <v>0</v>
      </c>
      <c r="G1506">
        <v>-57943575</v>
      </c>
    </row>
    <row r="1507" spans="1:7" hidden="1">
      <c r="A1507" t="s">
        <v>132</v>
      </c>
      <c r="B1507">
        <v>20240320</v>
      </c>
      <c r="C1507">
        <v>490114</v>
      </c>
      <c r="D1507" t="s">
        <v>6190</v>
      </c>
      <c r="E1507" t="s">
        <v>1181</v>
      </c>
      <c r="F1507">
        <v>47</v>
      </c>
      <c r="G1507">
        <v>8892012</v>
      </c>
    </row>
    <row r="1508" spans="1:7" hidden="1">
      <c r="A1508" t="s">
        <v>132</v>
      </c>
      <c r="B1508">
        <v>20240320</v>
      </c>
      <c r="C1508">
        <v>490114</v>
      </c>
      <c r="D1508" t="s">
        <v>6190</v>
      </c>
      <c r="E1508" t="s">
        <v>1084</v>
      </c>
      <c r="F1508">
        <v>54</v>
      </c>
      <c r="G1508">
        <v>12574983</v>
      </c>
    </row>
    <row r="1509" spans="1:7" hidden="1">
      <c r="A1509" t="s">
        <v>132</v>
      </c>
      <c r="B1509">
        <v>20240320</v>
      </c>
      <c r="C1509">
        <v>490114</v>
      </c>
      <c r="D1509" t="s">
        <v>6190</v>
      </c>
      <c r="E1509" t="s">
        <v>1035</v>
      </c>
      <c r="F1509">
        <v>423</v>
      </c>
      <c r="G1509">
        <v>11178745</v>
      </c>
    </row>
    <row r="1510" spans="1:7" hidden="1">
      <c r="A1510" t="s">
        <v>132</v>
      </c>
      <c r="B1510">
        <v>20240320</v>
      </c>
      <c r="C1510">
        <v>490114</v>
      </c>
      <c r="D1510" t="s">
        <v>6190</v>
      </c>
      <c r="E1510" t="s">
        <v>1066</v>
      </c>
      <c r="F1510">
        <v>92</v>
      </c>
      <c r="G1510">
        <v>10593870</v>
      </c>
    </row>
    <row r="1511" spans="1:7" hidden="1">
      <c r="A1511" t="s">
        <v>132</v>
      </c>
      <c r="B1511">
        <v>20240320</v>
      </c>
      <c r="C1511">
        <v>490114</v>
      </c>
      <c r="D1511" t="s">
        <v>6190</v>
      </c>
      <c r="E1511" t="s">
        <v>1064</v>
      </c>
      <c r="F1511">
        <v>0</v>
      </c>
      <c r="G1511">
        <v>-771085</v>
      </c>
    </row>
    <row r="1512" spans="1:7" hidden="1">
      <c r="A1512" t="s">
        <v>132</v>
      </c>
      <c r="B1512">
        <v>20240320</v>
      </c>
      <c r="C1512">
        <v>490114</v>
      </c>
      <c r="D1512" t="s">
        <v>6190</v>
      </c>
      <c r="E1512" t="s">
        <v>1092</v>
      </c>
      <c r="F1512">
        <v>0</v>
      </c>
      <c r="G1512">
        <v>-17321903</v>
      </c>
    </row>
    <row r="1513" spans="1:7" hidden="1">
      <c r="A1513" t="s">
        <v>132</v>
      </c>
      <c r="B1513">
        <v>20240320</v>
      </c>
      <c r="C1513">
        <v>490114</v>
      </c>
      <c r="D1513" t="s">
        <v>6190</v>
      </c>
      <c r="E1513" t="s">
        <v>9048</v>
      </c>
      <c r="F1513">
        <v>38</v>
      </c>
      <c r="G1513">
        <v>2167774</v>
      </c>
    </row>
    <row r="1514" spans="1:7" hidden="1">
      <c r="A1514" t="s">
        <v>132</v>
      </c>
      <c r="B1514">
        <v>20240320</v>
      </c>
      <c r="C1514">
        <v>490114</v>
      </c>
      <c r="D1514" t="s">
        <v>6190</v>
      </c>
      <c r="E1514" t="s">
        <v>8342</v>
      </c>
      <c r="F1514">
        <v>92</v>
      </c>
      <c r="G1514">
        <v>49603999</v>
      </c>
    </row>
    <row r="1515" spans="1:7" hidden="1">
      <c r="A1515" t="s">
        <v>132</v>
      </c>
      <c r="B1515">
        <v>20240320</v>
      </c>
      <c r="C1515">
        <v>490114</v>
      </c>
      <c r="D1515" t="s">
        <v>6190</v>
      </c>
      <c r="E1515" t="s">
        <v>1124</v>
      </c>
      <c r="F1515">
        <v>9</v>
      </c>
      <c r="G1515">
        <v>-131167</v>
      </c>
    </row>
    <row r="1516" spans="1:7" hidden="1">
      <c r="A1516" t="s">
        <v>132</v>
      </c>
      <c r="B1516">
        <v>20240320</v>
      </c>
      <c r="C1516">
        <v>490114</v>
      </c>
      <c r="D1516" t="s">
        <v>6190</v>
      </c>
      <c r="E1516" t="s">
        <v>1186</v>
      </c>
      <c r="F1516">
        <v>149</v>
      </c>
      <c r="G1516">
        <v>24268619</v>
      </c>
    </row>
    <row r="1517" spans="1:7" hidden="1">
      <c r="A1517" t="s">
        <v>132</v>
      </c>
      <c r="B1517">
        <v>20240320</v>
      </c>
      <c r="C1517">
        <v>490114</v>
      </c>
      <c r="D1517" t="s">
        <v>6190</v>
      </c>
      <c r="E1517" t="s">
        <v>1582</v>
      </c>
      <c r="F1517">
        <v>149</v>
      </c>
      <c r="G1517">
        <v>-497650</v>
      </c>
    </row>
    <row r="1518" spans="1:7" hidden="1">
      <c r="A1518" t="s">
        <v>132</v>
      </c>
      <c r="B1518">
        <v>20240320</v>
      </c>
      <c r="C1518">
        <v>490114</v>
      </c>
      <c r="D1518" t="s">
        <v>6190</v>
      </c>
      <c r="E1518" t="s">
        <v>8333</v>
      </c>
      <c r="F1518">
        <v>0</v>
      </c>
      <c r="G1518">
        <v>-243</v>
      </c>
    </row>
    <row r="1519" spans="1:7" hidden="1">
      <c r="A1519" t="s">
        <v>132</v>
      </c>
      <c r="B1519">
        <v>20240320</v>
      </c>
      <c r="C1519">
        <v>490114</v>
      </c>
      <c r="D1519" t="s">
        <v>6190</v>
      </c>
      <c r="E1519" t="s">
        <v>1583</v>
      </c>
      <c r="F1519">
        <v>0</v>
      </c>
      <c r="G1519">
        <v>-54611</v>
      </c>
    </row>
    <row r="1520" spans="1:7" hidden="1">
      <c r="A1520" t="s">
        <v>132</v>
      </c>
      <c r="B1520">
        <v>20240320</v>
      </c>
      <c r="C1520">
        <v>490114</v>
      </c>
      <c r="D1520" t="s">
        <v>6190</v>
      </c>
      <c r="E1520" t="s">
        <v>1207</v>
      </c>
      <c r="F1520">
        <v>0</v>
      </c>
      <c r="G1520">
        <v>-69</v>
      </c>
    </row>
    <row r="1521" spans="1:7" hidden="1">
      <c r="A1521" t="s">
        <v>132</v>
      </c>
      <c r="B1521">
        <v>20240320</v>
      </c>
      <c r="C1521">
        <v>490114</v>
      </c>
      <c r="D1521" t="s">
        <v>6190</v>
      </c>
      <c r="E1521" t="s">
        <v>8358</v>
      </c>
      <c r="F1521">
        <v>0</v>
      </c>
      <c r="G1521">
        <v>-17686632</v>
      </c>
    </row>
    <row r="1522" spans="1:7" hidden="1">
      <c r="A1522" t="s">
        <v>132</v>
      </c>
      <c r="B1522">
        <v>20240321</v>
      </c>
      <c r="C1522">
        <v>490114</v>
      </c>
      <c r="D1522" t="s">
        <v>6190</v>
      </c>
      <c r="E1522" t="s">
        <v>1184</v>
      </c>
      <c r="F1522">
        <v>0</v>
      </c>
      <c r="G1522">
        <v>-339075</v>
      </c>
    </row>
    <row r="1523" spans="1:7" hidden="1">
      <c r="A1523" t="s">
        <v>132</v>
      </c>
      <c r="B1523">
        <v>20240321</v>
      </c>
      <c r="C1523">
        <v>490114</v>
      </c>
      <c r="D1523" t="s">
        <v>6190</v>
      </c>
      <c r="E1523" t="s">
        <v>1581</v>
      </c>
      <c r="F1523">
        <v>77</v>
      </c>
      <c r="G1523">
        <v>-22099665</v>
      </c>
    </row>
    <row r="1524" spans="1:7" hidden="1">
      <c r="A1524" t="s">
        <v>132</v>
      </c>
      <c r="B1524">
        <v>20240321</v>
      </c>
      <c r="C1524">
        <v>490114</v>
      </c>
      <c r="D1524" t="s">
        <v>6190</v>
      </c>
      <c r="E1524" t="s">
        <v>1085</v>
      </c>
      <c r="F1524">
        <v>0</v>
      </c>
      <c r="G1524">
        <v>-2335296</v>
      </c>
    </row>
    <row r="1525" spans="1:7" hidden="1">
      <c r="A1525" t="s">
        <v>132</v>
      </c>
      <c r="B1525">
        <v>20240321</v>
      </c>
      <c r="C1525">
        <v>490114</v>
      </c>
      <c r="D1525" t="s">
        <v>6190</v>
      </c>
      <c r="E1525" t="s">
        <v>1194</v>
      </c>
      <c r="F1525">
        <v>0</v>
      </c>
      <c r="G1525">
        <v>-57943575</v>
      </c>
    </row>
    <row r="1526" spans="1:7" hidden="1">
      <c r="A1526" t="s">
        <v>132</v>
      </c>
      <c r="B1526">
        <v>20240321</v>
      </c>
      <c r="C1526">
        <v>490114</v>
      </c>
      <c r="D1526" t="s">
        <v>6190</v>
      </c>
      <c r="E1526" t="s">
        <v>1181</v>
      </c>
      <c r="F1526">
        <v>52</v>
      </c>
      <c r="G1526">
        <v>8892064</v>
      </c>
    </row>
    <row r="1527" spans="1:7" hidden="1">
      <c r="A1527" t="s">
        <v>132</v>
      </c>
      <c r="B1527">
        <v>20240321</v>
      </c>
      <c r="C1527">
        <v>490114</v>
      </c>
      <c r="D1527" t="s">
        <v>6190</v>
      </c>
      <c r="E1527" t="s">
        <v>1084</v>
      </c>
      <c r="F1527">
        <v>59</v>
      </c>
      <c r="G1527">
        <v>12575042</v>
      </c>
    </row>
    <row r="1528" spans="1:7" hidden="1">
      <c r="A1528" t="s">
        <v>132</v>
      </c>
      <c r="B1528">
        <v>20240321</v>
      </c>
      <c r="C1528">
        <v>490114</v>
      </c>
      <c r="D1528" t="s">
        <v>6190</v>
      </c>
      <c r="E1528" t="s">
        <v>1035</v>
      </c>
      <c r="F1528">
        <v>469</v>
      </c>
      <c r="G1528">
        <v>11179214</v>
      </c>
    </row>
    <row r="1529" spans="1:7" hidden="1">
      <c r="A1529" t="s">
        <v>132</v>
      </c>
      <c r="B1529">
        <v>20240321</v>
      </c>
      <c r="C1529">
        <v>490114</v>
      </c>
      <c r="D1529" t="s">
        <v>6190</v>
      </c>
      <c r="E1529" t="s">
        <v>1066</v>
      </c>
      <c r="F1529">
        <v>101</v>
      </c>
      <c r="G1529">
        <v>10593971</v>
      </c>
    </row>
    <row r="1530" spans="1:7" hidden="1">
      <c r="A1530" t="s">
        <v>132</v>
      </c>
      <c r="B1530">
        <v>20240321</v>
      </c>
      <c r="C1530">
        <v>490114</v>
      </c>
      <c r="D1530" t="s">
        <v>6190</v>
      </c>
      <c r="E1530" t="s">
        <v>1064</v>
      </c>
      <c r="F1530">
        <v>0</v>
      </c>
      <c r="G1530">
        <v>-771085</v>
      </c>
    </row>
    <row r="1531" spans="1:7" hidden="1">
      <c r="A1531" t="s">
        <v>132</v>
      </c>
      <c r="B1531">
        <v>20240321</v>
      </c>
      <c r="C1531">
        <v>490114</v>
      </c>
      <c r="D1531" t="s">
        <v>6190</v>
      </c>
      <c r="E1531" t="s">
        <v>1092</v>
      </c>
      <c r="F1531">
        <v>0</v>
      </c>
      <c r="G1531">
        <v>-17321903</v>
      </c>
    </row>
    <row r="1532" spans="1:7" hidden="1">
      <c r="A1532" t="s">
        <v>132</v>
      </c>
      <c r="B1532">
        <v>20240321</v>
      </c>
      <c r="C1532">
        <v>490114</v>
      </c>
      <c r="D1532" t="s">
        <v>6190</v>
      </c>
      <c r="E1532" t="s">
        <v>9048</v>
      </c>
      <c r="F1532">
        <v>42</v>
      </c>
      <c r="G1532">
        <v>2167816</v>
      </c>
    </row>
    <row r="1533" spans="1:7" hidden="1">
      <c r="A1533" t="s">
        <v>132</v>
      </c>
      <c r="B1533">
        <v>20240321</v>
      </c>
      <c r="C1533">
        <v>490114</v>
      </c>
      <c r="D1533" t="s">
        <v>6190</v>
      </c>
      <c r="E1533" t="s">
        <v>8342</v>
      </c>
      <c r="F1533">
        <v>101</v>
      </c>
      <c r="G1533">
        <v>49604100</v>
      </c>
    </row>
    <row r="1534" spans="1:7" hidden="1">
      <c r="A1534" t="s">
        <v>132</v>
      </c>
      <c r="B1534">
        <v>20240321</v>
      </c>
      <c r="C1534">
        <v>490114</v>
      </c>
      <c r="D1534" t="s">
        <v>6190</v>
      </c>
      <c r="E1534" t="s">
        <v>1124</v>
      </c>
      <c r="F1534">
        <v>10</v>
      </c>
      <c r="G1534">
        <v>-131157</v>
      </c>
    </row>
    <row r="1535" spans="1:7" hidden="1">
      <c r="A1535" t="s">
        <v>132</v>
      </c>
      <c r="B1535">
        <v>20240321</v>
      </c>
      <c r="C1535">
        <v>490114</v>
      </c>
      <c r="D1535" t="s">
        <v>6190</v>
      </c>
      <c r="E1535" t="s">
        <v>1186</v>
      </c>
      <c r="F1535">
        <v>165</v>
      </c>
      <c r="G1535">
        <v>24268784</v>
      </c>
    </row>
    <row r="1536" spans="1:7" hidden="1">
      <c r="A1536" t="s">
        <v>132</v>
      </c>
      <c r="B1536">
        <v>20240321</v>
      </c>
      <c r="C1536">
        <v>490114</v>
      </c>
      <c r="D1536" t="s">
        <v>6190</v>
      </c>
      <c r="E1536" t="s">
        <v>1582</v>
      </c>
      <c r="F1536">
        <v>165</v>
      </c>
      <c r="G1536">
        <v>-497485</v>
      </c>
    </row>
    <row r="1537" spans="1:7" hidden="1">
      <c r="A1537" t="s">
        <v>132</v>
      </c>
      <c r="B1537">
        <v>20240321</v>
      </c>
      <c r="C1537">
        <v>490114</v>
      </c>
      <c r="D1537" t="s">
        <v>6190</v>
      </c>
      <c r="E1537" t="s">
        <v>8333</v>
      </c>
      <c r="F1537">
        <v>0</v>
      </c>
      <c r="G1537">
        <v>-243</v>
      </c>
    </row>
    <row r="1538" spans="1:7" hidden="1">
      <c r="A1538" t="s">
        <v>132</v>
      </c>
      <c r="B1538">
        <v>20240321</v>
      </c>
      <c r="C1538">
        <v>490114</v>
      </c>
      <c r="D1538" t="s">
        <v>6190</v>
      </c>
      <c r="E1538" t="s">
        <v>1583</v>
      </c>
      <c r="F1538">
        <v>0</v>
      </c>
      <c r="G1538">
        <v>-54611</v>
      </c>
    </row>
    <row r="1539" spans="1:7" hidden="1">
      <c r="A1539" t="s">
        <v>132</v>
      </c>
      <c r="B1539">
        <v>20240321</v>
      </c>
      <c r="C1539">
        <v>490114</v>
      </c>
      <c r="D1539" t="s">
        <v>6190</v>
      </c>
      <c r="E1539" t="s">
        <v>1207</v>
      </c>
      <c r="F1539">
        <v>0</v>
      </c>
      <c r="G1539">
        <v>-69</v>
      </c>
    </row>
    <row r="1540" spans="1:7" hidden="1">
      <c r="A1540" t="s">
        <v>132</v>
      </c>
      <c r="B1540">
        <v>20240321</v>
      </c>
      <c r="C1540">
        <v>490114</v>
      </c>
      <c r="D1540" t="s">
        <v>6190</v>
      </c>
      <c r="E1540" t="s">
        <v>8358</v>
      </c>
      <c r="F1540">
        <v>0</v>
      </c>
      <c r="G1540">
        <v>-17686632</v>
      </c>
    </row>
    <row r="1541" spans="1:7" hidden="1">
      <c r="A1541" t="s">
        <v>132</v>
      </c>
      <c r="B1541">
        <v>20240322</v>
      </c>
      <c r="C1541">
        <v>490114</v>
      </c>
      <c r="D1541" t="s">
        <v>6190</v>
      </c>
      <c r="E1541" t="s">
        <v>1184</v>
      </c>
      <c r="F1541">
        <v>0</v>
      </c>
      <c r="G1541">
        <v>-339075</v>
      </c>
    </row>
    <row r="1542" spans="1:7" hidden="1">
      <c r="A1542" t="s">
        <v>132</v>
      </c>
      <c r="B1542">
        <v>20240322</v>
      </c>
      <c r="C1542">
        <v>490114</v>
      </c>
      <c r="D1542" t="s">
        <v>6190</v>
      </c>
      <c r="E1542" t="s">
        <v>1581</v>
      </c>
      <c r="F1542">
        <v>73</v>
      </c>
      <c r="G1542">
        <v>-22099592</v>
      </c>
    </row>
    <row r="1543" spans="1:7" hidden="1">
      <c r="A1543" t="s">
        <v>132</v>
      </c>
      <c r="B1543">
        <v>20240322</v>
      </c>
      <c r="C1543">
        <v>490114</v>
      </c>
      <c r="D1543" t="s">
        <v>6190</v>
      </c>
      <c r="E1543" t="s">
        <v>1085</v>
      </c>
      <c r="F1543">
        <v>0</v>
      </c>
      <c r="G1543">
        <v>-2335296</v>
      </c>
    </row>
    <row r="1544" spans="1:7" hidden="1">
      <c r="A1544" t="s">
        <v>132</v>
      </c>
      <c r="B1544">
        <v>20240322</v>
      </c>
      <c r="C1544">
        <v>490114</v>
      </c>
      <c r="D1544" t="s">
        <v>6190</v>
      </c>
      <c r="E1544" t="s">
        <v>1194</v>
      </c>
      <c r="F1544">
        <v>0</v>
      </c>
      <c r="G1544">
        <v>-57943575</v>
      </c>
    </row>
    <row r="1545" spans="1:7" hidden="1">
      <c r="A1545" t="s">
        <v>132</v>
      </c>
      <c r="B1545">
        <v>20240322</v>
      </c>
      <c r="C1545">
        <v>490114</v>
      </c>
      <c r="D1545" t="s">
        <v>6190</v>
      </c>
      <c r="E1545" t="s">
        <v>1181</v>
      </c>
      <c r="F1545">
        <v>50</v>
      </c>
      <c r="G1545">
        <v>8892114</v>
      </c>
    </row>
    <row r="1546" spans="1:7" hidden="1">
      <c r="A1546" t="s">
        <v>132</v>
      </c>
      <c r="B1546">
        <v>20240322</v>
      </c>
      <c r="C1546">
        <v>490114</v>
      </c>
      <c r="D1546" t="s">
        <v>6190</v>
      </c>
      <c r="E1546" t="s">
        <v>1084</v>
      </c>
      <c r="F1546">
        <v>56</v>
      </c>
      <c r="G1546">
        <v>12575098</v>
      </c>
    </row>
    <row r="1547" spans="1:7" hidden="1">
      <c r="A1547" t="s">
        <v>132</v>
      </c>
      <c r="B1547">
        <v>20240322</v>
      </c>
      <c r="C1547">
        <v>490114</v>
      </c>
      <c r="D1547" t="s">
        <v>6190</v>
      </c>
      <c r="E1547" t="s">
        <v>1035</v>
      </c>
      <c r="F1547">
        <v>444</v>
      </c>
      <c r="G1547">
        <v>11179658</v>
      </c>
    </row>
    <row r="1548" spans="1:7" hidden="1">
      <c r="A1548" t="s">
        <v>132</v>
      </c>
      <c r="B1548">
        <v>20240322</v>
      </c>
      <c r="C1548">
        <v>490114</v>
      </c>
      <c r="D1548" t="s">
        <v>6190</v>
      </c>
      <c r="E1548" t="s">
        <v>1066</v>
      </c>
      <c r="F1548">
        <v>96</v>
      </c>
      <c r="G1548">
        <v>10594067</v>
      </c>
    </row>
    <row r="1549" spans="1:7" hidden="1">
      <c r="A1549" t="s">
        <v>132</v>
      </c>
      <c r="B1549">
        <v>20240322</v>
      </c>
      <c r="C1549">
        <v>490114</v>
      </c>
      <c r="D1549" t="s">
        <v>6190</v>
      </c>
      <c r="E1549" t="s">
        <v>1064</v>
      </c>
      <c r="F1549">
        <v>0</v>
      </c>
      <c r="G1549">
        <v>-771085</v>
      </c>
    </row>
    <row r="1550" spans="1:7" hidden="1">
      <c r="A1550" t="s">
        <v>132</v>
      </c>
      <c r="B1550">
        <v>20240322</v>
      </c>
      <c r="C1550">
        <v>490114</v>
      </c>
      <c r="D1550" t="s">
        <v>6190</v>
      </c>
      <c r="E1550" t="s">
        <v>1092</v>
      </c>
      <c r="F1550">
        <v>0</v>
      </c>
      <c r="G1550">
        <v>-17321903</v>
      </c>
    </row>
    <row r="1551" spans="1:7" hidden="1">
      <c r="A1551" t="s">
        <v>132</v>
      </c>
      <c r="B1551">
        <v>20240322</v>
      </c>
      <c r="C1551">
        <v>490114</v>
      </c>
      <c r="D1551" t="s">
        <v>6190</v>
      </c>
      <c r="E1551" t="s">
        <v>9048</v>
      </c>
      <c r="F1551">
        <v>40</v>
      </c>
      <c r="G1551">
        <v>2167856</v>
      </c>
    </row>
    <row r="1552" spans="1:7" hidden="1">
      <c r="A1552" t="s">
        <v>132</v>
      </c>
      <c r="B1552">
        <v>20240322</v>
      </c>
      <c r="C1552">
        <v>490114</v>
      </c>
      <c r="D1552" t="s">
        <v>6190</v>
      </c>
      <c r="E1552" t="s">
        <v>8342</v>
      </c>
      <c r="F1552">
        <v>96</v>
      </c>
      <c r="G1552">
        <v>49604196</v>
      </c>
    </row>
    <row r="1553" spans="1:7" hidden="1">
      <c r="A1553" t="s">
        <v>132</v>
      </c>
      <c r="B1553">
        <v>20240322</v>
      </c>
      <c r="C1553">
        <v>490114</v>
      </c>
      <c r="D1553" t="s">
        <v>6190</v>
      </c>
      <c r="E1553" t="s">
        <v>1124</v>
      </c>
      <c r="F1553">
        <v>10</v>
      </c>
      <c r="G1553">
        <v>-131147</v>
      </c>
    </row>
    <row r="1554" spans="1:7" hidden="1">
      <c r="A1554" t="s">
        <v>132</v>
      </c>
      <c r="B1554">
        <v>20240322</v>
      </c>
      <c r="C1554">
        <v>490114</v>
      </c>
      <c r="D1554" t="s">
        <v>6190</v>
      </c>
      <c r="E1554" t="s">
        <v>1186</v>
      </c>
      <c r="F1554">
        <v>156</v>
      </c>
      <c r="G1554">
        <v>24268940</v>
      </c>
    </row>
    <row r="1555" spans="1:7" hidden="1">
      <c r="A1555" t="s">
        <v>132</v>
      </c>
      <c r="B1555">
        <v>20240322</v>
      </c>
      <c r="C1555">
        <v>490114</v>
      </c>
      <c r="D1555" t="s">
        <v>6190</v>
      </c>
      <c r="E1555" t="s">
        <v>1582</v>
      </c>
      <c r="F1555">
        <v>156</v>
      </c>
      <c r="G1555">
        <v>-497329</v>
      </c>
    </row>
    <row r="1556" spans="1:7" hidden="1">
      <c r="A1556" t="s">
        <v>132</v>
      </c>
      <c r="B1556">
        <v>20240322</v>
      </c>
      <c r="C1556">
        <v>490114</v>
      </c>
      <c r="D1556" t="s">
        <v>6190</v>
      </c>
      <c r="E1556" t="s">
        <v>8333</v>
      </c>
      <c r="F1556">
        <v>0</v>
      </c>
      <c r="G1556">
        <v>-243</v>
      </c>
    </row>
    <row r="1557" spans="1:7" hidden="1">
      <c r="A1557" t="s">
        <v>132</v>
      </c>
      <c r="B1557">
        <v>20240322</v>
      </c>
      <c r="C1557">
        <v>490114</v>
      </c>
      <c r="D1557" t="s">
        <v>6190</v>
      </c>
      <c r="E1557" t="s">
        <v>1583</v>
      </c>
      <c r="F1557">
        <v>0</v>
      </c>
      <c r="G1557">
        <v>-54611</v>
      </c>
    </row>
    <row r="1558" spans="1:7" hidden="1">
      <c r="A1558" t="s">
        <v>132</v>
      </c>
      <c r="B1558">
        <v>20240322</v>
      </c>
      <c r="C1558">
        <v>490114</v>
      </c>
      <c r="D1558" t="s">
        <v>6190</v>
      </c>
      <c r="E1558" t="s">
        <v>1207</v>
      </c>
      <c r="F1558">
        <v>0</v>
      </c>
      <c r="G1558">
        <v>-69</v>
      </c>
    </row>
    <row r="1559" spans="1:7" hidden="1">
      <c r="A1559" t="s">
        <v>132</v>
      </c>
      <c r="B1559">
        <v>20240322</v>
      </c>
      <c r="C1559">
        <v>490114</v>
      </c>
      <c r="D1559" t="s">
        <v>6190</v>
      </c>
      <c r="E1559" t="s">
        <v>8358</v>
      </c>
      <c r="F1559">
        <v>0</v>
      </c>
      <c r="G1559">
        <v>-17686632</v>
      </c>
    </row>
    <row r="1560" spans="1:7" hidden="1">
      <c r="A1560" t="s">
        <v>132</v>
      </c>
      <c r="B1560">
        <v>20240323</v>
      </c>
      <c r="C1560">
        <v>490114</v>
      </c>
      <c r="D1560" t="s">
        <v>6190</v>
      </c>
      <c r="E1560" t="s">
        <v>1184</v>
      </c>
      <c r="F1560">
        <v>0</v>
      </c>
      <c r="G1560">
        <v>-339075</v>
      </c>
    </row>
    <row r="1561" spans="1:7" hidden="1">
      <c r="A1561" t="s">
        <v>132</v>
      </c>
      <c r="B1561">
        <v>20240323</v>
      </c>
      <c r="C1561">
        <v>490114</v>
      </c>
      <c r="D1561" t="s">
        <v>6190</v>
      </c>
      <c r="E1561" t="s">
        <v>1581</v>
      </c>
      <c r="F1561">
        <v>73</v>
      </c>
      <c r="G1561">
        <v>-22099519</v>
      </c>
    </row>
    <row r="1562" spans="1:7" hidden="1">
      <c r="A1562" t="s">
        <v>132</v>
      </c>
      <c r="B1562">
        <v>20240323</v>
      </c>
      <c r="C1562">
        <v>490114</v>
      </c>
      <c r="D1562" t="s">
        <v>6190</v>
      </c>
      <c r="E1562" t="s">
        <v>1085</v>
      </c>
      <c r="F1562">
        <v>0</v>
      </c>
      <c r="G1562">
        <v>-2335296</v>
      </c>
    </row>
    <row r="1563" spans="1:7" hidden="1">
      <c r="A1563" t="s">
        <v>132</v>
      </c>
      <c r="B1563">
        <v>20240323</v>
      </c>
      <c r="C1563">
        <v>490114</v>
      </c>
      <c r="D1563" t="s">
        <v>6190</v>
      </c>
      <c r="E1563" t="s">
        <v>1194</v>
      </c>
      <c r="F1563">
        <v>0</v>
      </c>
      <c r="G1563">
        <v>-57943575</v>
      </c>
    </row>
    <row r="1564" spans="1:7" hidden="1">
      <c r="A1564" t="s">
        <v>132</v>
      </c>
      <c r="B1564">
        <v>20240323</v>
      </c>
      <c r="C1564">
        <v>490114</v>
      </c>
      <c r="D1564" t="s">
        <v>6190</v>
      </c>
      <c r="E1564" t="s">
        <v>1181</v>
      </c>
      <c r="F1564">
        <v>50</v>
      </c>
      <c r="G1564">
        <v>8892164</v>
      </c>
    </row>
    <row r="1565" spans="1:7" hidden="1">
      <c r="A1565" t="s">
        <v>132</v>
      </c>
      <c r="B1565">
        <v>20240323</v>
      </c>
      <c r="C1565">
        <v>490114</v>
      </c>
      <c r="D1565" t="s">
        <v>6190</v>
      </c>
      <c r="E1565" t="s">
        <v>1084</v>
      </c>
      <c r="F1565">
        <v>56</v>
      </c>
      <c r="G1565">
        <v>12575154</v>
      </c>
    </row>
    <row r="1566" spans="1:7" hidden="1">
      <c r="A1566" t="s">
        <v>132</v>
      </c>
      <c r="B1566">
        <v>20240323</v>
      </c>
      <c r="C1566">
        <v>490114</v>
      </c>
      <c r="D1566" t="s">
        <v>6190</v>
      </c>
      <c r="E1566" t="s">
        <v>1035</v>
      </c>
      <c r="F1566">
        <v>444</v>
      </c>
      <c r="G1566">
        <v>11180102</v>
      </c>
    </row>
    <row r="1567" spans="1:7" hidden="1">
      <c r="A1567" t="s">
        <v>132</v>
      </c>
      <c r="B1567">
        <v>20240323</v>
      </c>
      <c r="C1567">
        <v>490114</v>
      </c>
      <c r="D1567" t="s">
        <v>6190</v>
      </c>
      <c r="E1567" t="s">
        <v>1066</v>
      </c>
      <c r="F1567">
        <v>96</v>
      </c>
      <c r="G1567">
        <v>10594163</v>
      </c>
    </row>
    <row r="1568" spans="1:7" hidden="1">
      <c r="A1568" t="s">
        <v>132</v>
      </c>
      <c r="B1568">
        <v>20240323</v>
      </c>
      <c r="C1568">
        <v>490114</v>
      </c>
      <c r="D1568" t="s">
        <v>6190</v>
      </c>
      <c r="E1568" t="s">
        <v>1064</v>
      </c>
      <c r="F1568">
        <v>0</v>
      </c>
      <c r="G1568">
        <v>-771085</v>
      </c>
    </row>
    <row r="1569" spans="1:7" hidden="1">
      <c r="A1569" t="s">
        <v>132</v>
      </c>
      <c r="B1569">
        <v>20240323</v>
      </c>
      <c r="C1569">
        <v>490114</v>
      </c>
      <c r="D1569" t="s">
        <v>6190</v>
      </c>
      <c r="E1569" t="s">
        <v>1092</v>
      </c>
      <c r="F1569">
        <v>0</v>
      </c>
      <c r="G1569">
        <v>-17321903</v>
      </c>
    </row>
    <row r="1570" spans="1:7" hidden="1">
      <c r="A1570" t="s">
        <v>132</v>
      </c>
      <c r="B1570">
        <v>20240323</v>
      </c>
      <c r="C1570">
        <v>490114</v>
      </c>
      <c r="D1570" t="s">
        <v>6190</v>
      </c>
      <c r="E1570" t="s">
        <v>9048</v>
      </c>
      <c r="F1570">
        <v>40</v>
      </c>
      <c r="G1570">
        <v>2167896</v>
      </c>
    </row>
    <row r="1571" spans="1:7" hidden="1">
      <c r="A1571" t="s">
        <v>132</v>
      </c>
      <c r="B1571">
        <v>20240323</v>
      </c>
      <c r="C1571">
        <v>490114</v>
      </c>
      <c r="D1571" t="s">
        <v>6190</v>
      </c>
      <c r="E1571" t="s">
        <v>8342</v>
      </c>
      <c r="F1571">
        <v>96</v>
      </c>
      <c r="G1571">
        <v>49604292</v>
      </c>
    </row>
    <row r="1572" spans="1:7" hidden="1">
      <c r="A1572" t="s">
        <v>132</v>
      </c>
      <c r="B1572">
        <v>20240323</v>
      </c>
      <c r="C1572">
        <v>490114</v>
      </c>
      <c r="D1572" t="s">
        <v>6190</v>
      </c>
      <c r="E1572" t="s">
        <v>1124</v>
      </c>
      <c r="F1572">
        <v>10</v>
      </c>
      <c r="G1572">
        <v>-131137</v>
      </c>
    </row>
    <row r="1573" spans="1:7" hidden="1">
      <c r="A1573" t="s">
        <v>132</v>
      </c>
      <c r="B1573">
        <v>20240323</v>
      </c>
      <c r="C1573">
        <v>490114</v>
      </c>
      <c r="D1573" t="s">
        <v>6190</v>
      </c>
      <c r="E1573" t="s">
        <v>1186</v>
      </c>
      <c r="F1573">
        <v>156</v>
      </c>
      <c r="G1573">
        <v>24269096</v>
      </c>
    </row>
    <row r="1574" spans="1:7" hidden="1">
      <c r="A1574" t="s">
        <v>132</v>
      </c>
      <c r="B1574">
        <v>20240323</v>
      </c>
      <c r="C1574">
        <v>490114</v>
      </c>
      <c r="D1574" t="s">
        <v>6190</v>
      </c>
      <c r="E1574" t="s">
        <v>1582</v>
      </c>
      <c r="F1574">
        <v>156</v>
      </c>
      <c r="G1574">
        <v>-497173</v>
      </c>
    </row>
    <row r="1575" spans="1:7" hidden="1">
      <c r="A1575" t="s">
        <v>132</v>
      </c>
      <c r="B1575">
        <v>20240323</v>
      </c>
      <c r="C1575">
        <v>490114</v>
      </c>
      <c r="D1575" t="s">
        <v>6190</v>
      </c>
      <c r="E1575" t="s">
        <v>8333</v>
      </c>
      <c r="F1575">
        <v>0</v>
      </c>
      <c r="G1575">
        <v>-243</v>
      </c>
    </row>
    <row r="1576" spans="1:7" hidden="1">
      <c r="A1576" t="s">
        <v>132</v>
      </c>
      <c r="B1576">
        <v>20240323</v>
      </c>
      <c r="C1576">
        <v>490114</v>
      </c>
      <c r="D1576" t="s">
        <v>6190</v>
      </c>
      <c r="E1576" t="s">
        <v>1583</v>
      </c>
      <c r="F1576">
        <v>0</v>
      </c>
      <c r="G1576">
        <v>-54611</v>
      </c>
    </row>
    <row r="1577" spans="1:7" hidden="1">
      <c r="A1577" t="s">
        <v>132</v>
      </c>
      <c r="B1577">
        <v>20240323</v>
      </c>
      <c r="C1577">
        <v>490114</v>
      </c>
      <c r="D1577" t="s">
        <v>6190</v>
      </c>
      <c r="E1577" t="s">
        <v>1207</v>
      </c>
      <c r="F1577">
        <v>0</v>
      </c>
      <c r="G1577">
        <v>-69</v>
      </c>
    </row>
    <row r="1578" spans="1:7" hidden="1">
      <c r="A1578" t="s">
        <v>132</v>
      </c>
      <c r="B1578">
        <v>20240323</v>
      </c>
      <c r="C1578">
        <v>490114</v>
      </c>
      <c r="D1578" t="s">
        <v>6190</v>
      </c>
      <c r="E1578" t="s">
        <v>8358</v>
      </c>
      <c r="F1578">
        <v>0</v>
      </c>
      <c r="G1578">
        <v>-17686632</v>
      </c>
    </row>
    <row r="1579" spans="1:7" hidden="1">
      <c r="A1579" t="s">
        <v>132</v>
      </c>
      <c r="B1579">
        <v>20240324</v>
      </c>
      <c r="C1579">
        <v>490114</v>
      </c>
      <c r="D1579" t="s">
        <v>6190</v>
      </c>
      <c r="E1579" t="s">
        <v>1184</v>
      </c>
      <c r="F1579">
        <v>0</v>
      </c>
      <c r="G1579">
        <v>-339075</v>
      </c>
    </row>
    <row r="1580" spans="1:7" hidden="1">
      <c r="A1580" t="s">
        <v>132</v>
      </c>
      <c r="B1580">
        <v>20240324</v>
      </c>
      <c r="C1580">
        <v>490114</v>
      </c>
      <c r="D1580" t="s">
        <v>6190</v>
      </c>
      <c r="E1580" t="s">
        <v>1581</v>
      </c>
      <c r="F1580">
        <v>73</v>
      </c>
      <c r="G1580">
        <v>-22099446</v>
      </c>
    </row>
    <row r="1581" spans="1:7" hidden="1">
      <c r="A1581" t="s">
        <v>132</v>
      </c>
      <c r="B1581">
        <v>20240324</v>
      </c>
      <c r="C1581">
        <v>490114</v>
      </c>
      <c r="D1581" t="s">
        <v>6190</v>
      </c>
      <c r="E1581" t="s">
        <v>1085</v>
      </c>
      <c r="F1581">
        <v>0</v>
      </c>
      <c r="G1581">
        <v>-2335296</v>
      </c>
    </row>
    <row r="1582" spans="1:7" hidden="1">
      <c r="A1582" t="s">
        <v>132</v>
      </c>
      <c r="B1582">
        <v>20240324</v>
      </c>
      <c r="C1582">
        <v>490114</v>
      </c>
      <c r="D1582" t="s">
        <v>6190</v>
      </c>
      <c r="E1582" t="s">
        <v>1194</v>
      </c>
      <c r="F1582">
        <v>0</v>
      </c>
      <c r="G1582">
        <v>-57943575</v>
      </c>
    </row>
    <row r="1583" spans="1:7" hidden="1">
      <c r="A1583" t="s">
        <v>132</v>
      </c>
      <c r="B1583">
        <v>20240324</v>
      </c>
      <c r="C1583">
        <v>490114</v>
      </c>
      <c r="D1583" t="s">
        <v>6190</v>
      </c>
      <c r="E1583" t="s">
        <v>1181</v>
      </c>
      <c r="F1583">
        <v>50</v>
      </c>
      <c r="G1583">
        <v>8892214</v>
      </c>
    </row>
    <row r="1584" spans="1:7" hidden="1">
      <c r="A1584" t="s">
        <v>132</v>
      </c>
      <c r="B1584">
        <v>20240324</v>
      </c>
      <c r="C1584">
        <v>490114</v>
      </c>
      <c r="D1584" t="s">
        <v>6190</v>
      </c>
      <c r="E1584" t="s">
        <v>1084</v>
      </c>
      <c r="F1584">
        <v>56</v>
      </c>
      <c r="G1584">
        <v>12575210</v>
      </c>
    </row>
    <row r="1585" spans="1:7" hidden="1">
      <c r="A1585" t="s">
        <v>132</v>
      </c>
      <c r="B1585">
        <v>20240324</v>
      </c>
      <c r="C1585">
        <v>490114</v>
      </c>
      <c r="D1585" t="s">
        <v>6190</v>
      </c>
      <c r="E1585" t="s">
        <v>1035</v>
      </c>
      <c r="F1585">
        <v>444</v>
      </c>
      <c r="G1585">
        <v>11180546</v>
      </c>
    </row>
    <row r="1586" spans="1:7" hidden="1">
      <c r="A1586" t="s">
        <v>132</v>
      </c>
      <c r="B1586">
        <v>20240324</v>
      </c>
      <c r="C1586">
        <v>490114</v>
      </c>
      <c r="D1586" t="s">
        <v>6190</v>
      </c>
      <c r="E1586" t="s">
        <v>1066</v>
      </c>
      <c r="F1586">
        <v>96</v>
      </c>
      <c r="G1586">
        <v>10594259</v>
      </c>
    </row>
    <row r="1587" spans="1:7" hidden="1">
      <c r="A1587" t="s">
        <v>132</v>
      </c>
      <c r="B1587">
        <v>20240324</v>
      </c>
      <c r="C1587">
        <v>490114</v>
      </c>
      <c r="D1587" t="s">
        <v>6190</v>
      </c>
      <c r="E1587" t="s">
        <v>1064</v>
      </c>
      <c r="F1587">
        <v>0</v>
      </c>
      <c r="G1587">
        <v>-771085</v>
      </c>
    </row>
    <row r="1588" spans="1:7" hidden="1">
      <c r="A1588" t="s">
        <v>132</v>
      </c>
      <c r="B1588">
        <v>20240324</v>
      </c>
      <c r="C1588">
        <v>490114</v>
      </c>
      <c r="D1588" t="s">
        <v>6190</v>
      </c>
      <c r="E1588" t="s">
        <v>1092</v>
      </c>
      <c r="F1588">
        <v>0</v>
      </c>
      <c r="G1588">
        <v>-17321903</v>
      </c>
    </row>
    <row r="1589" spans="1:7" hidden="1">
      <c r="A1589" t="s">
        <v>132</v>
      </c>
      <c r="B1589">
        <v>20240324</v>
      </c>
      <c r="C1589">
        <v>490114</v>
      </c>
      <c r="D1589" t="s">
        <v>6190</v>
      </c>
      <c r="E1589" t="s">
        <v>9048</v>
      </c>
      <c r="F1589">
        <v>40</v>
      </c>
      <c r="G1589">
        <v>2167936</v>
      </c>
    </row>
    <row r="1590" spans="1:7" hidden="1">
      <c r="A1590" t="s">
        <v>132</v>
      </c>
      <c r="B1590">
        <v>20240324</v>
      </c>
      <c r="C1590">
        <v>490114</v>
      </c>
      <c r="D1590" t="s">
        <v>6190</v>
      </c>
      <c r="E1590" t="s">
        <v>8342</v>
      </c>
      <c r="F1590">
        <v>96</v>
      </c>
      <c r="G1590">
        <v>49604388</v>
      </c>
    </row>
    <row r="1591" spans="1:7" hidden="1">
      <c r="A1591" t="s">
        <v>132</v>
      </c>
      <c r="B1591">
        <v>20240324</v>
      </c>
      <c r="C1591">
        <v>490114</v>
      </c>
      <c r="D1591" t="s">
        <v>6190</v>
      </c>
      <c r="E1591" t="s">
        <v>1124</v>
      </c>
      <c r="F1591">
        <v>10</v>
      </c>
      <c r="G1591">
        <v>-131127</v>
      </c>
    </row>
    <row r="1592" spans="1:7" hidden="1">
      <c r="A1592" t="s">
        <v>132</v>
      </c>
      <c r="B1592">
        <v>20240324</v>
      </c>
      <c r="C1592">
        <v>490114</v>
      </c>
      <c r="D1592" t="s">
        <v>6190</v>
      </c>
      <c r="E1592" t="s">
        <v>1186</v>
      </c>
      <c r="F1592">
        <v>156</v>
      </c>
      <c r="G1592">
        <v>24269252</v>
      </c>
    </row>
    <row r="1593" spans="1:7" hidden="1">
      <c r="A1593" t="s">
        <v>132</v>
      </c>
      <c r="B1593">
        <v>20240324</v>
      </c>
      <c r="C1593">
        <v>490114</v>
      </c>
      <c r="D1593" t="s">
        <v>6190</v>
      </c>
      <c r="E1593" t="s">
        <v>1582</v>
      </c>
      <c r="F1593">
        <v>156</v>
      </c>
      <c r="G1593">
        <v>-497017</v>
      </c>
    </row>
    <row r="1594" spans="1:7" hidden="1">
      <c r="A1594" t="s">
        <v>132</v>
      </c>
      <c r="B1594">
        <v>20240324</v>
      </c>
      <c r="C1594">
        <v>490114</v>
      </c>
      <c r="D1594" t="s">
        <v>6190</v>
      </c>
      <c r="E1594" t="s">
        <v>8333</v>
      </c>
      <c r="F1594">
        <v>0</v>
      </c>
      <c r="G1594">
        <v>-243</v>
      </c>
    </row>
    <row r="1595" spans="1:7" hidden="1">
      <c r="A1595" t="s">
        <v>132</v>
      </c>
      <c r="B1595">
        <v>20240324</v>
      </c>
      <c r="C1595">
        <v>490114</v>
      </c>
      <c r="D1595" t="s">
        <v>6190</v>
      </c>
      <c r="E1595" t="s">
        <v>1583</v>
      </c>
      <c r="F1595">
        <v>0</v>
      </c>
      <c r="G1595">
        <v>-54611</v>
      </c>
    </row>
    <row r="1596" spans="1:7" hidden="1">
      <c r="A1596" t="s">
        <v>132</v>
      </c>
      <c r="B1596">
        <v>20240324</v>
      </c>
      <c r="C1596">
        <v>490114</v>
      </c>
      <c r="D1596" t="s">
        <v>6190</v>
      </c>
      <c r="E1596" t="s">
        <v>1207</v>
      </c>
      <c r="F1596">
        <v>0</v>
      </c>
      <c r="G1596">
        <v>-69</v>
      </c>
    </row>
    <row r="1597" spans="1:7" hidden="1">
      <c r="A1597" t="s">
        <v>132</v>
      </c>
      <c r="B1597">
        <v>20240324</v>
      </c>
      <c r="C1597">
        <v>490114</v>
      </c>
      <c r="D1597" t="s">
        <v>6190</v>
      </c>
      <c r="E1597" t="s">
        <v>8358</v>
      </c>
      <c r="F1597">
        <v>0</v>
      </c>
      <c r="G1597">
        <v>-17686632</v>
      </c>
    </row>
    <row r="1598" spans="1:7" hidden="1">
      <c r="A1598" t="s">
        <v>132</v>
      </c>
      <c r="B1598">
        <v>20240325</v>
      </c>
      <c r="C1598">
        <v>490114</v>
      </c>
      <c r="D1598" t="s">
        <v>6190</v>
      </c>
      <c r="E1598" t="s">
        <v>1184</v>
      </c>
      <c r="F1598">
        <v>0</v>
      </c>
      <c r="G1598">
        <v>-339075</v>
      </c>
    </row>
    <row r="1599" spans="1:7" hidden="1">
      <c r="A1599" t="s">
        <v>132</v>
      </c>
      <c r="B1599">
        <v>20240325</v>
      </c>
      <c r="C1599">
        <v>490114</v>
      </c>
      <c r="D1599" t="s">
        <v>6190</v>
      </c>
      <c r="E1599" t="s">
        <v>1581</v>
      </c>
      <c r="F1599">
        <v>69</v>
      </c>
      <c r="G1599">
        <v>-22099377</v>
      </c>
    </row>
    <row r="1600" spans="1:7" hidden="1">
      <c r="A1600" t="s">
        <v>132</v>
      </c>
      <c r="B1600">
        <v>20240325</v>
      </c>
      <c r="C1600">
        <v>490114</v>
      </c>
      <c r="D1600" t="s">
        <v>6190</v>
      </c>
      <c r="E1600" t="s">
        <v>1085</v>
      </c>
      <c r="F1600">
        <v>0</v>
      </c>
      <c r="G1600">
        <v>-2335296</v>
      </c>
    </row>
    <row r="1601" spans="1:7" hidden="1">
      <c r="A1601" t="s">
        <v>132</v>
      </c>
      <c r="B1601">
        <v>20240325</v>
      </c>
      <c r="C1601">
        <v>490114</v>
      </c>
      <c r="D1601" t="s">
        <v>6190</v>
      </c>
      <c r="E1601" t="s">
        <v>1194</v>
      </c>
      <c r="F1601">
        <v>0</v>
      </c>
      <c r="G1601">
        <v>-57943575</v>
      </c>
    </row>
    <row r="1602" spans="1:7" hidden="1">
      <c r="A1602" t="s">
        <v>132</v>
      </c>
      <c r="B1602">
        <v>20240325</v>
      </c>
      <c r="C1602">
        <v>490114</v>
      </c>
      <c r="D1602" t="s">
        <v>6190</v>
      </c>
      <c r="E1602" t="s">
        <v>1181</v>
      </c>
      <c r="F1602">
        <v>47</v>
      </c>
      <c r="G1602">
        <v>8892261</v>
      </c>
    </row>
    <row r="1603" spans="1:7" hidden="1">
      <c r="A1603" t="s">
        <v>132</v>
      </c>
      <c r="B1603">
        <v>20240325</v>
      </c>
      <c r="C1603">
        <v>490114</v>
      </c>
      <c r="D1603" t="s">
        <v>6190</v>
      </c>
      <c r="E1603" t="s">
        <v>1084</v>
      </c>
      <c r="F1603">
        <v>53</v>
      </c>
      <c r="G1603">
        <v>12575263</v>
      </c>
    </row>
    <row r="1604" spans="1:7" hidden="1">
      <c r="A1604" t="s">
        <v>132</v>
      </c>
      <c r="B1604">
        <v>20240325</v>
      </c>
      <c r="C1604">
        <v>490114</v>
      </c>
      <c r="D1604" t="s">
        <v>6190</v>
      </c>
      <c r="E1604" t="s">
        <v>1035</v>
      </c>
      <c r="F1604">
        <v>423</v>
      </c>
      <c r="G1604">
        <v>11180969</v>
      </c>
    </row>
    <row r="1605" spans="1:7" hidden="1">
      <c r="A1605" t="s">
        <v>132</v>
      </c>
      <c r="B1605">
        <v>20240325</v>
      </c>
      <c r="C1605">
        <v>490114</v>
      </c>
      <c r="D1605" t="s">
        <v>6190</v>
      </c>
      <c r="E1605" t="s">
        <v>1066</v>
      </c>
      <c r="F1605">
        <v>91</v>
      </c>
      <c r="G1605">
        <v>10594350</v>
      </c>
    </row>
    <row r="1606" spans="1:7" hidden="1">
      <c r="A1606" t="s">
        <v>132</v>
      </c>
      <c r="B1606">
        <v>20240325</v>
      </c>
      <c r="C1606">
        <v>490114</v>
      </c>
      <c r="D1606" t="s">
        <v>6190</v>
      </c>
      <c r="E1606" t="s">
        <v>1064</v>
      </c>
      <c r="F1606">
        <v>0</v>
      </c>
      <c r="G1606">
        <v>-771085</v>
      </c>
    </row>
    <row r="1607" spans="1:7" hidden="1">
      <c r="A1607" t="s">
        <v>132</v>
      </c>
      <c r="B1607">
        <v>20240325</v>
      </c>
      <c r="C1607">
        <v>490114</v>
      </c>
      <c r="D1607" t="s">
        <v>6190</v>
      </c>
      <c r="E1607" t="s">
        <v>1092</v>
      </c>
      <c r="F1607">
        <v>0</v>
      </c>
      <c r="G1607">
        <v>-17321903</v>
      </c>
    </row>
    <row r="1608" spans="1:7" hidden="1">
      <c r="A1608" t="s">
        <v>132</v>
      </c>
      <c r="B1608">
        <v>20240325</v>
      </c>
      <c r="C1608">
        <v>490114</v>
      </c>
      <c r="D1608" t="s">
        <v>6190</v>
      </c>
      <c r="E1608" t="s">
        <v>9048</v>
      </c>
      <c r="F1608">
        <v>37</v>
      </c>
      <c r="G1608">
        <v>2167973</v>
      </c>
    </row>
    <row r="1609" spans="1:7" hidden="1">
      <c r="A1609" t="s">
        <v>132</v>
      </c>
      <c r="B1609">
        <v>20240325</v>
      </c>
      <c r="C1609">
        <v>490114</v>
      </c>
      <c r="D1609" t="s">
        <v>6190</v>
      </c>
      <c r="E1609" t="s">
        <v>8342</v>
      </c>
      <c r="F1609">
        <v>91</v>
      </c>
      <c r="G1609">
        <v>49604479</v>
      </c>
    </row>
    <row r="1610" spans="1:7" hidden="1">
      <c r="A1610" t="s">
        <v>132</v>
      </c>
      <c r="B1610">
        <v>20240325</v>
      </c>
      <c r="C1610">
        <v>490114</v>
      </c>
      <c r="D1610" t="s">
        <v>6190</v>
      </c>
      <c r="E1610" t="s">
        <v>1124</v>
      </c>
      <c r="F1610">
        <v>9</v>
      </c>
      <c r="G1610">
        <v>-131118</v>
      </c>
    </row>
    <row r="1611" spans="1:7" hidden="1">
      <c r="A1611" t="s">
        <v>132</v>
      </c>
      <c r="B1611">
        <v>20240325</v>
      </c>
      <c r="C1611">
        <v>490114</v>
      </c>
      <c r="D1611" t="s">
        <v>6190</v>
      </c>
      <c r="E1611" t="s">
        <v>1186</v>
      </c>
      <c r="F1611">
        <v>148</v>
      </c>
      <c r="G1611">
        <v>24269400</v>
      </c>
    </row>
    <row r="1612" spans="1:7" hidden="1">
      <c r="A1612" t="s">
        <v>132</v>
      </c>
      <c r="B1612">
        <v>20240325</v>
      </c>
      <c r="C1612">
        <v>490114</v>
      </c>
      <c r="D1612" t="s">
        <v>6190</v>
      </c>
      <c r="E1612" t="s">
        <v>1582</v>
      </c>
      <c r="F1612">
        <v>148</v>
      </c>
      <c r="G1612">
        <v>-496869</v>
      </c>
    </row>
    <row r="1613" spans="1:7" hidden="1">
      <c r="A1613" t="s">
        <v>132</v>
      </c>
      <c r="B1613">
        <v>20240325</v>
      </c>
      <c r="C1613">
        <v>490114</v>
      </c>
      <c r="D1613" t="s">
        <v>6190</v>
      </c>
      <c r="E1613" t="s">
        <v>8333</v>
      </c>
      <c r="F1613">
        <v>0</v>
      </c>
      <c r="G1613">
        <v>-243</v>
      </c>
    </row>
    <row r="1614" spans="1:7" hidden="1">
      <c r="A1614" t="s">
        <v>132</v>
      </c>
      <c r="B1614">
        <v>20240325</v>
      </c>
      <c r="C1614">
        <v>490114</v>
      </c>
      <c r="D1614" t="s">
        <v>6190</v>
      </c>
      <c r="E1614" t="s">
        <v>1583</v>
      </c>
      <c r="F1614">
        <v>0</v>
      </c>
      <c r="G1614">
        <v>-54611</v>
      </c>
    </row>
    <row r="1615" spans="1:7" hidden="1">
      <c r="A1615" t="s">
        <v>132</v>
      </c>
      <c r="B1615">
        <v>20240325</v>
      </c>
      <c r="C1615">
        <v>490114</v>
      </c>
      <c r="D1615" t="s">
        <v>6190</v>
      </c>
      <c r="E1615" t="s">
        <v>1207</v>
      </c>
      <c r="F1615">
        <v>0</v>
      </c>
      <c r="G1615">
        <v>-69</v>
      </c>
    </row>
    <row r="1616" spans="1:7" hidden="1">
      <c r="A1616" t="s">
        <v>132</v>
      </c>
      <c r="B1616">
        <v>20240325</v>
      </c>
      <c r="C1616">
        <v>490114</v>
      </c>
      <c r="D1616" t="s">
        <v>6190</v>
      </c>
      <c r="E1616" t="s">
        <v>8358</v>
      </c>
      <c r="F1616">
        <v>0</v>
      </c>
      <c r="G1616">
        <v>-17686632</v>
      </c>
    </row>
    <row r="1617" spans="1:7" hidden="1">
      <c r="A1617" t="s">
        <v>132</v>
      </c>
      <c r="B1617">
        <v>20240326</v>
      </c>
      <c r="C1617">
        <v>490114</v>
      </c>
      <c r="D1617" t="s">
        <v>6190</v>
      </c>
      <c r="E1617" t="s">
        <v>1184</v>
      </c>
      <c r="F1617">
        <v>0</v>
      </c>
      <c r="G1617">
        <v>-339075</v>
      </c>
    </row>
    <row r="1618" spans="1:7" hidden="1">
      <c r="A1618" t="s">
        <v>132</v>
      </c>
      <c r="B1618">
        <v>20240326</v>
      </c>
      <c r="C1618">
        <v>490114</v>
      </c>
      <c r="D1618" t="s">
        <v>6190</v>
      </c>
      <c r="E1618" t="s">
        <v>1581</v>
      </c>
      <c r="F1618">
        <v>70</v>
      </c>
      <c r="G1618">
        <v>-22099307</v>
      </c>
    </row>
    <row r="1619" spans="1:7" hidden="1">
      <c r="A1619" t="s">
        <v>132</v>
      </c>
      <c r="B1619">
        <v>20240326</v>
      </c>
      <c r="C1619">
        <v>490114</v>
      </c>
      <c r="D1619" t="s">
        <v>6190</v>
      </c>
      <c r="E1619" t="s">
        <v>1085</v>
      </c>
      <c r="F1619">
        <v>0</v>
      </c>
      <c r="G1619">
        <v>-2335296</v>
      </c>
    </row>
    <row r="1620" spans="1:7" hidden="1">
      <c r="A1620" t="s">
        <v>132</v>
      </c>
      <c r="B1620">
        <v>20240326</v>
      </c>
      <c r="C1620">
        <v>490114</v>
      </c>
      <c r="D1620" t="s">
        <v>6190</v>
      </c>
      <c r="E1620" t="s">
        <v>1194</v>
      </c>
      <c r="F1620">
        <v>0</v>
      </c>
      <c r="G1620">
        <v>-57943575</v>
      </c>
    </row>
    <row r="1621" spans="1:7" hidden="1">
      <c r="A1621" t="s">
        <v>132</v>
      </c>
      <c r="B1621">
        <v>20240326</v>
      </c>
      <c r="C1621">
        <v>490114</v>
      </c>
      <c r="D1621" t="s">
        <v>6190</v>
      </c>
      <c r="E1621" t="s">
        <v>1181</v>
      </c>
      <c r="F1621">
        <v>48</v>
      </c>
      <c r="G1621">
        <v>8892309</v>
      </c>
    </row>
    <row r="1622" spans="1:7" hidden="1">
      <c r="A1622" t="s">
        <v>132</v>
      </c>
      <c r="B1622">
        <v>20240326</v>
      </c>
      <c r="C1622">
        <v>490114</v>
      </c>
      <c r="D1622" t="s">
        <v>6190</v>
      </c>
      <c r="E1622" t="s">
        <v>1084</v>
      </c>
      <c r="F1622">
        <v>54</v>
      </c>
      <c r="G1622">
        <v>12575317</v>
      </c>
    </row>
    <row r="1623" spans="1:7" hidden="1">
      <c r="A1623" t="s">
        <v>132</v>
      </c>
      <c r="B1623">
        <v>20240326</v>
      </c>
      <c r="C1623">
        <v>490114</v>
      </c>
      <c r="D1623" t="s">
        <v>6190</v>
      </c>
      <c r="E1623" t="s">
        <v>1035</v>
      </c>
      <c r="F1623">
        <v>431</v>
      </c>
      <c r="G1623">
        <v>11181400</v>
      </c>
    </row>
    <row r="1624" spans="1:7" hidden="1">
      <c r="A1624" t="s">
        <v>132</v>
      </c>
      <c r="B1624">
        <v>20240326</v>
      </c>
      <c r="C1624">
        <v>490114</v>
      </c>
      <c r="D1624" t="s">
        <v>6190</v>
      </c>
      <c r="E1624" t="s">
        <v>1066</v>
      </c>
      <c r="F1624">
        <v>93</v>
      </c>
      <c r="G1624">
        <v>10594443</v>
      </c>
    </row>
    <row r="1625" spans="1:7" hidden="1">
      <c r="A1625" t="s">
        <v>132</v>
      </c>
      <c r="B1625">
        <v>20240326</v>
      </c>
      <c r="C1625">
        <v>490114</v>
      </c>
      <c r="D1625" t="s">
        <v>6190</v>
      </c>
      <c r="E1625" t="s">
        <v>1064</v>
      </c>
      <c r="F1625">
        <v>0</v>
      </c>
      <c r="G1625">
        <v>-771085</v>
      </c>
    </row>
    <row r="1626" spans="1:7" hidden="1">
      <c r="A1626" t="s">
        <v>132</v>
      </c>
      <c r="B1626">
        <v>20240326</v>
      </c>
      <c r="C1626">
        <v>490114</v>
      </c>
      <c r="D1626" t="s">
        <v>6190</v>
      </c>
      <c r="E1626" t="s">
        <v>1092</v>
      </c>
      <c r="F1626">
        <v>0</v>
      </c>
      <c r="G1626">
        <v>-17321903</v>
      </c>
    </row>
    <row r="1627" spans="1:7" hidden="1">
      <c r="A1627" t="s">
        <v>132</v>
      </c>
      <c r="B1627">
        <v>20240326</v>
      </c>
      <c r="C1627">
        <v>490114</v>
      </c>
      <c r="D1627" t="s">
        <v>6190</v>
      </c>
      <c r="E1627" t="s">
        <v>9048</v>
      </c>
      <c r="F1627">
        <v>38</v>
      </c>
      <c r="G1627">
        <v>2168011</v>
      </c>
    </row>
    <row r="1628" spans="1:7" hidden="1">
      <c r="A1628" t="s">
        <v>132</v>
      </c>
      <c r="B1628">
        <v>20240326</v>
      </c>
      <c r="C1628">
        <v>490114</v>
      </c>
      <c r="D1628" t="s">
        <v>6190</v>
      </c>
      <c r="E1628" t="s">
        <v>8342</v>
      </c>
      <c r="F1628">
        <v>93</v>
      </c>
      <c r="G1628">
        <v>49604572</v>
      </c>
    </row>
    <row r="1629" spans="1:7" hidden="1">
      <c r="A1629" t="s">
        <v>132</v>
      </c>
      <c r="B1629">
        <v>20240326</v>
      </c>
      <c r="C1629">
        <v>490114</v>
      </c>
      <c r="D1629" t="s">
        <v>6190</v>
      </c>
      <c r="E1629" t="s">
        <v>1124</v>
      </c>
      <c r="F1629">
        <v>9</v>
      </c>
      <c r="G1629">
        <v>-131109</v>
      </c>
    </row>
    <row r="1630" spans="1:7" hidden="1">
      <c r="A1630" t="s">
        <v>132</v>
      </c>
      <c r="B1630">
        <v>20240326</v>
      </c>
      <c r="C1630">
        <v>490114</v>
      </c>
      <c r="D1630" t="s">
        <v>6190</v>
      </c>
      <c r="E1630" t="s">
        <v>1186</v>
      </c>
      <c r="F1630">
        <v>151</v>
      </c>
      <c r="G1630">
        <v>24269551</v>
      </c>
    </row>
    <row r="1631" spans="1:7" hidden="1">
      <c r="A1631" t="s">
        <v>132</v>
      </c>
      <c r="B1631">
        <v>20240326</v>
      </c>
      <c r="C1631">
        <v>490114</v>
      </c>
      <c r="D1631" t="s">
        <v>6190</v>
      </c>
      <c r="E1631" t="s">
        <v>1582</v>
      </c>
      <c r="F1631">
        <v>151</v>
      </c>
      <c r="G1631">
        <v>-496718</v>
      </c>
    </row>
    <row r="1632" spans="1:7" hidden="1">
      <c r="A1632" t="s">
        <v>132</v>
      </c>
      <c r="B1632">
        <v>20240326</v>
      </c>
      <c r="C1632">
        <v>490114</v>
      </c>
      <c r="D1632" t="s">
        <v>6190</v>
      </c>
      <c r="E1632" t="s">
        <v>8333</v>
      </c>
      <c r="F1632">
        <v>0</v>
      </c>
      <c r="G1632">
        <v>-243</v>
      </c>
    </row>
    <row r="1633" spans="1:7" hidden="1">
      <c r="A1633" t="s">
        <v>132</v>
      </c>
      <c r="B1633">
        <v>20240326</v>
      </c>
      <c r="C1633">
        <v>490114</v>
      </c>
      <c r="D1633" t="s">
        <v>6190</v>
      </c>
      <c r="E1633" t="s">
        <v>1583</v>
      </c>
      <c r="F1633">
        <v>0</v>
      </c>
      <c r="G1633">
        <v>-54611</v>
      </c>
    </row>
    <row r="1634" spans="1:7" hidden="1">
      <c r="A1634" t="s">
        <v>132</v>
      </c>
      <c r="B1634">
        <v>20240326</v>
      </c>
      <c r="C1634">
        <v>490114</v>
      </c>
      <c r="D1634" t="s">
        <v>6190</v>
      </c>
      <c r="E1634" t="s">
        <v>1207</v>
      </c>
      <c r="F1634">
        <v>0</v>
      </c>
      <c r="G1634">
        <v>-69</v>
      </c>
    </row>
    <row r="1635" spans="1:7" hidden="1">
      <c r="A1635" t="s">
        <v>132</v>
      </c>
      <c r="B1635">
        <v>20240326</v>
      </c>
      <c r="C1635">
        <v>490114</v>
      </c>
      <c r="D1635" t="s">
        <v>6190</v>
      </c>
      <c r="E1635" t="s">
        <v>8358</v>
      </c>
      <c r="F1635">
        <v>0</v>
      </c>
      <c r="G1635">
        <v>-17686632</v>
      </c>
    </row>
    <row r="1636" spans="1:7" hidden="1">
      <c r="A1636" t="s">
        <v>132</v>
      </c>
      <c r="B1636">
        <v>20240327</v>
      </c>
      <c r="C1636">
        <v>490114</v>
      </c>
      <c r="D1636" t="s">
        <v>6190</v>
      </c>
      <c r="E1636" t="s">
        <v>1184</v>
      </c>
      <c r="F1636">
        <v>0</v>
      </c>
      <c r="G1636">
        <v>-339075</v>
      </c>
    </row>
    <row r="1637" spans="1:7" hidden="1">
      <c r="A1637" t="s">
        <v>132</v>
      </c>
      <c r="B1637">
        <v>20240327</v>
      </c>
      <c r="C1637">
        <v>490114</v>
      </c>
      <c r="D1637" t="s">
        <v>6190</v>
      </c>
      <c r="E1637" t="s">
        <v>1581</v>
      </c>
      <c r="F1637">
        <v>70</v>
      </c>
      <c r="G1637">
        <v>-22099237</v>
      </c>
    </row>
    <row r="1638" spans="1:7" hidden="1">
      <c r="A1638" t="s">
        <v>132</v>
      </c>
      <c r="B1638">
        <v>20240327</v>
      </c>
      <c r="C1638">
        <v>490114</v>
      </c>
      <c r="D1638" t="s">
        <v>6190</v>
      </c>
      <c r="E1638" t="s">
        <v>1085</v>
      </c>
      <c r="F1638">
        <v>0</v>
      </c>
      <c r="G1638">
        <v>-2335296</v>
      </c>
    </row>
    <row r="1639" spans="1:7" hidden="1">
      <c r="A1639" t="s">
        <v>132</v>
      </c>
      <c r="B1639">
        <v>20240327</v>
      </c>
      <c r="C1639">
        <v>490114</v>
      </c>
      <c r="D1639" t="s">
        <v>6190</v>
      </c>
      <c r="E1639" t="s">
        <v>1194</v>
      </c>
      <c r="F1639">
        <v>0</v>
      </c>
      <c r="G1639">
        <v>-57943575</v>
      </c>
    </row>
    <row r="1640" spans="1:7" hidden="1">
      <c r="A1640" t="s">
        <v>132</v>
      </c>
      <c r="B1640">
        <v>20240327</v>
      </c>
      <c r="C1640">
        <v>490114</v>
      </c>
      <c r="D1640" t="s">
        <v>6190</v>
      </c>
      <c r="E1640" t="s">
        <v>1181</v>
      </c>
      <c r="F1640">
        <v>48</v>
      </c>
      <c r="G1640">
        <v>8892357</v>
      </c>
    </row>
    <row r="1641" spans="1:7" hidden="1">
      <c r="A1641" t="s">
        <v>132</v>
      </c>
      <c r="B1641">
        <v>20240327</v>
      </c>
      <c r="C1641">
        <v>490114</v>
      </c>
      <c r="D1641" t="s">
        <v>6190</v>
      </c>
      <c r="E1641" t="s">
        <v>1084</v>
      </c>
      <c r="F1641">
        <v>54</v>
      </c>
      <c r="G1641">
        <v>12575371</v>
      </c>
    </row>
    <row r="1642" spans="1:7" hidden="1">
      <c r="A1642" t="s">
        <v>132</v>
      </c>
      <c r="B1642">
        <v>20240327</v>
      </c>
      <c r="C1642">
        <v>490114</v>
      </c>
      <c r="D1642" t="s">
        <v>6190</v>
      </c>
      <c r="E1642" t="s">
        <v>1035</v>
      </c>
      <c r="F1642">
        <v>431</v>
      </c>
      <c r="G1642">
        <v>11181831</v>
      </c>
    </row>
    <row r="1643" spans="1:7" hidden="1">
      <c r="A1643" t="s">
        <v>132</v>
      </c>
      <c r="B1643">
        <v>20240327</v>
      </c>
      <c r="C1643">
        <v>490114</v>
      </c>
      <c r="D1643" t="s">
        <v>6190</v>
      </c>
      <c r="E1643" t="s">
        <v>1066</v>
      </c>
      <c r="F1643">
        <v>93</v>
      </c>
      <c r="G1643">
        <v>10594536</v>
      </c>
    </row>
    <row r="1644" spans="1:7" hidden="1">
      <c r="A1644" t="s">
        <v>132</v>
      </c>
      <c r="B1644">
        <v>20240327</v>
      </c>
      <c r="C1644">
        <v>490114</v>
      </c>
      <c r="D1644" t="s">
        <v>6190</v>
      </c>
      <c r="E1644" t="s">
        <v>1064</v>
      </c>
      <c r="F1644">
        <v>0</v>
      </c>
      <c r="G1644">
        <v>-771085</v>
      </c>
    </row>
    <row r="1645" spans="1:7" hidden="1">
      <c r="A1645" t="s">
        <v>132</v>
      </c>
      <c r="B1645">
        <v>20240327</v>
      </c>
      <c r="C1645">
        <v>490114</v>
      </c>
      <c r="D1645" t="s">
        <v>6190</v>
      </c>
      <c r="E1645" t="s">
        <v>1092</v>
      </c>
      <c r="F1645">
        <v>0</v>
      </c>
      <c r="G1645">
        <v>-17321903</v>
      </c>
    </row>
    <row r="1646" spans="1:7" hidden="1">
      <c r="A1646" t="s">
        <v>132</v>
      </c>
      <c r="B1646">
        <v>20240327</v>
      </c>
      <c r="C1646">
        <v>490114</v>
      </c>
      <c r="D1646" t="s">
        <v>6190</v>
      </c>
      <c r="E1646" t="s">
        <v>9048</v>
      </c>
      <c r="F1646">
        <v>38</v>
      </c>
      <c r="G1646">
        <v>2168049</v>
      </c>
    </row>
    <row r="1647" spans="1:7" hidden="1">
      <c r="A1647" t="s">
        <v>132</v>
      </c>
      <c r="B1647">
        <v>20240327</v>
      </c>
      <c r="C1647">
        <v>490114</v>
      </c>
      <c r="D1647" t="s">
        <v>6190</v>
      </c>
      <c r="E1647" t="s">
        <v>8342</v>
      </c>
      <c r="F1647">
        <v>93</v>
      </c>
      <c r="G1647">
        <v>49604665</v>
      </c>
    </row>
    <row r="1648" spans="1:7" hidden="1">
      <c r="A1648" t="s">
        <v>132</v>
      </c>
      <c r="B1648">
        <v>20240327</v>
      </c>
      <c r="C1648">
        <v>490114</v>
      </c>
      <c r="D1648" t="s">
        <v>6190</v>
      </c>
      <c r="E1648" t="s">
        <v>1124</v>
      </c>
      <c r="F1648">
        <v>9</v>
      </c>
      <c r="G1648">
        <v>-131100</v>
      </c>
    </row>
    <row r="1649" spans="1:7" hidden="1">
      <c r="A1649" t="s">
        <v>132</v>
      </c>
      <c r="B1649">
        <v>20240327</v>
      </c>
      <c r="C1649">
        <v>490114</v>
      </c>
      <c r="D1649" t="s">
        <v>6190</v>
      </c>
      <c r="E1649" t="s">
        <v>1186</v>
      </c>
      <c r="F1649">
        <v>151</v>
      </c>
      <c r="G1649">
        <v>24269702</v>
      </c>
    </row>
    <row r="1650" spans="1:7" hidden="1">
      <c r="A1650" t="s">
        <v>132</v>
      </c>
      <c r="B1650">
        <v>20240327</v>
      </c>
      <c r="C1650">
        <v>490114</v>
      </c>
      <c r="D1650" t="s">
        <v>6190</v>
      </c>
      <c r="E1650" t="s">
        <v>1582</v>
      </c>
      <c r="F1650">
        <v>151</v>
      </c>
      <c r="G1650">
        <v>-496567</v>
      </c>
    </row>
    <row r="1651" spans="1:7" hidden="1">
      <c r="A1651" t="s">
        <v>132</v>
      </c>
      <c r="B1651">
        <v>20240327</v>
      </c>
      <c r="C1651">
        <v>490114</v>
      </c>
      <c r="D1651" t="s">
        <v>6190</v>
      </c>
      <c r="E1651" t="s">
        <v>8333</v>
      </c>
      <c r="F1651">
        <v>0</v>
      </c>
      <c r="G1651">
        <v>-243</v>
      </c>
    </row>
    <row r="1652" spans="1:7" hidden="1">
      <c r="A1652" t="s">
        <v>132</v>
      </c>
      <c r="B1652">
        <v>20240327</v>
      </c>
      <c r="C1652">
        <v>490114</v>
      </c>
      <c r="D1652" t="s">
        <v>6190</v>
      </c>
      <c r="E1652" t="s">
        <v>1583</v>
      </c>
      <c r="F1652">
        <v>0</v>
      </c>
      <c r="G1652">
        <v>-54611</v>
      </c>
    </row>
    <row r="1653" spans="1:7" hidden="1">
      <c r="A1653" t="s">
        <v>132</v>
      </c>
      <c r="B1653">
        <v>20240327</v>
      </c>
      <c r="C1653">
        <v>490114</v>
      </c>
      <c r="D1653" t="s">
        <v>6190</v>
      </c>
      <c r="E1653" t="s">
        <v>1207</v>
      </c>
      <c r="F1653">
        <v>0</v>
      </c>
      <c r="G1653">
        <v>-69</v>
      </c>
    </row>
    <row r="1654" spans="1:7" hidden="1">
      <c r="A1654" t="s">
        <v>132</v>
      </c>
      <c r="B1654">
        <v>20240327</v>
      </c>
      <c r="C1654">
        <v>490114</v>
      </c>
      <c r="D1654" t="s">
        <v>6190</v>
      </c>
      <c r="E1654" t="s">
        <v>8358</v>
      </c>
      <c r="F1654">
        <v>0</v>
      </c>
      <c r="G1654">
        <v>-17686632</v>
      </c>
    </row>
    <row r="1655" spans="1:7" hidden="1">
      <c r="A1655" t="s">
        <v>132</v>
      </c>
      <c r="B1655">
        <v>20240328</v>
      </c>
      <c r="C1655">
        <v>490114</v>
      </c>
      <c r="D1655" t="s">
        <v>6190</v>
      </c>
      <c r="E1655" t="s">
        <v>1184</v>
      </c>
      <c r="F1655">
        <v>0</v>
      </c>
      <c r="G1655">
        <v>-339075</v>
      </c>
    </row>
    <row r="1656" spans="1:7" hidden="1">
      <c r="A1656" t="s">
        <v>132</v>
      </c>
      <c r="B1656">
        <v>20240328</v>
      </c>
      <c r="C1656">
        <v>490114</v>
      </c>
      <c r="D1656" t="s">
        <v>6190</v>
      </c>
      <c r="E1656" t="s">
        <v>1581</v>
      </c>
      <c r="F1656">
        <v>70</v>
      </c>
      <c r="G1656">
        <v>-22099167</v>
      </c>
    </row>
    <row r="1657" spans="1:7" hidden="1">
      <c r="A1657" t="s">
        <v>132</v>
      </c>
      <c r="B1657">
        <v>20240328</v>
      </c>
      <c r="C1657">
        <v>490114</v>
      </c>
      <c r="D1657" t="s">
        <v>6190</v>
      </c>
      <c r="E1657" t="s">
        <v>1085</v>
      </c>
      <c r="F1657">
        <v>0</v>
      </c>
      <c r="G1657">
        <v>-2335296</v>
      </c>
    </row>
    <row r="1658" spans="1:7" hidden="1">
      <c r="A1658" t="s">
        <v>132</v>
      </c>
      <c r="B1658">
        <v>20240328</v>
      </c>
      <c r="C1658">
        <v>490114</v>
      </c>
      <c r="D1658" t="s">
        <v>6190</v>
      </c>
      <c r="E1658" t="s">
        <v>1194</v>
      </c>
      <c r="F1658">
        <v>0</v>
      </c>
      <c r="G1658">
        <v>-57943575</v>
      </c>
    </row>
    <row r="1659" spans="1:7" hidden="1">
      <c r="A1659" t="s">
        <v>132</v>
      </c>
      <c r="B1659">
        <v>20240328</v>
      </c>
      <c r="C1659">
        <v>490114</v>
      </c>
      <c r="D1659" t="s">
        <v>6190</v>
      </c>
      <c r="E1659" t="s">
        <v>1181</v>
      </c>
      <c r="F1659">
        <v>48</v>
      </c>
      <c r="G1659">
        <v>8892405</v>
      </c>
    </row>
    <row r="1660" spans="1:7" hidden="1">
      <c r="A1660" t="s">
        <v>132</v>
      </c>
      <c r="B1660">
        <v>20240328</v>
      </c>
      <c r="C1660">
        <v>490114</v>
      </c>
      <c r="D1660" t="s">
        <v>6190</v>
      </c>
      <c r="E1660" t="s">
        <v>1084</v>
      </c>
      <c r="F1660">
        <v>54</v>
      </c>
      <c r="G1660">
        <v>12575425</v>
      </c>
    </row>
    <row r="1661" spans="1:7" hidden="1">
      <c r="A1661" t="s">
        <v>132</v>
      </c>
      <c r="B1661">
        <v>20240328</v>
      </c>
      <c r="C1661">
        <v>490114</v>
      </c>
      <c r="D1661" t="s">
        <v>6190</v>
      </c>
      <c r="E1661" t="s">
        <v>1035</v>
      </c>
      <c r="F1661">
        <v>434</v>
      </c>
      <c r="G1661">
        <v>11182265</v>
      </c>
    </row>
    <row r="1662" spans="1:7" hidden="1">
      <c r="A1662" t="s">
        <v>132</v>
      </c>
      <c r="B1662">
        <v>20240328</v>
      </c>
      <c r="C1662">
        <v>490114</v>
      </c>
      <c r="D1662" t="s">
        <v>6190</v>
      </c>
      <c r="E1662" t="s">
        <v>1066</v>
      </c>
      <c r="F1662">
        <v>92</v>
      </c>
      <c r="G1662">
        <v>10594628</v>
      </c>
    </row>
    <row r="1663" spans="1:7" hidden="1">
      <c r="A1663" t="s">
        <v>132</v>
      </c>
      <c r="B1663">
        <v>20240328</v>
      </c>
      <c r="C1663">
        <v>490114</v>
      </c>
      <c r="D1663" t="s">
        <v>6190</v>
      </c>
      <c r="E1663" t="s">
        <v>1064</v>
      </c>
      <c r="F1663">
        <v>0</v>
      </c>
      <c r="G1663">
        <v>-771085</v>
      </c>
    </row>
    <row r="1664" spans="1:7" hidden="1">
      <c r="A1664" t="s">
        <v>132</v>
      </c>
      <c r="B1664">
        <v>20240328</v>
      </c>
      <c r="C1664">
        <v>490114</v>
      </c>
      <c r="D1664" t="s">
        <v>6190</v>
      </c>
      <c r="E1664" t="s">
        <v>1092</v>
      </c>
      <c r="F1664">
        <v>0</v>
      </c>
      <c r="G1664">
        <v>-17321903</v>
      </c>
    </row>
    <row r="1665" spans="1:7" hidden="1">
      <c r="A1665" t="s">
        <v>132</v>
      </c>
      <c r="B1665">
        <v>20240328</v>
      </c>
      <c r="C1665">
        <v>490114</v>
      </c>
      <c r="D1665" t="s">
        <v>6190</v>
      </c>
      <c r="E1665" t="s">
        <v>9048</v>
      </c>
      <c r="F1665">
        <v>38</v>
      </c>
      <c r="G1665">
        <v>2168087</v>
      </c>
    </row>
    <row r="1666" spans="1:7" hidden="1">
      <c r="A1666" t="s">
        <v>132</v>
      </c>
      <c r="B1666">
        <v>20240328</v>
      </c>
      <c r="C1666">
        <v>490114</v>
      </c>
      <c r="D1666" t="s">
        <v>6190</v>
      </c>
      <c r="E1666" t="s">
        <v>8342</v>
      </c>
      <c r="F1666">
        <v>92</v>
      </c>
      <c r="G1666">
        <v>49604757</v>
      </c>
    </row>
    <row r="1667" spans="1:7" hidden="1">
      <c r="A1667" t="s">
        <v>132</v>
      </c>
      <c r="B1667">
        <v>20240328</v>
      </c>
      <c r="C1667">
        <v>490114</v>
      </c>
      <c r="D1667" t="s">
        <v>6190</v>
      </c>
      <c r="E1667" t="s">
        <v>1124</v>
      </c>
      <c r="F1667">
        <v>9</v>
      </c>
      <c r="G1667">
        <v>-131091</v>
      </c>
    </row>
    <row r="1668" spans="1:7" hidden="1">
      <c r="A1668" t="s">
        <v>132</v>
      </c>
      <c r="B1668">
        <v>20240328</v>
      </c>
      <c r="C1668">
        <v>490114</v>
      </c>
      <c r="D1668" t="s">
        <v>6190</v>
      </c>
      <c r="E1668" t="s">
        <v>1186</v>
      </c>
      <c r="F1668">
        <v>150</v>
      </c>
      <c r="G1668">
        <v>24269852</v>
      </c>
    </row>
    <row r="1669" spans="1:7" hidden="1">
      <c r="A1669" t="s">
        <v>132</v>
      </c>
      <c r="B1669">
        <v>20240328</v>
      </c>
      <c r="C1669">
        <v>490114</v>
      </c>
      <c r="D1669" t="s">
        <v>6190</v>
      </c>
      <c r="E1669" t="s">
        <v>1582</v>
      </c>
      <c r="F1669">
        <v>150</v>
      </c>
      <c r="G1669">
        <v>-496417</v>
      </c>
    </row>
    <row r="1670" spans="1:7" hidden="1">
      <c r="A1670" t="s">
        <v>132</v>
      </c>
      <c r="B1670">
        <v>20240328</v>
      </c>
      <c r="C1670">
        <v>490114</v>
      </c>
      <c r="D1670" t="s">
        <v>6190</v>
      </c>
      <c r="E1670" t="s">
        <v>8333</v>
      </c>
      <c r="F1670">
        <v>0</v>
      </c>
      <c r="G1670">
        <v>-243</v>
      </c>
    </row>
    <row r="1671" spans="1:7" hidden="1">
      <c r="A1671" t="s">
        <v>132</v>
      </c>
      <c r="B1671">
        <v>20240328</v>
      </c>
      <c r="C1671">
        <v>490114</v>
      </c>
      <c r="D1671" t="s">
        <v>6190</v>
      </c>
      <c r="E1671" t="s">
        <v>1583</v>
      </c>
      <c r="F1671">
        <v>0</v>
      </c>
      <c r="G1671">
        <v>-54611</v>
      </c>
    </row>
    <row r="1672" spans="1:7" hidden="1">
      <c r="A1672" t="s">
        <v>132</v>
      </c>
      <c r="B1672">
        <v>20240328</v>
      </c>
      <c r="C1672">
        <v>490114</v>
      </c>
      <c r="D1672" t="s">
        <v>6190</v>
      </c>
      <c r="E1672" t="s">
        <v>1207</v>
      </c>
      <c r="F1672">
        <v>0</v>
      </c>
      <c r="G1672">
        <v>-69</v>
      </c>
    </row>
    <row r="1673" spans="1:7" hidden="1">
      <c r="A1673" t="s">
        <v>132</v>
      </c>
      <c r="B1673">
        <v>20240328</v>
      </c>
      <c r="C1673">
        <v>490114</v>
      </c>
      <c r="D1673" t="s">
        <v>6190</v>
      </c>
      <c r="E1673" t="s">
        <v>8358</v>
      </c>
      <c r="F1673">
        <v>0</v>
      </c>
      <c r="G1673">
        <v>-17686632</v>
      </c>
    </row>
    <row r="1674" spans="1:7" hidden="1">
      <c r="A1674" t="s">
        <v>132</v>
      </c>
      <c r="B1674">
        <v>20240329</v>
      </c>
      <c r="C1674">
        <v>490114</v>
      </c>
      <c r="D1674" t="s">
        <v>6190</v>
      </c>
      <c r="E1674" t="s">
        <v>1184</v>
      </c>
      <c r="F1674">
        <v>0</v>
      </c>
      <c r="G1674">
        <v>-339075</v>
      </c>
    </row>
    <row r="1675" spans="1:7" hidden="1">
      <c r="A1675" t="s">
        <v>132</v>
      </c>
      <c r="B1675">
        <v>20240329</v>
      </c>
      <c r="C1675">
        <v>490114</v>
      </c>
      <c r="D1675" t="s">
        <v>6190</v>
      </c>
      <c r="E1675" t="s">
        <v>1581</v>
      </c>
      <c r="F1675">
        <v>70</v>
      </c>
      <c r="G1675">
        <v>-22099097</v>
      </c>
    </row>
    <row r="1676" spans="1:7" hidden="1">
      <c r="A1676" t="s">
        <v>132</v>
      </c>
      <c r="B1676">
        <v>20240329</v>
      </c>
      <c r="C1676">
        <v>490114</v>
      </c>
      <c r="D1676" t="s">
        <v>6190</v>
      </c>
      <c r="E1676" t="s">
        <v>1085</v>
      </c>
      <c r="F1676">
        <v>0</v>
      </c>
      <c r="G1676">
        <v>-2335296</v>
      </c>
    </row>
    <row r="1677" spans="1:7" hidden="1">
      <c r="A1677" t="s">
        <v>132</v>
      </c>
      <c r="B1677">
        <v>20240329</v>
      </c>
      <c r="C1677">
        <v>490114</v>
      </c>
      <c r="D1677" t="s">
        <v>6190</v>
      </c>
      <c r="E1677" t="s">
        <v>1194</v>
      </c>
      <c r="F1677">
        <v>0</v>
      </c>
      <c r="G1677">
        <v>-57943575</v>
      </c>
    </row>
    <row r="1678" spans="1:7" hidden="1">
      <c r="A1678" t="s">
        <v>132</v>
      </c>
      <c r="B1678">
        <v>20240329</v>
      </c>
      <c r="C1678">
        <v>490114</v>
      </c>
      <c r="D1678" t="s">
        <v>6190</v>
      </c>
      <c r="E1678" t="s">
        <v>1181</v>
      </c>
      <c r="F1678">
        <v>48</v>
      </c>
      <c r="G1678">
        <v>8892453</v>
      </c>
    </row>
    <row r="1679" spans="1:7" hidden="1">
      <c r="A1679" t="s">
        <v>132</v>
      </c>
      <c r="B1679">
        <v>20240329</v>
      </c>
      <c r="C1679">
        <v>490114</v>
      </c>
      <c r="D1679" t="s">
        <v>6190</v>
      </c>
      <c r="E1679" t="s">
        <v>1084</v>
      </c>
      <c r="F1679">
        <v>54</v>
      </c>
      <c r="G1679">
        <v>12575479</v>
      </c>
    </row>
    <row r="1680" spans="1:7" hidden="1">
      <c r="A1680" t="s">
        <v>132</v>
      </c>
      <c r="B1680">
        <v>20240329</v>
      </c>
      <c r="C1680">
        <v>490114</v>
      </c>
      <c r="D1680" t="s">
        <v>6190</v>
      </c>
      <c r="E1680" t="s">
        <v>1035</v>
      </c>
      <c r="F1680">
        <v>438</v>
      </c>
      <c r="G1680">
        <v>11182703</v>
      </c>
    </row>
    <row r="1681" spans="1:7" hidden="1">
      <c r="A1681" t="s">
        <v>132</v>
      </c>
      <c r="B1681">
        <v>20240329</v>
      </c>
      <c r="C1681">
        <v>490114</v>
      </c>
      <c r="D1681" t="s">
        <v>6190</v>
      </c>
      <c r="E1681" t="s">
        <v>1066</v>
      </c>
      <c r="F1681">
        <v>93</v>
      </c>
      <c r="G1681">
        <v>10594721</v>
      </c>
    </row>
    <row r="1682" spans="1:7" hidden="1">
      <c r="A1682" t="s">
        <v>132</v>
      </c>
      <c r="B1682">
        <v>20240329</v>
      </c>
      <c r="C1682">
        <v>490114</v>
      </c>
      <c r="D1682" t="s">
        <v>6190</v>
      </c>
      <c r="E1682" t="s">
        <v>1064</v>
      </c>
      <c r="F1682">
        <v>0</v>
      </c>
      <c r="G1682">
        <v>-771085</v>
      </c>
    </row>
    <row r="1683" spans="1:7" hidden="1">
      <c r="A1683" t="s">
        <v>132</v>
      </c>
      <c r="B1683">
        <v>20240329</v>
      </c>
      <c r="C1683">
        <v>490114</v>
      </c>
      <c r="D1683" t="s">
        <v>6190</v>
      </c>
      <c r="E1683" t="s">
        <v>1092</v>
      </c>
      <c r="F1683">
        <v>0</v>
      </c>
      <c r="G1683">
        <v>-17321903</v>
      </c>
    </row>
    <row r="1684" spans="1:7" hidden="1">
      <c r="A1684" t="s">
        <v>132</v>
      </c>
      <c r="B1684">
        <v>20240329</v>
      </c>
      <c r="C1684">
        <v>490114</v>
      </c>
      <c r="D1684" t="s">
        <v>6190</v>
      </c>
      <c r="E1684" t="s">
        <v>9048</v>
      </c>
      <c r="F1684">
        <v>38</v>
      </c>
      <c r="G1684">
        <v>2168125</v>
      </c>
    </row>
    <row r="1685" spans="1:7" hidden="1">
      <c r="A1685" t="s">
        <v>132</v>
      </c>
      <c r="B1685">
        <v>20240329</v>
      </c>
      <c r="C1685">
        <v>490114</v>
      </c>
      <c r="D1685" t="s">
        <v>6190</v>
      </c>
      <c r="E1685" t="s">
        <v>8342</v>
      </c>
      <c r="F1685">
        <v>93</v>
      </c>
      <c r="G1685">
        <v>49604850</v>
      </c>
    </row>
    <row r="1686" spans="1:7" hidden="1">
      <c r="A1686" t="s">
        <v>132</v>
      </c>
      <c r="B1686">
        <v>20240329</v>
      </c>
      <c r="C1686">
        <v>490114</v>
      </c>
      <c r="D1686" t="s">
        <v>6190</v>
      </c>
      <c r="E1686" t="s">
        <v>1124</v>
      </c>
      <c r="F1686">
        <v>9</v>
      </c>
      <c r="G1686">
        <v>-131082</v>
      </c>
    </row>
    <row r="1687" spans="1:7" hidden="1">
      <c r="A1687" t="s">
        <v>132</v>
      </c>
      <c r="B1687">
        <v>20240329</v>
      </c>
      <c r="C1687">
        <v>490114</v>
      </c>
      <c r="D1687" t="s">
        <v>6190</v>
      </c>
      <c r="E1687" t="s">
        <v>1186</v>
      </c>
      <c r="F1687">
        <v>151</v>
      </c>
      <c r="G1687">
        <v>24270003</v>
      </c>
    </row>
    <row r="1688" spans="1:7" hidden="1">
      <c r="A1688" t="s">
        <v>132</v>
      </c>
      <c r="B1688">
        <v>20240329</v>
      </c>
      <c r="C1688">
        <v>490114</v>
      </c>
      <c r="D1688" t="s">
        <v>6190</v>
      </c>
      <c r="E1688" t="s">
        <v>1582</v>
      </c>
      <c r="F1688">
        <v>151</v>
      </c>
      <c r="G1688">
        <v>-496266</v>
      </c>
    </row>
    <row r="1689" spans="1:7" hidden="1">
      <c r="A1689" t="s">
        <v>132</v>
      </c>
      <c r="B1689">
        <v>20240329</v>
      </c>
      <c r="C1689">
        <v>490114</v>
      </c>
      <c r="D1689" t="s">
        <v>6190</v>
      </c>
      <c r="E1689" t="s">
        <v>8333</v>
      </c>
      <c r="F1689">
        <v>0</v>
      </c>
      <c r="G1689">
        <v>-243</v>
      </c>
    </row>
    <row r="1690" spans="1:7" hidden="1">
      <c r="A1690" t="s">
        <v>132</v>
      </c>
      <c r="B1690">
        <v>20240329</v>
      </c>
      <c r="C1690">
        <v>490114</v>
      </c>
      <c r="D1690" t="s">
        <v>6190</v>
      </c>
      <c r="E1690" t="s">
        <v>1583</v>
      </c>
      <c r="F1690">
        <v>0</v>
      </c>
      <c r="G1690">
        <v>-54611</v>
      </c>
    </row>
    <row r="1691" spans="1:7" hidden="1">
      <c r="A1691" t="s">
        <v>132</v>
      </c>
      <c r="B1691">
        <v>20240329</v>
      </c>
      <c r="C1691">
        <v>490114</v>
      </c>
      <c r="D1691" t="s">
        <v>6190</v>
      </c>
      <c r="E1691" t="s">
        <v>1207</v>
      </c>
      <c r="F1691">
        <v>0</v>
      </c>
      <c r="G1691">
        <v>-69</v>
      </c>
    </row>
    <row r="1692" spans="1:7" hidden="1">
      <c r="A1692" t="s">
        <v>132</v>
      </c>
      <c r="B1692">
        <v>20240329</v>
      </c>
      <c r="C1692">
        <v>490114</v>
      </c>
      <c r="D1692" t="s">
        <v>6190</v>
      </c>
      <c r="E1692" t="s">
        <v>8358</v>
      </c>
      <c r="F1692">
        <v>0</v>
      </c>
      <c r="G1692">
        <v>-17686632</v>
      </c>
    </row>
    <row r="1693" spans="1:7" hidden="1">
      <c r="A1693" t="s">
        <v>132</v>
      </c>
      <c r="B1693">
        <v>20240330</v>
      </c>
      <c r="C1693">
        <v>490114</v>
      </c>
      <c r="D1693" t="s">
        <v>6190</v>
      </c>
      <c r="E1693" t="s">
        <v>1184</v>
      </c>
      <c r="F1693">
        <v>0</v>
      </c>
      <c r="G1693">
        <v>-339075</v>
      </c>
    </row>
    <row r="1694" spans="1:7" hidden="1">
      <c r="A1694" t="s">
        <v>132</v>
      </c>
      <c r="B1694">
        <v>20240330</v>
      </c>
      <c r="C1694">
        <v>490114</v>
      </c>
      <c r="D1694" t="s">
        <v>6190</v>
      </c>
      <c r="E1694" t="s">
        <v>1581</v>
      </c>
      <c r="F1694">
        <v>70</v>
      </c>
      <c r="G1694">
        <v>-22099027</v>
      </c>
    </row>
    <row r="1695" spans="1:7" hidden="1">
      <c r="A1695" t="s">
        <v>132</v>
      </c>
      <c r="B1695">
        <v>20240330</v>
      </c>
      <c r="C1695">
        <v>490114</v>
      </c>
      <c r="D1695" t="s">
        <v>6190</v>
      </c>
      <c r="E1695" t="s">
        <v>1085</v>
      </c>
      <c r="F1695">
        <v>0</v>
      </c>
      <c r="G1695">
        <v>-2335296</v>
      </c>
    </row>
    <row r="1696" spans="1:7" hidden="1">
      <c r="A1696" t="s">
        <v>132</v>
      </c>
      <c r="B1696">
        <v>20240330</v>
      </c>
      <c r="C1696">
        <v>490114</v>
      </c>
      <c r="D1696" t="s">
        <v>6190</v>
      </c>
      <c r="E1696" t="s">
        <v>1194</v>
      </c>
      <c r="F1696">
        <v>0</v>
      </c>
      <c r="G1696">
        <v>-57943575</v>
      </c>
    </row>
    <row r="1697" spans="1:7" hidden="1">
      <c r="A1697" t="s">
        <v>132</v>
      </c>
      <c r="B1697">
        <v>20240330</v>
      </c>
      <c r="C1697">
        <v>490114</v>
      </c>
      <c r="D1697" t="s">
        <v>6190</v>
      </c>
      <c r="E1697" t="s">
        <v>1181</v>
      </c>
      <c r="F1697">
        <v>48</v>
      </c>
      <c r="G1697">
        <v>8892501</v>
      </c>
    </row>
    <row r="1698" spans="1:7" hidden="1">
      <c r="A1698" t="s">
        <v>132</v>
      </c>
      <c r="B1698">
        <v>20240330</v>
      </c>
      <c r="C1698">
        <v>490114</v>
      </c>
      <c r="D1698" t="s">
        <v>6190</v>
      </c>
      <c r="E1698" t="s">
        <v>1084</v>
      </c>
      <c r="F1698">
        <v>54</v>
      </c>
      <c r="G1698">
        <v>12575533</v>
      </c>
    </row>
    <row r="1699" spans="1:7" hidden="1">
      <c r="A1699" t="s">
        <v>132</v>
      </c>
      <c r="B1699">
        <v>20240330</v>
      </c>
      <c r="C1699">
        <v>490114</v>
      </c>
      <c r="D1699" t="s">
        <v>6190</v>
      </c>
      <c r="E1699" t="s">
        <v>1035</v>
      </c>
      <c r="F1699">
        <v>438</v>
      </c>
      <c r="G1699">
        <v>11183141</v>
      </c>
    </row>
    <row r="1700" spans="1:7" hidden="1">
      <c r="A1700" t="s">
        <v>132</v>
      </c>
      <c r="B1700">
        <v>20240330</v>
      </c>
      <c r="C1700">
        <v>490114</v>
      </c>
      <c r="D1700" t="s">
        <v>6190</v>
      </c>
      <c r="E1700" t="s">
        <v>1066</v>
      </c>
      <c r="F1700">
        <v>93</v>
      </c>
      <c r="G1700">
        <v>10594814</v>
      </c>
    </row>
    <row r="1701" spans="1:7" hidden="1">
      <c r="A1701" t="s">
        <v>132</v>
      </c>
      <c r="B1701">
        <v>20240330</v>
      </c>
      <c r="C1701">
        <v>490114</v>
      </c>
      <c r="D1701" t="s">
        <v>6190</v>
      </c>
      <c r="E1701" t="s">
        <v>1064</v>
      </c>
      <c r="F1701">
        <v>0</v>
      </c>
      <c r="G1701">
        <v>-771085</v>
      </c>
    </row>
    <row r="1702" spans="1:7" hidden="1">
      <c r="A1702" t="s">
        <v>132</v>
      </c>
      <c r="B1702">
        <v>20240330</v>
      </c>
      <c r="C1702">
        <v>490114</v>
      </c>
      <c r="D1702" t="s">
        <v>6190</v>
      </c>
      <c r="E1702" t="s">
        <v>1092</v>
      </c>
      <c r="F1702">
        <v>0</v>
      </c>
      <c r="G1702">
        <v>-17321903</v>
      </c>
    </row>
    <row r="1703" spans="1:7" hidden="1">
      <c r="A1703" t="s">
        <v>132</v>
      </c>
      <c r="B1703">
        <v>20240330</v>
      </c>
      <c r="C1703">
        <v>490114</v>
      </c>
      <c r="D1703" t="s">
        <v>6190</v>
      </c>
      <c r="E1703" t="s">
        <v>9048</v>
      </c>
      <c r="F1703">
        <v>38</v>
      </c>
      <c r="G1703">
        <v>2168163</v>
      </c>
    </row>
    <row r="1704" spans="1:7" hidden="1">
      <c r="A1704" t="s">
        <v>132</v>
      </c>
      <c r="B1704">
        <v>20240330</v>
      </c>
      <c r="C1704">
        <v>490114</v>
      </c>
      <c r="D1704" t="s">
        <v>6190</v>
      </c>
      <c r="E1704" t="s">
        <v>8342</v>
      </c>
      <c r="F1704">
        <v>93</v>
      </c>
      <c r="G1704">
        <v>49604943</v>
      </c>
    </row>
    <row r="1705" spans="1:7" hidden="1">
      <c r="A1705" t="s">
        <v>132</v>
      </c>
      <c r="B1705">
        <v>20240330</v>
      </c>
      <c r="C1705">
        <v>490114</v>
      </c>
      <c r="D1705" t="s">
        <v>6190</v>
      </c>
      <c r="E1705" t="s">
        <v>1124</v>
      </c>
      <c r="F1705">
        <v>9</v>
      </c>
      <c r="G1705">
        <v>-131073</v>
      </c>
    </row>
    <row r="1706" spans="1:7" hidden="1">
      <c r="A1706" t="s">
        <v>132</v>
      </c>
      <c r="B1706">
        <v>20240330</v>
      </c>
      <c r="C1706">
        <v>490114</v>
      </c>
      <c r="D1706" t="s">
        <v>6190</v>
      </c>
      <c r="E1706" t="s">
        <v>1186</v>
      </c>
      <c r="F1706">
        <v>151</v>
      </c>
      <c r="G1706">
        <v>24270154</v>
      </c>
    </row>
    <row r="1707" spans="1:7" hidden="1">
      <c r="A1707" t="s">
        <v>132</v>
      </c>
      <c r="B1707">
        <v>20240330</v>
      </c>
      <c r="C1707">
        <v>490114</v>
      </c>
      <c r="D1707" t="s">
        <v>6190</v>
      </c>
      <c r="E1707" t="s">
        <v>1582</v>
      </c>
      <c r="F1707">
        <v>151</v>
      </c>
      <c r="G1707">
        <v>-496115</v>
      </c>
    </row>
    <row r="1708" spans="1:7" hidden="1">
      <c r="A1708" t="s">
        <v>132</v>
      </c>
      <c r="B1708">
        <v>20240330</v>
      </c>
      <c r="C1708">
        <v>490114</v>
      </c>
      <c r="D1708" t="s">
        <v>6190</v>
      </c>
      <c r="E1708" t="s">
        <v>8333</v>
      </c>
      <c r="F1708">
        <v>0</v>
      </c>
      <c r="G1708">
        <v>-243</v>
      </c>
    </row>
    <row r="1709" spans="1:7" hidden="1">
      <c r="A1709" t="s">
        <v>132</v>
      </c>
      <c r="B1709">
        <v>20240330</v>
      </c>
      <c r="C1709">
        <v>490114</v>
      </c>
      <c r="D1709" t="s">
        <v>6190</v>
      </c>
      <c r="E1709" t="s">
        <v>1583</v>
      </c>
      <c r="F1709">
        <v>0</v>
      </c>
      <c r="G1709">
        <v>-54611</v>
      </c>
    </row>
    <row r="1710" spans="1:7" hidden="1">
      <c r="A1710" t="s">
        <v>132</v>
      </c>
      <c r="B1710">
        <v>20240330</v>
      </c>
      <c r="C1710">
        <v>490114</v>
      </c>
      <c r="D1710" t="s">
        <v>6190</v>
      </c>
      <c r="E1710" t="s">
        <v>1207</v>
      </c>
      <c r="F1710">
        <v>0</v>
      </c>
      <c r="G1710">
        <v>-69</v>
      </c>
    </row>
    <row r="1711" spans="1:7" hidden="1">
      <c r="A1711" t="s">
        <v>132</v>
      </c>
      <c r="B1711">
        <v>20240330</v>
      </c>
      <c r="C1711">
        <v>490114</v>
      </c>
      <c r="D1711" t="s">
        <v>6190</v>
      </c>
      <c r="E1711" t="s">
        <v>8358</v>
      </c>
      <c r="F1711">
        <v>0</v>
      </c>
      <c r="G1711">
        <v>-17686632</v>
      </c>
    </row>
    <row r="1712" spans="1:7" hidden="1">
      <c r="A1712" t="s">
        <v>132</v>
      </c>
      <c r="B1712">
        <v>20240331</v>
      </c>
      <c r="C1712">
        <v>490114</v>
      </c>
      <c r="D1712" t="s">
        <v>6190</v>
      </c>
      <c r="E1712" t="s">
        <v>1184</v>
      </c>
      <c r="F1712">
        <v>0</v>
      </c>
      <c r="G1712">
        <v>-339075</v>
      </c>
    </row>
    <row r="1713" spans="1:7" hidden="1">
      <c r="A1713" t="s">
        <v>132</v>
      </c>
      <c r="B1713">
        <v>20240331</v>
      </c>
      <c r="C1713">
        <v>490114</v>
      </c>
      <c r="D1713" t="s">
        <v>6190</v>
      </c>
      <c r="E1713" t="s">
        <v>1581</v>
      </c>
      <c r="F1713">
        <v>70</v>
      </c>
      <c r="G1713">
        <v>-22098957</v>
      </c>
    </row>
    <row r="1714" spans="1:7" hidden="1">
      <c r="A1714" t="s">
        <v>132</v>
      </c>
      <c r="B1714">
        <v>20240331</v>
      </c>
      <c r="C1714">
        <v>490114</v>
      </c>
      <c r="D1714" t="s">
        <v>6190</v>
      </c>
      <c r="E1714" t="s">
        <v>1085</v>
      </c>
      <c r="F1714">
        <v>0</v>
      </c>
      <c r="G1714">
        <v>-2335296</v>
      </c>
    </row>
    <row r="1715" spans="1:7" hidden="1">
      <c r="A1715" t="s">
        <v>132</v>
      </c>
      <c r="B1715">
        <v>20240331</v>
      </c>
      <c r="C1715">
        <v>490114</v>
      </c>
      <c r="D1715" t="s">
        <v>6190</v>
      </c>
      <c r="E1715" t="s">
        <v>1194</v>
      </c>
      <c r="F1715">
        <v>0</v>
      </c>
      <c r="G1715">
        <v>-57943575</v>
      </c>
    </row>
    <row r="1716" spans="1:7" hidden="1">
      <c r="A1716" t="s">
        <v>132</v>
      </c>
      <c r="B1716">
        <v>20240331</v>
      </c>
      <c r="C1716">
        <v>490114</v>
      </c>
      <c r="D1716" t="s">
        <v>6190</v>
      </c>
      <c r="E1716" t="s">
        <v>1181</v>
      </c>
      <c r="F1716">
        <v>48</v>
      </c>
      <c r="G1716">
        <v>8892549</v>
      </c>
    </row>
    <row r="1717" spans="1:7" hidden="1">
      <c r="A1717" t="s">
        <v>132</v>
      </c>
      <c r="B1717">
        <v>20240331</v>
      </c>
      <c r="C1717">
        <v>490114</v>
      </c>
      <c r="D1717" t="s">
        <v>6190</v>
      </c>
      <c r="E1717" t="s">
        <v>1084</v>
      </c>
      <c r="F1717">
        <v>54</v>
      </c>
      <c r="G1717">
        <v>12575587</v>
      </c>
    </row>
    <row r="1718" spans="1:7" hidden="1">
      <c r="A1718" t="s">
        <v>132</v>
      </c>
      <c r="B1718">
        <v>20240331</v>
      </c>
      <c r="C1718">
        <v>490114</v>
      </c>
      <c r="D1718" t="s">
        <v>6190</v>
      </c>
      <c r="E1718" t="s">
        <v>1035</v>
      </c>
      <c r="F1718">
        <v>438</v>
      </c>
      <c r="G1718">
        <v>11183579</v>
      </c>
    </row>
    <row r="1719" spans="1:7" hidden="1">
      <c r="A1719" t="s">
        <v>132</v>
      </c>
      <c r="B1719">
        <v>20240331</v>
      </c>
      <c r="C1719">
        <v>490114</v>
      </c>
      <c r="D1719" t="s">
        <v>6190</v>
      </c>
      <c r="E1719" t="s">
        <v>1066</v>
      </c>
      <c r="F1719">
        <v>93</v>
      </c>
      <c r="G1719">
        <v>10594907</v>
      </c>
    </row>
    <row r="1720" spans="1:7" hidden="1">
      <c r="A1720" t="s">
        <v>132</v>
      </c>
      <c r="B1720">
        <v>20240331</v>
      </c>
      <c r="C1720">
        <v>490114</v>
      </c>
      <c r="D1720" t="s">
        <v>6190</v>
      </c>
      <c r="E1720" t="s">
        <v>1064</v>
      </c>
      <c r="F1720">
        <v>0</v>
      </c>
      <c r="G1720">
        <v>-771085</v>
      </c>
    </row>
    <row r="1721" spans="1:7" hidden="1">
      <c r="A1721" t="s">
        <v>132</v>
      </c>
      <c r="B1721">
        <v>20240331</v>
      </c>
      <c r="C1721">
        <v>490114</v>
      </c>
      <c r="D1721" t="s">
        <v>6190</v>
      </c>
      <c r="E1721" t="s">
        <v>1092</v>
      </c>
      <c r="F1721">
        <v>0</v>
      </c>
      <c r="G1721">
        <v>-17321903</v>
      </c>
    </row>
    <row r="1722" spans="1:7" hidden="1">
      <c r="A1722" t="s">
        <v>132</v>
      </c>
      <c r="B1722">
        <v>20240331</v>
      </c>
      <c r="C1722">
        <v>490114</v>
      </c>
      <c r="D1722" t="s">
        <v>6190</v>
      </c>
      <c r="E1722" t="s">
        <v>9048</v>
      </c>
      <c r="F1722">
        <v>38</v>
      </c>
      <c r="G1722">
        <v>2168201</v>
      </c>
    </row>
    <row r="1723" spans="1:7" hidden="1">
      <c r="A1723" t="s">
        <v>132</v>
      </c>
      <c r="B1723">
        <v>20240331</v>
      </c>
      <c r="C1723">
        <v>490114</v>
      </c>
      <c r="D1723" t="s">
        <v>6190</v>
      </c>
      <c r="E1723" t="s">
        <v>8342</v>
      </c>
      <c r="F1723">
        <v>93</v>
      </c>
      <c r="G1723">
        <v>49605036</v>
      </c>
    </row>
    <row r="1724" spans="1:7" hidden="1">
      <c r="A1724" t="s">
        <v>132</v>
      </c>
      <c r="B1724">
        <v>20240331</v>
      </c>
      <c r="C1724">
        <v>490114</v>
      </c>
      <c r="D1724" t="s">
        <v>6190</v>
      </c>
      <c r="E1724" t="s">
        <v>1124</v>
      </c>
      <c r="F1724">
        <v>9</v>
      </c>
      <c r="G1724">
        <v>-131064</v>
      </c>
    </row>
    <row r="1725" spans="1:7" hidden="1">
      <c r="A1725" t="s">
        <v>132</v>
      </c>
      <c r="B1725">
        <v>20240331</v>
      </c>
      <c r="C1725">
        <v>490114</v>
      </c>
      <c r="D1725" t="s">
        <v>6190</v>
      </c>
      <c r="E1725" t="s">
        <v>1186</v>
      </c>
      <c r="F1725">
        <v>151</v>
      </c>
      <c r="G1725">
        <v>24270305</v>
      </c>
    </row>
    <row r="1726" spans="1:7" hidden="1">
      <c r="A1726" t="s">
        <v>132</v>
      </c>
      <c r="B1726">
        <v>20240331</v>
      </c>
      <c r="C1726">
        <v>490114</v>
      </c>
      <c r="D1726" t="s">
        <v>6190</v>
      </c>
      <c r="E1726" t="s">
        <v>1582</v>
      </c>
      <c r="F1726">
        <v>151</v>
      </c>
      <c r="G1726">
        <v>-495964</v>
      </c>
    </row>
    <row r="1727" spans="1:7" hidden="1">
      <c r="A1727" t="s">
        <v>132</v>
      </c>
      <c r="B1727">
        <v>20240331</v>
      </c>
      <c r="C1727">
        <v>490114</v>
      </c>
      <c r="D1727" t="s">
        <v>6190</v>
      </c>
      <c r="E1727" t="s">
        <v>8333</v>
      </c>
      <c r="F1727">
        <v>0</v>
      </c>
      <c r="G1727">
        <v>-243</v>
      </c>
    </row>
    <row r="1728" spans="1:7" hidden="1">
      <c r="A1728" t="s">
        <v>132</v>
      </c>
      <c r="B1728">
        <v>20240331</v>
      </c>
      <c r="C1728">
        <v>490114</v>
      </c>
      <c r="D1728" t="s">
        <v>6190</v>
      </c>
      <c r="E1728" t="s">
        <v>1583</v>
      </c>
      <c r="F1728">
        <v>0</v>
      </c>
      <c r="G1728">
        <v>-54611</v>
      </c>
    </row>
    <row r="1729" spans="1:7" hidden="1">
      <c r="A1729" t="s">
        <v>132</v>
      </c>
      <c r="B1729">
        <v>20240331</v>
      </c>
      <c r="C1729">
        <v>490114</v>
      </c>
      <c r="D1729" t="s">
        <v>6190</v>
      </c>
      <c r="E1729" t="s">
        <v>1207</v>
      </c>
      <c r="F1729">
        <v>0</v>
      </c>
      <c r="G1729">
        <v>-69</v>
      </c>
    </row>
    <row r="1730" spans="1:7" hidden="1">
      <c r="A1730" t="s">
        <v>132</v>
      </c>
      <c r="B1730">
        <v>20240331</v>
      </c>
      <c r="C1730">
        <v>490114</v>
      </c>
      <c r="D1730" t="s">
        <v>6190</v>
      </c>
      <c r="E1730" t="s">
        <v>8358</v>
      </c>
      <c r="F1730">
        <v>0</v>
      </c>
      <c r="G1730">
        <v>-17686632</v>
      </c>
    </row>
    <row r="1731" spans="1:7" hidden="1">
      <c r="A1731" t="s">
        <v>132</v>
      </c>
      <c r="B1731">
        <v>20240401</v>
      </c>
      <c r="C1731">
        <v>490114</v>
      </c>
      <c r="D1731" t="s">
        <v>6190</v>
      </c>
      <c r="E1731" t="s">
        <v>1184</v>
      </c>
      <c r="F1731">
        <v>0</v>
      </c>
      <c r="G1731">
        <v>-339075</v>
      </c>
    </row>
    <row r="1732" spans="1:7" hidden="1">
      <c r="A1732" t="s">
        <v>132</v>
      </c>
      <c r="B1732">
        <v>20240401</v>
      </c>
      <c r="C1732">
        <v>490114</v>
      </c>
      <c r="D1732" t="s">
        <v>6190</v>
      </c>
      <c r="E1732" t="s">
        <v>1581</v>
      </c>
      <c r="F1732">
        <v>70</v>
      </c>
      <c r="G1732">
        <v>-22098887</v>
      </c>
    </row>
    <row r="1733" spans="1:7" hidden="1">
      <c r="A1733" t="s">
        <v>132</v>
      </c>
      <c r="B1733">
        <v>20240401</v>
      </c>
      <c r="C1733">
        <v>490114</v>
      </c>
      <c r="D1733" t="s">
        <v>6190</v>
      </c>
      <c r="E1733" t="s">
        <v>1085</v>
      </c>
      <c r="F1733">
        <v>0</v>
      </c>
      <c r="G1733">
        <v>-2335296</v>
      </c>
    </row>
    <row r="1734" spans="1:7" hidden="1">
      <c r="A1734" t="s">
        <v>132</v>
      </c>
      <c r="B1734">
        <v>20240401</v>
      </c>
      <c r="C1734">
        <v>490114</v>
      </c>
      <c r="D1734" t="s">
        <v>6190</v>
      </c>
      <c r="E1734" t="s">
        <v>1194</v>
      </c>
      <c r="F1734">
        <v>0</v>
      </c>
      <c r="G1734">
        <v>-57943575</v>
      </c>
    </row>
    <row r="1735" spans="1:7" hidden="1">
      <c r="A1735" t="s">
        <v>132</v>
      </c>
      <c r="B1735">
        <v>20240401</v>
      </c>
      <c r="C1735">
        <v>490114</v>
      </c>
      <c r="D1735" t="s">
        <v>6190</v>
      </c>
      <c r="E1735" t="s">
        <v>1181</v>
      </c>
      <c r="F1735">
        <v>48</v>
      </c>
      <c r="G1735">
        <v>8892597</v>
      </c>
    </row>
    <row r="1736" spans="1:7" hidden="1">
      <c r="A1736" t="s">
        <v>132</v>
      </c>
      <c r="B1736">
        <v>20240401</v>
      </c>
      <c r="C1736">
        <v>490114</v>
      </c>
      <c r="D1736" t="s">
        <v>6190</v>
      </c>
      <c r="E1736" t="s">
        <v>1084</v>
      </c>
      <c r="F1736">
        <v>54</v>
      </c>
      <c r="G1736">
        <v>12575641</v>
      </c>
    </row>
    <row r="1737" spans="1:7" hidden="1">
      <c r="A1737" t="s">
        <v>132</v>
      </c>
      <c r="B1737">
        <v>20240401</v>
      </c>
      <c r="C1737">
        <v>490114</v>
      </c>
      <c r="D1737" t="s">
        <v>6190</v>
      </c>
      <c r="E1737" t="s">
        <v>1035</v>
      </c>
      <c r="F1737">
        <v>438</v>
      </c>
      <c r="G1737">
        <v>11184017</v>
      </c>
    </row>
    <row r="1738" spans="1:7" hidden="1">
      <c r="A1738" t="s">
        <v>132</v>
      </c>
      <c r="B1738">
        <v>20240401</v>
      </c>
      <c r="C1738">
        <v>490114</v>
      </c>
      <c r="D1738" t="s">
        <v>6190</v>
      </c>
      <c r="E1738" t="s">
        <v>1066</v>
      </c>
      <c r="F1738">
        <v>93</v>
      </c>
      <c r="G1738">
        <v>10595000</v>
      </c>
    </row>
    <row r="1739" spans="1:7" hidden="1">
      <c r="A1739" t="s">
        <v>132</v>
      </c>
      <c r="B1739">
        <v>20240401</v>
      </c>
      <c r="C1739">
        <v>490114</v>
      </c>
      <c r="D1739" t="s">
        <v>6190</v>
      </c>
      <c r="E1739" t="s">
        <v>1064</v>
      </c>
      <c r="F1739">
        <v>0</v>
      </c>
      <c r="G1739">
        <v>-771085</v>
      </c>
    </row>
    <row r="1740" spans="1:7" hidden="1">
      <c r="A1740" t="s">
        <v>132</v>
      </c>
      <c r="B1740">
        <v>20240401</v>
      </c>
      <c r="C1740">
        <v>490114</v>
      </c>
      <c r="D1740" t="s">
        <v>6190</v>
      </c>
      <c r="E1740" t="s">
        <v>1092</v>
      </c>
      <c r="F1740">
        <v>0</v>
      </c>
      <c r="G1740">
        <v>-17321903</v>
      </c>
    </row>
    <row r="1741" spans="1:7" hidden="1">
      <c r="A1741" t="s">
        <v>132</v>
      </c>
      <c r="B1741">
        <v>20240401</v>
      </c>
      <c r="C1741">
        <v>490114</v>
      </c>
      <c r="D1741" t="s">
        <v>6190</v>
      </c>
      <c r="E1741" t="s">
        <v>9048</v>
      </c>
      <c r="F1741">
        <v>38</v>
      </c>
      <c r="G1741">
        <v>2168239</v>
      </c>
    </row>
    <row r="1742" spans="1:7" hidden="1">
      <c r="A1742" t="s">
        <v>132</v>
      </c>
      <c r="B1742">
        <v>20240401</v>
      </c>
      <c r="C1742">
        <v>490114</v>
      </c>
      <c r="D1742" t="s">
        <v>6190</v>
      </c>
      <c r="E1742" t="s">
        <v>8342</v>
      </c>
      <c r="F1742">
        <v>93</v>
      </c>
      <c r="G1742">
        <v>49605129</v>
      </c>
    </row>
    <row r="1743" spans="1:7" hidden="1">
      <c r="A1743" t="s">
        <v>132</v>
      </c>
      <c r="B1743">
        <v>20240401</v>
      </c>
      <c r="C1743">
        <v>490114</v>
      </c>
      <c r="D1743" t="s">
        <v>6190</v>
      </c>
      <c r="E1743" t="s">
        <v>1124</v>
      </c>
      <c r="F1743">
        <v>9</v>
      </c>
      <c r="G1743">
        <v>-131055</v>
      </c>
    </row>
    <row r="1744" spans="1:7" hidden="1">
      <c r="A1744" t="s">
        <v>132</v>
      </c>
      <c r="B1744">
        <v>20240401</v>
      </c>
      <c r="C1744">
        <v>490114</v>
      </c>
      <c r="D1744" t="s">
        <v>6190</v>
      </c>
      <c r="E1744" t="s">
        <v>1186</v>
      </c>
      <c r="F1744">
        <v>151</v>
      </c>
      <c r="G1744">
        <v>24270456</v>
      </c>
    </row>
    <row r="1745" spans="1:7" hidden="1">
      <c r="A1745" t="s">
        <v>132</v>
      </c>
      <c r="B1745">
        <v>20240401</v>
      </c>
      <c r="C1745">
        <v>490114</v>
      </c>
      <c r="D1745" t="s">
        <v>6190</v>
      </c>
      <c r="E1745" t="s">
        <v>1582</v>
      </c>
      <c r="F1745">
        <v>151</v>
      </c>
      <c r="G1745">
        <v>-495813</v>
      </c>
    </row>
    <row r="1746" spans="1:7" hidden="1">
      <c r="A1746" t="s">
        <v>132</v>
      </c>
      <c r="B1746">
        <v>20240401</v>
      </c>
      <c r="C1746">
        <v>490114</v>
      </c>
      <c r="D1746" t="s">
        <v>6190</v>
      </c>
      <c r="E1746" t="s">
        <v>8333</v>
      </c>
      <c r="F1746">
        <v>0</v>
      </c>
      <c r="G1746">
        <v>-243</v>
      </c>
    </row>
    <row r="1747" spans="1:7" hidden="1">
      <c r="A1747" t="s">
        <v>132</v>
      </c>
      <c r="B1747">
        <v>20240401</v>
      </c>
      <c r="C1747">
        <v>490114</v>
      </c>
      <c r="D1747" t="s">
        <v>6190</v>
      </c>
      <c r="E1747" t="s">
        <v>1583</v>
      </c>
      <c r="F1747">
        <v>0</v>
      </c>
      <c r="G1747">
        <v>-54611</v>
      </c>
    </row>
    <row r="1748" spans="1:7" hidden="1">
      <c r="A1748" t="s">
        <v>132</v>
      </c>
      <c r="B1748">
        <v>20240401</v>
      </c>
      <c r="C1748">
        <v>490114</v>
      </c>
      <c r="D1748" t="s">
        <v>6190</v>
      </c>
      <c r="E1748" t="s">
        <v>1207</v>
      </c>
      <c r="F1748">
        <v>0</v>
      </c>
      <c r="G1748">
        <v>-69</v>
      </c>
    </row>
    <row r="1749" spans="1:7" hidden="1">
      <c r="A1749" t="s">
        <v>132</v>
      </c>
      <c r="B1749">
        <v>20240401</v>
      </c>
      <c r="C1749">
        <v>490114</v>
      </c>
      <c r="D1749" t="s">
        <v>6190</v>
      </c>
      <c r="E1749" t="s">
        <v>8358</v>
      </c>
      <c r="F1749">
        <v>0</v>
      </c>
      <c r="G1749">
        <v>-17686632</v>
      </c>
    </row>
    <row r="1750" spans="1:7" hidden="1">
      <c r="A1750" t="s">
        <v>132</v>
      </c>
      <c r="B1750">
        <v>20240402</v>
      </c>
      <c r="C1750">
        <v>490114</v>
      </c>
      <c r="D1750" t="s">
        <v>6190</v>
      </c>
      <c r="E1750" t="s">
        <v>1184</v>
      </c>
      <c r="F1750">
        <v>0</v>
      </c>
      <c r="G1750">
        <v>-339075</v>
      </c>
    </row>
    <row r="1751" spans="1:7" hidden="1">
      <c r="A1751" t="s">
        <v>132</v>
      </c>
      <c r="B1751">
        <v>20240402</v>
      </c>
      <c r="C1751">
        <v>490114</v>
      </c>
      <c r="D1751" t="s">
        <v>6190</v>
      </c>
      <c r="E1751" t="s">
        <v>1581</v>
      </c>
      <c r="F1751">
        <v>71</v>
      </c>
      <c r="G1751">
        <v>-22098816</v>
      </c>
    </row>
    <row r="1752" spans="1:7" hidden="1">
      <c r="A1752" t="s">
        <v>132</v>
      </c>
      <c r="B1752">
        <v>20240402</v>
      </c>
      <c r="C1752">
        <v>490114</v>
      </c>
      <c r="D1752" t="s">
        <v>6190</v>
      </c>
      <c r="E1752" t="s">
        <v>1085</v>
      </c>
      <c r="F1752">
        <v>0</v>
      </c>
      <c r="G1752">
        <v>-2335296</v>
      </c>
    </row>
    <row r="1753" spans="1:7" hidden="1">
      <c r="A1753" t="s">
        <v>132</v>
      </c>
      <c r="B1753">
        <v>20240402</v>
      </c>
      <c r="C1753">
        <v>490114</v>
      </c>
      <c r="D1753" t="s">
        <v>6190</v>
      </c>
      <c r="E1753" t="s">
        <v>1194</v>
      </c>
      <c r="F1753">
        <v>0</v>
      </c>
      <c r="G1753">
        <v>-57943575</v>
      </c>
    </row>
    <row r="1754" spans="1:7" hidden="1">
      <c r="A1754" t="s">
        <v>132</v>
      </c>
      <c r="B1754">
        <v>20240402</v>
      </c>
      <c r="C1754">
        <v>490114</v>
      </c>
      <c r="D1754" t="s">
        <v>6190</v>
      </c>
      <c r="E1754" t="s">
        <v>1181</v>
      </c>
      <c r="F1754">
        <v>48</v>
      </c>
      <c r="G1754">
        <v>8892645</v>
      </c>
    </row>
    <row r="1755" spans="1:7" hidden="1">
      <c r="A1755" t="s">
        <v>132</v>
      </c>
      <c r="B1755">
        <v>20240402</v>
      </c>
      <c r="C1755">
        <v>490114</v>
      </c>
      <c r="D1755" t="s">
        <v>6190</v>
      </c>
      <c r="E1755" t="s">
        <v>1084</v>
      </c>
      <c r="F1755">
        <v>55</v>
      </c>
      <c r="G1755">
        <v>12575696</v>
      </c>
    </row>
    <row r="1756" spans="1:7" hidden="1">
      <c r="A1756" t="s">
        <v>132</v>
      </c>
      <c r="B1756">
        <v>20240402</v>
      </c>
      <c r="C1756">
        <v>490114</v>
      </c>
      <c r="D1756" t="s">
        <v>6190</v>
      </c>
      <c r="E1756" t="s">
        <v>1035</v>
      </c>
      <c r="F1756">
        <v>442</v>
      </c>
      <c r="G1756">
        <v>11184459</v>
      </c>
    </row>
    <row r="1757" spans="1:7" hidden="1">
      <c r="A1757" t="s">
        <v>132</v>
      </c>
      <c r="B1757">
        <v>20240402</v>
      </c>
      <c r="C1757">
        <v>490114</v>
      </c>
      <c r="D1757" t="s">
        <v>6190</v>
      </c>
      <c r="E1757" t="s">
        <v>1066</v>
      </c>
      <c r="F1757">
        <v>94</v>
      </c>
      <c r="G1757">
        <v>10595094</v>
      </c>
    </row>
    <row r="1758" spans="1:7" hidden="1">
      <c r="A1758" t="s">
        <v>132</v>
      </c>
      <c r="B1758">
        <v>20240402</v>
      </c>
      <c r="C1758">
        <v>490114</v>
      </c>
      <c r="D1758" t="s">
        <v>6190</v>
      </c>
      <c r="E1758" t="s">
        <v>1064</v>
      </c>
      <c r="F1758">
        <v>0</v>
      </c>
      <c r="G1758">
        <v>-771085</v>
      </c>
    </row>
    <row r="1759" spans="1:7" hidden="1">
      <c r="A1759" t="s">
        <v>132</v>
      </c>
      <c r="B1759">
        <v>20240402</v>
      </c>
      <c r="C1759">
        <v>490114</v>
      </c>
      <c r="D1759" t="s">
        <v>6190</v>
      </c>
      <c r="E1759" t="s">
        <v>1092</v>
      </c>
      <c r="F1759">
        <v>0</v>
      </c>
      <c r="G1759">
        <v>-17321903</v>
      </c>
    </row>
    <row r="1760" spans="1:7" hidden="1">
      <c r="A1760" t="s">
        <v>132</v>
      </c>
      <c r="B1760">
        <v>20240402</v>
      </c>
      <c r="C1760">
        <v>490114</v>
      </c>
      <c r="D1760" t="s">
        <v>6190</v>
      </c>
      <c r="E1760" t="s">
        <v>9048</v>
      </c>
      <c r="F1760">
        <v>38</v>
      </c>
      <c r="G1760">
        <v>2168277</v>
      </c>
    </row>
    <row r="1761" spans="1:7" hidden="1">
      <c r="A1761" t="s">
        <v>132</v>
      </c>
      <c r="B1761">
        <v>20240402</v>
      </c>
      <c r="C1761">
        <v>490114</v>
      </c>
      <c r="D1761" t="s">
        <v>6190</v>
      </c>
      <c r="E1761" t="s">
        <v>8342</v>
      </c>
      <c r="F1761">
        <v>94</v>
      </c>
      <c r="G1761">
        <v>49605223</v>
      </c>
    </row>
    <row r="1762" spans="1:7" hidden="1">
      <c r="A1762" t="s">
        <v>132</v>
      </c>
      <c r="B1762">
        <v>20240402</v>
      </c>
      <c r="C1762">
        <v>490114</v>
      </c>
      <c r="D1762" t="s">
        <v>6190</v>
      </c>
      <c r="E1762" t="s">
        <v>1124</v>
      </c>
      <c r="F1762">
        <v>9</v>
      </c>
      <c r="G1762">
        <v>-131046</v>
      </c>
    </row>
    <row r="1763" spans="1:7" hidden="1">
      <c r="A1763" t="s">
        <v>132</v>
      </c>
      <c r="B1763">
        <v>20240402</v>
      </c>
      <c r="C1763">
        <v>490114</v>
      </c>
      <c r="D1763" t="s">
        <v>6190</v>
      </c>
      <c r="E1763" t="s">
        <v>1186</v>
      </c>
      <c r="F1763">
        <v>152</v>
      </c>
      <c r="G1763">
        <v>24270608</v>
      </c>
    </row>
    <row r="1764" spans="1:7" hidden="1">
      <c r="A1764" t="s">
        <v>132</v>
      </c>
      <c r="B1764">
        <v>20240402</v>
      </c>
      <c r="C1764">
        <v>490114</v>
      </c>
      <c r="D1764" t="s">
        <v>6190</v>
      </c>
      <c r="E1764" t="s">
        <v>1582</v>
      </c>
      <c r="F1764">
        <v>152</v>
      </c>
      <c r="G1764">
        <v>-495661</v>
      </c>
    </row>
    <row r="1765" spans="1:7" hidden="1">
      <c r="A1765" t="s">
        <v>132</v>
      </c>
      <c r="B1765">
        <v>20240402</v>
      </c>
      <c r="C1765">
        <v>490114</v>
      </c>
      <c r="D1765" t="s">
        <v>6190</v>
      </c>
      <c r="E1765" t="s">
        <v>8333</v>
      </c>
      <c r="F1765">
        <v>0</v>
      </c>
      <c r="G1765">
        <v>-243</v>
      </c>
    </row>
    <row r="1766" spans="1:7" hidden="1">
      <c r="A1766" t="s">
        <v>132</v>
      </c>
      <c r="B1766">
        <v>20240402</v>
      </c>
      <c r="C1766">
        <v>490114</v>
      </c>
      <c r="D1766" t="s">
        <v>6190</v>
      </c>
      <c r="E1766" t="s">
        <v>1583</v>
      </c>
      <c r="F1766">
        <v>0</v>
      </c>
      <c r="G1766">
        <v>-54611</v>
      </c>
    </row>
    <row r="1767" spans="1:7" hidden="1">
      <c r="A1767" t="s">
        <v>132</v>
      </c>
      <c r="B1767">
        <v>20240402</v>
      </c>
      <c r="C1767">
        <v>490114</v>
      </c>
      <c r="D1767" t="s">
        <v>6190</v>
      </c>
      <c r="E1767" t="s">
        <v>1207</v>
      </c>
      <c r="F1767">
        <v>0</v>
      </c>
      <c r="G1767">
        <v>-69</v>
      </c>
    </row>
    <row r="1768" spans="1:7" hidden="1">
      <c r="A1768" t="s">
        <v>132</v>
      </c>
      <c r="B1768">
        <v>20240402</v>
      </c>
      <c r="C1768">
        <v>490114</v>
      </c>
      <c r="D1768" t="s">
        <v>6190</v>
      </c>
      <c r="E1768" t="s">
        <v>8358</v>
      </c>
      <c r="F1768">
        <v>0</v>
      </c>
      <c r="G1768">
        <v>-17686632</v>
      </c>
    </row>
    <row r="1769" spans="1:7" hidden="1">
      <c r="A1769" t="s">
        <v>132</v>
      </c>
      <c r="B1769">
        <v>20240403</v>
      </c>
      <c r="C1769">
        <v>490114</v>
      </c>
      <c r="D1769" t="s">
        <v>6190</v>
      </c>
      <c r="E1769" t="s">
        <v>1184</v>
      </c>
      <c r="F1769">
        <v>0</v>
      </c>
      <c r="G1769">
        <v>-339075</v>
      </c>
    </row>
    <row r="1770" spans="1:7" hidden="1">
      <c r="A1770" t="s">
        <v>132</v>
      </c>
      <c r="B1770">
        <v>20240403</v>
      </c>
      <c r="C1770">
        <v>490114</v>
      </c>
      <c r="D1770" t="s">
        <v>6190</v>
      </c>
      <c r="E1770" t="s">
        <v>1581</v>
      </c>
      <c r="F1770">
        <v>69</v>
      </c>
      <c r="G1770">
        <v>-22098747</v>
      </c>
    </row>
    <row r="1771" spans="1:7" hidden="1">
      <c r="A1771" t="s">
        <v>132</v>
      </c>
      <c r="B1771">
        <v>20240403</v>
      </c>
      <c r="C1771">
        <v>490114</v>
      </c>
      <c r="D1771" t="s">
        <v>6190</v>
      </c>
      <c r="E1771" t="s">
        <v>1085</v>
      </c>
      <c r="F1771">
        <v>0</v>
      </c>
      <c r="G1771">
        <v>-2335296</v>
      </c>
    </row>
    <row r="1772" spans="1:7" hidden="1">
      <c r="A1772" t="s">
        <v>132</v>
      </c>
      <c r="B1772">
        <v>20240403</v>
      </c>
      <c r="C1772">
        <v>490114</v>
      </c>
      <c r="D1772" t="s">
        <v>6190</v>
      </c>
      <c r="E1772" t="s">
        <v>1194</v>
      </c>
      <c r="F1772">
        <v>0</v>
      </c>
      <c r="G1772">
        <v>-57943575</v>
      </c>
    </row>
    <row r="1773" spans="1:7" hidden="1">
      <c r="A1773" t="s">
        <v>132</v>
      </c>
      <c r="B1773">
        <v>20240403</v>
      </c>
      <c r="C1773">
        <v>490114</v>
      </c>
      <c r="D1773" t="s">
        <v>6190</v>
      </c>
      <c r="E1773" t="s">
        <v>1181</v>
      </c>
      <c r="F1773">
        <v>47</v>
      </c>
      <c r="G1773">
        <v>8892692</v>
      </c>
    </row>
    <row r="1774" spans="1:7" hidden="1">
      <c r="A1774" t="s">
        <v>132</v>
      </c>
      <c r="B1774">
        <v>20240403</v>
      </c>
      <c r="C1774">
        <v>490114</v>
      </c>
      <c r="D1774" t="s">
        <v>6190</v>
      </c>
      <c r="E1774" t="s">
        <v>1084</v>
      </c>
      <c r="F1774">
        <v>53</v>
      </c>
      <c r="G1774">
        <v>12575749</v>
      </c>
    </row>
    <row r="1775" spans="1:7" hidden="1">
      <c r="A1775" t="s">
        <v>132</v>
      </c>
      <c r="B1775">
        <v>20240403</v>
      </c>
      <c r="C1775">
        <v>490114</v>
      </c>
      <c r="D1775" t="s">
        <v>6190</v>
      </c>
      <c r="E1775" t="s">
        <v>1035</v>
      </c>
      <c r="F1775">
        <v>427</v>
      </c>
      <c r="G1775">
        <v>11184886</v>
      </c>
    </row>
    <row r="1776" spans="1:7" hidden="1">
      <c r="A1776" t="s">
        <v>132</v>
      </c>
      <c r="B1776">
        <v>20240403</v>
      </c>
      <c r="C1776">
        <v>490114</v>
      </c>
      <c r="D1776" t="s">
        <v>6190</v>
      </c>
      <c r="E1776" t="s">
        <v>1066</v>
      </c>
      <c r="F1776">
        <v>91</v>
      </c>
      <c r="G1776">
        <v>10595185</v>
      </c>
    </row>
    <row r="1777" spans="1:7" hidden="1">
      <c r="A1777" t="s">
        <v>132</v>
      </c>
      <c r="B1777">
        <v>20240403</v>
      </c>
      <c r="C1777">
        <v>490114</v>
      </c>
      <c r="D1777" t="s">
        <v>6190</v>
      </c>
      <c r="E1777" t="s">
        <v>1064</v>
      </c>
      <c r="F1777">
        <v>0</v>
      </c>
      <c r="G1777">
        <v>-771085</v>
      </c>
    </row>
    <row r="1778" spans="1:7" hidden="1">
      <c r="A1778" t="s">
        <v>132</v>
      </c>
      <c r="B1778">
        <v>20240403</v>
      </c>
      <c r="C1778">
        <v>490114</v>
      </c>
      <c r="D1778" t="s">
        <v>6190</v>
      </c>
      <c r="E1778" t="s">
        <v>1092</v>
      </c>
      <c r="F1778">
        <v>0</v>
      </c>
      <c r="G1778">
        <v>-17321903</v>
      </c>
    </row>
    <row r="1779" spans="1:7" hidden="1">
      <c r="A1779" t="s">
        <v>132</v>
      </c>
      <c r="B1779">
        <v>20240403</v>
      </c>
      <c r="C1779">
        <v>490114</v>
      </c>
      <c r="D1779" t="s">
        <v>6190</v>
      </c>
      <c r="E1779" t="s">
        <v>9048</v>
      </c>
      <c r="F1779">
        <v>37</v>
      </c>
      <c r="G1779">
        <v>2168314</v>
      </c>
    </row>
    <row r="1780" spans="1:7" hidden="1">
      <c r="A1780" t="s">
        <v>132</v>
      </c>
      <c r="B1780">
        <v>20240403</v>
      </c>
      <c r="C1780">
        <v>490114</v>
      </c>
      <c r="D1780" t="s">
        <v>6190</v>
      </c>
      <c r="E1780" t="s">
        <v>8342</v>
      </c>
      <c r="F1780">
        <v>91</v>
      </c>
      <c r="G1780">
        <v>49605314</v>
      </c>
    </row>
    <row r="1781" spans="1:7" hidden="1">
      <c r="A1781" t="s">
        <v>132</v>
      </c>
      <c r="B1781">
        <v>20240403</v>
      </c>
      <c r="C1781">
        <v>490114</v>
      </c>
      <c r="D1781" t="s">
        <v>6190</v>
      </c>
      <c r="E1781" t="s">
        <v>1124</v>
      </c>
      <c r="F1781">
        <v>9</v>
      </c>
      <c r="G1781">
        <v>-131037</v>
      </c>
    </row>
    <row r="1782" spans="1:7" hidden="1">
      <c r="A1782" t="s">
        <v>132</v>
      </c>
      <c r="B1782">
        <v>20240403</v>
      </c>
      <c r="C1782">
        <v>490114</v>
      </c>
      <c r="D1782" t="s">
        <v>6190</v>
      </c>
      <c r="E1782" t="s">
        <v>1186</v>
      </c>
      <c r="F1782">
        <v>147</v>
      </c>
      <c r="G1782">
        <v>24270755</v>
      </c>
    </row>
    <row r="1783" spans="1:7" hidden="1">
      <c r="A1783" t="s">
        <v>132</v>
      </c>
      <c r="B1783">
        <v>20240403</v>
      </c>
      <c r="C1783">
        <v>490114</v>
      </c>
      <c r="D1783" t="s">
        <v>6190</v>
      </c>
      <c r="E1783" t="s">
        <v>1582</v>
      </c>
      <c r="F1783">
        <v>147</v>
      </c>
      <c r="G1783">
        <v>-495514</v>
      </c>
    </row>
    <row r="1784" spans="1:7" hidden="1">
      <c r="A1784" t="s">
        <v>132</v>
      </c>
      <c r="B1784">
        <v>20240403</v>
      </c>
      <c r="C1784">
        <v>490114</v>
      </c>
      <c r="D1784" t="s">
        <v>6190</v>
      </c>
      <c r="E1784" t="s">
        <v>8333</v>
      </c>
      <c r="F1784">
        <v>0</v>
      </c>
      <c r="G1784">
        <v>-243</v>
      </c>
    </row>
    <row r="1785" spans="1:7" hidden="1">
      <c r="A1785" t="s">
        <v>132</v>
      </c>
      <c r="B1785">
        <v>20240403</v>
      </c>
      <c r="C1785">
        <v>490114</v>
      </c>
      <c r="D1785" t="s">
        <v>6190</v>
      </c>
      <c r="E1785" t="s">
        <v>1583</v>
      </c>
      <c r="F1785">
        <v>0</v>
      </c>
      <c r="G1785">
        <v>-54611</v>
      </c>
    </row>
    <row r="1786" spans="1:7" hidden="1">
      <c r="A1786" t="s">
        <v>132</v>
      </c>
      <c r="B1786">
        <v>20240403</v>
      </c>
      <c r="C1786">
        <v>490114</v>
      </c>
      <c r="D1786" t="s">
        <v>6190</v>
      </c>
      <c r="E1786" t="s">
        <v>1207</v>
      </c>
      <c r="F1786">
        <v>0</v>
      </c>
      <c r="G1786">
        <v>-69</v>
      </c>
    </row>
    <row r="1787" spans="1:7" hidden="1">
      <c r="A1787" t="s">
        <v>132</v>
      </c>
      <c r="B1787">
        <v>20240403</v>
      </c>
      <c r="C1787">
        <v>490114</v>
      </c>
      <c r="D1787" t="s">
        <v>6190</v>
      </c>
      <c r="E1787" t="s">
        <v>8358</v>
      </c>
      <c r="F1787">
        <v>0</v>
      </c>
      <c r="G1787">
        <v>-17686632</v>
      </c>
    </row>
    <row r="1788" spans="1:7" hidden="1">
      <c r="A1788" t="s">
        <v>132</v>
      </c>
      <c r="B1788">
        <v>20240404</v>
      </c>
      <c r="C1788">
        <v>490114</v>
      </c>
      <c r="D1788" t="s">
        <v>6190</v>
      </c>
      <c r="E1788" t="s">
        <v>1184</v>
      </c>
      <c r="F1788">
        <v>0</v>
      </c>
      <c r="G1788">
        <v>-339075</v>
      </c>
    </row>
    <row r="1789" spans="1:7" hidden="1">
      <c r="A1789" t="s">
        <v>132</v>
      </c>
      <c r="B1789">
        <v>20240404</v>
      </c>
      <c r="C1789">
        <v>490114</v>
      </c>
      <c r="D1789" t="s">
        <v>6190</v>
      </c>
      <c r="E1789" t="s">
        <v>1581</v>
      </c>
      <c r="F1789">
        <v>70</v>
      </c>
      <c r="G1789">
        <v>-22098677</v>
      </c>
    </row>
    <row r="1790" spans="1:7" hidden="1">
      <c r="A1790" t="s">
        <v>132</v>
      </c>
      <c r="B1790">
        <v>20240404</v>
      </c>
      <c r="C1790">
        <v>490114</v>
      </c>
      <c r="D1790" t="s">
        <v>6190</v>
      </c>
      <c r="E1790" t="s">
        <v>1085</v>
      </c>
      <c r="F1790">
        <v>0</v>
      </c>
      <c r="G1790">
        <v>-2335296</v>
      </c>
    </row>
    <row r="1791" spans="1:7" hidden="1">
      <c r="A1791" t="s">
        <v>132</v>
      </c>
      <c r="B1791">
        <v>20240404</v>
      </c>
      <c r="C1791">
        <v>490114</v>
      </c>
      <c r="D1791" t="s">
        <v>6190</v>
      </c>
      <c r="E1791" t="s">
        <v>1194</v>
      </c>
      <c r="F1791">
        <v>0</v>
      </c>
      <c r="G1791">
        <v>-57943575</v>
      </c>
    </row>
    <row r="1792" spans="1:7" hidden="1">
      <c r="A1792" t="s">
        <v>132</v>
      </c>
      <c r="B1792">
        <v>20240404</v>
      </c>
      <c r="C1792">
        <v>490114</v>
      </c>
      <c r="D1792" t="s">
        <v>6190</v>
      </c>
      <c r="E1792" t="s">
        <v>1181</v>
      </c>
      <c r="F1792">
        <v>48</v>
      </c>
      <c r="G1792">
        <v>8892740</v>
      </c>
    </row>
    <row r="1793" spans="1:7" hidden="1">
      <c r="A1793" t="s">
        <v>132</v>
      </c>
      <c r="B1793">
        <v>20240404</v>
      </c>
      <c r="C1793">
        <v>490114</v>
      </c>
      <c r="D1793" t="s">
        <v>6190</v>
      </c>
      <c r="E1793" t="s">
        <v>1084</v>
      </c>
      <c r="F1793">
        <v>54</v>
      </c>
      <c r="G1793">
        <v>12575803</v>
      </c>
    </row>
    <row r="1794" spans="1:7" hidden="1">
      <c r="A1794" t="s">
        <v>132</v>
      </c>
      <c r="B1794">
        <v>20240404</v>
      </c>
      <c r="C1794">
        <v>490114</v>
      </c>
      <c r="D1794" t="s">
        <v>6190</v>
      </c>
      <c r="E1794" t="s">
        <v>1035</v>
      </c>
      <c r="F1794">
        <v>445</v>
      </c>
      <c r="G1794">
        <v>11185331</v>
      </c>
    </row>
    <row r="1795" spans="1:7" hidden="1">
      <c r="A1795" t="s">
        <v>132</v>
      </c>
      <c r="B1795">
        <v>20240404</v>
      </c>
      <c r="C1795">
        <v>490114</v>
      </c>
      <c r="D1795" t="s">
        <v>6190</v>
      </c>
      <c r="E1795" t="s">
        <v>1066</v>
      </c>
      <c r="F1795">
        <v>93</v>
      </c>
      <c r="G1795">
        <v>10595278</v>
      </c>
    </row>
    <row r="1796" spans="1:7" hidden="1">
      <c r="A1796" t="s">
        <v>132</v>
      </c>
      <c r="B1796">
        <v>20240404</v>
      </c>
      <c r="C1796">
        <v>490114</v>
      </c>
      <c r="D1796" t="s">
        <v>6190</v>
      </c>
      <c r="E1796" t="s">
        <v>1064</v>
      </c>
      <c r="F1796">
        <v>0</v>
      </c>
      <c r="G1796">
        <v>-771085</v>
      </c>
    </row>
    <row r="1797" spans="1:7" hidden="1">
      <c r="A1797" t="s">
        <v>132</v>
      </c>
      <c r="B1797">
        <v>20240404</v>
      </c>
      <c r="C1797">
        <v>490114</v>
      </c>
      <c r="D1797" t="s">
        <v>6190</v>
      </c>
      <c r="E1797" t="s">
        <v>1092</v>
      </c>
      <c r="F1797">
        <v>0</v>
      </c>
      <c r="G1797">
        <v>-17321903</v>
      </c>
    </row>
    <row r="1798" spans="1:7" hidden="1">
      <c r="A1798" t="s">
        <v>132</v>
      </c>
      <c r="B1798">
        <v>20240404</v>
      </c>
      <c r="C1798">
        <v>490114</v>
      </c>
      <c r="D1798" t="s">
        <v>6190</v>
      </c>
      <c r="E1798" t="s">
        <v>9048</v>
      </c>
      <c r="F1798">
        <v>38</v>
      </c>
      <c r="G1798">
        <v>2168352</v>
      </c>
    </row>
    <row r="1799" spans="1:7" hidden="1">
      <c r="A1799" t="s">
        <v>132</v>
      </c>
      <c r="B1799">
        <v>20240404</v>
      </c>
      <c r="C1799">
        <v>490114</v>
      </c>
      <c r="D1799" t="s">
        <v>6190</v>
      </c>
      <c r="E1799" t="s">
        <v>8342</v>
      </c>
      <c r="F1799">
        <v>93</v>
      </c>
      <c r="G1799">
        <v>49605407</v>
      </c>
    </row>
    <row r="1800" spans="1:7" hidden="1">
      <c r="A1800" t="s">
        <v>132</v>
      </c>
      <c r="B1800">
        <v>20240404</v>
      </c>
      <c r="C1800">
        <v>490114</v>
      </c>
      <c r="D1800" t="s">
        <v>6190</v>
      </c>
      <c r="E1800" t="s">
        <v>1124</v>
      </c>
      <c r="F1800">
        <v>9</v>
      </c>
      <c r="G1800">
        <v>-131028</v>
      </c>
    </row>
    <row r="1801" spans="1:7" hidden="1">
      <c r="A1801" t="s">
        <v>132</v>
      </c>
      <c r="B1801">
        <v>20240404</v>
      </c>
      <c r="C1801">
        <v>490114</v>
      </c>
      <c r="D1801" t="s">
        <v>6190</v>
      </c>
      <c r="E1801" t="s">
        <v>1186</v>
      </c>
      <c r="F1801">
        <v>151</v>
      </c>
      <c r="G1801">
        <v>24270906</v>
      </c>
    </row>
    <row r="1802" spans="1:7" hidden="1">
      <c r="A1802" t="s">
        <v>132</v>
      </c>
      <c r="B1802">
        <v>20240404</v>
      </c>
      <c r="C1802">
        <v>490114</v>
      </c>
      <c r="D1802" t="s">
        <v>6190</v>
      </c>
      <c r="E1802" t="s">
        <v>1582</v>
      </c>
      <c r="F1802">
        <v>151</v>
      </c>
      <c r="G1802">
        <v>-495363</v>
      </c>
    </row>
    <row r="1803" spans="1:7" hidden="1">
      <c r="A1803" t="s">
        <v>132</v>
      </c>
      <c r="B1803">
        <v>20240404</v>
      </c>
      <c r="C1803">
        <v>490114</v>
      </c>
      <c r="D1803" t="s">
        <v>6190</v>
      </c>
      <c r="E1803" t="s">
        <v>8333</v>
      </c>
      <c r="F1803">
        <v>0</v>
      </c>
      <c r="G1803">
        <v>-243</v>
      </c>
    </row>
    <row r="1804" spans="1:7" hidden="1">
      <c r="A1804" t="s">
        <v>132</v>
      </c>
      <c r="B1804">
        <v>20240404</v>
      </c>
      <c r="C1804">
        <v>490114</v>
      </c>
      <c r="D1804" t="s">
        <v>6190</v>
      </c>
      <c r="E1804" t="s">
        <v>1583</v>
      </c>
      <c r="F1804">
        <v>0</v>
      </c>
      <c r="G1804">
        <v>-54611</v>
      </c>
    </row>
    <row r="1805" spans="1:7" hidden="1">
      <c r="A1805" t="s">
        <v>132</v>
      </c>
      <c r="B1805">
        <v>20240404</v>
      </c>
      <c r="C1805">
        <v>490114</v>
      </c>
      <c r="D1805" t="s">
        <v>6190</v>
      </c>
      <c r="E1805" t="s">
        <v>1207</v>
      </c>
      <c r="F1805">
        <v>0</v>
      </c>
      <c r="G1805">
        <v>-69</v>
      </c>
    </row>
    <row r="1806" spans="1:7" hidden="1">
      <c r="A1806" t="s">
        <v>132</v>
      </c>
      <c r="B1806">
        <v>20240404</v>
      </c>
      <c r="C1806">
        <v>490114</v>
      </c>
      <c r="D1806" t="s">
        <v>6190</v>
      </c>
      <c r="E1806" t="s">
        <v>8358</v>
      </c>
      <c r="F1806">
        <v>0</v>
      </c>
      <c r="G1806">
        <v>-17686632</v>
      </c>
    </row>
    <row r="1807" spans="1:7" hidden="1">
      <c r="A1807" t="s">
        <v>132</v>
      </c>
      <c r="B1807">
        <v>20240405</v>
      </c>
      <c r="C1807">
        <v>490114</v>
      </c>
      <c r="D1807" t="s">
        <v>6190</v>
      </c>
      <c r="E1807" t="s">
        <v>1184</v>
      </c>
      <c r="F1807">
        <v>0</v>
      </c>
      <c r="G1807">
        <v>-339075</v>
      </c>
    </row>
    <row r="1808" spans="1:7" hidden="1">
      <c r="A1808" t="s">
        <v>132</v>
      </c>
      <c r="B1808">
        <v>20240405</v>
      </c>
      <c r="C1808">
        <v>490114</v>
      </c>
      <c r="D1808" t="s">
        <v>6190</v>
      </c>
      <c r="E1808" t="s">
        <v>1581</v>
      </c>
      <c r="F1808">
        <v>69</v>
      </c>
      <c r="G1808">
        <v>-22098608</v>
      </c>
    </row>
    <row r="1809" spans="1:7" hidden="1">
      <c r="A1809" t="s">
        <v>132</v>
      </c>
      <c r="B1809">
        <v>20240405</v>
      </c>
      <c r="C1809">
        <v>490114</v>
      </c>
      <c r="D1809" t="s">
        <v>6190</v>
      </c>
      <c r="E1809" t="s">
        <v>1085</v>
      </c>
      <c r="F1809">
        <v>0</v>
      </c>
      <c r="G1809">
        <v>-2335296</v>
      </c>
    </row>
    <row r="1810" spans="1:7" hidden="1">
      <c r="A1810" t="s">
        <v>132</v>
      </c>
      <c r="B1810">
        <v>20240405</v>
      </c>
      <c r="C1810">
        <v>490114</v>
      </c>
      <c r="D1810" t="s">
        <v>6190</v>
      </c>
      <c r="E1810" t="s">
        <v>1194</v>
      </c>
      <c r="F1810">
        <v>0</v>
      </c>
      <c r="G1810">
        <v>-57943575</v>
      </c>
    </row>
    <row r="1811" spans="1:7" hidden="1">
      <c r="A1811" t="s">
        <v>132</v>
      </c>
      <c r="B1811">
        <v>20240405</v>
      </c>
      <c r="C1811">
        <v>490114</v>
      </c>
      <c r="D1811" t="s">
        <v>6190</v>
      </c>
      <c r="E1811" t="s">
        <v>1181</v>
      </c>
      <c r="F1811">
        <v>47</v>
      </c>
      <c r="G1811">
        <v>8892787</v>
      </c>
    </row>
    <row r="1812" spans="1:7" hidden="1">
      <c r="A1812" t="s">
        <v>132</v>
      </c>
      <c r="B1812">
        <v>20240405</v>
      </c>
      <c r="C1812">
        <v>490114</v>
      </c>
      <c r="D1812" t="s">
        <v>6190</v>
      </c>
      <c r="E1812" t="s">
        <v>1084</v>
      </c>
      <c r="F1812">
        <v>53</v>
      </c>
      <c r="G1812">
        <v>12575856</v>
      </c>
    </row>
    <row r="1813" spans="1:7" hidden="1">
      <c r="A1813" t="s">
        <v>132</v>
      </c>
      <c r="B1813">
        <v>20240405</v>
      </c>
      <c r="C1813">
        <v>490114</v>
      </c>
      <c r="D1813" t="s">
        <v>6190</v>
      </c>
      <c r="E1813" t="s">
        <v>1035</v>
      </c>
      <c r="F1813">
        <v>432</v>
      </c>
      <c r="G1813">
        <v>11185763</v>
      </c>
    </row>
    <row r="1814" spans="1:7" hidden="1">
      <c r="A1814" t="s">
        <v>132</v>
      </c>
      <c r="B1814">
        <v>20240405</v>
      </c>
      <c r="C1814">
        <v>490114</v>
      </c>
      <c r="D1814" t="s">
        <v>6190</v>
      </c>
      <c r="E1814" t="s">
        <v>1066</v>
      </c>
      <c r="F1814">
        <v>91</v>
      </c>
      <c r="G1814">
        <v>10595369</v>
      </c>
    </row>
    <row r="1815" spans="1:7" hidden="1">
      <c r="A1815" t="s">
        <v>132</v>
      </c>
      <c r="B1815">
        <v>20240405</v>
      </c>
      <c r="C1815">
        <v>490114</v>
      </c>
      <c r="D1815" t="s">
        <v>6190</v>
      </c>
      <c r="E1815" t="s">
        <v>1064</v>
      </c>
      <c r="F1815">
        <v>0</v>
      </c>
      <c r="G1815">
        <v>-771085</v>
      </c>
    </row>
    <row r="1816" spans="1:7" hidden="1">
      <c r="A1816" t="s">
        <v>132</v>
      </c>
      <c r="B1816">
        <v>20240405</v>
      </c>
      <c r="C1816">
        <v>490114</v>
      </c>
      <c r="D1816" t="s">
        <v>6190</v>
      </c>
      <c r="E1816" t="s">
        <v>1092</v>
      </c>
      <c r="F1816">
        <v>0</v>
      </c>
      <c r="G1816">
        <v>-17321903</v>
      </c>
    </row>
    <row r="1817" spans="1:7" hidden="1">
      <c r="A1817" t="s">
        <v>132</v>
      </c>
      <c r="B1817">
        <v>20240405</v>
      </c>
      <c r="C1817">
        <v>490114</v>
      </c>
      <c r="D1817" t="s">
        <v>6190</v>
      </c>
      <c r="E1817" t="s">
        <v>9048</v>
      </c>
      <c r="F1817">
        <v>37</v>
      </c>
      <c r="G1817">
        <v>2168389</v>
      </c>
    </row>
    <row r="1818" spans="1:7" hidden="1">
      <c r="A1818" t="s">
        <v>132</v>
      </c>
      <c r="B1818">
        <v>20240405</v>
      </c>
      <c r="C1818">
        <v>490114</v>
      </c>
      <c r="D1818" t="s">
        <v>6190</v>
      </c>
      <c r="E1818" t="s">
        <v>8342</v>
      </c>
      <c r="F1818">
        <v>91</v>
      </c>
      <c r="G1818">
        <v>49605498</v>
      </c>
    </row>
    <row r="1819" spans="1:7" hidden="1">
      <c r="A1819" t="s">
        <v>132</v>
      </c>
      <c r="B1819">
        <v>20240405</v>
      </c>
      <c r="C1819">
        <v>490114</v>
      </c>
      <c r="D1819" t="s">
        <v>6190</v>
      </c>
      <c r="E1819" t="s">
        <v>1124</v>
      </c>
      <c r="F1819">
        <v>9</v>
      </c>
      <c r="G1819">
        <v>-131019</v>
      </c>
    </row>
    <row r="1820" spans="1:7" hidden="1">
      <c r="A1820" t="s">
        <v>132</v>
      </c>
      <c r="B1820">
        <v>20240405</v>
      </c>
      <c r="C1820">
        <v>490114</v>
      </c>
      <c r="D1820" t="s">
        <v>6190</v>
      </c>
      <c r="E1820" t="s">
        <v>1186</v>
      </c>
      <c r="F1820">
        <v>148</v>
      </c>
      <c r="G1820">
        <v>24271054</v>
      </c>
    </row>
    <row r="1821" spans="1:7" hidden="1">
      <c r="A1821" t="s">
        <v>132</v>
      </c>
      <c r="B1821">
        <v>20240405</v>
      </c>
      <c r="C1821">
        <v>490114</v>
      </c>
      <c r="D1821" t="s">
        <v>6190</v>
      </c>
      <c r="E1821" t="s">
        <v>1582</v>
      </c>
      <c r="F1821">
        <v>148</v>
      </c>
      <c r="G1821">
        <v>-495215</v>
      </c>
    </row>
    <row r="1822" spans="1:7" hidden="1">
      <c r="A1822" t="s">
        <v>132</v>
      </c>
      <c r="B1822">
        <v>20240405</v>
      </c>
      <c r="C1822">
        <v>490114</v>
      </c>
      <c r="D1822" t="s">
        <v>6190</v>
      </c>
      <c r="E1822" t="s">
        <v>8333</v>
      </c>
      <c r="F1822">
        <v>0</v>
      </c>
      <c r="G1822">
        <v>-243</v>
      </c>
    </row>
    <row r="1823" spans="1:7" hidden="1">
      <c r="A1823" t="s">
        <v>132</v>
      </c>
      <c r="B1823">
        <v>20240405</v>
      </c>
      <c r="C1823">
        <v>490114</v>
      </c>
      <c r="D1823" t="s">
        <v>6190</v>
      </c>
      <c r="E1823" t="s">
        <v>1583</v>
      </c>
      <c r="F1823">
        <v>0</v>
      </c>
      <c r="G1823">
        <v>-54611</v>
      </c>
    </row>
    <row r="1824" spans="1:7" hidden="1">
      <c r="A1824" t="s">
        <v>132</v>
      </c>
      <c r="B1824">
        <v>20240405</v>
      </c>
      <c r="C1824">
        <v>490114</v>
      </c>
      <c r="D1824" t="s">
        <v>6190</v>
      </c>
      <c r="E1824" t="s">
        <v>1207</v>
      </c>
      <c r="F1824">
        <v>0</v>
      </c>
      <c r="G1824">
        <v>-69</v>
      </c>
    </row>
    <row r="1825" spans="1:7" hidden="1">
      <c r="A1825" t="s">
        <v>132</v>
      </c>
      <c r="B1825">
        <v>20240405</v>
      </c>
      <c r="C1825">
        <v>490114</v>
      </c>
      <c r="D1825" t="s">
        <v>6190</v>
      </c>
      <c r="E1825" t="s">
        <v>8358</v>
      </c>
      <c r="F1825">
        <v>0</v>
      </c>
      <c r="G1825">
        <v>-17686632</v>
      </c>
    </row>
    <row r="1826" spans="1:7" hidden="1">
      <c r="A1826" t="s">
        <v>132</v>
      </c>
      <c r="B1826">
        <v>20240406</v>
      </c>
      <c r="C1826">
        <v>490114</v>
      </c>
      <c r="D1826" t="s">
        <v>6190</v>
      </c>
      <c r="E1826" t="s">
        <v>1184</v>
      </c>
      <c r="F1826">
        <v>0</v>
      </c>
      <c r="G1826">
        <v>-339075</v>
      </c>
    </row>
    <row r="1827" spans="1:7" hidden="1">
      <c r="A1827" t="s">
        <v>132</v>
      </c>
      <c r="B1827">
        <v>20240406</v>
      </c>
      <c r="C1827">
        <v>490114</v>
      </c>
      <c r="D1827" t="s">
        <v>6190</v>
      </c>
      <c r="E1827" t="s">
        <v>1581</v>
      </c>
      <c r="F1827">
        <v>69</v>
      </c>
      <c r="G1827">
        <v>-22098539</v>
      </c>
    </row>
    <row r="1828" spans="1:7" hidden="1">
      <c r="A1828" t="s">
        <v>132</v>
      </c>
      <c r="B1828">
        <v>20240406</v>
      </c>
      <c r="C1828">
        <v>490114</v>
      </c>
      <c r="D1828" t="s">
        <v>6190</v>
      </c>
      <c r="E1828" t="s">
        <v>1085</v>
      </c>
      <c r="F1828">
        <v>0</v>
      </c>
      <c r="G1828">
        <v>-2335296</v>
      </c>
    </row>
    <row r="1829" spans="1:7" hidden="1">
      <c r="A1829" t="s">
        <v>132</v>
      </c>
      <c r="B1829">
        <v>20240406</v>
      </c>
      <c r="C1829">
        <v>490114</v>
      </c>
      <c r="D1829" t="s">
        <v>6190</v>
      </c>
      <c r="E1829" t="s">
        <v>1194</v>
      </c>
      <c r="F1829">
        <v>0</v>
      </c>
      <c r="G1829">
        <v>-57943575</v>
      </c>
    </row>
    <row r="1830" spans="1:7" hidden="1">
      <c r="A1830" t="s">
        <v>132</v>
      </c>
      <c r="B1830">
        <v>20240406</v>
      </c>
      <c r="C1830">
        <v>490114</v>
      </c>
      <c r="D1830" t="s">
        <v>6190</v>
      </c>
      <c r="E1830" t="s">
        <v>1181</v>
      </c>
      <c r="F1830">
        <v>47</v>
      </c>
      <c r="G1830">
        <v>8892834</v>
      </c>
    </row>
    <row r="1831" spans="1:7" hidden="1">
      <c r="A1831" t="s">
        <v>132</v>
      </c>
      <c r="B1831">
        <v>20240406</v>
      </c>
      <c r="C1831">
        <v>490114</v>
      </c>
      <c r="D1831" t="s">
        <v>6190</v>
      </c>
      <c r="E1831" t="s">
        <v>1084</v>
      </c>
      <c r="F1831">
        <v>53</v>
      </c>
      <c r="G1831">
        <v>12575909</v>
      </c>
    </row>
    <row r="1832" spans="1:7" hidden="1">
      <c r="A1832" t="s">
        <v>132</v>
      </c>
      <c r="B1832">
        <v>20240406</v>
      </c>
      <c r="C1832">
        <v>490114</v>
      </c>
      <c r="D1832" t="s">
        <v>6190</v>
      </c>
      <c r="E1832" t="s">
        <v>1035</v>
      </c>
      <c r="F1832">
        <v>432</v>
      </c>
      <c r="G1832">
        <v>11186195</v>
      </c>
    </row>
    <row r="1833" spans="1:7" hidden="1">
      <c r="A1833" t="s">
        <v>132</v>
      </c>
      <c r="B1833">
        <v>20240406</v>
      </c>
      <c r="C1833">
        <v>490114</v>
      </c>
      <c r="D1833" t="s">
        <v>6190</v>
      </c>
      <c r="E1833" t="s">
        <v>1066</v>
      </c>
      <c r="F1833">
        <v>91</v>
      </c>
      <c r="G1833">
        <v>10595460</v>
      </c>
    </row>
    <row r="1834" spans="1:7" hidden="1">
      <c r="A1834" t="s">
        <v>132</v>
      </c>
      <c r="B1834">
        <v>20240406</v>
      </c>
      <c r="C1834">
        <v>490114</v>
      </c>
      <c r="D1834" t="s">
        <v>6190</v>
      </c>
      <c r="E1834" t="s">
        <v>1064</v>
      </c>
      <c r="F1834">
        <v>0</v>
      </c>
      <c r="G1834">
        <v>-771085</v>
      </c>
    </row>
    <row r="1835" spans="1:7" hidden="1">
      <c r="A1835" t="s">
        <v>132</v>
      </c>
      <c r="B1835">
        <v>20240406</v>
      </c>
      <c r="C1835">
        <v>490114</v>
      </c>
      <c r="D1835" t="s">
        <v>6190</v>
      </c>
      <c r="E1835" t="s">
        <v>1092</v>
      </c>
      <c r="F1835">
        <v>0</v>
      </c>
      <c r="G1835">
        <v>-17321903</v>
      </c>
    </row>
    <row r="1836" spans="1:7" hidden="1">
      <c r="A1836" t="s">
        <v>132</v>
      </c>
      <c r="B1836">
        <v>20240406</v>
      </c>
      <c r="C1836">
        <v>490114</v>
      </c>
      <c r="D1836" t="s">
        <v>6190</v>
      </c>
      <c r="E1836" t="s">
        <v>9048</v>
      </c>
      <c r="F1836">
        <v>37</v>
      </c>
      <c r="G1836">
        <v>2168426</v>
      </c>
    </row>
    <row r="1837" spans="1:7" hidden="1">
      <c r="A1837" t="s">
        <v>132</v>
      </c>
      <c r="B1837">
        <v>20240406</v>
      </c>
      <c r="C1837">
        <v>490114</v>
      </c>
      <c r="D1837" t="s">
        <v>6190</v>
      </c>
      <c r="E1837" t="s">
        <v>8342</v>
      </c>
      <c r="F1837">
        <v>91</v>
      </c>
      <c r="G1837">
        <v>49605589</v>
      </c>
    </row>
    <row r="1838" spans="1:7" hidden="1">
      <c r="A1838" t="s">
        <v>132</v>
      </c>
      <c r="B1838">
        <v>20240406</v>
      </c>
      <c r="C1838">
        <v>490114</v>
      </c>
      <c r="D1838" t="s">
        <v>6190</v>
      </c>
      <c r="E1838" t="s">
        <v>1124</v>
      </c>
      <c r="F1838">
        <v>9</v>
      </c>
      <c r="G1838">
        <v>-131010</v>
      </c>
    </row>
    <row r="1839" spans="1:7" hidden="1">
      <c r="A1839" t="s">
        <v>132</v>
      </c>
      <c r="B1839">
        <v>20240406</v>
      </c>
      <c r="C1839">
        <v>490114</v>
      </c>
      <c r="D1839" t="s">
        <v>6190</v>
      </c>
      <c r="E1839" t="s">
        <v>1186</v>
      </c>
      <c r="F1839">
        <v>148</v>
      </c>
      <c r="G1839">
        <v>24271202</v>
      </c>
    </row>
    <row r="1840" spans="1:7" hidden="1">
      <c r="A1840" t="s">
        <v>132</v>
      </c>
      <c r="B1840">
        <v>20240406</v>
      </c>
      <c r="C1840">
        <v>490114</v>
      </c>
      <c r="D1840" t="s">
        <v>6190</v>
      </c>
      <c r="E1840" t="s">
        <v>1582</v>
      </c>
      <c r="F1840">
        <v>148</v>
      </c>
      <c r="G1840">
        <v>-495067</v>
      </c>
    </row>
    <row r="1841" spans="1:7" hidden="1">
      <c r="A1841" t="s">
        <v>132</v>
      </c>
      <c r="B1841">
        <v>20240406</v>
      </c>
      <c r="C1841">
        <v>490114</v>
      </c>
      <c r="D1841" t="s">
        <v>6190</v>
      </c>
      <c r="E1841" t="s">
        <v>8333</v>
      </c>
      <c r="F1841">
        <v>0</v>
      </c>
      <c r="G1841">
        <v>-243</v>
      </c>
    </row>
    <row r="1842" spans="1:7" hidden="1">
      <c r="A1842" t="s">
        <v>132</v>
      </c>
      <c r="B1842">
        <v>20240406</v>
      </c>
      <c r="C1842">
        <v>490114</v>
      </c>
      <c r="D1842" t="s">
        <v>6190</v>
      </c>
      <c r="E1842" t="s">
        <v>1583</v>
      </c>
      <c r="F1842">
        <v>0</v>
      </c>
      <c r="G1842">
        <v>-54611</v>
      </c>
    </row>
    <row r="1843" spans="1:7" hidden="1">
      <c r="A1843" t="s">
        <v>132</v>
      </c>
      <c r="B1843">
        <v>20240406</v>
      </c>
      <c r="C1843">
        <v>490114</v>
      </c>
      <c r="D1843" t="s">
        <v>6190</v>
      </c>
      <c r="E1843" t="s">
        <v>1207</v>
      </c>
      <c r="F1843">
        <v>0</v>
      </c>
      <c r="G1843">
        <v>-69</v>
      </c>
    </row>
    <row r="1844" spans="1:7" hidden="1">
      <c r="A1844" t="s">
        <v>132</v>
      </c>
      <c r="B1844">
        <v>20240406</v>
      </c>
      <c r="C1844">
        <v>490114</v>
      </c>
      <c r="D1844" t="s">
        <v>6190</v>
      </c>
      <c r="E1844" t="s">
        <v>8358</v>
      </c>
      <c r="F1844">
        <v>0</v>
      </c>
      <c r="G1844">
        <v>-17686632</v>
      </c>
    </row>
    <row r="1845" spans="1:7" hidden="1">
      <c r="A1845" t="s">
        <v>132</v>
      </c>
      <c r="B1845">
        <v>20240407</v>
      </c>
      <c r="C1845">
        <v>490114</v>
      </c>
      <c r="D1845" t="s">
        <v>6190</v>
      </c>
      <c r="E1845" t="s">
        <v>1184</v>
      </c>
      <c r="F1845">
        <v>0</v>
      </c>
      <c r="G1845">
        <v>-339075</v>
      </c>
    </row>
    <row r="1846" spans="1:7" hidden="1">
      <c r="A1846" t="s">
        <v>132</v>
      </c>
      <c r="B1846">
        <v>20240407</v>
      </c>
      <c r="C1846">
        <v>490114</v>
      </c>
      <c r="D1846" t="s">
        <v>6190</v>
      </c>
      <c r="E1846" t="s">
        <v>1581</v>
      </c>
      <c r="F1846">
        <v>69</v>
      </c>
      <c r="G1846">
        <v>-22098470</v>
      </c>
    </row>
    <row r="1847" spans="1:7" hidden="1">
      <c r="A1847" t="s">
        <v>132</v>
      </c>
      <c r="B1847">
        <v>20240407</v>
      </c>
      <c r="C1847">
        <v>490114</v>
      </c>
      <c r="D1847" t="s">
        <v>6190</v>
      </c>
      <c r="E1847" t="s">
        <v>1085</v>
      </c>
      <c r="F1847">
        <v>0</v>
      </c>
      <c r="G1847">
        <v>-2335296</v>
      </c>
    </row>
    <row r="1848" spans="1:7" hidden="1">
      <c r="A1848" t="s">
        <v>132</v>
      </c>
      <c r="B1848">
        <v>20240407</v>
      </c>
      <c r="C1848">
        <v>490114</v>
      </c>
      <c r="D1848" t="s">
        <v>6190</v>
      </c>
      <c r="E1848" t="s">
        <v>1194</v>
      </c>
      <c r="F1848">
        <v>0</v>
      </c>
      <c r="G1848">
        <v>-57943575</v>
      </c>
    </row>
    <row r="1849" spans="1:7" hidden="1">
      <c r="A1849" t="s">
        <v>132</v>
      </c>
      <c r="B1849">
        <v>20240407</v>
      </c>
      <c r="C1849">
        <v>490114</v>
      </c>
      <c r="D1849" t="s">
        <v>6190</v>
      </c>
      <c r="E1849" t="s">
        <v>1181</v>
      </c>
      <c r="F1849">
        <v>47</v>
      </c>
      <c r="G1849">
        <v>8892881</v>
      </c>
    </row>
    <row r="1850" spans="1:7" hidden="1">
      <c r="A1850" t="s">
        <v>132</v>
      </c>
      <c r="B1850">
        <v>20240407</v>
      </c>
      <c r="C1850">
        <v>490114</v>
      </c>
      <c r="D1850" t="s">
        <v>6190</v>
      </c>
      <c r="E1850" t="s">
        <v>1084</v>
      </c>
      <c r="F1850">
        <v>53</v>
      </c>
      <c r="G1850">
        <v>12575962</v>
      </c>
    </row>
    <row r="1851" spans="1:7" hidden="1">
      <c r="A1851" t="s">
        <v>132</v>
      </c>
      <c r="B1851">
        <v>20240407</v>
      </c>
      <c r="C1851">
        <v>490114</v>
      </c>
      <c r="D1851" t="s">
        <v>6190</v>
      </c>
      <c r="E1851" t="s">
        <v>1035</v>
      </c>
      <c r="F1851">
        <v>432</v>
      </c>
      <c r="G1851">
        <v>11186627</v>
      </c>
    </row>
    <row r="1852" spans="1:7" hidden="1">
      <c r="A1852" t="s">
        <v>132</v>
      </c>
      <c r="B1852">
        <v>20240407</v>
      </c>
      <c r="C1852">
        <v>490114</v>
      </c>
      <c r="D1852" t="s">
        <v>6190</v>
      </c>
      <c r="E1852" t="s">
        <v>1066</v>
      </c>
      <c r="F1852">
        <v>91</v>
      </c>
      <c r="G1852">
        <v>10595551</v>
      </c>
    </row>
    <row r="1853" spans="1:7" hidden="1">
      <c r="A1853" t="s">
        <v>132</v>
      </c>
      <c r="B1853">
        <v>20240407</v>
      </c>
      <c r="C1853">
        <v>490114</v>
      </c>
      <c r="D1853" t="s">
        <v>6190</v>
      </c>
      <c r="E1853" t="s">
        <v>1064</v>
      </c>
      <c r="F1853">
        <v>0</v>
      </c>
      <c r="G1853">
        <v>-771085</v>
      </c>
    </row>
    <row r="1854" spans="1:7" hidden="1">
      <c r="A1854" t="s">
        <v>132</v>
      </c>
      <c r="B1854">
        <v>20240407</v>
      </c>
      <c r="C1854">
        <v>490114</v>
      </c>
      <c r="D1854" t="s">
        <v>6190</v>
      </c>
      <c r="E1854" t="s">
        <v>1092</v>
      </c>
      <c r="F1854">
        <v>0</v>
      </c>
      <c r="G1854">
        <v>-17321903</v>
      </c>
    </row>
    <row r="1855" spans="1:7" hidden="1">
      <c r="A1855" t="s">
        <v>132</v>
      </c>
      <c r="B1855">
        <v>20240407</v>
      </c>
      <c r="C1855">
        <v>490114</v>
      </c>
      <c r="D1855" t="s">
        <v>6190</v>
      </c>
      <c r="E1855" t="s">
        <v>9048</v>
      </c>
      <c r="F1855">
        <v>37</v>
      </c>
      <c r="G1855">
        <v>2168463</v>
      </c>
    </row>
    <row r="1856" spans="1:7" hidden="1">
      <c r="A1856" t="s">
        <v>132</v>
      </c>
      <c r="B1856">
        <v>20240407</v>
      </c>
      <c r="C1856">
        <v>490114</v>
      </c>
      <c r="D1856" t="s">
        <v>6190</v>
      </c>
      <c r="E1856" t="s">
        <v>8342</v>
      </c>
      <c r="F1856">
        <v>91</v>
      </c>
      <c r="G1856">
        <v>49605680</v>
      </c>
    </row>
    <row r="1857" spans="1:7" hidden="1">
      <c r="A1857" t="s">
        <v>132</v>
      </c>
      <c r="B1857">
        <v>20240407</v>
      </c>
      <c r="C1857">
        <v>490114</v>
      </c>
      <c r="D1857" t="s">
        <v>6190</v>
      </c>
      <c r="E1857" t="s">
        <v>1124</v>
      </c>
      <c r="F1857">
        <v>9</v>
      </c>
      <c r="G1857">
        <v>-131001</v>
      </c>
    </row>
    <row r="1858" spans="1:7" hidden="1">
      <c r="A1858" t="s">
        <v>132</v>
      </c>
      <c r="B1858">
        <v>20240407</v>
      </c>
      <c r="C1858">
        <v>490114</v>
      </c>
      <c r="D1858" t="s">
        <v>6190</v>
      </c>
      <c r="E1858" t="s">
        <v>1186</v>
      </c>
      <c r="F1858">
        <v>148</v>
      </c>
      <c r="G1858">
        <v>24271350</v>
      </c>
    </row>
    <row r="1859" spans="1:7" hidden="1">
      <c r="A1859" t="s">
        <v>132</v>
      </c>
      <c r="B1859">
        <v>20240407</v>
      </c>
      <c r="C1859">
        <v>490114</v>
      </c>
      <c r="D1859" t="s">
        <v>6190</v>
      </c>
      <c r="E1859" t="s">
        <v>1582</v>
      </c>
      <c r="F1859">
        <v>148</v>
      </c>
      <c r="G1859">
        <v>-494919</v>
      </c>
    </row>
    <row r="1860" spans="1:7" hidden="1">
      <c r="A1860" t="s">
        <v>132</v>
      </c>
      <c r="B1860">
        <v>20240407</v>
      </c>
      <c r="C1860">
        <v>490114</v>
      </c>
      <c r="D1860" t="s">
        <v>6190</v>
      </c>
      <c r="E1860" t="s">
        <v>8333</v>
      </c>
      <c r="F1860">
        <v>0</v>
      </c>
      <c r="G1860">
        <v>-243</v>
      </c>
    </row>
    <row r="1861" spans="1:7" hidden="1">
      <c r="A1861" t="s">
        <v>132</v>
      </c>
      <c r="B1861">
        <v>20240407</v>
      </c>
      <c r="C1861">
        <v>490114</v>
      </c>
      <c r="D1861" t="s">
        <v>6190</v>
      </c>
      <c r="E1861" t="s">
        <v>1583</v>
      </c>
      <c r="F1861">
        <v>0</v>
      </c>
      <c r="G1861">
        <v>-54611</v>
      </c>
    </row>
    <row r="1862" spans="1:7" hidden="1">
      <c r="A1862" t="s">
        <v>132</v>
      </c>
      <c r="B1862">
        <v>20240407</v>
      </c>
      <c r="C1862">
        <v>490114</v>
      </c>
      <c r="D1862" t="s">
        <v>6190</v>
      </c>
      <c r="E1862" t="s">
        <v>1207</v>
      </c>
      <c r="F1862">
        <v>0</v>
      </c>
      <c r="G1862">
        <v>-69</v>
      </c>
    </row>
    <row r="1863" spans="1:7" hidden="1">
      <c r="A1863" t="s">
        <v>132</v>
      </c>
      <c r="B1863">
        <v>20240407</v>
      </c>
      <c r="C1863">
        <v>490114</v>
      </c>
      <c r="D1863" t="s">
        <v>6190</v>
      </c>
      <c r="E1863" t="s">
        <v>8358</v>
      </c>
      <c r="F1863">
        <v>0</v>
      </c>
      <c r="G1863">
        <v>-17686632</v>
      </c>
    </row>
    <row r="1864" spans="1:7" hidden="1">
      <c r="A1864" t="s">
        <v>132</v>
      </c>
      <c r="B1864">
        <v>20240408</v>
      </c>
      <c r="C1864">
        <v>490114</v>
      </c>
      <c r="D1864" t="s">
        <v>6190</v>
      </c>
      <c r="E1864" t="s">
        <v>1184</v>
      </c>
      <c r="F1864">
        <v>0</v>
      </c>
      <c r="G1864">
        <v>-339136</v>
      </c>
    </row>
    <row r="1865" spans="1:7" hidden="1">
      <c r="A1865" t="s">
        <v>132</v>
      </c>
      <c r="B1865">
        <v>20240408</v>
      </c>
      <c r="C1865">
        <v>490114</v>
      </c>
      <c r="D1865" t="s">
        <v>6190</v>
      </c>
      <c r="E1865" t="s">
        <v>1581</v>
      </c>
      <c r="F1865">
        <v>69</v>
      </c>
      <c r="G1865">
        <v>-22099721</v>
      </c>
    </row>
    <row r="1866" spans="1:7" hidden="1">
      <c r="A1866" t="s">
        <v>132</v>
      </c>
      <c r="B1866">
        <v>20240408</v>
      </c>
      <c r="C1866">
        <v>490114</v>
      </c>
      <c r="D1866" t="s">
        <v>6190</v>
      </c>
      <c r="E1866" t="s">
        <v>1085</v>
      </c>
      <c r="F1866">
        <v>0</v>
      </c>
      <c r="G1866">
        <v>-2336068</v>
      </c>
    </row>
    <row r="1867" spans="1:7" hidden="1">
      <c r="A1867" t="s">
        <v>132</v>
      </c>
      <c r="B1867">
        <v>20240408</v>
      </c>
      <c r="C1867">
        <v>490114</v>
      </c>
      <c r="D1867" t="s">
        <v>6190</v>
      </c>
      <c r="E1867" t="s">
        <v>1194</v>
      </c>
      <c r="F1867">
        <v>0</v>
      </c>
      <c r="G1867">
        <v>-57946618</v>
      </c>
    </row>
    <row r="1868" spans="1:7" hidden="1">
      <c r="A1868" t="s">
        <v>132</v>
      </c>
      <c r="B1868">
        <v>20240408</v>
      </c>
      <c r="C1868">
        <v>490114</v>
      </c>
      <c r="D1868" t="s">
        <v>6190</v>
      </c>
      <c r="E1868" t="s">
        <v>1181</v>
      </c>
      <c r="F1868">
        <v>47</v>
      </c>
      <c r="G1868">
        <v>8892634</v>
      </c>
    </row>
    <row r="1869" spans="1:7" hidden="1">
      <c r="A1869" t="s">
        <v>132</v>
      </c>
      <c r="B1869">
        <v>20240408</v>
      </c>
      <c r="C1869">
        <v>490114</v>
      </c>
      <c r="D1869" t="s">
        <v>6190</v>
      </c>
      <c r="E1869" t="s">
        <v>1084</v>
      </c>
      <c r="F1869">
        <v>53</v>
      </c>
      <c r="G1869">
        <v>12575980</v>
      </c>
    </row>
    <row r="1870" spans="1:7" hidden="1">
      <c r="A1870" t="s">
        <v>132</v>
      </c>
      <c r="B1870">
        <v>20240408</v>
      </c>
      <c r="C1870">
        <v>490114</v>
      </c>
      <c r="D1870" t="s">
        <v>6190</v>
      </c>
      <c r="E1870" t="s">
        <v>1035</v>
      </c>
      <c r="F1870">
        <v>440</v>
      </c>
      <c r="G1870">
        <v>11119311</v>
      </c>
    </row>
    <row r="1871" spans="1:7" hidden="1">
      <c r="A1871" t="s">
        <v>132</v>
      </c>
      <c r="B1871">
        <v>20240408</v>
      </c>
      <c r="C1871">
        <v>490114</v>
      </c>
      <c r="D1871" t="s">
        <v>6190</v>
      </c>
      <c r="E1871" t="s">
        <v>1066</v>
      </c>
      <c r="F1871">
        <v>91</v>
      </c>
      <c r="G1871">
        <v>10595193</v>
      </c>
    </row>
    <row r="1872" spans="1:7" hidden="1">
      <c r="A1872" t="s">
        <v>132</v>
      </c>
      <c r="B1872">
        <v>20240408</v>
      </c>
      <c r="C1872">
        <v>490114</v>
      </c>
      <c r="D1872" t="s">
        <v>6190</v>
      </c>
      <c r="E1872" t="s">
        <v>1064</v>
      </c>
      <c r="F1872">
        <v>0</v>
      </c>
      <c r="G1872">
        <v>-771157</v>
      </c>
    </row>
    <row r="1873" spans="1:7" hidden="1">
      <c r="A1873" t="s">
        <v>132</v>
      </c>
      <c r="B1873">
        <v>20240408</v>
      </c>
      <c r="C1873">
        <v>490114</v>
      </c>
      <c r="D1873" t="s">
        <v>6190</v>
      </c>
      <c r="E1873" t="s">
        <v>1092</v>
      </c>
      <c r="F1873">
        <v>0</v>
      </c>
      <c r="G1873">
        <v>-17321922</v>
      </c>
    </row>
    <row r="1874" spans="1:7" hidden="1">
      <c r="A1874" t="s">
        <v>132</v>
      </c>
      <c r="B1874">
        <v>20240408</v>
      </c>
      <c r="C1874">
        <v>490114</v>
      </c>
      <c r="D1874" t="s">
        <v>6190</v>
      </c>
      <c r="E1874" t="s">
        <v>9048</v>
      </c>
      <c r="F1874">
        <v>37</v>
      </c>
      <c r="G1874">
        <v>2168487</v>
      </c>
    </row>
    <row r="1875" spans="1:7" hidden="1">
      <c r="A1875" t="s">
        <v>132</v>
      </c>
      <c r="B1875">
        <v>20240408</v>
      </c>
      <c r="C1875">
        <v>490114</v>
      </c>
      <c r="D1875" t="s">
        <v>6190</v>
      </c>
      <c r="E1875" t="s">
        <v>8342</v>
      </c>
      <c r="F1875">
        <v>91</v>
      </c>
      <c r="G1875">
        <v>49605736</v>
      </c>
    </row>
    <row r="1876" spans="1:7" hidden="1">
      <c r="A1876" t="s">
        <v>132</v>
      </c>
      <c r="B1876">
        <v>20240408</v>
      </c>
      <c r="C1876">
        <v>490114</v>
      </c>
      <c r="D1876" t="s">
        <v>6190</v>
      </c>
      <c r="E1876" t="s">
        <v>1124</v>
      </c>
      <c r="F1876">
        <v>9</v>
      </c>
      <c r="G1876">
        <v>-132831</v>
      </c>
    </row>
    <row r="1877" spans="1:7" hidden="1">
      <c r="A1877" t="s">
        <v>132</v>
      </c>
      <c r="B1877">
        <v>20240408</v>
      </c>
      <c r="C1877">
        <v>490114</v>
      </c>
      <c r="D1877" t="s">
        <v>6190</v>
      </c>
      <c r="E1877" t="s">
        <v>1186</v>
      </c>
      <c r="F1877">
        <v>148</v>
      </c>
      <c r="G1877">
        <v>24271498</v>
      </c>
    </row>
    <row r="1878" spans="1:7" hidden="1">
      <c r="A1878" t="s">
        <v>132</v>
      </c>
      <c r="B1878">
        <v>20240408</v>
      </c>
      <c r="C1878">
        <v>490114</v>
      </c>
      <c r="D1878" t="s">
        <v>6190</v>
      </c>
      <c r="E1878" t="s">
        <v>1582</v>
      </c>
      <c r="F1878">
        <v>148</v>
      </c>
      <c r="G1878">
        <v>-494979</v>
      </c>
    </row>
    <row r="1879" spans="1:7" hidden="1">
      <c r="A1879" t="s">
        <v>132</v>
      </c>
      <c r="B1879">
        <v>20240408</v>
      </c>
      <c r="C1879">
        <v>490114</v>
      </c>
      <c r="D1879" t="s">
        <v>6190</v>
      </c>
      <c r="E1879" t="s">
        <v>8333</v>
      </c>
      <c r="F1879">
        <v>0</v>
      </c>
      <c r="G1879">
        <v>-310</v>
      </c>
    </row>
    <row r="1880" spans="1:7" hidden="1">
      <c r="A1880" t="s">
        <v>132</v>
      </c>
      <c r="B1880">
        <v>20240408</v>
      </c>
      <c r="C1880">
        <v>490114</v>
      </c>
      <c r="D1880" t="s">
        <v>6190</v>
      </c>
      <c r="E1880" t="s">
        <v>1583</v>
      </c>
      <c r="F1880">
        <v>0</v>
      </c>
      <c r="G1880">
        <v>-84403</v>
      </c>
    </row>
    <row r="1881" spans="1:7" hidden="1">
      <c r="A1881" t="s">
        <v>132</v>
      </c>
      <c r="B1881">
        <v>20240408</v>
      </c>
      <c r="C1881">
        <v>490114</v>
      </c>
      <c r="D1881" t="s">
        <v>6190</v>
      </c>
      <c r="E1881" t="s">
        <v>1207</v>
      </c>
      <c r="F1881">
        <v>0</v>
      </c>
      <c r="G1881">
        <v>-5527</v>
      </c>
    </row>
    <row r="1882" spans="1:7" hidden="1">
      <c r="A1882" t="s">
        <v>132</v>
      </c>
      <c r="B1882">
        <v>20240408</v>
      </c>
      <c r="C1882">
        <v>490114</v>
      </c>
      <c r="D1882" t="s">
        <v>6190</v>
      </c>
      <c r="E1882" t="s">
        <v>8358</v>
      </c>
      <c r="F1882">
        <v>0</v>
      </c>
      <c r="G1882">
        <v>-17687089</v>
      </c>
    </row>
    <row r="1883" spans="1:7" hidden="1">
      <c r="A1883" t="s">
        <v>132</v>
      </c>
      <c r="B1883">
        <v>20240409</v>
      </c>
      <c r="C1883">
        <v>490114</v>
      </c>
      <c r="D1883" t="s">
        <v>6190</v>
      </c>
      <c r="E1883" t="s">
        <v>1184</v>
      </c>
      <c r="F1883">
        <v>0</v>
      </c>
      <c r="G1883">
        <v>-339136</v>
      </c>
    </row>
    <row r="1884" spans="1:7" hidden="1">
      <c r="A1884" t="s">
        <v>132</v>
      </c>
      <c r="B1884">
        <v>20240409</v>
      </c>
      <c r="C1884">
        <v>490114</v>
      </c>
      <c r="D1884" t="s">
        <v>6190</v>
      </c>
      <c r="E1884" t="s">
        <v>1581</v>
      </c>
      <c r="F1884">
        <v>68</v>
      </c>
      <c r="G1884">
        <v>-22099653</v>
      </c>
    </row>
    <row r="1885" spans="1:7" hidden="1">
      <c r="A1885" t="s">
        <v>132</v>
      </c>
      <c r="B1885">
        <v>20240409</v>
      </c>
      <c r="C1885">
        <v>490114</v>
      </c>
      <c r="D1885" t="s">
        <v>6190</v>
      </c>
      <c r="E1885" t="s">
        <v>1085</v>
      </c>
      <c r="F1885">
        <v>0</v>
      </c>
      <c r="G1885">
        <v>-2336068</v>
      </c>
    </row>
    <row r="1886" spans="1:7" hidden="1">
      <c r="A1886" t="s">
        <v>132</v>
      </c>
      <c r="B1886">
        <v>20240409</v>
      </c>
      <c r="C1886">
        <v>490114</v>
      </c>
      <c r="D1886" t="s">
        <v>6190</v>
      </c>
      <c r="E1886" t="s">
        <v>1194</v>
      </c>
      <c r="F1886">
        <v>0</v>
      </c>
      <c r="G1886">
        <v>-57946618</v>
      </c>
    </row>
    <row r="1887" spans="1:7" hidden="1">
      <c r="A1887" t="s">
        <v>132</v>
      </c>
      <c r="B1887">
        <v>20240409</v>
      </c>
      <c r="C1887">
        <v>490114</v>
      </c>
      <c r="D1887" t="s">
        <v>6190</v>
      </c>
      <c r="E1887" t="s">
        <v>1181</v>
      </c>
      <c r="F1887">
        <v>46</v>
      </c>
      <c r="G1887">
        <v>8892680</v>
      </c>
    </row>
    <row r="1888" spans="1:7" hidden="1">
      <c r="A1888" t="s">
        <v>132</v>
      </c>
      <c r="B1888">
        <v>20240409</v>
      </c>
      <c r="C1888">
        <v>490114</v>
      </c>
      <c r="D1888" t="s">
        <v>6190</v>
      </c>
      <c r="E1888" t="s">
        <v>1084</v>
      </c>
      <c r="F1888">
        <v>53</v>
      </c>
      <c r="G1888">
        <v>12576033</v>
      </c>
    </row>
    <row r="1889" spans="1:7" hidden="1">
      <c r="A1889" t="s">
        <v>132</v>
      </c>
      <c r="B1889">
        <v>20240409</v>
      </c>
      <c r="C1889">
        <v>490114</v>
      </c>
      <c r="D1889" t="s">
        <v>6190</v>
      </c>
      <c r="E1889" t="s">
        <v>1035</v>
      </c>
      <c r="F1889">
        <v>434</v>
      </c>
      <c r="G1889">
        <v>11119745</v>
      </c>
    </row>
    <row r="1890" spans="1:7" hidden="1">
      <c r="A1890" t="s">
        <v>132</v>
      </c>
      <c r="B1890">
        <v>20240409</v>
      </c>
      <c r="C1890">
        <v>490114</v>
      </c>
      <c r="D1890" t="s">
        <v>6190</v>
      </c>
      <c r="E1890" t="s">
        <v>1066</v>
      </c>
      <c r="F1890">
        <v>90</v>
      </c>
      <c r="G1890">
        <v>10595283</v>
      </c>
    </row>
    <row r="1891" spans="1:7" hidden="1">
      <c r="A1891" t="s">
        <v>132</v>
      </c>
      <c r="B1891">
        <v>20240409</v>
      </c>
      <c r="C1891">
        <v>490114</v>
      </c>
      <c r="D1891" t="s">
        <v>6190</v>
      </c>
      <c r="E1891" t="s">
        <v>1064</v>
      </c>
      <c r="F1891">
        <v>0</v>
      </c>
      <c r="G1891">
        <v>-771157</v>
      </c>
    </row>
    <row r="1892" spans="1:7" hidden="1">
      <c r="A1892" t="s">
        <v>132</v>
      </c>
      <c r="B1892">
        <v>20240409</v>
      </c>
      <c r="C1892">
        <v>490114</v>
      </c>
      <c r="D1892" t="s">
        <v>6190</v>
      </c>
      <c r="E1892" t="s">
        <v>1092</v>
      </c>
      <c r="F1892">
        <v>0</v>
      </c>
      <c r="G1892">
        <v>-17321922</v>
      </c>
    </row>
    <row r="1893" spans="1:7" hidden="1">
      <c r="A1893" t="s">
        <v>132</v>
      </c>
      <c r="B1893">
        <v>20240409</v>
      </c>
      <c r="C1893">
        <v>490114</v>
      </c>
      <c r="D1893" t="s">
        <v>6190</v>
      </c>
      <c r="E1893" t="s">
        <v>9048</v>
      </c>
      <c r="F1893">
        <v>37</v>
      </c>
      <c r="G1893">
        <v>2168524</v>
      </c>
    </row>
    <row r="1894" spans="1:7" hidden="1">
      <c r="A1894" t="s">
        <v>132</v>
      </c>
      <c r="B1894">
        <v>20240409</v>
      </c>
      <c r="C1894">
        <v>490114</v>
      </c>
      <c r="D1894" t="s">
        <v>6190</v>
      </c>
      <c r="E1894" t="s">
        <v>8342</v>
      </c>
      <c r="F1894">
        <v>90</v>
      </c>
      <c r="G1894">
        <v>49605826</v>
      </c>
    </row>
    <row r="1895" spans="1:7" hidden="1">
      <c r="A1895" t="s">
        <v>132</v>
      </c>
      <c r="B1895">
        <v>20240409</v>
      </c>
      <c r="C1895">
        <v>490114</v>
      </c>
      <c r="D1895" t="s">
        <v>6190</v>
      </c>
      <c r="E1895" t="s">
        <v>1124</v>
      </c>
      <c r="F1895">
        <v>9</v>
      </c>
      <c r="G1895">
        <v>-132822</v>
      </c>
    </row>
    <row r="1896" spans="1:7" hidden="1">
      <c r="A1896" t="s">
        <v>132</v>
      </c>
      <c r="B1896">
        <v>20240409</v>
      </c>
      <c r="C1896">
        <v>490114</v>
      </c>
      <c r="D1896" t="s">
        <v>6190</v>
      </c>
      <c r="E1896" t="s">
        <v>1186</v>
      </c>
      <c r="F1896">
        <v>146</v>
      </c>
      <c r="G1896">
        <v>24271644</v>
      </c>
    </row>
    <row r="1897" spans="1:7" hidden="1">
      <c r="A1897" t="s">
        <v>132</v>
      </c>
      <c r="B1897">
        <v>20240409</v>
      </c>
      <c r="C1897">
        <v>490114</v>
      </c>
      <c r="D1897" t="s">
        <v>6190</v>
      </c>
      <c r="E1897" t="s">
        <v>1582</v>
      </c>
      <c r="F1897">
        <v>146</v>
      </c>
      <c r="G1897">
        <v>-494833</v>
      </c>
    </row>
    <row r="1898" spans="1:7" hidden="1">
      <c r="A1898" t="s">
        <v>132</v>
      </c>
      <c r="B1898">
        <v>20240409</v>
      </c>
      <c r="C1898">
        <v>490114</v>
      </c>
      <c r="D1898" t="s">
        <v>6190</v>
      </c>
      <c r="E1898" t="s">
        <v>8333</v>
      </c>
      <c r="F1898">
        <v>0</v>
      </c>
      <c r="G1898">
        <v>-310</v>
      </c>
    </row>
    <row r="1899" spans="1:7" hidden="1">
      <c r="A1899" t="s">
        <v>132</v>
      </c>
      <c r="B1899">
        <v>20240409</v>
      </c>
      <c r="C1899">
        <v>490114</v>
      </c>
      <c r="D1899" t="s">
        <v>6190</v>
      </c>
      <c r="E1899" t="s">
        <v>1583</v>
      </c>
      <c r="F1899">
        <v>0</v>
      </c>
      <c r="G1899">
        <v>-84403</v>
      </c>
    </row>
    <row r="1900" spans="1:7" hidden="1">
      <c r="A1900" t="s">
        <v>132</v>
      </c>
      <c r="B1900">
        <v>20240409</v>
      </c>
      <c r="C1900">
        <v>490114</v>
      </c>
      <c r="D1900" t="s">
        <v>6190</v>
      </c>
      <c r="E1900" t="s">
        <v>1207</v>
      </c>
      <c r="F1900">
        <v>0</v>
      </c>
      <c r="G1900">
        <v>-5527</v>
      </c>
    </row>
    <row r="1901" spans="1:7" hidden="1">
      <c r="A1901" t="s">
        <v>132</v>
      </c>
      <c r="B1901">
        <v>20240409</v>
      </c>
      <c r="C1901">
        <v>490114</v>
      </c>
      <c r="D1901" t="s">
        <v>6190</v>
      </c>
      <c r="E1901" t="s">
        <v>8358</v>
      </c>
      <c r="F1901">
        <v>0</v>
      </c>
      <c r="G1901">
        <v>-17687089</v>
      </c>
    </row>
    <row r="1902" spans="1:7" hidden="1">
      <c r="A1902" t="s">
        <v>132</v>
      </c>
      <c r="B1902">
        <v>20240410</v>
      </c>
      <c r="C1902">
        <v>490114</v>
      </c>
      <c r="D1902" t="s">
        <v>6190</v>
      </c>
      <c r="E1902" t="s">
        <v>1184</v>
      </c>
      <c r="F1902">
        <v>0</v>
      </c>
      <c r="G1902">
        <v>-339136</v>
      </c>
    </row>
    <row r="1903" spans="1:7" hidden="1">
      <c r="A1903" t="s">
        <v>132</v>
      </c>
      <c r="B1903">
        <v>20240410</v>
      </c>
      <c r="C1903">
        <v>490114</v>
      </c>
      <c r="D1903" t="s">
        <v>6190</v>
      </c>
      <c r="E1903" t="s">
        <v>1581</v>
      </c>
      <c r="F1903">
        <v>68</v>
      </c>
      <c r="G1903">
        <v>-22099585</v>
      </c>
    </row>
    <row r="1904" spans="1:7" hidden="1">
      <c r="A1904" t="s">
        <v>132</v>
      </c>
      <c r="B1904">
        <v>20240410</v>
      </c>
      <c r="C1904">
        <v>490114</v>
      </c>
      <c r="D1904" t="s">
        <v>6190</v>
      </c>
      <c r="E1904" t="s">
        <v>1085</v>
      </c>
      <c r="F1904">
        <v>0</v>
      </c>
      <c r="G1904">
        <v>-2336068</v>
      </c>
    </row>
    <row r="1905" spans="1:7" hidden="1">
      <c r="A1905" t="s">
        <v>132</v>
      </c>
      <c r="B1905">
        <v>20240410</v>
      </c>
      <c r="C1905">
        <v>490114</v>
      </c>
      <c r="D1905" t="s">
        <v>6190</v>
      </c>
      <c r="E1905" t="s">
        <v>1194</v>
      </c>
      <c r="F1905">
        <v>0</v>
      </c>
      <c r="G1905">
        <v>-57946618</v>
      </c>
    </row>
    <row r="1906" spans="1:7" hidden="1">
      <c r="A1906" t="s">
        <v>132</v>
      </c>
      <c r="B1906">
        <v>20240410</v>
      </c>
      <c r="C1906">
        <v>490114</v>
      </c>
      <c r="D1906" t="s">
        <v>6190</v>
      </c>
      <c r="E1906" t="s">
        <v>1181</v>
      </c>
      <c r="F1906">
        <v>46</v>
      </c>
      <c r="G1906">
        <v>8892726</v>
      </c>
    </row>
    <row r="1907" spans="1:7" hidden="1">
      <c r="A1907" t="s">
        <v>132</v>
      </c>
      <c r="B1907">
        <v>20240410</v>
      </c>
      <c r="C1907">
        <v>490114</v>
      </c>
      <c r="D1907" t="s">
        <v>6190</v>
      </c>
      <c r="E1907" t="s">
        <v>1084</v>
      </c>
      <c r="F1907">
        <v>53</v>
      </c>
      <c r="G1907">
        <v>12576086</v>
      </c>
    </row>
    <row r="1908" spans="1:7" hidden="1">
      <c r="A1908" t="s">
        <v>132</v>
      </c>
      <c r="B1908">
        <v>20240410</v>
      </c>
      <c r="C1908">
        <v>490114</v>
      </c>
      <c r="D1908" t="s">
        <v>6190</v>
      </c>
      <c r="E1908" t="s">
        <v>1035</v>
      </c>
      <c r="F1908">
        <v>434</v>
      </c>
      <c r="G1908">
        <v>11120179</v>
      </c>
    </row>
    <row r="1909" spans="1:7" hidden="1">
      <c r="A1909" t="s">
        <v>132</v>
      </c>
      <c r="B1909">
        <v>20240410</v>
      </c>
      <c r="C1909">
        <v>490114</v>
      </c>
      <c r="D1909" t="s">
        <v>6190</v>
      </c>
      <c r="E1909" t="s">
        <v>1066</v>
      </c>
      <c r="F1909">
        <v>90</v>
      </c>
      <c r="G1909">
        <v>10595373</v>
      </c>
    </row>
    <row r="1910" spans="1:7" hidden="1">
      <c r="A1910" t="s">
        <v>132</v>
      </c>
      <c r="B1910">
        <v>20240410</v>
      </c>
      <c r="C1910">
        <v>490114</v>
      </c>
      <c r="D1910" t="s">
        <v>6190</v>
      </c>
      <c r="E1910" t="s">
        <v>1064</v>
      </c>
      <c r="F1910">
        <v>0</v>
      </c>
      <c r="G1910">
        <v>-771157</v>
      </c>
    </row>
    <row r="1911" spans="1:7" hidden="1">
      <c r="A1911" t="s">
        <v>132</v>
      </c>
      <c r="B1911">
        <v>20240410</v>
      </c>
      <c r="C1911">
        <v>490114</v>
      </c>
      <c r="D1911" t="s">
        <v>6190</v>
      </c>
      <c r="E1911" t="s">
        <v>1092</v>
      </c>
      <c r="F1911">
        <v>0</v>
      </c>
      <c r="G1911">
        <v>-17321922</v>
      </c>
    </row>
    <row r="1912" spans="1:7" hidden="1">
      <c r="A1912" t="s">
        <v>132</v>
      </c>
      <c r="B1912">
        <v>20240410</v>
      </c>
      <c r="C1912">
        <v>490114</v>
      </c>
      <c r="D1912" t="s">
        <v>6190</v>
      </c>
      <c r="E1912" t="s">
        <v>9048</v>
      </c>
      <c r="F1912">
        <v>37</v>
      </c>
      <c r="G1912">
        <v>2168561</v>
      </c>
    </row>
    <row r="1913" spans="1:7" hidden="1">
      <c r="A1913" t="s">
        <v>132</v>
      </c>
      <c r="B1913">
        <v>20240410</v>
      </c>
      <c r="C1913">
        <v>490114</v>
      </c>
      <c r="D1913" t="s">
        <v>6190</v>
      </c>
      <c r="E1913" t="s">
        <v>8342</v>
      </c>
      <c r="F1913">
        <v>90</v>
      </c>
      <c r="G1913">
        <v>49605916</v>
      </c>
    </row>
    <row r="1914" spans="1:7" hidden="1">
      <c r="A1914" t="s">
        <v>132</v>
      </c>
      <c r="B1914">
        <v>20240410</v>
      </c>
      <c r="C1914">
        <v>490114</v>
      </c>
      <c r="D1914" t="s">
        <v>6190</v>
      </c>
      <c r="E1914" t="s">
        <v>1124</v>
      </c>
      <c r="F1914">
        <v>9</v>
      </c>
      <c r="G1914">
        <v>-132813</v>
      </c>
    </row>
    <row r="1915" spans="1:7" hidden="1">
      <c r="A1915" t="s">
        <v>132</v>
      </c>
      <c r="B1915">
        <v>20240410</v>
      </c>
      <c r="C1915">
        <v>490114</v>
      </c>
      <c r="D1915" t="s">
        <v>6190</v>
      </c>
      <c r="E1915" t="s">
        <v>1186</v>
      </c>
      <c r="F1915">
        <v>146</v>
      </c>
      <c r="G1915">
        <v>24271790</v>
      </c>
    </row>
    <row r="1916" spans="1:7" hidden="1">
      <c r="A1916" t="s">
        <v>132</v>
      </c>
      <c r="B1916">
        <v>20240410</v>
      </c>
      <c r="C1916">
        <v>490114</v>
      </c>
      <c r="D1916" t="s">
        <v>6190</v>
      </c>
      <c r="E1916" t="s">
        <v>1582</v>
      </c>
      <c r="F1916">
        <v>146</v>
      </c>
      <c r="G1916">
        <v>-494687</v>
      </c>
    </row>
    <row r="1917" spans="1:7" hidden="1">
      <c r="A1917" t="s">
        <v>132</v>
      </c>
      <c r="B1917">
        <v>20240410</v>
      </c>
      <c r="C1917">
        <v>490114</v>
      </c>
      <c r="D1917" t="s">
        <v>6190</v>
      </c>
      <c r="E1917" t="s">
        <v>8333</v>
      </c>
      <c r="F1917">
        <v>0</v>
      </c>
      <c r="G1917">
        <v>-310</v>
      </c>
    </row>
    <row r="1918" spans="1:7" hidden="1">
      <c r="A1918" t="s">
        <v>132</v>
      </c>
      <c r="B1918">
        <v>20240410</v>
      </c>
      <c r="C1918">
        <v>490114</v>
      </c>
      <c r="D1918" t="s">
        <v>6190</v>
      </c>
      <c r="E1918" t="s">
        <v>1583</v>
      </c>
      <c r="F1918">
        <v>0</v>
      </c>
      <c r="G1918">
        <v>-84403</v>
      </c>
    </row>
    <row r="1919" spans="1:7" hidden="1">
      <c r="A1919" t="s">
        <v>132</v>
      </c>
      <c r="B1919">
        <v>20240410</v>
      </c>
      <c r="C1919">
        <v>490114</v>
      </c>
      <c r="D1919" t="s">
        <v>6190</v>
      </c>
      <c r="E1919" t="s">
        <v>1207</v>
      </c>
      <c r="F1919">
        <v>0</v>
      </c>
      <c r="G1919">
        <v>-5527</v>
      </c>
    </row>
    <row r="1920" spans="1:7" hidden="1">
      <c r="A1920" t="s">
        <v>132</v>
      </c>
      <c r="B1920">
        <v>20240410</v>
      </c>
      <c r="C1920">
        <v>490114</v>
      </c>
      <c r="D1920" t="s">
        <v>6190</v>
      </c>
      <c r="E1920" t="s">
        <v>8358</v>
      </c>
      <c r="F1920">
        <v>0</v>
      </c>
      <c r="G1920">
        <v>-17687089</v>
      </c>
    </row>
    <row r="1921" spans="1:7" hidden="1">
      <c r="A1921" t="s">
        <v>132</v>
      </c>
      <c r="B1921">
        <v>20240411</v>
      </c>
      <c r="C1921">
        <v>490114</v>
      </c>
      <c r="D1921" t="s">
        <v>6190</v>
      </c>
      <c r="E1921" t="s">
        <v>1184</v>
      </c>
      <c r="F1921">
        <v>0</v>
      </c>
      <c r="G1921">
        <v>-339136</v>
      </c>
    </row>
    <row r="1922" spans="1:7" hidden="1">
      <c r="A1922" t="s">
        <v>132</v>
      </c>
      <c r="B1922">
        <v>20240411</v>
      </c>
      <c r="C1922">
        <v>490114</v>
      </c>
      <c r="D1922" t="s">
        <v>6190</v>
      </c>
      <c r="E1922" t="s">
        <v>1581</v>
      </c>
      <c r="F1922">
        <v>68</v>
      </c>
      <c r="G1922">
        <v>-22099517</v>
      </c>
    </row>
    <row r="1923" spans="1:7" hidden="1">
      <c r="A1923" t="s">
        <v>132</v>
      </c>
      <c r="B1923">
        <v>20240411</v>
      </c>
      <c r="C1923">
        <v>490114</v>
      </c>
      <c r="D1923" t="s">
        <v>6190</v>
      </c>
      <c r="E1923" t="s">
        <v>1085</v>
      </c>
      <c r="F1923">
        <v>0</v>
      </c>
      <c r="G1923">
        <v>-2336068</v>
      </c>
    </row>
    <row r="1924" spans="1:7" hidden="1">
      <c r="A1924" t="s">
        <v>132</v>
      </c>
      <c r="B1924">
        <v>20240411</v>
      </c>
      <c r="C1924">
        <v>490114</v>
      </c>
      <c r="D1924" t="s">
        <v>6190</v>
      </c>
      <c r="E1924" t="s">
        <v>1194</v>
      </c>
      <c r="F1924">
        <v>0</v>
      </c>
      <c r="G1924">
        <v>-57946618</v>
      </c>
    </row>
    <row r="1925" spans="1:7" hidden="1">
      <c r="A1925" t="s">
        <v>132</v>
      </c>
      <c r="B1925">
        <v>20240411</v>
      </c>
      <c r="C1925">
        <v>490114</v>
      </c>
      <c r="D1925" t="s">
        <v>6190</v>
      </c>
      <c r="E1925" t="s">
        <v>1181</v>
      </c>
      <c r="F1925">
        <v>46</v>
      </c>
      <c r="G1925">
        <v>8892772</v>
      </c>
    </row>
    <row r="1926" spans="1:7" hidden="1">
      <c r="A1926" t="s">
        <v>132</v>
      </c>
      <c r="B1926">
        <v>20240411</v>
      </c>
      <c r="C1926">
        <v>490114</v>
      </c>
      <c r="D1926" t="s">
        <v>6190</v>
      </c>
      <c r="E1926" t="s">
        <v>1084</v>
      </c>
      <c r="F1926">
        <v>53</v>
      </c>
      <c r="G1926">
        <v>12576139</v>
      </c>
    </row>
    <row r="1927" spans="1:7" hidden="1">
      <c r="A1927" t="s">
        <v>132</v>
      </c>
      <c r="B1927">
        <v>20240411</v>
      </c>
      <c r="C1927">
        <v>490114</v>
      </c>
      <c r="D1927" t="s">
        <v>6190</v>
      </c>
      <c r="E1927" t="s">
        <v>1035</v>
      </c>
      <c r="F1927">
        <v>433</v>
      </c>
      <c r="G1927">
        <v>11120612</v>
      </c>
    </row>
    <row r="1928" spans="1:7" hidden="1">
      <c r="A1928" t="s">
        <v>132</v>
      </c>
      <c r="B1928">
        <v>20240411</v>
      </c>
      <c r="C1928">
        <v>490114</v>
      </c>
      <c r="D1928" t="s">
        <v>6190</v>
      </c>
      <c r="E1928" t="s">
        <v>1066</v>
      </c>
      <c r="F1928">
        <v>90</v>
      </c>
      <c r="G1928">
        <v>10595463</v>
      </c>
    </row>
    <row r="1929" spans="1:7" hidden="1">
      <c r="A1929" t="s">
        <v>132</v>
      </c>
      <c r="B1929">
        <v>20240411</v>
      </c>
      <c r="C1929">
        <v>490114</v>
      </c>
      <c r="D1929" t="s">
        <v>6190</v>
      </c>
      <c r="E1929" t="s">
        <v>1064</v>
      </c>
      <c r="F1929">
        <v>0</v>
      </c>
      <c r="G1929">
        <v>-771157</v>
      </c>
    </row>
    <row r="1930" spans="1:7" hidden="1">
      <c r="A1930" t="s">
        <v>132</v>
      </c>
      <c r="B1930">
        <v>20240411</v>
      </c>
      <c r="C1930">
        <v>490114</v>
      </c>
      <c r="D1930" t="s">
        <v>6190</v>
      </c>
      <c r="E1930" t="s">
        <v>1092</v>
      </c>
      <c r="F1930">
        <v>0</v>
      </c>
      <c r="G1930">
        <v>-17321922</v>
      </c>
    </row>
    <row r="1931" spans="1:7" hidden="1">
      <c r="A1931" t="s">
        <v>132</v>
      </c>
      <c r="B1931">
        <v>20240411</v>
      </c>
      <c r="C1931">
        <v>490114</v>
      </c>
      <c r="D1931" t="s">
        <v>6190</v>
      </c>
      <c r="E1931" t="s">
        <v>9048</v>
      </c>
      <c r="F1931">
        <v>37</v>
      </c>
      <c r="G1931">
        <v>2168598</v>
      </c>
    </row>
    <row r="1932" spans="1:7" hidden="1">
      <c r="A1932" t="s">
        <v>132</v>
      </c>
      <c r="B1932">
        <v>20240411</v>
      </c>
      <c r="C1932">
        <v>490114</v>
      </c>
      <c r="D1932" t="s">
        <v>6190</v>
      </c>
      <c r="E1932" t="s">
        <v>8342</v>
      </c>
      <c r="F1932">
        <v>90</v>
      </c>
      <c r="G1932">
        <v>49606006</v>
      </c>
    </row>
    <row r="1933" spans="1:7" hidden="1">
      <c r="A1933" t="s">
        <v>132</v>
      </c>
      <c r="B1933">
        <v>20240411</v>
      </c>
      <c r="C1933">
        <v>490114</v>
      </c>
      <c r="D1933" t="s">
        <v>6190</v>
      </c>
      <c r="E1933" t="s">
        <v>1124</v>
      </c>
      <c r="F1933">
        <v>9</v>
      </c>
      <c r="G1933">
        <v>-132804</v>
      </c>
    </row>
    <row r="1934" spans="1:7" hidden="1">
      <c r="A1934" t="s">
        <v>132</v>
      </c>
      <c r="B1934">
        <v>20240411</v>
      </c>
      <c r="C1934">
        <v>490114</v>
      </c>
      <c r="D1934" t="s">
        <v>6190</v>
      </c>
      <c r="E1934" t="s">
        <v>1186</v>
      </c>
      <c r="F1934">
        <v>147</v>
      </c>
      <c r="G1934">
        <v>24271937</v>
      </c>
    </row>
    <row r="1935" spans="1:7" hidden="1">
      <c r="A1935" t="s">
        <v>132</v>
      </c>
      <c r="B1935">
        <v>20240411</v>
      </c>
      <c r="C1935">
        <v>490114</v>
      </c>
      <c r="D1935" t="s">
        <v>6190</v>
      </c>
      <c r="E1935" t="s">
        <v>1582</v>
      </c>
      <c r="F1935">
        <v>147</v>
      </c>
      <c r="G1935">
        <v>-494540</v>
      </c>
    </row>
    <row r="1936" spans="1:7" hidden="1">
      <c r="A1936" t="s">
        <v>132</v>
      </c>
      <c r="B1936">
        <v>20240411</v>
      </c>
      <c r="C1936">
        <v>490114</v>
      </c>
      <c r="D1936" t="s">
        <v>6190</v>
      </c>
      <c r="E1936" t="s">
        <v>8333</v>
      </c>
      <c r="F1936">
        <v>0</v>
      </c>
      <c r="G1936">
        <v>-310</v>
      </c>
    </row>
    <row r="1937" spans="1:7" hidden="1">
      <c r="A1937" t="s">
        <v>132</v>
      </c>
      <c r="B1937">
        <v>20240411</v>
      </c>
      <c r="C1937">
        <v>490114</v>
      </c>
      <c r="D1937" t="s">
        <v>6190</v>
      </c>
      <c r="E1937" t="s">
        <v>1583</v>
      </c>
      <c r="F1937">
        <v>0</v>
      </c>
      <c r="G1937">
        <v>-84403</v>
      </c>
    </row>
    <row r="1938" spans="1:7" hidden="1">
      <c r="A1938" t="s">
        <v>132</v>
      </c>
      <c r="B1938">
        <v>20240411</v>
      </c>
      <c r="C1938">
        <v>490114</v>
      </c>
      <c r="D1938" t="s">
        <v>6190</v>
      </c>
      <c r="E1938" t="s">
        <v>1207</v>
      </c>
      <c r="F1938">
        <v>0</v>
      </c>
      <c r="G1938">
        <v>-5527</v>
      </c>
    </row>
    <row r="1939" spans="1:7" hidden="1">
      <c r="A1939" t="s">
        <v>132</v>
      </c>
      <c r="B1939">
        <v>20240411</v>
      </c>
      <c r="C1939">
        <v>490114</v>
      </c>
      <c r="D1939" t="s">
        <v>6190</v>
      </c>
      <c r="E1939" t="s">
        <v>8358</v>
      </c>
      <c r="F1939">
        <v>0</v>
      </c>
      <c r="G1939">
        <v>-17687089</v>
      </c>
    </row>
    <row r="1940" spans="1:7" hidden="1">
      <c r="A1940" t="s">
        <v>132</v>
      </c>
      <c r="B1940">
        <v>20240412</v>
      </c>
      <c r="C1940">
        <v>490114</v>
      </c>
      <c r="D1940" t="s">
        <v>6190</v>
      </c>
      <c r="E1940" t="s">
        <v>1184</v>
      </c>
      <c r="F1940">
        <v>0</v>
      </c>
      <c r="G1940">
        <v>-339136</v>
      </c>
    </row>
    <row r="1941" spans="1:7" hidden="1">
      <c r="A1941" t="s">
        <v>132</v>
      </c>
      <c r="B1941">
        <v>20240412</v>
      </c>
      <c r="C1941">
        <v>490114</v>
      </c>
      <c r="D1941" t="s">
        <v>6190</v>
      </c>
      <c r="E1941" t="s">
        <v>1581</v>
      </c>
      <c r="F1941">
        <v>70</v>
      </c>
      <c r="G1941">
        <v>-22099447</v>
      </c>
    </row>
    <row r="1942" spans="1:7" hidden="1">
      <c r="A1942" t="s">
        <v>132</v>
      </c>
      <c r="B1942">
        <v>20240412</v>
      </c>
      <c r="C1942">
        <v>490114</v>
      </c>
      <c r="D1942" t="s">
        <v>6190</v>
      </c>
      <c r="E1942" t="s">
        <v>1085</v>
      </c>
      <c r="F1942">
        <v>0</v>
      </c>
      <c r="G1942">
        <v>-2336068</v>
      </c>
    </row>
    <row r="1943" spans="1:7" hidden="1">
      <c r="A1943" t="s">
        <v>132</v>
      </c>
      <c r="B1943">
        <v>20240412</v>
      </c>
      <c r="C1943">
        <v>490114</v>
      </c>
      <c r="D1943" t="s">
        <v>6190</v>
      </c>
      <c r="E1943" t="s">
        <v>1194</v>
      </c>
      <c r="F1943">
        <v>0</v>
      </c>
      <c r="G1943">
        <v>-57946618</v>
      </c>
    </row>
    <row r="1944" spans="1:7" hidden="1">
      <c r="A1944" t="s">
        <v>132</v>
      </c>
      <c r="B1944">
        <v>20240412</v>
      </c>
      <c r="C1944">
        <v>490114</v>
      </c>
      <c r="D1944" t="s">
        <v>6190</v>
      </c>
      <c r="E1944" t="s">
        <v>1181</v>
      </c>
      <c r="F1944">
        <v>48</v>
      </c>
      <c r="G1944">
        <v>8892820</v>
      </c>
    </row>
    <row r="1945" spans="1:7" hidden="1">
      <c r="A1945" t="s">
        <v>132</v>
      </c>
      <c r="B1945">
        <v>20240412</v>
      </c>
      <c r="C1945">
        <v>490114</v>
      </c>
      <c r="D1945" t="s">
        <v>6190</v>
      </c>
      <c r="E1945" t="s">
        <v>1084</v>
      </c>
      <c r="F1945">
        <v>54</v>
      </c>
      <c r="G1945">
        <v>12576193</v>
      </c>
    </row>
    <row r="1946" spans="1:7" hidden="1">
      <c r="A1946" t="s">
        <v>132</v>
      </c>
      <c r="B1946">
        <v>20240412</v>
      </c>
      <c r="C1946">
        <v>490114</v>
      </c>
      <c r="D1946" t="s">
        <v>6190</v>
      </c>
      <c r="E1946" t="s">
        <v>1035</v>
      </c>
      <c r="F1946">
        <v>448</v>
      </c>
      <c r="G1946">
        <v>11121060</v>
      </c>
    </row>
    <row r="1947" spans="1:7" hidden="1">
      <c r="A1947" t="s">
        <v>132</v>
      </c>
      <c r="B1947">
        <v>20240412</v>
      </c>
      <c r="C1947">
        <v>490114</v>
      </c>
      <c r="D1947" t="s">
        <v>6190</v>
      </c>
      <c r="E1947" t="s">
        <v>1066</v>
      </c>
      <c r="F1947">
        <v>92</v>
      </c>
      <c r="G1947">
        <v>10595555</v>
      </c>
    </row>
    <row r="1948" spans="1:7" hidden="1">
      <c r="A1948" t="s">
        <v>132</v>
      </c>
      <c r="B1948">
        <v>20240412</v>
      </c>
      <c r="C1948">
        <v>490114</v>
      </c>
      <c r="D1948" t="s">
        <v>6190</v>
      </c>
      <c r="E1948" t="s">
        <v>1064</v>
      </c>
      <c r="F1948">
        <v>0</v>
      </c>
      <c r="G1948">
        <v>-771157</v>
      </c>
    </row>
    <row r="1949" spans="1:7" hidden="1">
      <c r="A1949" t="s">
        <v>132</v>
      </c>
      <c r="B1949">
        <v>20240412</v>
      </c>
      <c r="C1949">
        <v>490114</v>
      </c>
      <c r="D1949" t="s">
        <v>6190</v>
      </c>
      <c r="E1949" t="s">
        <v>1092</v>
      </c>
      <c r="F1949">
        <v>0</v>
      </c>
      <c r="G1949">
        <v>-17321922</v>
      </c>
    </row>
    <row r="1950" spans="1:7" hidden="1">
      <c r="A1950" t="s">
        <v>132</v>
      </c>
      <c r="B1950">
        <v>20240412</v>
      </c>
      <c r="C1950">
        <v>490114</v>
      </c>
      <c r="D1950" t="s">
        <v>6190</v>
      </c>
      <c r="E1950" t="s">
        <v>9048</v>
      </c>
      <c r="F1950">
        <v>38</v>
      </c>
      <c r="G1950">
        <v>2168636</v>
      </c>
    </row>
    <row r="1951" spans="1:7" hidden="1">
      <c r="A1951" t="s">
        <v>132</v>
      </c>
      <c r="B1951">
        <v>20240412</v>
      </c>
      <c r="C1951">
        <v>490114</v>
      </c>
      <c r="D1951" t="s">
        <v>6190</v>
      </c>
      <c r="E1951" t="s">
        <v>8342</v>
      </c>
      <c r="F1951">
        <v>92</v>
      </c>
      <c r="G1951">
        <v>49606098</v>
      </c>
    </row>
    <row r="1952" spans="1:7" hidden="1">
      <c r="A1952" t="s">
        <v>132</v>
      </c>
      <c r="B1952">
        <v>20240412</v>
      </c>
      <c r="C1952">
        <v>490114</v>
      </c>
      <c r="D1952" t="s">
        <v>6190</v>
      </c>
      <c r="E1952" t="s">
        <v>1124</v>
      </c>
      <c r="F1952">
        <v>9</v>
      </c>
      <c r="G1952">
        <v>-132795</v>
      </c>
    </row>
    <row r="1953" spans="1:7" hidden="1">
      <c r="A1953" t="s">
        <v>132</v>
      </c>
      <c r="B1953">
        <v>20240412</v>
      </c>
      <c r="C1953">
        <v>490114</v>
      </c>
      <c r="D1953" t="s">
        <v>6190</v>
      </c>
      <c r="E1953" t="s">
        <v>1186</v>
      </c>
      <c r="F1953">
        <v>150</v>
      </c>
      <c r="G1953">
        <v>24272087</v>
      </c>
    </row>
    <row r="1954" spans="1:7" hidden="1">
      <c r="A1954" t="s">
        <v>132</v>
      </c>
      <c r="B1954">
        <v>20240412</v>
      </c>
      <c r="C1954">
        <v>490114</v>
      </c>
      <c r="D1954" t="s">
        <v>6190</v>
      </c>
      <c r="E1954" t="s">
        <v>1582</v>
      </c>
      <c r="F1954">
        <v>150</v>
      </c>
      <c r="G1954">
        <v>-494390</v>
      </c>
    </row>
    <row r="1955" spans="1:7" hidden="1">
      <c r="A1955" t="s">
        <v>132</v>
      </c>
      <c r="B1955">
        <v>20240412</v>
      </c>
      <c r="C1955">
        <v>490114</v>
      </c>
      <c r="D1955" t="s">
        <v>6190</v>
      </c>
      <c r="E1955" t="s">
        <v>8333</v>
      </c>
      <c r="F1955">
        <v>0</v>
      </c>
      <c r="G1955">
        <v>-310</v>
      </c>
    </row>
    <row r="1956" spans="1:7" hidden="1">
      <c r="A1956" t="s">
        <v>132</v>
      </c>
      <c r="B1956">
        <v>20240412</v>
      </c>
      <c r="C1956">
        <v>490114</v>
      </c>
      <c r="D1956" t="s">
        <v>6190</v>
      </c>
      <c r="E1956" t="s">
        <v>1583</v>
      </c>
      <c r="F1956">
        <v>0</v>
      </c>
      <c r="G1956">
        <v>-84403</v>
      </c>
    </row>
    <row r="1957" spans="1:7" hidden="1">
      <c r="A1957" t="s">
        <v>132</v>
      </c>
      <c r="B1957">
        <v>20240412</v>
      </c>
      <c r="C1957">
        <v>490114</v>
      </c>
      <c r="D1957" t="s">
        <v>6190</v>
      </c>
      <c r="E1957" t="s">
        <v>1207</v>
      </c>
      <c r="F1957">
        <v>0</v>
      </c>
      <c r="G1957">
        <v>-5527</v>
      </c>
    </row>
    <row r="1958" spans="1:7" hidden="1">
      <c r="A1958" t="s">
        <v>132</v>
      </c>
      <c r="B1958">
        <v>20240412</v>
      </c>
      <c r="C1958">
        <v>490114</v>
      </c>
      <c r="D1958" t="s">
        <v>6190</v>
      </c>
      <c r="E1958" t="s">
        <v>8358</v>
      </c>
      <c r="F1958">
        <v>0</v>
      </c>
      <c r="G1958">
        <v>-17687089</v>
      </c>
    </row>
    <row r="1959" spans="1:7" hidden="1">
      <c r="A1959" t="s">
        <v>132</v>
      </c>
      <c r="B1959">
        <v>20240413</v>
      </c>
      <c r="C1959">
        <v>490114</v>
      </c>
      <c r="D1959" t="s">
        <v>6190</v>
      </c>
      <c r="E1959" t="s">
        <v>1184</v>
      </c>
      <c r="F1959">
        <v>0</v>
      </c>
      <c r="G1959">
        <v>-339136</v>
      </c>
    </row>
    <row r="1960" spans="1:7" hidden="1">
      <c r="A1960" t="s">
        <v>132</v>
      </c>
      <c r="B1960">
        <v>20240413</v>
      </c>
      <c r="C1960">
        <v>490114</v>
      </c>
      <c r="D1960" t="s">
        <v>6190</v>
      </c>
      <c r="E1960" t="s">
        <v>1581</v>
      </c>
      <c r="F1960">
        <v>70</v>
      </c>
      <c r="G1960">
        <v>-22099377</v>
      </c>
    </row>
    <row r="1961" spans="1:7" hidden="1">
      <c r="A1961" t="s">
        <v>132</v>
      </c>
      <c r="B1961">
        <v>20240413</v>
      </c>
      <c r="C1961">
        <v>490114</v>
      </c>
      <c r="D1961" t="s">
        <v>6190</v>
      </c>
      <c r="E1961" t="s">
        <v>1085</v>
      </c>
      <c r="F1961">
        <v>0</v>
      </c>
      <c r="G1961">
        <v>-2336068</v>
      </c>
    </row>
    <row r="1962" spans="1:7" hidden="1">
      <c r="A1962" t="s">
        <v>132</v>
      </c>
      <c r="B1962">
        <v>20240413</v>
      </c>
      <c r="C1962">
        <v>490114</v>
      </c>
      <c r="D1962" t="s">
        <v>6190</v>
      </c>
      <c r="E1962" t="s">
        <v>1194</v>
      </c>
      <c r="F1962">
        <v>0</v>
      </c>
      <c r="G1962">
        <v>-57946618</v>
      </c>
    </row>
    <row r="1963" spans="1:7" hidden="1">
      <c r="A1963" t="s">
        <v>132</v>
      </c>
      <c r="B1963">
        <v>20240413</v>
      </c>
      <c r="C1963">
        <v>490114</v>
      </c>
      <c r="D1963" t="s">
        <v>6190</v>
      </c>
      <c r="E1963" t="s">
        <v>1181</v>
      </c>
      <c r="F1963">
        <v>48</v>
      </c>
      <c r="G1963">
        <v>8892868</v>
      </c>
    </row>
    <row r="1964" spans="1:7" hidden="1">
      <c r="A1964" t="s">
        <v>132</v>
      </c>
      <c r="B1964">
        <v>20240413</v>
      </c>
      <c r="C1964">
        <v>490114</v>
      </c>
      <c r="D1964" t="s">
        <v>6190</v>
      </c>
      <c r="E1964" t="s">
        <v>1084</v>
      </c>
      <c r="F1964">
        <v>54</v>
      </c>
      <c r="G1964">
        <v>12576247</v>
      </c>
    </row>
    <row r="1965" spans="1:7" hidden="1">
      <c r="A1965" t="s">
        <v>132</v>
      </c>
      <c r="B1965">
        <v>20240413</v>
      </c>
      <c r="C1965">
        <v>490114</v>
      </c>
      <c r="D1965" t="s">
        <v>6190</v>
      </c>
      <c r="E1965" t="s">
        <v>1035</v>
      </c>
      <c r="F1965">
        <v>448</v>
      </c>
      <c r="G1965">
        <v>11121508</v>
      </c>
    </row>
    <row r="1966" spans="1:7" hidden="1">
      <c r="A1966" t="s">
        <v>132</v>
      </c>
      <c r="B1966">
        <v>20240413</v>
      </c>
      <c r="C1966">
        <v>490114</v>
      </c>
      <c r="D1966" t="s">
        <v>6190</v>
      </c>
      <c r="E1966" t="s">
        <v>1066</v>
      </c>
      <c r="F1966">
        <v>92</v>
      </c>
      <c r="G1966">
        <v>10595647</v>
      </c>
    </row>
    <row r="1967" spans="1:7" hidden="1">
      <c r="A1967" t="s">
        <v>132</v>
      </c>
      <c r="B1967">
        <v>20240413</v>
      </c>
      <c r="C1967">
        <v>490114</v>
      </c>
      <c r="D1967" t="s">
        <v>6190</v>
      </c>
      <c r="E1967" t="s">
        <v>1064</v>
      </c>
      <c r="F1967">
        <v>0</v>
      </c>
      <c r="G1967">
        <v>-771157</v>
      </c>
    </row>
    <row r="1968" spans="1:7" hidden="1">
      <c r="A1968" t="s">
        <v>132</v>
      </c>
      <c r="B1968">
        <v>20240413</v>
      </c>
      <c r="C1968">
        <v>490114</v>
      </c>
      <c r="D1968" t="s">
        <v>6190</v>
      </c>
      <c r="E1968" t="s">
        <v>1092</v>
      </c>
      <c r="F1968">
        <v>0</v>
      </c>
      <c r="G1968">
        <v>-17321922</v>
      </c>
    </row>
    <row r="1969" spans="1:7" hidden="1">
      <c r="A1969" t="s">
        <v>132</v>
      </c>
      <c r="B1969">
        <v>20240413</v>
      </c>
      <c r="C1969">
        <v>490114</v>
      </c>
      <c r="D1969" t="s">
        <v>6190</v>
      </c>
      <c r="E1969" t="s">
        <v>9048</v>
      </c>
      <c r="F1969">
        <v>38</v>
      </c>
      <c r="G1969">
        <v>2168674</v>
      </c>
    </row>
    <row r="1970" spans="1:7" hidden="1">
      <c r="A1970" t="s">
        <v>132</v>
      </c>
      <c r="B1970">
        <v>20240413</v>
      </c>
      <c r="C1970">
        <v>490114</v>
      </c>
      <c r="D1970" t="s">
        <v>6190</v>
      </c>
      <c r="E1970" t="s">
        <v>8342</v>
      </c>
      <c r="F1970">
        <v>92</v>
      </c>
      <c r="G1970">
        <v>49606190</v>
      </c>
    </row>
    <row r="1971" spans="1:7" hidden="1">
      <c r="A1971" t="s">
        <v>132</v>
      </c>
      <c r="B1971">
        <v>20240413</v>
      </c>
      <c r="C1971">
        <v>490114</v>
      </c>
      <c r="D1971" t="s">
        <v>6190</v>
      </c>
      <c r="E1971" t="s">
        <v>1124</v>
      </c>
      <c r="F1971">
        <v>9</v>
      </c>
      <c r="G1971">
        <v>-132786</v>
      </c>
    </row>
    <row r="1972" spans="1:7" hidden="1">
      <c r="A1972" t="s">
        <v>132</v>
      </c>
      <c r="B1972">
        <v>20240413</v>
      </c>
      <c r="C1972">
        <v>490114</v>
      </c>
      <c r="D1972" t="s">
        <v>6190</v>
      </c>
      <c r="E1972" t="s">
        <v>1186</v>
      </c>
      <c r="F1972">
        <v>150</v>
      </c>
      <c r="G1972">
        <v>24272237</v>
      </c>
    </row>
    <row r="1973" spans="1:7" hidden="1">
      <c r="A1973" t="s">
        <v>132</v>
      </c>
      <c r="B1973">
        <v>20240413</v>
      </c>
      <c r="C1973">
        <v>490114</v>
      </c>
      <c r="D1973" t="s">
        <v>6190</v>
      </c>
      <c r="E1973" t="s">
        <v>1582</v>
      </c>
      <c r="F1973">
        <v>150</v>
      </c>
      <c r="G1973">
        <v>-494240</v>
      </c>
    </row>
    <row r="1974" spans="1:7" hidden="1">
      <c r="A1974" t="s">
        <v>132</v>
      </c>
      <c r="B1974">
        <v>20240413</v>
      </c>
      <c r="C1974">
        <v>490114</v>
      </c>
      <c r="D1974" t="s">
        <v>6190</v>
      </c>
      <c r="E1974" t="s">
        <v>8333</v>
      </c>
      <c r="F1974">
        <v>0</v>
      </c>
      <c r="G1974">
        <v>-310</v>
      </c>
    </row>
    <row r="1975" spans="1:7" hidden="1">
      <c r="A1975" t="s">
        <v>132</v>
      </c>
      <c r="B1975">
        <v>20240413</v>
      </c>
      <c r="C1975">
        <v>490114</v>
      </c>
      <c r="D1975" t="s">
        <v>6190</v>
      </c>
      <c r="E1975" t="s">
        <v>1583</v>
      </c>
      <c r="F1975">
        <v>0</v>
      </c>
      <c r="G1975">
        <v>-84403</v>
      </c>
    </row>
    <row r="1976" spans="1:7" hidden="1">
      <c r="A1976" t="s">
        <v>132</v>
      </c>
      <c r="B1976">
        <v>20240413</v>
      </c>
      <c r="C1976">
        <v>490114</v>
      </c>
      <c r="D1976" t="s">
        <v>6190</v>
      </c>
      <c r="E1976" t="s">
        <v>1207</v>
      </c>
      <c r="F1976">
        <v>0</v>
      </c>
      <c r="G1976">
        <v>-5527</v>
      </c>
    </row>
    <row r="1977" spans="1:7" hidden="1">
      <c r="A1977" t="s">
        <v>132</v>
      </c>
      <c r="B1977">
        <v>20240413</v>
      </c>
      <c r="C1977">
        <v>490114</v>
      </c>
      <c r="D1977" t="s">
        <v>6190</v>
      </c>
      <c r="E1977" t="s">
        <v>8358</v>
      </c>
      <c r="F1977">
        <v>0</v>
      </c>
      <c r="G1977">
        <v>-17687089</v>
      </c>
    </row>
    <row r="1978" spans="1:7" hidden="1">
      <c r="A1978" t="s">
        <v>132</v>
      </c>
      <c r="B1978">
        <v>20240414</v>
      </c>
      <c r="C1978">
        <v>490114</v>
      </c>
      <c r="D1978" t="s">
        <v>6190</v>
      </c>
      <c r="E1978" t="s">
        <v>1184</v>
      </c>
      <c r="F1978">
        <v>0</v>
      </c>
      <c r="G1978">
        <v>-339136</v>
      </c>
    </row>
    <row r="1979" spans="1:7" hidden="1">
      <c r="A1979" t="s">
        <v>132</v>
      </c>
      <c r="B1979">
        <v>20240414</v>
      </c>
      <c r="C1979">
        <v>490114</v>
      </c>
      <c r="D1979" t="s">
        <v>6190</v>
      </c>
      <c r="E1979" t="s">
        <v>1581</v>
      </c>
      <c r="F1979">
        <v>70</v>
      </c>
      <c r="G1979">
        <v>-22099307</v>
      </c>
    </row>
    <row r="1980" spans="1:7" hidden="1">
      <c r="A1980" t="s">
        <v>132</v>
      </c>
      <c r="B1980">
        <v>20240414</v>
      </c>
      <c r="C1980">
        <v>490114</v>
      </c>
      <c r="D1980" t="s">
        <v>6190</v>
      </c>
      <c r="E1980" t="s">
        <v>1085</v>
      </c>
      <c r="F1980">
        <v>0</v>
      </c>
      <c r="G1980">
        <v>-2336068</v>
      </c>
    </row>
    <row r="1981" spans="1:7" hidden="1">
      <c r="A1981" t="s">
        <v>132</v>
      </c>
      <c r="B1981">
        <v>20240414</v>
      </c>
      <c r="C1981">
        <v>490114</v>
      </c>
      <c r="D1981" t="s">
        <v>6190</v>
      </c>
      <c r="E1981" t="s">
        <v>1194</v>
      </c>
      <c r="F1981">
        <v>0</v>
      </c>
      <c r="G1981">
        <v>-57946618</v>
      </c>
    </row>
    <row r="1982" spans="1:7" hidden="1">
      <c r="A1982" t="s">
        <v>132</v>
      </c>
      <c r="B1982">
        <v>20240414</v>
      </c>
      <c r="C1982">
        <v>490114</v>
      </c>
      <c r="D1982" t="s">
        <v>6190</v>
      </c>
      <c r="E1982" t="s">
        <v>1181</v>
      </c>
      <c r="F1982">
        <v>48</v>
      </c>
      <c r="G1982">
        <v>8892916</v>
      </c>
    </row>
    <row r="1983" spans="1:7" hidden="1">
      <c r="A1983" t="s">
        <v>132</v>
      </c>
      <c r="B1983">
        <v>20240414</v>
      </c>
      <c r="C1983">
        <v>490114</v>
      </c>
      <c r="D1983" t="s">
        <v>6190</v>
      </c>
      <c r="E1983" t="s">
        <v>1084</v>
      </c>
      <c r="F1983">
        <v>54</v>
      </c>
      <c r="G1983">
        <v>12576301</v>
      </c>
    </row>
    <row r="1984" spans="1:7" hidden="1">
      <c r="A1984" t="s">
        <v>132</v>
      </c>
      <c r="B1984">
        <v>20240414</v>
      </c>
      <c r="C1984">
        <v>490114</v>
      </c>
      <c r="D1984" t="s">
        <v>6190</v>
      </c>
      <c r="E1984" t="s">
        <v>1035</v>
      </c>
      <c r="F1984">
        <v>448</v>
      </c>
      <c r="G1984">
        <v>11121956</v>
      </c>
    </row>
    <row r="1985" spans="1:7" hidden="1">
      <c r="A1985" t="s">
        <v>132</v>
      </c>
      <c r="B1985">
        <v>20240414</v>
      </c>
      <c r="C1985">
        <v>490114</v>
      </c>
      <c r="D1985" t="s">
        <v>6190</v>
      </c>
      <c r="E1985" t="s">
        <v>1066</v>
      </c>
      <c r="F1985">
        <v>92</v>
      </c>
      <c r="G1985">
        <v>10595739</v>
      </c>
    </row>
    <row r="1986" spans="1:7" hidden="1">
      <c r="A1986" t="s">
        <v>132</v>
      </c>
      <c r="B1986">
        <v>20240414</v>
      </c>
      <c r="C1986">
        <v>490114</v>
      </c>
      <c r="D1986" t="s">
        <v>6190</v>
      </c>
      <c r="E1986" t="s">
        <v>1064</v>
      </c>
      <c r="F1986">
        <v>0</v>
      </c>
      <c r="G1986">
        <v>-771157</v>
      </c>
    </row>
    <row r="1987" spans="1:7" hidden="1">
      <c r="A1987" t="s">
        <v>132</v>
      </c>
      <c r="B1987">
        <v>20240414</v>
      </c>
      <c r="C1987">
        <v>490114</v>
      </c>
      <c r="D1987" t="s">
        <v>6190</v>
      </c>
      <c r="E1987" t="s">
        <v>1092</v>
      </c>
      <c r="F1987">
        <v>0</v>
      </c>
      <c r="G1987">
        <v>-17321922</v>
      </c>
    </row>
    <row r="1988" spans="1:7" hidden="1">
      <c r="A1988" t="s">
        <v>132</v>
      </c>
      <c r="B1988">
        <v>20240414</v>
      </c>
      <c r="C1988">
        <v>490114</v>
      </c>
      <c r="D1988" t="s">
        <v>6190</v>
      </c>
      <c r="E1988" t="s">
        <v>9048</v>
      </c>
      <c r="F1988">
        <v>38</v>
      </c>
      <c r="G1988">
        <v>2168712</v>
      </c>
    </row>
    <row r="1989" spans="1:7" hidden="1">
      <c r="A1989" t="s">
        <v>132</v>
      </c>
      <c r="B1989">
        <v>20240414</v>
      </c>
      <c r="C1989">
        <v>490114</v>
      </c>
      <c r="D1989" t="s">
        <v>6190</v>
      </c>
      <c r="E1989" t="s">
        <v>8342</v>
      </c>
      <c r="F1989">
        <v>92</v>
      </c>
      <c r="G1989">
        <v>49606282</v>
      </c>
    </row>
    <row r="1990" spans="1:7" hidden="1">
      <c r="A1990" t="s">
        <v>132</v>
      </c>
      <c r="B1990">
        <v>20240414</v>
      </c>
      <c r="C1990">
        <v>490114</v>
      </c>
      <c r="D1990" t="s">
        <v>6190</v>
      </c>
      <c r="E1990" t="s">
        <v>1124</v>
      </c>
      <c r="F1990">
        <v>9</v>
      </c>
      <c r="G1990">
        <v>-132777</v>
      </c>
    </row>
    <row r="1991" spans="1:7" hidden="1">
      <c r="A1991" t="s">
        <v>132</v>
      </c>
      <c r="B1991">
        <v>20240414</v>
      </c>
      <c r="C1991">
        <v>490114</v>
      </c>
      <c r="D1991" t="s">
        <v>6190</v>
      </c>
      <c r="E1991" t="s">
        <v>1186</v>
      </c>
      <c r="F1991">
        <v>150</v>
      </c>
      <c r="G1991">
        <v>24272387</v>
      </c>
    </row>
    <row r="1992" spans="1:7" hidden="1">
      <c r="A1992" t="s">
        <v>132</v>
      </c>
      <c r="B1992">
        <v>20240414</v>
      </c>
      <c r="C1992">
        <v>490114</v>
      </c>
      <c r="D1992" t="s">
        <v>6190</v>
      </c>
      <c r="E1992" t="s">
        <v>1582</v>
      </c>
      <c r="F1992">
        <v>150</v>
      </c>
      <c r="G1992">
        <v>-494090</v>
      </c>
    </row>
    <row r="1993" spans="1:7" hidden="1">
      <c r="A1993" t="s">
        <v>132</v>
      </c>
      <c r="B1993">
        <v>20240414</v>
      </c>
      <c r="C1993">
        <v>490114</v>
      </c>
      <c r="D1993" t="s">
        <v>6190</v>
      </c>
      <c r="E1993" t="s">
        <v>8333</v>
      </c>
      <c r="F1993">
        <v>0</v>
      </c>
      <c r="G1993">
        <v>-310</v>
      </c>
    </row>
    <row r="1994" spans="1:7" hidden="1">
      <c r="A1994" t="s">
        <v>132</v>
      </c>
      <c r="B1994">
        <v>20240414</v>
      </c>
      <c r="C1994">
        <v>490114</v>
      </c>
      <c r="D1994" t="s">
        <v>6190</v>
      </c>
      <c r="E1994" t="s">
        <v>1583</v>
      </c>
      <c r="F1994">
        <v>0</v>
      </c>
      <c r="G1994">
        <v>-84403</v>
      </c>
    </row>
    <row r="1995" spans="1:7" hidden="1">
      <c r="A1995" t="s">
        <v>132</v>
      </c>
      <c r="B1995">
        <v>20240414</v>
      </c>
      <c r="C1995">
        <v>490114</v>
      </c>
      <c r="D1995" t="s">
        <v>6190</v>
      </c>
      <c r="E1995" t="s">
        <v>1207</v>
      </c>
      <c r="F1995">
        <v>0</v>
      </c>
      <c r="G1995">
        <v>-5527</v>
      </c>
    </row>
    <row r="1996" spans="1:7" hidden="1">
      <c r="A1996" t="s">
        <v>132</v>
      </c>
      <c r="B1996">
        <v>20240414</v>
      </c>
      <c r="C1996">
        <v>490114</v>
      </c>
      <c r="D1996" t="s">
        <v>6190</v>
      </c>
      <c r="E1996" t="s">
        <v>8358</v>
      </c>
      <c r="F1996">
        <v>0</v>
      </c>
      <c r="G1996">
        <v>-17687089</v>
      </c>
    </row>
    <row r="1997" spans="1:7" hidden="1">
      <c r="A1997" t="s">
        <v>132</v>
      </c>
      <c r="B1997">
        <v>20240415</v>
      </c>
      <c r="C1997">
        <v>490114</v>
      </c>
      <c r="D1997" t="s">
        <v>6190</v>
      </c>
      <c r="E1997" t="s">
        <v>1184</v>
      </c>
      <c r="F1997">
        <v>0</v>
      </c>
      <c r="G1997">
        <v>-339136</v>
      </c>
    </row>
    <row r="1998" spans="1:7" hidden="1">
      <c r="A1998" t="s">
        <v>132</v>
      </c>
      <c r="B1998">
        <v>20240415</v>
      </c>
      <c r="C1998">
        <v>490114</v>
      </c>
      <c r="D1998" t="s">
        <v>6190</v>
      </c>
      <c r="E1998" t="s">
        <v>1581</v>
      </c>
      <c r="F1998">
        <v>66</v>
      </c>
      <c r="G1998">
        <v>-22099241</v>
      </c>
    </row>
    <row r="1999" spans="1:7" hidden="1">
      <c r="A1999" t="s">
        <v>132</v>
      </c>
      <c r="B1999">
        <v>20240415</v>
      </c>
      <c r="C1999">
        <v>490114</v>
      </c>
      <c r="D1999" t="s">
        <v>6190</v>
      </c>
      <c r="E1999" t="s">
        <v>1085</v>
      </c>
      <c r="F1999">
        <v>0</v>
      </c>
      <c r="G1999">
        <v>-2336068</v>
      </c>
    </row>
    <row r="2000" spans="1:7" hidden="1">
      <c r="A2000" t="s">
        <v>132</v>
      </c>
      <c r="B2000">
        <v>20240415</v>
      </c>
      <c r="C2000">
        <v>490114</v>
      </c>
      <c r="D2000" t="s">
        <v>6190</v>
      </c>
      <c r="E2000" t="s">
        <v>1194</v>
      </c>
      <c r="F2000">
        <v>0</v>
      </c>
      <c r="G2000">
        <v>-57946618</v>
      </c>
    </row>
    <row r="2001" spans="1:7" hidden="1">
      <c r="A2001" t="s">
        <v>132</v>
      </c>
      <c r="B2001">
        <v>20240415</v>
      </c>
      <c r="C2001">
        <v>490114</v>
      </c>
      <c r="D2001" t="s">
        <v>6190</v>
      </c>
      <c r="E2001" t="s">
        <v>1181</v>
      </c>
      <c r="F2001">
        <v>45</v>
      </c>
      <c r="G2001">
        <v>8892961</v>
      </c>
    </row>
    <row r="2002" spans="1:7" hidden="1">
      <c r="A2002" t="s">
        <v>132</v>
      </c>
      <c r="B2002">
        <v>20240415</v>
      </c>
      <c r="C2002">
        <v>490114</v>
      </c>
      <c r="D2002" t="s">
        <v>6190</v>
      </c>
      <c r="E2002" t="s">
        <v>1084</v>
      </c>
      <c r="F2002">
        <v>51</v>
      </c>
      <c r="G2002">
        <v>12576352</v>
      </c>
    </row>
    <row r="2003" spans="1:7" hidden="1">
      <c r="A2003" t="s">
        <v>132</v>
      </c>
      <c r="B2003">
        <v>20240415</v>
      </c>
      <c r="C2003">
        <v>490114</v>
      </c>
      <c r="D2003" t="s">
        <v>6190</v>
      </c>
      <c r="E2003" t="s">
        <v>1035</v>
      </c>
      <c r="F2003">
        <v>422</v>
      </c>
      <c r="G2003">
        <v>11122378</v>
      </c>
    </row>
    <row r="2004" spans="1:7" hidden="1">
      <c r="A2004" t="s">
        <v>132</v>
      </c>
      <c r="B2004">
        <v>20240415</v>
      </c>
      <c r="C2004">
        <v>490114</v>
      </c>
      <c r="D2004" t="s">
        <v>6190</v>
      </c>
      <c r="E2004" t="s">
        <v>1066</v>
      </c>
      <c r="F2004">
        <v>87</v>
      </c>
      <c r="G2004">
        <v>10595826</v>
      </c>
    </row>
    <row r="2005" spans="1:7" hidden="1">
      <c r="A2005" t="s">
        <v>132</v>
      </c>
      <c r="B2005">
        <v>20240415</v>
      </c>
      <c r="C2005">
        <v>490114</v>
      </c>
      <c r="D2005" t="s">
        <v>6190</v>
      </c>
      <c r="E2005" t="s">
        <v>1064</v>
      </c>
      <c r="F2005">
        <v>0</v>
      </c>
      <c r="G2005">
        <v>-771157</v>
      </c>
    </row>
    <row r="2006" spans="1:7" hidden="1">
      <c r="A2006" t="s">
        <v>132</v>
      </c>
      <c r="B2006">
        <v>20240415</v>
      </c>
      <c r="C2006">
        <v>490114</v>
      </c>
      <c r="D2006" t="s">
        <v>6190</v>
      </c>
      <c r="E2006" t="s">
        <v>1092</v>
      </c>
      <c r="F2006">
        <v>0</v>
      </c>
      <c r="G2006">
        <v>-17321922</v>
      </c>
    </row>
    <row r="2007" spans="1:7" hidden="1">
      <c r="A2007" t="s">
        <v>132</v>
      </c>
      <c r="B2007">
        <v>20240415</v>
      </c>
      <c r="C2007">
        <v>490114</v>
      </c>
      <c r="D2007" t="s">
        <v>6190</v>
      </c>
      <c r="E2007" t="s">
        <v>9048</v>
      </c>
      <c r="F2007">
        <v>36</v>
      </c>
      <c r="G2007">
        <v>2168748</v>
      </c>
    </row>
    <row r="2008" spans="1:7" hidden="1">
      <c r="A2008" t="s">
        <v>132</v>
      </c>
      <c r="B2008">
        <v>20240415</v>
      </c>
      <c r="C2008">
        <v>490114</v>
      </c>
      <c r="D2008" t="s">
        <v>6190</v>
      </c>
      <c r="E2008" t="s">
        <v>8342</v>
      </c>
      <c r="F2008">
        <v>87</v>
      </c>
      <c r="G2008">
        <v>49606369</v>
      </c>
    </row>
    <row r="2009" spans="1:7" hidden="1">
      <c r="A2009" t="s">
        <v>132</v>
      </c>
      <c r="B2009">
        <v>20240415</v>
      </c>
      <c r="C2009">
        <v>490114</v>
      </c>
      <c r="D2009" t="s">
        <v>6190</v>
      </c>
      <c r="E2009" t="s">
        <v>1124</v>
      </c>
      <c r="F2009">
        <v>9</v>
      </c>
      <c r="G2009">
        <v>-132768</v>
      </c>
    </row>
    <row r="2010" spans="1:7" hidden="1">
      <c r="A2010" t="s">
        <v>132</v>
      </c>
      <c r="B2010">
        <v>20240415</v>
      </c>
      <c r="C2010">
        <v>490114</v>
      </c>
      <c r="D2010" t="s">
        <v>6190</v>
      </c>
      <c r="E2010" t="s">
        <v>1186</v>
      </c>
      <c r="F2010">
        <v>142</v>
      </c>
      <c r="G2010">
        <v>24272529</v>
      </c>
    </row>
    <row r="2011" spans="1:7" hidden="1">
      <c r="A2011" t="s">
        <v>132</v>
      </c>
      <c r="B2011">
        <v>20240415</v>
      </c>
      <c r="C2011">
        <v>490114</v>
      </c>
      <c r="D2011" t="s">
        <v>6190</v>
      </c>
      <c r="E2011" t="s">
        <v>1582</v>
      </c>
      <c r="F2011">
        <v>142</v>
      </c>
      <c r="G2011">
        <v>-493948</v>
      </c>
    </row>
    <row r="2012" spans="1:7" hidden="1">
      <c r="A2012" t="s">
        <v>132</v>
      </c>
      <c r="B2012">
        <v>20240415</v>
      </c>
      <c r="C2012">
        <v>490114</v>
      </c>
      <c r="D2012" t="s">
        <v>6190</v>
      </c>
      <c r="E2012" t="s">
        <v>8333</v>
      </c>
      <c r="F2012">
        <v>0</v>
      </c>
      <c r="G2012">
        <v>-310</v>
      </c>
    </row>
    <row r="2013" spans="1:7" hidden="1">
      <c r="A2013" t="s">
        <v>132</v>
      </c>
      <c r="B2013">
        <v>20240415</v>
      </c>
      <c r="C2013">
        <v>490114</v>
      </c>
      <c r="D2013" t="s">
        <v>6190</v>
      </c>
      <c r="E2013" t="s">
        <v>1583</v>
      </c>
      <c r="F2013">
        <v>0</v>
      </c>
      <c r="G2013">
        <v>-84403</v>
      </c>
    </row>
    <row r="2014" spans="1:7" hidden="1">
      <c r="A2014" t="s">
        <v>132</v>
      </c>
      <c r="B2014">
        <v>20240415</v>
      </c>
      <c r="C2014">
        <v>490114</v>
      </c>
      <c r="D2014" t="s">
        <v>6190</v>
      </c>
      <c r="E2014" t="s">
        <v>1207</v>
      </c>
      <c r="F2014">
        <v>0</v>
      </c>
      <c r="G2014">
        <v>-5527</v>
      </c>
    </row>
    <row r="2015" spans="1:7" hidden="1">
      <c r="A2015" t="s">
        <v>132</v>
      </c>
      <c r="B2015">
        <v>20240415</v>
      </c>
      <c r="C2015">
        <v>490114</v>
      </c>
      <c r="D2015" t="s">
        <v>6190</v>
      </c>
      <c r="E2015" t="s">
        <v>8358</v>
      </c>
      <c r="F2015">
        <v>0</v>
      </c>
      <c r="G2015">
        <v>-17687089</v>
      </c>
    </row>
    <row r="2016" spans="1:7" hidden="1">
      <c r="A2016" t="s">
        <v>132</v>
      </c>
      <c r="B2016">
        <v>20240416</v>
      </c>
      <c r="C2016">
        <v>490114</v>
      </c>
      <c r="D2016" t="s">
        <v>6190</v>
      </c>
      <c r="E2016" t="s">
        <v>1184</v>
      </c>
      <c r="F2016">
        <v>0</v>
      </c>
      <c r="G2016">
        <v>-339136</v>
      </c>
    </row>
    <row r="2017" spans="1:7" hidden="1">
      <c r="A2017" t="s">
        <v>132</v>
      </c>
      <c r="B2017">
        <v>20240416</v>
      </c>
      <c r="C2017">
        <v>490114</v>
      </c>
      <c r="D2017" t="s">
        <v>6190</v>
      </c>
      <c r="E2017" t="s">
        <v>1581</v>
      </c>
      <c r="F2017">
        <v>63</v>
      </c>
      <c r="G2017">
        <v>-22099178</v>
      </c>
    </row>
    <row r="2018" spans="1:7" hidden="1">
      <c r="A2018" t="s">
        <v>132</v>
      </c>
      <c r="B2018">
        <v>20240416</v>
      </c>
      <c r="C2018">
        <v>490114</v>
      </c>
      <c r="D2018" t="s">
        <v>6190</v>
      </c>
      <c r="E2018" t="s">
        <v>1085</v>
      </c>
      <c r="F2018">
        <v>0</v>
      </c>
      <c r="G2018">
        <v>-2336068</v>
      </c>
    </row>
    <row r="2019" spans="1:7" hidden="1">
      <c r="A2019" t="s">
        <v>132</v>
      </c>
      <c r="B2019">
        <v>20240416</v>
      </c>
      <c r="C2019">
        <v>490114</v>
      </c>
      <c r="D2019" t="s">
        <v>6190</v>
      </c>
      <c r="E2019" t="s">
        <v>1194</v>
      </c>
      <c r="F2019">
        <v>0</v>
      </c>
      <c r="G2019">
        <v>-57946618</v>
      </c>
    </row>
    <row r="2020" spans="1:7" hidden="1">
      <c r="A2020" t="s">
        <v>132</v>
      </c>
      <c r="B2020">
        <v>20240416</v>
      </c>
      <c r="C2020">
        <v>490114</v>
      </c>
      <c r="D2020" t="s">
        <v>6190</v>
      </c>
      <c r="E2020" t="s">
        <v>1181</v>
      </c>
      <c r="F2020">
        <v>43</v>
      </c>
      <c r="G2020">
        <v>8893004</v>
      </c>
    </row>
    <row r="2021" spans="1:7" hidden="1">
      <c r="A2021" t="s">
        <v>132</v>
      </c>
      <c r="B2021">
        <v>20240416</v>
      </c>
      <c r="C2021">
        <v>490114</v>
      </c>
      <c r="D2021" t="s">
        <v>6190</v>
      </c>
      <c r="E2021" t="s">
        <v>1084</v>
      </c>
      <c r="F2021">
        <v>48</v>
      </c>
      <c r="G2021">
        <v>12576400</v>
      </c>
    </row>
    <row r="2022" spans="1:7" hidden="1">
      <c r="A2022" t="s">
        <v>132</v>
      </c>
      <c r="B2022">
        <v>20240416</v>
      </c>
      <c r="C2022">
        <v>490114</v>
      </c>
      <c r="D2022" t="s">
        <v>6190</v>
      </c>
      <c r="E2022" t="s">
        <v>1035</v>
      </c>
      <c r="F2022">
        <v>402</v>
      </c>
      <c r="G2022">
        <v>11122780</v>
      </c>
    </row>
    <row r="2023" spans="1:7" hidden="1">
      <c r="A2023" t="s">
        <v>132</v>
      </c>
      <c r="B2023">
        <v>20240416</v>
      </c>
      <c r="C2023">
        <v>490114</v>
      </c>
      <c r="D2023" t="s">
        <v>6190</v>
      </c>
      <c r="E2023" t="s">
        <v>1066</v>
      </c>
      <c r="F2023">
        <v>83</v>
      </c>
      <c r="G2023">
        <v>10595909</v>
      </c>
    </row>
    <row r="2024" spans="1:7" hidden="1">
      <c r="A2024" t="s">
        <v>132</v>
      </c>
      <c r="B2024">
        <v>20240416</v>
      </c>
      <c r="C2024">
        <v>490114</v>
      </c>
      <c r="D2024" t="s">
        <v>6190</v>
      </c>
      <c r="E2024" t="s">
        <v>1064</v>
      </c>
      <c r="F2024">
        <v>0</v>
      </c>
      <c r="G2024">
        <v>-771157</v>
      </c>
    </row>
    <row r="2025" spans="1:7" hidden="1">
      <c r="A2025" t="s">
        <v>132</v>
      </c>
      <c r="B2025">
        <v>20240416</v>
      </c>
      <c r="C2025">
        <v>490114</v>
      </c>
      <c r="D2025" t="s">
        <v>6190</v>
      </c>
      <c r="E2025" t="s">
        <v>1092</v>
      </c>
      <c r="F2025">
        <v>0</v>
      </c>
      <c r="G2025">
        <v>-17321922</v>
      </c>
    </row>
    <row r="2026" spans="1:7" hidden="1">
      <c r="A2026" t="s">
        <v>132</v>
      </c>
      <c r="B2026">
        <v>20240416</v>
      </c>
      <c r="C2026">
        <v>490114</v>
      </c>
      <c r="D2026" t="s">
        <v>6190</v>
      </c>
      <c r="E2026" t="s">
        <v>9048</v>
      </c>
      <c r="F2026">
        <v>34</v>
      </c>
      <c r="G2026">
        <v>2168782</v>
      </c>
    </row>
    <row r="2027" spans="1:7" hidden="1">
      <c r="A2027" t="s">
        <v>132</v>
      </c>
      <c r="B2027">
        <v>20240416</v>
      </c>
      <c r="C2027">
        <v>490114</v>
      </c>
      <c r="D2027" t="s">
        <v>6190</v>
      </c>
      <c r="E2027" t="s">
        <v>8342</v>
      </c>
      <c r="F2027">
        <v>83</v>
      </c>
      <c r="G2027">
        <v>49606452</v>
      </c>
    </row>
    <row r="2028" spans="1:7" hidden="1">
      <c r="A2028" t="s">
        <v>132</v>
      </c>
      <c r="B2028">
        <v>20240416</v>
      </c>
      <c r="C2028">
        <v>490114</v>
      </c>
      <c r="D2028" t="s">
        <v>6190</v>
      </c>
      <c r="E2028" t="s">
        <v>1124</v>
      </c>
      <c r="F2028">
        <v>8</v>
      </c>
      <c r="G2028">
        <v>-132760</v>
      </c>
    </row>
    <row r="2029" spans="1:7" hidden="1">
      <c r="A2029" t="s">
        <v>132</v>
      </c>
      <c r="B2029">
        <v>20240416</v>
      </c>
      <c r="C2029">
        <v>490114</v>
      </c>
      <c r="D2029" t="s">
        <v>6190</v>
      </c>
      <c r="E2029" t="s">
        <v>1186</v>
      </c>
      <c r="F2029">
        <v>135</v>
      </c>
      <c r="G2029">
        <v>24272664</v>
      </c>
    </row>
    <row r="2030" spans="1:7" hidden="1">
      <c r="A2030" t="s">
        <v>132</v>
      </c>
      <c r="B2030">
        <v>20240416</v>
      </c>
      <c r="C2030">
        <v>490114</v>
      </c>
      <c r="D2030" t="s">
        <v>6190</v>
      </c>
      <c r="E2030" t="s">
        <v>1582</v>
      </c>
      <c r="F2030">
        <v>135</v>
      </c>
      <c r="G2030">
        <v>-493813</v>
      </c>
    </row>
    <row r="2031" spans="1:7" hidden="1">
      <c r="A2031" t="s">
        <v>132</v>
      </c>
      <c r="B2031">
        <v>20240416</v>
      </c>
      <c r="C2031">
        <v>490114</v>
      </c>
      <c r="D2031" t="s">
        <v>6190</v>
      </c>
      <c r="E2031" t="s">
        <v>8333</v>
      </c>
      <c r="F2031">
        <v>0</v>
      </c>
      <c r="G2031">
        <v>-310</v>
      </c>
    </row>
    <row r="2032" spans="1:7" hidden="1">
      <c r="A2032" t="s">
        <v>132</v>
      </c>
      <c r="B2032">
        <v>20240416</v>
      </c>
      <c r="C2032">
        <v>490114</v>
      </c>
      <c r="D2032" t="s">
        <v>6190</v>
      </c>
      <c r="E2032" t="s">
        <v>1583</v>
      </c>
      <c r="F2032">
        <v>0</v>
      </c>
      <c r="G2032">
        <v>-84403</v>
      </c>
    </row>
    <row r="2033" spans="1:7" hidden="1">
      <c r="A2033" t="s">
        <v>132</v>
      </c>
      <c r="B2033">
        <v>20240416</v>
      </c>
      <c r="C2033">
        <v>490114</v>
      </c>
      <c r="D2033" t="s">
        <v>6190</v>
      </c>
      <c r="E2033" t="s">
        <v>1207</v>
      </c>
      <c r="F2033">
        <v>0</v>
      </c>
      <c r="G2033">
        <v>-5527</v>
      </c>
    </row>
    <row r="2034" spans="1:7" hidden="1">
      <c r="A2034" t="s">
        <v>132</v>
      </c>
      <c r="B2034">
        <v>20240416</v>
      </c>
      <c r="C2034">
        <v>490114</v>
      </c>
      <c r="D2034" t="s">
        <v>6190</v>
      </c>
      <c r="E2034" t="s">
        <v>8358</v>
      </c>
      <c r="F2034">
        <v>0</v>
      </c>
      <c r="G2034">
        <v>-17687089</v>
      </c>
    </row>
    <row r="2035" spans="1:7" hidden="1">
      <c r="A2035" t="s">
        <v>132</v>
      </c>
      <c r="B2035">
        <v>20240417</v>
      </c>
      <c r="C2035">
        <v>490114</v>
      </c>
      <c r="D2035" t="s">
        <v>6190</v>
      </c>
      <c r="E2035" t="s">
        <v>1184</v>
      </c>
      <c r="F2035">
        <v>0</v>
      </c>
      <c r="G2035">
        <v>-339136</v>
      </c>
    </row>
    <row r="2036" spans="1:7" hidden="1">
      <c r="A2036" t="s">
        <v>132</v>
      </c>
      <c r="B2036">
        <v>20240417</v>
      </c>
      <c r="C2036">
        <v>490114</v>
      </c>
      <c r="D2036" t="s">
        <v>6190</v>
      </c>
      <c r="E2036" t="s">
        <v>1581</v>
      </c>
      <c r="F2036">
        <v>62</v>
      </c>
      <c r="G2036">
        <v>-22099116</v>
      </c>
    </row>
    <row r="2037" spans="1:7" hidden="1">
      <c r="A2037" t="s">
        <v>132</v>
      </c>
      <c r="B2037">
        <v>20240417</v>
      </c>
      <c r="C2037">
        <v>490114</v>
      </c>
      <c r="D2037" t="s">
        <v>6190</v>
      </c>
      <c r="E2037" t="s">
        <v>1085</v>
      </c>
      <c r="F2037">
        <v>0</v>
      </c>
      <c r="G2037">
        <v>-2336068</v>
      </c>
    </row>
    <row r="2038" spans="1:7" hidden="1">
      <c r="A2038" t="s">
        <v>132</v>
      </c>
      <c r="B2038">
        <v>20240417</v>
      </c>
      <c r="C2038">
        <v>490114</v>
      </c>
      <c r="D2038" t="s">
        <v>6190</v>
      </c>
      <c r="E2038" t="s">
        <v>1194</v>
      </c>
      <c r="F2038">
        <v>0</v>
      </c>
      <c r="G2038">
        <v>-57946618</v>
      </c>
    </row>
    <row r="2039" spans="1:7" hidden="1">
      <c r="A2039" t="s">
        <v>132</v>
      </c>
      <c r="B2039">
        <v>20240417</v>
      </c>
      <c r="C2039">
        <v>490114</v>
      </c>
      <c r="D2039" t="s">
        <v>6190</v>
      </c>
      <c r="E2039" t="s">
        <v>1181</v>
      </c>
      <c r="F2039">
        <v>42</v>
      </c>
      <c r="G2039">
        <v>8893046</v>
      </c>
    </row>
    <row r="2040" spans="1:7" hidden="1">
      <c r="A2040" t="s">
        <v>132</v>
      </c>
      <c r="B2040">
        <v>20240417</v>
      </c>
      <c r="C2040">
        <v>490114</v>
      </c>
      <c r="D2040" t="s">
        <v>6190</v>
      </c>
      <c r="E2040" t="s">
        <v>1084</v>
      </c>
      <c r="F2040">
        <v>47</v>
      </c>
      <c r="G2040">
        <v>12576447</v>
      </c>
    </row>
    <row r="2041" spans="1:7" hidden="1">
      <c r="A2041" t="s">
        <v>132</v>
      </c>
      <c r="B2041">
        <v>20240417</v>
      </c>
      <c r="C2041">
        <v>490114</v>
      </c>
      <c r="D2041" t="s">
        <v>6190</v>
      </c>
      <c r="E2041" t="s">
        <v>1035</v>
      </c>
      <c r="F2041">
        <v>395</v>
      </c>
      <c r="G2041">
        <v>11123175</v>
      </c>
    </row>
    <row r="2042" spans="1:7" hidden="1">
      <c r="A2042" t="s">
        <v>132</v>
      </c>
      <c r="B2042">
        <v>20240417</v>
      </c>
      <c r="C2042">
        <v>490114</v>
      </c>
      <c r="D2042" t="s">
        <v>6190</v>
      </c>
      <c r="E2042" t="s">
        <v>1066</v>
      </c>
      <c r="F2042">
        <v>81</v>
      </c>
      <c r="G2042">
        <v>10595990</v>
      </c>
    </row>
    <row r="2043" spans="1:7" hidden="1">
      <c r="A2043" t="s">
        <v>132</v>
      </c>
      <c r="B2043">
        <v>20240417</v>
      </c>
      <c r="C2043">
        <v>490114</v>
      </c>
      <c r="D2043" t="s">
        <v>6190</v>
      </c>
      <c r="E2043" t="s">
        <v>1064</v>
      </c>
      <c r="F2043">
        <v>0</v>
      </c>
      <c r="G2043">
        <v>-771157</v>
      </c>
    </row>
    <row r="2044" spans="1:7" hidden="1">
      <c r="A2044" t="s">
        <v>132</v>
      </c>
      <c r="B2044">
        <v>20240417</v>
      </c>
      <c r="C2044">
        <v>490114</v>
      </c>
      <c r="D2044" t="s">
        <v>6190</v>
      </c>
      <c r="E2044" t="s">
        <v>1092</v>
      </c>
      <c r="F2044">
        <v>0</v>
      </c>
      <c r="G2044">
        <v>-17321922</v>
      </c>
    </row>
    <row r="2045" spans="1:7" hidden="1">
      <c r="A2045" t="s">
        <v>132</v>
      </c>
      <c r="B2045">
        <v>20240417</v>
      </c>
      <c r="C2045">
        <v>490114</v>
      </c>
      <c r="D2045" t="s">
        <v>6190</v>
      </c>
      <c r="E2045" t="s">
        <v>9048</v>
      </c>
      <c r="F2045">
        <v>33</v>
      </c>
      <c r="G2045">
        <v>2168815</v>
      </c>
    </row>
    <row r="2046" spans="1:7" hidden="1">
      <c r="A2046" t="s">
        <v>132</v>
      </c>
      <c r="B2046">
        <v>20240417</v>
      </c>
      <c r="C2046">
        <v>490114</v>
      </c>
      <c r="D2046" t="s">
        <v>6190</v>
      </c>
      <c r="E2046" t="s">
        <v>8342</v>
      </c>
      <c r="F2046">
        <v>81</v>
      </c>
      <c r="G2046">
        <v>49606533</v>
      </c>
    </row>
    <row r="2047" spans="1:7" hidden="1">
      <c r="A2047" t="s">
        <v>132</v>
      </c>
      <c r="B2047">
        <v>20240417</v>
      </c>
      <c r="C2047">
        <v>490114</v>
      </c>
      <c r="D2047" t="s">
        <v>6190</v>
      </c>
      <c r="E2047" t="s">
        <v>1124</v>
      </c>
      <c r="F2047">
        <v>8</v>
      </c>
      <c r="G2047">
        <v>-132752</v>
      </c>
    </row>
    <row r="2048" spans="1:7" hidden="1">
      <c r="A2048" t="s">
        <v>132</v>
      </c>
      <c r="B2048">
        <v>20240417</v>
      </c>
      <c r="C2048">
        <v>490114</v>
      </c>
      <c r="D2048" t="s">
        <v>6190</v>
      </c>
      <c r="E2048" t="s">
        <v>1186</v>
      </c>
      <c r="F2048">
        <v>132</v>
      </c>
      <c r="G2048">
        <v>24272796</v>
      </c>
    </row>
    <row r="2049" spans="1:7" hidden="1">
      <c r="A2049" t="s">
        <v>132</v>
      </c>
      <c r="B2049">
        <v>20240417</v>
      </c>
      <c r="C2049">
        <v>490114</v>
      </c>
      <c r="D2049" t="s">
        <v>6190</v>
      </c>
      <c r="E2049" t="s">
        <v>1582</v>
      </c>
      <c r="F2049">
        <v>132</v>
      </c>
      <c r="G2049">
        <v>-493681</v>
      </c>
    </row>
    <row r="2050" spans="1:7" hidden="1">
      <c r="A2050" t="s">
        <v>132</v>
      </c>
      <c r="B2050">
        <v>20240417</v>
      </c>
      <c r="C2050">
        <v>490114</v>
      </c>
      <c r="D2050" t="s">
        <v>6190</v>
      </c>
      <c r="E2050" t="s">
        <v>8333</v>
      </c>
      <c r="F2050">
        <v>0</v>
      </c>
      <c r="G2050">
        <v>-310</v>
      </c>
    </row>
    <row r="2051" spans="1:7" hidden="1">
      <c r="A2051" t="s">
        <v>132</v>
      </c>
      <c r="B2051">
        <v>20240417</v>
      </c>
      <c r="C2051">
        <v>490114</v>
      </c>
      <c r="D2051" t="s">
        <v>6190</v>
      </c>
      <c r="E2051" t="s">
        <v>1583</v>
      </c>
      <c r="F2051">
        <v>0</v>
      </c>
      <c r="G2051">
        <v>-84403</v>
      </c>
    </row>
    <row r="2052" spans="1:7" hidden="1">
      <c r="A2052" t="s">
        <v>132</v>
      </c>
      <c r="B2052">
        <v>20240417</v>
      </c>
      <c r="C2052">
        <v>490114</v>
      </c>
      <c r="D2052" t="s">
        <v>6190</v>
      </c>
      <c r="E2052" t="s">
        <v>1207</v>
      </c>
      <c r="F2052">
        <v>0</v>
      </c>
      <c r="G2052">
        <v>-5527</v>
      </c>
    </row>
    <row r="2053" spans="1:7" hidden="1">
      <c r="A2053" t="s">
        <v>132</v>
      </c>
      <c r="B2053">
        <v>20240417</v>
      </c>
      <c r="C2053">
        <v>490114</v>
      </c>
      <c r="D2053" t="s">
        <v>6190</v>
      </c>
      <c r="E2053" t="s">
        <v>8358</v>
      </c>
      <c r="F2053">
        <v>0</v>
      </c>
      <c r="G2053">
        <v>-17687089</v>
      </c>
    </row>
    <row r="2054" spans="1:7" hidden="1">
      <c r="A2054" t="s">
        <v>132</v>
      </c>
      <c r="B2054">
        <v>20240418</v>
      </c>
      <c r="C2054">
        <v>490114</v>
      </c>
      <c r="D2054" t="s">
        <v>6190</v>
      </c>
      <c r="E2054" t="s">
        <v>1184</v>
      </c>
      <c r="F2054">
        <v>0</v>
      </c>
      <c r="G2054">
        <v>-339136</v>
      </c>
    </row>
    <row r="2055" spans="1:7" hidden="1">
      <c r="A2055" t="s">
        <v>132</v>
      </c>
      <c r="B2055">
        <v>20240418</v>
      </c>
      <c r="C2055">
        <v>490114</v>
      </c>
      <c r="D2055" t="s">
        <v>6190</v>
      </c>
      <c r="E2055" t="s">
        <v>1581</v>
      </c>
      <c r="F2055">
        <v>67</v>
      </c>
      <c r="G2055">
        <v>-22099049</v>
      </c>
    </row>
    <row r="2056" spans="1:7" hidden="1">
      <c r="A2056" t="s">
        <v>132</v>
      </c>
      <c r="B2056">
        <v>20240418</v>
      </c>
      <c r="C2056">
        <v>490114</v>
      </c>
      <c r="D2056" t="s">
        <v>6190</v>
      </c>
      <c r="E2056" t="s">
        <v>1085</v>
      </c>
      <c r="F2056">
        <v>0</v>
      </c>
      <c r="G2056">
        <v>-2336068</v>
      </c>
    </row>
    <row r="2057" spans="1:7" hidden="1">
      <c r="A2057" t="s">
        <v>132</v>
      </c>
      <c r="B2057">
        <v>20240418</v>
      </c>
      <c r="C2057">
        <v>490114</v>
      </c>
      <c r="D2057" t="s">
        <v>6190</v>
      </c>
      <c r="E2057" t="s">
        <v>1194</v>
      </c>
      <c r="F2057">
        <v>0</v>
      </c>
      <c r="G2057">
        <v>-57946618</v>
      </c>
    </row>
    <row r="2058" spans="1:7" hidden="1">
      <c r="A2058" t="s">
        <v>132</v>
      </c>
      <c r="B2058">
        <v>20240418</v>
      </c>
      <c r="C2058">
        <v>490114</v>
      </c>
      <c r="D2058" t="s">
        <v>6190</v>
      </c>
      <c r="E2058" t="s">
        <v>1181</v>
      </c>
      <c r="F2058">
        <v>45</v>
      </c>
      <c r="G2058">
        <v>8893091</v>
      </c>
    </row>
    <row r="2059" spans="1:7" hidden="1">
      <c r="A2059" t="s">
        <v>132</v>
      </c>
      <c r="B2059">
        <v>20240418</v>
      </c>
      <c r="C2059">
        <v>490114</v>
      </c>
      <c r="D2059" t="s">
        <v>6190</v>
      </c>
      <c r="E2059" t="s">
        <v>1084</v>
      </c>
      <c r="F2059">
        <v>51</v>
      </c>
      <c r="G2059">
        <v>12576498</v>
      </c>
    </row>
    <row r="2060" spans="1:7" hidden="1">
      <c r="A2060" t="s">
        <v>132</v>
      </c>
      <c r="B2060">
        <v>20240418</v>
      </c>
      <c r="C2060">
        <v>490114</v>
      </c>
      <c r="D2060" t="s">
        <v>6190</v>
      </c>
      <c r="E2060" t="s">
        <v>1035</v>
      </c>
      <c r="F2060">
        <v>427</v>
      </c>
      <c r="G2060">
        <v>11123602</v>
      </c>
    </row>
    <row r="2061" spans="1:7" hidden="1">
      <c r="A2061" t="s">
        <v>132</v>
      </c>
      <c r="B2061">
        <v>20240418</v>
      </c>
      <c r="C2061">
        <v>490114</v>
      </c>
      <c r="D2061" t="s">
        <v>6190</v>
      </c>
      <c r="E2061" t="s">
        <v>1066</v>
      </c>
      <c r="F2061">
        <v>88</v>
      </c>
      <c r="G2061">
        <v>10596078</v>
      </c>
    </row>
    <row r="2062" spans="1:7" hidden="1">
      <c r="A2062" t="s">
        <v>132</v>
      </c>
      <c r="B2062">
        <v>20240418</v>
      </c>
      <c r="C2062">
        <v>490114</v>
      </c>
      <c r="D2062" t="s">
        <v>6190</v>
      </c>
      <c r="E2062" t="s">
        <v>1064</v>
      </c>
      <c r="F2062">
        <v>0</v>
      </c>
      <c r="G2062">
        <v>-771157</v>
      </c>
    </row>
    <row r="2063" spans="1:7" hidden="1">
      <c r="A2063" t="s">
        <v>132</v>
      </c>
      <c r="B2063">
        <v>20240418</v>
      </c>
      <c r="C2063">
        <v>490114</v>
      </c>
      <c r="D2063" t="s">
        <v>6190</v>
      </c>
      <c r="E2063" t="s">
        <v>1092</v>
      </c>
      <c r="F2063">
        <v>0</v>
      </c>
      <c r="G2063">
        <v>-17321922</v>
      </c>
    </row>
    <row r="2064" spans="1:7" hidden="1">
      <c r="A2064" t="s">
        <v>132</v>
      </c>
      <c r="B2064">
        <v>20240418</v>
      </c>
      <c r="C2064">
        <v>490114</v>
      </c>
      <c r="D2064" t="s">
        <v>6190</v>
      </c>
      <c r="E2064" t="s">
        <v>9048</v>
      </c>
      <c r="F2064">
        <v>36</v>
      </c>
      <c r="G2064">
        <v>2168851</v>
      </c>
    </row>
    <row r="2065" spans="1:7" hidden="1">
      <c r="A2065" t="s">
        <v>132</v>
      </c>
      <c r="B2065">
        <v>20240418</v>
      </c>
      <c r="C2065">
        <v>490114</v>
      </c>
      <c r="D2065" t="s">
        <v>6190</v>
      </c>
      <c r="E2065" t="s">
        <v>8342</v>
      </c>
      <c r="F2065">
        <v>88</v>
      </c>
      <c r="G2065">
        <v>49606621</v>
      </c>
    </row>
    <row r="2066" spans="1:7" hidden="1">
      <c r="A2066" t="s">
        <v>132</v>
      </c>
      <c r="B2066">
        <v>20240418</v>
      </c>
      <c r="C2066">
        <v>490114</v>
      </c>
      <c r="D2066" t="s">
        <v>6190</v>
      </c>
      <c r="E2066" t="s">
        <v>1124</v>
      </c>
      <c r="F2066">
        <v>9</v>
      </c>
      <c r="G2066">
        <v>-132743</v>
      </c>
    </row>
    <row r="2067" spans="1:7" hidden="1">
      <c r="A2067" t="s">
        <v>132</v>
      </c>
      <c r="B2067">
        <v>20240418</v>
      </c>
      <c r="C2067">
        <v>490114</v>
      </c>
      <c r="D2067" t="s">
        <v>6190</v>
      </c>
      <c r="E2067" t="s">
        <v>1186</v>
      </c>
      <c r="F2067">
        <v>143</v>
      </c>
      <c r="G2067">
        <v>24272939</v>
      </c>
    </row>
    <row r="2068" spans="1:7" hidden="1">
      <c r="A2068" t="s">
        <v>132</v>
      </c>
      <c r="B2068">
        <v>20240418</v>
      </c>
      <c r="C2068">
        <v>490114</v>
      </c>
      <c r="D2068" t="s">
        <v>6190</v>
      </c>
      <c r="E2068" t="s">
        <v>1582</v>
      </c>
      <c r="F2068">
        <v>143</v>
      </c>
      <c r="G2068">
        <v>-493538</v>
      </c>
    </row>
    <row r="2069" spans="1:7" hidden="1">
      <c r="A2069" t="s">
        <v>132</v>
      </c>
      <c r="B2069">
        <v>20240418</v>
      </c>
      <c r="C2069">
        <v>490114</v>
      </c>
      <c r="D2069" t="s">
        <v>6190</v>
      </c>
      <c r="E2069" t="s">
        <v>8333</v>
      </c>
      <c r="F2069">
        <v>0</v>
      </c>
      <c r="G2069">
        <v>-310</v>
      </c>
    </row>
    <row r="2070" spans="1:7" hidden="1">
      <c r="A2070" t="s">
        <v>132</v>
      </c>
      <c r="B2070">
        <v>20240418</v>
      </c>
      <c r="C2070">
        <v>490114</v>
      </c>
      <c r="D2070" t="s">
        <v>6190</v>
      </c>
      <c r="E2070" t="s">
        <v>1583</v>
      </c>
      <c r="F2070">
        <v>0</v>
      </c>
      <c r="G2070">
        <v>-84403</v>
      </c>
    </row>
    <row r="2071" spans="1:7" hidden="1">
      <c r="A2071" t="s">
        <v>132</v>
      </c>
      <c r="B2071">
        <v>20240418</v>
      </c>
      <c r="C2071">
        <v>490114</v>
      </c>
      <c r="D2071" t="s">
        <v>6190</v>
      </c>
      <c r="E2071" t="s">
        <v>1207</v>
      </c>
      <c r="F2071">
        <v>0</v>
      </c>
      <c r="G2071">
        <v>-5527</v>
      </c>
    </row>
    <row r="2072" spans="1:7" hidden="1">
      <c r="A2072" t="s">
        <v>132</v>
      </c>
      <c r="B2072">
        <v>20240418</v>
      </c>
      <c r="C2072">
        <v>490114</v>
      </c>
      <c r="D2072" t="s">
        <v>6190</v>
      </c>
      <c r="E2072" t="s">
        <v>8358</v>
      </c>
      <c r="F2072">
        <v>0</v>
      </c>
      <c r="G2072">
        <v>-17687089</v>
      </c>
    </row>
    <row r="2073" spans="1:7" hidden="1">
      <c r="A2073" t="s">
        <v>132</v>
      </c>
      <c r="B2073">
        <v>20240419</v>
      </c>
      <c r="C2073">
        <v>490114</v>
      </c>
      <c r="D2073" t="s">
        <v>6190</v>
      </c>
      <c r="E2073" t="s">
        <v>1184</v>
      </c>
      <c r="F2073">
        <v>0</v>
      </c>
      <c r="G2073">
        <v>-339136</v>
      </c>
    </row>
    <row r="2074" spans="1:7" hidden="1">
      <c r="A2074" t="s">
        <v>132</v>
      </c>
      <c r="B2074">
        <v>20240419</v>
      </c>
      <c r="C2074">
        <v>490114</v>
      </c>
      <c r="D2074" t="s">
        <v>6190</v>
      </c>
      <c r="E2074" t="s">
        <v>1581</v>
      </c>
      <c r="F2074">
        <v>64</v>
      </c>
      <c r="G2074">
        <v>-22098985</v>
      </c>
    </row>
    <row r="2075" spans="1:7" hidden="1">
      <c r="A2075" t="s">
        <v>132</v>
      </c>
      <c r="B2075">
        <v>20240419</v>
      </c>
      <c r="C2075">
        <v>490114</v>
      </c>
      <c r="D2075" t="s">
        <v>6190</v>
      </c>
      <c r="E2075" t="s">
        <v>1085</v>
      </c>
      <c r="F2075">
        <v>0</v>
      </c>
      <c r="G2075">
        <v>-2336068</v>
      </c>
    </row>
    <row r="2076" spans="1:7" hidden="1">
      <c r="A2076" t="s">
        <v>132</v>
      </c>
      <c r="B2076">
        <v>20240419</v>
      </c>
      <c r="C2076">
        <v>490114</v>
      </c>
      <c r="D2076" t="s">
        <v>6190</v>
      </c>
      <c r="E2076" t="s">
        <v>1194</v>
      </c>
      <c r="F2076">
        <v>0</v>
      </c>
      <c r="G2076">
        <v>-57946618</v>
      </c>
    </row>
    <row r="2077" spans="1:7" hidden="1">
      <c r="A2077" t="s">
        <v>132</v>
      </c>
      <c r="B2077">
        <v>20240419</v>
      </c>
      <c r="C2077">
        <v>490114</v>
      </c>
      <c r="D2077" t="s">
        <v>6190</v>
      </c>
      <c r="E2077" t="s">
        <v>1181</v>
      </c>
      <c r="F2077">
        <v>44</v>
      </c>
      <c r="G2077">
        <v>8893135</v>
      </c>
    </row>
    <row r="2078" spans="1:7" hidden="1">
      <c r="A2078" t="s">
        <v>132</v>
      </c>
      <c r="B2078">
        <v>20240419</v>
      </c>
      <c r="C2078">
        <v>490114</v>
      </c>
      <c r="D2078" t="s">
        <v>6190</v>
      </c>
      <c r="E2078" t="s">
        <v>1084</v>
      </c>
      <c r="F2078">
        <v>49</v>
      </c>
      <c r="G2078">
        <v>12576547</v>
      </c>
    </row>
    <row r="2079" spans="1:7" hidden="1">
      <c r="A2079" t="s">
        <v>132</v>
      </c>
      <c r="B2079">
        <v>20240419</v>
      </c>
      <c r="C2079">
        <v>490114</v>
      </c>
      <c r="D2079" t="s">
        <v>6190</v>
      </c>
      <c r="E2079" t="s">
        <v>1035</v>
      </c>
      <c r="F2079">
        <v>412</v>
      </c>
      <c r="G2079">
        <v>11124014</v>
      </c>
    </row>
    <row r="2080" spans="1:7" hidden="1">
      <c r="A2080" t="s">
        <v>132</v>
      </c>
      <c r="B2080">
        <v>20240419</v>
      </c>
      <c r="C2080">
        <v>490114</v>
      </c>
      <c r="D2080" t="s">
        <v>6190</v>
      </c>
      <c r="E2080" t="s">
        <v>1066</v>
      </c>
      <c r="F2080">
        <v>85</v>
      </c>
      <c r="G2080">
        <v>10596163</v>
      </c>
    </row>
    <row r="2081" spans="1:7" hidden="1">
      <c r="A2081" t="s">
        <v>132</v>
      </c>
      <c r="B2081">
        <v>20240419</v>
      </c>
      <c r="C2081">
        <v>490114</v>
      </c>
      <c r="D2081" t="s">
        <v>6190</v>
      </c>
      <c r="E2081" t="s">
        <v>1064</v>
      </c>
      <c r="F2081">
        <v>0</v>
      </c>
      <c r="G2081">
        <v>-771157</v>
      </c>
    </row>
    <row r="2082" spans="1:7" hidden="1">
      <c r="A2082" t="s">
        <v>132</v>
      </c>
      <c r="B2082">
        <v>20240419</v>
      </c>
      <c r="C2082">
        <v>490114</v>
      </c>
      <c r="D2082" t="s">
        <v>6190</v>
      </c>
      <c r="E2082" t="s">
        <v>1092</v>
      </c>
      <c r="F2082">
        <v>0</v>
      </c>
      <c r="G2082">
        <v>-17321922</v>
      </c>
    </row>
    <row r="2083" spans="1:7" hidden="1">
      <c r="A2083" t="s">
        <v>132</v>
      </c>
      <c r="B2083">
        <v>20240419</v>
      </c>
      <c r="C2083">
        <v>490114</v>
      </c>
      <c r="D2083" t="s">
        <v>6190</v>
      </c>
      <c r="E2083" t="s">
        <v>9048</v>
      </c>
      <c r="F2083">
        <v>35</v>
      </c>
      <c r="G2083">
        <v>2168886</v>
      </c>
    </row>
    <row r="2084" spans="1:7" hidden="1">
      <c r="A2084" t="s">
        <v>132</v>
      </c>
      <c r="B2084">
        <v>20240419</v>
      </c>
      <c r="C2084">
        <v>490114</v>
      </c>
      <c r="D2084" t="s">
        <v>6190</v>
      </c>
      <c r="E2084" t="s">
        <v>8342</v>
      </c>
      <c r="F2084">
        <v>85</v>
      </c>
      <c r="G2084">
        <v>49606706</v>
      </c>
    </row>
    <row r="2085" spans="1:7" hidden="1">
      <c r="A2085" t="s">
        <v>132</v>
      </c>
      <c r="B2085">
        <v>20240419</v>
      </c>
      <c r="C2085">
        <v>490114</v>
      </c>
      <c r="D2085" t="s">
        <v>6190</v>
      </c>
      <c r="E2085" t="s">
        <v>1124</v>
      </c>
      <c r="F2085">
        <v>8</v>
      </c>
      <c r="G2085">
        <v>-132735</v>
      </c>
    </row>
    <row r="2086" spans="1:7" hidden="1">
      <c r="A2086" t="s">
        <v>132</v>
      </c>
      <c r="B2086">
        <v>20240419</v>
      </c>
      <c r="C2086">
        <v>490114</v>
      </c>
      <c r="D2086" t="s">
        <v>6190</v>
      </c>
      <c r="E2086" t="s">
        <v>1186</v>
      </c>
      <c r="F2086">
        <v>138</v>
      </c>
      <c r="G2086">
        <v>24273077</v>
      </c>
    </row>
    <row r="2087" spans="1:7" hidden="1">
      <c r="A2087" t="s">
        <v>132</v>
      </c>
      <c r="B2087">
        <v>20240419</v>
      </c>
      <c r="C2087">
        <v>490114</v>
      </c>
      <c r="D2087" t="s">
        <v>6190</v>
      </c>
      <c r="E2087" t="s">
        <v>1582</v>
      </c>
      <c r="F2087">
        <v>138</v>
      </c>
      <c r="G2087">
        <v>-493400</v>
      </c>
    </row>
    <row r="2088" spans="1:7" hidden="1">
      <c r="A2088" t="s">
        <v>132</v>
      </c>
      <c r="B2088">
        <v>20240419</v>
      </c>
      <c r="C2088">
        <v>490114</v>
      </c>
      <c r="D2088" t="s">
        <v>6190</v>
      </c>
      <c r="E2088" t="s">
        <v>8333</v>
      </c>
      <c r="F2088">
        <v>0</v>
      </c>
      <c r="G2088">
        <v>-310</v>
      </c>
    </row>
    <row r="2089" spans="1:7" hidden="1">
      <c r="A2089" t="s">
        <v>132</v>
      </c>
      <c r="B2089">
        <v>20240419</v>
      </c>
      <c r="C2089">
        <v>490114</v>
      </c>
      <c r="D2089" t="s">
        <v>6190</v>
      </c>
      <c r="E2089" t="s">
        <v>1583</v>
      </c>
      <c r="F2089">
        <v>0</v>
      </c>
      <c r="G2089">
        <v>-84403</v>
      </c>
    </row>
    <row r="2090" spans="1:7" hidden="1">
      <c r="A2090" t="s">
        <v>132</v>
      </c>
      <c r="B2090">
        <v>20240419</v>
      </c>
      <c r="C2090">
        <v>490114</v>
      </c>
      <c r="D2090" t="s">
        <v>6190</v>
      </c>
      <c r="E2090" t="s">
        <v>1207</v>
      </c>
      <c r="F2090">
        <v>0</v>
      </c>
      <c r="G2090">
        <v>-5527</v>
      </c>
    </row>
    <row r="2091" spans="1:7" hidden="1">
      <c r="A2091" t="s">
        <v>132</v>
      </c>
      <c r="B2091">
        <v>20240419</v>
      </c>
      <c r="C2091">
        <v>490114</v>
      </c>
      <c r="D2091" t="s">
        <v>6190</v>
      </c>
      <c r="E2091" t="s">
        <v>8358</v>
      </c>
      <c r="F2091">
        <v>0</v>
      </c>
      <c r="G2091">
        <v>-17687089</v>
      </c>
    </row>
    <row r="2092" spans="1:7" hidden="1">
      <c r="A2092" t="s">
        <v>132</v>
      </c>
      <c r="B2092">
        <v>20240420</v>
      </c>
      <c r="C2092">
        <v>490114</v>
      </c>
      <c r="D2092" t="s">
        <v>6190</v>
      </c>
      <c r="E2092" t="s">
        <v>1184</v>
      </c>
      <c r="F2092">
        <v>0</v>
      </c>
      <c r="G2092">
        <v>-339136</v>
      </c>
    </row>
    <row r="2093" spans="1:7" hidden="1">
      <c r="A2093" t="s">
        <v>132</v>
      </c>
      <c r="B2093">
        <v>20240420</v>
      </c>
      <c r="C2093">
        <v>490114</v>
      </c>
      <c r="D2093" t="s">
        <v>6190</v>
      </c>
      <c r="E2093" t="s">
        <v>1581</v>
      </c>
      <c r="F2093">
        <v>64</v>
      </c>
      <c r="G2093">
        <v>-22098921</v>
      </c>
    </row>
    <row r="2094" spans="1:7" hidden="1">
      <c r="A2094" t="s">
        <v>132</v>
      </c>
      <c r="B2094">
        <v>20240420</v>
      </c>
      <c r="C2094">
        <v>490114</v>
      </c>
      <c r="D2094" t="s">
        <v>6190</v>
      </c>
      <c r="E2094" t="s">
        <v>1085</v>
      </c>
      <c r="F2094">
        <v>0</v>
      </c>
      <c r="G2094">
        <v>-2336068</v>
      </c>
    </row>
    <row r="2095" spans="1:7" hidden="1">
      <c r="A2095" t="s">
        <v>132</v>
      </c>
      <c r="B2095">
        <v>20240420</v>
      </c>
      <c r="C2095">
        <v>490114</v>
      </c>
      <c r="D2095" t="s">
        <v>6190</v>
      </c>
      <c r="E2095" t="s">
        <v>1194</v>
      </c>
      <c r="F2095">
        <v>0</v>
      </c>
      <c r="G2095">
        <v>-57946618</v>
      </c>
    </row>
    <row r="2096" spans="1:7" hidden="1">
      <c r="A2096" t="s">
        <v>132</v>
      </c>
      <c r="B2096">
        <v>20240420</v>
      </c>
      <c r="C2096">
        <v>490114</v>
      </c>
      <c r="D2096" t="s">
        <v>6190</v>
      </c>
      <c r="E2096" t="s">
        <v>1181</v>
      </c>
      <c r="F2096">
        <v>44</v>
      </c>
      <c r="G2096">
        <v>8893179</v>
      </c>
    </row>
    <row r="2097" spans="1:7" hidden="1">
      <c r="A2097" t="s">
        <v>132</v>
      </c>
      <c r="B2097">
        <v>20240420</v>
      </c>
      <c r="C2097">
        <v>490114</v>
      </c>
      <c r="D2097" t="s">
        <v>6190</v>
      </c>
      <c r="E2097" t="s">
        <v>1084</v>
      </c>
      <c r="F2097">
        <v>49</v>
      </c>
      <c r="G2097">
        <v>12576596</v>
      </c>
    </row>
    <row r="2098" spans="1:7" hidden="1">
      <c r="A2098" t="s">
        <v>132</v>
      </c>
      <c r="B2098">
        <v>20240420</v>
      </c>
      <c r="C2098">
        <v>490114</v>
      </c>
      <c r="D2098" t="s">
        <v>6190</v>
      </c>
      <c r="E2098" t="s">
        <v>1035</v>
      </c>
      <c r="F2098">
        <v>412</v>
      </c>
      <c r="G2098">
        <v>11124426</v>
      </c>
    </row>
    <row r="2099" spans="1:7" hidden="1">
      <c r="A2099" t="s">
        <v>132</v>
      </c>
      <c r="B2099">
        <v>20240420</v>
      </c>
      <c r="C2099">
        <v>490114</v>
      </c>
      <c r="D2099" t="s">
        <v>6190</v>
      </c>
      <c r="E2099" t="s">
        <v>1066</v>
      </c>
      <c r="F2099">
        <v>85</v>
      </c>
      <c r="G2099">
        <v>10596248</v>
      </c>
    </row>
    <row r="2100" spans="1:7" hidden="1">
      <c r="A2100" t="s">
        <v>132</v>
      </c>
      <c r="B2100">
        <v>20240420</v>
      </c>
      <c r="C2100">
        <v>490114</v>
      </c>
      <c r="D2100" t="s">
        <v>6190</v>
      </c>
      <c r="E2100" t="s">
        <v>1064</v>
      </c>
      <c r="F2100">
        <v>0</v>
      </c>
      <c r="G2100">
        <v>-771157</v>
      </c>
    </row>
    <row r="2101" spans="1:7" hidden="1">
      <c r="A2101" t="s">
        <v>132</v>
      </c>
      <c r="B2101">
        <v>20240420</v>
      </c>
      <c r="C2101">
        <v>490114</v>
      </c>
      <c r="D2101" t="s">
        <v>6190</v>
      </c>
      <c r="E2101" t="s">
        <v>1092</v>
      </c>
      <c r="F2101">
        <v>0</v>
      </c>
      <c r="G2101">
        <v>-17321922</v>
      </c>
    </row>
    <row r="2102" spans="1:7" hidden="1">
      <c r="A2102" t="s">
        <v>132</v>
      </c>
      <c r="B2102">
        <v>20240420</v>
      </c>
      <c r="C2102">
        <v>490114</v>
      </c>
      <c r="D2102" t="s">
        <v>6190</v>
      </c>
      <c r="E2102" t="s">
        <v>9048</v>
      </c>
      <c r="F2102">
        <v>35</v>
      </c>
      <c r="G2102">
        <v>2168921</v>
      </c>
    </row>
    <row r="2103" spans="1:7" hidden="1">
      <c r="A2103" t="s">
        <v>132</v>
      </c>
      <c r="B2103">
        <v>20240420</v>
      </c>
      <c r="C2103">
        <v>490114</v>
      </c>
      <c r="D2103" t="s">
        <v>6190</v>
      </c>
      <c r="E2103" t="s">
        <v>8342</v>
      </c>
      <c r="F2103">
        <v>85</v>
      </c>
      <c r="G2103">
        <v>49606791</v>
      </c>
    </row>
    <row r="2104" spans="1:7" hidden="1">
      <c r="A2104" t="s">
        <v>132</v>
      </c>
      <c r="B2104">
        <v>20240420</v>
      </c>
      <c r="C2104">
        <v>490114</v>
      </c>
      <c r="D2104" t="s">
        <v>6190</v>
      </c>
      <c r="E2104" t="s">
        <v>1124</v>
      </c>
      <c r="F2104">
        <v>8</v>
      </c>
      <c r="G2104">
        <v>-132727</v>
      </c>
    </row>
    <row r="2105" spans="1:7" hidden="1">
      <c r="A2105" t="s">
        <v>132</v>
      </c>
      <c r="B2105">
        <v>20240420</v>
      </c>
      <c r="C2105">
        <v>490114</v>
      </c>
      <c r="D2105" t="s">
        <v>6190</v>
      </c>
      <c r="E2105" t="s">
        <v>1186</v>
      </c>
      <c r="F2105">
        <v>138</v>
      </c>
      <c r="G2105">
        <v>24273215</v>
      </c>
    </row>
    <row r="2106" spans="1:7" hidden="1">
      <c r="A2106" t="s">
        <v>132</v>
      </c>
      <c r="B2106">
        <v>20240420</v>
      </c>
      <c r="C2106">
        <v>490114</v>
      </c>
      <c r="D2106" t="s">
        <v>6190</v>
      </c>
      <c r="E2106" t="s">
        <v>1582</v>
      </c>
      <c r="F2106">
        <v>138</v>
      </c>
      <c r="G2106">
        <v>-493262</v>
      </c>
    </row>
    <row r="2107" spans="1:7" hidden="1">
      <c r="A2107" t="s">
        <v>132</v>
      </c>
      <c r="B2107">
        <v>20240420</v>
      </c>
      <c r="C2107">
        <v>490114</v>
      </c>
      <c r="D2107" t="s">
        <v>6190</v>
      </c>
      <c r="E2107" t="s">
        <v>8333</v>
      </c>
      <c r="F2107">
        <v>0</v>
      </c>
      <c r="G2107">
        <v>-310</v>
      </c>
    </row>
    <row r="2108" spans="1:7" hidden="1">
      <c r="A2108" t="s">
        <v>132</v>
      </c>
      <c r="B2108">
        <v>20240420</v>
      </c>
      <c r="C2108">
        <v>490114</v>
      </c>
      <c r="D2108" t="s">
        <v>6190</v>
      </c>
      <c r="E2108" t="s">
        <v>1583</v>
      </c>
      <c r="F2108">
        <v>0</v>
      </c>
      <c r="G2108">
        <v>-84403</v>
      </c>
    </row>
    <row r="2109" spans="1:7" hidden="1">
      <c r="A2109" t="s">
        <v>132</v>
      </c>
      <c r="B2109">
        <v>20240420</v>
      </c>
      <c r="C2109">
        <v>490114</v>
      </c>
      <c r="D2109" t="s">
        <v>6190</v>
      </c>
      <c r="E2109" t="s">
        <v>1207</v>
      </c>
      <c r="F2109">
        <v>0</v>
      </c>
      <c r="G2109">
        <v>-5527</v>
      </c>
    </row>
    <row r="2110" spans="1:7" hidden="1">
      <c r="A2110" t="s">
        <v>132</v>
      </c>
      <c r="B2110">
        <v>20240420</v>
      </c>
      <c r="C2110">
        <v>490114</v>
      </c>
      <c r="D2110" t="s">
        <v>6190</v>
      </c>
      <c r="E2110" t="s">
        <v>8358</v>
      </c>
      <c r="F2110">
        <v>0</v>
      </c>
      <c r="G2110">
        <v>-17687089</v>
      </c>
    </row>
    <row r="2111" spans="1:7" hidden="1">
      <c r="A2111" t="s">
        <v>132</v>
      </c>
      <c r="B2111">
        <v>20240421</v>
      </c>
      <c r="C2111">
        <v>490114</v>
      </c>
      <c r="D2111" t="s">
        <v>6190</v>
      </c>
      <c r="E2111" t="s">
        <v>1184</v>
      </c>
      <c r="F2111">
        <v>0</v>
      </c>
      <c r="G2111">
        <v>-339136</v>
      </c>
    </row>
    <row r="2112" spans="1:7" hidden="1">
      <c r="A2112" t="s">
        <v>132</v>
      </c>
      <c r="B2112">
        <v>20240421</v>
      </c>
      <c r="C2112">
        <v>490114</v>
      </c>
      <c r="D2112" t="s">
        <v>6190</v>
      </c>
      <c r="E2112" t="s">
        <v>1581</v>
      </c>
      <c r="F2112">
        <v>64</v>
      </c>
      <c r="G2112">
        <v>-22098857</v>
      </c>
    </row>
    <row r="2113" spans="1:7" hidden="1">
      <c r="A2113" t="s">
        <v>132</v>
      </c>
      <c r="B2113">
        <v>20240421</v>
      </c>
      <c r="C2113">
        <v>490114</v>
      </c>
      <c r="D2113" t="s">
        <v>6190</v>
      </c>
      <c r="E2113" t="s">
        <v>1085</v>
      </c>
      <c r="F2113">
        <v>0</v>
      </c>
      <c r="G2113">
        <v>-2336068</v>
      </c>
    </row>
    <row r="2114" spans="1:7" hidden="1">
      <c r="A2114" t="s">
        <v>132</v>
      </c>
      <c r="B2114">
        <v>20240421</v>
      </c>
      <c r="C2114">
        <v>490114</v>
      </c>
      <c r="D2114" t="s">
        <v>6190</v>
      </c>
      <c r="E2114" t="s">
        <v>1194</v>
      </c>
      <c r="F2114">
        <v>0</v>
      </c>
      <c r="G2114">
        <v>-57946618</v>
      </c>
    </row>
    <row r="2115" spans="1:7" hidden="1">
      <c r="A2115" t="s">
        <v>132</v>
      </c>
      <c r="B2115">
        <v>20240421</v>
      </c>
      <c r="C2115">
        <v>490114</v>
      </c>
      <c r="D2115" t="s">
        <v>6190</v>
      </c>
      <c r="E2115" t="s">
        <v>1181</v>
      </c>
      <c r="F2115">
        <v>44</v>
      </c>
      <c r="G2115">
        <v>8893223</v>
      </c>
    </row>
    <row r="2116" spans="1:7" hidden="1">
      <c r="A2116" t="s">
        <v>132</v>
      </c>
      <c r="B2116">
        <v>20240421</v>
      </c>
      <c r="C2116">
        <v>490114</v>
      </c>
      <c r="D2116" t="s">
        <v>6190</v>
      </c>
      <c r="E2116" t="s">
        <v>1084</v>
      </c>
      <c r="F2116">
        <v>49</v>
      </c>
      <c r="G2116">
        <v>12576645</v>
      </c>
    </row>
    <row r="2117" spans="1:7" hidden="1">
      <c r="A2117" t="s">
        <v>132</v>
      </c>
      <c r="B2117">
        <v>20240421</v>
      </c>
      <c r="C2117">
        <v>490114</v>
      </c>
      <c r="D2117" t="s">
        <v>6190</v>
      </c>
      <c r="E2117" t="s">
        <v>1035</v>
      </c>
      <c r="F2117">
        <v>412</v>
      </c>
      <c r="G2117">
        <v>11124838</v>
      </c>
    </row>
    <row r="2118" spans="1:7" hidden="1">
      <c r="A2118" t="s">
        <v>132</v>
      </c>
      <c r="B2118">
        <v>20240421</v>
      </c>
      <c r="C2118">
        <v>490114</v>
      </c>
      <c r="D2118" t="s">
        <v>6190</v>
      </c>
      <c r="E2118" t="s">
        <v>1066</v>
      </c>
      <c r="F2118">
        <v>85</v>
      </c>
      <c r="G2118">
        <v>10596333</v>
      </c>
    </row>
    <row r="2119" spans="1:7" hidden="1">
      <c r="A2119" t="s">
        <v>132</v>
      </c>
      <c r="B2119">
        <v>20240421</v>
      </c>
      <c r="C2119">
        <v>490114</v>
      </c>
      <c r="D2119" t="s">
        <v>6190</v>
      </c>
      <c r="E2119" t="s">
        <v>1064</v>
      </c>
      <c r="F2119">
        <v>0</v>
      </c>
      <c r="G2119">
        <v>-771157</v>
      </c>
    </row>
    <row r="2120" spans="1:7" hidden="1">
      <c r="A2120" t="s">
        <v>132</v>
      </c>
      <c r="B2120">
        <v>20240421</v>
      </c>
      <c r="C2120">
        <v>490114</v>
      </c>
      <c r="D2120" t="s">
        <v>6190</v>
      </c>
      <c r="E2120" t="s">
        <v>1092</v>
      </c>
      <c r="F2120">
        <v>0</v>
      </c>
      <c r="G2120">
        <v>-17321922</v>
      </c>
    </row>
    <row r="2121" spans="1:7" hidden="1">
      <c r="A2121" t="s">
        <v>132</v>
      </c>
      <c r="B2121">
        <v>20240421</v>
      </c>
      <c r="C2121">
        <v>490114</v>
      </c>
      <c r="D2121" t="s">
        <v>6190</v>
      </c>
      <c r="E2121" t="s">
        <v>9048</v>
      </c>
      <c r="F2121">
        <v>35</v>
      </c>
      <c r="G2121">
        <v>2168956</v>
      </c>
    </row>
    <row r="2122" spans="1:7" hidden="1">
      <c r="A2122" t="s">
        <v>132</v>
      </c>
      <c r="B2122">
        <v>20240421</v>
      </c>
      <c r="C2122">
        <v>490114</v>
      </c>
      <c r="D2122" t="s">
        <v>6190</v>
      </c>
      <c r="E2122" t="s">
        <v>8342</v>
      </c>
      <c r="F2122">
        <v>85</v>
      </c>
      <c r="G2122">
        <v>49606876</v>
      </c>
    </row>
    <row r="2123" spans="1:7" hidden="1">
      <c r="A2123" t="s">
        <v>132</v>
      </c>
      <c r="B2123">
        <v>20240421</v>
      </c>
      <c r="C2123">
        <v>490114</v>
      </c>
      <c r="D2123" t="s">
        <v>6190</v>
      </c>
      <c r="E2123" t="s">
        <v>1124</v>
      </c>
      <c r="F2123">
        <v>8</v>
      </c>
      <c r="G2123">
        <v>-132719</v>
      </c>
    </row>
    <row r="2124" spans="1:7" hidden="1">
      <c r="A2124" t="s">
        <v>132</v>
      </c>
      <c r="B2124">
        <v>20240421</v>
      </c>
      <c r="C2124">
        <v>490114</v>
      </c>
      <c r="D2124" t="s">
        <v>6190</v>
      </c>
      <c r="E2124" t="s">
        <v>1186</v>
      </c>
      <c r="F2124">
        <v>138</v>
      </c>
      <c r="G2124">
        <v>24273353</v>
      </c>
    </row>
    <row r="2125" spans="1:7" hidden="1">
      <c r="A2125" t="s">
        <v>132</v>
      </c>
      <c r="B2125">
        <v>20240421</v>
      </c>
      <c r="C2125">
        <v>490114</v>
      </c>
      <c r="D2125" t="s">
        <v>6190</v>
      </c>
      <c r="E2125" t="s">
        <v>1582</v>
      </c>
      <c r="F2125">
        <v>138</v>
      </c>
      <c r="G2125">
        <v>-493124</v>
      </c>
    </row>
    <row r="2126" spans="1:7" hidden="1">
      <c r="A2126" t="s">
        <v>132</v>
      </c>
      <c r="B2126">
        <v>20240421</v>
      </c>
      <c r="C2126">
        <v>490114</v>
      </c>
      <c r="D2126" t="s">
        <v>6190</v>
      </c>
      <c r="E2126" t="s">
        <v>8333</v>
      </c>
      <c r="F2126">
        <v>0</v>
      </c>
      <c r="G2126">
        <v>-310</v>
      </c>
    </row>
    <row r="2127" spans="1:7" hidden="1">
      <c r="A2127" t="s">
        <v>132</v>
      </c>
      <c r="B2127">
        <v>20240421</v>
      </c>
      <c r="C2127">
        <v>490114</v>
      </c>
      <c r="D2127" t="s">
        <v>6190</v>
      </c>
      <c r="E2127" t="s">
        <v>1583</v>
      </c>
      <c r="F2127">
        <v>0</v>
      </c>
      <c r="G2127">
        <v>-84403</v>
      </c>
    </row>
    <row r="2128" spans="1:7" hidden="1">
      <c r="A2128" t="s">
        <v>132</v>
      </c>
      <c r="B2128">
        <v>20240421</v>
      </c>
      <c r="C2128">
        <v>490114</v>
      </c>
      <c r="D2128" t="s">
        <v>6190</v>
      </c>
      <c r="E2128" t="s">
        <v>1207</v>
      </c>
      <c r="F2128">
        <v>0</v>
      </c>
      <c r="G2128">
        <v>-5527</v>
      </c>
    </row>
    <row r="2129" spans="1:7" hidden="1">
      <c r="A2129" t="s">
        <v>132</v>
      </c>
      <c r="B2129">
        <v>20240421</v>
      </c>
      <c r="C2129">
        <v>490114</v>
      </c>
      <c r="D2129" t="s">
        <v>6190</v>
      </c>
      <c r="E2129" t="s">
        <v>8358</v>
      </c>
      <c r="F2129">
        <v>0</v>
      </c>
      <c r="G2129">
        <v>-17687089</v>
      </c>
    </row>
    <row r="2130" spans="1:7" hidden="1">
      <c r="A2130" t="s">
        <v>132</v>
      </c>
      <c r="B2130">
        <v>20240422</v>
      </c>
      <c r="C2130">
        <v>490114</v>
      </c>
      <c r="D2130" t="s">
        <v>6190</v>
      </c>
      <c r="E2130" t="s">
        <v>1184</v>
      </c>
      <c r="F2130">
        <v>0</v>
      </c>
      <c r="G2130">
        <v>-339136</v>
      </c>
    </row>
    <row r="2131" spans="1:7" hidden="1">
      <c r="A2131" t="s">
        <v>132</v>
      </c>
      <c r="B2131">
        <v>20240422</v>
      </c>
      <c r="C2131">
        <v>490114</v>
      </c>
      <c r="D2131" t="s">
        <v>6190</v>
      </c>
      <c r="E2131" t="s">
        <v>1581</v>
      </c>
      <c r="F2131">
        <v>66</v>
      </c>
      <c r="G2131">
        <v>-22098791</v>
      </c>
    </row>
    <row r="2132" spans="1:7" hidden="1">
      <c r="A2132" t="s">
        <v>132</v>
      </c>
      <c r="B2132">
        <v>20240422</v>
      </c>
      <c r="C2132">
        <v>490114</v>
      </c>
      <c r="D2132" t="s">
        <v>6190</v>
      </c>
      <c r="E2132" t="s">
        <v>1085</v>
      </c>
      <c r="F2132">
        <v>0</v>
      </c>
      <c r="G2132">
        <v>-2336068</v>
      </c>
    </row>
    <row r="2133" spans="1:7" hidden="1">
      <c r="A2133" t="s">
        <v>132</v>
      </c>
      <c r="B2133">
        <v>20240422</v>
      </c>
      <c r="C2133">
        <v>490114</v>
      </c>
      <c r="D2133" t="s">
        <v>6190</v>
      </c>
      <c r="E2133" t="s">
        <v>1194</v>
      </c>
      <c r="F2133">
        <v>0</v>
      </c>
      <c r="G2133">
        <v>-57946618</v>
      </c>
    </row>
    <row r="2134" spans="1:7" hidden="1">
      <c r="A2134" t="s">
        <v>132</v>
      </c>
      <c r="B2134">
        <v>20240422</v>
      </c>
      <c r="C2134">
        <v>490114</v>
      </c>
      <c r="D2134" t="s">
        <v>6190</v>
      </c>
      <c r="E2134" t="s">
        <v>1181</v>
      </c>
      <c r="F2134">
        <v>45</v>
      </c>
      <c r="G2134">
        <v>8893268</v>
      </c>
    </row>
    <row r="2135" spans="1:7" hidden="1">
      <c r="A2135" t="s">
        <v>132</v>
      </c>
      <c r="B2135">
        <v>20240422</v>
      </c>
      <c r="C2135">
        <v>490114</v>
      </c>
      <c r="D2135" t="s">
        <v>6190</v>
      </c>
      <c r="E2135" t="s">
        <v>1084</v>
      </c>
      <c r="F2135">
        <v>51</v>
      </c>
      <c r="G2135">
        <v>12576696</v>
      </c>
    </row>
    <row r="2136" spans="1:7" hidden="1">
      <c r="A2136" t="s">
        <v>132</v>
      </c>
      <c r="B2136">
        <v>20240422</v>
      </c>
      <c r="C2136">
        <v>490114</v>
      </c>
      <c r="D2136" t="s">
        <v>6190</v>
      </c>
      <c r="E2136" t="s">
        <v>1035</v>
      </c>
      <c r="F2136">
        <v>422</v>
      </c>
      <c r="G2136">
        <v>11125260</v>
      </c>
    </row>
    <row r="2137" spans="1:7" hidden="1">
      <c r="A2137" t="s">
        <v>132</v>
      </c>
      <c r="B2137">
        <v>20240422</v>
      </c>
      <c r="C2137">
        <v>490114</v>
      </c>
      <c r="D2137" t="s">
        <v>6190</v>
      </c>
      <c r="E2137" t="s">
        <v>1066</v>
      </c>
      <c r="F2137">
        <v>87</v>
      </c>
      <c r="G2137">
        <v>10596420</v>
      </c>
    </row>
    <row r="2138" spans="1:7" hidden="1">
      <c r="A2138" t="s">
        <v>132</v>
      </c>
      <c r="B2138">
        <v>20240422</v>
      </c>
      <c r="C2138">
        <v>490114</v>
      </c>
      <c r="D2138" t="s">
        <v>6190</v>
      </c>
      <c r="E2138" t="s">
        <v>1064</v>
      </c>
      <c r="F2138">
        <v>0</v>
      </c>
      <c r="G2138">
        <v>-771157</v>
      </c>
    </row>
    <row r="2139" spans="1:7" hidden="1">
      <c r="A2139" t="s">
        <v>132</v>
      </c>
      <c r="B2139">
        <v>20240422</v>
      </c>
      <c r="C2139">
        <v>490114</v>
      </c>
      <c r="D2139" t="s">
        <v>6190</v>
      </c>
      <c r="E2139" t="s">
        <v>1092</v>
      </c>
      <c r="F2139">
        <v>0</v>
      </c>
      <c r="G2139">
        <v>-17321922</v>
      </c>
    </row>
    <row r="2140" spans="1:7" hidden="1">
      <c r="A2140" t="s">
        <v>132</v>
      </c>
      <c r="B2140">
        <v>20240422</v>
      </c>
      <c r="C2140">
        <v>490114</v>
      </c>
      <c r="D2140" t="s">
        <v>6190</v>
      </c>
      <c r="E2140" t="s">
        <v>9048</v>
      </c>
      <c r="F2140">
        <v>36</v>
      </c>
      <c r="G2140">
        <v>2168992</v>
      </c>
    </row>
    <row r="2141" spans="1:7" hidden="1">
      <c r="A2141" t="s">
        <v>132</v>
      </c>
      <c r="B2141">
        <v>20240422</v>
      </c>
      <c r="C2141">
        <v>490114</v>
      </c>
      <c r="D2141" t="s">
        <v>6190</v>
      </c>
      <c r="E2141" t="s">
        <v>8342</v>
      </c>
      <c r="F2141">
        <v>87</v>
      </c>
      <c r="G2141">
        <v>49606963</v>
      </c>
    </row>
    <row r="2142" spans="1:7" hidden="1">
      <c r="A2142" t="s">
        <v>132</v>
      </c>
      <c r="B2142">
        <v>20240422</v>
      </c>
      <c r="C2142">
        <v>490114</v>
      </c>
      <c r="D2142" t="s">
        <v>6190</v>
      </c>
      <c r="E2142" t="s">
        <v>1124</v>
      </c>
      <c r="F2142">
        <v>9</v>
      </c>
      <c r="G2142">
        <v>-132710</v>
      </c>
    </row>
    <row r="2143" spans="1:7" hidden="1">
      <c r="A2143" t="s">
        <v>132</v>
      </c>
      <c r="B2143">
        <v>20240422</v>
      </c>
      <c r="C2143">
        <v>490114</v>
      </c>
      <c r="D2143" t="s">
        <v>6190</v>
      </c>
      <c r="E2143" t="s">
        <v>1186</v>
      </c>
      <c r="F2143">
        <v>141</v>
      </c>
      <c r="G2143">
        <v>24273494</v>
      </c>
    </row>
    <row r="2144" spans="1:7" hidden="1">
      <c r="A2144" t="s">
        <v>132</v>
      </c>
      <c r="B2144">
        <v>20240422</v>
      </c>
      <c r="C2144">
        <v>490114</v>
      </c>
      <c r="D2144" t="s">
        <v>6190</v>
      </c>
      <c r="E2144" t="s">
        <v>1582</v>
      </c>
      <c r="F2144">
        <v>141</v>
      </c>
      <c r="G2144">
        <v>-492983</v>
      </c>
    </row>
    <row r="2145" spans="1:7" hidden="1">
      <c r="A2145" t="s">
        <v>132</v>
      </c>
      <c r="B2145">
        <v>20240422</v>
      </c>
      <c r="C2145">
        <v>490114</v>
      </c>
      <c r="D2145" t="s">
        <v>6190</v>
      </c>
      <c r="E2145" t="s">
        <v>8333</v>
      </c>
      <c r="F2145">
        <v>0</v>
      </c>
      <c r="G2145">
        <v>-310</v>
      </c>
    </row>
    <row r="2146" spans="1:7" hidden="1">
      <c r="A2146" t="s">
        <v>132</v>
      </c>
      <c r="B2146">
        <v>20240422</v>
      </c>
      <c r="C2146">
        <v>490114</v>
      </c>
      <c r="D2146" t="s">
        <v>6190</v>
      </c>
      <c r="E2146" t="s">
        <v>1583</v>
      </c>
      <c r="F2146">
        <v>0</v>
      </c>
      <c r="G2146">
        <v>-84403</v>
      </c>
    </row>
    <row r="2147" spans="1:7" hidden="1">
      <c r="A2147" t="s">
        <v>132</v>
      </c>
      <c r="B2147">
        <v>20240422</v>
      </c>
      <c r="C2147">
        <v>490114</v>
      </c>
      <c r="D2147" t="s">
        <v>6190</v>
      </c>
      <c r="E2147" t="s">
        <v>1207</v>
      </c>
      <c r="F2147">
        <v>0</v>
      </c>
      <c r="G2147">
        <v>-5527</v>
      </c>
    </row>
    <row r="2148" spans="1:7" hidden="1">
      <c r="A2148" t="s">
        <v>132</v>
      </c>
      <c r="B2148">
        <v>20240422</v>
      </c>
      <c r="C2148">
        <v>490114</v>
      </c>
      <c r="D2148" t="s">
        <v>6190</v>
      </c>
      <c r="E2148" t="s">
        <v>8358</v>
      </c>
      <c r="F2148">
        <v>0</v>
      </c>
      <c r="G2148">
        <v>-17687089</v>
      </c>
    </row>
    <row r="2149" spans="1:7" hidden="1">
      <c r="A2149" t="s">
        <v>132</v>
      </c>
      <c r="B2149">
        <v>20240423</v>
      </c>
      <c r="C2149">
        <v>490114</v>
      </c>
      <c r="D2149" t="s">
        <v>6190</v>
      </c>
      <c r="E2149" t="s">
        <v>1184</v>
      </c>
      <c r="F2149">
        <v>0</v>
      </c>
      <c r="G2149">
        <v>-339136</v>
      </c>
    </row>
    <row r="2150" spans="1:7" hidden="1">
      <c r="A2150" t="s">
        <v>132</v>
      </c>
      <c r="B2150">
        <v>20240423</v>
      </c>
      <c r="C2150">
        <v>490114</v>
      </c>
      <c r="D2150" t="s">
        <v>6190</v>
      </c>
      <c r="E2150" t="s">
        <v>1581</v>
      </c>
      <c r="F2150">
        <v>66</v>
      </c>
      <c r="G2150">
        <v>-22098725</v>
      </c>
    </row>
    <row r="2151" spans="1:7" hidden="1">
      <c r="A2151" t="s">
        <v>132</v>
      </c>
      <c r="B2151">
        <v>20240423</v>
      </c>
      <c r="C2151">
        <v>490114</v>
      </c>
      <c r="D2151" t="s">
        <v>6190</v>
      </c>
      <c r="E2151" t="s">
        <v>1085</v>
      </c>
      <c r="F2151">
        <v>0</v>
      </c>
      <c r="G2151">
        <v>-2336068</v>
      </c>
    </row>
    <row r="2152" spans="1:7" hidden="1">
      <c r="A2152" t="s">
        <v>132</v>
      </c>
      <c r="B2152">
        <v>20240423</v>
      </c>
      <c r="C2152">
        <v>490114</v>
      </c>
      <c r="D2152" t="s">
        <v>6190</v>
      </c>
      <c r="E2152" t="s">
        <v>1194</v>
      </c>
      <c r="F2152">
        <v>0</v>
      </c>
      <c r="G2152">
        <v>-57946618</v>
      </c>
    </row>
    <row r="2153" spans="1:7" hidden="1">
      <c r="A2153" t="s">
        <v>132</v>
      </c>
      <c r="B2153">
        <v>20240423</v>
      </c>
      <c r="C2153">
        <v>490114</v>
      </c>
      <c r="D2153" t="s">
        <v>6190</v>
      </c>
      <c r="E2153" t="s">
        <v>1181</v>
      </c>
      <c r="F2153">
        <v>45</v>
      </c>
      <c r="G2153">
        <v>8893313</v>
      </c>
    </row>
    <row r="2154" spans="1:7" hidden="1">
      <c r="A2154" t="s">
        <v>132</v>
      </c>
      <c r="B2154">
        <v>20240423</v>
      </c>
      <c r="C2154">
        <v>490114</v>
      </c>
      <c r="D2154" t="s">
        <v>6190</v>
      </c>
      <c r="E2154" t="s">
        <v>1084</v>
      </c>
      <c r="F2154">
        <v>51</v>
      </c>
      <c r="G2154">
        <v>12576747</v>
      </c>
    </row>
    <row r="2155" spans="1:7" hidden="1">
      <c r="A2155" t="s">
        <v>132</v>
      </c>
      <c r="B2155">
        <v>20240423</v>
      </c>
      <c r="C2155">
        <v>490114</v>
      </c>
      <c r="D2155" t="s">
        <v>6190</v>
      </c>
      <c r="E2155" t="s">
        <v>1035</v>
      </c>
      <c r="F2155">
        <v>419</v>
      </c>
      <c r="G2155">
        <v>11125679</v>
      </c>
    </row>
    <row r="2156" spans="1:7" hidden="1">
      <c r="A2156" t="s">
        <v>132</v>
      </c>
      <c r="B2156">
        <v>20240423</v>
      </c>
      <c r="C2156">
        <v>490114</v>
      </c>
      <c r="D2156" t="s">
        <v>6190</v>
      </c>
      <c r="E2156" t="s">
        <v>1066</v>
      </c>
      <c r="F2156">
        <v>87</v>
      </c>
      <c r="G2156">
        <v>10596507</v>
      </c>
    </row>
    <row r="2157" spans="1:7" hidden="1">
      <c r="A2157" t="s">
        <v>132</v>
      </c>
      <c r="B2157">
        <v>20240423</v>
      </c>
      <c r="C2157">
        <v>490114</v>
      </c>
      <c r="D2157" t="s">
        <v>6190</v>
      </c>
      <c r="E2157" t="s">
        <v>1064</v>
      </c>
      <c r="F2157">
        <v>0</v>
      </c>
      <c r="G2157">
        <v>-771157</v>
      </c>
    </row>
    <row r="2158" spans="1:7" hidden="1">
      <c r="A2158" t="s">
        <v>132</v>
      </c>
      <c r="B2158">
        <v>20240423</v>
      </c>
      <c r="C2158">
        <v>490114</v>
      </c>
      <c r="D2158" t="s">
        <v>6190</v>
      </c>
      <c r="E2158" t="s">
        <v>1092</v>
      </c>
      <c r="F2158">
        <v>0</v>
      </c>
      <c r="G2158">
        <v>-17321922</v>
      </c>
    </row>
    <row r="2159" spans="1:7" hidden="1">
      <c r="A2159" t="s">
        <v>132</v>
      </c>
      <c r="B2159">
        <v>20240423</v>
      </c>
      <c r="C2159">
        <v>490114</v>
      </c>
      <c r="D2159" t="s">
        <v>6190</v>
      </c>
      <c r="E2159" t="s">
        <v>9048</v>
      </c>
      <c r="F2159">
        <v>36</v>
      </c>
      <c r="G2159">
        <v>2169028</v>
      </c>
    </row>
    <row r="2160" spans="1:7" hidden="1">
      <c r="A2160" t="s">
        <v>132</v>
      </c>
      <c r="B2160">
        <v>20240423</v>
      </c>
      <c r="C2160">
        <v>490114</v>
      </c>
      <c r="D2160" t="s">
        <v>6190</v>
      </c>
      <c r="E2160" t="s">
        <v>8342</v>
      </c>
      <c r="F2160">
        <v>87</v>
      </c>
      <c r="G2160">
        <v>49607050</v>
      </c>
    </row>
    <row r="2161" spans="1:7" hidden="1">
      <c r="A2161" t="s">
        <v>132</v>
      </c>
      <c r="B2161">
        <v>20240423</v>
      </c>
      <c r="C2161">
        <v>490114</v>
      </c>
      <c r="D2161" t="s">
        <v>6190</v>
      </c>
      <c r="E2161" t="s">
        <v>1124</v>
      </c>
      <c r="F2161">
        <v>9</v>
      </c>
      <c r="G2161">
        <v>-132701</v>
      </c>
    </row>
    <row r="2162" spans="1:7" hidden="1">
      <c r="A2162" t="s">
        <v>132</v>
      </c>
      <c r="B2162">
        <v>20240423</v>
      </c>
      <c r="C2162">
        <v>490114</v>
      </c>
      <c r="D2162" t="s">
        <v>6190</v>
      </c>
      <c r="E2162" t="s">
        <v>1186</v>
      </c>
      <c r="F2162">
        <v>141</v>
      </c>
      <c r="G2162">
        <v>24273635</v>
      </c>
    </row>
    <row r="2163" spans="1:7" hidden="1">
      <c r="A2163" t="s">
        <v>132</v>
      </c>
      <c r="B2163">
        <v>20240423</v>
      </c>
      <c r="C2163">
        <v>490114</v>
      </c>
      <c r="D2163" t="s">
        <v>6190</v>
      </c>
      <c r="E2163" t="s">
        <v>1582</v>
      </c>
      <c r="F2163">
        <v>141</v>
      </c>
      <c r="G2163">
        <v>-492842</v>
      </c>
    </row>
    <row r="2164" spans="1:7" hidden="1">
      <c r="A2164" t="s">
        <v>132</v>
      </c>
      <c r="B2164">
        <v>20240423</v>
      </c>
      <c r="C2164">
        <v>490114</v>
      </c>
      <c r="D2164" t="s">
        <v>6190</v>
      </c>
      <c r="E2164" t="s">
        <v>8333</v>
      </c>
      <c r="F2164">
        <v>0</v>
      </c>
      <c r="G2164">
        <v>-310</v>
      </c>
    </row>
    <row r="2165" spans="1:7" hidden="1">
      <c r="A2165" t="s">
        <v>132</v>
      </c>
      <c r="B2165">
        <v>20240423</v>
      </c>
      <c r="C2165">
        <v>490114</v>
      </c>
      <c r="D2165" t="s">
        <v>6190</v>
      </c>
      <c r="E2165" t="s">
        <v>1583</v>
      </c>
      <c r="F2165">
        <v>0</v>
      </c>
      <c r="G2165">
        <v>-84403</v>
      </c>
    </row>
    <row r="2166" spans="1:7" hidden="1">
      <c r="A2166" t="s">
        <v>132</v>
      </c>
      <c r="B2166">
        <v>20240423</v>
      </c>
      <c r="C2166">
        <v>490114</v>
      </c>
      <c r="D2166" t="s">
        <v>6190</v>
      </c>
      <c r="E2166" t="s">
        <v>1207</v>
      </c>
      <c r="F2166">
        <v>0</v>
      </c>
      <c r="G2166">
        <v>-5527</v>
      </c>
    </row>
    <row r="2167" spans="1:7" hidden="1">
      <c r="A2167" t="s">
        <v>132</v>
      </c>
      <c r="B2167">
        <v>20240423</v>
      </c>
      <c r="C2167">
        <v>490114</v>
      </c>
      <c r="D2167" t="s">
        <v>6190</v>
      </c>
      <c r="E2167" t="s">
        <v>8358</v>
      </c>
      <c r="F2167">
        <v>0</v>
      </c>
      <c r="G2167">
        <v>-17687089</v>
      </c>
    </row>
    <row r="2168" spans="1:7" hidden="1">
      <c r="A2168" t="s">
        <v>132</v>
      </c>
      <c r="B2168">
        <v>20240424</v>
      </c>
      <c r="C2168">
        <v>490114</v>
      </c>
      <c r="D2168" t="s">
        <v>6190</v>
      </c>
      <c r="E2168" t="s">
        <v>1184</v>
      </c>
      <c r="F2168">
        <v>0</v>
      </c>
      <c r="G2168">
        <v>-339136</v>
      </c>
    </row>
    <row r="2169" spans="1:7" hidden="1">
      <c r="A2169" t="s">
        <v>132</v>
      </c>
      <c r="B2169">
        <v>20240424</v>
      </c>
      <c r="C2169">
        <v>490114</v>
      </c>
      <c r="D2169" t="s">
        <v>6190</v>
      </c>
      <c r="E2169" t="s">
        <v>1581</v>
      </c>
      <c r="F2169">
        <v>68</v>
      </c>
      <c r="G2169">
        <v>-22098657</v>
      </c>
    </row>
    <row r="2170" spans="1:7" hidden="1">
      <c r="A2170" t="s">
        <v>132</v>
      </c>
      <c r="B2170">
        <v>20240424</v>
      </c>
      <c r="C2170">
        <v>490114</v>
      </c>
      <c r="D2170" t="s">
        <v>6190</v>
      </c>
      <c r="E2170" t="s">
        <v>1085</v>
      </c>
      <c r="F2170">
        <v>0</v>
      </c>
      <c r="G2170">
        <v>-2336068</v>
      </c>
    </row>
    <row r="2171" spans="1:7" hidden="1">
      <c r="A2171" t="s">
        <v>132</v>
      </c>
      <c r="B2171">
        <v>20240424</v>
      </c>
      <c r="C2171">
        <v>490114</v>
      </c>
      <c r="D2171" t="s">
        <v>6190</v>
      </c>
      <c r="E2171" t="s">
        <v>1194</v>
      </c>
      <c r="F2171">
        <v>0</v>
      </c>
      <c r="G2171">
        <v>-57946618</v>
      </c>
    </row>
    <row r="2172" spans="1:7" hidden="1">
      <c r="A2172" t="s">
        <v>132</v>
      </c>
      <c r="B2172">
        <v>20240424</v>
      </c>
      <c r="C2172">
        <v>490114</v>
      </c>
      <c r="D2172" t="s">
        <v>6190</v>
      </c>
      <c r="E2172" t="s">
        <v>1181</v>
      </c>
      <c r="F2172">
        <v>46</v>
      </c>
      <c r="G2172">
        <v>8893359</v>
      </c>
    </row>
    <row r="2173" spans="1:7" hidden="1">
      <c r="A2173" t="s">
        <v>132</v>
      </c>
      <c r="B2173">
        <v>20240424</v>
      </c>
      <c r="C2173">
        <v>490114</v>
      </c>
      <c r="D2173" t="s">
        <v>6190</v>
      </c>
      <c r="E2173" t="s">
        <v>1084</v>
      </c>
      <c r="F2173">
        <v>52</v>
      </c>
      <c r="G2173">
        <v>12576799</v>
      </c>
    </row>
    <row r="2174" spans="1:7" hidden="1">
      <c r="A2174" t="s">
        <v>132</v>
      </c>
      <c r="B2174">
        <v>20240424</v>
      </c>
      <c r="C2174">
        <v>490114</v>
      </c>
      <c r="D2174" t="s">
        <v>6190</v>
      </c>
      <c r="E2174" t="s">
        <v>1035</v>
      </c>
      <c r="F2174">
        <v>438</v>
      </c>
      <c r="G2174">
        <v>11126117</v>
      </c>
    </row>
    <row r="2175" spans="1:7" hidden="1">
      <c r="A2175" t="s">
        <v>132</v>
      </c>
      <c r="B2175">
        <v>20240424</v>
      </c>
      <c r="C2175">
        <v>490114</v>
      </c>
      <c r="D2175" t="s">
        <v>6190</v>
      </c>
      <c r="E2175" t="s">
        <v>1066</v>
      </c>
      <c r="F2175">
        <v>90</v>
      </c>
      <c r="G2175">
        <v>10596597</v>
      </c>
    </row>
    <row r="2176" spans="1:7" hidden="1">
      <c r="A2176" t="s">
        <v>132</v>
      </c>
      <c r="B2176">
        <v>20240424</v>
      </c>
      <c r="C2176">
        <v>490114</v>
      </c>
      <c r="D2176" t="s">
        <v>6190</v>
      </c>
      <c r="E2176" t="s">
        <v>1064</v>
      </c>
      <c r="F2176">
        <v>0</v>
      </c>
      <c r="G2176">
        <v>-771157</v>
      </c>
    </row>
    <row r="2177" spans="1:7" hidden="1">
      <c r="A2177" t="s">
        <v>132</v>
      </c>
      <c r="B2177">
        <v>20240424</v>
      </c>
      <c r="C2177">
        <v>490114</v>
      </c>
      <c r="D2177" t="s">
        <v>6190</v>
      </c>
      <c r="E2177" t="s">
        <v>1092</v>
      </c>
      <c r="F2177">
        <v>0</v>
      </c>
      <c r="G2177">
        <v>-17321922</v>
      </c>
    </row>
    <row r="2178" spans="1:7" hidden="1">
      <c r="A2178" t="s">
        <v>132</v>
      </c>
      <c r="B2178">
        <v>20240424</v>
      </c>
      <c r="C2178">
        <v>490114</v>
      </c>
      <c r="D2178" t="s">
        <v>6190</v>
      </c>
      <c r="E2178" t="s">
        <v>9048</v>
      </c>
      <c r="F2178">
        <v>37</v>
      </c>
      <c r="G2178">
        <v>2169065</v>
      </c>
    </row>
    <row r="2179" spans="1:7" hidden="1">
      <c r="A2179" t="s">
        <v>132</v>
      </c>
      <c r="B2179">
        <v>20240424</v>
      </c>
      <c r="C2179">
        <v>490114</v>
      </c>
      <c r="D2179" t="s">
        <v>6190</v>
      </c>
      <c r="E2179" t="s">
        <v>8342</v>
      </c>
      <c r="F2179">
        <v>90</v>
      </c>
      <c r="G2179">
        <v>49607140</v>
      </c>
    </row>
    <row r="2180" spans="1:7" hidden="1">
      <c r="A2180" t="s">
        <v>132</v>
      </c>
      <c r="B2180">
        <v>20240424</v>
      </c>
      <c r="C2180">
        <v>490114</v>
      </c>
      <c r="D2180" t="s">
        <v>6190</v>
      </c>
      <c r="E2180" t="s">
        <v>1124</v>
      </c>
      <c r="F2180">
        <v>9</v>
      </c>
      <c r="G2180">
        <v>-132692</v>
      </c>
    </row>
    <row r="2181" spans="1:7" hidden="1">
      <c r="A2181" t="s">
        <v>132</v>
      </c>
      <c r="B2181">
        <v>20240424</v>
      </c>
      <c r="C2181">
        <v>490114</v>
      </c>
      <c r="D2181" t="s">
        <v>6190</v>
      </c>
      <c r="E2181" t="s">
        <v>1186</v>
      </c>
      <c r="F2181">
        <v>146</v>
      </c>
      <c r="G2181">
        <v>24273781</v>
      </c>
    </row>
    <row r="2182" spans="1:7" hidden="1">
      <c r="A2182" t="s">
        <v>132</v>
      </c>
      <c r="B2182">
        <v>20240424</v>
      </c>
      <c r="C2182">
        <v>490114</v>
      </c>
      <c r="D2182" t="s">
        <v>6190</v>
      </c>
      <c r="E2182" t="s">
        <v>1582</v>
      </c>
      <c r="F2182">
        <v>146</v>
      </c>
      <c r="G2182">
        <v>-492696</v>
      </c>
    </row>
    <row r="2183" spans="1:7" hidden="1">
      <c r="A2183" t="s">
        <v>132</v>
      </c>
      <c r="B2183">
        <v>20240424</v>
      </c>
      <c r="C2183">
        <v>490114</v>
      </c>
      <c r="D2183" t="s">
        <v>6190</v>
      </c>
      <c r="E2183" t="s">
        <v>8333</v>
      </c>
      <c r="F2183">
        <v>0</v>
      </c>
      <c r="G2183">
        <v>-310</v>
      </c>
    </row>
    <row r="2184" spans="1:7" hidden="1">
      <c r="A2184" t="s">
        <v>132</v>
      </c>
      <c r="B2184">
        <v>20240424</v>
      </c>
      <c r="C2184">
        <v>490114</v>
      </c>
      <c r="D2184" t="s">
        <v>6190</v>
      </c>
      <c r="E2184" t="s">
        <v>1583</v>
      </c>
      <c r="F2184">
        <v>0</v>
      </c>
      <c r="G2184">
        <v>-84403</v>
      </c>
    </row>
    <row r="2185" spans="1:7" hidden="1">
      <c r="A2185" t="s">
        <v>132</v>
      </c>
      <c r="B2185">
        <v>20240424</v>
      </c>
      <c r="C2185">
        <v>490114</v>
      </c>
      <c r="D2185" t="s">
        <v>6190</v>
      </c>
      <c r="E2185" t="s">
        <v>1207</v>
      </c>
      <c r="F2185">
        <v>0</v>
      </c>
      <c r="G2185">
        <v>-5527</v>
      </c>
    </row>
    <row r="2186" spans="1:7" hidden="1">
      <c r="A2186" t="s">
        <v>132</v>
      </c>
      <c r="B2186">
        <v>20240424</v>
      </c>
      <c r="C2186">
        <v>490114</v>
      </c>
      <c r="D2186" t="s">
        <v>6190</v>
      </c>
      <c r="E2186" t="s">
        <v>8358</v>
      </c>
      <c r="F2186">
        <v>0</v>
      </c>
      <c r="G2186">
        <v>-17687089</v>
      </c>
    </row>
    <row r="2187" spans="1:7" hidden="1">
      <c r="A2187" t="s">
        <v>132</v>
      </c>
      <c r="B2187">
        <v>20240425</v>
      </c>
      <c r="C2187">
        <v>490114</v>
      </c>
      <c r="D2187" t="s">
        <v>6190</v>
      </c>
      <c r="E2187" t="s">
        <v>1184</v>
      </c>
      <c r="F2187">
        <v>0</v>
      </c>
      <c r="G2187">
        <v>-339136</v>
      </c>
    </row>
    <row r="2188" spans="1:7" hidden="1">
      <c r="A2188" t="s">
        <v>132</v>
      </c>
      <c r="B2188">
        <v>20240425</v>
      </c>
      <c r="C2188">
        <v>490114</v>
      </c>
      <c r="D2188" t="s">
        <v>6190</v>
      </c>
      <c r="E2188" t="s">
        <v>1581</v>
      </c>
      <c r="F2188">
        <v>68</v>
      </c>
      <c r="G2188">
        <v>-22098589</v>
      </c>
    </row>
    <row r="2189" spans="1:7" hidden="1">
      <c r="A2189" t="s">
        <v>132</v>
      </c>
      <c r="B2189">
        <v>20240425</v>
      </c>
      <c r="C2189">
        <v>490114</v>
      </c>
      <c r="D2189" t="s">
        <v>6190</v>
      </c>
      <c r="E2189" t="s">
        <v>1085</v>
      </c>
      <c r="F2189">
        <v>0</v>
      </c>
      <c r="G2189">
        <v>-2336068</v>
      </c>
    </row>
    <row r="2190" spans="1:7" hidden="1">
      <c r="A2190" t="s">
        <v>132</v>
      </c>
      <c r="B2190">
        <v>20240425</v>
      </c>
      <c r="C2190">
        <v>490114</v>
      </c>
      <c r="D2190" t="s">
        <v>6190</v>
      </c>
      <c r="E2190" t="s">
        <v>1194</v>
      </c>
      <c r="F2190">
        <v>0</v>
      </c>
      <c r="G2190">
        <v>-57946618</v>
      </c>
    </row>
    <row r="2191" spans="1:7" hidden="1">
      <c r="A2191" t="s">
        <v>132</v>
      </c>
      <c r="B2191">
        <v>20240425</v>
      </c>
      <c r="C2191">
        <v>490114</v>
      </c>
      <c r="D2191" t="s">
        <v>6190</v>
      </c>
      <c r="E2191" t="s">
        <v>1181</v>
      </c>
      <c r="F2191">
        <v>47</v>
      </c>
      <c r="G2191">
        <v>8893406</v>
      </c>
    </row>
    <row r="2192" spans="1:7" hidden="1">
      <c r="A2192" t="s">
        <v>132</v>
      </c>
      <c r="B2192">
        <v>20240425</v>
      </c>
      <c r="C2192">
        <v>490114</v>
      </c>
      <c r="D2192" t="s">
        <v>6190</v>
      </c>
      <c r="E2192" t="s">
        <v>1084</v>
      </c>
      <c r="F2192">
        <v>53</v>
      </c>
      <c r="G2192">
        <v>12576852</v>
      </c>
    </row>
    <row r="2193" spans="1:7" hidden="1">
      <c r="A2193" t="s">
        <v>132</v>
      </c>
      <c r="B2193">
        <v>20240425</v>
      </c>
      <c r="C2193">
        <v>490114</v>
      </c>
      <c r="D2193" t="s">
        <v>6190</v>
      </c>
      <c r="E2193" t="s">
        <v>1035</v>
      </c>
      <c r="F2193">
        <v>444</v>
      </c>
      <c r="G2193">
        <v>11126561</v>
      </c>
    </row>
    <row r="2194" spans="1:7" hidden="1">
      <c r="A2194" t="s">
        <v>132</v>
      </c>
      <c r="B2194">
        <v>20240425</v>
      </c>
      <c r="C2194">
        <v>490114</v>
      </c>
      <c r="D2194" t="s">
        <v>6190</v>
      </c>
      <c r="E2194" t="s">
        <v>1066</v>
      </c>
      <c r="F2194">
        <v>90</v>
      </c>
      <c r="G2194">
        <v>10596687</v>
      </c>
    </row>
    <row r="2195" spans="1:7" hidden="1">
      <c r="A2195" t="s">
        <v>132</v>
      </c>
      <c r="B2195">
        <v>20240425</v>
      </c>
      <c r="C2195">
        <v>490114</v>
      </c>
      <c r="D2195" t="s">
        <v>6190</v>
      </c>
      <c r="E2195" t="s">
        <v>1064</v>
      </c>
      <c r="F2195">
        <v>0</v>
      </c>
      <c r="G2195">
        <v>-771157</v>
      </c>
    </row>
    <row r="2196" spans="1:7" hidden="1">
      <c r="A2196" t="s">
        <v>132</v>
      </c>
      <c r="B2196">
        <v>20240425</v>
      </c>
      <c r="C2196">
        <v>490114</v>
      </c>
      <c r="D2196" t="s">
        <v>6190</v>
      </c>
      <c r="E2196" t="s">
        <v>1092</v>
      </c>
      <c r="F2196">
        <v>0</v>
      </c>
      <c r="G2196">
        <v>-17321922</v>
      </c>
    </row>
    <row r="2197" spans="1:7" hidden="1">
      <c r="A2197" t="s">
        <v>132</v>
      </c>
      <c r="B2197">
        <v>20240425</v>
      </c>
      <c r="C2197">
        <v>490114</v>
      </c>
      <c r="D2197" t="s">
        <v>6190</v>
      </c>
      <c r="E2197" t="s">
        <v>9048</v>
      </c>
      <c r="F2197">
        <v>37</v>
      </c>
      <c r="G2197">
        <v>2169102</v>
      </c>
    </row>
    <row r="2198" spans="1:7" hidden="1">
      <c r="A2198" t="s">
        <v>132</v>
      </c>
      <c r="B2198">
        <v>20240425</v>
      </c>
      <c r="C2198">
        <v>490114</v>
      </c>
      <c r="D2198" t="s">
        <v>6190</v>
      </c>
      <c r="E2198" t="s">
        <v>8342</v>
      </c>
      <c r="F2198">
        <v>90</v>
      </c>
      <c r="G2198">
        <v>49607230</v>
      </c>
    </row>
    <row r="2199" spans="1:7" hidden="1">
      <c r="A2199" t="s">
        <v>132</v>
      </c>
      <c r="B2199">
        <v>20240425</v>
      </c>
      <c r="C2199">
        <v>490114</v>
      </c>
      <c r="D2199" t="s">
        <v>6190</v>
      </c>
      <c r="E2199" t="s">
        <v>1124</v>
      </c>
      <c r="F2199">
        <v>9</v>
      </c>
      <c r="G2199">
        <v>-132683</v>
      </c>
    </row>
    <row r="2200" spans="1:7" hidden="1">
      <c r="A2200" t="s">
        <v>132</v>
      </c>
      <c r="B2200">
        <v>20240425</v>
      </c>
      <c r="C2200">
        <v>490114</v>
      </c>
      <c r="D2200" t="s">
        <v>6190</v>
      </c>
      <c r="E2200" t="s">
        <v>1186</v>
      </c>
      <c r="F2200">
        <v>147</v>
      </c>
      <c r="G2200">
        <v>24273928</v>
      </c>
    </row>
    <row r="2201" spans="1:7" hidden="1">
      <c r="A2201" t="s">
        <v>132</v>
      </c>
      <c r="B2201">
        <v>20240425</v>
      </c>
      <c r="C2201">
        <v>490114</v>
      </c>
      <c r="D2201" t="s">
        <v>6190</v>
      </c>
      <c r="E2201" t="s">
        <v>1582</v>
      </c>
      <c r="F2201">
        <v>147</v>
      </c>
      <c r="G2201">
        <v>-492549</v>
      </c>
    </row>
    <row r="2202" spans="1:7" hidden="1">
      <c r="A2202" t="s">
        <v>132</v>
      </c>
      <c r="B2202">
        <v>20240425</v>
      </c>
      <c r="C2202">
        <v>490114</v>
      </c>
      <c r="D2202" t="s">
        <v>6190</v>
      </c>
      <c r="E2202" t="s">
        <v>8333</v>
      </c>
      <c r="F2202">
        <v>0</v>
      </c>
      <c r="G2202">
        <v>-310</v>
      </c>
    </row>
    <row r="2203" spans="1:7" hidden="1">
      <c r="A2203" t="s">
        <v>132</v>
      </c>
      <c r="B2203">
        <v>20240425</v>
      </c>
      <c r="C2203">
        <v>490114</v>
      </c>
      <c r="D2203" t="s">
        <v>6190</v>
      </c>
      <c r="E2203" t="s">
        <v>1583</v>
      </c>
      <c r="F2203">
        <v>0</v>
      </c>
      <c r="G2203">
        <v>-84403</v>
      </c>
    </row>
    <row r="2204" spans="1:7" hidden="1">
      <c r="A2204" t="s">
        <v>132</v>
      </c>
      <c r="B2204">
        <v>20240425</v>
      </c>
      <c r="C2204">
        <v>490114</v>
      </c>
      <c r="D2204" t="s">
        <v>6190</v>
      </c>
      <c r="E2204" t="s">
        <v>1207</v>
      </c>
      <c r="F2204">
        <v>0</v>
      </c>
      <c r="G2204">
        <v>-5527</v>
      </c>
    </row>
    <row r="2205" spans="1:7" hidden="1">
      <c r="A2205" t="s">
        <v>132</v>
      </c>
      <c r="B2205">
        <v>20240425</v>
      </c>
      <c r="C2205">
        <v>490114</v>
      </c>
      <c r="D2205" t="s">
        <v>6190</v>
      </c>
      <c r="E2205" t="s">
        <v>8358</v>
      </c>
      <c r="F2205">
        <v>0</v>
      </c>
      <c r="G2205">
        <v>-17687089</v>
      </c>
    </row>
    <row r="2206" spans="1:7" hidden="1">
      <c r="A2206" t="s">
        <v>132</v>
      </c>
      <c r="B2206">
        <v>20240426</v>
      </c>
      <c r="C2206">
        <v>490114</v>
      </c>
      <c r="D2206" t="s">
        <v>6190</v>
      </c>
      <c r="E2206" t="s">
        <v>1184</v>
      </c>
      <c r="F2206">
        <v>0</v>
      </c>
      <c r="G2206">
        <v>-339136</v>
      </c>
    </row>
    <row r="2207" spans="1:7" hidden="1">
      <c r="A2207" t="s">
        <v>132</v>
      </c>
      <c r="B2207">
        <v>20240426</v>
      </c>
      <c r="C2207">
        <v>490114</v>
      </c>
      <c r="D2207" t="s">
        <v>6190</v>
      </c>
      <c r="E2207" t="s">
        <v>1581</v>
      </c>
      <c r="F2207">
        <v>70</v>
      </c>
      <c r="G2207">
        <v>-22098519</v>
      </c>
    </row>
    <row r="2208" spans="1:7" hidden="1">
      <c r="A2208" t="s">
        <v>132</v>
      </c>
      <c r="B2208">
        <v>20240426</v>
      </c>
      <c r="C2208">
        <v>490114</v>
      </c>
      <c r="D2208" t="s">
        <v>6190</v>
      </c>
      <c r="E2208" t="s">
        <v>1085</v>
      </c>
      <c r="F2208">
        <v>0</v>
      </c>
      <c r="G2208">
        <v>-2336068</v>
      </c>
    </row>
    <row r="2209" spans="1:7" hidden="1">
      <c r="A2209" t="s">
        <v>132</v>
      </c>
      <c r="B2209">
        <v>20240426</v>
      </c>
      <c r="C2209">
        <v>490114</v>
      </c>
      <c r="D2209" t="s">
        <v>6190</v>
      </c>
      <c r="E2209" t="s">
        <v>1194</v>
      </c>
      <c r="F2209">
        <v>0</v>
      </c>
      <c r="G2209">
        <v>-57946618</v>
      </c>
    </row>
    <row r="2210" spans="1:7" hidden="1">
      <c r="A2210" t="s">
        <v>132</v>
      </c>
      <c r="B2210">
        <v>20240426</v>
      </c>
      <c r="C2210">
        <v>490114</v>
      </c>
      <c r="D2210" t="s">
        <v>6190</v>
      </c>
      <c r="E2210" t="s">
        <v>1181</v>
      </c>
      <c r="F2210">
        <v>48</v>
      </c>
      <c r="G2210">
        <v>8893454</v>
      </c>
    </row>
    <row r="2211" spans="1:7" hidden="1">
      <c r="A2211" t="s">
        <v>132</v>
      </c>
      <c r="B2211">
        <v>20240426</v>
      </c>
      <c r="C2211">
        <v>490114</v>
      </c>
      <c r="D2211" t="s">
        <v>6190</v>
      </c>
      <c r="E2211" t="s">
        <v>1084</v>
      </c>
      <c r="F2211">
        <v>54</v>
      </c>
      <c r="G2211">
        <v>12576906</v>
      </c>
    </row>
    <row r="2212" spans="1:7" hidden="1">
      <c r="A2212" t="s">
        <v>132</v>
      </c>
      <c r="B2212">
        <v>20240426</v>
      </c>
      <c r="C2212">
        <v>490114</v>
      </c>
      <c r="D2212" t="s">
        <v>6190</v>
      </c>
      <c r="E2212" t="s">
        <v>1035</v>
      </c>
      <c r="F2212">
        <v>453</v>
      </c>
      <c r="G2212">
        <v>11127014</v>
      </c>
    </row>
    <row r="2213" spans="1:7" hidden="1">
      <c r="A2213" t="s">
        <v>132</v>
      </c>
      <c r="B2213">
        <v>20240426</v>
      </c>
      <c r="C2213">
        <v>490114</v>
      </c>
      <c r="D2213" t="s">
        <v>6190</v>
      </c>
      <c r="E2213" t="s">
        <v>1066</v>
      </c>
      <c r="F2213">
        <v>92</v>
      </c>
      <c r="G2213">
        <v>10596779</v>
      </c>
    </row>
    <row r="2214" spans="1:7" hidden="1">
      <c r="A2214" t="s">
        <v>132</v>
      </c>
      <c r="B2214">
        <v>20240426</v>
      </c>
      <c r="C2214">
        <v>490114</v>
      </c>
      <c r="D2214" t="s">
        <v>6190</v>
      </c>
      <c r="E2214" t="s">
        <v>1064</v>
      </c>
      <c r="F2214">
        <v>0</v>
      </c>
      <c r="G2214">
        <v>-771157</v>
      </c>
    </row>
    <row r="2215" spans="1:7" hidden="1">
      <c r="A2215" t="s">
        <v>132</v>
      </c>
      <c r="B2215">
        <v>20240426</v>
      </c>
      <c r="C2215">
        <v>490114</v>
      </c>
      <c r="D2215" t="s">
        <v>6190</v>
      </c>
      <c r="E2215" t="s">
        <v>1092</v>
      </c>
      <c r="F2215">
        <v>0</v>
      </c>
      <c r="G2215">
        <v>-17321922</v>
      </c>
    </row>
    <row r="2216" spans="1:7" hidden="1">
      <c r="A2216" t="s">
        <v>132</v>
      </c>
      <c r="B2216">
        <v>20240426</v>
      </c>
      <c r="C2216">
        <v>490114</v>
      </c>
      <c r="D2216" t="s">
        <v>6190</v>
      </c>
      <c r="E2216" t="s">
        <v>9048</v>
      </c>
      <c r="F2216">
        <v>38</v>
      </c>
      <c r="G2216">
        <v>2169140</v>
      </c>
    </row>
    <row r="2217" spans="1:7" hidden="1">
      <c r="A2217" t="s">
        <v>132</v>
      </c>
      <c r="B2217">
        <v>20240426</v>
      </c>
      <c r="C2217">
        <v>490114</v>
      </c>
      <c r="D2217" t="s">
        <v>6190</v>
      </c>
      <c r="E2217" t="s">
        <v>8342</v>
      </c>
      <c r="F2217">
        <v>92</v>
      </c>
      <c r="G2217">
        <v>49607322</v>
      </c>
    </row>
    <row r="2218" spans="1:7" hidden="1">
      <c r="A2218" t="s">
        <v>132</v>
      </c>
      <c r="B2218">
        <v>20240426</v>
      </c>
      <c r="C2218">
        <v>490114</v>
      </c>
      <c r="D2218" t="s">
        <v>6190</v>
      </c>
      <c r="E2218" t="s">
        <v>1124</v>
      </c>
      <c r="F2218">
        <v>9</v>
      </c>
      <c r="G2218">
        <v>-132674</v>
      </c>
    </row>
    <row r="2219" spans="1:7" hidden="1">
      <c r="A2219" t="s">
        <v>132</v>
      </c>
      <c r="B2219">
        <v>20240426</v>
      </c>
      <c r="C2219">
        <v>490114</v>
      </c>
      <c r="D2219" t="s">
        <v>6190</v>
      </c>
      <c r="E2219" t="s">
        <v>1186</v>
      </c>
      <c r="F2219">
        <v>150</v>
      </c>
      <c r="G2219">
        <v>24274078</v>
      </c>
    </row>
    <row r="2220" spans="1:7" hidden="1">
      <c r="A2220" t="s">
        <v>132</v>
      </c>
      <c r="B2220">
        <v>20240426</v>
      </c>
      <c r="C2220">
        <v>490114</v>
      </c>
      <c r="D2220" t="s">
        <v>6190</v>
      </c>
      <c r="E2220" t="s">
        <v>1582</v>
      </c>
      <c r="F2220">
        <v>150</v>
      </c>
      <c r="G2220">
        <v>-492399</v>
      </c>
    </row>
    <row r="2221" spans="1:7" hidden="1">
      <c r="A2221" t="s">
        <v>132</v>
      </c>
      <c r="B2221">
        <v>20240426</v>
      </c>
      <c r="C2221">
        <v>490114</v>
      </c>
      <c r="D2221" t="s">
        <v>6190</v>
      </c>
      <c r="E2221" t="s">
        <v>8333</v>
      </c>
      <c r="F2221">
        <v>0</v>
      </c>
      <c r="G2221">
        <v>-310</v>
      </c>
    </row>
    <row r="2222" spans="1:7" hidden="1">
      <c r="A2222" t="s">
        <v>132</v>
      </c>
      <c r="B2222">
        <v>20240426</v>
      </c>
      <c r="C2222">
        <v>490114</v>
      </c>
      <c r="D2222" t="s">
        <v>6190</v>
      </c>
      <c r="E2222" t="s">
        <v>1583</v>
      </c>
      <c r="F2222">
        <v>0</v>
      </c>
      <c r="G2222">
        <v>-84403</v>
      </c>
    </row>
    <row r="2223" spans="1:7" hidden="1">
      <c r="A2223" t="s">
        <v>132</v>
      </c>
      <c r="B2223">
        <v>20240426</v>
      </c>
      <c r="C2223">
        <v>490114</v>
      </c>
      <c r="D2223" t="s">
        <v>6190</v>
      </c>
      <c r="E2223" t="s">
        <v>1207</v>
      </c>
      <c r="F2223">
        <v>0</v>
      </c>
      <c r="G2223">
        <v>-5527</v>
      </c>
    </row>
    <row r="2224" spans="1:7" hidden="1">
      <c r="A2224" t="s">
        <v>132</v>
      </c>
      <c r="B2224">
        <v>20240426</v>
      </c>
      <c r="C2224">
        <v>490114</v>
      </c>
      <c r="D2224" t="s">
        <v>6190</v>
      </c>
      <c r="E2224" t="s">
        <v>8358</v>
      </c>
      <c r="F2224">
        <v>0</v>
      </c>
      <c r="G2224">
        <v>-17687089</v>
      </c>
    </row>
    <row r="2225" spans="1:7" hidden="1">
      <c r="A2225" t="s">
        <v>132</v>
      </c>
      <c r="B2225">
        <v>20240427</v>
      </c>
      <c r="C2225">
        <v>490114</v>
      </c>
      <c r="D2225" t="s">
        <v>6190</v>
      </c>
      <c r="E2225" t="s">
        <v>1184</v>
      </c>
      <c r="F2225">
        <v>0</v>
      </c>
      <c r="G2225">
        <v>-339136</v>
      </c>
    </row>
    <row r="2226" spans="1:7" hidden="1">
      <c r="A2226" t="s">
        <v>132</v>
      </c>
      <c r="B2226">
        <v>20240427</v>
      </c>
      <c r="C2226">
        <v>490114</v>
      </c>
      <c r="D2226" t="s">
        <v>6190</v>
      </c>
      <c r="E2226" t="s">
        <v>1581</v>
      </c>
      <c r="F2226">
        <v>70</v>
      </c>
      <c r="G2226">
        <v>-22098449</v>
      </c>
    </row>
    <row r="2227" spans="1:7" hidden="1">
      <c r="A2227" t="s">
        <v>132</v>
      </c>
      <c r="B2227">
        <v>20240427</v>
      </c>
      <c r="C2227">
        <v>490114</v>
      </c>
      <c r="D2227" t="s">
        <v>6190</v>
      </c>
      <c r="E2227" t="s">
        <v>1085</v>
      </c>
      <c r="F2227">
        <v>0</v>
      </c>
      <c r="G2227">
        <v>-2336068</v>
      </c>
    </row>
    <row r="2228" spans="1:7" hidden="1">
      <c r="A2228" t="s">
        <v>132</v>
      </c>
      <c r="B2228">
        <v>20240427</v>
      </c>
      <c r="C2228">
        <v>490114</v>
      </c>
      <c r="D2228" t="s">
        <v>6190</v>
      </c>
      <c r="E2228" t="s">
        <v>1194</v>
      </c>
      <c r="F2228">
        <v>0</v>
      </c>
      <c r="G2228">
        <v>-57946618</v>
      </c>
    </row>
    <row r="2229" spans="1:7" hidden="1">
      <c r="A2229" t="s">
        <v>132</v>
      </c>
      <c r="B2229">
        <v>20240427</v>
      </c>
      <c r="C2229">
        <v>490114</v>
      </c>
      <c r="D2229" t="s">
        <v>6190</v>
      </c>
      <c r="E2229" t="s">
        <v>1181</v>
      </c>
      <c r="F2229">
        <v>48</v>
      </c>
      <c r="G2229">
        <v>8893502</v>
      </c>
    </row>
    <row r="2230" spans="1:7" hidden="1">
      <c r="A2230" t="s">
        <v>132</v>
      </c>
      <c r="B2230">
        <v>20240427</v>
      </c>
      <c r="C2230">
        <v>490114</v>
      </c>
      <c r="D2230" t="s">
        <v>6190</v>
      </c>
      <c r="E2230" t="s">
        <v>1084</v>
      </c>
      <c r="F2230">
        <v>54</v>
      </c>
      <c r="G2230">
        <v>12576960</v>
      </c>
    </row>
    <row r="2231" spans="1:7" hidden="1">
      <c r="A2231" t="s">
        <v>132</v>
      </c>
      <c r="B2231">
        <v>20240427</v>
      </c>
      <c r="C2231">
        <v>490114</v>
      </c>
      <c r="D2231" t="s">
        <v>6190</v>
      </c>
      <c r="E2231" t="s">
        <v>1035</v>
      </c>
      <c r="F2231">
        <v>453</v>
      </c>
      <c r="G2231">
        <v>11127467</v>
      </c>
    </row>
    <row r="2232" spans="1:7" hidden="1">
      <c r="A2232" t="s">
        <v>132</v>
      </c>
      <c r="B2232">
        <v>20240427</v>
      </c>
      <c r="C2232">
        <v>490114</v>
      </c>
      <c r="D2232" t="s">
        <v>6190</v>
      </c>
      <c r="E2232" t="s">
        <v>1066</v>
      </c>
      <c r="F2232">
        <v>92</v>
      </c>
      <c r="G2232">
        <v>10596871</v>
      </c>
    </row>
    <row r="2233" spans="1:7" hidden="1">
      <c r="A2233" t="s">
        <v>132</v>
      </c>
      <c r="B2233">
        <v>20240427</v>
      </c>
      <c r="C2233">
        <v>490114</v>
      </c>
      <c r="D2233" t="s">
        <v>6190</v>
      </c>
      <c r="E2233" t="s">
        <v>1064</v>
      </c>
      <c r="F2233">
        <v>0</v>
      </c>
      <c r="G2233">
        <v>-771157</v>
      </c>
    </row>
    <row r="2234" spans="1:7" hidden="1">
      <c r="A2234" t="s">
        <v>132</v>
      </c>
      <c r="B2234">
        <v>20240427</v>
      </c>
      <c r="C2234">
        <v>490114</v>
      </c>
      <c r="D2234" t="s">
        <v>6190</v>
      </c>
      <c r="E2234" t="s">
        <v>1092</v>
      </c>
      <c r="F2234">
        <v>0</v>
      </c>
      <c r="G2234">
        <v>-17321922</v>
      </c>
    </row>
    <row r="2235" spans="1:7" hidden="1">
      <c r="A2235" t="s">
        <v>132</v>
      </c>
      <c r="B2235">
        <v>20240427</v>
      </c>
      <c r="C2235">
        <v>490114</v>
      </c>
      <c r="D2235" t="s">
        <v>6190</v>
      </c>
      <c r="E2235" t="s">
        <v>9048</v>
      </c>
      <c r="F2235">
        <v>38</v>
      </c>
      <c r="G2235">
        <v>2169178</v>
      </c>
    </row>
    <row r="2236" spans="1:7" hidden="1">
      <c r="A2236" t="s">
        <v>132</v>
      </c>
      <c r="B2236">
        <v>20240427</v>
      </c>
      <c r="C2236">
        <v>490114</v>
      </c>
      <c r="D2236" t="s">
        <v>6190</v>
      </c>
      <c r="E2236" t="s">
        <v>8342</v>
      </c>
      <c r="F2236">
        <v>92</v>
      </c>
      <c r="G2236">
        <v>49607414</v>
      </c>
    </row>
    <row r="2237" spans="1:7" hidden="1">
      <c r="A2237" t="s">
        <v>132</v>
      </c>
      <c r="B2237">
        <v>20240427</v>
      </c>
      <c r="C2237">
        <v>490114</v>
      </c>
      <c r="D2237" t="s">
        <v>6190</v>
      </c>
      <c r="E2237" t="s">
        <v>1124</v>
      </c>
      <c r="F2237">
        <v>9</v>
      </c>
      <c r="G2237">
        <v>-132665</v>
      </c>
    </row>
    <row r="2238" spans="1:7" hidden="1">
      <c r="A2238" t="s">
        <v>132</v>
      </c>
      <c r="B2238">
        <v>20240427</v>
      </c>
      <c r="C2238">
        <v>490114</v>
      </c>
      <c r="D2238" t="s">
        <v>6190</v>
      </c>
      <c r="E2238" t="s">
        <v>1186</v>
      </c>
      <c r="F2238">
        <v>150</v>
      </c>
      <c r="G2238">
        <v>24274228</v>
      </c>
    </row>
    <row r="2239" spans="1:7" hidden="1">
      <c r="A2239" t="s">
        <v>132</v>
      </c>
      <c r="B2239">
        <v>20240427</v>
      </c>
      <c r="C2239">
        <v>490114</v>
      </c>
      <c r="D2239" t="s">
        <v>6190</v>
      </c>
      <c r="E2239" t="s">
        <v>1582</v>
      </c>
      <c r="F2239">
        <v>150</v>
      </c>
      <c r="G2239">
        <v>-492249</v>
      </c>
    </row>
    <row r="2240" spans="1:7" hidden="1">
      <c r="A2240" t="s">
        <v>132</v>
      </c>
      <c r="B2240">
        <v>20240427</v>
      </c>
      <c r="C2240">
        <v>490114</v>
      </c>
      <c r="D2240" t="s">
        <v>6190</v>
      </c>
      <c r="E2240" t="s">
        <v>8333</v>
      </c>
      <c r="F2240">
        <v>0</v>
      </c>
      <c r="G2240">
        <v>-310</v>
      </c>
    </row>
    <row r="2241" spans="1:7" hidden="1">
      <c r="A2241" t="s">
        <v>132</v>
      </c>
      <c r="B2241">
        <v>20240427</v>
      </c>
      <c r="C2241">
        <v>490114</v>
      </c>
      <c r="D2241" t="s">
        <v>6190</v>
      </c>
      <c r="E2241" t="s">
        <v>1583</v>
      </c>
      <c r="F2241">
        <v>0</v>
      </c>
      <c r="G2241">
        <v>-84403</v>
      </c>
    </row>
    <row r="2242" spans="1:7" hidden="1">
      <c r="A2242" t="s">
        <v>132</v>
      </c>
      <c r="B2242">
        <v>20240427</v>
      </c>
      <c r="C2242">
        <v>490114</v>
      </c>
      <c r="D2242" t="s">
        <v>6190</v>
      </c>
      <c r="E2242" t="s">
        <v>1207</v>
      </c>
      <c r="F2242">
        <v>0</v>
      </c>
      <c r="G2242">
        <v>-5527</v>
      </c>
    </row>
    <row r="2243" spans="1:7" hidden="1">
      <c r="A2243" t="s">
        <v>132</v>
      </c>
      <c r="B2243">
        <v>20240427</v>
      </c>
      <c r="C2243">
        <v>490114</v>
      </c>
      <c r="D2243" t="s">
        <v>6190</v>
      </c>
      <c r="E2243" t="s">
        <v>8358</v>
      </c>
      <c r="F2243">
        <v>0</v>
      </c>
      <c r="G2243">
        <v>-17687089</v>
      </c>
    </row>
    <row r="2244" spans="1:7" hidden="1">
      <c r="A2244" t="s">
        <v>132</v>
      </c>
      <c r="B2244">
        <v>20240428</v>
      </c>
      <c r="C2244">
        <v>490114</v>
      </c>
      <c r="D2244" t="s">
        <v>6190</v>
      </c>
      <c r="E2244" t="s">
        <v>1184</v>
      </c>
      <c r="F2244">
        <v>0</v>
      </c>
      <c r="G2244">
        <v>-339136</v>
      </c>
    </row>
    <row r="2245" spans="1:7" hidden="1">
      <c r="A2245" t="s">
        <v>132</v>
      </c>
      <c r="B2245">
        <v>20240428</v>
      </c>
      <c r="C2245">
        <v>490114</v>
      </c>
      <c r="D2245" t="s">
        <v>6190</v>
      </c>
      <c r="E2245" t="s">
        <v>1581</v>
      </c>
      <c r="F2245">
        <v>70</v>
      </c>
      <c r="G2245">
        <v>-22098379</v>
      </c>
    </row>
    <row r="2246" spans="1:7" hidden="1">
      <c r="A2246" t="s">
        <v>132</v>
      </c>
      <c r="B2246">
        <v>20240428</v>
      </c>
      <c r="C2246">
        <v>490114</v>
      </c>
      <c r="D2246" t="s">
        <v>6190</v>
      </c>
      <c r="E2246" t="s">
        <v>1085</v>
      </c>
      <c r="F2246">
        <v>0</v>
      </c>
      <c r="G2246">
        <v>-2336068</v>
      </c>
    </row>
    <row r="2247" spans="1:7" hidden="1">
      <c r="A2247" t="s">
        <v>132</v>
      </c>
      <c r="B2247">
        <v>20240428</v>
      </c>
      <c r="C2247">
        <v>490114</v>
      </c>
      <c r="D2247" t="s">
        <v>6190</v>
      </c>
      <c r="E2247" t="s">
        <v>1194</v>
      </c>
      <c r="F2247">
        <v>0</v>
      </c>
      <c r="G2247">
        <v>-57946618</v>
      </c>
    </row>
    <row r="2248" spans="1:7" hidden="1">
      <c r="A2248" t="s">
        <v>132</v>
      </c>
      <c r="B2248">
        <v>20240428</v>
      </c>
      <c r="C2248">
        <v>490114</v>
      </c>
      <c r="D2248" t="s">
        <v>6190</v>
      </c>
      <c r="E2248" t="s">
        <v>1181</v>
      </c>
      <c r="F2248">
        <v>48</v>
      </c>
      <c r="G2248">
        <v>8893550</v>
      </c>
    </row>
    <row r="2249" spans="1:7" hidden="1">
      <c r="A2249" t="s">
        <v>132</v>
      </c>
      <c r="B2249">
        <v>20240428</v>
      </c>
      <c r="C2249">
        <v>490114</v>
      </c>
      <c r="D2249" t="s">
        <v>6190</v>
      </c>
      <c r="E2249" t="s">
        <v>1084</v>
      </c>
      <c r="F2249">
        <v>54</v>
      </c>
      <c r="G2249">
        <v>12577014</v>
      </c>
    </row>
    <row r="2250" spans="1:7" hidden="1">
      <c r="A2250" t="s">
        <v>132</v>
      </c>
      <c r="B2250">
        <v>20240428</v>
      </c>
      <c r="C2250">
        <v>490114</v>
      </c>
      <c r="D2250" t="s">
        <v>6190</v>
      </c>
      <c r="E2250" t="s">
        <v>1035</v>
      </c>
      <c r="F2250">
        <v>453</v>
      </c>
      <c r="G2250">
        <v>11127920</v>
      </c>
    </row>
    <row r="2251" spans="1:7" hidden="1">
      <c r="A2251" t="s">
        <v>132</v>
      </c>
      <c r="B2251">
        <v>20240428</v>
      </c>
      <c r="C2251">
        <v>490114</v>
      </c>
      <c r="D2251" t="s">
        <v>6190</v>
      </c>
      <c r="E2251" t="s">
        <v>1066</v>
      </c>
      <c r="F2251">
        <v>92</v>
      </c>
      <c r="G2251">
        <v>10596963</v>
      </c>
    </row>
    <row r="2252" spans="1:7" hidden="1">
      <c r="A2252" t="s">
        <v>132</v>
      </c>
      <c r="B2252">
        <v>20240428</v>
      </c>
      <c r="C2252">
        <v>490114</v>
      </c>
      <c r="D2252" t="s">
        <v>6190</v>
      </c>
      <c r="E2252" t="s">
        <v>1064</v>
      </c>
      <c r="F2252">
        <v>0</v>
      </c>
      <c r="G2252">
        <v>-771157</v>
      </c>
    </row>
    <row r="2253" spans="1:7" hidden="1">
      <c r="A2253" t="s">
        <v>132</v>
      </c>
      <c r="B2253">
        <v>20240428</v>
      </c>
      <c r="C2253">
        <v>490114</v>
      </c>
      <c r="D2253" t="s">
        <v>6190</v>
      </c>
      <c r="E2253" t="s">
        <v>1092</v>
      </c>
      <c r="F2253">
        <v>0</v>
      </c>
      <c r="G2253">
        <v>-17321922</v>
      </c>
    </row>
    <row r="2254" spans="1:7" hidden="1">
      <c r="A2254" t="s">
        <v>132</v>
      </c>
      <c r="B2254">
        <v>20240428</v>
      </c>
      <c r="C2254">
        <v>490114</v>
      </c>
      <c r="D2254" t="s">
        <v>6190</v>
      </c>
      <c r="E2254" t="s">
        <v>9048</v>
      </c>
      <c r="F2254">
        <v>38</v>
      </c>
      <c r="G2254">
        <v>2169216</v>
      </c>
    </row>
    <row r="2255" spans="1:7" hidden="1">
      <c r="A2255" t="s">
        <v>132</v>
      </c>
      <c r="B2255">
        <v>20240428</v>
      </c>
      <c r="C2255">
        <v>490114</v>
      </c>
      <c r="D2255" t="s">
        <v>6190</v>
      </c>
      <c r="E2255" t="s">
        <v>8342</v>
      </c>
      <c r="F2255">
        <v>92</v>
      </c>
      <c r="G2255">
        <v>49607506</v>
      </c>
    </row>
    <row r="2256" spans="1:7" hidden="1">
      <c r="A2256" t="s">
        <v>132</v>
      </c>
      <c r="B2256">
        <v>20240428</v>
      </c>
      <c r="C2256">
        <v>490114</v>
      </c>
      <c r="D2256" t="s">
        <v>6190</v>
      </c>
      <c r="E2256" t="s">
        <v>1124</v>
      </c>
      <c r="F2256">
        <v>9</v>
      </c>
      <c r="G2256">
        <v>-132656</v>
      </c>
    </row>
    <row r="2257" spans="1:7" hidden="1">
      <c r="A2257" t="s">
        <v>132</v>
      </c>
      <c r="B2257">
        <v>20240428</v>
      </c>
      <c r="C2257">
        <v>490114</v>
      </c>
      <c r="D2257" t="s">
        <v>6190</v>
      </c>
      <c r="E2257" t="s">
        <v>1186</v>
      </c>
      <c r="F2257">
        <v>150</v>
      </c>
      <c r="G2257">
        <v>24274378</v>
      </c>
    </row>
    <row r="2258" spans="1:7" hidden="1">
      <c r="A2258" t="s">
        <v>132</v>
      </c>
      <c r="B2258">
        <v>20240428</v>
      </c>
      <c r="C2258">
        <v>490114</v>
      </c>
      <c r="D2258" t="s">
        <v>6190</v>
      </c>
      <c r="E2258" t="s">
        <v>1582</v>
      </c>
      <c r="F2258">
        <v>150</v>
      </c>
      <c r="G2258">
        <v>-492099</v>
      </c>
    </row>
    <row r="2259" spans="1:7" hidden="1">
      <c r="A2259" t="s">
        <v>132</v>
      </c>
      <c r="B2259">
        <v>20240428</v>
      </c>
      <c r="C2259">
        <v>490114</v>
      </c>
      <c r="D2259" t="s">
        <v>6190</v>
      </c>
      <c r="E2259" t="s">
        <v>8333</v>
      </c>
      <c r="F2259">
        <v>0</v>
      </c>
      <c r="G2259">
        <v>-310</v>
      </c>
    </row>
    <row r="2260" spans="1:7" hidden="1">
      <c r="A2260" t="s">
        <v>132</v>
      </c>
      <c r="B2260">
        <v>20240428</v>
      </c>
      <c r="C2260">
        <v>490114</v>
      </c>
      <c r="D2260" t="s">
        <v>6190</v>
      </c>
      <c r="E2260" t="s">
        <v>1583</v>
      </c>
      <c r="F2260">
        <v>0</v>
      </c>
      <c r="G2260">
        <v>-84403</v>
      </c>
    </row>
    <row r="2261" spans="1:7" hidden="1">
      <c r="A2261" t="s">
        <v>132</v>
      </c>
      <c r="B2261">
        <v>20240428</v>
      </c>
      <c r="C2261">
        <v>490114</v>
      </c>
      <c r="D2261" t="s">
        <v>6190</v>
      </c>
      <c r="E2261" t="s">
        <v>1207</v>
      </c>
      <c r="F2261">
        <v>0</v>
      </c>
      <c r="G2261">
        <v>-5527</v>
      </c>
    </row>
    <row r="2262" spans="1:7" hidden="1">
      <c r="A2262" t="s">
        <v>132</v>
      </c>
      <c r="B2262">
        <v>20240428</v>
      </c>
      <c r="C2262">
        <v>490114</v>
      </c>
      <c r="D2262" t="s">
        <v>6190</v>
      </c>
      <c r="E2262" t="s">
        <v>8358</v>
      </c>
      <c r="F2262">
        <v>0</v>
      </c>
      <c r="G2262">
        <v>-17687089</v>
      </c>
    </row>
    <row r="2263" spans="1:7" hidden="1">
      <c r="A2263" t="s">
        <v>132</v>
      </c>
      <c r="B2263">
        <v>20240429</v>
      </c>
      <c r="C2263">
        <v>490114</v>
      </c>
      <c r="D2263" t="s">
        <v>6190</v>
      </c>
      <c r="E2263" t="s">
        <v>1184</v>
      </c>
      <c r="F2263">
        <v>0</v>
      </c>
      <c r="G2263">
        <v>-339136</v>
      </c>
    </row>
    <row r="2264" spans="1:7" hidden="1">
      <c r="A2264" t="s">
        <v>132</v>
      </c>
      <c r="B2264">
        <v>20240429</v>
      </c>
      <c r="C2264">
        <v>490114</v>
      </c>
      <c r="D2264" t="s">
        <v>6190</v>
      </c>
      <c r="E2264" t="s">
        <v>1581</v>
      </c>
      <c r="F2264">
        <v>71</v>
      </c>
      <c r="G2264">
        <v>-22098308</v>
      </c>
    </row>
    <row r="2265" spans="1:7" hidden="1">
      <c r="A2265" t="s">
        <v>132</v>
      </c>
      <c r="B2265">
        <v>20240429</v>
      </c>
      <c r="C2265">
        <v>490114</v>
      </c>
      <c r="D2265" t="s">
        <v>6190</v>
      </c>
      <c r="E2265" t="s">
        <v>1085</v>
      </c>
      <c r="F2265">
        <v>0</v>
      </c>
      <c r="G2265">
        <v>-2336068</v>
      </c>
    </row>
    <row r="2266" spans="1:7" hidden="1">
      <c r="A2266" t="s">
        <v>132</v>
      </c>
      <c r="B2266">
        <v>20240429</v>
      </c>
      <c r="C2266">
        <v>490114</v>
      </c>
      <c r="D2266" t="s">
        <v>6190</v>
      </c>
      <c r="E2266" t="s">
        <v>1194</v>
      </c>
      <c r="F2266">
        <v>0</v>
      </c>
      <c r="G2266">
        <v>-57946618</v>
      </c>
    </row>
    <row r="2267" spans="1:7" hidden="1">
      <c r="A2267" t="s">
        <v>132</v>
      </c>
      <c r="B2267">
        <v>20240429</v>
      </c>
      <c r="C2267">
        <v>490114</v>
      </c>
      <c r="D2267" t="s">
        <v>6190</v>
      </c>
      <c r="E2267" t="s">
        <v>1181</v>
      </c>
      <c r="F2267">
        <v>49</v>
      </c>
      <c r="G2267">
        <v>8893599</v>
      </c>
    </row>
    <row r="2268" spans="1:7" hidden="1">
      <c r="A2268" t="s">
        <v>132</v>
      </c>
      <c r="B2268">
        <v>20240429</v>
      </c>
      <c r="C2268">
        <v>490114</v>
      </c>
      <c r="D2268" t="s">
        <v>6190</v>
      </c>
      <c r="E2268" t="s">
        <v>1084</v>
      </c>
      <c r="F2268">
        <v>55</v>
      </c>
      <c r="G2268">
        <v>12577069</v>
      </c>
    </row>
    <row r="2269" spans="1:7" hidden="1">
      <c r="A2269" t="s">
        <v>132</v>
      </c>
      <c r="B2269">
        <v>20240429</v>
      </c>
      <c r="C2269">
        <v>490114</v>
      </c>
      <c r="D2269" t="s">
        <v>6190</v>
      </c>
      <c r="E2269" t="s">
        <v>1035</v>
      </c>
      <c r="F2269">
        <v>463</v>
      </c>
      <c r="G2269">
        <v>11128383</v>
      </c>
    </row>
    <row r="2270" spans="1:7" hidden="1">
      <c r="A2270" t="s">
        <v>132</v>
      </c>
      <c r="B2270">
        <v>20240429</v>
      </c>
      <c r="C2270">
        <v>490114</v>
      </c>
      <c r="D2270" t="s">
        <v>6190</v>
      </c>
      <c r="E2270" t="s">
        <v>1066</v>
      </c>
      <c r="F2270">
        <v>94</v>
      </c>
      <c r="G2270">
        <v>10597057</v>
      </c>
    </row>
    <row r="2271" spans="1:7" hidden="1">
      <c r="A2271" t="s">
        <v>132</v>
      </c>
      <c r="B2271">
        <v>20240429</v>
      </c>
      <c r="C2271">
        <v>490114</v>
      </c>
      <c r="D2271" t="s">
        <v>6190</v>
      </c>
      <c r="E2271" t="s">
        <v>1064</v>
      </c>
      <c r="F2271">
        <v>0</v>
      </c>
      <c r="G2271">
        <v>-771157</v>
      </c>
    </row>
    <row r="2272" spans="1:7" hidden="1">
      <c r="A2272" t="s">
        <v>132</v>
      </c>
      <c r="B2272">
        <v>20240429</v>
      </c>
      <c r="C2272">
        <v>490114</v>
      </c>
      <c r="D2272" t="s">
        <v>6190</v>
      </c>
      <c r="E2272" t="s">
        <v>1092</v>
      </c>
      <c r="F2272">
        <v>0</v>
      </c>
      <c r="G2272">
        <v>-17321922</v>
      </c>
    </row>
    <row r="2273" spans="1:7" hidden="1">
      <c r="A2273" t="s">
        <v>132</v>
      </c>
      <c r="B2273">
        <v>20240429</v>
      </c>
      <c r="C2273">
        <v>490114</v>
      </c>
      <c r="D2273" t="s">
        <v>6190</v>
      </c>
      <c r="E2273" t="s">
        <v>9048</v>
      </c>
      <c r="F2273">
        <v>39</v>
      </c>
      <c r="G2273">
        <v>2169255</v>
      </c>
    </row>
    <row r="2274" spans="1:7" hidden="1">
      <c r="A2274" t="s">
        <v>132</v>
      </c>
      <c r="B2274">
        <v>20240429</v>
      </c>
      <c r="C2274">
        <v>490114</v>
      </c>
      <c r="D2274" t="s">
        <v>6190</v>
      </c>
      <c r="E2274" t="s">
        <v>8342</v>
      </c>
      <c r="F2274">
        <v>94</v>
      </c>
      <c r="G2274">
        <v>49607600</v>
      </c>
    </row>
    <row r="2275" spans="1:7" hidden="1">
      <c r="A2275" t="s">
        <v>132</v>
      </c>
      <c r="B2275">
        <v>20240429</v>
      </c>
      <c r="C2275">
        <v>490114</v>
      </c>
      <c r="D2275" t="s">
        <v>6190</v>
      </c>
      <c r="E2275" t="s">
        <v>1124</v>
      </c>
      <c r="F2275">
        <v>9</v>
      </c>
      <c r="G2275">
        <v>-132647</v>
      </c>
    </row>
    <row r="2276" spans="1:7" hidden="1">
      <c r="A2276" t="s">
        <v>132</v>
      </c>
      <c r="B2276">
        <v>20240429</v>
      </c>
      <c r="C2276">
        <v>490114</v>
      </c>
      <c r="D2276" t="s">
        <v>6190</v>
      </c>
      <c r="E2276" t="s">
        <v>1186</v>
      </c>
      <c r="F2276">
        <v>153</v>
      </c>
      <c r="G2276">
        <v>24274531</v>
      </c>
    </row>
    <row r="2277" spans="1:7" hidden="1">
      <c r="A2277" t="s">
        <v>132</v>
      </c>
      <c r="B2277">
        <v>20240429</v>
      </c>
      <c r="C2277">
        <v>490114</v>
      </c>
      <c r="D2277" t="s">
        <v>6190</v>
      </c>
      <c r="E2277" t="s">
        <v>1582</v>
      </c>
      <c r="F2277">
        <v>153</v>
      </c>
      <c r="G2277">
        <v>-491946</v>
      </c>
    </row>
    <row r="2278" spans="1:7" hidden="1">
      <c r="A2278" t="s">
        <v>132</v>
      </c>
      <c r="B2278">
        <v>20240429</v>
      </c>
      <c r="C2278">
        <v>490114</v>
      </c>
      <c r="D2278" t="s">
        <v>6190</v>
      </c>
      <c r="E2278" t="s">
        <v>8333</v>
      </c>
      <c r="F2278">
        <v>0</v>
      </c>
      <c r="G2278">
        <v>-310</v>
      </c>
    </row>
    <row r="2279" spans="1:7" hidden="1">
      <c r="A2279" t="s">
        <v>132</v>
      </c>
      <c r="B2279">
        <v>20240429</v>
      </c>
      <c r="C2279">
        <v>490114</v>
      </c>
      <c r="D2279" t="s">
        <v>6190</v>
      </c>
      <c r="E2279" t="s">
        <v>1583</v>
      </c>
      <c r="F2279">
        <v>0</v>
      </c>
      <c r="G2279">
        <v>-84403</v>
      </c>
    </row>
    <row r="2280" spans="1:7" hidden="1">
      <c r="A2280" t="s">
        <v>132</v>
      </c>
      <c r="B2280">
        <v>20240429</v>
      </c>
      <c r="C2280">
        <v>490114</v>
      </c>
      <c r="D2280" t="s">
        <v>6190</v>
      </c>
      <c r="E2280" t="s">
        <v>1207</v>
      </c>
      <c r="F2280">
        <v>0</v>
      </c>
      <c r="G2280">
        <v>-5527</v>
      </c>
    </row>
    <row r="2281" spans="1:7" hidden="1">
      <c r="A2281" t="s">
        <v>132</v>
      </c>
      <c r="B2281">
        <v>20240429</v>
      </c>
      <c r="C2281">
        <v>490114</v>
      </c>
      <c r="D2281" t="s">
        <v>6190</v>
      </c>
      <c r="E2281" t="s">
        <v>8358</v>
      </c>
      <c r="F2281">
        <v>0</v>
      </c>
      <c r="G2281">
        <v>-17687089</v>
      </c>
    </row>
    <row r="2282" spans="1:7" hidden="1">
      <c r="A2282" t="s">
        <v>132</v>
      </c>
      <c r="B2282">
        <v>20240430</v>
      </c>
      <c r="C2282">
        <v>490114</v>
      </c>
      <c r="D2282" t="s">
        <v>6190</v>
      </c>
      <c r="E2282" t="s">
        <v>1184</v>
      </c>
      <c r="F2282">
        <v>0</v>
      </c>
      <c r="G2282">
        <v>-339136</v>
      </c>
    </row>
    <row r="2283" spans="1:7" hidden="1">
      <c r="A2283" t="s">
        <v>132</v>
      </c>
      <c r="B2283">
        <v>20240430</v>
      </c>
      <c r="C2283">
        <v>490114</v>
      </c>
      <c r="D2283" t="s">
        <v>6190</v>
      </c>
      <c r="E2283" t="s">
        <v>1581</v>
      </c>
      <c r="F2283">
        <v>72</v>
      </c>
      <c r="G2283">
        <v>-22098236</v>
      </c>
    </row>
    <row r="2284" spans="1:7" hidden="1">
      <c r="A2284" t="s">
        <v>132</v>
      </c>
      <c r="B2284">
        <v>20240430</v>
      </c>
      <c r="C2284">
        <v>490114</v>
      </c>
      <c r="D2284" t="s">
        <v>6190</v>
      </c>
      <c r="E2284" t="s">
        <v>1085</v>
      </c>
      <c r="F2284">
        <v>0</v>
      </c>
      <c r="G2284">
        <v>-2336068</v>
      </c>
    </row>
    <row r="2285" spans="1:7" hidden="1">
      <c r="A2285" t="s">
        <v>132</v>
      </c>
      <c r="B2285">
        <v>20240430</v>
      </c>
      <c r="C2285">
        <v>490114</v>
      </c>
      <c r="D2285" t="s">
        <v>6190</v>
      </c>
      <c r="E2285" t="s">
        <v>1194</v>
      </c>
      <c r="F2285">
        <v>0</v>
      </c>
      <c r="G2285">
        <v>-57946618</v>
      </c>
    </row>
    <row r="2286" spans="1:7" hidden="1">
      <c r="A2286" t="s">
        <v>132</v>
      </c>
      <c r="B2286">
        <v>20240430</v>
      </c>
      <c r="C2286">
        <v>490114</v>
      </c>
      <c r="D2286" t="s">
        <v>6190</v>
      </c>
      <c r="E2286" t="s">
        <v>1181</v>
      </c>
      <c r="F2286">
        <v>49</v>
      </c>
      <c r="G2286">
        <v>8893648</v>
      </c>
    </row>
    <row r="2287" spans="1:7" hidden="1">
      <c r="A2287" t="s">
        <v>132</v>
      </c>
      <c r="B2287">
        <v>20240430</v>
      </c>
      <c r="C2287">
        <v>490114</v>
      </c>
      <c r="D2287" t="s">
        <v>6190</v>
      </c>
      <c r="E2287" t="s">
        <v>1084</v>
      </c>
      <c r="F2287">
        <v>55</v>
      </c>
      <c r="G2287">
        <v>12577124</v>
      </c>
    </row>
    <row r="2288" spans="1:7" hidden="1">
      <c r="A2288" t="s">
        <v>132</v>
      </c>
      <c r="B2288">
        <v>20240430</v>
      </c>
      <c r="C2288">
        <v>490114</v>
      </c>
      <c r="D2288" t="s">
        <v>6190</v>
      </c>
      <c r="E2288" t="s">
        <v>1035</v>
      </c>
      <c r="F2288">
        <v>466</v>
      </c>
      <c r="G2288">
        <v>11128849</v>
      </c>
    </row>
    <row r="2289" spans="1:7" hidden="1">
      <c r="A2289" t="s">
        <v>132</v>
      </c>
      <c r="B2289">
        <v>20240430</v>
      </c>
      <c r="C2289">
        <v>490114</v>
      </c>
      <c r="D2289" t="s">
        <v>6190</v>
      </c>
      <c r="E2289" t="s">
        <v>1066</v>
      </c>
      <c r="F2289">
        <v>95</v>
      </c>
      <c r="G2289">
        <v>10597152</v>
      </c>
    </row>
    <row r="2290" spans="1:7" hidden="1">
      <c r="A2290" t="s">
        <v>132</v>
      </c>
      <c r="B2290">
        <v>20240430</v>
      </c>
      <c r="C2290">
        <v>490114</v>
      </c>
      <c r="D2290" t="s">
        <v>6190</v>
      </c>
      <c r="E2290" t="s">
        <v>1064</v>
      </c>
      <c r="F2290">
        <v>0</v>
      </c>
      <c r="G2290">
        <v>-771157</v>
      </c>
    </row>
    <row r="2291" spans="1:7" hidden="1">
      <c r="A2291" t="s">
        <v>132</v>
      </c>
      <c r="B2291">
        <v>20240430</v>
      </c>
      <c r="C2291">
        <v>490114</v>
      </c>
      <c r="D2291" t="s">
        <v>6190</v>
      </c>
      <c r="E2291" t="s">
        <v>1092</v>
      </c>
      <c r="F2291">
        <v>0</v>
      </c>
      <c r="G2291">
        <v>-17321922</v>
      </c>
    </row>
    <row r="2292" spans="1:7" hidden="1">
      <c r="A2292" t="s">
        <v>132</v>
      </c>
      <c r="B2292">
        <v>20240430</v>
      </c>
      <c r="C2292">
        <v>490114</v>
      </c>
      <c r="D2292" t="s">
        <v>6190</v>
      </c>
      <c r="E2292" t="s">
        <v>9048</v>
      </c>
      <c r="F2292">
        <v>39</v>
      </c>
      <c r="G2292">
        <v>2169294</v>
      </c>
    </row>
    <row r="2293" spans="1:7" hidden="1">
      <c r="A2293" t="s">
        <v>132</v>
      </c>
      <c r="B2293">
        <v>20240430</v>
      </c>
      <c r="C2293">
        <v>490114</v>
      </c>
      <c r="D2293" t="s">
        <v>6190</v>
      </c>
      <c r="E2293" t="s">
        <v>8342</v>
      </c>
      <c r="F2293">
        <v>95</v>
      </c>
      <c r="G2293">
        <v>49607695</v>
      </c>
    </row>
    <row r="2294" spans="1:7" hidden="1">
      <c r="A2294" t="s">
        <v>132</v>
      </c>
      <c r="B2294">
        <v>20240430</v>
      </c>
      <c r="C2294">
        <v>490114</v>
      </c>
      <c r="D2294" t="s">
        <v>6190</v>
      </c>
      <c r="E2294" t="s">
        <v>1124</v>
      </c>
      <c r="F2294">
        <v>9</v>
      </c>
      <c r="G2294">
        <v>-132638</v>
      </c>
    </row>
    <row r="2295" spans="1:7" hidden="1">
      <c r="A2295" t="s">
        <v>132</v>
      </c>
      <c r="B2295">
        <v>20240430</v>
      </c>
      <c r="C2295">
        <v>490114</v>
      </c>
      <c r="D2295" t="s">
        <v>6190</v>
      </c>
      <c r="E2295" t="s">
        <v>1186</v>
      </c>
      <c r="F2295">
        <v>154</v>
      </c>
      <c r="G2295">
        <v>24274685</v>
      </c>
    </row>
    <row r="2296" spans="1:7" hidden="1">
      <c r="A2296" t="s">
        <v>132</v>
      </c>
      <c r="B2296">
        <v>20240430</v>
      </c>
      <c r="C2296">
        <v>490114</v>
      </c>
      <c r="D2296" t="s">
        <v>6190</v>
      </c>
      <c r="E2296" t="s">
        <v>1582</v>
      </c>
      <c r="F2296">
        <v>154</v>
      </c>
      <c r="G2296">
        <v>-491792</v>
      </c>
    </row>
    <row r="2297" spans="1:7" hidden="1">
      <c r="A2297" t="s">
        <v>132</v>
      </c>
      <c r="B2297">
        <v>20240430</v>
      </c>
      <c r="C2297">
        <v>490114</v>
      </c>
      <c r="D2297" t="s">
        <v>6190</v>
      </c>
      <c r="E2297" t="s">
        <v>8333</v>
      </c>
      <c r="F2297">
        <v>0</v>
      </c>
      <c r="G2297">
        <v>-310</v>
      </c>
    </row>
    <row r="2298" spans="1:7" hidden="1">
      <c r="A2298" t="s">
        <v>132</v>
      </c>
      <c r="B2298">
        <v>20240430</v>
      </c>
      <c r="C2298">
        <v>490114</v>
      </c>
      <c r="D2298" t="s">
        <v>6190</v>
      </c>
      <c r="E2298" t="s">
        <v>1583</v>
      </c>
      <c r="F2298">
        <v>0</v>
      </c>
      <c r="G2298">
        <v>-84403</v>
      </c>
    </row>
    <row r="2299" spans="1:7" hidden="1">
      <c r="A2299" t="s">
        <v>132</v>
      </c>
      <c r="B2299">
        <v>20240430</v>
      </c>
      <c r="C2299">
        <v>490114</v>
      </c>
      <c r="D2299" t="s">
        <v>6190</v>
      </c>
      <c r="E2299" t="s">
        <v>1207</v>
      </c>
      <c r="F2299">
        <v>0</v>
      </c>
      <c r="G2299">
        <v>-5527</v>
      </c>
    </row>
    <row r="2300" spans="1:7" hidden="1">
      <c r="A2300" t="s">
        <v>132</v>
      </c>
      <c r="B2300">
        <v>20240430</v>
      </c>
      <c r="C2300">
        <v>490114</v>
      </c>
      <c r="D2300" t="s">
        <v>6190</v>
      </c>
      <c r="E2300" t="s">
        <v>8358</v>
      </c>
      <c r="F2300">
        <v>0</v>
      </c>
      <c r="G2300">
        <v>-17687089</v>
      </c>
    </row>
    <row r="2301" spans="1:7" hidden="1">
      <c r="A2301" t="s">
        <v>132</v>
      </c>
      <c r="B2301">
        <v>20240501</v>
      </c>
      <c r="C2301">
        <v>490114</v>
      </c>
      <c r="D2301" t="s">
        <v>6190</v>
      </c>
      <c r="E2301" t="s">
        <v>1184</v>
      </c>
      <c r="F2301">
        <v>0</v>
      </c>
      <c r="G2301">
        <v>-339136</v>
      </c>
    </row>
    <row r="2302" spans="1:7" hidden="1">
      <c r="A2302" t="s">
        <v>132</v>
      </c>
      <c r="B2302">
        <v>20240501</v>
      </c>
      <c r="C2302">
        <v>490114</v>
      </c>
      <c r="D2302" t="s">
        <v>6190</v>
      </c>
      <c r="E2302" t="s">
        <v>1581</v>
      </c>
      <c r="F2302">
        <v>72</v>
      </c>
      <c r="G2302">
        <v>-22098164</v>
      </c>
    </row>
    <row r="2303" spans="1:7" hidden="1">
      <c r="A2303" t="s">
        <v>132</v>
      </c>
      <c r="B2303">
        <v>20240501</v>
      </c>
      <c r="C2303">
        <v>490114</v>
      </c>
      <c r="D2303" t="s">
        <v>6190</v>
      </c>
      <c r="E2303" t="s">
        <v>1085</v>
      </c>
      <c r="F2303">
        <v>0</v>
      </c>
      <c r="G2303">
        <v>-2336068</v>
      </c>
    </row>
    <row r="2304" spans="1:7" hidden="1">
      <c r="A2304" t="s">
        <v>132</v>
      </c>
      <c r="B2304">
        <v>20240501</v>
      </c>
      <c r="C2304">
        <v>490114</v>
      </c>
      <c r="D2304" t="s">
        <v>6190</v>
      </c>
      <c r="E2304" t="s">
        <v>1194</v>
      </c>
      <c r="F2304">
        <v>0</v>
      </c>
      <c r="G2304">
        <v>-57946618</v>
      </c>
    </row>
    <row r="2305" spans="1:7" hidden="1">
      <c r="A2305" t="s">
        <v>132</v>
      </c>
      <c r="B2305">
        <v>20240501</v>
      </c>
      <c r="C2305">
        <v>490114</v>
      </c>
      <c r="D2305" t="s">
        <v>6190</v>
      </c>
      <c r="E2305" t="s">
        <v>1181</v>
      </c>
      <c r="F2305">
        <v>49</v>
      </c>
      <c r="G2305">
        <v>8893697</v>
      </c>
    </row>
    <row r="2306" spans="1:7" hidden="1">
      <c r="A2306" t="s">
        <v>132</v>
      </c>
      <c r="B2306">
        <v>20240501</v>
      </c>
      <c r="C2306">
        <v>490114</v>
      </c>
      <c r="D2306" t="s">
        <v>6190</v>
      </c>
      <c r="E2306" t="s">
        <v>1084</v>
      </c>
      <c r="F2306">
        <v>55</v>
      </c>
      <c r="G2306">
        <v>12577179</v>
      </c>
    </row>
    <row r="2307" spans="1:7" hidden="1">
      <c r="A2307" t="s">
        <v>132</v>
      </c>
      <c r="B2307">
        <v>20240501</v>
      </c>
      <c r="C2307">
        <v>490114</v>
      </c>
      <c r="D2307" t="s">
        <v>6190</v>
      </c>
      <c r="E2307" t="s">
        <v>1035</v>
      </c>
      <c r="F2307">
        <v>466</v>
      </c>
      <c r="G2307">
        <v>11129315</v>
      </c>
    </row>
    <row r="2308" spans="1:7" hidden="1">
      <c r="A2308" t="s">
        <v>132</v>
      </c>
      <c r="B2308">
        <v>20240501</v>
      </c>
      <c r="C2308">
        <v>490114</v>
      </c>
      <c r="D2308" t="s">
        <v>6190</v>
      </c>
      <c r="E2308" t="s">
        <v>1066</v>
      </c>
      <c r="F2308">
        <v>95</v>
      </c>
      <c r="G2308">
        <v>10597247</v>
      </c>
    </row>
    <row r="2309" spans="1:7" hidden="1">
      <c r="A2309" t="s">
        <v>132</v>
      </c>
      <c r="B2309">
        <v>20240501</v>
      </c>
      <c r="C2309">
        <v>490114</v>
      </c>
      <c r="D2309" t="s">
        <v>6190</v>
      </c>
      <c r="E2309" t="s">
        <v>1064</v>
      </c>
      <c r="F2309">
        <v>0</v>
      </c>
      <c r="G2309">
        <v>-771157</v>
      </c>
    </row>
    <row r="2310" spans="1:7" hidden="1">
      <c r="A2310" t="s">
        <v>132</v>
      </c>
      <c r="B2310">
        <v>20240501</v>
      </c>
      <c r="C2310">
        <v>490114</v>
      </c>
      <c r="D2310" t="s">
        <v>6190</v>
      </c>
      <c r="E2310" t="s">
        <v>1092</v>
      </c>
      <c r="F2310">
        <v>0</v>
      </c>
      <c r="G2310">
        <v>-17321922</v>
      </c>
    </row>
    <row r="2311" spans="1:7" hidden="1">
      <c r="A2311" t="s">
        <v>132</v>
      </c>
      <c r="B2311">
        <v>20240501</v>
      </c>
      <c r="C2311">
        <v>490114</v>
      </c>
      <c r="D2311" t="s">
        <v>6190</v>
      </c>
      <c r="E2311" t="s">
        <v>9048</v>
      </c>
      <c r="F2311">
        <v>39</v>
      </c>
      <c r="G2311">
        <v>2169333</v>
      </c>
    </row>
    <row r="2312" spans="1:7" hidden="1">
      <c r="A2312" t="s">
        <v>132</v>
      </c>
      <c r="B2312">
        <v>20240501</v>
      </c>
      <c r="C2312">
        <v>490114</v>
      </c>
      <c r="D2312" t="s">
        <v>6190</v>
      </c>
      <c r="E2312" t="s">
        <v>8342</v>
      </c>
      <c r="F2312">
        <v>95</v>
      </c>
      <c r="G2312">
        <v>49607790</v>
      </c>
    </row>
    <row r="2313" spans="1:7" hidden="1">
      <c r="A2313" t="s">
        <v>132</v>
      </c>
      <c r="B2313">
        <v>20240501</v>
      </c>
      <c r="C2313">
        <v>490114</v>
      </c>
      <c r="D2313" t="s">
        <v>6190</v>
      </c>
      <c r="E2313" t="s">
        <v>1124</v>
      </c>
      <c r="F2313">
        <v>9</v>
      </c>
      <c r="G2313">
        <v>-132629</v>
      </c>
    </row>
    <row r="2314" spans="1:7" hidden="1">
      <c r="A2314" t="s">
        <v>132</v>
      </c>
      <c r="B2314">
        <v>20240501</v>
      </c>
      <c r="C2314">
        <v>490114</v>
      </c>
      <c r="D2314" t="s">
        <v>6190</v>
      </c>
      <c r="E2314" t="s">
        <v>1186</v>
      </c>
      <c r="F2314">
        <v>154</v>
      </c>
      <c r="G2314">
        <v>24274839</v>
      </c>
    </row>
    <row r="2315" spans="1:7" hidden="1">
      <c r="A2315" t="s">
        <v>132</v>
      </c>
      <c r="B2315">
        <v>20240501</v>
      </c>
      <c r="C2315">
        <v>490114</v>
      </c>
      <c r="D2315" t="s">
        <v>6190</v>
      </c>
      <c r="E2315" t="s">
        <v>1582</v>
      </c>
      <c r="F2315">
        <v>154</v>
      </c>
      <c r="G2315">
        <v>-491638</v>
      </c>
    </row>
    <row r="2316" spans="1:7" hidden="1">
      <c r="A2316" t="s">
        <v>132</v>
      </c>
      <c r="B2316">
        <v>20240501</v>
      </c>
      <c r="C2316">
        <v>490114</v>
      </c>
      <c r="D2316" t="s">
        <v>6190</v>
      </c>
      <c r="E2316" t="s">
        <v>8333</v>
      </c>
      <c r="F2316">
        <v>0</v>
      </c>
      <c r="G2316">
        <v>-310</v>
      </c>
    </row>
    <row r="2317" spans="1:7" hidden="1">
      <c r="A2317" t="s">
        <v>132</v>
      </c>
      <c r="B2317">
        <v>20240501</v>
      </c>
      <c r="C2317">
        <v>490114</v>
      </c>
      <c r="D2317" t="s">
        <v>6190</v>
      </c>
      <c r="E2317" t="s">
        <v>1583</v>
      </c>
      <c r="F2317">
        <v>0</v>
      </c>
      <c r="G2317">
        <v>-84403</v>
      </c>
    </row>
    <row r="2318" spans="1:7" hidden="1">
      <c r="A2318" t="s">
        <v>132</v>
      </c>
      <c r="B2318">
        <v>20240501</v>
      </c>
      <c r="C2318">
        <v>490114</v>
      </c>
      <c r="D2318" t="s">
        <v>6190</v>
      </c>
      <c r="E2318" t="s">
        <v>1207</v>
      </c>
      <c r="F2318">
        <v>0</v>
      </c>
      <c r="G2318">
        <v>-5527</v>
      </c>
    </row>
    <row r="2319" spans="1:7" hidden="1">
      <c r="A2319" t="s">
        <v>132</v>
      </c>
      <c r="B2319">
        <v>20240501</v>
      </c>
      <c r="C2319">
        <v>490114</v>
      </c>
      <c r="D2319" t="s">
        <v>6190</v>
      </c>
      <c r="E2319" t="s">
        <v>8358</v>
      </c>
      <c r="F2319">
        <v>0</v>
      </c>
      <c r="G2319">
        <v>-17687089</v>
      </c>
    </row>
    <row r="2320" spans="1:7" hidden="1">
      <c r="A2320" t="s">
        <v>132</v>
      </c>
      <c r="B2320">
        <v>20240502</v>
      </c>
      <c r="C2320">
        <v>490114</v>
      </c>
      <c r="D2320" t="s">
        <v>6190</v>
      </c>
      <c r="E2320" t="s">
        <v>1184</v>
      </c>
      <c r="F2320">
        <v>0</v>
      </c>
      <c r="G2320">
        <v>-339136</v>
      </c>
    </row>
    <row r="2321" spans="1:7" hidden="1">
      <c r="A2321" t="s">
        <v>132</v>
      </c>
      <c r="B2321">
        <v>20240502</v>
      </c>
      <c r="C2321">
        <v>490114</v>
      </c>
      <c r="D2321" t="s">
        <v>6190</v>
      </c>
      <c r="E2321" t="s">
        <v>1581</v>
      </c>
      <c r="F2321">
        <v>71</v>
      </c>
      <c r="G2321">
        <v>-22098093</v>
      </c>
    </row>
    <row r="2322" spans="1:7" hidden="1">
      <c r="A2322" t="s">
        <v>132</v>
      </c>
      <c r="B2322">
        <v>20240502</v>
      </c>
      <c r="C2322">
        <v>490114</v>
      </c>
      <c r="D2322" t="s">
        <v>6190</v>
      </c>
      <c r="E2322" t="s">
        <v>1085</v>
      </c>
      <c r="F2322">
        <v>0</v>
      </c>
      <c r="G2322">
        <v>-2336068</v>
      </c>
    </row>
    <row r="2323" spans="1:7" hidden="1">
      <c r="A2323" t="s">
        <v>132</v>
      </c>
      <c r="B2323">
        <v>20240502</v>
      </c>
      <c r="C2323">
        <v>490114</v>
      </c>
      <c r="D2323" t="s">
        <v>6190</v>
      </c>
      <c r="E2323" t="s">
        <v>1194</v>
      </c>
      <c r="F2323">
        <v>0</v>
      </c>
      <c r="G2323">
        <v>-57946618</v>
      </c>
    </row>
    <row r="2324" spans="1:7" hidden="1">
      <c r="A2324" t="s">
        <v>132</v>
      </c>
      <c r="B2324">
        <v>20240502</v>
      </c>
      <c r="C2324">
        <v>490114</v>
      </c>
      <c r="D2324" t="s">
        <v>6190</v>
      </c>
      <c r="E2324" t="s">
        <v>1181</v>
      </c>
      <c r="F2324">
        <v>48</v>
      </c>
      <c r="G2324">
        <v>8893745</v>
      </c>
    </row>
    <row r="2325" spans="1:7" hidden="1">
      <c r="A2325" t="s">
        <v>132</v>
      </c>
      <c r="B2325">
        <v>20240502</v>
      </c>
      <c r="C2325">
        <v>490114</v>
      </c>
      <c r="D2325" t="s">
        <v>6190</v>
      </c>
      <c r="E2325" t="s">
        <v>1084</v>
      </c>
      <c r="F2325">
        <v>55</v>
      </c>
      <c r="G2325">
        <v>12577234</v>
      </c>
    </row>
    <row r="2326" spans="1:7" hidden="1">
      <c r="A2326" t="s">
        <v>132</v>
      </c>
      <c r="B2326">
        <v>20240502</v>
      </c>
      <c r="C2326">
        <v>490114</v>
      </c>
      <c r="D2326" t="s">
        <v>6190</v>
      </c>
      <c r="E2326" t="s">
        <v>1035</v>
      </c>
      <c r="F2326">
        <v>462</v>
      </c>
      <c r="G2326">
        <v>11129777</v>
      </c>
    </row>
    <row r="2327" spans="1:7" hidden="1">
      <c r="A2327" t="s">
        <v>132</v>
      </c>
      <c r="B2327">
        <v>20240502</v>
      </c>
      <c r="C2327">
        <v>490114</v>
      </c>
      <c r="D2327" t="s">
        <v>6190</v>
      </c>
      <c r="E2327" t="s">
        <v>1066</v>
      </c>
      <c r="F2327">
        <v>94</v>
      </c>
      <c r="G2327">
        <v>10597341</v>
      </c>
    </row>
    <row r="2328" spans="1:7" hidden="1">
      <c r="A2328" t="s">
        <v>132</v>
      </c>
      <c r="B2328">
        <v>20240502</v>
      </c>
      <c r="C2328">
        <v>490114</v>
      </c>
      <c r="D2328" t="s">
        <v>6190</v>
      </c>
      <c r="E2328" t="s">
        <v>1064</v>
      </c>
      <c r="F2328">
        <v>0</v>
      </c>
      <c r="G2328">
        <v>-771157</v>
      </c>
    </row>
    <row r="2329" spans="1:7" hidden="1">
      <c r="A2329" t="s">
        <v>132</v>
      </c>
      <c r="B2329">
        <v>20240502</v>
      </c>
      <c r="C2329">
        <v>490114</v>
      </c>
      <c r="D2329" t="s">
        <v>6190</v>
      </c>
      <c r="E2329" t="s">
        <v>1092</v>
      </c>
      <c r="F2329">
        <v>0</v>
      </c>
      <c r="G2329">
        <v>-17321922</v>
      </c>
    </row>
    <row r="2330" spans="1:7" hidden="1">
      <c r="A2330" t="s">
        <v>132</v>
      </c>
      <c r="B2330">
        <v>20240502</v>
      </c>
      <c r="C2330">
        <v>490114</v>
      </c>
      <c r="D2330" t="s">
        <v>6190</v>
      </c>
      <c r="E2330" t="s">
        <v>9048</v>
      </c>
      <c r="F2330">
        <v>39</v>
      </c>
      <c r="G2330">
        <v>2169372</v>
      </c>
    </row>
    <row r="2331" spans="1:7" hidden="1">
      <c r="A2331" t="s">
        <v>132</v>
      </c>
      <c r="B2331">
        <v>20240502</v>
      </c>
      <c r="C2331">
        <v>490114</v>
      </c>
      <c r="D2331" t="s">
        <v>6190</v>
      </c>
      <c r="E2331" t="s">
        <v>8342</v>
      </c>
      <c r="F2331">
        <v>94</v>
      </c>
      <c r="G2331">
        <v>49607884</v>
      </c>
    </row>
    <row r="2332" spans="1:7" hidden="1">
      <c r="A2332" t="s">
        <v>132</v>
      </c>
      <c r="B2332">
        <v>20240502</v>
      </c>
      <c r="C2332">
        <v>490114</v>
      </c>
      <c r="D2332" t="s">
        <v>6190</v>
      </c>
      <c r="E2332" t="s">
        <v>1124</v>
      </c>
      <c r="F2332">
        <v>9</v>
      </c>
      <c r="G2332">
        <v>-132620</v>
      </c>
    </row>
    <row r="2333" spans="1:7" hidden="1">
      <c r="A2333" t="s">
        <v>132</v>
      </c>
      <c r="B2333">
        <v>20240502</v>
      </c>
      <c r="C2333">
        <v>490114</v>
      </c>
      <c r="D2333" t="s">
        <v>6190</v>
      </c>
      <c r="E2333" t="s">
        <v>1186</v>
      </c>
      <c r="F2333">
        <v>153</v>
      </c>
      <c r="G2333">
        <v>24274992</v>
      </c>
    </row>
    <row r="2334" spans="1:7" hidden="1">
      <c r="A2334" t="s">
        <v>132</v>
      </c>
      <c r="B2334">
        <v>20240502</v>
      </c>
      <c r="C2334">
        <v>490114</v>
      </c>
      <c r="D2334" t="s">
        <v>6190</v>
      </c>
      <c r="E2334" t="s">
        <v>1582</v>
      </c>
      <c r="F2334">
        <v>153</v>
      </c>
      <c r="G2334">
        <v>-491485</v>
      </c>
    </row>
    <row r="2335" spans="1:7" hidden="1">
      <c r="A2335" t="s">
        <v>132</v>
      </c>
      <c r="B2335">
        <v>20240502</v>
      </c>
      <c r="C2335">
        <v>490114</v>
      </c>
      <c r="D2335" t="s">
        <v>6190</v>
      </c>
      <c r="E2335" t="s">
        <v>8333</v>
      </c>
      <c r="F2335">
        <v>0</v>
      </c>
      <c r="G2335">
        <v>-310</v>
      </c>
    </row>
    <row r="2336" spans="1:7" hidden="1">
      <c r="A2336" t="s">
        <v>132</v>
      </c>
      <c r="B2336">
        <v>20240502</v>
      </c>
      <c r="C2336">
        <v>490114</v>
      </c>
      <c r="D2336" t="s">
        <v>6190</v>
      </c>
      <c r="E2336" t="s">
        <v>1583</v>
      </c>
      <c r="F2336">
        <v>0</v>
      </c>
      <c r="G2336">
        <v>-84403</v>
      </c>
    </row>
    <row r="2337" spans="1:7" hidden="1">
      <c r="A2337" t="s">
        <v>132</v>
      </c>
      <c r="B2337">
        <v>20240502</v>
      </c>
      <c r="C2337">
        <v>490114</v>
      </c>
      <c r="D2337" t="s">
        <v>6190</v>
      </c>
      <c r="E2337" t="s">
        <v>1207</v>
      </c>
      <c r="F2337">
        <v>0</v>
      </c>
      <c r="G2337">
        <v>-5527</v>
      </c>
    </row>
    <row r="2338" spans="1:7" hidden="1">
      <c r="A2338" t="s">
        <v>132</v>
      </c>
      <c r="B2338">
        <v>20240502</v>
      </c>
      <c r="C2338">
        <v>490114</v>
      </c>
      <c r="D2338" t="s">
        <v>6190</v>
      </c>
      <c r="E2338" t="s">
        <v>8358</v>
      </c>
      <c r="F2338">
        <v>0</v>
      </c>
      <c r="G2338">
        <v>-17687089</v>
      </c>
    </row>
    <row r="2339" spans="1:7" hidden="1">
      <c r="A2339" t="s">
        <v>132</v>
      </c>
      <c r="B2339">
        <v>20240503</v>
      </c>
      <c r="C2339">
        <v>490114</v>
      </c>
      <c r="D2339" t="s">
        <v>6190</v>
      </c>
      <c r="E2339" t="s">
        <v>1184</v>
      </c>
      <c r="F2339">
        <v>0</v>
      </c>
      <c r="G2339">
        <v>-339136</v>
      </c>
    </row>
    <row r="2340" spans="1:7" hidden="1">
      <c r="A2340" t="s">
        <v>132</v>
      </c>
      <c r="B2340">
        <v>20240503</v>
      </c>
      <c r="C2340">
        <v>490114</v>
      </c>
      <c r="D2340" t="s">
        <v>6190</v>
      </c>
      <c r="E2340" t="s">
        <v>1581</v>
      </c>
      <c r="F2340">
        <v>71</v>
      </c>
      <c r="G2340">
        <v>-22098022</v>
      </c>
    </row>
    <row r="2341" spans="1:7" hidden="1">
      <c r="A2341" t="s">
        <v>132</v>
      </c>
      <c r="B2341">
        <v>20240503</v>
      </c>
      <c r="C2341">
        <v>490114</v>
      </c>
      <c r="D2341" t="s">
        <v>6190</v>
      </c>
      <c r="E2341" t="s">
        <v>1085</v>
      </c>
      <c r="F2341">
        <v>0</v>
      </c>
      <c r="G2341">
        <v>-2336068</v>
      </c>
    </row>
    <row r="2342" spans="1:7" hidden="1">
      <c r="A2342" t="s">
        <v>132</v>
      </c>
      <c r="B2342">
        <v>20240503</v>
      </c>
      <c r="C2342">
        <v>490114</v>
      </c>
      <c r="D2342" t="s">
        <v>6190</v>
      </c>
      <c r="E2342" t="s">
        <v>1194</v>
      </c>
      <c r="F2342">
        <v>0</v>
      </c>
      <c r="G2342">
        <v>-57946618</v>
      </c>
    </row>
    <row r="2343" spans="1:7" hidden="1">
      <c r="A2343" t="s">
        <v>132</v>
      </c>
      <c r="B2343">
        <v>20240503</v>
      </c>
      <c r="C2343">
        <v>490114</v>
      </c>
      <c r="D2343" t="s">
        <v>6190</v>
      </c>
      <c r="E2343" t="s">
        <v>1181</v>
      </c>
      <c r="F2343">
        <v>48</v>
      </c>
      <c r="G2343">
        <v>8893793</v>
      </c>
    </row>
    <row r="2344" spans="1:7" hidden="1">
      <c r="A2344" t="s">
        <v>132</v>
      </c>
      <c r="B2344">
        <v>20240503</v>
      </c>
      <c r="C2344">
        <v>490114</v>
      </c>
      <c r="D2344" t="s">
        <v>6190</v>
      </c>
      <c r="E2344" t="s">
        <v>1084</v>
      </c>
      <c r="F2344">
        <v>55</v>
      </c>
      <c r="G2344">
        <v>12577289</v>
      </c>
    </row>
    <row r="2345" spans="1:7" hidden="1">
      <c r="A2345" t="s">
        <v>132</v>
      </c>
      <c r="B2345">
        <v>20240503</v>
      </c>
      <c r="C2345">
        <v>490114</v>
      </c>
      <c r="D2345" t="s">
        <v>6190</v>
      </c>
      <c r="E2345" t="s">
        <v>1035</v>
      </c>
      <c r="F2345">
        <v>460</v>
      </c>
      <c r="G2345">
        <v>11130237</v>
      </c>
    </row>
    <row r="2346" spans="1:7" hidden="1">
      <c r="A2346" t="s">
        <v>132</v>
      </c>
      <c r="B2346">
        <v>20240503</v>
      </c>
      <c r="C2346">
        <v>490114</v>
      </c>
      <c r="D2346" t="s">
        <v>6190</v>
      </c>
      <c r="E2346" t="s">
        <v>1066</v>
      </c>
      <c r="F2346">
        <v>94</v>
      </c>
      <c r="G2346">
        <v>10597435</v>
      </c>
    </row>
    <row r="2347" spans="1:7" hidden="1">
      <c r="A2347" t="s">
        <v>132</v>
      </c>
      <c r="B2347">
        <v>20240503</v>
      </c>
      <c r="C2347">
        <v>490114</v>
      </c>
      <c r="D2347" t="s">
        <v>6190</v>
      </c>
      <c r="E2347" t="s">
        <v>1064</v>
      </c>
      <c r="F2347">
        <v>0</v>
      </c>
      <c r="G2347">
        <v>-771157</v>
      </c>
    </row>
    <row r="2348" spans="1:7" hidden="1">
      <c r="A2348" t="s">
        <v>132</v>
      </c>
      <c r="B2348">
        <v>20240503</v>
      </c>
      <c r="C2348">
        <v>490114</v>
      </c>
      <c r="D2348" t="s">
        <v>6190</v>
      </c>
      <c r="E2348" t="s">
        <v>1092</v>
      </c>
      <c r="F2348">
        <v>0</v>
      </c>
      <c r="G2348">
        <v>-17321922</v>
      </c>
    </row>
    <row r="2349" spans="1:7" hidden="1">
      <c r="A2349" t="s">
        <v>132</v>
      </c>
      <c r="B2349">
        <v>20240503</v>
      </c>
      <c r="C2349">
        <v>490114</v>
      </c>
      <c r="D2349" t="s">
        <v>6190</v>
      </c>
      <c r="E2349" t="s">
        <v>9048</v>
      </c>
      <c r="F2349">
        <v>38</v>
      </c>
      <c r="G2349">
        <v>2169410</v>
      </c>
    </row>
    <row r="2350" spans="1:7" hidden="1">
      <c r="A2350" t="s">
        <v>132</v>
      </c>
      <c r="B2350">
        <v>20240503</v>
      </c>
      <c r="C2350">
        <v>490114</v>
      </c>
      <c r="D2350" t="s">
        <v>6190</v>
      </c>
      <c r="E2350" t="s">
        <v>8342</v>
      </c>
      <c r="F2350">
        <v>94</v>
      </c>
      <c r="G2350">
        <v>49607978</v>
      </c>
    </row>
    <row r="2351" spans="1:7" hidden="1">
      <c r="A2351" t="s">
        <v>132</v>
      </c>
      <c r="B2351">
        <v>20240503</v>
      </c>
      <c r="C2351">
        <v>490114</v>
      </c>
      <c r="D2351" t="s">
        <v>6190</v>
      </c>
      <c r="E2351" t="s">
        <v>1124</v>
      </c>
      <c r="F2351">
        <v>9</v>
      </c>
      <c r="G2351">
        <v>-132611</v>
      </c>
    </row>
    <row r="2352" spans="1:7" hidden="1">
      <c r="A2352" t="s">
        <v>132</v>
      </c>
      <c r="B2352">
        <v>20240503</v>
      </c>
      <c r="C2352">
        <v>490114</v>
      </c>
      <c r="D2352" t="s">
        <v>6190</v>
      </c>
      <c r="E2352" t="s">
        <v>1186</v>
      </c>
      <c r="F2352">
        <v>152</v>
      </c>
      <c r="G2352">
        <v>24275144</v>
      </c>
    </row>
    <row r="2353" spans="1:7" hidden="1">
      <c r="A2353" t="s">
        <v>132</v>
      </c>
      <c r="B2353">
        <v>20240503</v>
      </c>
      <c r="C2353">
        <v>490114</v>
      </c>
      <c r="D2353" t="s">
        <v>6190</v>
      </c>
      <c r="E2353" t="s">
        <v>1582</v>
      </c>
      <c r="F2353">
        <v>152</v>
      </c>
      <c r="G2353">
        <v>-491333</v>
      </c>
    </row>
    <row r="2354" spans="1:7" hidden="1">
      <c r="A2354" t="s">
        <v>132</v>
      </c>
      <c r="B2354">
        <v>20240503</v>
      </c>
      <c r="C2354">
        <v>490114</v>
      </c>
      <c r="D2354" t="s">
        <v>6190</v>
      </c>
      <c r="E2354" t="s">
        <v>8333</v>
      </c>
      <c r="F2354">
        <v>0</v>
      </c>
      <c r="G2354">
        <v>-310</v>
      </c>
    </row>
    <row r="2355" spans="1:7" hidden="1">
      <c r="A2355" t="s">
        <v>132</v>
      </c>
      <c r="B2355">
        <v>20240503</v>
      </c>
      <c r="C2355">
        <v>490114</v>
      </c>
      <c r="D2355" t="s">
        <v>6190</v>
      </c>
      <c r="E2355" t="s">
        <v>1583</v>
      </c>
      <c r="F2355">
        <v>0</v>
      </c>
      <c r="G2355">
        <v>-84403</v>
      </c>
    </row>
    <row r="2356" spans="1:7" hidden="1">
      <c r="A2356" t="s">
        <v>132</v>
      </c>
      <c r="B2356">
        <v>20240503</v>
      </c>
      <c r="C2356">
        <v>490114</v>
      </c>
      <c r="D2356" t="s">
        <v>6190</v>
      </c>
      <c r="E2356" t="s">
        <v>1207</v>
      </c>
      <c r="F2356">
        <v>0</v>
      </c>
      <c r="G2356">
        <v>-5527</v>
      </c>
    </row>
    <row r="2357" spans="1:7" hidden="1">
      <c r="A2357" t="s">
        <v>132</v>
      </c>
      <c r="B2357">
        <v>20240503</v>
      </c>
      <c r="C2357">
        <v>490114</v>
      </c>
      <c r="D2357" t="s">
        <v>6190</v>
      </c>
      <c r="E2357" t="s">
        <v>8358</v>
      </c>
      <c r="F2357">
        <v>0</v>
      </c>
      <c r="G2357">
        <v>-17687089</v>
      </c>
    </row>
    <row r="2358" spans="1:7" hidden="1">
      <c r="A2358" t="s">
        <v>132</v>
      </c>
      <c r="B2358">
        <v>20240504</v>
      </c>
      <c r="C2358">
        <v>490114</v>
      </c>
      <c r="D2358" t="s">
        <v>6190</v>
      </c>
      <c r="E2358" t="s">
        <v>1184</v>
      </c>
      <c r="F2358">
        <v>0</v>
      </c>
      <c r="G2358">
        <v>-339136</v>
      </c>
    </row>
    <row r="2359" spans="1:7" hidden="1">
      <c r="A2359" t="s">
        <v>132</v>
      </c>
      <c r="B2359">
        <v>20240504</v>
      </c>
      <c r="C2359">
        <v>490114</v>
      </c>
      <c r="D2359" t="s">
        <v>6190</v>
      </c>
      <c r="E2359" t="s">
        <v>1581</v>
      </c>
      <c r="F2359">
        <v>71</v>
      </c>
      <c r="G2359">
        <v>-22097951</v>
      </c>
    </row>
    <row r="2360" spans="1:7" hidden="1">
      <c r="A2360" t="s">
        <v>132</v>
      </c>
      <c r="B2360">
        <v>20240504</v>
      </c>
      <c r="C2360">
        <v>490114</v>
      </c>
      <c r="D2360" t="s">
        <v>6190</v>
      </c>
      <c r="E2360" t="s">
        <v>1085</v>
      </c>
      <c r="F2360">
        <v>0</v>
      </c>
      <c r="G2360">
        <v>-2336068</v>
      </c>
    </row>
    <row r="2361" spans="1:7" hidden="1">
      <c r="A2361" t="s">
        <v>132</v>
      </c>
      <c r="B2361">
        <v>20240504</v>
      </c>
      <c r="C2361">
        <v>490114</v>
      </c>
      <c r="D2361" t="s">
        <v>6190</v>
      </c>
      <c r="E2361" t="s">
        <v>1194</v>
      </c>
      <c r="F2361">
        <v>0</v>
      </c>
      <c r="G2361">
        <v>-57946618</v>
      </c>
    </row>
    <row r="2362" spans="1:7" hidden="1">
      <c r="A2362" t="s">
        <v>132</v>
      </c>
      <c r="B2362">
        <v>20240504</v>
      </c>
      <c r="C2362">
        <v>490114</v>
      </c>
      <c r="D2362" t="s">
        <v>6190</v>
      </c>
      <c r="E2362" t="s">
        <v>1181</v>
      </c>
      <c r="F2362">
        <v>48</v>
      </c>
      <c r="G2362">
        <v>8893841</v>
      </c>
    </row>
    <row r="2363" spans="1:7" hidden="1">
      <c r="A2363" t="s">
        <v>132</v>
      </c>
      <c r="B2363">
        <v>20240504</v>
      </c>
      <c r="C2363">
        <v>490114</v>
      </c>
      <c r="D2363" t="s">
        <v>6190</v>
      </c>
      <c r="E2363" t="s">
        <v>1084</v>
      </c>
      <c r="F2363">
        <v>55</v>
      </c>
      <c r="G2363">
        <v>12577344</v>
      </c>
    </row>
    <row r="2364" spans="1:7" hidden="1">
      <c r="A2364" t="s">
        <v>132</v>
      </c>
      <c r="B2364">
        <v>20240504</v>
      </c>
      <c r="C2364">
        <v>490114</v>
      </c>
      <c r="D2364" t="s">
        <v>6190</v>
      </c>
      <c r="E2364" t="s">
        <v>1035</v>
      </c>
      <c r="F2364">
        <v>460</v>
      </c>
      <c r="G2364">
        <v>11130697</v>
      </c>
    </row>
    <row r="2365" spans="1:7" hidden="1">
      <c r="A2365" t="s">
        <v>132</v>
      </c>
      <c r="B2365">
        <v>20240504</v>
      </c>
      <c r="C2365">
        <v>490114</v>
      </c>
      <c r="D2365" t="s">
        <v>6190</v>
      </c>
      <c r="E2365" t="s">
        <v>1066</v>
      </c>
      <c r="F2365">
        <v>94</v>
      </c>
      <c r="G2365">
        <v>10597529</v>
      </c>
    </row>
    <row r="2366" spans="1:7" hidden="1">
      <c r="A2366" t="s">
        <v>132</v>
      </c>
      <c r="B2366">
        <v>20240504</v>
      </c>
      <c r="C2366">
        <v>490114</v>
      </c>
      <c r="D2366" t="s">
        <v>6190</v>
      </c>
      <c r="E2366" t="s">
        <v>1064</v>
      </c>
      <c r="F2366">
        <v>0</v>
      </c>
      <c r="G2366">
        <v>-771157</v>
      </c>
    </row>
    <row r="2367" spans="1:7" hidden="1">
      <c r="A2367" t="s">
        <v>132</v>
      </c>
      <c r="B2367">
        <v>20240504</v>
      </c>
      <c r="C2367">
        <v>490114</v>
      </c>
      <c r="D2367" t="s">
        <v>6190</v>
      </c>
      <c r="E2367" t="s">
        <v>1092</v>
      </c>
      <c r="F2367">
        <v>0</v>
      </c>
      <c r="G2367">
        <v>-17321922</v>
      </c>
    </row>
    <row r="2368" spans="1:7" hidden="1">
      <c r="A2368" t="s">
        <v>132</v>
      </c>
      <c r="B2368">
        <v>20240504</v>
      </c>
      <c r="C2368">
        <v>490114</v>
      </c>
      <c r="D2368" t="s">
        <v>6190</v>
      </c>
      <c r="E2368" t="s">
        <v>9048</v>
      </c>
      <c r="F2368">
        <v>38</v>
      </c>
      <c r="G2368">
        <v>2169448</v>
      </c>
    </row>
    <row r="2369" spans="1:7" hidden="1">
      <c r="A2369" t="s">
        <v>132</v>
      </c>
      <c r="B2369">
        <v>20240504</v>
      </c>
      <c r="C2369">
        <v>490114</v>
      </c>
      <c r="D2369" t="s">
        <v>6190</v>
      </c>
      <c r="E2369" t="s">
        <v>8342</v>
      </c>
      <c r="F2369">
        <v>94</v>
      </c>
      <c r="G2369">
        <v>49608072</v>
      </c>
    </row>
    <row r="2370" spans="1:7" hidden="1">
      <c r="A2370" t="s">
        <v>132</v>
      </c>
      <c r="B2370">
        <v>20240504</v>
      </c>
      <c r="C2370">
        <v>490114</v>
      </c>
      <c r="D2370" t="s">
        <v>6190</v>
      </c>
      <c r="E2370" t="s">
        <v>1124</v>
      </c>
      <c r="F2370">
        <v>9</v>
      </c>
      <c r="G2370">
        <v>-132602</v>
      </c>
    </row>
    <row r="2371" spans="1:7" hidden="1">
      <c r="A2371" t="s">
        <v>132</v>
      </c>
      <c r="B2371">
        <v>20240504</v>
      </c>
      <c r="C2371">
        <v>490114</v>
      </c>
      <c r="D2371" t="s">
        <v>6190</v>
      </c>
      <c r="E2371" t="s">
        <v>1186</v>
      </c>
      <c r="F2371">
        <v>152</v>
      </c>
      <c r="G2371">
        <v>24275296</v>
      </c>
    </row>
    <row r="2372" spans="1:7" hidden="1">
      <c r="A2372" t="s">
        <v>132</v>
      </c>
      <c r="B2372">
        <v>20240504</v>
      </c>
      <c r="C2372">
        <v>490114</v>
      </c>
      <c r="D2372" t="s">
        <v>6190</v>
      </c>
      <c r="E2372" t="s">
        <v>1582</v>
      </c>
      <c r="F2372">
        <v>152</v>
      </c>
      <c r="G2372">
        <v>-491181</v>
      </c>
    </row>
    <row r="2373" spans="1:7" hidden="1">
      <c r="A2373" t="s">
        <v>132</v>
      </c>
      <c r="B2373">
        <v>20240504</v>
      </c>
      <c r="C2373">
        <v>490114</v>
      </c>
      <c r="D2373" t="s">
        <v>6190</v>
      </c>
      <c r="E2373" t="s">
        <v>8333</v>
      </c>
      <c r="F2373">
        <v>0</v>
      </c>
      <c r="G2373">
        <v>-310</v>
      </c>
    </row>
    <row r="2374" spans="1:7" hidden="1">
      <c r="A2374" t="s">
        <v>132</v>
      </c>
      <c r="B2374">
        <v>20240504</v>
      </c>
      <c r="C2374">
        <v>490114</v>
      </c>
      <c r="D2374" t="s">
        <v>6190</v>
      </c>
      <c r="E2374" t="s">
        <v>1583</v>
      </c>
      <c r="F2374">
        <v>0</v>
      </c>
      <c r="G2374">
        <v>-84403</v>
      </c>
    </row>
    <row r="2375" spans="1:7" hidden="1">
      <c r="A2375" t="s">
        <v>132</v>
      </c>
      <c r="B2375">
        <v>20240504</v>
      </c>
      <c r="C2375">
        <v>490114</v>
      </c>
      <c r="D2375" t="s">
        <v>6190</v>
      </c>
      <c r="E2375" t="s">
        <v>1207</v>
      </c>
      <c r="F2375">
        <v>0</v>
      </c>
      <c r="G2375">
        <v>-5527</v>
      </c>
    </row>
    <row r="2376" spans="1:7" hidden="1">
      <c r="A2376" t="s">
        <v>132</v>
      </c>
      <c r="B2376">
        <v>20240504</v>
      </c>
      <c r="C2376">
        <v>490114</v>
      </c>
      <c r="D2376" t="s">
        <v>6190</v>
      </c>
      <c r="E2376" t="s">
        <v>8358</v>
      </c>
      <c r="F2376">
        <v>0</v>
      </c>
      <c r="G2376">
        <v>-17687089</v>
      </c>
    </row>
    <row r="2377" spans="1:7" hidden="1">
      <c r="A2377" t="s">
        <v>132</v>
      </c>
      <c r="B2377">
        <v>20240505</v>
      </c>
      <c r="C2377">
        <v>490114</v>
      </c>
      <c r="D2377" t="s">
        <v>6190</v>
      </c>
      <c r="E2377" t="s">
        <v>1184</v>
      </c>
      <c r="F2377">
        <v>0</v>
      </c>
      <c r="G2377">
        <v>-339136</v>
      </c>
    </row>
    <row r="2378" spans="1:7" hidden="1">
      <c r="A2378" t="s">
        <v>132</v>
      </c>
      <c r="B2378">
        <v>20240505</v>
      </c>
      <c r="C2378">
        <v>490114</v>
      </c>
      <c r="D2378" t="s">
        <v>6190</v>
      </c>
      <c r="E2378" t="s">
        <v>1581</v>
      </c>
      <c r="F2378">
        <v>71</v>
      </c>
      <c r="G2378">
        <v>-22097880</v>
      </c>
    </row>
    <row r="2379" spans="1:7" hidden="1">
      <c r="A2379" t="s">
        <v>132</v>
      </c>
      <c r="B2379">
        <v>20240505</v>
      </c>
      <c r="C2379">
        <v>490114</v>
      </c>
      <c r="D2379" t="s">
        <v>6190</v>
      </c>
      <c r="E2379" t="s">
        <v>1085</v>
      </c>
      <c r="F2379">
        <v>0</v>
      </c>
      <c r="G2379">
        <v>-2336068</v>
      </c>
    </row>
    <row r="2380" spans="1:7" hidden="1">
      <c r="A2380" t="s">
        <v>132</v>
      </c>
      <c r="B2380">
        <v>20240505</v>
      </c>
      <c r="C2380">
        <v>490114</v>
      </c>
      <c r="D2380" t="s">
        <v>6190</v>
      </c>
      <c r="E2380" t="s">
        <v>1194</v>
      </c>
      <c r="F2380">
        <v>0</v>
      </c>
      <c r="G2380">
        <v>-57946618</v>
      </c>
    </row>
    <row r="2381" spans="1:7" hidden="1">
      <c r="A2381" t="s">
        <v>132</v>
      </c>
      <c r="B2381">
        <v>20240505</v>
      </c>
      <c r="C2381">
        <v>490114</v>
      </c>
      <c r="D2381" t="s">
        <v>6190</v>
      </c>
      <c r="E2381" t="s">
        <v>1181</v>
      </c>
      <c r="F2381">
        <v>48</v>
      </c>
      <c r="G2381">
        <v>8893889</v>
      </c>
    </row>
    <row r="2382" spans="1:7" hidden="1">
      <c r="A2382" t="s">
        <v>132</v>
      </c>
      <c r="B2382">
        <v>20240505</v>
      </c>
      <c r="C2382">
        <v>490114</v>
      </c>
      <c r="D2382" t="s">
        <v>6190</v>
      </c>
      <c r="E2382" t="s">
        <v>1084</v>
      </c>
      <c r="F2382">
        <v>55</v>
      </c>
      <c r="G2382">
        <v>12577399</v>
      </c>
    </row>
    <row r="2383" spans="1:7" hidden="1">
      <c r="A2383" t="s">
        <v>132</v>
      </c>
      <c r="B2383">
        <v>20240505</v>
      </c>
      <c r="C2383">
        <v>490114</v>
      </c>
      <c r="D2383" t="s">
        <v>6190</v>
      </c>
      <c r="E2383" t="s">
        <v>1035</v>
      </c>
      <c r="F2383">
        <v>460</v>
      </c>
      <c r="G2383">
        <v>11131157</v>
      </c>
    </row>
    <row r="2384" spans="1:7" hidden="1">
      <c r="A2384" t="s">
        <v>132</v>
      </c>
      <c r="B2384">
        <v>20240505</v>
      </c>
      <c r="C2384">
        <v>490114</v>
      </c>
      <c r="D2384" t="s">
        <v>6190</v>
      </c>
      <c r="E2384" t="s">
        <v>1066</v>
      </c>
      <c r="F2384">
        <v>94</v>
      </c>
      <c r="G2384">
        <v>10597623</v>
      </c>
    </row>
    <row r="2385" spans="1:7" hidden="1">
      <c r="A2385" t="s">
        <v>132</v>
      </c>
      <c r="B2385">
        <v>20240505</v>
      </c>
      <c r="C2385">
        <v>490114</v>
      </c>
      <c r="D2385" t="s">
        <v>6190</v>
      </c>
      <c r="E2385" t="s">
        <v>1064</v>
      </c>
      <c r="F2385">
        <v>0</v>
      </c>
      <c r="G2385">
        <v>-771157</v>
      </c>
    </row>
    <row r="2386" spans="1:7" hidden="1">
      <c r="A2386" t="s">
        <v>132</v>
      </c>
      <c r="B2386">
        <v>20240505</v>
      </c>
      <c r="C2386">
        <v>490114</v>
      </c>
      <c r="D2386" t="s">
        <v>6190</v>
      </c>
      <c r="E2386" t="s">
        <v>1092</v>
      </c>
      <c r="F2386">
        <v>0</v>
      </c>
      <c r="G2386">
        <v>-17321922</v>
      </c>
    </row>
    <row r="2387" spans="1:7" hidden="1">
      <c r="A2387" t="s">
        <v>132</v>
      </c>
      <c r="B2387">
        <v>20240505</v>
      </c>
      <c r="C2387">
        <v>490114</v>
      </c>
      <c r="D2387" t="s">
        <v>6190</v>
      </c>
      <c r="E2387" t="s">
        <v>9048</v>
      </c>
      <c r="F2387">
        <v>38</v>
      </c>
      <c r="G2387">
        <v>2169486</v>
      </c>
    </row>
    <row r="2388" spans="1:7" hidden="1">
      <c r="A2388" t="s">
        <v>132</v>
      </c>
      <c r="B2388">
        <v>20240505</v>
      </c>
      <c r="C2388">
        <v>490114</v>
      </c>
      <c r="D2388" t="s">
        <v>6190</v>
      </c>
      <c r="E2388" t="s">
        <v>8342</v>
      </c>
      <c r="F2388">
        <v>94</v>
      </c>
      <c r="G2388">
        <v>49608166</v>
      </c>
    </row>
    <row r="2389" spans="1:7" hidden="1">
      <c r="A2389" t="s">
        <v>132</v>
      </c>
      <c r="B2389">
        <v>20240505</v>
      </c>
      <c r="C2389">
        <v>490114</v>
      </c>
      <c r="D2389" t="s">
        <v>6190</v>
      </c>
      <c r="E2389" t="s">
        <v>1124</v>
      </c>
      <c r="F2389">
        <v>9</v>
      </c>
      <c r="G2389">
        <v>-132593</v>
      </c>
    </row>
    <row r="2390" spans="1:7" hidden="1">
      <c r="A2390" t="s">
        <v>132</v>
      </c>
      <c r="B2390">
        <v>20240505</v>
      </c>
      <c r="C2390">
        <v>490114</v>
      </c>
      <c r="D2390" t="s">
        <v>6190</v>
      </c>
      <c r="E2390" t="s">
        <v>1186</v>
      </c>
      <c r="F2390">
        <v>152</v>
      </c>
      <c r="G2390">
        <v>24275448</v>
      </c>
    </row>
    <row r="2391" spans="1:7" hidden="1">
      <c r="A2391" t="s">
        <v>132</v>
      </c>
      <c r="B2391">
        <v>20240505</v>
      </c>
      <c r="C2391">
        <v>490114</v>
      </c>
      <c r="D2391" t="s">
        <v>6190</v>
      </c>
      <c r="E2391" t="s">
        <v>1582</v>
      </c>
      <c r="F2391">
        <v>152</v>
      </c>
      <c r="G2391">
        <v>-491029</v>
      </c>
    </row>
    <row r="2392" spans="1:7" hidden="1">
      <c r="A2392" t="s">
        <v>132</v>
      </c>
      <c r="B2392">
        <v>20240505</v>
      </c>
      <c r="C2392">
        <v>490114</v>
      </c>
      <c r="D2392" t="s">
        <v>6190</v>
      </c>
      <c r="E2392" t="s">
        <v>8333</v>
      </c>
      <c r="F2392">
        <v>0</v>
      </c>
      <c r="G2392">
        <v>-310</v>
      </c>
    </row>
    <row r="2393" spans="1:7" hidden="1">
      <c r="A2393" t="s">
        <v>132</v>
      </c>
      <c r="B2393">
        <v>20240505</v>
      </c>
      <c r="C2393">
        <v>490114</v>
      </c>
      <c r="D2393" t="s">
        <v>6190</v>
      </c>
      <c r="E2393" t="s">
        <v>1583</v>
      </c>
      <c r="F2393">
        <v>0</v>
      </c>
      <c r="G2393">
        <v>-84403</v>
      </c>
    </row>
    <row r="2394" spans="1:7" hidden="1">
      <c r="A2394" t="s">
        <v>132</v>
      </c>
      <c r="B2394">
        <v>20240505</v>
      </c>
      <c r="C2394">
        <v>490114</v>
      </c>
      <c r="D2394" t="s">
        <v>6190</v>
      </c>
      <c r="E2394" t="s">
        <v>1207</v>
      </c>
      <c r="F2394">
        <v>0</v>
      </c>
      <c r="G2394">
        <v>-5527</v>
      </c>
    </row>
    <row r="2395" spans="1:7" hidden="1">
      <c r="A2395" t="s">
        <v>132</v>
      </c>
      <c r="B2395">
        <v>20240505</v>
      </c>
      <c r="C2395">
        <v>490114</v>
      </c>
      <c r="D2395" t="s">
        <v>6190</v>
      </c>
      <c r="E2395" t="s">
        <v>8358</v>
      </c>
      <c r="F2395">
        <v>0</v>
      </c>
      <c r="G2395">
        <v>-17687089</v>
      </c>
    </row>
    <row r="2396" spans="1:7" hidden="1">
      <c r="A2396" t="s">
        <v>132</v>
      </c>
      <c r="B2396">
        <v>20240506</v>
      </c>
      <c r="C2396">
        <v>490114</v>
      </c>
      <c r="D2396" t="s">
        <v>6190</v>
      </c>
      <c r="E2396" t="s">
        <v>1184</v>
      </c>
      <c r="F2396">
        <v>0</v>
      </c>
      <c r="G2396">
        <v>-339136</v>
      </c>
    </row>
    <row r="2397" spans="1:7" hidden="1">
      <c r="A2397" t="s">
        <v>132</v>
      </c>
      <c r="B2397">
        <v>20240506</v>
      </c>
      <c r="C2397">
        <v>490114</v>
      </c>
      <c r="D2397" t="s">
        <v>6190</v>
      </c>
      <c r="E2397" t="s">
        <v>1581</v>
      </c>
      <c r="F2397">
        <v>71</v>
      </c>
      <c r="G2397">
        <v>-22097809</v>
      </c>
    </row>
    <row r="2398" spans="1:7" hidden="1">
      <c r="A2398" t="s">
        <v>132</v>
      </c>
      <c r="B2398">
        <v>20240506</v>
      </c>
      <c r="C2398">
        <v>490114</v>
      </c>
      <c r="D2398" t="s">
        <v>6190</v>
      </c>
      <c r="E2398" t="s">
        <v>1085</v>
      </c>
      <c r="F2398">
        <v>0</v>
      </c>
      <c r="G2398">
        <v>-2336068</v>
      </c>
    </row>
    <row r="2399" spans="1:7" hidden="1">
      <c r="A2399" t="s">
        <v>132</v>
      </c>
      <c r="B2399">
        <v>20240506</v>
      </c>
      <c r="C2399">
        <v>490114</v>
      </c>
      <c r="D2399" t="s">
        <v>6190</v>
      </c>
      <c r="E2399" t="s">
        <v>1194</v>
      </c>
      <c r="F2399">
        <v>0</v>
      </c>
      <c r="G2399">
        <v>-57946618</v>
      </c>
    </row>
    <row r="2400" spans="1:7" hidden="1">
      <c r="A2400" t="s">
        <v>132</v>
      </c>
      <c r="B2400">
        <v>20240506</v>
      </c>
      <c r="C2400">
        <v>490114</v>
      </c>
      <c r="D2400" t="s">
        <v>6190</v>
      </c>
      <c r="E2400" t="s">
        <v>1181</v>
      </c>
      <c r="F2400">
        <v>48</v>
      </c>
      <c r="G2400">
        <v>8893937</v>
      </c>
    </row>
    <row r="2401" spans="1:7" hidden="1">
      <c r="A2401" t="s">
        <v>132</v>
      </c>
      <c r="B2401">
        <v>20240506</v>
      </c>
      <c r="C2401">
        <v>490114</v>
      </c>
      <c r="D2401" t="s">
        <v>6190</v>
      </c>
      <c r="E2401" t="s">
        <v>1084</v>
      </c>
      <c r="F2401">
        <v>55</v>
      </c>
      <c r="G2401">
        <v>12577454</v>
      </c>
    </row>
    <row r="2402" spans="1:7" hidden="1">
      <c r="A2402" t="s">
        <v>132</v>
      </c>
      <c r="B2402">
        <v>20240506</v>
      </c>
      <c r="C2402">
        <v>490114</v>
      </c>
      <c r="D2402" t="s">
        <v>6190</v>
      </c>
      <c r="E2402" t="s">
        <v>1035</v>
      </c>
      <c r="F2402">
        <v>460</v>
      </c>
      <c r="G2402">
        <v>11131617</v>
      </c>
    </row>
    <row r="2403" spans="1:7" hidden="1">
      <c r="A2403" t="s">
        <v>132</v>
      </c>
      <c r="B2403">
        <v>20240506</v>
      </c>
      <c r="C2403">
        <v>490114</v>
      </c>
      <c r="D2403" t="s">
        <v>6190</v>
      </c>
      <c r="E2403" t="s">
        <v>1066</v>
      </c>
      <c r="F2403">
        <v>94</v>
      </c>
      <c r="G2403">
        <v>10597717</v>
      </c>
    </row>
    <row r="2404" spans="1:7" hidden="1">
      <c r="A2404" t="s">
        <v>132</v>
      </c>
      <c r="B2404">
        <v>20240506</v>
      </c>
      <c r="C2404">
        <v>490114</v>
      </c>
      <c r="D2404" t="s">
        <v>6190</v>
      </c>
      <c r="E2404" t="s">
        <v>1064</v>
      </c>
      <c r="F2404">
        <v>0</v>
      </c>
      <c r="G2404">
        <v>-771157</v>
      </c>
    </row>
    <row r="2405" spans="1:7" hidden="1">
      <c r="A2405" t="s">
        <v>132</v>
      </c>
      <c r="B2405">
        <v>20240506</v>
      </c>
      <c r="C2405">
        <v>490114</v>
      </c>
      <c r="D2405" t="s">
        <v>6190</v>
      </c>
      <c r="E2405" t="s">
        <v>1092</v>
      </c>
      <c r="F2405">
        <v>0</v>
      </c>
      <c r="G2405">
        <v>-17321922</v>
      </c>
    </row>
    <row r="2406" spans="1:7" hidden="1">
      <c r="A2406" t="s">
        <v>132</v>
      </c>
      <c r="B2406">
        <v>20240506</v>
      </c>
      <c r="C2406">
        <v>490114</v>
      </c>
      <c r="D2406" t="s">
        <v>6190</v>
      </c>
      <c r="E2406" t="s">
        <v>9048</v>
      </c>
      <c r="F2406">
        <v>38</v>
      </c>
      <c r="G2406">
        <v>2169524</v>
      </c>
    </row>
    <row r="2407" spans="1:7" hidden="1">
      <c r="A2407" t="s">
        <v>132</v>
      </c>
      <c r="B2407">
        <v>20240506</v>
      </c>
      <c r="C2407">
        <v>490114</v>
      </c>
      <c r="D2407" t="s">
        <v>6190</v>
      </c>
      <c r="E2407" t="s">
        <v>8342</v>
      </c>
      <c r="F2407">
        <v>94</v>
      </c>
      <c r="G2407">
        <v>49608260</v>
      </c>
    </row>
    <row r="2408" spans="1:7" hidden="1">
      <c r="A2408" t="s">
        <v>132</v>
      </c>
      <c r="B2408">
        <v>20240506</v>
      </c>
      <c r="C2408">
        <v>490114</v>
      </c>
      <c r="D2408" t="s">
        <v>6190</v>
      </c>
      <c r="E2408" t="s">
        <v>1124</v>
      </c>
      <c r="F2408">
        <v>9</v>
      </c>
      <c r="G2408">
        <v>-132584</v>
      </c>
    </row>
    <row r="2409" spans="1:7" hidden="1">
      <c r="A2409" t="s">
        <v>132</v>
      </c>
      <c r="B2409">
        <v>20240506</v>
      </c>
      <c r="C2409">
        <v>490114</v>
      </c>
      <c r="D2409" t="s">
        <v>6190</v>
      </c>
      <c r="E2409" t="s">
        <v>1186</v>
      </c>
      <c r="F2409">
        <v>152</v>
      </c>
      <c r="G2409">
        <v>24275600</v>
      </c>
    </row>
    <row r="2410" spans="1:7" hidden="1">
      <c r="A2410" t="s">
        <v>132</v>
      </c>
      <c r="B2410">
        <v>20240506</v>
      </c>
      <c r="C2410">
        <v>490114</v>
      </c>
      <c r="D2410" t="s">
        <v>6190</v>
      </c>
      <c r="E2410" t="s">
        <v>1582</v>
      </c>
      <c r="F2410">
        <v>152</v>
      </c>
      <c r="G2410">
        <v>-490877</v>
      </c>
    </row>
    <row r="2411" spans="1:7" hidden="1">
      <c r="A2411" t="s">
        <v>132</v>
      </c>
      <c r="B2411">
        <v>20240506</v>
      </c>
      <c r="C2411">
        <v>490114</v>
      </c>
      <c r="D2411" t="s">
        <v>6190</v>
      </c>
      <c r="E2411" t="s">
        <v>8333</v>
      </c>
      <c r="F2411">
        <v>0</v>
      </c>
      <c r="G2411">
        <v>-310</v>
      </c>
    </row>
    <row r="2412" spans="1:7" hidden="1">
      <c r="A2412" t="s">
        <v>132</v>
      </c>
      <c r="B2412">
        <v>20240506</v>
      </c>
      <c r="C2412">
        <v>490114</v>
      </c>
      <c r="D2412" t="s">
        <v>6190</v>
      </c>
      <c r="E2412" t="s">
        <v>1583</v>
      </c>
      <c r="F2412">
        <v>0</v>
      </c>
      <c r="G2412">
        <v>-84403</v>
      </c>
    </row>
    <row r="2413" spans="1:7" hidden="1">
      <c r="A2413" t="s">
        <v>132</v>
      </c>
      <c r="B2413">
        <v>20240506</v>
      </c>
      <c r="C2413">
        <v>490114</v>
      </c>
      <c r="D2413" t="s">
        <v>6190</v>
      </c>
      <c r="E2413" t="s">
        <v>1207</v>
      </c>
      <c r="F2413">
        <v>0</v>
      </c>
      <c r="G2413">
        <v>-5527</v>
      </c>
    </row>
    <row r="2414" spans="1:7" hidden="1">
      <c r="A2414" t="s">
        <v>132</v>
      </c>
      <c r="B2414">
        <v>20240506</v>
      </c>
      <c r="C2414">
        <v>490114</v>
      </c>
      <c r="D2414" t="s">
        <v>6190</v>
      </c>
      <c r="E2414" t="s">
        <v>8358</v>
      </c>
      <c r="F2414">
        <v>0</v>
      </c>
      <c r="G2414">
        <v>-17687089</v>
      </c>
    </row>
    <row r="2415" spans="1:7" hidden="1">
      <c r="A2415" t="s">
        <v>132</v>
      </c>
      <c r="B2415">
        <v>20240507</v>
      </c>
      <c r="C2415">
        <v>490114</v>
      </c>
      <c r="D2415" t="s">
        <v>6190</v>
      </c>
      <c r="E2415" t="s">
        <v>1184</v>
      </c>
      <c r="F2415">
        <v>0</v>
      </c>
      <c r="G2415">
        <v>-339136</v>
      </c>
    </row>
    <row r="2416" spans="1:7" hidden="1">
      <c r="A2416" t="s">
        <v>132</v>
      </c>
      <c r="B2416">
        <v>20240507</v>
      </c>
      <c r="C2416">
        <v>490114</v>
      </c>
      <c r="D2416" t="s">
        <v>6190</v>
      </c>
      <c r="E2416" t="s">
        <v>1581</v>
      </c>
      <c r="F2416">
        <v>71</v>
      </c>
      <c r="G2416">
        <v>-22097738</v>
      </c>
    </row>
    <row r="2417" spans="1:7" hidden="1">
      <c r="A2417" t="s">
        <v>132</v>
      </c>
      <c r="B2417">
        <v>20240507</v>
      </c>
      <c r="C2417">
        <v>490114</v>
      </c>
      <c r="D2417" t="s">
        <v>6190</v>
      </c>
      <c r="E2417" t="s">
        <v>1085</v>
      </c>
      <c r="F2417">
        <v>0</v>
      </c>
      <c r="G2417">
        <v>-2336068</v>
      </c>
    </row>
    <row r="2418" spans="1:7" hidden="1">
      <c r="A2418" t="s">
        <v>132</v>
      </c>
      <c r="B2418">
        <v>20240507</v>
      </c>
      <c r="C2418">
        <v>490114</v>
      </c>
      <c r="D2418" t="s">
        <v>6190</v>
      </c>
      <c r="E2418" t="s">
        <v>1194</v>
      </c>
      <c r="F2418">
        <v>0</v>
      </c>
      <c r="G2418">
        <v>-57946618</v>
      </c>
    </row>
    <row r="2419" spans="1:7" hidden="1">
      <c r="A2419" t="s">
        <v>132</v>
      </c>
      <c r="B2419">
        <v>20240507</v>
      </c>
      <c r="C2419">
        <v>490114</v>
      </c>
      <c r="D2419" t="s">
        <v>6190</v>
      </c>
      <c r="E2419" t="s">
        <v>1181</v>
      </c>
      <c r="F2419">
        <v>48</v>
      </c>
      <c r="G2419">
        <v>8893985</v>
      </c>
    </row>
    <row r="2420" spans="1:7" hidden="1">
      <c r="A2420" t="s">
        <v>132</v>
      </c>
      <c r="B2420">
        <v>20240507</v>
      </c>
      <c r="C2420">
        <v>490114</v>
      </c>
      <c r="D2420" t="s">
        <v>6190</v>
      </c>
      <c r="E2420" t="s">
        <v>1084</v>
      </c>
      <c r="F2420">
        <v>55</v>
      </c>
      <c r="G2420">
        <v>12577509</v>
      </c>
    </row>
    <row r="2421" spans="1:7" hidden="1">
      <c r="A2421" t="s">
        <v>132</v>
      </c>
      <c r="B2421">
        <v>20240507</v>
      </c>
      <c r="C2421">
        <v>490114</v>
      </c>
      <c r="D2421" t="s">
        <v>6190</v>
      </c>
      <c r="E2421" t="s">
        <v>1035</v>
      </c>
      <c r="F2421">
        <v>463</v>
      </c>
      <c r="G2421">
        <v>11132080</v>
      </c>
    </row>
    <row r="2422" spans="1:7" hidden="1">
      <c r="A2422" t="s">
        <v>132</v>
      </c>
      <c r="B2422">
        <v>20240507</v>
      </c>
      <c r="C2422">
        <v>490114</v>
      </c>
      <c r="D2422" t="s">
        <v>6190</v>
      </c>
      <c r="E2422" t="s">
        <v>1066</v>
      </c>
      <c r="F2422">
        <v>94</v>
      </c>
      <c r="G2422">
        <v>10597811</v>
      </c>
    </row>
    <row r="2423" spans="1:7" hidden="1">
      <c r="A2423" t="s">
        <v>132</v>
      </c>
      <c r="B2423">
        <v>20240507</v>
      </c>
      <c r="C2423">
        <v>490114</v>
      </c>
      <c r="D2423" t="s">
        <v>6190</v>
      </c>
      <c r="E2423" t="s">
        <v>1064</v>
      </c>
      <c r="F2423">
        <v>0</v>
      </c>
      <c r="G2423">
        <v>-771157</v>
      </c>
    </row>
    <row r="2424" spans="1:7" hidden="1">
      <c r="A2424" t="s">
        <v>132</v>
      </c>
      <c r="B2424">
        <v>20240507</v>
      </c>
      <c r="C2424">
        <v>490114</v>
      </c>
      <c r="D2424" t="s">
        <v>6190</v>
      </c>
      <c r="E2424" t="s">
        <v>1092</v>
      </c>
      <c r="F2424">
        <v>0</v>
      </c>
      <c r="G2424">
        <v>-17321922</v>
      </c>
    </row>
    <row r="2425" spans="1:7" hidden="1">
      <c r="A2425" t="s">
        <v>132</v>
      </c>
      <c r="B2425">
        <v>20240507</v>
      </c>
      <c r="C2425">
        <v>490114</v>
      </c>
      <c r="D2425" t="s">
        <v>6190</v>
      </c>
      <c r="E2425" t="s">
        <v>9048</v>
      </c>
      <c r="F2425">
        <v>39</v>
      </c>
      <c r="G2425">
        <v>2169563</v>
      </c>
    </row>
    <row r="2426" spans="1:7" hidden="1">
      <c r="A2426" t="s">
        <v>132</v>
      </c>
      <c r="B2426">
        <v>20240507</v>
      </c>
      <c r="C2426">
        <v>490114</v>
      </c>
      <c r="D2426" t="s">
        <v>6190</v>
      </c>
      <c r="E2426" t="s">
        <v>8342</v>
      </c>
      <c r="F2426">
        <v>94</v>
      </c>
      <c r="G2426">
        <v>49608354</v>
      </c>
    </row>
    <row r="2427" spans="1:7" hidden="1">
      <c r="A2427" t="s">
        <v>132</v>
      </c>
      <c r="B2427">
        <v>20240507</v>
      </c>
      <c r="C2427">
        <v>490114</v>
      </c>
      <c r="D2427" t="s">
        <v>6190</v>
      </c>
      <c r="E2427" t="s">
        <v>1124</v>
      </c>
      <c r="F2427">
        <v>9</v>
      </c>
      <c r="G2427">
        <v>-132575</v>
      </c>
    </row>
    <row r="2428" spans="1:7" hidden="1">
      <c r="A2428" t="s">
        <v>132</v>
      </c>
      <c r="B2428">
        <v>20240507</v>
      </c>
      <c r="C2428">
        <v>490114</v>
      </c>
      <c r="D2428" t="s">
        <v>6190</v>
      </c>
      <c r="E2428" t="s">
        <v>1186</v>
      </c>
      <c r="F2428">
        <v>153</v>
      </c>
      <c r="G2428">
        <v>24275753</v>
      </c>
    </row>
    <row r="2429" spans="1:7" hidden="1">
      <c r="A2429" t="s">
        <v>132</v>
      </c>
      <c r="B2429">
        <v>20240507</v>
      </c>
      <c r="C2429">
        <v>490114</v>
      </c>
      <c r="D2429" t="s">
        <v>6190</v>
      </c>
      <c r="E2429" t="s">
        <v>1582</v>
      </c>
      <c r="F2429">
        <v>153</v>
      </c>
      <c r="G2429">
        <v>-490724</v>
      </c>
    </row>
    <row r="2430" spans="1:7" hidden="1">
      <c r="A2430" t="s">
        <v>132</v>
      </c>
      <c r="B2430">
        <v>20240507</v>
      </c>
      <c r="C2430">
        <v>490114</v>
      </c>
      <c r="D2430" t="s">
        <v>6190</v>
      </c>
      <c r="E2430" t="s">
        <v>8333</v>
      </c>
      <c r="F2430">
        <v>0</v>
      </c>
      <c r="G2430">
        <v>-310</v>
      </c>
    </row>
    <row r="2431" spans="1:7" hidden="1">
      <c r="A2431" t="s">
        <v>132</v>
      </c>
      <c r="B2431">
        <v>20240507</v>
      </c>
      <c r="C2431">
        <v>490114</v>
      </c>
      <c r="D2431" t="s">
        <v>6190</v>
      </c>
      <c r="E2431" t="s">
        <v>1583</v>
      </c>
      <c r="F2431">
        <v>0</v>
      </c>
      <c r="G2431">
        <v>-84403</v>
      </c>
    </row>
    <row r="2432" spans="1:7" hidden="1">
      <c r="A2432" t="s">
        <v>132</v>
      </c>
      <c r="B2432">
        <v>20240507</v>
      </c>
      <c r="C2432">
        <v>490114</v>
      </c>
      <c r="D2432" t="s">
        <v>6190</v>
      </c>
      <c r="E2432" t="s">
        <v>1207</v>
      </c>
      <c r="F2432">
        <v>0</v>
      </c>
      <c r="G2432">
        <v>-5527</v>
      </c>
    </row>
    <row r="2433" spans="1:7" hidden="1">
      <c r="A2433" t="s">
        <v>132</v>
      </c>
      <c r="B2433">
        <v>20240507</v>
      </c>
      <c r="C2433">
        <v>490114</v>
      </c>
      <c r="D2433" t="s">
        <v>6190</v>
      </c>
      <c r="E2433" t="s">
        <v>8358</v>
      </c>
      <c r="F2433">
        <v>0</v>
      </c>
      <c r="G2433">
        <v>-17687089</v>
      </c>
    </row>
    <row r="2434" spans="1:7" hidden="1">
      <c r="A2434" t="s">
        <v>132</v>
      </c>
      <c r="B2434">
        <v>20240508</v>
      </c>
      <c r="C2434">
        <v>490114</v>
      </c>
      <c r="D2434" t="s">
        <v>6190</v>
      </c>
      <c r="E2434" t="s">
        <v>1184</v>
      </c>
      <c r="F2434">
        <v>0</v>
      </c>
      <c r="G2434">
        <v>-339136</v>
      </c>
    </row>
    <row r="2435" spans="1:7" hidden="1">
      <c r="A2435" t="s">
        <v>132</v>
      </c>
      <c r="B2435">
        <v>20240508</v>
      </c>
      <c r="C2435">
        <v>490114</v>
      </c>
      <c r="D2435" t="s">
        <v>6190</v>
      </c>
      <c r="E2435" t="s">
        <v>1581</v>
      </c>
      <c r="F2435">
        <v>72</v>
      </c>
      <c r="G2435">
        <v>-22097666</v>
      </c>
    </row>
    <row r="2436" spans="1:7" hidden="1">
      <c r="A2436" t="s">
        <v>132</v>
      </c>
      <c r="B2436">
        <v>20240508</v>
      </c>
      <c r="C2436">
        <v>490114</v>
      </c>
      <c r="D2436" t="s">
        <v>6190</v>
      </c>
      <c r="E2436" t="s">
        <v>1085</v>
      </c>
      <c r="F2436">
        <v>0</v>
      </c>
      <c r="G2436">
        <v>-2336068</v>
      </c>
    </row>
    <row r="2437" spans="1:7" hidden="1">
      <c r="A2437" t="s">
        <v>132</v>
      </c>
      <c r="B2437">
        <v>20240508</v>
      </c>
      <c r="C2437">
        <v>490114</v>
      </c>
      <c r="D2437" t="s">
        <v>6190</v>
      </c>
      <c r="E2437" t="s">
        <v>1194</v>
      </c>
      <c r="F2437">
        <v>0</v>
      </c>
      <c r="G2437">
        <v>-57946618</v>
      </c>
    </row>
    <row r="2438" spans="1:7" hidden="1">
      <c r="A2438" t="s">
        <v>132</v>
      </c>
      <c r="B2438">
        <v>20240508</v>
      </c>
      <c r="C2438">
        <v>490114</v>
      </c>
      <c r="D2438" t="s">
        <v>6190</v>
      </c>
      <c r="E2438" t="s">
        <v>1181</v>
      </c>
      <c r="F2438">
        <v>49</v>
      </c>
      <c r="G2438">
        <v>8894034</v>
      </c>
    </row>
    <row r="2439" spans="1:7" hidden="1">
      <c r="A2439" t="s">
        <v>132</v>
      </c>
      <c r="B2439">
        <v>20240508</v>
      </c>
      <c r="C2439">
        <v>490114</v>
      </c>
      <c r="D2439" t="s">
        <v>6190</v>
      </c>
      <c r="E2439" t="s">
        <v>1084</v>
      </c>
      <c r="F2439">
        <v>55</v>
      </c>
      <c r="G2439">
        <v>12577564</v>
      </c>
    </row>
    <row r="2440" spans="1:7" hidden="1">
      <c r="A2440" t="s">
        <v>132</v>
      </c>
      <c r="B2440">
        <v>20240508</v>
      </c>
      <c r="C2440">
        <v>490114</v>
      </c>
      <c r="D2440" t="s">
        <v>6190</v>
      </c>
      <c r="E2440" t="s">
        <v>1035</v>
      </c>
      <c r="F2440">
        <v>466</v>
      </c>
      <c r="G2440">
        <v>11132546</v>
      </c>
    </row>
    <row r="2441" spans="1:7" hidden="1">
      <c r="A2441" t="s">
        <v>132</v>
      </c>
      <c r="B2441">
        <v>20240508</v>
      </c>
      <c r="C2441">
        <v>490114</v>
      </c>
      <c r="D2441" t="s">
        <v>6190</v>
      </c>
      <c r="E2441" t="s">
        <v>1066</v>
      </c>
      <c r="F2441">
        <v>95</v>
      </c>
      <c r="G2441">
        <v>10597906</v>
      </c>
    </row>
    <row r="2442" spans="1:7" hidden="1">
      <c r="A2442" t="s">
        <v>132</v>
      </c>
      <c r="B2442">
        <v>20240508</v>
      </c>
      <c r="C2442">
        <v>490114</v>
      </c>
      <c r="D2442" t="s">
        <v>6190</v>
      </c>
      <c r="E2442" t="s">
        <v>1064</v>
      </c>
      <c r="F2442">
        <v>0</v>
      </c>
      <c r="G2442">
        <v>-771157</v>
      </c>
    </row>
    <row r="2443" spans="1:7" hidden="1">
      <c r="A2443" t="s">
        <v>132</v>
      </c>
      <c r="B2443">
        <v>20240508</v>
      </c>
      <c r="C2443">
        <v>490114</v>
      </c>
      <c r="D2443" t="s">
        <v>6190</v>
      </c>
      <c r="E2443" t="s">
        <v>1092</v>
      </c>
      <c r="F2443">
        <v>0</v>
      </c>
      <c r="G2443">
        <v>-17321922</v>
      </c>
    </row>
    <row r="2444" spans="1:7" hidden="1">
      <c r="A2444" t="s">
        <v>132</v>
      </c>
      <c r="B2444">
        <v>20240508</v>
      </c>
      <c r="C2444">
        <v>490114</v>
      </c>
      <c r="D2444" t="s">
        <v>6190</v>
      </c>
      <c r="E2444" t="s">
        <v>9048</v>
      </c>
      <c r="F2444">
        <v>39</v>
      </c>
      <c r="G2444">
        <v>2169602</v>
      </c>
    </row>
    <row r="2445" spans="1:7" hidden="1">
      <c r="A2445" t="s">
        <v>132</v>
      </c>
      <c r="B2445">
        <v>20240508</v>
      </c>
      <c r="C2445">
        <v>490114</v>
      </c>
      <c r="D2445" t="s">
        <v>6190</v>
      </c>
      <c r="E2445" t="s">
        <v>8342</v>
      </c>
      <c r="F2445">
        <v>95</v>
      </c>
      <c r="G2445">
        <v>49608449</v>
      </c>
    </row>
    <row r="2446" spans="1:7" hidden="1">
      <c r="A2446" t="s">
        <v>132</v>
      </c>
      <c r="B2446">
        <v>20240508</v>
      </c>
      <c r="C2446">
        <v>490114</v>
      </c>
      <c r="D2446" t="s">
        <v>6190</v>
      </c>
      <c r="E2446" t="s">
        <v>1124</v>
      </c>
      <c r="F2446">
        <v>9</v>
      </c>
      <c r="G2446">
        <v>-132566</v>
      </c>
    </row>
    <row r="2447" spans="1:7" hidden="1">
      <c r="A2447" t="s">
        <v>132</v>
      </c>
      <c r="B2447">
        <v>20240508</v>
      </c>
      <c r="C2447">
        <v>490114</v>
      </c>
      <c r="D2447" t="s">
        <v>6190</v>
      </c>
      <c r="E2447" t="s">
        <v>1186</v>
      </c>
      <c r="F2447">
        <v>154</v>
      </c>
      <c r="G2447">
        <v>24275907</v>
      </c>
    </row>
    <row r="2448" spans="1:7" hidden="1">
      <c r="A2448" t="s">
        <v>132</v>
      </c>
      <c r="B2448">
        <v>20240508</v>
      </c>
      <c r="C2448">
        <v>490114</v>
      </c>
      <c r="D2448" t="s">
        <v>6190</v>
      </c>
      <c r="E2448" t="s">
        <v>1582</v>
      </c>
      <c r="F2448">
        <v>154</v>
      </c>
      <c r="G2448">
        <v>-490570</v>
      </c>
    </row>
    <row r="2449" spans="1:7" hidden="1">
      <c r="A2449" t="s">
        <v>132</v>
      </c>
      <c r="B2449">
        <v>20240508</v>
      </c>
      <c r="C2449">
        <v>490114</v>
      </c>
      <c r="D2449" t="s">
        <v>6190</v>
      </c>
      <c r="E2449" t="s">
        <v>8333</v>
      </c>
      <c r="F2449">
        <v>0</v>
      </c>
      <c r="G2449">
        <v>-310</v>
      </c>
    </row>
    <row r="2450" spans="1:7" hidden="1">
      <c r="A2450" t="s">
        <v>132</v>
      </c>
      <c r="B2450">
        <v>20240508</v>
      </c>
      <c r="C2450">
        <v>490114</v>
      </c>
      <c r="D2450" t="s">
        <v>6190</v>
      </c>
      <c r="E2450" t="s">
        <v>1583</v>
      </c>
      <c r="F2450">
        <v>0</v>
      </c>
      <c r="G2450">
        <v>-84403</v>
      </c>
    </row>
    <row r="2451" spans="1:7" hidden="1">
      <c r="A2451" t="s">
        <v>132</v>
      </c>
      <c r="B2451">
        <v>20240508</v>
      </c>
      <c r="C2451">
        <v>490114</v>
      </c>
      <c r="D2451" t="s">
        <v>6190</v>
      </c>
      <c r="E2451" t="s">
        <v>1207</v>
      </c>
      <c r="F2451">
        <v>0</v>
      </c>
      <c r="G2451">
        <v>-5527</v>
      </c>
    </row>
    <row r="2452" spans="1:7" hidden="1">
      <c r="A2452" t="s">
        <v>132</v>
      </c>
      <c r="B2452">
        <v>20240508</v>
      </c>
      <c r="C2452">
        <v>490114</v>
      </c>
      <c r="D2452" t="s">
        <v>6190</v>
      </c>
      <c r="E2452" t="s">
        <v>8358</v>
      </c>
      <c r="F2452">
        <v>0</v>
      </c>
      <c r="G2452">
        <v>-17687089</v>
      </c>
    </row>
    <row r="2453" spans="1:7" hidden="1">
      <c r="A2453" t="s">
        <v>132</v>
      </c>
      <c r="B2453">
        <v>20240509</v>
      </c>
      <c r="C2453">
        <v>490114</v>
      </c>
      <c r="D2453" t="s">
        <v>6190</v>
      </c>
      <c r="E2453" t="s">
        <v>1184</v>
      </c>
      <c r="F2453">
        <v>0</v>
      </c>
      <c r="G2453">
        <v>-339136</v>
      </c>
    </row>
    <row r="2454" spans="1:7" hidden="1">
      <c r="A2454" t="s">
        <v>132</v>
      </c>
      <c r="B2454">
        <v>20240509</v>
      </c>
      <c r="C2454">
        <v>490114</v>
      </c>
      <c r="D2454" t="s">
        <v>6190</v>
      </c>
      <c r="E2454" t="s">
        <v>1581</v>
      </c>
      <c r="F2454">
        <v>67</v>
      </c>
      <c r="G2454">
        <v>-22097599</v>
      </c>
    </row>
    <row r="2455" spans="1:7" hidden="1">
      <c r="A2455" t="s">
        <v>132</v>
      </c>
      <c r="B2455">
        <v>20240509</v>
      </c>
      <c r="C2455">
        <v>490114</v>
      </c>
      <c r="D2455" t="s">
        <v>6190</v>
      </c>
      <c r="E2455" t="s">
        <v>1085</v>
      </c>
      <c r="F2455">
        <v>0</v>
      </c>
      <c r="G2455">
        <v>-2336068</v>
      </c>
    </row>
    <row r="2456" spans="1:7" hidden="1">
      <c r="A2456" t="s">
        <v>132</v>
      </c>
      <c r="B2456">
        <v>20240509</v>
      </c>
      <c r="C2456">
        <v>490114</v>
      </c>
      <c r="D2456" t="s">
        <v>6190</v>
      </c>
      <c r="E2456" t="s">
        <v>1194</v>
      </c>
      <c r="F2456">
        <v>0</v>
      </c>
      <c r="G2456">
        <v>-57946618</v>
      </c>
    </row>
    <row r="2457" spans="1:7" hidden="1">
      <c r="A2457" t="s">
        <v>132</v>
      </c>
      <c r="B2457">
        <v>20240509</v>
      </c>
      <c r="C2457">
        <v>490114</v>
      </c>
      <c r="D2457" t="s">
        <v>6190</v>
      </c>
      <c r="E2457" t="s">
        <v>1181</v>
      </c>
      <c r="F2457">
        <v>45</v>
      </c>
      <c r="G2457">
        <v>8894079</v>
      </c>
    </row>
    <row r="2458" spans="1:7" hidden="1">
      <c r="A2458" t="s">
        <v>132</v>
      </c>
      <c r="B2458">
        <v>20240509</v>
      </c>
      <c r="C2458">
        <v>490114</v>
      </c>
      <c r="D2458" t="s">
        <v>6190</v>
      </c>
      <c r="E2458" t="s">
        <v>1084</v>
      </c>
      <c r="F2458">
        <v>52</v>
      </c>
      <c r="G2458">
        <v>12577616</v>
      </c>
    </row>
    <row r="2459" spans="1:7" hidden="1">
      <c r="A2459" t="s">
        <v>132</v>
      </c>
      <c r="B2459">
        <v>20240509</v>
      </c>
      <c r="C2459">
        <v>490114</v>
      </c>
      <c r="D2459" t="s">
        <v>6190</v>
      </c>
      <c r="E2459" t="s">
        <v>1035</v>
      </c>
      <c r="F2459">
        <v>434</v>
      </c>
      <c r="G2459">
        <v>11132980</v>
      </c>
    </row>
    <row r="2460" spans="1:7" hidden="1">
      <c r="A2460" t="s">
        <v>132</v>
      </c>
      <c r="B2460">
        <v>20240509</v>
      </c>
      <c r="C2460">
        <v>490114</v>
      </c>
      <c r="D2460" t="s">
        <v>6190</v>
      </c>
      <c r="E2460" t="s">
        <v>1066</v>
      </c>
      <c r="F2460">
        <v>88</v>
      </c>
      <c r="G2460">
        <v>10597994</v>
      </c>
    </row>
    <row r="2461" spans="1:7" hidden="1">
      <c r="A2461" t="s">
        <v>132</v>
      </c>
      <c r="B2461">
        <v>20240509</v>
      </c>
      <c r="C2461">
        <v>490114</v>
      </c>
      <c r="D2461" t="s">
        <v>6190</v>
      </c>
      <c r="E2461" t="s">
        <v>1064</v>
      </c>
      <c r="F2461">
        <v>0</v>
      </c>
      <c r="G2461">
        <v>-771157</v>
      </c>
    </row>
    <row r="2462" spans="1:7" hidden="1">
      <c r="A2462" t="s">
        <v>132</v>
      </c>
      <c r="B2462">
        <v>20240509</v>
      </c>
      <c r="C2462">
        <v>490114</v>
      </c>
      <c r="D2462" t="s">
        <v>6190</v>
      </c>
      <c r="E2462" t="s">
        <v>1092</v>
      </c>
      <c r="F2462">
        <v>0</v>
      </c>
      <c r="G2462">
        <v>-17321922</v>
      </c>
    </row>
    <row r="2463" spans="1:7" hidden="1">
      <c r="A2463" t="s">
        <v>132</v>
      </c>
      <c r="B2463">
        <v>20240509</v>
      </c>
      <c r="C2463">
        <v>490114</v>
      </c>
      <c r="D2463" t="s">
        <v>6190</v>
      </c>
      <c r="E2463" t="s">
        <v>9048</v>
      </c>
      <c r="F2463">
        <v>36</v>
      </c>
      <c r="G2463">
        <v>2169638</v>
      </c>
    </row>
    <row r="2464" spans="1:7" hidden="1">
      <c r="A2464" t="s">
        <v>132</v>
      </c>
      <c r="B2464">
        <v>20240509</v>
      </c>
      <c r="C2464">
        <v>490114</v>
      </c>
      <c r="D2464" t="s">
        <v>6190</v>
      </c>
      <c r="E2464" t="s">
        <v>8342</v>
      </c>
      <c r="F2464">
        <v>88</v>
      </c>
      <c r="G2464">
        <v>49608537</v>
      </c>
    </row>
    <row r="2465" spans="1:7" hidden="1">
      <c r="A2465" t="s">
        <v>132</v>
      </c>
      <c r="B2465">
        <v>20240509</v>
      </c>
      <c r="C2465">
        <v>490114</v>
      </c>
      <c r="D2465" t="s">
        <v>6190</v>
      </c>
      <c r="E2465" t="s">
        <v>1124</v>
      </c>
      <c r="F2465">
        <v>9</v>
      </c>
      <c r="G2465">
        <v>-132557</v>
      </c>
    </row>
    <row r="2466" spans="1:7" hidden="1">
      <c r="A2466" t="s">
        <v>132</v>
      </c>
      <c r="B2466">
        <v>20240509</v>
      </c>
      <c r="C2466">
        <v>490114</v>
      </c>
      <c r="D2466" t="s">
        <v>6190</v>
      </c>
      <c r="E2466" t="s">
        <v>1186</v>
      </c>
      <c r="F2466">
        <v>143</v>
      </c>
      <c r="G2466">
        <v>24276050</v>
      </c>
    </row>
    <row r="2467" spans="1:7" hidden="1">
      <c r="A2467" t="s">
        <v>132</v>
      </c>
      <c r="B2467">
        <v>20240509</v>
      </c>
      <c r="C2467">
        <v>490114</v>
      </c>
      <c r="D2467" t="s">
        <v>6190</v>
      </c>
      <c r="E2467" t="s">
        <v>1582</v>
      </c>
      <c r="F2467">
        <v>143</v>
      </c>
      <c r="G2467">
        <v>-490427</v>
      </c>
    </row>
    <row r="2468" spans="1:7" hidden="1">
      <c r="A2468" t="s">
        <v>132</v>
      </c>
      <c r="B2468">
        <v>20240509</v>
      </c>
      <c r="C2468">
        <v>490114</v>
      </c>
      <c r="D2468" t="s">
        <v>6190</v>
      </c>
      <c r="E2468" t="s">
        <v>8333</v>
      </c>
      <c r="F2468">
        <v>0</v>
      </c>
      <c r="G2468">
        <v>-310</v>
      </c>
    </row>
    <row r="2469" spans="1:7" hidden="1">
      <c r="A2469" t="s">
        <v>132</v>
      </c>
      <c r="B2469">
        <v>20240509</v>
      </c>
      <c r="C2469">
        <v>490114</v>
      </c>
      <c r="D2469" t="s">
        <v>6190</v>
      </c>
      <c r="E2469" t="s">
        <v>1583</v>
      </c>
      <c r="F2469">
        <v>0</v>
      </c>
      <c r="G2469">
        <v>-84403</v>
      </c>
    </row>
    <row r="2470" spans="1:7" hidden="1">
      <c r="A2470" t="s">
        <v>132</v>
      </c>
      <c r="B2470">
        <v>20240509</v>
      </c>
      <c r="C2470">
        <v>490114</v>
      </c>
      <c r="D2470" t="s">
        <v>6190</v>
      </c>
      <c r="E2470" t="s">
        <v>1207</v>
      </c>
      <c r="F2470">
        <v>0</v>
      </c>
      <c r="G2470">
        <v>-5527</v>
      </c>
    </row>
    <row r="2471" spans="1:7" hidden="1">
      <c r="A2471" t="s">
        <v>132</v>
      </c>
      <c r="B2471">
        <v>20240509</v>
      </c>
      <c r="C2471">
        <v>490114</v>
      </c>
      <c r="D2471" t="s">
        <v>6190</v>
      </c>
      <c r="E2471" t="s">
        <v>8358</v>
      </c>
      <c r="F2471">
        <v>0</v>
      </c>
      <c r="G2471">
        <v>-17687089</v>
      </c>
    </row>
    <row r="2472" spans="1:7" hidden="1">
      <c r="A2472" t="s">
        <v>132</v>
      </c>
      <c r="B2472">
        <v>20240510</v>
      </c>
      <c r="C2472">
        <v>490114</v>
      </c>
      <c r="D2472" t="s">
        <v>6190</v>
      </c>
      <c r="E2472" t="s">
        <v>1184</v>
      </c>
      <c r="F2472">
        <v>0</v>
      </c>
      <c r="G2472">
        <v>-339136</v>
      </c>
    </row>
    <row r="2473" spans="1:7" hidden="1">
      <c r="A2473" t="s">
        <v>132</v>
      </c>
      <c r="B2473">
        <v>20240510</v>
      </c>
      <c r="C2473">
        <v>490114</v>
      </c>
      <c r="D2473" t="s">
        <v>6190</v>
      </c>
      <c r="E2473" t="s">
        <v>1581</v>
      </c>
      <c r="F2473">
        <v>68</v>
      </c>
      <c r="G2473">
        <v>-22097531</v>
      </c>
    </row>
    <row r="2474" spans="1:7" hidden="1">
      <c r="A2474" t="s">
        <v>132</v>
      </c>
      <c r="B2474">
        <v>20240510</v>
      </c>
      <c r="C2474">
        <v>490114</v>
      </c>
      <c r="D2474" t="s">
        <v>6190</v>
      </c>
      <c r="E2474" t="s">
        <v>1085</v>
      </c>
      <c r="F2474">
        <v>0</v>
      </c>
      <c r="G2474">
        <v>-2336068</v>
      </c>
    </row>
    <row r="2475" spans="1:7" hidden="1">
      <c r="A2475" t="s">
        <v>132</v>
      </c>
      <c r="B2475">
        <v>20240510</v>
      </c>
      <c r="C2475">
        <v>490114</v>
      </c>
      <c r="D2475" t="s">
        <v>6190</v>
      </c>
      <c r="E2475" t="s">
        <v>1194</v>
      </c>
      <c r="F2475">
        <v>0</v>
      </c>
      <c r="G2475">
        <v>-57946618</v>
      </c>
    </row>
    <row r="2476" spans="1:7" hidden="1">
      <c r="A2476" t="s">
        <v>132</v>
      </c>
      <c r="B2476">
        <v>20240510</v>
      </c>
      <c r="C2476">
        <v>490114</v>
      </c>
      <c r="D2476" t="s">
        <v>6190</v>
      </c>
      <c r="E2476" t="s">
        <v>1181</v>
      </c>
      <c r="F2476">
        <v>46</v>
      </c>
      <c r="G2476">
        <v>8894125</v>
      </c>
    </row>
    <row r="2477" spans="1:7" hidden="1">
      <c r="A2477" t="s">
        <v>132</v>
      </c>
      <c r="B2477">
        <v>20240510</v>
      </c>
      <c r="C2477">
        <v>490114</v>
      </c>
      <c r="D2477" t="s">
        <v>6190</v>
      </c>
      <c r="E2477" t="s">
        <v>1084</v>
      </c>
      <c r="F2477">
        <v>52</v>
      </c>
      <c r="G2477">
        <v>12577668</v>
      </c>
    </row>
    <row r="2478" spans="1:7" hidden="1">
      <c r="A2478" t="s">
        <v>132</v>
      </c>
      <c r="B2478">
        <v>20240510</v>
      </c>
      <c r="C2478">
        <v>490114</v>
      </c>
      <c r="D2478" t="s">
        <v>6190</v>
      </c>
      <c r="E2478" t="s">
        <v>1035</v>
      </c>
      <c r="F2478">
        <v>436</v>
      </c>
      <c r="G2478">
        <v>11133416</v>
      </c>
    </row>
    <row r="2479" spans="1:7" hidden="1">
      <c r="A2479" t="s">
        <v>132</v>
      </c>
      <c r="B2479">
        <v>20240510</v>
      </c>
      <c r="C2479">
        <v>490114</v>
      </c>
      <c r="D2479" t="s">
        <v>6190</v>
      </c>
      <c r="E2479" t="s">
        <v>1066</v>
      </c>
      <c r="F2479">
        <v>89</v>
      </c>
      <c r="G2479">
        <v>10598083</v>
      </c>
    </row>
    <row r="2480" spans="1:7" hidden="1">
      <c r="A2480" t="s">
        <v>132</v>
      </c>
      <c r="B2480">
        <v>20240510</v>
      </c>
      <c r="C2480">
        <v>490114</v>
      </c>
      <c r="D2480" t="s">
        <v>6190</v>
      </c>
      <c r="E2480" t="s">
        <v>1064</v>
      </c>
      <c r="F2480">
        <v>0</v>
      </c>
      <c r="G2480">
        <v>-771157</v>
      </c>
    </row>
    <row r="2481" spans="1:7" hidden="1">
      <c r="A2481" t="s">
        <v>132</v>
      </c>
      <c r="B2481">
        <v>20240510</v>
      </c>
      <c r="C2481">
        <v>490114</v>
      </c>
      <c r="D2481" t="s">
        <v>6190</v>
      </c>
      <c r="E2481" t="s">
        <v>1092</v>
      </c>
      <c r="F2481">
        <v>0</v>
      </c>
      <c r="G2481">
        <v>-17321922</v>
      </c>
    </row>
    <row r="2482" spans="1:7" hidden="1">
      <c r="A2482" t="s">
        <v>132</v>
      </c>
      <c r="B2482">
        <v>20240510</v>
      </c>
      <c r="C2482">
        <v>490114</v>
      </c>
      <c r="D2482" t="s">
        <v>6190</v>
      </c>
      <c r="E2482" t="s">
        <v>9048</v>
      </c>
      <c r="F2482">
        <v>37</v>
      </c>
      <c r="G2482">
        <v>2169675</v>
      </c>
    </row>
    <row r="2483" spans="1:7" hidden="1">
      <c r="A2483" t="s">
        <v>132</v>
      </c>
      <c r="B2483">
        <v>20240510</v>
      </c>
      <c r="C2483">
        <v>490114</v>
      </c>
      <c r="D2483" t="s">
        <v>6190</v>
      </c>
      <c r="E2483" t="s">
        <v>8342</v>
      </c>
      <c r="F2483">
        <v>89</v>
      </c>
      <c r="G2483">
        <v>49608626</v>
      </c>
    </row>
    <row r="2484" spans="1:7" hidden="1">
      <c r="A2484" t="s">
        <v>132</v>
      </c>
      <c r="B2484">
        <v>20240510</v>
      </c>
      <c r="C2484">
        <v>490114</v>
      </c>
      <c r="D2484" t="s">
        <v>6190</v>
      </c>
      <c r="E2484" t="s">
        <v>1124</v>
      </c>
      <c r="F2484">
        <v>9</v>
      </c>
      <c r="G2484">
        <v>-132548</v>
      </c>
    </row>
    <row r="2485" spans="1:7" hidden="1">
      <c r="A2485" t="s">
        <v>132</v>
      </c>
      <c r="B2485">
        <v>20240510</v>
      </c>
      <c r="C2485">
        <v>490114</v>
      </c>
      <c r="D2485" t="s">
        <v>6190</v>
      </c>
      <c r="E2485" t="s">
        <v>1186</v>
      </c>
      <c r="F2485">
        <v>145</v>
      </c>
      <c r="G2485">
        <v>24276195</v>
      </c>
    </row>
    <row r="2486" spans="1:7" hidden="1">
      <c r="A2486" t="s">
        <v>132</v>
      </c>
      <c r="B2486">
        <v>20240510</v>
      </c>
      <c r="C2486">
        <v>490114</v>
      </c>
      <c r="D2486" t="s">
        <v>6190</v>
      </c>
      <c r="E2486" t="s">
        <v>1582</v>
      </c>
      <c r="F2486">
        <v>145</v>
      </c>
      <c r="G2486">
        <v>-490282</v>
      </c>
    </row>
    <row r="2487" spans="1:7" hidden="1">
      <c r="A2487" t="s">
        <v>132</v>
      </c>
      <c r="B2487">
        <v>20240510</v>
      </c>
      <c r="C2487">
        <v>490114</v>
      </c>
      <c r="D2487" t="s">
        <v>6190</v>
      </c>
      <c r="E2487" t="s">
        <v>8333</v>
      </c>
      <c r="F2487">
        <v>0</v>
      </c>
      <c r="G2487">
        <v>-310</v>
      </c>
    </row>
    <row r="2488" spans="1:7" hidden="1">
      <c r="A2488" t="s">
        <v>132</v>
      </c>
      <c r="B2488">
        <v>20240510</v>
      </c>
      <c r="C2488">
        <v>490114</v>
      </c>
      <c r="D2488" t="s">
        <v>6190</v>
      </c>
      <c r="E2488" t="s">
        <v>1583</v>
      </c>
      <c r="F2488">
        <v>0</v>
      </c>
      <c r="G2488">
        <v>-84403</v>
      </c>
    </row>
    <row r="2489" spans="1:7" hidden="1">
      <c r="A2489" t="s">
        <v>132</v>
      </c>
      <c r="B2489">
        <v>20240510</v>
      </c>
      <c r="C2489">
        <v>490114</v>
      </c>
      <c r="D2489" t="s">
        <v>6190</v>
      </c>
      <c r="E2489" t="s">
        <v>1207</v>
      </c>
      <c r="F2489">
        <v>0</v>
      </c>
      <c r="G2489">
        <v>-5527</v>
      </c>
    </row>
    <row r="2490" spans="1:7" hidden="1">
      <c r="A2490" t="s">
        <v>132</v>
      </c>
      <c r="B2490">
        <v>20240510</v>
      </c>
      <c r="C2490">
        <v>490114</v>
      </c>
      <c r="D2490" t="s">
        <v>6190</v>
      </c>
      <c r="E2490" t="s">
        <v>8358</v>
      </c>
      <c r="F2490">
        <v>0</v>
      </c>
      <c r="G2490">
        <v>-17687089</v>
      </c>
    </row>
    <row r="2491" spans="1:7" hidden="1">
      <c r="A2491" t="s">
        <v>132</v>
      </c>
      <c r="B2491">
        <v>20240511</v>
      </c>
      <c r="C2491">
        <v>490114</v>
      </c>
      <c r="D2491" t="s">
        <v>6190</v>
      </c>
      <c r="E2491" t="s">
        <v>1184</v>
      </c>
      <c r="F2491">
        <v>0</v>
      </c>
      <c r="G2491">
        <v>-339136</v>
      </c>
    </row>
    <row r="2492" spans="1:7" hidden="1">
      <c r="A2492" t="s">
        <v>132</v>
      </c>
      <c r="B2492">
        <v>20240511</v>
      </c>
      <c r="C2492">
        <v>490114</v>
      </c>
      <c r="D2492" t="s">
        <v>6190</v>
      </c>
      <c r="E2492" t="s">
        <v>1581</v>
      </c>
      <c r="F2492">
        <v>68</v>
      </c>
      <c r="G2492">
        <v>-22097463</v>
      </c>
    </row>
    <row r="2493" spans="1:7" hidden="1">
      <c r="A2493" t="s">
        <v>132</v>
      </c>
      <c r="B2493">
        <v>20240511</v>
      </c>
      <c r="C2493">
        <v>490114</v>
      </c>
      <c r="D2493" t="s">
        <v>6190</v>
      </c>
      <c r="E2493" t="s">
        <v>1085</v>
      </c>
      <c r="F2493">
        <v>0</v>
      </c>
      <c r="G2493">
        <v>-2336068</v>
      </c>
    </row>
    <row r="2494" spans="1:7" hidden="1">
      <c r="A2494" t="s">
        <v>132</v>
      </c>
      <c r="B2494">
        <v>20240511</v>
      </c>
      <c r="C2494">
        <v>490114</v>
      </c>
      <c r="D2494" t="s">
        <v>6190</v>
      </c>
      <c r="E2494" t="s">
        <v>1194</v>
      </c>
      <c r="F2494">
        <v>0</v>
      </c>
      <c r="G2494">
        <v>-57946618</v>
      </c>
    </row>
    <row r="2495" spans="1:7" hidden="1">
      <c r="A2495" t="s">
        <v>132</v>
      </c>
      <c r="B2495">
        <v>20240511</v>
      </c>
      <c r="C2495">
        <v>490114</v>
      </c>
      <c r="D2495" t="s">
        <v>6190</v>
      </c>
      <c r="E2495" t="s">
        <v>1181</v>
      </c>
      <c r="F2495">
        <v>46</v>
      </c>
      <c r="G2495">
        <v>8894171</v>
      </c>
    </row>
    <row r="2496" spans="1:7" hidden="1">
      <c r="A2496" t="s">
        <v>132</v>
      </c>
      <c r="B2496">
        <v>20240511</v>
      </c>
      <c r="C2496">
        <v>490114</v>
      </c>
      <c r="D2496" t="s">
        <v>6190</v>
      </c>
      <c r="E2496" t="s">
        <v>1084</v>
      </c>
      <c r="F2496">
        <v>52</v>
      </c>
      <c r="G2496">
        <v>12577720</v>
      </c>
    </row>
    <row r="2497" spans="1:7" hidden="1">
      <c r="A2497" t="s">
        <v>132</v>
      </c>
      <c r="B2497">
        <v>20240511</v>
      </c>
      <c r="C2497">
        <v>490114</v>
      </c>
      <c r="D2497" t="s">
        <v>6190</v>
      </c>
      <c r="E2497" t="s">
        <v>1035</v>
      </c>
      <c r="F2497">
        <v>436</v>
      </c>
      <c r="G2497">
        <v>11133852</v>
      </c>
    </row>
    <row r="2498" spans="1:7" hidden="1">
      <c r="A2498" t="s">
        <v>132</v>
      </c>
      <c r="B2498">
        <v>20240511</v>
      </c>
      <c r="C2498">
        <v>490114</v>
      </c>
      <c r="D2498" t="s">
        <v>6190</v>
      </c>
      <c r="E2498" t="s">
        <v>1066</v>
      </c>
      <c r="F2498">
        <v>89</v>
      </c>
      <c r="G2498">
        <v>10598172</v>
      </c>
    </row>
    <row r="2499" spans="1:7" hidden="1">
      <c r="A2499" t="s">
        <v>132</v>
      </c>
      <c r="B2499">
        <v>20240511</v>
      </c>
      <c r="C2499">
        <v>490114</v>
      </c>
      <c r="D2499" t="s">
        <v>6190</v>
      </c>
      <c r="E2499" t="s">
        <v>1064</v>
      </c>
      <c r="F2499">
        <v>0</v>
      </c>
      <c r="G2499">
        <v>-771157</v>
      </c>
    </row>
    <row r="2500" spans="1:7" hidden="1">
      <c r="A2500" t="s">
        <v>132</v>
      </c>
      <c r="B2500">
        <v>20240511</v>
      </c>
      <c r="C2500">
        <v>490114</v>
      </c>
      <c r="D2500" t="s">
        <v>6190</v>
      </c>
      <c r="E2500" t="s">
        <v>1092</v>
      </c>
      <c r="F2500">
        <v>0</v>
      </c>
      <c r="G2500">
        <v>-17321922</v>
      </c>
    </row>
    <row r="2501" spans="1:7" hidden="1">
      <c r="A2501" t="s">
        <v>132</v>
      </c>
      <c r="B2501">
        <v>20240511</v>
      </c>
      <c r="C2501">
        <v>490114</v>
      </c>
      <c r="D2501" t="s">
        <v>6190</v>
      </c>
      <c r="E2501" t="s">
        <v>9048</v>
      </c>
      <c r="F2501">
        <v>37</v>
      </c>
      <c r="G2501">
        <v>2169712</v>
      </c>
    </row>
    <row r="2502" spans="1:7" hidden="1">
      <c r="A2502" t="s">
        <v>132</v>
      </c>
      <c r="B2502">
        <v>20240511</v>
      </c>
      <c r="C2502">
        <v>490114</v>
      </c>
      <c r="D2502" t="s">
        <v>6190</v>
      </c>
      <c r="E2502" t="s">
        <v>8342</v>
      </c>
      <c r="F2502">
        <v>89</v>
      </c>
      <c r="G2502">
        <v>49608715</v>
      </c>
    </row>
    <row r="2503" spans="1:7" hidden="1">
      <c r="A2503" t="s">
        <v>132</v>
      </c>
      <c r="B2503">
        <v>20240511</v>
      </c>
      <c r="C2503">
        <v>490114</v>
      </c>
      <c r="D2503" t="s">
        <v>6190</v>
      </c>
      <c r="E2503" t="s">
        <v>1124</v>
      </c>
      <c r="F2503">
        <v>9</v>
      </c>
      <c r="G2503">
        <v>-132539</v>
      </c>
    </row>
    <row r="2504" spans="1:7" hidden="1">
      <c r="A2504" t="s">
        <v>132</v>
      </c>
      <c r="B2504">
        <v>20240511</v>
      </c>
      <c r="C2504">
        <v>490114</v>
      </c>
      <c r="D2504" t="s">
        <v>6190</v>
      </c>
      <c r="E2504" t="s">
        <v>1186</v>
      </c>
      <c r="F2504">
        <v>145</v>
      </c>
      <c r="G2504">
        <v>24276340</v>
      </c>
    </row>
    <row r="2505" spans="1:7" hidden="1">
      <c r="A2505" t="s">
        <v>132</v>
      </c>
      <c r="B2505">
        <v>20240511</v>
      </c>
      <c r="C2505">
        <v>490114</v>
      </c>
      <c r="D2505" t="s">
        <v>6190</v>
      </c>
      <c r="E2505" t="s">
        <v>1582</v>
      </c>
      <c r="F2505">
        <v>145</v>
      </c>
      <c r="G2505">
        <v>-490137</v>
      </c>
    </row>
    <row r="2506" spans="1:7" hidden="1">
      <c r="A2506" t="s">
        <v>132</v>
      </c>
      <c r="B2506">
        <v>20240511</v>
      </c>
      <c r="C2506">
        <v>490114</v>
      </c>
      <c r="D2506" t="s">
        <v>6190</v>
      </c>
      <c r="E2506" t="s">
        <v>8333</v>
      </c>
      <c r="F2506">
        <v>0</v>
      </c>
      <c r="G2506">
        <v>-310</v>
      </c>
    </row>
    <row r="2507" spans="1:7" hidden="1">
      <c r="A2507" t="s">
        <v>132</v>
      </c>
      <c r="B2507">
        <v>20240511</v>
      </c>
      <c r="C2507">
        <v>490114</v>
      </c>
      <c r="D2507" t="s">
        <v>6190</v>
      </c>
      <c r="E2507" t="s">
        <v>1583</v>
      </c>
      <c r="F2507">
        <v>0</v>
      </c>
      <c r="G2507">
        <v>-84403</v>
      </c>
    </row>
    <row r="2508" spans="1:7" hidden="1">
      <c r="A2508" t="s">
        <v>132</v>
      </c>
      <c r="B2508">
        <v>20240511</v>
      </c>
      <c r="C2508">
        <v>490114</v>
      </c>
      <c r="D2508" t="s">
        <v>6190</v>
      </c>
      <c r="E2508" t="s">
        <v>1207</v>
      </c>
      <c r="F2508">
        <v>0</v>
      </c>
      <c r="G2508">
        <v>-5527</v>
      </c>
    </row>
    <row r="2509" spans="1:7" hidden="1">
      <c r="A2509" t="s">
        <v>132</v>
      </c>
      <c r="B2509">
        <v>20240511</v>
      </c>
      <c r="C2509">
        <v>490114</v>
      </c>
      <c r="D2509" t="s">
        <v>6190</v>
      </c>
      <c r="E2509" t="s">
        <v>8358</v>
      </c>
      <c r="F2509">
        <v>0</v>
      </c>
      <c r="G2509">
        <v>-17687089</v>
      </c>
    </row>
    <row r="2510" spans="1:7" hidden="1">
      <c r="A2510" t="s">
        <v>132</v>
      </c>
      <c r="B2510">
        <v>20240512</v>
      </c>
      <c r="C2510">
        <v>490114</v>
      </c>
      <c r="D2510" t="s">
        <v>6190</v>
      </c>
      <c r="E2510" t="s">
        <v>1184</v>
      </c>
      <c r="F2510">
        <v>0</v>
      </c>
      <c r="G2510">
        <v>-339136</v>
      </c>
    </row>
    <row r="2511" spans="1:7" hidden="1">
      <c r="A2511" t="s">
        <v>132</v>
      </c>
      <c r="B2511">
        <v>20240512</v>
      </c>
      <c r="C2511">
        <v>490114</v>
      </c>
      <c r="D2511" t="s">
        <v>6190</v>
      </c>
      <c r="E2511" t="s">
        <v>1581</v>
      </c>
      <c r="F2511">
        <v>68</v>
      </c>
      <c r="G2511">
        <v>-22097395</v>
      </c>
    </row>
    <row r="2512" spans="1:7" hidden="1">
      <c r="A2512" t="s">
        <v>132</v>
      </c>
      <c r="B2512">
        <v>20240512</v>
      </c>
      <c r="C2512">
        <v>490114</v>
      </c>
      <c r="D2512" t="s">
        <v>6190</v>
      </c>
      <c r="E2512" t="s">
        <v>1085</v>
      </c>
      <c r="F2512">
        <v>0</v>
      </c>
      <c r="G2512">
        <v>-2336068</v>
      </c>
    </row>
    <row r="2513" spans="1:7" hidden="1">
      <c r="A2513" t="s">
        <v>132</v>
      </c>
      <c r="B2513">
        <v>20240512</v>
      </c>
      <c r="C2513">
        <v>490114</v>
      </c>
      <c r="D2513" t="s">
        <v>6190</v>
      </c>
      <c r="E2513" t="s">
        <v>1194</v>
      </c>
      <c r="F2513">
        <v>0</v>
      </c>
      <c r="G2513">
        <v>-57946618</v>
      </c>
    </row>
    <row r="2514" spans="1:7" hidden="1">
      <c r="A2514" t="s">
        <v>132</v>
      </c>
      <c r="B2514">
        <v>20240512</v>
      </c>
      <c r="C2514">
        <v>490114</v>
      </c>
      <c r="D2514" t="s">
        <v>6190</v>
      </c>
      <c r="E2514" t="s">
        <v>1181</v>
      </c>
      <c r="F2514">
        <v>46</v>
      </c>
      <c r="G2514">
        <v>8894217</v>
      </c>
    </row>
    <row r="2515" spans="1:7" hidden="1">
      <c r="A2515" t="s">
        <v>132</v>
      </c>
      <c r="B2515">
        <v>20240512</v>
      </c>
      <c r="C2515">
        <v>490114</v>
      </c>
      <c r="D2515" t="s">
        <v>6190</v>
      </c>
      <c r="E2515" t="s">
        <v>1084</v>
      </c>
      <c r="F2515">
        <v>52</v>
      </c>
      <c r="G2515">
        <v>12577772</v>
      </c>
    </row>
    <row r="2516" spans="1:7" hidden="1">
      <c r="A2516" t="s">
        <v>132</v>
      </c>
      <c r="B2516">
        <v>20240512</v>
      </c>
      <c r="C2516">
        <v>490114</v>
      </c>
      <c r="D2516" t="s">
        <v>6190</v>
      </c>
      <c r="E2516" t="s">
        <v>1035</v>
      </c>
      <c r="F2516">
        <v>436</v>
      </c>
      <c r="G2516">
        <v>11134288</v>
      </c>
    </row>
    <row r="2517" spans="1:7" hidden="1">
      <c r="A2517" t="s">
        <v>132</v>
      </c>
      <c r="B2517">
        <v>20240512</v>
      </c>
      <c r="C2517">
        <v>490114</v>
      </c>
      <c r="D2517" t="s">
        <v>6190</v>
      </c>
      <c r="E2517" t="s">
        <v>1066</v>
      </c>
      <c r="F2517">
        <v>89</v>
      </c>
      <c r="G2517">
        <v>10598261</v>
      </c>
    </row>
    <row r="2518" spans="1:7" hidden="1">
      <c r="A2518" t="s">
        <v>132</v>
      </c>
      <c r="B2518">
        <v>20240512</v>
      </c>
      <c r="C2518">
        <v>490114</v>
      </c>
      <c r="D2518" t="s">
        <v>6190</v>
      </c>
      <c r="E2518" t="s">
        <v>1064</v>
      </c>
      <c r="F2518">
        <v>0</v>
      </c>
      <c r="G2518">
        <v>-771157</v>
      </c>
    </row>
    <row r="2519" spans="1:7" hidden="1">
      <c r="A2519" t="s">
        <v>132</v>
      </c>
      <c r="B2519">
        <v>20240512</v>
      </c>
      <c r="C2519">
        <v>490114</v>
      </c>
      <c r="D2519" t="s">
        <v>6190</v>
      </c>
      <c r="E2519" t="s">
        <v>1092</v>
      </c>
      <c r="F2519">
        <v>0</v>
      </c>
      <c r="G2519">
        <v>-17321922</v>
      </c>
    </row>
    <row r="2520" spans="1:7" hidden="1">
      <c r="A2520" t="s">
        <v>132</v>
      </c>
      <c r="B2520">
        <v>20240512</v>
      </c>
      <c r="C2520">
        <v>490114</v>
      </c>
      <c r="D2520" t="s">
        <v>6190</v>
      </c>
      <c r="E2520" t="s">
        <v>9048</v>
      </c>
      <c r="F2520">
        <v>37</v>
      </c>
      <c r="G2520">
        <v>2169749</v>
      </c>
    </row>
    <row r="2521" spans="1:7" hidden="1">
      <c r="A2521" t="s">
        <v>132</v>
      </c>
      <c r="B2521">
        <v>20240512</v>
      </c>
      <c r="C2521">
        <v>490114</v>
      </c>
      <c r="D2521" t="s">
        <v>6190</v>
      </c>
      <c r="E2521" t="s">
        <v>8342</v>
      </c>
      <c r="F2521">
        <v>89</v>
      </c>
      <c r="G2521">
        <v>49608804</v>
      </c>
    </row>
    <row r="2522" spans="1:7" hidden="1">
      <c r="A2522" t="s">
        <v>132</v>
      </c>
      <c r="B2522">
        <v>20240512</v>
      </c>
      <c r="C2522">
        <v>490114</v>
      </c>
      <c r="D2522" t="s">
        <v>6190</v>
      </c>
      <c r="E2522" t="s">
        <v>1124</v>
      </c>
      <c r="F2522">
        <v>9</v>
      </c>
      <c r="G2522">
        <v>-132530</v>
      </c>
    </row>
    <row r="2523" spans="1:7" hidden="1">
      <c r="A2523" t="s">
        <v>132</v>
      </c>
      <c r="B2523">
        <v>20240512</v>
      </c>
      <c r="C2523">
        <v>490114</v>
      </c>
      <c r="D2523" t="s">
        <v>6190</v>
      </c>
      <c r="E2523" t="s">
        <v>1186</v>
      </c>
      <c r="F2523">
        <v>145</v>
      </c>
      <c r="G2523">
        <v>24276485</v>
      </c>
    </row>
    <row r="2524" spans="1:7" hidden="1">
      <c r="A2524" t="s">
        <v>132</v>
      </c>
      <c r="B2524">
        <v>20240512</v>
      </c>
      <c r="C2524">
        <v>490114</v>
      </c>
      <c r="D2524" t="s">
        <v>6190</v>
      </c>
      <c r="E2524" t="s">
        <v>1582</v>
      </c>
      <c r="F2524">
        <v>145</v>
      </c>
      <c r="G2524">
        <v>-489992</v>
      </c>
    </row>
    <row r="2525" spans="1:7" hidden="1">
      <c r="A2525" t="s">
        <v>132</v>
      </c>
      <c r="B2525">
        <v>20240512</v>
      </c>
      <c r="C2525">
        <v>490114</v>
      </c>
      <c r="D2525" t="s">
        <v>6190</v>
      </c>
      <c r="E2525" t="s">
        <v>8333</v>
      </c>
      <c r="F2525">
        <v>0</v>
      </c>
      <c r="G2525">
        <v>-310</v>
      </c>
    </row>
    <row r="2526" spans="1:7" hidden="1">
      <c r="A2526" t="s">
        <v>132</v>
      </c>
      <c r="B2526">
        <v>20240512</v>
      </c>
      <c r="C2526">
        <v>490114</v>
      </c>
      <c r="D2526" t="s">
        <v>6190</v>
      </c>
      <c r="E2526" t="s">
        <v>1583</v>
      </c>
      <c r="F2526">
        <v>0</v>
      </c>
      <c r="G2526">
        <v>-84403</v>
      </c>
    </row>
    <row r="2527" spans="1:7" hidden="1">
      <c r="A2527" t="s">
        <v>132</v>
      </c>
      <c r="B2527">
        <v>20240512</v>
      </c>
      <c r="C2527">
        <v>490114</v>
      </c>
      <c r="D2527" t="s">
        <v>6190</v>
      </c>
      <c r="E2527" t="s">
        <v>1207</v>
      </c>
      <c r="F2527">
        <v>0</v>
      </c>
      <c r="G2527">
        <v>-5527</v>
      </c>
    </row>
    <row r="2528" spans="1:7" hidden="1">
      <c r="A2528" t="s">
        <v>132</v>
      </c>
      <c r="B2528">
        <v>20240512</v>
      </c>
      <c r="C2528">
        <v>490114</v>
      </c>
      <c r="D2528" t="s">
        <v>6190</v>
      </c>
      <c r="E2528" t="s">
        <v>8358</v>
      </c>
      <c r="F2528">
        <v>0</v>
      </c>
      <c r="G2528">
        <v>-17687089</v>
      </c>
    </row>
    <row r="2529" spans="1:7" hidden="1">
      <c r="A2529" t="s">
        <v>132</v>
      </c>
      <c r="B2529">
        <v>20240513</v>
      </c>
      <c r="C2529">
        <v>490114</v>
      </c>
      <c r="D2529" t="s">
        <v>6190</v>
      </c>
      <c r="E2529" t="s">
        <v>1184</v>
      </c>
      <c r="F2529">
        <v>0</v>
      </c>
      <c r="G2529">
        <v>-339136</v>
      </c>
    </row>
    <row r="2530" spans="1:7" hidden="1">
      <c r="A2530" t="s">
        <v>132</v>
      </c>
      <c r="B2530">
        <v>20240513</v>
      </c>
      <c r="C2530">
        <v>490114</v>
      </c>
      <c r="D2530" t="s">
        <v>6190</v>
      </c>
      <c r="E2530" t="s">
        <v>1581</v>
      </c>
      <c r="F2530">
        <v>67</v>
      </c>
      <c r="G2530">
        <v>-22097328</v>
      </c>
    </row>
    <row r="2531" spans="1:7" hidden="1">
      <c r="A2531" t="s">
        <v>132</v>
      </c>
      <c r="B2531">
        <v>20240513</v>
      </c>
      <c r="C2531">
        <v>490114</v>
      </c>
      <c r="D2531" t="s">
        <v>6190</v>
      </c>
      <c r="E2531" t="s">
        <v>1085</v>
      </c>
      <c r="F2531">
        <v>0</v>
      </c>
      <c r="G2531">
        <v>-2336068</v>
      </c>
    </row>
    <row r="2532" spans="1:7" hidden="1">
      <c r="A2532" t="s">
        <v>132</v>
      </c>
      <c r="B2532">
        <v>20240513</v>
      </c>
      <c r="C2532">
        <v>490114</v>
      </c>
      <c r="D2532" t="s">
        <v>6190</v>
      </c>
      <c r="E2532" t="s">
        <v>1194</v>
      </c>
      <c r="F2532">
        <v>0</v>
      </c>
      <c r="G2532">
        <v>-57946618</v>
      </c>
    </row>
    <row r="2533" spans="1:7" hidden="1">
      <c r="A2533" t="s">
        <v>132</v>
      </c>
      <c r="B2533">
        <v>20240513</v>
      </c>
      <c r="C2533">
        <v>490114</v>
      </c>
      <c r="D2533" t="s">
        <v>6190</v>
      </c>
      <c r="E2533" t="s">
        <v>1181</v>
      </c>
      <c r="F2533">
        <v>46</v>
      </c>
      <c r="G2533">
        <v>8894263</v>
      </c>
    </row>
    <row r="2534" spans="1:7" hidden="1">
      <c r="A2534" t="s">
        <v>132</v>
      </c>
      <c r="B2534">
        <v>20240513</v>
      </c>
      <c r="C2534">
        <v>490114</v>
      </c>
      <c r="D2534" t="s">
        <v>6190</v>
      </c>
      <c r="E2534" t="s">
        <v>1084</v>
      </c>
      <c r="F2534">
        <v>52</v>
      </c>
      <c r="G2534">
        <v>12577824</v>
      </c>
    </row>
    <row r="2535" spans="1:7" hidden="1">
      <c r="A2535" t="s">
        <v>132</v>
      </c>
      <c r="B2535">
        <v>20240513</v>
      </c>
      <c r="C2535">
        <v>490114</v>
      </c>
      <c r="D2535" t="s">
        <v>6190</v>
      </c>
      <c r="E2535" t="s">
        <v>1035</v>
      </c>
      <c r="F2535">
        <v>437</v>
      </c>
      <c r="G2535">
        <v>11134725</v>
      </c>
    </row>
    <row r="2536" spans="1:7" hidden="1">
      <c r="A2536" t="s">
        <v>132</v>
      </c>
      <c r="B2536">
        <v>20240513</v>
      </c>
      <c r="C2536">
        <v>490114</v>
      </c>
      <c r="D2536" t="s">
        <v>6190</v>
      </c>
      <c r="E2536" t="s">
        <v>1066</v>
      </c>
      <c r="F2536">
        <v>89</v>
      </c>
      <c r="G2536">
        <v>10598350</v>
      </c>
    </row>
    <row r="2537" spans="1:7" hidden="1">
      <c r="A2537" t="s">
        <v>132</v>
      </c>
      <c r="B2537">
        <v>20240513</v>
      </c>
      <c r="C2537">
        <v>490114</v>
      </c>
      <c r="D2537" t="s">
        <v>6190</v>
      </c>
      <c r="E2537" t="s">
        <v>1064</v>
      </c>
      <c r="F2537">
        <v>0</v>
      </c>
      <c r="G2537">
        <v>-771157</v>
      </c>
    </row>
    <row r="2538" spans="1:7" hidden="1">
      <c r="A2538" t="s">
        <v>132</v>
      </c>
      <c r="B2538">
        <v>20240513</v>
      </c>
      <c r="C2538">
        <v>490114</v>
      </c>
      <c r="D2538" t="s">
        <v>6190</v>
      </c>
      <c r="E2538" t="s">
        <v>1092</v>
      </c>
      <c r="F2538">
        <v>0</v>
      </c>
      <c r="G2538">
        <v>-17321922</v>
      </c>
    </row>
    <row r="2539" spans="1:7" hidden="1">
      <c r="A2539" t="s">
        <v>132</v>
      </c>
      <c r="B2539">
        <v>20240513</v>
      </c>
      <c r="C2539">
        <v>490114</v>
      </c>
      <c r="D2539" t="s">
        <v>6190</v>
      </c>
      <c r="E2539" t="s">
        <v>9048</v>
      </c>
      <c r="F2539">
        <v>36</v>
      </c>
      <c r="G2539">
        <v>2169785</v>
      </c>
    </row>
    <row r="2540" spans="1:7" hidden="1">
      <c r="A2540" t="s">
        <v>132</v>
      </c>
      <c r="B2540">
        <v>20240513</v>
      </c>
      <c r="C2540">
        <v>490114</v>
      </c>
      <c r="D2540" t="s">
        <v>6190</v>
      </c>
      <c r="E2540" t="s">
        <v>8342</v>
      </c>
      <c r="F2540">
        <v>89</v>
      </c>
      <c r="G2540">
        <v>49608893</v>
      </c>
    </row>
    <row r="2541" spans="1:7" hidden="1">
      <c r="A2541" t="s">
        <v>132</v>
      </c>
      <c r="B2541">
        <v>20240513</v>
      </c>
      <c r="C2541">
        <v>490114</v>
      </c>
      <c r="D2541" t="s">
        <v>6190</v>
      </c>
      <c r="E2541" t="s">
        <v>1124</v>
      </c>
      <c r="F2541">
        <v>9</v>
      </c>
      <c r="G2541">
        <v>-132521</v>
      </c>
    </row>
    <row r="2542" spans="1:7" hidden="1">
      <c r="A2542" t="s">
        <v>132</v>
      </c>
      <c r="B2542">
        <v>20240513</v>
      </c>
      <c r="C2542">
        <v>490114</v>
      </c>
      <c r="D2542" t="s">
        <v>6190</v>
      </c>
      <c r="E2542" t="s">
        <v>1186</v>
      </c>
      <c r="F2542">
        <v>144</v>
      </c>
      <c r="G2542">
        <v>24276629</v>
      </c>
    </row>
    <row r="2543" spans="1:7" hidden="1">
      <c r="A2543" t="s">
        <v>132</v>
      </c>
      <c r="B2543">
        <v>20240513</v>
      </c>
      <c r="C2543">
        <v>490114</v>
      </c>
      <c r="D2543" t="s">
        <v>6190</v>
      </c>
      <c r="E2543" t="s">
        <v>1582</v>
      </c>
      <c r="F2543">
        <v>144</v>
      </c>
      <c r="G2543">
        <v>-489848</v>
      </c>
    </row>
    <row r="2544" spans="1:7" hidden="1">
      <c r="A2544" t="s">
        <v>132</v>
      </c>
      <c r="B2544">
        <v>20240513</v>
      </c>
      <c r="C2544">
        <v>490114</v>
      </c>
      <c r="D2544" t="s">
        <v>6190</v>
      </c>
      <c r="E2544" t="s">
        <v>8333</v>
      </c>
      <c r="F2544">
        <v>0</v>
      </c>
      <c r="G2544">
        <v>-310</v>
      </c>
    </row>
    <row r="2545" spans="1:7" hidden="1">
      <c r="A2545" t="s">
        <v>132</v>
      </c>
      <c r="B2545">
        <v>20240513</v>
      </c>
      <c r="C2545">
        <v>490114</v>
      </c>
      <c r="D2545" t="s">
        <v>6190</v>
      </c>
      <c r="E2545" t="s">
        <v>1583</v>
      </c>
      <c r="F2545">
        <v>0</v>
      </c>
      <c r="G2545">
        <v>-84403</v>
      </c>
    </row>
    <row r="2546" spans="1:7" hidden="1">
      <c r="A2546" t="s">
        <v>132</v>
      </c>
      <c r="B2546">
        <v>20240513</v>
      </c>
      <c r="C2546">
        <v>490114</v>
      </c>
      <c r="D2546" t="s">
        <v>6190</v>
      </c>
      <c r="E2546" t="s">
        <v>1207</v>
      </c>
      <c r="F2546">
        <v>0</v>
      </c>
      <c r="G2546">
        <v>-5527</v>
      </c>
    </row>
    <row r="2547" spans="1:7" hidden="1">
      <c r="A2547" t="s">
        <v>132</v>
      </c>
      <c r="B2547">
        <v>20240513</v>
      </c>
      <c r="C2547">
        <v>490114</v>
      </c>
      <c r="D2547" t="s">
        <v>6190</v>
      </c>
      <c r="E2547" t="s">
        <v>8358</v>
      </c>
      <c r="F2547">
        <v>0</v>
      </c>
      <c r="G2547">
        <v>-17687089</v>
      </c>
    </row>
    <row r="2548" spans="1:7" hidden="1">
      <c r="A2548" t="s">
        <v>132</v>
      </c>
      <c r="B2548">
        <v>20240514</v>
      </c>
      <c r="C2548">
        <v>490114</v>
      </c>
      <c r="D2548" t="s">
        <v>6190</v>
      </c>
      <c r="E2548" t="s">
        <v>1184</v>
      </c>
      <c r="F2548">
        <v>0</v>
      </c>
      <c r="G2548">
        <v>-339136</v>
      </c>
    </row>
    <row r="2549" spans="1:7" hidden="1">
      <c r="A2549" t="s">
        <v>132</v>
      </c>
      <c r="B2549">
        <v>20240514</v>
      </c>
      <c r="C2549">
        <v>490114</v>
      </c>
      <c r="D2549" t="s">
        <v>6190</v>
      </c>
      <c r="E2549" t="s">
        <v>1581</v>
      </c>
      <c r="F2549">
        <v>67</v>
      </c>
      <c r="G2549">
        <v>-22097261</v>
      </c>
    </row>
    <row r="2550" spans="1:7" hidden="1">
      <c r="A2550" t="s">
        <v>132</v>
      </c>
      <c r="B2550">
        <v>20240514</v>
      </c>
      <c r="C2550">
        <v>490114</v>
      </c>
      <c r="D2550" t="s">
        <v>6190</v>
      </c>
      <c r="E2550" t="s">
        <v>1085</v>
      </c>
      <c r="F2550">
        <v>0</v>
      </c>
      <c r="G2550">
        <v>-2336068</v>
      </c>
    </row>
    <row r="2551" spans="1:7" hidden="1">
      <c r="A2551" t="s">
        <v>132</v>
      </c>
      <c r="B2551">
        <v>20240514</v>
      </c>
      <c r="C2551">
        <v>490114</v>
      </c>
      <c r="D2551" t="s">
        <v>6190</v>
      </c>
      <c r="E2551" t="s">
        <v>1194</v>
      </c>
      <c r="F2551">
        <v>0</v>
      </c>
      <c r="G2551">
        <v>-57946618</v>
      </c>
    </row>
    <row r="2552" spans="1:7" hidden="1">
      <c r="A2552" t="s">
        <v>132</v>
      </c>
      <c r="B2552">
        <v>20240514</v>
      </c>
      <c r="C2552">
        <v>490114</v>
      </c>
      <c r="D2552" t="s">
        <v>6190</v>
      </c>
      <c r="E2552" t="s">
        <v>1181</v>
      </c>
      <c r="F2552">
        <v>46</v>
      </c>
      <c r="G2552">
        <v>8894309</v>
      </c>
    </row>
    <row r="2553" spans="1:7" hidden="1">
      <c r="A2553" t="s">
        <v>132</v>
      </c>
      <c r="B2553">
        <v>20240514</v>
      </c>
      <c r="C2553">
        <v>490114</v>
      </c>
      <c r="D2553" t="s">
        <v>6190</v>
      </c>
      <c r="E2553" t="s">
        <v>1084</v>
      </c>
      <c r="F2553">
        <v>52</v>
      </c>
      <c r="G2553">
        <v>12577876</v>
      </c>
    </row>
    <row r="2554" spans="1:7" hidden="1">
      <c r="A2554" t="s">
        <v>132</v>
      </c>
      <c r="B2554">
        <v>20240514</v>
      </c>
      <c r="C2554">
        <v>490114</v>
      </c>
      <c r="D2554" t="s">
        <v>6190</v>
      </c>
      <c r="E2554" t="s">
        <v>1035</v>
      </c>
      <c r="F2554">
        <v>435</v>
      </c>
      <c r="G2554">
        <v>11135160</v>
      </c>
    </row>
    <row r="2555" spans="1:7" hidden="1">
      <c r="A2555" t="s">
        <v>132</v>
      </c>
      <c r="B2555">
        <v>20240514</v>
      </c>
      <c r="C2555">
        <v>490114</v>
      </c>
      <c r="D2555" t="s">
        <v>6190</v>
      </c>
      <c r="E2555" t="s">
        <v>1066</v>
      </c>
      <c r="F2555">
        <v>89</v>
      </c>
      <c r="G2555">
        <v>10598439</v>
      </c>
    </row>
    <row r="2556" spans="1:7" hidden="1">
      <c r="A2556" t="s">
        <v>132</v>
      </c>
      <c r="B2556">
        <v>20240514</v>
      </c>
      <c r="C2556">
        <v>490114</v>
      </c>
      <c r="D2556" t="s">
        <v>6190</v>
      </c>
      <c r="E2556" t="s">
        <v>1064</v>
      </c>
      <c r="F2556">
        <v>0</v>
      </c>
      <c r="G2556">
        <v>-771157</v>
      </c>
    </row>
    <row r="2557" spans="1:7" hidden="1">
      <c r="A2557" t="s">
        <v>132</v>
      </c>
      <c r="B2557">
        <v>20240514</v>
      </c>
      <c r="C2557">
        <v>490114</v>
      </c>
      <c r="D2557" t="s">
        <v>6190</v>
      </c>
      <c r="E2557" t="s">
        <v>1092</v>
      </c>
      <c r="F2557">
        <v>0</v>
      </c>
      <c r="G2557">
        <v>-17321922</v>
      </c>
    </row>
    <row r="2558" spans="1:7" hidden="1">
      <c r="A2558" t="s">
        <v>132</v>
      </c>
      <c r="B2558">
        <v>20240514</v>
      </c>
      <c r="C2558">
        <v>490114</v>
      </c>
      <c r="D2558" t="s">
        <v>6190</v>
      </c>
      <c r="E2558" t="s">
        <v>9048</v>
      </c>
      <c r="F2558">
        <v>37</v>
      </c>
      <c r="G2558">
        <v>2169822</v>
      </c>
    </row>
    <row r="2559" spans="1:7" hidden="1">
      <c r="A2559" t="s">
        <v>132</v>
      </c>
      <c r="B2559">
        <v>20240514</v>
      </c>
      <c r="C2559">
        <v>490114</v>
      </c>
      <c r="D2559" t="s">
        <v>6190</v>
      </c>
      <c r="E2559" t="s">
        <v>8342</v>
      </c>
      <c r="F2559">
        <v>89</v>
      </c>
      <c r="G2559">
        <v>49608982</v>
      </c>
    </row>
    <row r="2560" spans="1:7" hidden="1">
      <c r="A2560" t="s">
        <v>132</v>
      </c>
      <c r="B2560">
        <v>20240514</v>
      </c>
      <c r="C2560">
        <v>490114</v>
      </c>
      <c r="D2560" t="s">
        <v>6190</v>
      </c>
      <c r="E2560" t="s">
        <v>1124</v>
      </c>
      <c r="F2560">
        <v>9</v>
      </c>
      <c r="G2560">
        <v>-132512</v>
      </c>
    </row>
    <row r="2561" spans="1:7" hidden="1">
      <c r="A2561" t="s">
        <v>132</v>
      </c>
      <c r="B2561">
        <v>20240514</v>
      </c>
      <c r="C2561">
        <v>490114</v>
      </c>
      <c r="D2561" t="s">
        <v>6190</v>
      </c>
      <c r="E2561" t="s">
        <v>1186</v>
      </c>
      <c r="F2561">
        <v>145</v>
      </c>
      <c r="G2561">
        <v>24276774</v>
      </c>
    </row>
    <row r="2562" spans="1:7" hidden="1">
      <c r="A2562" t="s">
        <v>132</v>
      </c>
      <c r="B2562">
        <v>20240514</v>
      </c>
      <c r="C2562">
        <v>490114</v>
      </c>
      <c r="D2562" t="s">
        <v>6190</v>
      </c>
      <c r="E2562" t="s">
        <v>1582</v>
      </c>
      <c r="F2562">
        <v>145</v>
      </c>
      <c r="G2562">
        <v>-489703</v>
      </c>
    </row>
    <row r="2563" spans="1:7" hidden="1">
      <c r="A2563" t="s">
        <v>132</v>
      </c>
      <c r="B2563">
        <v>20240514</v>
      </c>
      <c r="C2563">
        <v>490114</v>
      </c>
      <c r="D2563" t="s">
        <v>6190</v>
      </c>
      <c r="E2563" t="s">
        <v>8333</v>
      </c>
      <c r="F2563">
        <v>0</v>
      </c>
      <c r="G2563">
        <v>-310</v>
      </c>
    </row>
    <row r="2564" spans="1:7" hidden="1">
      <c r="A2564" t="s">
        <v>132</v>
      </c>
      <c r="B2564">
        <v>20240514</v>
      </c>
      <c r="C2564">
        <v>490114</v>
      </c>
      <c r="D2564" t="s">
        <v>6190</v>
      </c>
      <c r="E2564" t="s">
        <v>1583</v>
      </c>
      <c r="F2564">
        <v>0</v>
      </c>
      <c r="G2564">
        <v>-84403</v>
      </c>
    </row>
    <row r="2565" spans="1:7" hidden="1">
      <c r="A2565" t="s">
        <v>132</v>
      </c>
      <c r="B2565">
        <v>20240514</v>
      </c>
      <c r="C2565">
        <v>490114</v>
      </c>
      <c r="D2565" t="s">
        <v>6190</v>
      </c>
      <c r="E2565" t="s">
        <v>1207</v>
      </c>
      <c r="F2565">
        <v>0</v>
      </c>
      <c r="G2565">
        <v>-5527</v>
      </c>
    </row>
    <row r="2566" spans="1:7" hidden="1">
      <c r="A2566" t="s">
        <v>132</v>
      </c>
      <c r="B2566">
        <v>20240514</v>
      </c>
      <c r="C2566">
        <v>490114</v>
      </c>
      <c r="D2566" t="s">
        <v>6190</v>
      </c>
      <c r="E2566" t="s">
        <v>8358</v>
      </c>
      <c r="F2566">
        <v>0</v>
      </c>
      <c r="G2566">
        <v>-17687089</v>
      </c>
    </row>
    <row r="2567" spans="1:7" hidden="1">
      <c r="A2567" t="s">
        <v>132</v>
      </c>
      <c r="B2567">
        <v>20240515</v>
      </c>
      <c r="C2567">
        <v>490114</v>
      </c>
      <c r="D2567" t="s">
        <v>6190</v>
      </c>
      <c r="E2567" t="s">
        <v>1184</v>
      </c>
      <c r="F2567">
        <v>0</v>
      </c>
      <c r="G2567">
        <v>-339136</v>
      </c>
    </row>
    <row r="2568" spans="1:7" hidden="1">
      <c r="A2568" t="s">
        <v>132</v>
      </c>
      <c r="B2568">
        <v>20240515</v>
      </c>
      <c r="C2568">
        <v>490114</v>
      </c>
      <c r="D2568" t="s">
        <v>6190</v>
      </c>
      <c r="E2568" t="s">
        <v>1581</v>
      </c>
      <c r="F2568">
        <v>67</v>
      </c>
      <c r="G2568">
        <v>-22097194</v>
      </c>
    </row>
    <row r="2569" spans="1:7" hidden="1">
      <c r="A2569" t="s">
        <v>132</v>
      </c>
      <c r="B2569">
        <v>20240515</v>
      </c>
      <c r="C2569">
        <v>490114</v>
      </c>
      <c r="D2569" t="s">
        <v>6190</v>
      </c>
      <c r="E2569" t="s">
        <v>1085</v>
      </c>
      <c r="F2569">
        <v>0</v>
      </c>
      <c r="G2569">
        <v>-2336068</v>
      </c>
    </row>
    <row r="2570" spans="1:7" hidden="1">
      <c r="A2570" t="s">
        <v>132</v>
      </c>
      <c r="B2570">
        <v>20240515</v>
      </c>
      <c r="C2570">
        <v>490114</v>
      </c>
      <c r="D2570" t="s">
        <v>6190</v>
      </c>
      <c r="E2570" t="s">
        <v>1194</v>
      </c>
      <c r="F2570">
        <v>0</v>
      </c>
      <c r="G2570">
        <v>-57946618</v>
      </c>
    </row>
    <row r="2571" spans="1:7" hidden="1">
      <c r="A2571" t="s">
        <v>132</v>
      </c>
      <c r="B2571">
        <v>20240515</v>
      </c>
      <c r="C2571">
        <v>490114</v>
      </c>
      <c r="D2571" t="s">
        <v>6190</v>
      </c>
      <c r="E2571" t="s">
        <v>1181</v>
      </c>
      <c r="F2571">
        <v>46</v>
      </c>
      <c r="G2571">
        <v>8894355</v>
      </c>
    </row>
    <row r="2572" spans="1:7" hidden="1">
      <c r="A2572" t="s">
        <v>132</v>
      </c>
      <c r="B2572">
        <v>20240515</v>
      </c>
      <c r="C2572">
        <v>490114</v>
      </c>
      <c r="D2572" t="s">
        <v>6190</v>
      </c>
      <c r="E2572" t="s">
        <v>1084</v>
      </c>
      <c r="F2572">
        <v>52</v>
      </c>
      <c r="G2572">
        <v>12577928</v>
      </c>
    </row>
    <row r="2573" spans="1:7" hidden="1">
      <c r="A2573" t="s">
        <v>132</v>
      </c>
      <c r="B2573">
        <v>20240515</v>
      </c>
      <c r="C2573">
        <v>490114</v>
      </c>
      <c r="D2573" t="s">
        <v>6190</v>
      </c>
      <c r="E2573" t="s">
        <v>1035</v>
      </c>
      <c r="F2573">
        <v>435</v>
      </c>
      <c r="G2573">
        <v>11135595</v>
      </c>
    </row>
    <row r="2574" spans="1:7" hidden="1">
      <c r="A2574" t="s">
        <v>132</v>
      </c>
      <c r="B2574">
        <v>20240515</v>
      </c>
      <c r="C2574">
        <v>490114</v>
      </c>
      <c r="D2574" t="s">
        <v>6190</v>
      </c>
      <c r="E2574" t="s">
        <v>1066</v>
      </c>
      <c r="F2574">
        <v>89</v>
      </c>
      <c r="G2574">
        <v>10598528</v>
      </c>
    </row>
    <row r="2575" spans="1:7" hidden="1">
      <c r="A2575" t="s">
        <v>132</v>
      </c>
      <c r="B2575">
        <v>20240515</v>
      </c>
      <c r="C2575">
        <v>490114</v>
      </c>
      <c r="D2575" t="s">
        <v>6190</v>
      </c>
      <c r="E2575" t="s">
        <v>1064</v>
      </c>
      <c r="F2575">
        <v>0</v>
      </c>
      <c r="G2575">
        <v>-771157</v>
      </c>
    </row>
    <row r="2576" spans="1:7" hidden="1">
      <c r="A2576" t="s">
        <v>132</v>
      </c>
      <c r="B2576">
        <v>20240515</v>
      </c>
      <c r="C2576">
        <v>490114</v>
      </c>
      <c r="D2576" t="s">
        <v>6190</v>
      </c>
      <c r="E2576" t="s">
        <v>1092</v>
      </c>
      <c r="F2576">
        <v>0</v>
      </c>
      <c r="G2576">
        <v>-17321922</v>
      </c>
    </row>
    <row r="2577" spans="1:7" hidden="1">
      <c r="A2577" t="s">
        <v>132</v>
      </c>
      <c r="B2577">
        <v>20240515</v>
      </c>
      <c r="C2577">
        <v>490114</v>
      </c>
      <c r="D2577" t="s">
        <v>6190</v>
      </c>
      <c r="E2577" t="s">
        <v>9048</v>
      </c>
      <c r="F2577">
        <v>37</v>
      </c>
      <c r="G2577">
        <v>2169859</v>
      </c>
    </row>
    <row r="2578" spans="1:7" hidden="1">
      <c r="A2578" t="s">
        <v>132</v>
      </c>
      <c r="B2578">
        <v>20240515</v>
      </c>
      <c r="C2578">
        <v>490114</v>
      </c>
      <c r="D2578" t="s">
        <v>6190</v>
      </c>
      <c r="E2578" t="s">
        <v>8342</v>
      </c>
      <c r="F2578">
        <v>89</v>
      </c>
      <c r="G2578">
        <v>49609071</v>
      </c>
    </row>
    <row r="2579" spans="1:7" hidden="1">
      <c r="A2579" t="s">
        <v>132</v>
      </c>
      <c r="B2579">
        <v>20240515</v>
      </c>
      <c r="C2579">
        <v>490114</v>
      </c>
      <c r="D2579" t="s">
        <v>6190</v>
      </c>
      <c r="E2579" t="s">
        <v>1124</v>
      </c>
      <c r="F2579">
        <v>9</v>
      </c>
      <c r="G2579">
        <v>-132503</v>
      </c>
    </row>
    <row r="2580" spans="1:7" hidden="1">
      <c r="A2580" t="s">
        <v>132</v>
      </c>
      <c r="B2580">
        <v>20240515</v>
      </c>
      <c r="C2580">
        <v>490114</v>
      </c>
      <c r="D2580" t="s">
        <v>6190</v>
      </c>
      <c r="E2580" t="s">
        <v>1186</v>
      </c>
      <c r="F2580">
        <v>145</v>
      </c>
      <c r="G2580">
        <v>24276919</v>
      </c>
    </row>
    <row r="2581" spans="1:7" hidden="1">
      <c r="A2581" t="s">
        <v>132</v>
      </c>
      <c r="B2581">
        <v>20240515</v>
      </c>
      <c r="C2581">
        <v>490114</v>
      </c>
      <c r="D2581" t="s">
        <v>6190</v>
      </c>
      <c r="E2581" t="s">
        <v>1582</v>
      </c>
      <c r="F2581">
        <v>145</v>
      </c>
      <c r="G2581">
        <v>-489558</v>
      </c>
    </row>
    <row r="2582" spans="1:7" hidden="1">
      <c r="A2582" t="s">
        <v>132</v>
      </c>
      <c r="B2582">
        <v>20240515</v>
      </c>
      <c r="C2582">
        <v>490114</v>
      </c>
      <c r="D2582" t="s">
        <v>6190</v>
      </c>
      <c r="E2582" t="s">
        <v>8333</v>
      </c>
      <c r="F2582">
        <v>0</v>
      </c>
      <c r="G2582">
        <v>-310</v>
      </c>
    </row>
    <row r="2583" spans="1:7" hidden="1">
      <c r="A2583" t="s">
        <v>132</v>
      </c>
      <c r="B2583">
        <v>20240515</v>
      </c>
      <c r="C2583">
        <v>490114</v>
      </c>
      <c r="D2583" t="s">
        <v>6190</v>
      </c>
      <c r="E2583" t="s">
        <v>1583</v>
      </c>
      <c r="F2583">
        <v>0</v>
      </c>
      <c r="G2583">
        <v>-84403</v>
      </c>
    </row>
    <row r="2584" spans="1:7" hidden="1">
      <c r="A2584" t="s">
        <v>132</v>
      </c>
      <c r="B2584">
        <v>20240515</v>
      </c>
      <c r="C2584">
        <v>490114</v>
      </c>
      <c r="D2584" t="s">
        <v>6190</v>
      </c>
      <c r="E2584" t="s">
        <v>1207</v>
      </c>
      <c r="F2584">
        <v>0</v>
      </c>
      <c r="G2584">
        <v>-5527</v>
      </c>
    </row>
    <row r="2585" spans="1:7" hidden="1">
      <c r="A2585" t="s">
        <v>132</v>
      </c>
      <c r="B2585">
        <v>20240515</v>
      </c>
      <c r="C2585">
        <v>490114</v>
      </c>
      <c r="D2585" t="s">
        <v>6190</v>
      </c>
      <c r="E2585" t="s">
        <v>8358</v>
      </c>
      <c r="F2585">
        <v>0</v>
      </c>
      <c r="G2585">
        <v>-17687089</v>
      </c>
    </row>
    <row r="2586" spans="1:7" hidden="1">
      <c r="A2586" t="s">
        <v>132</v>
      </c>
      <c r="B2586">
        <v>20240516</v>
      </c>
      <c r="C2586">
        <v>490114</v>
      </c>
      <c r="D2586" t="s">
        <v>6190</v>
      </c>
      <c r="E2586" t="s">
        <v>1184</v>
      </c>
      <c r="F2586">
        <v>0</v>
      </c>
      <c r="G2586">
        <v>-339136</v>
      </c>
    </row>
    <row r="2587" spans="1:7" hidden="1">
      <c r="A2587" t="s">
        <v>132</v>
      </c>
      <c r="B2587">
        <v>20240516</v>
      </c>
      <c r="C2587">
        <v>490114</v>
      </c>
      <c r="D2587" t="s">
        <v>6190</v>
      </c>
      <c r="E2587" t="s">
        <v>1581</v>
      </c>
      <c r="F2587">
        <v>72</v>
      </c>
      <c r="G2587">
        <v>-22097122</v>
      </c>
    </row>
    <row r="2588" spans="1:7" hidden="1">
      <c r="A2588" t="s">
        <v>132</v>
      </c>
      <c r="B2588">
        <v>20240516</v>
      </c>
      <c r="C2588">
        <v>490114</v>
      </c>
      <c r="D2588" t="s">
        <v>6190</v>
      </c>
      <c r="E2588" t="s">
        <v>1085</v>
      </c>
      <c r="F2588">
        <v>0</v>
      </c>
      <c r="G2588">
        <v>-2336068</v>
      </c>
    </row>
    <row r="2589" spans="1:7" hidden="1">
      <c r="A2589" t="s">
        <v>132</v>
      </c>
      <c r="B2589">
        <v>20240516</v>
      </c>
      <c r="C2589">
        <v>490114</v>
      </c>
      <c r="D2589" t="s">
        <v>6190</v>
      </c>
      <c r="E2589" t="s">
        <v>1194</v>
      </c>
      <c r="F2589">
        <v>0</v>
      </c>
      <c r="G2589">
        <v>-57946618</v>
      </c>
    </row>
    <row r="2590" spans="1:7" hidden="1">
      <c r="A2590" t="s">
        <v>132</v>
      </c>
      <c r="B2590">
        <v>20240516</v>
      </c>
      <c r="C2590">
        <v>490114</v>
      </c>
      <c r="D2590" t="s">
        <v>6190</v>
      </c>
      <c r="E2590" t="s">
        <v>1181</v>
      </c>
      <c r="F2590">
        <v>49</v>
      </c>
      <c r="G2590">
        <v>8894404</v>
      </c>
    </row>
    <row r="2591" spans="1:7" hidden="1">
      <c r="A2591" t="s">
        <v>132</v>
      </c>
      <c r="B2591">
        <v>20240516</v>
      </c>
      <c r="C2591">
        <v>490114</v>
      </c>
      <c r="D2591" t="s">
        <v>6190</v>
      </c>
      <c r="E2591" t="s">
        <v>1084</v>
      </c>
      <c r="F2591">
        <v>55</v>
      </c>
      <c r="G2591">
        <v>12577983</v>
      </c>
    </row>
    <row r="2592" spans="1:7" hidden="1">
      <c r="A2592" t="s">
        <v>132</v>
      </c>
      <c r="B2592">
        <v>20240516</v>
      </c>
      <c r="C2592">
        <v>490114</v>
      </c>
      <c r="D2592" t="s">
        <v>6190</v>
      </c>
      <c r="E2592" t="s">
        <v>1035</v>
      </c>
      <c r="F2592">
        <v>470</v>
      </c>
      <c r="G2592">
        <v>11136065</v>
      </c>
    </row>
    <row r="2593" spans="1:7" hidden="1">
      <c r="A2593" t="s">
        <v>132</v>
      </c>
      <c r="B2593">
        <v>20240516</v>
      </c>
      <c r="C2593">
        <v>490114</v>
      </c>
      <c r="D2593" t="s">
        <v>6190</v>
      </c>
      <c r="E2593" t="s">
        <v>1066</v>
      </c>
      <c r="F2593">
        <v>95</v>
      </c>
      <c r="G2593">
        <v>10598623</v>
      </c>
    </row>
    <row r="2594" spans="1:7" hidden="1">
      <c r="A2594" t="s">
        <v>132</v>
      </c>
      <c r="B2594">
        <v>20240516</v>
      </c>
      <c r="C2594">
        <v>490114</v>
      </c>
      <c r="D2594" t="s">
        <v>6190</v>
      </c>
      <c r="E2594" t="s">
        <v>1064</v>
      </c>
      <c r="F2594">
        <v>0</v>
      </c>
      <c r="G2594">
        <v>-771157</v>
      </c>
    </row>
    <row r="2595" spans="1:7" hidden="1">
      <c r="A2595" t="s">
        <v>132</v>
      </c>
      <c r="B2595">
        <v>20240516</v>
      </c>
      <c r="C2595">
        <v>490114</v>
      </c>
      <c r="D2595" t="s">
        <v>6190</v>
      </c>
      <c r="E2595" t="s">
        <v>1092</v>
      </c>
      <c r="F2595">
        <v>0</v>
      </c>
      <c r="G2595">
        <v>-17321922</v>
      </c>
    </row>
    <row r="2596" spans="1:7" hidden="1">
      <c r="A2596" t="s">
        <v>132</v>
      </c>
      <c r="B2596">
        <v>20240516</v>
      </c>
      <c r="C2596">
        <v>490114</v>
      </c>
      <c r="D2596" t="s">
        <v>6190</v>
      </c>
      <c r="E2596" t="s">
        <v>9048</v>
      </c>
      <c r="F2596">
        <v>39</v>
      </c>
      <c r="G2596">
        <v>2169898</v>
      </c>
    </row>
    <row r="2597" spans="1:7" hidden="1">
      <c r="A2597" t="s">
        <v>132</v>
      </c>
      <c r="B2597">
        <v>20240516</v>
      </c>
      <c r="C2597">
        <v>490114</v>
      </c>
      <c r="D2597" t="s">
        <v>6190</v>
      </c>
      <c r="E2597" t="s">
        <v>8342</v>
      </c>
      <c r="F2597">
        <v>95</v>
      </c>
      <c r="G2597">
        <v>49609166</v>
      </c>
    </row>
    <row r="2598" spans="1:7" hidden="1">
      <c r="A2598" t="s">
        <v>132</v>
      </c>
      <c r="B2598">
        <v>20240516</v>
      </c>
      <c r="C2598">
        <v>490114</v>
      </c>
      <c r="D2598" t="s">
        <v>6190</v>
      </c>
      <c r="E2598" t="s">
        <v>1124</v>
      </c>
      <c r="F2598">
        <v>9</v>
      </c>
      <c r="G2598">
        <v>-132494</v>
      </c>
    </row>
    <row r="2599" spans="1:7" hidden="1">
      <c r="A2599" t="s">
        <v>132</v>
      </c>
      <c r="B2599">
        <v>20240516</v>
      </c>
      <c r="C2599">
        <v>490114</v>
      </c>
      <c r="D2599" t="s">
        <v>6190</v>
      </c>
      <c r="E2599" t="s">
        <v>1186</v>
      </c>
      <c r="F2599">
        <v>154</v>
      </c>
      <c r="G2599">
        <v>24277073</v>
      </c>
    </row>
    <row r="2600" spans="1:7" hidden="1">
      <c r="A2600" t="s">
        <v>132</v>
      </c>
      <c r="B2600">
        <v>20240516</v>
      </c>
      <c r="C2600">
        <v>490114</v>
      </c>
      <c r="D2600" t="s">
        <v>6190</v>
      </c>
      <c r="E2600" t="s">
        <v>1582</v>
      </c>
      <c r="F2600">
        <v>154</v>
      </c>
      <c r="G2600">
        <v>-489404</v>
      </c>
    </row>
    <row r="2601" spans="1:7" hidden="1">
      <c r="A2601" t="s">
        <v>132</v>
      </c>
      <c r="B2601">
        <v>20240516</v>
      </c>
      <c r="C2601">
        <v>490114</v>
      </c>
      <c r="D2601" t="s">
        <v>6190</v>
      </c>
      <c r="E2601" t="s">
        <v>8333</v>
      </c>
      <c r="F2601">
        <v>0</v>
      </c>
      <c r="G2601">
        <v>-310</v>
      </c>
    </row>
    <row r="2602" spans="1:7" hidden="1">
      <c r="A2602" t="s">
        <v>132</v>
      </c>
      <c r="B2602">
        <v>20240516</v>
      </c>
      <c r="C2602">
        <v>490114</v>
      </c>
      <c r="D2602" t="s">
        <v>6190</v>
      </c>
      <c r="E2602" t="s">
        <v>1583</v>
      </c>
      <c r="F2602">
        <v>0</v>
      </c>
      <c r="G2602">
        <v>-84403</v>
      </c>
    </row>
    <row r="2603" spans="1:7" hidden="1">
      <c r="A2603" t="s">
        <v>132</v>
      </c>
      <c r="B2603">
        <v>20240516</v>
      </c>
      <c r="C2603">
        <v>490114</v>
      </c>
      <c r="D2603" t="s">
        <v>6190</v>
      </c>
      <c r="E2603" t="s">
        <v>1207</v>
      </c>
      <c r="F2603">
        <v>0</v>
      </c>
      <c r="G2603">
        <v>-5527</v>
      </c>
    </row>
    <row r="2604" spans="1:7" hidden="1">
      <c r="A2604" t="s">
        <v>132</v>
      </c>
      <c r="B2604">
        <v>20240516</v>
      </c>
      <c r="C2604">
        <v>490114</v>
      </c>
      <c r="D2604" t="s">
        <v>6190</v>
      </c>
      <c r="E2604" t="s">
        <v>8358</v>
      </c>
      <c r="F2604">
        <v>0</v>
      </c>
      <c r="G2604">
        <v>-17687089</v>
      </c>
    </row>
    <row r="2605" spans="1:7" hidden="1">
      <c r="A2605" t="s">
        <v>132</v>
      </c>
      <c r="B2605">
        <v>20240517</v>
      </c>
      <c r="C2605">
        <v>490114</v>
      </c>
      <c r="D2605" t="s">
        <v>6190</v>
      </c>
      <c r="E2605" t="s">
        <v>1184</v>
      </c>
      <c r="F2605">
        <v>0</v>
      </c>
      <c r="G2605">
        <v>-339136</v>
      </c>
    </row>
    <row r="2606" spans="1:7" hidden="1">
      <c r="A2606" t="s">
        <v>132</v>
      </c>
      <c r="B2606">
        <v>20240517</v>
      </c>
      <c r="C2606">
        <v>490114</v>
      </c>
      <c r="D2606" t="s">
        <v>6190</v>
      </c>
      <c r="E2606" t="s">
        <v>1581</v>
      </c>
      <c r="F2606">
        <v>70</v>
      </c>
      <c r="G2606">
        <v>-22097052</v>
      </c>
    </row>
    <row r="2607" spans="1:7" hidden="1">
      <c r="A2607" t="s">
        <v>132</v>
      </c>
      <c r="B2607">
        <v>20240517</v>
      </c>
      <c r="C2607">
        <v>490114</v>
      </c>
      <c r="D2607" t="s">
        <v>6190</v>
      </c>
      <c r="E2607" t="s">
        <v>1085</v>
      </c>
      <c r="F2607">
        <v>0</v>
      </c>
      <c r="G2607">
        <v>-2336068</v>
      </c>
    </row>
    <row r="2608" spans="1:7" hidden="1">
      <c r="A2608" t="s">
        <v>132</v>
      </c>
      <c r="B2608">
        <v>20240517</v>
      </c>
      <c r="C2608">
        <v>490114</v>
      </c>
      <c r="D2608" t="s">
        <v>6190</v>
      </c>
      <c r="E2608" t="s">
        <v>1194</v>
      </c>
      <c r="F2608">
        <v>0</v>
      </c>
      <c r="G2608">
        <v>-57946618</v>
      </c>
    </row>
    <row r="2609" spans="1:7" hidden="1">
      <c r="A2609" t="s">
        <v>132</v>
      </c>
      <c r="B2609">
        <v>20240517</v>
      </c>
      <c r="C2609">
        <v>490114</v>
      </c>
      <c r="D2609" t="s">
        <v>6190</v>
      </c>
      <c r="E2609" t="s">
        <v>1181</v>
      </c>
      <c r="F2609">
        <v>48</v>
      </c>
      <c r="G2609">
        <v>8894452</v>
      </c>
    </row>
    <row r="2610" spans="1:7" hidden="1">
      <c r="A2610" t="s">
        <v>132</v>
      </c>
      <c r="B2610">
        <v>20240517</v>
      </c>
      <c r="C2610">
        <v>490114</v>
      </c>
      <c r="D2610" t="s">
        <v>6190</v>
      </c>
      <c r="E2610" t="s">
        <v>1084</v>
      </c>
      <c r="F2610">
        <v>54</v>
      </c>
      <c r="G2610">
        <v>12578037</v>
      </c>
    </row>
    <row r="2611" spans="1:7" hidden="1">
      <c r="A2611" t="s">
        <v>132</v>
      </c>
      <c r="B2611">
        <v>20240517</v>
      </c>
      <c r="C2611">
        <v>490114</v>
      </c>
      <c r="D2611" t="s">
        <v>6190</v>
      </c>
      <c r="E2611" t="s">
        <v>1035</v>
      </c>
      <c r="F2611">
        <v>457</v>
      </c>
      <c r="G2611">
        <v>11136522</v>
      </c>
    </row>
    <row r="2612" spans="1:7" hidden="1">
      <c r="A2612" t="s">
        <v>132</v>
      </c>
      <c r="B2612">
        <v>20240517</v>
      </c>
      <c r="C2612">
        <v>490114</v>
      </c>
      <c r="D2612" t="s">
        <v>6190</v>
      </c>
      <c r="E2612" t="s">
        <v>1066</v>
      </c>
      <c r="F2612">
        <v>93</v>
      </c>
      <c r="G2612">
        <v>10598716</v>
      </c>
    </row>
    <row r="2613" spans="1:7" hidden="1">
      <c r="A2613" t="s">
        <v>132</v>
      </c>
      <c r="B2613">
        <v>20240517</v>
      </c>
      <c r="C2613">
        <v>490114</v>
      </c>
      <c r="D2613" t="s">
        <v>6190</v>
      </c>
      <c r="E2613" t="s">
        <v>1064</v>
      </c>
      <c r="F2613">
        <v>0</v>
      </c>
      <c r="G2613">
        <v>-771157</v>
      </c>
    </row>
    <row r="2614" spans="1:7" hidden="1">
      <c r="A2614" t="s">
        <v>132</v>
      </c>
      <c r="B2614">
        <v>20240517</v>
      </c>
      <c r="C2614">
        <v>490114</v>
      </c>
      <c r="D2614" t="s">
        <v>6190</v>
      </c>
      <c r="E2614" t="s">
        <v>1092</v>
      </c>
      <c r="F2614">
        <v>0</v>
      </c>
      <c r="G2614">
        <v>-17321922</v>
      </c>
    </row>
    <row r="2615" spans="1:7" hidden="1">
      <c r="A2615" t="s">
        <v>132</v>
      </c>
      <c r="B2615">
        <v>20240517</v>
      </c>
      <c r="C2615">
        <v>490114</v>
      </c>
      <c r="D2615" t="s">
        <v>6190</v>
      </c>
      <c r="E2615" t="s">
        <v>9048</v>
      </c>
      <c r="F2615">
        <v>38</v>
      </c>
      <c r="G2615">
        <v>2169936</v>
      </c>
    </row>
    <row r="2616" spans="1:7" hidden="1">
      <c r="A2616" t="s">
        <v>132</v>
      </c>
      <c r="B2616">
        <v>20240517</v>
      </c>
      <c r="C2616">
        <v>490114</v>
      </c>
      <c r="D2616" t="s">
        <v>6190</v>
      </c>
      <c r="E2616" t="s">
        <v>8342</v>
      </c>
      <c r="F2616">
        <v>93</v>
      </c>
      <c r="G2616">
        <v>49609259</v>
      </c>
    </row>
    <row r="2617" spans="1:7" hidden="1">
      <c r="A2617" t="s">
        <v>132</v>
      </c>
      <c r="B2617">
        <v>20240517</v>
      </c>
      <c r="C2617">
        <v>490114</v>
      </c>
      <c r="D2617" t="s">
        <v>6190</v>
      </c>
      <c r="E2617" t="s">
        <v>1124</v>
      </c>
      <c r="F2617">
        <v>9</v>
      </c>
      <c r="G2617">
        <v>-132485</v>
      </c>
    </row>
    <row r="2618" spans="1:7" hidden="1">
      <c r="A2618" t="s">
        <v>132</v>
      </c>
      <c r="B2618">
        <v>20240517</v>
      </c>
      <c r="C2618">
        <v>490114</v>
      </c>
      <c r="D2618" t="s">
        <v>6190</v>
      </c>
      <c r="E2618" t="s">
        <v>1186</v>
      </c>
      <c r="F2618">
        <v>151</v>
      </c>
      <c r="G2618">
        <v>24277224</v>
      </c>
    </row>
    <row r="2619" spans="1:7" hidden="1">
      <c r="A2619" t="s">
        <v>132</v>
      </c>
      <c r="B2619">
        <v>20240517</v>
      </c>
      <c r="C2619">
        <v>490114</v>
      </c>
      <c r="D2619" t="s">
        <v>6190</v>
      </c>
      <c r="E2619" t="s">
        <v>1582</v>
      </c>
      <c r="F2619">
        <v>151</v>
      </c>
      <c r="G2619">
        <v>-489253</v>
      </c>
    </row>
    <row r="2620" spans="1:7" hidden="1">
      <c r="A2620" t="s">
        <v>132</v>
      </c>
      <c r="B2620">
        <v>20240517</v>
      </c>
      <c r="C2620">
        <v>490114</v>
      </c>
      <c r="D2620" t="s">
        <v>6190</v>
      </c>
      <c r="E2620" t="s">
        <v>8333</v>
      </c>
      <c r="F2620">
        <v>0</v>
      </c>
      <c r="G2620">
        <v>-310</v>
      </c>
    </row>
    <row r="2621" spans="1:7" hidden="1">
      <c r="A2621" t="s">
        <v>132</v>
      </c>
      <c r="B2621">
        <v>20240517</v>
      </c>
      <c r="C2621">
        <v>490114</v>
      </c>
      <c r="D2621" t="s">
        <v>6190</v>
      </c>
      <c r="E2621" t="s">
        <v>1583</v>
      </c>
      <c r="F2621">
        <v>0</v>
      </c>
      <c r="G2621">
        <v>-84403</v>
      </c>
    </row>
    <row r="2622" spans="1:7" hidden="1">
      <c r="A2622" t="s">
        <v>132</v>
      </c>
      <c r="B2622">
        <v>20240517</v>
      </c>
      <c r="C2622">
        <v>490114</v>
      </c>
      <c r="D2622" t="s">
        <v>6190</v>
      </c>
      <c r="E2622" t="s">
        <v>1207</v>
      </c>
      <c r="F2622">
        <v>0</v>
      </c>
      <c r="G2622">
        <v>-5527</v>
      </c>
    </row>
    <row r="2623" spans="1:7" hidden="1">
      <c r="A2623" t="s">
        <v>132</v>
      </c>
      <c r="B2623">
        <v>20240517</v>
      </c>
      <c r="C2623">
        <v>490114</v>
      </c>
      <c r="D2623" t="s">
        <v>6190</v>
      </c>
      <c r="E2623" t="s">
        <v>8358</v>
      </c>
      <c r="F2623">
        <v>0</v>
      </c>
      <c r="G2623">
        <v>-17687089</v>
      </c>
    </row>
    <row r="2624" spans="1:7" hidden="1">
      <c r="A2624" t="s">
        <v>132</v>
      </c>
      <c r="B2624">
        <v>20240518</v>
      </c>
      <c r="C2624">
        <v>490114</v>
      </c>
      <c r="D2624" t="s">
        <v>6190</v>
      </c>
      <c r="E2624" t="s">
        <v>1184</v>
      </c>
      <c r="F2624">
        <v>0</v>
      </c>
      <c r="G2624">
        <v>-339136</v>
      </c>
    </row>
    <row r="2625" spans="1:7" hidden="1">
      <c r="A2625" t="s">
        <v>132</v>
      </c>
      <c r="B2625">
        <v>20240518</v>
      </c>
      <c r="C2625">
        <v>490114</v>
      </c>
      <c r="D2625" t="s">
        <v>6190</v>
      </c>
      <c r="E2625" t="s">
        <v>1581</v>
      </c>
      <c r="F2625">
        <v>70</v>
      </c>
      <c r="G2625">
        <v>-22096982</v>
      </c>
    </row>
    <row r="2626" spans="1:7" hidden="1">
      <c r="A2626" t="s">
        <v>132</v>
      </c>
      <c r="B2626">
        <v>20240518</v>
      </c>
      <c r="C2626">
        <v>490114</v>
      </c>
      <c r="D2626" t="s">
        <v>6190</v>
      </c>
      <c r="E2626" t="s">
        <v>1085</v>
      </c>
      <c r="F2626">
        <v>0</v>
      </c>
      <c r="G2626">
        <v>-2336068</v>
      </c>
    </row>
    <row r="2627" spans="1:7" hidden="1">
      <c r="A2627" t="s">
        <v>132</v>
      </c>
      <c r="B2627">
        <v>20240518</v>
      </c>
      <c r="C2627">
        <v>490114</v>
      </c>
      <c r="D2627" t="s">
        <v>6190</v>
      </c>
      <c r="E2627" t="s">
        <v>1194</v>
      </c>
      <c r="F2627">
        <v>0</v>
      </c>
      <c r="G2627">
        <v>-57946618</v>
      </c>
    </row>
    <row r="2628" spans="1:7" hidden="1">
      <c r="A2628" t="s">
        <v>132</v>
      </c>
      <c r="B2628">
        <v>20240518</v>
      </c>
      <c r="C2628">
        <v>490114</v>
      </c>
      <c r="D2628" t="s">
        <v>6190</v>
      </c>
      <c r="E2628" t="s">
        <v>1181</v>
      </c>
      <c r="F2628">
        <v>48</v>
      </c>
      <c r="G2628">
        <v>8894500</v>
      </c>
    </row>
    <row r="2629" spans="1:7" hidden="1">
      <c r="A2629" t="s">
        <v>132</v>
      </c>
      <c r="B2629">
        <v>20240518</v>
      </c>
      <c r="C2629">
        <v>490114</v>
      </c>
      <c r="D2629" t="s">
        <v>6190</v>
      </c>
      <c r="E2629" t="s">
        <v>1084</v>
      </c>
      <c r="F2629">
        <v>54</v>
      </c>
      <c r="G2629">
        <v>12578091</v>
      </c>
    </row>
    <row r="2630" spans="1:7" hidden="1">
      <c r="A2630" t="s">
        <v>132</v>
      </c>
      <c r="B2630">
        <v>20240518</v>
      </c>
      <c r="C2630">
        <v>490114</v>
      </c>
      <c r="D2630" t="s">
        <v>6190</v>
      </c>
      <c r="E2630" t="s">
        <v>1035</v>
      </c>
      <c r="F2630">
        <v>457</v>
      </c>
      <c r="G2630">
        <v>11136979</v>
      </c>
    </row>
    <row r="2631" spans="1:7" hidden="1">
      <c r="A2631" t="s">
        <v>132</v>
      </c>
      <c r="B2631">
        <v>20240518</v>
      </c>
      <c r="C2631">
        <v>490114</v>
      </c>
      <c r="D2631" t="s">
        <v>6190</v>
      </c>
      <c r="E2631" t="s">
        <v>1066</v>
      </c>
      <c r="F2631">
        <v>93</v>
      </c>
      <c r="G2631">
        <v>10598809</v>
      </c>
    </row>
    <row r="2632" spans="1:7" hidden="1">
      <c r="A2632" t="s">
        <v>132</v>
      </c>
      <c r="B2632">
        <v>20240518</v>
      </c>
      <c r="C2632">
        <v>490114</v>
      </c>
      <c r="D2632" t="s">
        <v>6190</v>
      </c>
      <c r="E2632" t="s">
        <v>1064</v>
      </c>
      <c r="F2632">
        <v>0</v>
      </c>
      <c r="G2632">
        <v>-771157</v>
      </c>
    </row>
    <row r="2633" spans="1:7" hidden="1">
      <c r="A2633" t="s">
        <v>132</v>
      </c>
      <c r="B2633">
        <v>20240518</v>
      </c>
      <c r="C2633">
        <v>490114</v>
      </c>
      <c r="D2633" t="s">
        <v>6190</v>
      </c>
      <c r="E2633" t="s">
        <v>1092</v>
      </c>
      <c r="F2633">
        <v>0</v>
      </c>
      <c r="G2633">
        <v>-17321922</v>
      </c>
    </row>
    <row r="2634" spans="1:7" hidden="1">
      <c r="A2634" t="s">
        <v>132</v>
      </c>
      <c r="B2634">
        <v>20240518</v>
      </c>
      <c r="C2634">
        <v>490114</v>
      </c>
      <c r="D2634" t="s">
        <v>6190</v>
      </c>
      <c r="E2634" t="s">
        <v>9048</v>
      </c>
      <c r="F2634">
        <v>38</v>
      </c>
      <c r="G2634">
        <v>2169974</v>
      </c>
    </row>
    <row r="2635" spans="1:7" hidden="1">
      <c r="A2635" t="s">
        <v>132</v>
      </c>
      <c r="B2635">
        <v>20240518</v>
      </c>
      <c r="C2635">
        <v>490114</v>
      </c>
      <c r="D2635" t="s">
        <v>6190</v>
      </c>
      <c r="E2635" t="s">
        <v>8342</v>
      </c>
      <c r="F2635">
        <v>93</v>
      </c>
      <c r="G2635">
        <v>49609352</v>
      </c>
    </row>
    <row r="2636" spans="1:7" hidden="1">
      <c r="A2636" t="s">
        <v>132</v>
      </c>
      <c r="B2636">
        <v>20240518</v>
      </c>
      <c r="C2636">
        <v>490114</v>
      </c>
      <c r="D2636" t="s">
        <v>6190</v>
      </c>
      <c r="E2636" t="s">
        <v>1124</v>
      </c>
      <c r="F2636">
        <v>9</v>
      </c>
      <c r="G2636">
        <v>-132476</v>
      </c>
    </row>
    <row r="2637" spans="1:7" hidden="1">
      <c r="A2637" t="s">
        <v>132</v>
      </c>
      <c r="B2637">
        <v>20240518</v>
      </c>
      <c r="C2637">
        <v>490114</v>
      </c>
      <c r="D2637" t="s">
        <v>6190</v>
      </c>
      <c r="E2637" t="s">
        <v>1186</v>
      </c>
      <c r="F2637">
        <v>151</v>
      </c>
      <c r="G2637">
        <v>24277375</v>
      </c>
    </row>
    <row r="2638" spans="1:7" hidden="1">
      <c r="A2638" t="s">
        <v>132</v>
      </c>
      <c r="B2638">
        <v>20240518</v>
      </c>
      <c r="C2638">
        <v>490114</v>
      </c>
      <c r="D2638" t="s">
        <v>6190</v>
      </c>
      <c r="E2638" t="s">
        <v>1582</v>
      </c>
      <c r="F2638">
        <v>151</v>
      </c>
      <c r="G2638">
        <v>-489102</v>
      </c>
    </row>
    <row r="2639" spans="1:7" hidden="1">
      <c r="A2639" t="s">
        <v>132</v>
      </c>
      <c r="B2639">
        <v>20240518</v>
      </c>
      <c r="C2639">
        <v>490114</v>
      </c>
      <c r="D2639" t="s">
        <v>6190</v>
      </c>
      <c r="E2639" t="s">
        <v>8333</v>
      </c>
      <c r="F2639">
        <v>0</v>
      </c>
      <c r="G2639">
        <v>-310</v>
      </c>
    </row>
    <row r="2640" spans="1:7" hidden="1">
      <c r="A2640" t="s">
        <v>132</v>
      </c>
      <c r="B2640">
        <v>20240518</v>
      </c>
      <c r="C2640">
        <v>490114</v>
      </c>
      <c r="D2640" t="s">
        <v>6190</v>
      </c>
      <c r="E2640" t="s">
        <v>1583</v>
      </c>
      <c r="F2640">
        <v>0</v>
      </c>
      <c r="G2640">
        <v>-84403</v>
      </c>
    </row>
    <row r="2641" spans="1:7" hidden="1">
      <c r="A2641" t="s">
        <v>132</v>
      </c>
      <c r="B2641">
        <v>20240518</v>
      </c>
      <c r="C2641">
        <v>490114</v>
      </c>
      <c r="D2641" t="s">
        <v>6190</v>
      </c>
      <c r="E2641" t="s">
        <v>1207</v>
      </c>
      <c r="F2641">
        <v>0</v>
      </c>
      <c r="G2641">
        <v>-5527</v>
      </c>
    </row>
    <row r="2642" spans="1:7" hidden="1">
      <c r="A2642" t="s">
        <v>132</v>
      </c>
      <c r="B2642">
        <v>20240518</v>
      </c>
      <c r="C2642">
        <v>490114</v>
      </c>
      <c r="D2642" t="s">
        <v>6190</v>
      </c>
      <c r="E2642" t="s">
        <v>8358</v>
      </c>
      <c r="F2642">
        <v>0</v>
      </c>
      <c r="G2642">
        <v>-17687089</v>
      </c>
    </row>
    <row r="2643" spans="1:7" hidden="1">
      <c r="A2643" t="s">
        <v>132</v>
      </c>
      <c r="B2643">
        <v>20240519</v>
      </c>
      <c r="C2643">
        <v>490114</v>
      </c>
      <c r="D2643" t="s">
        <v>6190</v>
      </c>
      <c r="E2643" t="s">
        <v>1184</v>
      </c>
      <c r="F2643">
        <v>0</v>
      </c>
      <c r="G2643">
        <v>-339136</v>
      </c>
    </row>
    <row r="2644" spans="1:7" hidden="1">
      <c r="A2644" t="s">
        <v>132</v>
      </c>
      <c r="B2644">
        <v>20240519</v>
      </c>
      <c r="C2644">
        <v>490114</v>
      </c>
      <c r="D2644" t="s">
        <v>6190</v>
      </c>
      <c r="E2644" t="s">
        <v>1581</v>
      </c>
      <c r="F2644">
        <v>70</v>
      </c>
      <c r="G2644">
        <v>-22096912</v>
      </c>
    </row>
    <row r="2645" spans="1:7" hidden="1">
      <c r="A2645" t="s">
        <v>132</v>
      </c>
      <c r="B2645">
        <v>20240519</v>
      </c>
      <c r="C2645">
        <v>490114</v>
      </c>
      <c r="D2645" t="s">
        <v>6190</v>
      </c>
      <c r="E2645" t="s">
        <v>1085</v>
      </c>
      <c r="F2645">
        <v>0</v>
      </c>
      <c r="G2645">
        <v>-2336068</v>
      </c>
    </row>
    <row r="2646" spans="1:7" hidden="1">
      <c r="A2646" t="s">
        <v>132</v>
      </c>
      <c r="B2646">
        <v>20240519</v>
      </c>
      <c r="C2646">
        <v>490114</v>
      </c>
      <c r="D2646" t="s">
        <v>6190</v>
      </c>
      <c r="E2646" t="s">
        <v>1194</v>
      </c>
      <c r="F2646">
        <v>0</v>
      </c>
      <c r="G2646">
        <v>-57946618</v>
      </c>
    </row>
    <row r="2647" spans="1:7" hidden="1">
      <c r="A2647" t="s">
        <v>132</v>
      </c>
      <c r="B2647">
        <v>20240519</v>
      </c>
      <c r="C2647">
        <v>490114</v>
      </c>
      <c r="D2647" t="s">
        <v>6190</v>
      </c>
      <c r="E2647" t="s">
        <v>1181</v>
      </c>
      <c r="F2647">
        <v>48</v>
      </c>
      <c r="G2647">
        <v>8894548</v>
      </c>
    </row>
    <row r="2648" spans="1:7" hidden="1">
      <c r="A2648" t="s">
        <v>132</v>
      </c>
      <c r="B2648">
        <v>20240519</v>
      </c>
      <c r="C2648">
        <v>490114</v>
      </c>
      <c r="D2648" t="s">
        <v>6190</v>
      </c>
      <c r="E2648" t="s">
        <v>1084</v>
      </c>
      <c r="F2648">
        <v>54</v>
      </c>
      <c r="G2648">
        <v>12578145</v>
      </c>
    </row>
    <row r="2649" spans="1:7" hidden="1">
      <c r="A2649" t="s">
        <v>132</v>
      </c>
      <c r="B2649">
        <v>20240519</v>
      </c>
      <c r="C2649">
        <v>490114</v>
      </c>
      <c r="D2649" t="s">
        <v>6190</v>
      </c>
      <c r="E2649" t="s">
        <v>1035</v>
      </c>
      <c r="F2649">
        <v>457</v>
      </c>
      <c r="G2649">
        <v>11137436</v>
      </c>
    </row>
    <row r="2650" spans="1:7" hidden="1">
      <c r="A2650" t="s">
        <v>132</v>
      </c>
      <c r="B2650">
        <v>20240519</v>
      </c>
      <c r="C2650">
        <v>490114</v>
      </c>
      <c r="D2650" t="s">
        <v>6190</v>
      </c>
      <c r="E2650" t="s">
        <v>1066</v>
      </c>
      <c r="F2650">
        <v>93</v>
      </c>
      <c r="G2650">
        <v>10598902</v>
      </c>
    </row>
    <row r="2651" spans="1:7" hidden="1">
      <c r="A2651" t="s">
        <v>132</v>
      </c>
      <c r="B2651">
        <v>20240519</v>
      </c>
      <c r="C2651">
        <v>490114</v>
      </c>
      <c r="D2651" t="s">
        <v>6190</v>
      </c>
      <c r="E2651" t="s">
        <v>1064</v>
      </c>
      <c r="F2651">
        <v>0</v>
      </c>
      <c r="G2651">
        <v>-771157</v>
      </c>
    </row>
    <row r="2652" spans="1:7" hidden="1">
      <c r="A2652" t="s">
        <v>132</v>
      </c>
      <c r="B2652">
        <v>20240519</v>
      </c>
      <c r="C2652">
        <v>490114</v>
      </c>
      <c r="D2652" t="s">
        <v>6190</v>
      </c>
      <c r="E2652" t="s">
        <v>1092</v>
      </c>
      <c r="F2652">
        <v>0</v>
      </c>
      <c r="G2652">
        <v>-17321922</v>
      </c>
    </row>
    <row r="2653" spans="1:7" hidden="1">
      <c r="A2653" t="s">
        <v>132</v>
      </c>
      <c r="B2653">
        <v>20240519</v>
      </c>
      <c r="C2653">
        <v>490114</v>
      </c>
      <c r="D2653" t="s">
        <v>6190</v>
      </c>
      <c r="E2653" t="s">
        <v>9048</v>
      </c>
      <c r="F2653">
        <v>38</v>
      </c>
      <c r="G2653">
        <v>2170012</v>
      </c>
    </row>
    <row r="2654" spans="1:7" hidden="1">
      <c r="A2654" t="s">
        <v>132</v>
      </c>
      <c r="B2654">
        <v>20240519</v>
      </c>
      <c r="C2654">
        <v>490114</v>
      </c>
      <c r="D2654" t="s">
        <v>6190</v>
      </c>
      <c r="E2654" t="s">
        <v>8342</v>
      </c>
      <c r="F2654">
        <v>93</v>
      </c>
      <c r="G2654">
        <v>49609445</v>
      </c>
    </row>
    <row r="2655" spans="1:7" hidden="1">
      <c r="A2655" t="s">
        <v>132</v>
      </c>
      <c r="B2655">
        <v>20240519</v>
      </c>
      <c r="C2655">
        <v>490114</v>
      </c>
      <c r="D2655" t="s">
        <v>6190</v>
      </c>
      <c r="E2655" t="s">
        <v>1124</v>
      </c>
      <c r="F2655">
        <v>9</v>
      </c>
      <c r="G2655">
        <v>-132467</v>
      </c>
    </row>
    <row r="2656" spans="1:7" hidden="1">
      <c r="A2656" t="s">
        <v>132</v>
      </c>
      <c r="B2656">
        <v>20240519</v>
      </c>
      <c r="C2656">
        <v>490114</v>
      </c>
      <c r="D2656" t="s">
        <v>6190</v>
      </c>
      <c r="E2656" t="s">
        <v>1186</v>
      </c>
      <c r="F2656">
        <v>151</v>
      </c>
      <c r="G2656">
        <v>24277526</v>
      </c>
    </row>
    <row r="2657" spans="1:7" hidden="1">
      <c r="A2657" t="s">
        <v>132</v>
      </c>
      <c r="B2657">
        <v>20240519</v>
      </c>
      <c r="C2657">
        <v>490114</v>
      </c>
      <c r="D2657" t="s">
        <v>6190</v>
      </c>
      <c r="E2657" t="s">
        <v>1582</v>
      </c>
      <c r="F2657">
        <v>151</v>
      </c>
      <c r="G2657">
        <v>-488951</v>
      </c>
    </row>
    <row r="2658" spans="1:7" hidden="1">
      <c r="A2658" t="s">
        <v>132</v>
      </c>
      <c r="B2658">
        <v>20240519</v>
      </c>
      <c r="C2658">
        <v>490114</v>
      </c>
      <c r="D2658" t="s">
        <v>6190</v>
      </c>
      <c r="E2658" t="s">
        <v>8333</v>
      </c>
      <c r="F2658">
        <v>0</v>
      </c>
      <c r="G2658">
        <v>-310</v>
      </c>
    </row>
    <row r="2659" spans="1:7" hidden="1">
      <c r="A2659" t="s">
        <v>132</v>
      </c>
      <c r="B2659">
        <v>20240519</v>
      </c>
      <c r="C2659">
        <v>490114</v>
      </c>
      <c r="D2659" t="s">
        <v>6190</v>
      </c>
      <c r="E2659" t="s">
        <v>1583</v>
      </c>
      <c r="F2659">
        <v>0</v>
      </c>
      <c r="G2659">
        <v>-84403</v>
      </c>
    </row>
    <row r="2660" spans="1:7" hidden="1">
      <c r="A2660" t="s">
        <v>132</v>
      </c>
      <c r="B2660">
        <v>20240519</v>
      </c>
      <c r="C2660">
        <v>490114</v>
      </c>
      <c r="D2660" t="s">
        <v>6190</v>
      </c>
      <c r="E2660" t="s">
        <v>1207</v>
      </c>
      <c r="F2660">
        <v>0</v>
      </c>
      <c r="G2660">
        <v>-5527</v>
      </c>
    </row>
    <row r="2661" spans="1:7" hidden="1">
      <c r="A2661" t="s">
        <v>132</v>
      </c>
      <c r="B2661">
        <v>20240519</v>
      </c>
      <c r="C2661">
        <v>490114</v>
      </c>
      <c r="D2661" t="s">
        <v>6190</v>
      </c>
      <c r="E2661" t="s">
        <v>8358</v>
      </c>
      <c r="F2661">
        <v>0</v>
      </c>
      <c r="G2661">
        <v>-17687089</v>
      </c>
    </row>
    <row r="2662" spans="1:7" hidden="1">
      <c r="A2662" t="s">
        <v>132</v>
      </c>
      <c r="B2662">
        <v>20240520</v>
      </c>
      <c r="C2662">
        <v>490114</v>
      </c>
      <c r="D2662" t="s">
        <v>6190</v>
      </c>
      <c r="E2662" t="s">
        <v>1184</v>
      </c>
      <c r="F2662">
        <v>0</v>
      </c>
      <c r="G2662">
        <v>-339136</v>
      </c>
    </row>
    <row r="2663" spans="1:7" hidden="1">
      <c r="A2663" t="s">
        <v>132</v>
      </c>
      <c r="B2663">
        <v>20240520</v>
      </c>
      <c r="C2663">
        <v>490114</v>
      </c>
      <c r="D2663" t="s">
        <v>6190</v>
      </c>
      <c r="E2663" t="s">
        <v>1581</v>
      </c>
      <c r="F2663">
        <v>71</v>
      </c>
      <c r="G2663">
        <v>-22096841</v>
      </c>
    </row>
    <row r="2664" spans="1:7" hidden="1">
      <c r="A2664" t="s">
        <v>132</v>
      </c>
      <c r="B2664">
        <v>20240520</v>
      </c>
      <c r="C2664">
        <v>490114</v>
      </c>
      <c r="D2664" t="s">
        <v>6190</v>
      </c>
      <c r="E2664" t="s">
        <v>1085</v>
      </c>
      <c r="F2664">
        <v>0</v>
      </c>
      <c r="G2664">
        <v>-2336068</v>
      </c>
    </row>
    <row r="2665" spans="1:7" hidden="1">
      <c r="A2665" t="s">
        <v>132</v>
      </c>
      <c r="B2665">
        <v>20240520</v>
      </c>
      <c r="C2665">
        <v>490114</v>
      </c>
      <c r="D2665" t="s">
        <v>6190</v>
      </c>
      <c r="E2665" t="s">
        <v>1194</v>
      </c>
      <c r="F2665">
        <v>0</v>
      </c>
      <c r="G2665">
        <v>-57946618</v>
      </c>
    </row>
    <row r="2666" spans="1:7" hidden="1">
      <c r="A2666" t="s">
        <v>132</v>
      </c>
      <c r="B2666">
        <v>20240520</v>
      </c>
      <c r="C2666">
        <v>490114</v>
      </c>
      <c r="D2666" t="s">
        <v>6190</v>
      </c>
      <c r="E2666" t="s">
        <v>1181</v>
      </c>
      <c r="F2666">
        <v>49</v>
      </c>
      <c r="G2666">
        <v>8894597</v>
      </c>
    </row>
    <row r="2667" spans="1:7" hidden="1">
      <c r="A2667" t="s">
        <v>132</v>
      </c>
      <c r="B2667">
        <v>20240520</v>
      </c>
      <c r="C2667">
        <v>490114</v>
      </c>
      <c r="D2667" t="s">
        <v>6190</v>
      </c>
      <c r="E2667" t="s">
        <v>1084</v>
      </c>
      <c r="F2667">
        <v>55</v>
      </c>
      <c r="G2667">
        <v>12578200</v>
      </c>
    </row>
    <row r="2668" spans="1:7" hidden="1">
      <c r="A2668" t="s">
        <v>132</v>
      </c>
      <c r="B2668">
        <v>20240520</v>
      </c>
      <c r="C2668">
        <v>490114</v>
      </c>
      <c r="D2668" t="s">
        <v>6190</v>
      </c>
      <c r="E2668" t="s">
        <v>1035</v>
      </c>
      <c r="F2668">
        <v>467</v>
      </c>
      <c r="G2668">
        <v>11137903</v>
      </c>
    </row>
    <row r="2669" spans="1:7" hidden="1">
      <c r="A2669" t="s">
        <v>132</v>
      </c>
      <c r="B2669">
        <v>20240520</v>
      </c>
      <c r="C2669">
        <v>490114</v>
      </c>
      <c r="D2669" t="s">
        <v>6190</v>
      </c>
      <c r="E2669" t="s">
        <v>1066</v>
      </c>
      <c r="F2669">
        <v>94</v>
      </c>
      <c r="G2669">
        <v>10598996</v>
      </c>
    </row>
    <row r="2670" spans="1:7" hidden="1">
      <c r="A2670" t="s">
        <v>132</v>
      </c>
      <c r="B2670">
        <v>20240520</v>
      </c>
      <c r="C2670">
        <v>490114</v>
      </c>
      <c r="D2670" t="s">
        <v>6190</v>
      </c>
      <c r="E2670" t="s">
        <v>1064</v>
      </c>
      <c r="F2670">
        <v>0</v>
      </c>
      <c r="G2670">
        <v>-771157</v>
      </c>
    </row>
    <row r="2671" spans="1:7" hidden="1">
      <c r="A2671" t="s">
        <v>132</v>
      </c>
      <c r="B2671">
        <v>20240520</v>
      </c>
      <c r="C2671">
        <v>490114</v>
      </c>
      <c r="D2671" t="s">
        <v>6190</v>
      </c>
      <c r="E2671" t="s">
        <v>1092</v>
      </c>
      <c r="F2671">
        <v>0</v>
      </c>
      <c r="G2671">
        <v>-17321922</v>
      </c>
    </row>
    <row r="2672" spans="1:7" hidden="1">
      <c r="A2672" t="s">
        <v>132</v>
      </c>
      <c r="B2672">
        <v>20240520</v>
      </c>
      <c r="C2672">
        <v>490114</v>
      </c>
      <c r="D2672" t="s">
        <v>6190</v>
      </c>
      <c r="E2672" t="s">
        <v>9048</v>
      </c>
      <c r="F2672">
        <v>39</v>
      </c>
      <c r="G2672">
        <v>2170051</v>
      </c>
    </row>
    <row r="2673" spans="1:7" hidden="1">
      <c r="A2673" t="s">
        <v>132</v>
      </c>
      <c r="B2673">
        <v>20240520</v>
      </c>
      <c r="C2673">
        <v>490114</v>
      </c>
      <c r="D2673" t="s">
        <v>6190</v>
      </c>
      <c r="E2673" t="s">
        <v>8342</v>
      </c>
      <c r="F2673">
        <v>94</v>
      </c>
      <c r="G2673">
        <v>49609539</v>
      </c>
    </row>
    <row r="2674" spans="1:7" hidden="1">
      <c r="A2674" t="s">
        <v>132</v>
      </c>
      <c r="B2674">
        <v>20240520</v>
      </c>
      <c r="C2674">
        <v>490114</v>
      </c>
      <c r="D2674" t="s">
        <v>6190</v>
      </c>
      <c r="E2674" t="s">
        <v>1124</v>
      </c>
      <c r="F2674">
        <v>9</v>
      </c>
      <c r="G2674">
        <v>-132458</v>
      </c>
    </row>
    <row r="2675" spans="1:7" hidden="1">
      <c r="A2675" t="s">
        <v>132</v>
      </c>
      <c r="B2675">
        <v>20240520</v>
      </c>
      <c r="C2675">
        <v>490114</v>
      </c>
      <c r="D2675" t="s">
        <v>6190</v>
      </c>
      <c r="E2675" t="s">
        <v>1186</v>
      </c>
      <c r="F2675">
        <v>153</v>
      </c>
      <c r="G2675">
        <v>24277679</v>
      </c>
    </row>
    <row r="2676" spans="1:7" hidden="1">
      <c r="A2676" t="s">
        <v>132</v>
      </c>
      <c r="B2676">
        <v>20240520</v>
      </c>
      <c r="C2676">
        <v>490114</v>
      </c>
      <c r="D2676" t="s">
        <v>6190</v>
      </c>
      <c r="E2676" t="s">
        <v>1582</v>
      </c>
      <c r="F2676">
        <v>153</v>
      </c>
      <c r="G2676">
        <v>-488798</v>
      </c>
    </row>
    <row r="2677" spans="1:7" hidden="1">
      <c r="A2677" t="s">
        <v>132</v>
      </c>
      <c r="B2677">
        <v>20240520</v>
      </c>
      <c r="C2677">
        <v>490114</v>
      </c>
      <c r="D2677" t="s">
        <v>6190</v>
      </c>
      <c r="E2677" t="s">
        <v>8333</v>
      </c>
      <c r="F2677">
        <v>0</v>
      </c>
      <c r="G2677">
        <v>-310</v>
      </c>
    </row>
    <row r="2678" spans="1:7" hidden="1">
      <c r="A2678" t="s">
        <v>132</v>
      </c>
      <c r="B2678">
        <v>20240520</v>
      </c>
      <c r="C2678">
        <v>490114</v>
      </c>
      <c r="D2678" t="s">
        <v>6190</v>
      </c>
      <c r="E2678" t="s">
        <v>1583</v>
      </c>
      <c r="F2678">
        <v>0</v>
      </c>
      <c r="G2678">
        <v>-84403</v>
      </c>
    </row>
    <row r="2679" spans="1:7" hidden="1">
      <c r="A2679" t="s">
        <v>132</v>
      </c>
      <c r="B2679">
        <v>20240520</v>
      </c>
      <c r="C2679">
        <v>490114</v>
      </c>
      <c r="D2679" t="s">
        <v>6190</v>
      </c>
      <c r="E2679" t="s">
        <v>1207</v>
      </c>
      <c r="F2679">
        <v>0</v>
      </c>
      <c r="G2679">
        <v>-5527</v>
      </c>
    </row>
    <row r="2680" spans="1:7" hidden="1">
      <c r="A2680" t="s">
        <v>132</v>
      </c>
      <c r="B2680">
        <v>20240520</v>
      </c>
      <c r="C2680">
        <v>490114</v>
      </c>
      <c r="D2680" t="s">
        <v>6190</v>
      </c>
      <c r="E2680" t="s">
        <v>8358</v>
      </c>
      <c r="F2680">
        <v>0</v>
      </c>
      <c r="G2680">
        <v>-17687089</v>
      </c>
    </row>
    <row r="2681" spans="1:7" hidden="1">
      <c r="A2681" t="s">
        <v>132</v>
      </c>
      <c r="B2681">
        <v>20240521</v>
      </c>
      <c r="C2681">
        <v>490114</v>
      </c>
      <c r="D2681" t="s">
        <v>6190</v>
      </c>
      <c r="E2681" t="s">
        <v>1184</v>
      </c>
      <c r="F2681">
        <v>0</v>
      </c>
      <c r="G2681">
        <v>-339136</v>
      </c>
    </row>
    <row r="2682" spans="1:7" hidden="1">
      <c r="A2682" t="s">
        <v>132</v>
      </c>
      <c r="B2682">
        <v>20240521</v>
      </c>
      <c r="C2682">
        <v>490114</v>
      </c>
      <c r="D2682" t="s">
        <v>6190</v>
      </c>
      <c r="E2682" t="s">
        <v>1581</v>
      </c>
      <c r="F2682">
        <v>71</v>
      </c>
      <c r="G2682">
        <v>-22096770</v>
      </c>
    </row>
    <row r="2683" spans="1:7" hidden="1">
      <c r="A2683" t="s">
        <v>132</v>
      </c>
      <c r="B2683">
        <v>20240521</v>
      </c>
      <c r="C2683">
        <v>490114</v>
      </c>
      <c r="D2683" t="s">
        <v>6190</v>
      </c>
      <c r="E2683" t="s">
        <v>1085</v>
      </c>
      <c r="F2683">
        <v>0</v>
      </c>
      <c r="G2683">
        <v>-2336068</v>
      </c>
    </row>
    <row r="2684" spans="1:7" hidden="1">
      <c r="A2684" t="s">
        <v>132</v>
      </c>
      <c r="B2684">
        <v>20240521</v>
      </c>
      <c r="C2684">
        <v>490114</v>
      </c>
      <c r="D2684" t="s">
        <v>6190</v>
      </c>
      <c r="E2684" t="s">
        <v>1194</v>
      </c>
      <c r="F2684">
        <v>0</v>
      </c>
      <c r="G2684">
        <v>-57946618</v>
      </c>
    </row>
    <row r="2685" spans="1:7" hidden="1">
      <c r="A2685" t="s">
        <v>132</v>
      </c>
      <c r="B2685">
        <v>20240521</v>
      </c>
      <c r="C2685">
        <v>490114</v>
      </c>
      <c r="D2685" t="s">
        <v>6190</v>
      </c>
      <c r="E2685" t="s">
        <v>1181</v>
      </c>
      <c r="F2685">
        <v>48</v>
      </c>
      <c r="G2685">
        <v>8894645</v>
      </c>
    </row>
    <row r="2686" spans="1:7" hidden="1">
      <c r="A2686" t="s">
        <v>132</v>
      </c>
      <c r="B2686">
        <v>20240521</v>
      </c>
      <c r="C2686">
        <v>490114</v>
      </c>
      <c r="D2686" t="s">
        <v>6190</v>
      </c>
      <c r="E2686" t="s">
        <v>1084</v>
      </c>
      <c r="F2686">
        <v>55</v>
      </c>
      <c r="G2686">
        <v>12578255</v>
      </c>
    </row>
    <row r="2687" spans="1:7" hidden="1">
      <c r="A2687" t="s">
        <v>132</v>
      </c>
      <c r="B2687">
        <v>20240521</v>
      </c>
      <c r="C2687">
        <v>490114</v>
      </c>
      <c r="D2687" t="s">
        <v>6190</v>
      </c>
      <c r="E2687" t="s">
        <v>1035</v>
      </c>
      <c r="F2687">
        <v>462</v>
      </c>
      <c r="G2687">
        <v>11138365</v>
      </c>
    </row>
    <row r="2688" spans="1:7" hidden="1">
      <c r="A2688" t="s">
        <v>132</v>
      </c>
      <c r="B2688">
        <v>20240521</v>
      </c>
      <c r="C2688">
        <v>490114</v>
      </c>
      <c r="D2688" t="s">
        <v>6190</v>
      </c>
      <c r="E2688" t="s">
        <v>1066</v>
      </c>
      <c r="F2688">
        <v>93</v>
      </c>
      <c r="G2688">
        <v>10599089</v>
      </c>
    </row>
    <row r="2689" spans="1:7" hidden="1">
      <c r="A2689" t="s">
        <v>132</v>
      </c>
      <c r="B2689">
        <v>20240521</v>
      </c>
      <c r="C2689">
        <v>490114</v>
      </c>
      <c r="D2689" t="s">
        <v>6190</v>
      </c>
      <c r="E2689" t="s">
        <v>1064</v>
      </c>
      <c r="F2689">
        <v>0</v>
      </c>
      <c r="G2689">
        <v>-771157</v>
      </c>
    </row>
    <row r="2690" spans="1:7" hidden="1">
      <c r="A2690" t="s">
        <v>132</v>
      </c>
      <c r="B2690">
        <v>20240521</v>
      </c>
      <c r="C2690">
        <v>490114</v>
      </c>
      <c r="D2690" t="s">
        <v>6190</v>
      </c>
      <c r="E2690" t="s">
        <v>1092</v>
      </c>
      <c r="F2690">
        <v>0</v>
      </c>
      <c r="G2690">
        <v>-17321922</v>
      </c>
    </row>
    <row r="2691" spans="1:7" hidden="1">
      <c r="A2691" t="s">
        <v>132</v>
      </c>
      <c r="B2691">
        <v>20240521</v>
      </c>
      <c r="C2691">
        <v>490114</v>
      </c>
      <c r="D2691" t="s">
        <v>6190</v>
      </c>
      <c r="E2691" t="s">
        <v>9048</v>
      </c>
      <c r="F2691">
        <v>38</v>
      </c>
      <c r="G2691">
        <v>2170089</v>
      </c>
    </row>
    <row r="2692" spans="1:7" hidden="1">
      <c r="A2692" t="s">
        <v>132</v>
      </c>
      <c r="B2692">
        <v>20240521</v>
      </c>
      <c r="C2692">
        <v>490114</v>
      </c>
      <c r="D2692" t="s">
        <v>6190</v>
      </c>
      <c r="E2692" t="s">
        <v>8342</v>
      </c>
      <c r="F2692">
        <v>93</v>
      </c>
      <c r="G2692">
        <v>49609632</v>
      </c>
    </row>
    <row r="2693" spans="1:7" hidden="1">
      <c r="A2693" t="s">
        <v>132</v>
      </c>
      <c r="B2693">
        <v>20240521</v>
      </c>
      <c r="C2693">
        <v>490114</v>
      </c>
      <c r="D2693" t="s">
        <v>6190</v>
      </c>
      <c r="E2693" t="s">
        <v>1124</v>
      </c>
      <c r="F2693">
        <v>9</v>
      </c>
      <c r="G2693">
        <v>-132449</v>
      </c>
    </row>
    <row r="2694" spans="1:7" hidden="1">
      <c r="A2694" t="s">
        <v>132</v>
      </c>
      <c r="B2694">
        <v>20240521</v>
      </c>
      <c r="C2694">
        <v>490114</v>
      </c>
      <c r="D2694" t="s">
        <v>6190</v>
      </c>
      <c r="E2694" t="s">
        <v>1186</v>
      </c>
      <c r="F2694">
        <v>152</v>
      </c>
      <c r="G2694">
        <v>24277831</v>
      </c>
    </row>
    <row r="2695" spans="1:7" hidden="1">
      <c r="A2695" t="s">
        <v>132</v>
      </c>
      <c r="B2695">
        <v>20240521</v>
      </c>
      <c r="C2695">
        <v>490114</v>
      </c>
      <c r="D2695" t="s">
        <v>6190</v>
      </c>
      <c r="E2695" t="s">
        <v>1582</v>
      </c>
      <c r="F2695">
        <v>152</v>
      </c>
      <c r="G2695">
        <v>-488646</v>
      </c>
    </row>
    <row r="2696" spans="1:7" hidden="1">
      <c r="A2696" t="s">
        <v>132</v>
      </c>
      <c r="B2696">
        <v>20240521</v>
      </c>
      <c r="C2696">
        <v>490114</v>
      </c>
      <c r="D2696" t="s">
        <v>6190</v>
      </c>
      <c r="E2696" t="s">
        <v>8333</v>
      </c>
      <c r="F2696">
        <v>0</v>
      </c>
      <c r="G2696">
        <v>-310</v>
      </c>
    </row>
    <row r="2697" spans="1:7" hidden="1">
      <c r="A2697" t="s">
        <v>132</v>
      </c>
      <c r="B2697">
        <v>20240521</v>
      </c>
      <c r="C2697">
        <v>490114</v>
      </c>
      <c r="D2697" t="s">
        <v>6190</v>
      </c>
      <c r="E2697" t="s">
        <v>1583</v>
      </c>
      <c r="F2697">
        <v>0</v>
      </c>
      <c r="G2697">
        <v>-84403</v>
      </c>
    </row>
    <row r="2698" spans="1:7" hidden="1">
      <c r="A2698" t="s">
        <v>132</v>
      </c>
      <c r="B2698">
        <v>20240521</v>
      </c>
      <c r="C2698">
        <v>490114</v>
      </c>
      <c r="D2698" t="s">
        <v>6190</v>
      </c>
      <c r="E2698" t="s">
        <v>1207</v>
      </c>
      <c r="F2698">
        <v>0</v>
      </c>
      <c r="G2698">
        <v>-5527</v>
      </c>
    </row>
    <row r="2699" spans="1:7" hidden="1">
      <c r="A2699" t="s">
        <v>132</v>
      </c>
      <c r="B2699">
        <v>20240521</v>
      </c>
      <c r="C2699">
        <v>490114</v>
      </c>
      <c r="D2699" t="s">
        <v>6190</v>
      </c>
      <c r="E2699" t="s">
        <v>8358</v>
      </c>
      <c r="F2699">
        <v>0</v>
      </c>
      <c r="G2699">
        <v>-17687089</v>
      </c>
    </row>
    <row r="2700" spans="1:7" hidden="1">
      <c r="A2700" t="s">
        <v>132</v>
      </c>
      <c r="B2700">
        <v>20240522</v>
      </c>
      <c r="C2700">
        <v>490114</v>
      </c>
      <c r="D2700" t="s">
        <v>6190</v>
      </c>
      <c r="E2700" t="s">
        <v>1184</v>
      </c>
      <c r="F2700">
        <v>0</v>
      </c>
      <c r="G2700">
        <v>-339136</v>
      </c>
    </row>
    <row r="2701" spans="1:7" hidden="1">
      <c r="A2701" t="s">
        <v>132</v>
      </c>
      <c r="B2701">
        <v>20240522</v>
      </c>
      <c r="C2701">
        <v>490114</v>
      </c>
      <c r="D2701" t="s">
        <v>6190</v>
      </c>
      <c r="E2701" t="s">
        <v>1581</v>
      </c>
      <c r="F2701">
        <v>64</v>
      </c>
      <c r="G2701">
        <v>-22096706</v>
      </c>
    </row>
    <row r="2702" spans="1:7" hidden="1">
      <c r="A2702" t="s">
        <v>132</v>
      </c>
      <c r="B2702">
        <v>20240522</v>
      </c>
      <c r="C2702">
        <v>490114</v>
      </c>
      <c r="D2702" t="s">
        <v>6190</v>
      </c>
      <c r="E2702" t="s">
        <v>1085</v>
      </c>
      <c r="F2702">
        <v>0</v>
      </c>
      <c r="G2702">
        <v>-2336068</v>
      </c>
    </row>
    <row r="2703" spans="1:7" hidden="1">
      <c r="A2703" t="s">
        <v>132</v>
      </c>
      <c r="B2703">
        <v>20240522</v>
      </c>
      <c r="C2703">
        <v>490114</v>
      </c>
      <c r="D2703" t="s">
        <v>6190</v>
      </c>
      <c r="E2703" t="s">
        <v>1194</v>
      </c>
      <c r="F2703">
        <v>0</v>
      </c>
      <c r="G2703">
        <v>-57946618</v>
      </c>
    </row>
    <row r="2704" spans="1:7" hidden="1">
      <c r="A2704" t="s">
        <v>132</v>
      </c>
      <c r="B2704">
        <v>20240522</v>
      </c>
      <c r="C2704">
        <v>490114</v>
      </c>
      <c r="D2704" t="s">
        <v>6190</v>
      </c>
      <c r="E2704" t="s">
        <v>1181</v>
      </c>
      <c r="F2704">
        <v>44</v>
      </c>
      <c r="G2704">
        <v>8894689</v>
      </c>
    </row>
    <row r="2705" spans="1:7" hidden="1">
      <c r="A2705" t="s">
        <v>132</v>
      </c>
      <c r="B2705">
        <v>20240522</v>
      </c>
      <c r="C2705">
        <v>490114</v>
      </c>
      <c r="D2705" t="s">
        <v>6190</v>
      </c>
      <c r="E2705" t="s">
        <v>1084</v>
      </c>
      <c r="F2705">
        <v>49</v>
      </c>
      <c r="G2705">
        <v>12578304</v>
      </c>
    </row>
    <row r="2706" spans="1:7" hidden="1">
      <c r="A2706" t="s">
        <v>132</v>
      </c>
      <c r="B2706">
        <v>20240522</v>
      </c>
      <c r="C2706">
        <v>490114</v>
      </c>
      <c r="D2706" t="s">
        <v>6190</v>
      </c>
      <c r="E2706" t="s">
        <v>1035</v>
      </c>
      <c r="F2706">
        <v>418</v>
      </c>
      <c r="G2706">
        <v>11138783</v>
      </c>
    </row>
    <row r="2707" spans="1:7" hidden="1">
      <c r="A2707" t="s">
        <v>132</v>
      </c>
      <c r="B2707">
        <v>20240522</v>
      </c>
      <c r="C2707">
        <v>490114</v>
      </c>
      <c r="D2707" t="s">
        <v>6190</v>
      </c>
      <c r="E2707" t="s">
        <v>1066</v>
      </c>
      <c r="F2707">
        <v>85</v>
      </c>
      <c r="G2707">
        <v>10599174</v>
      </c>
    </row>
    <row r="2708" spans="1:7" hidden="1">
      <c r="A2708" t="s">
        <v>132</v>
      </c>
      <c r="B2708">
        <v>20240522</v>
      </c>
      <c r="C2708">
        <v>490114</v>
      </c>
      <c r="D2708" t="s">
        <v>6190</v>
      </c>
      <c r="E2708" t="s">
        <v>1064</v>
      </c>
      <c r="F2708">
        <v>0</v>
      </c>
      <c r="G2708">
        <v>-771157</v>
      </c>
    </row>
    <row r="2709" spans="1:7" hidden="1">
      <c r="A2709" t="s">
        <v>132</v>
      </c>
      <c r="B2709">
        <v>20240522</v>
      </c>
      <c r="C2709">
        <v>490114</v>
      </c>
      <c r="D2709" t="s">
        <v>6190</v>
      </c>
      <c r="E2709" t="s">
        <v>1092</v>
      </c>
      <c r="F2709">
        <v>0</v>
      </c>
      <c r="G2709">
        <v>-17321922</v>
      </c>
    </row>
    <row r="2710" spans="1:7" hidden="1">
      <c r="A2710" t="s">
        <v>132</v>
      </c>
      <c r="B2710">
        <v>20240522</v>
      </c>
      <c r="C2710">
        <v>490114</v>
      </c>
      <c r="D2710" t="s">
        <v>6190</v>
      </c>
      <c r="E2710" t="s">
        <v>9048</v>
      </c>
      <c r="F2710">
        <v>35</v>
      </c>
      <c r="G2710">
        <v>2170124</v>
      </c>
    </row>
    <row r="2711" spans="1:7" hidden="1">
      <c r="A2711" t="s">
        <v>132</v>
      </c>
      <c r="B2711">
        <v>20240522</v>
      </c>
      <c r="C2711">
        <v>490114</v>
      </c>
      <c r="D2711" t="s">
        <v>6190</v>
      </c>
      <c r="E2711" t="s">
        <v>8342</v>
      </c>
      <c r="F2711">
        <v>85</v>
      </c>
      <c r="G2711">
        <v>49609717</v>
      </c>
    </row>
    <row r="2712" spans="1:7" hidden="1">
      <c r="A2712" t="s">
        <v>132</v>
      </c>
      <c r="B2712">
        <v>20240522</v>
      </c>
      <c r="C2712">
        <v>490114</v>
      </c>
      <c r="D2712" t="s">
        <v>6190</v>
      </c>
      <c r="E2712" t="s">
        <v>1124</v>
      </c>
      <c r="F2712">
        <v>8</v>
      </c>
      <c r="G2712">
        <v>-132441</v>
      </c>
    </row>
    <row r="2713" spans="1:7" hidden="1">
      <c r="A2713" t="s">
        <v>132</v>
      </c>
      <c r="B2713">
        <v>20240522</v>
      </c>
      <c r="C2713">
        <v>490114</v>
      </c>
      <c r="D2713" t="s">
        <v>6190</v>
      </c>
      <c r="E2713" t="s">
        <v>1186</v>
      </c>
      <c r="F2713">
        <v>138</v>
      </c>
      <c r="G2713">
        <v>24277969</v>
      </c>
    </row>
    <row r="2714" spans="1:7" hidden="1">
      <c r="A2714" t="s">
        <v>132</v>
      </c>
      <c r="B2714">
        <v>20240522</v>
      </c>
      <c r="C2714">
        <v>490114</v>
      </c>
      <c r="D2714" t="s">
        <v>6190</v>
      </c>
      <c r="E2714" t="s">
        <v>1582</v>
      </c>
      <c r="F2714">
        <v>138</v>
      </c>
      <c r="G2714">
        <v>-488508</v>
      </c>
    </row>
    <row r="2715" spans="1:7" hidden="1">
      <c r="A2715" t="s">
        <v>132</v>
      </c>
      <c r="B2715">
        <v>20240522</v>
      </c>
      <c r="C2715">
        <v>490114</v>
      </c>
      <c r="D2715" t="s">
        <v>6190</v>
      </c>
      <c r="E2715" t="s">
        <v>8333</v>
      </c>
      <c r="F2715">
        <v>0</v>
      </c>
      <c r="G2715">
        <v>-310</v>
      </c>
    </row>
    <row r="2716" spans="1:7" hidden="1">
      <c r="A2716" t="s">
        <v>132</v>
      </c>
      <c r="B2716">
        <v>20240522</v>
      </c>
      <c r="C2716">
        <v>490114</v>
      </c>
      <c r="D2716" t="s">
        <v>6190</v>
      </c>
      <c r="E2716" t="s">
        <v>1583</v>
      </c>
      <c r="F2716">
        <v>0</v>
      </c>
      <c r="G2716">
        <v>-84403</v>
      </c>
    </row>
    <row r="2717" spans="1:7" hidden="1">
      <c r="A2717" t="s">
        <v>132</v>
      </c>
      <c r="B2717">
        <v>20240522</v>
      </c>
      <c r="C2717">
        <v>490114</v>
      </c>
      <c r="D2717" t="s">
        <v>6190</v>
      </c>
      <c r="E2717" t="s">
        <v>1207</v>
      </c>
      <c r="F2717">
        <v>0</v>
      </c>
      <c r="G2717">
        <v>-5527</v>
      </c>
    </row>
    <row r="2718" spans="1:7" hidden="1">
      <c r="A2718" t="s">
        <v>132</v>
      </c>
      <c r="B2718">
        <v>20240522</v>
      </c>
      <c r="C2718">
        <v>490114</v>
      </c>
      <c r="D2718" t="s">
        <v>6190</v>
      </c>
      <c r="E2718" t="s">
        <v>8358</v>
      </c>
      <c r="F2718">
        <v>0</v>
      </c>
      <c r="G2718">
        <v>-17687089</v>
      </c>
    </row>
    <row r="2719" spans="1:7" hidden="1">
      <c r="A2719" t="s">
        <v>132</v>
      </c>
      <c r="B2719">
        <v>20240523</v>
      </c>
      <c r="C2719">
        <v>490114</v>
      </c>
      <c r="D2719" t="s">
        <v>6190</v>
      </c>
      <c r="E2719" t="s">
        <v>1184</v>
      </c>
      <c r="F2719">
        <v>0</v>
      </c>
      <c r="G2719">
        <v>-339136</v>
      </c>
    </row>
    <row r="2720" spans="1:7" hidden="1">
      <c r="A2720" t="s">
        <v>132</v>
      </c>
      <c r="B2720">
        <v>20240523</v>
      </c>
      <c r="C2720">
        <v>490114</v>
      </c>
      <c r="D2720" t="s">
        <v>6190</v>
      </c>
      <c r="E2720" t="s">
        <v>1581</v>
      </c>
      <c r="F2720">
        <v>64</v>
      </c>
      <c r="G2720">
        <v>-22096642</v>
      </c>
    </row>
    <row r="2721" spans="1:7" hidden="1">
      <c r="A2721" t="s">
        <v>132</v>
      </c>
      <c r="B2721">
        <v>20240523</v>
      </c>
      <c r="C2721">
        <v>490114</v>
      </c>
      <c r="D2721" t="s">
        <v>6190</v>
      </c>
      <c r="E2721" t="s">
        <v>1085</v>
      </c>
      <c r="F2721">
        <v>0</v>
      </c>
      <c r="G2721">
        <v>-2336068</v>
      </c>
    </row>
    <row r="2722" spans="1:7" hidden="1">
      <c r="A2722" t="s">
        <v>132</v>
      </c>
      <c r="B2722">
        <v>20240523</v>
      </c>
      <c r="C2722">
        <v>490114</v>
      </c>
      <c r="D2722" t="s">
        <v>6190</v>
      </c>
      <c r="E2722" t="s">
        <v>1194</v>
      </c>
      <c r="F2722">
        <v>0</v>
      </c>
      <c r="G2722">
        <v>-57946618</v>
      </c>
    </row>
    <row r="2723" spans="1:7" hidden="1">
      <c r="A2723" t="s">
        <v>132</v>
      </c>
      <c r="B2723">
        <v>20240523</v>
      </c>
      <c r="C2723">
        <v>490114</v>
      </c>
      <c r="D2723" t="s">
        <v>6190</v>
      </c>
      <c r="E2723" t="s">
        <v>1181</v>
      </c>
      <c r="F2723">
        <v>44</v>
      </c>
      <c r="G2723">
        <v>8894733</v>
      </c>
    </row>
    <row r="2724" spans="1:7" hidden="1">
      <c r="A2724" t="s">
        <v>132</v>
      </c>
      <c r="B2724">
        <v>20240523</v>
      </c>
      <c r="C2724">
        <v>490114</v>
      </c>
      <c r="D2724" t="s">
        <v>6190</v>
      </c>
      <c r="E2724" t="s">
        <v>1084</v>
      </c>
      <c r="F2724">
        <v>50</v>
      </c>
      <c r="G2724">
        <v>12578354</v>
      </c>
    </row>
    <row r="2725" spans="1:7" hidden="1">
      <c r="A2725" t="s">
        <v>132</v>
      </c>
      <c r="B2725">
        <v>20240523</v>
      </c>
      <c r="C2725">
        <v>490114</v>
      </c>
      <c r="D2725" t="s">
        <v>6190</v>
      </c>
      <c r="E2725" t="s">
        <v>1035</v>
      </c>
      <c r="F2725">
        <v>418</v>
      </c>
      <c r="G2725">
        <v>11139201</v>
      </c>
    </row>
    <row r="2726" spans="1:7" hidden="1">
      <c r="A2726" t="s">
        <v>132</v>
      </c>
      <c r="B2726">
        <v>20240523</v>
      </c>
      <c r="C2726">
        <v>490114</v>
      </c>
      <c r="D2726" t="s">
        <v>6190</v>
      </c>
      <c r="E2726" t="s">
        <v>1066</v>
      </c>
      <c r="F2726">
        <v>85</v>
      </c>
      <c r="G2726">
        <v>10599259</v>
      </c>
    </row>
    <row r="2727" spans="1:7" hidden="1">
      <c r="A2727" t="s">
        <v>132</v>
      </c>
      <c r="B2727">
        <v>20240523</v>
      </c>
      <c r="C2727">
        <v>490114</v>
      </c>
      <c r="D2727" t="s">
        <v>6190</v>
      </c>
      <c r="E2727" t="s">
        <v>1064</v>
      </c>
      <c r="F2727">
        <v>0</v>
      </c>
      <c r="G2727">
        <v>-771157</v>
      </c>
    </row>
    <row r="2728" spans="1:7" hidden="1">
      <c r="A2728" t="s">
        <v>132</v>
      </c>
      <c r="B2728">
        <v>20240523</v>
      </c>
      <c r="C2728">
        <v>490114</v>
      </c>
      <c r="D2728" t="s">
        <v>6190</v>
      </c>
      <c r="E2728" t="s">
        <v>1092</v>
      </c>
      <c r="F2728">
        <v>0</v>
      </c>
      <c r="G2728">
        <v>-17321922</v>
      </c>
    </row>
    <row r="2729" spans="1:7" hidden="1">
      <c r="A2729" t="s">
        <v>132</v>
      </c>
      <c r="B2729">
        <v>20240523</v>
      </c>
      <c r="C2729">
        <v>490114</v>
      </c>
      <c r="D2729" t="s">
        <v>6190</v>
      </c>
      <c r="E2729" t="s">
        <v>9048</v>
      </c>
      <c r="F2729">
        <v>35</v>
      </c>
      <c r="G2729">
        <v>2170159</v>
      </c>
    </row>
    <row r="2730" spans="1:7" hidden="1">
      <c r="A2730" t="s">
        <v>132</v>
      </c>
      <c r="B2730">
        <v>20240523</v>
      </c>
      <c r="C2730">
        <v>490114</v>
      </c>
      <c r="D2730" t="s">
        <v>6190</v>
      </c>
      <c r="E2730" t="s">
        <v>8342</v>
      </c>
      <c r="F2730">
        <v>85</v>
      </c>
      <c r="G2730">
        <v>49609802</v>
      </c>
    </row>
    <row r="2731" spans="1:7" hidden="1">
      <c r="A2731" t="s">
        <v>132</v>
      </c>
      <c r="B2731">
        <v>20240523</v>
      </c>
      <c r="C2731">
        <v>490114</v>
      </c>
      <c r="D2731" t="s">
        <v>6190</v>
      </c>
      <c r="E2731" t="s">
        <v>1124</v>
      </c>
      <c r="F2731">
        <v>8</v>
      </c>
      <c r="G2731">
        <v>-132433</v>
      </c>
    </row>
    <row r="2732" spans="1:7" hidden="1">
      <c r="A2732" t="s">
        <v>132</v>
      </c>
      <c r="B2732">
        <v>20240523</v>
      </c>
      <c r="C2732">
        <v>490114</v>
      </c>
      <c r="D2732" t="s">
        <v>6190</v>
      </c>
      <c r="E2732" t="s">
        <v>1186</v>
      </c>
      <c r="F2732">
        <v>138</v>
      </c>
      <c r="G2732">
        <v>24278107</v>
      </c>
    </row>
    <row r="2733" spans="1:7" hidden="1">
      <c r="A2733" t="s">
        <v>132</v>
      </c>
      <c r="B2733">
        <v>20240523</v>
      </c>
      <c r="C2733">
        <v>490114</v>
      </c>
      <c r="D2733" t="s">
        <v>6190</v>
      </c>
      <c r="E2733" t="s">
        <v>1582</v>
      </c>
      <c r="F2733">
        <v>138</v>
      </c>
      <c r="G2733">
        <v>-488370</v>
      </c>
    </row>
    <row r="2734" spans="1:7" hidden="1">
      <c r="A2734" t="s">
        <v>132</v>
      </c>
      <c r="B2734">
        <v>20240523</v>
      </c>
      <c r="C2734">
        <v>490114</v>
      </c>
      <c r="D2734" t="s">
        <v>6190</v>
      </c>
      <c r="E2734" t="s">
        <v>8333</v>
      </c>
      <c r="F2734">
        <v>0</v>
      </c>
      <c r="G2734">
        <v>-310</v>
      </c>
    </row>
    <row r="2735" spans="1:7" hidden="1">
      <c r="A2735" t="s">
        <v>132</v>
      </c>
      <c r="B2735">
        <v>20240523</v>
      </c>
      <c r="C2735">
        <v>490114</v>
      </c>
      <c r="D2735" t="s">
        <v>6190</v>
      </c>
      <c r="E2735" t="s">
        <v>1583</v>
      </c>
      <c r="F2735">
        <v>0</v>
      </c>
      <c r="G2735">
        <v>-84403</v>
      </c>
    </row>
    <row r="2736" spans="1:7" hidden="1">
      <c r="A2736" t="s">
        <v>132</v>
      </c>
      <c r="B2736">
        <v>20240523</v>
      </c>
      <c r="C2736">
        <v>490114</v>
      </c>
      <c r="D2736" t="s">
        <v>6190</v>
      </c>
      <c r="E2736" t="s">
        <v>1207</v>
      </c>
      <c r="F2736">
        <v>0</v>
      </c>
      <c r="G2736">
        <v>-5527</v>
      </c>
    </row>
    <row r="2737" spans="1:7" hidden="1">
      <c r="A2737" t="s">
        <v>132</v>
      </c>
      <c r="B2737">
        <v>20240523</v>
      </c>
      <c r="C2737">
        <v>490114</v>
      </c>
      <c r="D2737" t="s">
        <v>6190</v>
      </c>
      <c r="E2737" t="s">
        <v>8358</v>
      </c>
      <c r="F2737">
        <v>0</v>
      </c>
      <c r="G2737">
        <v>-17687089</v>
      </c>
    </row>
    <row r="2738" spans="1:7" hidden="1">
      <c r="A2738" t="s">
        <v>132</v>
      </c>
      <c r="B2738">
        <v>20240524</v>
      </c>
      <c r="C2738">
        <v>490114</v>
      </c>
      <c r="D2738" t="s">
        <v>6190</v>
      </c>
      <c r="E2738" t="s">
        <v>1184</v>
      </c>
      <c r="F2738">
        <v>0</v>
      </c>
      <c r="G2738">
        <v>-339136</v>
      </c>
    </row>
    <row r="2739" spans="1:7" hidden="1">
      <c r="A2739" t="s">
        <v>132</v>
      </c>
      <c r="B2739">
        <v>20240524</v>
      </c>
      <c r="C2739">
        <v>490114</v>
      </c>
      <c r="D2739" t="s">
        <v>6190</v>
      </c>
      <c r="E2739" t="s">
        <v>1581</v>
      </c>
      <c r="F2739">
        <v>62</v>
      </c>
      <c r="G2739">
        <v>-22096580</v>
      </c>
    </row>
    <row r="2740" spans="1:7" hidden="1">
      <c r="A2740" t="s">
        <v>132</v>
      </c>
      <c r="B2740">
        <v>20240524</v>
      </c>
      <c r="C2740">
        <v>490114</v>
      </c>
      <c r="D2740" t="s">
        <v>6190</v>
      </c>
      <c r="E2740" t="s">
        <v>1085</v>
      </c>
      <c r="F2740">
        <v>0</v>
      </c>
      <c r="G2740">
        <v>-2336068</v>
      </c>
    </row>
    <row r="2741" spans="1:7" hidden="1">
      <c r="A2741" t="s">
        <v>132</v>
      </c>
      <c r="B2741">
        <v>20240524</v>
      </c>
      <c r="C2741">
        <v>490114</v>
      </c>
      <c r="D2741" t="s">
        <v>6190</v>
      </c>
      <c r="E2741" t="s">
        <v>1194</v>
      </c>
      <c r="F2741">
        <v>0</v>
      </c>
      <c r="G2741">
        <v>-57946618</v>
      </c>
    </row>
    <row r="2742" spans="1:7" hidden="1">
      <c r="A2742" t="s">
        <v>132</v>
      </c>
      <c r="B2742">
        <v>20240524</v>
      </c>
      <c r="C2742">
        <v>490114</v>
      </c>
      <c r="D2742" t="s">
        <v>6190</v>
      </c>
      <c r="E2742" t="s">
        <v>1181</v>
      </c>
      <c r="F2742">
        <v>42</v>
      </c>
      <c r="G2742">
        <v>8894775</v>
      </c>
    </row>
    <row r="2743" spans="1:7" hidden="1">
      <c r="A2743" t="s">
        <v>132</v>
      </c>
      <c r="B2743">
        <v>20240524</v>
      </c>
      <c r="C2743">
        <v>490114</v>
      </c>
      <c r="D2743" t="s">
        <v>6190</v>
      </c>
      <c r="E2743" t="s">
        <v>1084</v>
      </c>
      <c r="F2743">
        <v>48</v>
      </c>
      <c r="G2743">
        <v>12578402</v>
      </c>
    </row>
    <row r="2744" spans="1:7" hidden="1">
      <c r="A2744" t="s">
        <v>132</v>
      </c>
      <c r="B2744">
        <v>20240524</v>
      </c>
      <c r="C2744">
        <v>490114</v>
      </c>
      <c r="D2744" t="s">
        <v>6190</v>
      </c>
      <c r="E2744" t="s">
        <v>1035</v>
      </c>
      <c r="F2744">
        <v>407</v>
      </c>
      <c r="G2744">
        <v>11139608</v>
      </c>
    </row>
    <row r="2745" spans="1:7" hidden="1">
      <c r="A2745" t="s">
        <v>132</v>
      </c>
      <c r="B2745">
        <v>20240524</v>
      </c>
      <c r="C2745">
        <v>490114</v>
      </c>
      <c r="D2745" t="s">
        <v>6190</v>
      </c>
      <c r="E2745" t="s">
        <v>1066</v>
      </c>
      <c r="F2745">
        <v>82</v>
      </c>
      <c r="G2745">
        <v>10599341</v>
      </c>
    </row>
    <row r="2746" spans="1:7" hidden="1">
      <c r="A2746" t="s">
        <v>132</v>
      </c>
      <c r="B2746">
        <v>20240524</v>
      </c>
      <c r="C2746">
        <v>490114</v>
      </c>
      <c r="D2746" t="s">
        <v>6190</v>
      </c>
      <c r="E2746" t="s">
        <v>1064</v>
      </c>
      <c r="F2746">
        <v>0</v>
      </c>
      <c r="G2746">
        <v>-771157</v>
      </c>
    </row>
    <row r="2747" spans="1:7" hidden="1">
      <c r="A2747" t="s">
        <v>132</v>
      </c>
      <c r="B2747">
        <v>20240524</v>
      </c>
      <c r="C2747">
        <v>490114</v>
      </c>
      <c r="D2747" t="s">
        <v>6190</v>
      </c>
      <c r="E2747" t="s">
        <v>1092</v>
      </c>
      <c r="F2747">
        <v>0</v>
      </c>
      <c r="G2747">
        <v>-17321922</v>
      </c>
    </row>
    <row r="2748" spans="1:7" hidden="1">
      <c r="A2748" t="s">
        <v>132</v>
      </c>
      <c r="B2748">
        <v>20240524</v>
      </c>
      <c r="C2748">
        <v>490114</v>
      </c>
      <c r="D2748" t="s">
        <v>6190</v>
      </c>
      <c r="E2748" t="s">
        <v>9048</v>
      </c>
      <c r="F2748">
        <v>34</v>
      </c>
      <c r="G2748">
        <v>2170193</v>
      </c>
    </row>
    <row r="2749" spans="1:7" hidden="1">
      <c r="A2749" t="s">
        <v>132</v>
      </c>
      <c r="B2749">
        <v>20240524</v>
      </c>
      <c r="C2749">
        <v>490114</v>
      </c>
      <c r="D2749" t="s">
        <v>6190</v>
      </c>
      <c r="E2749" t="s">
        <v>8342</v>
      </c>
      <c r="F2749">
        <v>82</v>
      </c>
      <c r="G2749">
        <v>49609884</v>
      </c>
    </row>
    <row r="2750" spans="1:7" hidden="1">
      <c r="A2750" t="s">
        <v>132</v>
      </c>
      <c r="B2750">
        <v>20240524</v>
      </c>
      <c r="C2750">
        <v>490114</v>
      </c>
      <c r="D2750" t="s">
        <v>6190</v>
      </c>
      <c r="E2750" t="s">
        <v>1124</v>
      </c>
      <c r="F2750">
        <v>8</v>
      </c>
      <c r="G2750">
        <v>-132425</v>
      </c>
    </row>
    <row r="2751" spans="1:7" hidden="1">
      <c r="A2751" t="s">
        <v>132</v>
      </c>
      <c r="B2751">
        <v>20240524</v>
      </c>
      <c r="C2751">
        <v>490114</v>
      </c>
      <c r="D2751" t="s">
        <v>6190</v>
      </c>
      <c r="E2751" t="s">
        <v>1186</v>
      </c>
      <c r="F2751">
        <v>133</v>
      </c>
      <c r="G2751">
        <v>24278240</v>
      </c>
    </row>
    <row r="2752" spans="1:7" hidden="1">
      <c r="A2752" t="s">
        <v>132</v>
      </c>
      <c r="B2752">
        <v>20240524</v>
      </c>
      <c r="C2752">
        <v>490114</v>
      </c>
      <c r="D2752" t="s">
        <v>6190</v>
      </c>
      <c r="E2752" t="s">
        <v>1582</v>
      </c>
      <c r="F2752">
        <v>133</v>
      </c>
      <c r="G2752">
        <v>-488237</v>
      </c>
    </row>
    <row r="2753" spans="1:7" hidden="1">
      <c r="A2753" t="s">
        <v>132</v>
      </c>
      <c r="B2753">
        <v>20240524</v>
      </c>
      <c r="C2753">
        <v>490114</v>
      </c>
      <c r="D2753" t="s">
        <v>6190</v>
      </c>
      <c r="E2753" t="s">
        <v>8333</v>
      </c>
      <c r="F2753">
        <v>0</v>
      </c>
      <c r="G2753">
        <v>-310</v>
      </c>
    </row>
    <row r="2754" spans="1:7" hidden="1">
      <c r="A2754" t="s">
        <v>132</v>
      </c>
      <c r="B2754">
        <v>20240524</v>
      </c>
      <c r="C2754">
        <v>490114</v>
      </c>
      <c r="D2754" t="s">
        <v>6190</v>
      </c>
      <c r="E2754" t="s">
        <v>1583</v>
      </c>
      <c r="F2754">
        <v>0</v>
      </c>
      <c r="G2754">
        <v>-84403</v>
      </c>
    </row>
    <row r="2755" spans="1:7" hidden="1">
      <c r="A2755" t="s">
        <v>132</v>
      </c>
      <c r="B2755">
        <v>20240524</v>
      </c>
      <c r="C2755">
        <v>490114</v>
      </c>
      <c r="D2755" t="s">
        <v>6190</v>
      </c>
      <c r="E2755" t="s">
        <v>1207</v>
      </c>
      <c r="F2755">
        <v>0</v>
      </c>
      <c r="G2755">
        <v>-5527</v>
      </c>
    </row>
    <row r="2756" spans="1:7" hidden="1">
      <c r="A2756" t="s">
        <v>132</v>
      </c>
      <c r="B2756">
        <v>20240524</v>
      </c>
      <c r="C2756">
        <v>490114</v>
      </c>
      <c r="D2756" t="s">
        <v>6190</v>
      </c>
      <c r="E2756" t="s">
        <v>8358</v>
      </c>
      <c r="F2756">
        <v>0</v>
      </c>
      <c r="G2756">
        <v>-17687089</v>
      </c>
    </row>
    <row r="2757" spans="1:7" hidden="1">
      <c r="A2757" t="s">
        <v>132</v>
      </c>
      <c r="B2757">
        <v>20240525</v>
      </c>
      <c r="C2757">
        <v>490114</v>
      </c>
      <c r="D2757" t="s">
        <v>6190</v>
      </c>
      <c r="E2757" t="s">
        <v>1184</v>
      </c>
      <c r="F2757">
        <v>0</v>
      </c>
      <c r="G2757">
        <v>-339136</v>
      </c>
    </row>
    <row r="2758" spans="1:7" hidden="1">
      <c r="A2758" t="s">
        <v>132</v>
      </c>
      <c r="B2758">
        <v>20240525</v>
      </c>
      <c r="C2758">
        <v>490114</v>
      </c>
      <c r="D2758" t="s">
        <v>6190</v>
      </c>
      <c r="E2758" t="s">
        <v>1581</v>
      </c>
      <c r="F2758">
        <v>62</v>
      </c>
      <c r="G2758">
        <v>-22096518</v>
      </c>
    </row>
    <row r="2759" spans="1:7" hidden="1">
      <c r="A2759" t="s">
        <v>132</v>
      </c>
      <c r="B2759">
        <v>20240525</v>
      </c>
      <c r="C2759">
        <v>490114</v>
      </c>
      <c r="D2759" t="s">
        <v>6190</v>
      </c>
      <c r="E2759" t="s">
        <v>1085</v>
      </c>
      <c r="F2759">
        <v>0</v>
      </c>
      <c r="G2759">
        <v>-2336068</v>
      </c>
    </row>
    <row r="2760" spans="1:7" hidden="1">
      <c r="A2760" t="s">
        <v>132</v>
      </c>
      <c r="B2760">
        <v>20240525</v>
      </c>
      <c r="C2760">
        <v>490114</v>
      </c>
      <c r="D2760" t="s">
        <v>6190</v>
      </c>
      <c r="E2760" t="s">
        <v>1194</v>
      </c>
      <c r="F2760">
        <v>0</v>
      </c>
      <c r="G2760">
        <v>-57946618</v>
      </c>
    </row>
    <row r="2761" spans="1:7" hidden="1">
      <c r="A2761" t="s">
        <v>132</v>
      </c>
      <c r="B2761">
        <v>20240525</v>
      </c>
      <c r="C2761">
        <v>490114</v>
      </c>
      <c r="D2761" t="s">
        <v>6190</v>
      </c>
      <c r="E2761" t="s">
        <v>1181</v>
      </c>
      <c r="F2761">
        <v>42</v>
      </c>
      <c r="G2761">
        <v>8894817</v>
      </c>
    </row>
    <row r="2762" spans="1:7" hidden="1">
      <c r="A2762" t="s">
        <v>132</v>
      </c>
      <c r="B2762">
        <v>20240525</v>
      </c>
      <c r="C2762">
        <v>490114</v>
      </c>
      <c r="D2762" t="s">
        <v>6190</v>
      </c>
      <c r="E2762" t="s">
        <v>1084</v>
      </c>
      <c r="F2762">
        <v>48</v>
      </c>
      <c r="G2762">
        <v>12578450</v>
      </c>
    </row>
    <row r="2763" spans="1:7" hidden="1">
      <c r="A2763" t="s">
        <v>132</v>
      </c>
      <c r="B2763">
        <v>20240525</v>
      </c>
      <c r="C2763">
        <v>490114</v>
      </c>
      <c r="D2763" t="s">
        <v>6190</v>
      </c>
      <c r="E2763" t="s">
        <v>1035</v>
      </c>
      <c r="F2763">
        <v>407</v>
      </c>
      <c r="G2763">
        <v>11140015</v>
      </c>
    </row>
    <row r="2764" spans="1:7" hidden="1">
      <c r="A2764" t="s">
        <v>132</v>
      </c>
      <c r="B2764">
        <v>20240525</v>
      </c>
      <c r="C2764">
        <v>490114</v>
      </c>
      <c r="D2764" t="s">
        <v>6190</v>
      </c>
      <c r="E2764" t="s">
        <v>1066</v>
      </c>
      <c r="F2764">
        <v>82</v>
      </c>
      <c r="G2764">
        <v>10599423</v>
      </c>
    </row>
    <row r="2765" spans="1:7" hidden="1">
      <c r="A2765" t="s">
        <v>132</v>
      </c>
      <c r="B2765">
        <v>20240525</v>
      </c>
      <c r="C2765">
        <v>490114</v>
      </c>
      <c r="D2765" t="s">
        <v>6190</v>
      </c>
      <c r="E2765" t="s">
        <v>1064</v>
      </c>
      <c r="F2765">
        <v>0</v>
      </c>
      <c r="G2765">
        <v>-771157</v>
      </c>
    </row>
    <row r="2766" spans="1:7" hidden="1">
      <c r="A2766" t="s">
        <v>132</v>
      </c>
      <c r="B2766">
        <v>20240525</v>
      </c>
      <c r="C2766">
        <v>490114</v>
      </c>
      <c r="D2766" t="s">
        <v>6190</v>
      </c>
      <c r="E2766" t="s">
        <v>1092</v>
      </c>
      <c r="F2766">
        <v>0</v>
      </c>
      <c r="G2766">
        <v>-17321922</v>
      </c>
    </row>
    <row r="2767" spans="1:7" hidden="1">
      <c r="A2767" t="s">
        <v>132</v>
      </c>
      <c r="B2767">
        <v>20240525</v>
      </c>
      <c r="C2767">
        <v>490114</v>
      </c>
      <c r="D2767" t="s">
        <v>6190</v>
      </c>
      <c r="E2767" t="s">
        <v>9048</v>
      </c>
      <c r="F2767">
        <v>34</v>
      </c>
      <c r="G2767">
        <v>2170227</v>
      </c>
    </row>
    <row r="2768" spans="1:7" hidden="1">
      <c r="A2768" t="s">
        <v>132</v>
      </c>
      <c r="B2768">
        <v>20240525</v>
      </c>
      <c r="C2768">
        <v>490114</v>
      </c>
      <c r="D2768" t="s">
        <v>6190</v>
      </c>
      <c r="E2768" t="s">
        <v>8342</v>
      </c>
      <c r="F2768">
        <v>82</v>
      </c>
      <c r="G2768">
        <v>49609966</v>
      </c>
    </row>
    <row r="2769" spans="1:7" hidden="1">
      <c r="A2769" t="s">
        <v>132</v>
      </c>
      <c r="B2769">
        <v>20240525</v>
      </c>
      <c r="C2769">
        <v>490114</v>
      </c>
      <c r="D2769" t="s">
        <v>6190</v>
      </c>
      <c r="E2769" t="s">
        <v>1124</v>
      </c>
      <c r="F2769">
        <v>8</v>
      </c>
      <c r="G2769">
        <v>-132417</v>
      </c>
    </row>
    <row r="2770" spans="1:7" hidden="1">
      <c r="A2770" t="s">
        <v>132</v>
      </c>
      <c r="B2770">
        <v>20240525</v>
      </c>
      <c r="C2770">
        <v>490114</v>
      </c>
      <c r="D2770" t="s">
        <v>6190</v>
      </c>
      <c r="E2770" t="s">
        <v>1186</v>
      </c>
      <c r="F2770">
        <v>133</v>
      </c>
      <c r="G2770">
        <v>24278373</v>
      </c>
    </row>
    <row r="2771" spans="1:7" hidden="1">
      <c r="A2771" t="s">
        <v>132</v>
      </c>
      <c r="B2771">
        <v>20240525</v>
      </c>
      <c r="C2771">
        <v>490114</v>
      </c>
      <c r="D2771" t="s">
        <v>6190</v>
      </c>
      <c r="E2771" t="s">
        <v>1582</v>
      </c>
      <c r="F2771">
        <v>133</v>
      </c>
      <c r="G2771">
        <v>-488104</v>
      </c>
    </row>
    <row r="2772" spans="1:7" hidden="1">
      <c r="A2772" t="s">
        <v>132</v>
      </c>
      <c r="B2772">
        <v>20240525</v>
      </c>
      <c r="C2772">
        <v>490114</v>
      </c>
      <c r="D2772" t="s">
        <v>6190</v>
      </c>
      <c r="E2772" t="s">
        <v>8333</v>
      </c>
      <c r="F2772">
        <v>0</v>
      </c>
      <c r="G2772">
        <v>-310</v>
      </c>
    </row>
    <row r="2773" spans="1:7" hidden="1">
      <c r="A2773" t="s">
        <v>132</v>
      </c>
      <c r="B2773">
        <v>20240525</v>
      </c>
      <c r="C2773">
        <v>490114</v>
      </c>
      <c r="D2773" t="s">
        <v>6190</v>
      </c>
      <c r="E2773" t="s">
        <v>1583</v>
      </c>
      <c r="F2773">
        <v>0</v>
      </c>
      <c r="G2773">
        <v>-84403</v>
      </c>
    </row>
    <row r="2774" spans="1:7" hidden="1">
      <c r="A2774" t="s">
        <v>132</v>
      </c>
      <c r="B2774">
        <v>20240525</v>
      </c>
      <c r="C2774">
        <v>490114</v>
      </c>
      <c r="D2774" t="s">
        <v>6190</v>
      </c>
      <c r="E2774" t="s">
        <v>1207</v>
      </c>
      <c r="F2774">
        <v>0</v>
      </c>
      <c r="G2774">
        <v>-5527</v>
      </c>
    </row>
    <row r="2775" spans="1:7" hidden="1">
      <c r="A2775" t="s">
        <v>132</v>
      </c>
      <c r="B2775">
        <v>20240525</v>
      </c>
      <c r="C2775">
        <v>490114</v>
      </c>
      <c r="D2775" t="s">
        <v>6190</v>
      </c>
      <c r="E2775" t="s">
        <v>8358</v>
      </c>
      <c r="F2775">
        <v>0</v>
      </c>
      <c r="G2775">
        <v>-17687089</v>
      </c>
    </row>
    <row r="2776" spans="1:7" hidden="1">
      <c r="A2776" t="s">
        <v>132</v>
      </c>
      <c r="B2776">
        <v>20240526</v>
      </c>
      <c r="C2776">
        <v>490114</v>
      </c>
      <c r="D2776" t="s">
        <v>6190</v>
      </c>
      <c r="E2776" t="s">
        <v>1184</v>
      </c>
      <c r="F2776">
        <v>0</v>
      </c>
      <c r="G2776">
        <v>-339136</v>
      </c>
    </row>
    <row r="2777" spans="1:7" hidden="1">
      <c r="A2777" t="s">
        <v>132</v>
      </c>
      <c r="B2777">
        <v>20240526</v>
      </c>
      <c r="C2777">
        <v>490114</v>
      </c>
      <c r="D2777" t="s">
        <v>6190</v>
      </c>
      <c r="E2777" t="s">
        <v>1581</v>
      </c>
      <c r="F2777">
        <v>62</v>
      </c>
      <c r="G2777">
        <v>-22096456</v>
      </c>
    </row>
    <row r="2778" spans="1:7" hidden="1">
      <c r="A2778" t="s">
        <v>132</v>
      </c>
      <c r="B2778">
        <v>20240526</v>
      </c>
      <c r="C2778">
        <v>490114</v>
      </c>
      <c r="D2778" t="s">
        <v>6190</v>
      </c>
      <c r="E2778" t="s">
        <v>1085</v>
      </c>
      <c r="F2778">
        <v>0</v>
      </c>
      <c r="G2778">
        <v>-2336068</v>
      </c>
    </row>
    <row r="2779" spans="1:7" hidden="1">
      <c r="A2779" t="s">
        <v>132</v>
      </c>
      <c r="B2779">
        <v>20240526</v>
      </c>
      <c r="C2779">
        <v>490114</v>
      </c>
      <c r="D2779" t="s">
        <v>6190</v>
      </c>
      <c r="E2779" t="s">
        <v>1194</v>
      </c>
      <c r="F2779">
        <v>0</v>
      </c>
      <c r="G2779">
        <v>-57946618</v>
      </c>
    </row>
    <row r="2780" spans="1:7" hidden="1">
      <c r="A2780" t="s">
        <v>132</v>
      </c>
      <c r="B2780">
        <v>20240526</v>
      </c>
      <c r="C2780">
        <v>490114</v>
      </c>
      <c r="D2780" t="s">
        <v>6190</v>
      </c>
      <c r="E2780" t="s">
        <v>1181</v>
      </c>
      <c r="F2780">
        <v>42</v>
      </c>
      <c r="G2780">
        <v>8894859</v>
      </c>
    </row>
    <row r="2781" spans="1:7" hidden="1">
      <c r="A2781" t="s">
        <v>132</v>
      </c>
      <c r="B2781">
        <v>20240526</v>
      </c>
      <c r="C2781">
        <v>490114</v>
      </c>
      <c r="D2781" t="s">
        <v>6190</v>
      </c>
      <c r="E2781" t="s">
        <v>1084</v>
      </c>
      <c r="F2781">
        <v>48</v>
      </c>
      <c r="G2781">
        <v>12578498</v>
      </c>
    </row>
    <row r="2782" spans="1:7" hidden="1">
      <c r="A2782" t="s">
        <v>132</v>
      </c>
      <c r="B2782">
        <v>20240526</v>
      </c>
      <c r="C2782">
        <v>490114</v>
      </c>
      <c r="D2782" t="s">
        <v>6190</v>
      </c>
      <c r="E2782" t="s">
        <v>1035</v>
      </c>
      <c r="F2782">
        <v>407</v>
      </c>
      <c r="G2782">
        <v>11140422</v>
      </c>
    </row>
    <row r="2783" spans="1:7" hidden="1">
      <c r="A2783" t="s">
        <v>132</v>
      </c>
      <c r="B2783">
        <v>20240526</v>
      </c>
      <c r="C2783">
        <v>490114</v>
      </c>
      <c r="D2783" t="s">
        <v>6190</v>
      </c>
      <c r="E2783" t="s">
        <v>1066</v>
      </c>
      <c r="F2783">
        <v>82</v>
      </c>
      <c r="G2783">
        <v>10599505</v>
      </c>
    </row>
    <row r="2784" spans="1:7" hidden="1">
      <c r="A2784" t="s">
        <v>132</v>
      </c>
      <c r="B2784">
        <v>20240526</v>
      </c>
      <c r="C2784">
        <v>490114</v>
      </c>
      <c r="D2784" t="s">
        <v>6190</v>
      </c>
      <c r="E2784" t="s">
        <v>1064</v>
      </c>
      <c r="F2784">
        <v>0</v>
      </c>
      <c r="G2784">
        <v>-771157</v>
      </c>
    </row>
    <row r="2785" spans="1:7" hidden="1">
      <c r="A2785" t="s">
        <v>132</v>
      </c>
      <c r="B2785">
        <v>20240526</v>
      </c>
      <c r="C2785">
        <v>490114</v>
      </c>
      <c r="D2785" t="s">
        <v>6190</v>
      </c>
      <c r="E2785" t="s">
        <v>1092</v>
      </c>
      <c r="F2785">
        <v>0</v>
      </c>
      <c r="G2785">
        <v>-17321922</v>
      </c>
    </row>
    <row r="2786" spans="1:7" hidden="1">
      <c r="A2786" t="s">
        <v>132</v>
      </c>
      <c r="B2786">
        <v>20240526</v>
      </c>
      <c r="C2786">
        <v>490114</v>
      </c>
      <c r="D2786" t="s">
        <v>6190</v>
      </c>
      <c r="E2786" t="s">
        <v>9048</v>
      </c>
      <c r="F2786">
        <v>34</v>
      </c>
      <c r="G2786">
        <v>2170261</v>
      </c>
    </row>
    <row r="2787" spans="1:7" hidden="1">
      <c r="A2787" t="s">
        <v>132</v>
      </c>
      <c r="B2787">
        <v>20240526</v>
      </c>
      <c r="C2787">
        <v>490114</v>
      </c>
      <c r="D2787" t="s">
        <v>6190</v>
      </c>
      <c r="E2787" t="s">
        <v>8342</v>
      </c>
      <c r="F2787">
        <v>82</v>
      </c>
      <c r="G2787">
        <v>49610048</v>
      </c>
    </row>
    <row r="2788" spans="1:7" hidden="1">
      <c r="A2788" t="s">
        <v>132</v>
      </c>
      <c r="B2788">
        <v>20240526</v>
      </c>
      <c r="C2788">
        <v>490114</v>
      </c>
      <c r="D2788" t="s">
        <v>6190</v>
      </c>
      <c r="E2788" t="s">
        <v>1124</v>
      </c>
      <c r="F2788">
        <v>8</v>
      </c>
      <c r="G2788">
        <v>-132409</v>
      </c>
    </row>
    <row r="2789" spans="1:7" hidden="1">
      <c r="A2789" t="s">
        <v>132</v>
      </c>
      <c r="B2789">
        <v>20240526</v>
      </c>
      <c r="C2789">
        <v>490114</v>
      </c>
      <c r="D2789" t="s">
        <v>6190</v>
      </c>
      <c r="E2789" t="s">
        <v>1186</v>
      </c>
      <c r="F2789">
        <v>133</v>
      </c>
      <c r="G2789">
        <v>24278506</v>
      </c>
    </row>
    <row r="2790" spans="1:7" hidden="1">
      <c r="A2790" t="s">
        <v>132</v>
      </c>
      <c r="B2790">
        <v>20240526</v>
      </c>
      <c r="C2790">
        <v>490114</v>
      </c>
      <c r="D2790" t="s">
        <v>6190</v>
      </c>
      <c r="E2790" t="s">
        <v>1582</v>
      </c>
      <c r="F2790">
        <v>133</v>
      </c>
      <c r="G2790">
        <v>-487971</v>
      </c>
    </row>
    <row r="2791" spans="1:7" hidden="1">
      <c r="A2791" t="s">
        <v>132</v>
      </c>
      <c r="B2791">
        <v>20240526</v>
      </c>
      <c r="C2791">
        <v>490114</v>
      </c>
      <c r="D2791" t="s">
        <v>6190</v>
      </c>
      <c r="E2791" t="s">
        <v>8333</v>
      </c>
      <c r="F2791">
        <v>0</v>
      </c>
      <c r="G2791">
        <v>-310</v>
      </c>
    </row>
    <row r="2792" spans="1:7" hidden="1">
      <c r="A2792" t="s">
        <v>132</v>
      </c>
      <c r="B2792">
        <v>20240526</v>
      </c>
      <c r="C2792">
        <v>490114</v>
      </c>
      <c r="D2792" t="s">
        <v>6190</v>
      </c>
      <c r="E2792" t="s">
        <v>1583</v>
      </c>
      <c r="F2792">
        <v>0</v>
      </c>
      <c r="G2792">
        <v>-84403</v>
      </c>
    </row>
    <row r="2793" spans="1:7" hidden="1">
      <c r="A2793" t="s">
        <v>132</v>
      </c>
      <c r="B2793">
        <v>20240526</v>
      </c>
      <c r="C2793">
        <v>490114</v>
      </c>
      <c r="D2793" t="s">
        <v>6190</v>
      </c>
      <c r="E2793" t="s">
        <v>1207</v>
      </c>
      <c r="F2793">
        <v>0</v>
      </c>
      <c r="G2793">
        <v>-5527</v>
      </c>
    </row>
    <row r="2794" spans="1:7" hidden="1">
      <c r="A2794" t="s">
        <v>132</v>
      </c>
      <c r="B2794">
        <v>20240526</v>
      </c>
      <c r="C2794">
        <v>490114</v>
      </c>
      <c r="D2794" t="s">
        <v>6190</v>
      </c>
      <c r="E2794" t="s">
        <v>8358</v>
      </c>
      <c r="F2794">
        <v>0</v>
      </c>
      <c r="G2794">
        <v>-17687089</v>
      </c>
    </row>
    <row r="2795" spans="1:7" hidden="1">
      <c r="A2795" t="s">
        <v>132</v>
      </c>
      <c r="B2795">
        <v>20240527</v>
      </c>
      <c r="C2795">
        <v>490114</v>
      </c>
      <c r="D2795" t="s">
        <v>6190</v>
      </c>
      <c r="E2795" t="s">
        <v>1184</v>
      </c>
      <c r="F2795">
        <v>0</v>
      </c>
      <c r="G2795">
        <v>-339136</v>
      </c>
    </row>
    <row r="2796" spans="1:7" hidden="1">
      <c r="A2796" t="s">
        <v>132</v>
      </c>
      <c r="B2796">
        <v>20240527</v>
      </c>
      <c r="C2796">
        <v>490114</v>
      </c>
      <c r="D2796" t="s">
        <v>6190</v>
      </c>
      <c r="E2796" t="s">
        <v>1581</v>
      </c>
      <c r="F2796">
        <v>64</v>
      </c>
      <c r="G2796">
        <v>-22096392</v>
      </c>
    </row>
    <row r="2797" spans="1:7" hidden="1">
      <c r="A2797" t="s">
        <v>132</v>
      </c>
      <c r="B2797">
        <v>20240527</v>
      </c>
      <c r="C2797">
        <v>490114</v>
      </c>
      <c r="D2797" t="s">
        <v>6190</v>
      </c>
      <c r="E2797" t="s">
        <v>1085</v>
      </c>
      <c r="F2797">
        <v>0</v>
      </c>
      <c r="G2797">
        <v>-2336068</v>
      </c>
    </row>
    <row r="2798" spans="1:7" hidden="1">
      <c r="A2798" t="s">
        <v>132</v>
      </c>
      <c r="B2798">
        <v>20240527</v>
      </c>
      <c r="C2798">
        <v>490114</v>
      </c>
      <c r="D2798" t="s">
        <v>6190</v>
      </c>
      <c r="E2798" t="s">
        <v>1194</v>
      </c>
      <c r="F2798">
        <v>0</v>
      </c>
      <c r="G2798">
        <v>-57946618</v>
      </c>
    </row>
    <row r="2799" spans="1:7" hidden="1">
      <c r="A2799" t="s">
        <v>132</v>
      </c>
      <c r="B2799">
        <v>20240527</v>
      </c>
      <c r="C2799">
        <v>490114</v>
      </c>
      <c r="D2799" t="s">
        <v>6190</v>
      </c>
      <c r="E2799" t="s">
        <v>1181</v>
      </c>
      <c r="F2799">
        <v>43</v>
      </c>
      <c r="G2799">
        <v>8894902</v>
      </c>
    </row>
    <row r="2800" spans="1:7" hidden="1">
      <c r="A2800" t="s">
        <v>132</v>
      </c>
      <c r="B2800">
        <v>20240527</v>
      </c>
      <c r="C2800">
        <v>490114</v>
      </c>
      <c r="D2800" t="s">
        <v>6190</v>
      </c>
      <c r="E2800" t="s">
        <v>1084</v>
      </c>
      <c r="F2800">
        <v>49</v>
      </c>
      <c r="G2800">
        <v>12578547</v>
      </c>
    </row>
    <row r="2801" spans="1:7" hidden="1">
      <c r="A2801" t="s">
        <v>132</v>
      </c>
      <c r="B2801">
        <v>20240527</v>
      </c>
      <c r="C2801">
        <v>490114</v>
      </c>
      <c r="D2801" t="s">
        <v>6190</v>
      </c>
      <c r="E2801" t="s">
        <v>1035</v>
      </c>
      <c r="F2801">
        <v>419</v>
      </c>
      <c r="G2801">
        <v>11140841</v>
      </c>
    </row>
    <row r="2802" spans="1:7" hidden="1">
      <c r="A2802" t="s">
        <v>132</v>
      </c>
      <c r="B2802">
        <v>20240527</v>
      </c>
      <c r="C2802">
        <v>490114</v>
      </c>
      <c r="D2802" t="s">
        <v>6190</v>
      </c>
      <c r="E2802" t="s">
        <v>1066</v>
      </c>
      <c r="F2802">
        <v>84</v>
      </c>
      <c r="G2802">
        <v>10599589</v>
      </c>
    </row>
    <row r="2803" spans="1:7" hidden="1">
      <c r="A2803" t="s">
        <v>132</v>
      </c>
      <c r="B2803">
        <v>20240527</v>
      </c>
      <c r="C2803">
        <v>490114</v>
      </c>
      <c r="D2803" t="s">
        <v>6190</v>
      </c>
      <c r="E2803" t="s">
        <v>1064</v>
      </c>
      <c r="F2803">
        <v>0</v>
      </c>
      <c r="G2803">
        <v>-771157</v>
      </c>
    </row>
    <row r="2804" spans="1:7" hidden="1">
      <c r="A2804" t="s">
        <v>132</v>
      </c>
      <c r="B2804">
        <v>20240527</v>
      </c>
      <c r="C2804">
        <v>490114</v>
      </c>
      <c r="D2804" t="s">
        <v>6190</v>
      </c>
      <c r="E2804" t="s">
        <v>1092</v>
      </c>
      <c r="F2804">
        <v>0</v>
      </c>
      <c r="G2804">
        <v>-17321922</v>
      </c>
    </row>
    <row r="2805" spans="1:7" hidden="1">
      <c r="A2805" t="s">
        <v>132</v>
      </c>
      <c r="B2805">
        <v>20240527</v>
      </c>
      <c r="C2805">
        <v>490114</v>
      </c>
      <c r="D2805" t="s">
        <v>6190</v>
      </c>
      <c r="E2805" t="s">
        <v>9048</v>
      </c>
      <c r="F2805">
        <v>35</v>
      </c>
      <c r="G2805">
        <v>2170296</v>
      </c>
    </row>
    <row r="2806" spans="1:7" hidden="1">
      <c r="A2806" t="s">
        <v>132</v>
      </c>
      <c r="B2806">
        <v>20240527</v>
      </c>
      <c r="C2806">
        <v>490114</v>
      </c>
      <c r="D2806" t="s">
        <v>6190</v>
      </c>
      <c r="E2806" t="s">
        <v>8342</v>
      </c>
      <c r="F2806">
        <v>84</v>
      </c>
      <c r="G2806">
        <v>49610132</v>
      </c>
    </row>
    <row r="2807" spans="1:7" hidden="1">
      <c r="A2807" t="s">
        <v>132</v>
      </c>
      <c r="B2807">
        <v>20240527</v>
      </c>
      <c r="C2807">
        <v>490114</v>
      </c>
      <c r="D2807" t="s">
        <v>6190</v>
      </c>
      <c r="E2807" t="s">
        <v>1124</v>
      </c>
      <c r="F2807">
        <v>8</v>
      </c>
      <c r="G2807">
        <v>-132401</v>
      </c>
    </row>
    <row r="2808" spans="1:7" hidden="1">
      <c r="A2808" t="s">
        <v>132</v>
      </c>
      <c r="B2808">
        <v>20240527</v>
      </c>
      <c r="C2808">
        <v>490114</v>
      </c>
      <c r="D2808" t="s">
        <v>6190</v>
      </c>
      <c r="E2808" t="s">
        <v>1186</v>
      </c>
      <c r="F2808">
        <v>137</v>
      </c>
      <c r="G2808">
        <v>24278643</v>
      </c>
    </row>
    <row r="2809" spans="1:7" hidden="1">
      <c r="A2809" t="s">
        <v>132</v>
      </c>
      <c r="B2809">
        <v>20240527</v>
      </c>
      <c r="C2809">
        <v>490114</v>
      </c>
      <c r="D2809" t="s">
        <v>6190</v>
      </c>
      <c r="E2809" t="s">
        <v>1582</v>
      </c>
      <c r="F2809">
        <v>137</v>
      </c>
      <c r="G2809">
        <v>-487834</v>
      </c>
    </row>
    <row r="2810" spans="1:7" hidden="1">
      <c r="A2810" t="s">
        <v>132</v>
      </c>
      <c r="B2810">
        <v>20240527</v>
      </c>
      <c r="C2810">
        <v>490114</v>
      </c>
      <c r="D2810" t="s">
        <v>6190</v>
      </c>
      <c r="E2810" t="s">
        <v>8333</v>
      </c>
      <c r="F2810">
        <v>0</v>
      </c>
      <c r="G2810">
        <v>-310</v>
      </c>
    </row>
    <row r="2811" spans="1:7" hidden="1">
      <c r="A2811" t="s">
        <v>132</v>
      </c>
      <c r="B2811">
        <v>20240527</v>
      </c>
      <c r="C2811">
        <v>490114</v>
      </c>
      <c r="D2811" t="s">
        <v>6190</v>
      </c>
      <c r="E2811" t="s">
        <v>1583</v>
      </c>
      <c r="F2811">
        <v>0</v>
      </c>
      <c r="G2811">
        <v>-84403</v>
      </c>
    </row>
    <row r="2812" spans="1:7" hidden="1">
      <c r="A2812" t="s">
        <v>132</v>
      </c>
      <c r="B2812">
        <v>20240527</v>
      </c>
      <c r="C2812">
        <v>490114</v>
      </c>
      <c r="D2812" t="s">
        <v>6190</v>
      </c>
      <c r="E2812" t="s">
        <v>1207</v>
      </c>
      <c r="F2812">
        <v>0</v>
      </c>
      <c r="G2812">
        <v>-5527</v>
      </c>
    </row>
    <row r="2813" spans="1:7" hidden="1">
      <c r="A2813" t="s">
        <v>132</v>
      </c>
      <c r="B2813">
        <v>20240527</v>
      </c>
      <c r="C2813">
        <v>490114</v>
      </c>
      <c r="D2813" t="s">
        <v>6190</v>
      </c>
      <c r="E2813" t="s">
        <v>8358</v>
      </c>
      <c r="F2813">
        <v>0</v>
      </c>
      <c r="G2813">
        <v>-17687089</v>
      </c>
    </row>
    <row r="2814" spans="1:7" hidden="1">
      <c r="A2814" t="s">
        <v>132</v>
      </c>
      <c r="B2814">
        <v>20240528</v>
      </c>
      <c r="C2814">
        <v>490114</v>
      </c>
      <c r="D2814" t="s">
        <v>6190</v>
      </c>
      <c r="E2814" t="s">
        <v>1184</v>
      </c>
      <c r="F2814">
        <v>0</v>
      </c>
      <c r="G2814">
        <v>-339136</v>
      </c>
    </row>
    <row r="2815" spans="1:7" hidden="1">
      <c r="A2815" t="s">
        <v>132</v>
      </c>
      <c r="B2815">
        <v>20240528</v>
      </c>
      <c r="C2815">
        <v>490114</v>
      </c>
      <c r="D2815" t="s">
        <v>6190</v>
      </c>
      <c r="E2815" t="s">
        <v>1581</v>
      </c>
      <c r="F2815">
        <v>64</v>
      </c>
      <c r="G2815">
        <v>-22096328</v>
      </c>
    </row>
    <row r="2816" spans="1:7" hidden="1">
      <c r="A2816" t="s">
        <v>132</v>
      </c>
      <c r="B2816">
        <v>20240528</v>
      </c>
      <c r="C2816">
        <v>490114</v>
      </c>
      <c r="D2816" t="s">
        <v>6190</v>
      </c>
      <c r="E2816" t="s">
        <v>1085</v>
      </c>
      <c r="F2816">
        <v>0</v>
      </c>
      <c r="G2816">
        <v>-2336068</v>
      </c>
    </row>
    <row r="2817" spans="1:7" hidden="1">
      <c r="A2817" t="s">
        <v>132</v>
      </c>
      <c r="B2817">
        <v>20240528</v>
      </c>
      <c r="C2817">
        <v>490114</v>
      </c>
      <c r="D2817" t="s">
        <v>6190</v>
      </c>
      <c r="E2817" t="s">
        <v>1194</v>
      </c>
      <c r="F2817">
        <v>0</v>
      </c>
      <c r="G2817">
        <v>-57946618</v>
      </c>
    </row>
    <row r="2818" spans="1:7" hidden="1">
      <c r="A2818" t="s">
        <v>132</v>
      </c>
      <c r="B2818">
        <v>20240528</v>
      </c>
      <c r="C2818">
        <v>490114</v>
      </c>
      <c r="D2818" t="s">
        <v>6190</v>
      </c>
      <c r="E2818" t="s">
        <v>1181</v>
      </c>
      <c r="F2818">
        <v>43</v>
      </c>
      <c r="G2818">
        <v>8894945</v>
      </c>
    </row>
    <row r="2819" spans="1:7" hidden="1">
      <c r="A2819" t="s">
        <v>132</v>
      </c>
      <c r="B2819">
        <v>20240528</v>
      </c>
      <c r="C2819">
        <v>490114</v>
      </c>
      <c r="D2819" t="s">
        <v>6190</v>
      </c>
      <c r="E2819" t="s">
        <v>1084</v>
      </c>
      <c r="F2819">
        <v>49</v>
      </c>
      <c r="G2819">
        <v>12578596</v>
      </c>
    </row>
    <row r="2820" spans="1:7" hidden="1">
      <c r="A2820" t="s">
        <v>132</v>
      </c>
      <c r="B2820">
        <v>20240528</v>
      </c>
      <c r="C2820">
        <v>490114</v>
      </c>
      <c r="D2820" t="s">
        <v>6190</v>
      </c>
      <c r="E2820" t="s">
        <v>1035</v>
      </c>
      <c r="F2820">
        <v>420</v>
      </c>
      <c r="G2820">
        <v>11141261</v>
      </c>
    </row>
    <row r="2821" spans="1:7" hidden="1">
      <c r="A2821" t="s">
        <v>132</v>
      </c>
      <c r="B2821">
        <v>20240528</v>
      </c>
      <c r="C2821">
        <v>490114</v>
      </c>
      <c r="D2821" t="s">
        <v>6190</v>
      </c>
      <c r="E2821" t="s">
        <v>1066</v>
      </c>
      <c r="F2821">
        <v>84</v>
      </c>
      <c r="G2821">
        <v>10599673</v>
      </c>
    </row>
    <row r="2822" spans="1:7" hidden="1">
      <c r="A2822" t="s">
        <v>132</v>
      </c>
      <c r="B2822">
        <v>20240528</v>
      </c>
      <c r="C2822">
        <v>490114</v>
      </c>
      <c r="D2822" t="s">
        <v>6190</v>
      </c>
      <c r="E2822" t="s">
        <v>1064</v>
      </c>
      <c r="F2822">
        <v>0</v>
      </c>
      <c r="G2822">
        <v>-771157</v>
      </c>
    </row>
    <row r="2823" spans="1:7" hidden="1">
      <c r="A2823" t="s">
        <v>132</v>
      </c>
      <c r="B2823">
        <v>20240528</v>
      </c>
      <c r="C2823">
        <v>490114</v>
      </c>
      <c r="D2823" t="s">
        <v>6190</v>
      </c>
      <c r="E2823" t="s">
        <v>1092</v>
      </c>
      <c r="F2823">
        <v>0</v>
      </c>
      <c r="G2823">
        <v>-17321922</v>
      </c>
    </row>
    <row r="2824" spans="1:7" hidden="1">
      <c r="A2824" t="s">
        <v>132</v>
      </c>
      <c r="B2824">
        <v>20240528</v>
      </c>
      <c r="C2824">
        <v>490114</v>
      </c>
      <c r="D2824" t="s">
        <v>6190</v>
      </c>
      <c r="E2824" t="s">
        <v>9048</v>
      </c>
      <c r="F2824">
        <v>35</v>
      </c>
      <c r="G2824">
        <v>2170331</v>
      </c>
    </row>
    <row r="2825" spans="1:7" hidden="1">
      <c r="A2825" t="s">
        <v>132</v>
      </c>
      <c r="B2825">
        <v>20240528</v>
      </c>
      <c r="C2825">
        <v>490114</v>
      </c>
      <c r="D2825" t="s">
        <v>6190</v>
      </c>
      <c r="E2825" t="s">
        <v>8342</v>
      </c>
      <c r="F2825">
        <v>84</v>
      </c>
      <c r="G2825">
        <v>49610216</v>
      </c>
    </row>
    <row r="2826" spans="1:7" hidden="1">
      <c r="A2826" t="s">
        <v>132</v>
      </c>
      <c r="B2826">
        <v>20240528</v>
      </c>
      <c r="C2826">
        <v>490114</v>
      </c>
      <c r="D2826" t="s">
        <v>6190</v>
      </c>
      <c r="E2826" t="s">
        <v>1124</v>
      </c>
      <c r="F2826">
        <v>8</v>
      </c>
      <c r="G2826">
        <v>-132393</v>
      </c>
    </row>
    <row r="2827" spans="1:7" hidden="1">
      <c r="A2827" t="s">
        <v>132</v>
      </c>
      <c r="B2827">
        <v>20240528</v>
      </c>
      <c r="C2827">
        <v>490114</v>
      </c>
      <c r="D2827" t="s">
        <v>6190</v>
      </c>
      <c r="E2827" t="s">
        <v>1186</v>
      </c>
      <c r="F2827">
        <v>137</v>
      </c>
      <c r="G2827">
        <v>24278780</v>
      </c>
    </row>
    <row r="2828" spans="1:7" hidden="1">
      <c r="A2828" t="s">
        <v>132</v>
      </c>
      <c r="B2828">
        <v>20240528</v>
      </c>
      <c r="C2828">
        <v>490114</v>
      </c>
      <c r="D2828" t="s">
        <v>6190</v>
      </c>
      <c r="E2828" t="s">
        <v>1582</v>
      </c>
      <c r="F2828">
        <v>137</v>
      </c>
      <c r="G2828">
        <v>-487697</v>
      </c>
    </row>
    <row r="2829" spans="1:7" hidden="1">
      <c r="A2829" t="s">
        <v>132</v>
      </c>
      <c r="B2829">
        <v>20240528</v>
      </c>
      <c r="C2829">
        <v>490114</v>
      </c>
      <c r="D2829" t="s">
        <v>6190</v>
      </c>
      <c r="E2829" t="s">
        <v>8333</v>
      </c>
      <c r="F2829">
        <v>0</v>
      </c>
      <c r="G2829">
        <v>-310</v>
      </c>
    </row>
    <row r="2830" spans="1:7" hidden="1">
      <c r="A2830" t="s">
        <v>132</v>
      </c>
      <c r="B2830">
        <v>20240528</v>
      </c>
      <c r="C2830">
        <v>490114</v>
      </c>
      <c r="D2830" t="s">
        <v>6190</v>
      </c>
      <c r="E2830" t="s">
        <v>1583</v>
      </c>
      <c r="F2830">
        <v>0</v>
      </c>
      <c r="G2830">
        <v>-84403</v>
      </c>
    </row>
    <row r="2831" spans="1:7" hidden="1">
      <c r="A2831" t="s">
        <v>132</v>
      </c>
      <c r="B2831">
        <v>20240528</v>
      </c>
      <c r="C2831">
        <v>490114</v>
      </c>
      <c r="D2831" t="s">
        <v>6190</v>
      </c>
      <c r="E2831" t="s">
        <v>1207</v>
      </c>
      <c r="F2831">
        <v>0</v>
      </c>
      <c r="G2831">
        <v>-5527</v>
      </c>
    </row>
    <row r="2832" spans="1:7" hidden="1">
      <c r="A2832" t="s">
        <v>132</v>
      </c>
      <c r="B2832">
        <v>20240528</v>
      </c>
      <c r="C2832">
        <v>490114</v>
      </c>
      <c r="D2832" t="s">
        <v>6190</v>
      </c>
      <c r="E2832" t="s">
        <v>8358</v>
      </c>
      <c r="F2832">
        <v>0</v>
      </c>
      <c r="G2832">
        <v>-17687089</v>
      </c>
    </row>
    <row r="2833" spans="1:7" hidden="1">
      <c r="A2833" t="s">
        <v>132</v>
      </c>
      <c r="B2833">
        <v>20240529</v>
      </c>
      <c r="C2833">
        <v>490114</v>
      </c>
      <c r="D2833" t="s">
        <v>6190</v>
      </c>
      <c r="E2833" t="s">
        <v>1184</v>
      </c>
      <c r="F2833">
        <v>0</v>
      </c>
      <c r="G2833">
        <v>-339136</v>
      </c>
    </row>
    <row r="2834" spans="1:7" hidden="1">
      <c r="A2834" t="s">
        <v>132</v>
      </c>
      <c r="B2834">
        <v>20240529</v>
      </c>
      <c r="C2834">
        <v>490114</v>
      </c>
      <c r="D2834" t="s">
        <v>6190</v>
      </c>
      <c r="E2834" t="s">
        <v>1581</v>
      </c>
      <c r="F2834">
        <v>62</v>
      </c>
      <c r="G2834">
        <v>-22096266</v>
      </c>
    </row>
    <row r="2835" spans="1:7" hidden="1">
      <c r="A2835" t="s">
        <v>132</v>
      </c>
      <c r="B2835">
        <v>20240529</v>
      </c>
      <c r="C2835">
        <v>490114</v>
      </c>
      <c r="D2835" t="s">
        <v>6190</v>
      </c>
      <c r="E2835" t="s">
        <v>1085</v>
      </c>
      <c r="F2835">
        <v>0</v>
      </c>
      <c r="G2835">
        <v>-2336068</v>
      </c>
    </row>
    <row r="2836" spans="1:7" hidden="1">
      <c r="A2836" t="s">
        <v>132</v>
      </c>
      <c r="B2836">
        <v>20240529</v>
      </c>
      <c r="C2836">
        <v>490114</v>
      </c>
      <c r="D2836" t="s">
        <v>6190</v>
      </c>
      <c r="E2836" t="s">
        <v>1194</v>
      </c>
      <c r="F2836">
        <v>0</v>
      </c>
      <c r="G2836">
        <v>-57946618</v>
      </c>
    </row>
    <row r="2837" spans="1:7" hidden="1">
      <c r="A2837" t="s">
        <v>132</v>
      </c>
      <c r="B2837">
        <v>20240529</v>
      </c>
      <c r="C2837">
        <v>490114</v>
      </c>
      <c r="D2837" t="s">
        <v>6190</v>
      </c>
      <c r="E2837" t="s">
        <v>1181</v>
      </c>
      <c r="F2837">
        <v>42</v>
      </c>
      <c r="G2837">
        <v>8894987</v>
      </c>
    </row>
    <row r="2838" spans="1:7" hidden="1">
      <c r="A2838" t="s">
        <v>132</v>
      </c>
      <c r="B2838">
        <v>20240529</v>
      </c>
      <c r="C2838">
        <v>490114</v>
      </c>
      <c r="D2838" t="s">
        <v>6190</v>
      </c>
      <c r="E2838" t="s">
        <v>1084</v>
      </c>
      <c r="F2838">
        <v>48</v>
      </c>
      <c r="G2838">
        <v>12578644</v>
      </c>
    </row>
    <row r="2839" spans="1:7" hidden="1">
      <c r="A2839" t="s">
        <v>132</v>
      </c>
      <c r="B2839">
        <v>20240529</v>
      </c>
      <c r="C2839">
        <v>490114</v>
      </c>
      <c r="D2839" t="s">
        <v>6190</v>
      </c>
      <c r="E2839" t="s">
        <v>1035</v>
      </c>
      <c r="F2839">
        <v>403</v>
      </c>
      <c r="G2839">
        <v>11141664</v>
      </c>
    </row>
    <row r="2840" spans="1:7" hidden="1">
      <c r="A2840" t="s">
        <v>132</v>
      </c>
      <c r="B2840">
        <v>20240529</v>
      </c>
      <c r="C2840">
        <v>490114</v>
      </c>
      <c r="D2840" t="s">
        <v>6190</v>
      </c>
      <c r="E2840" t="s">
        <v>1066</v>
      </c>
      <c r="F2840">
        <v>82</v>
      </c>
      <c r="G2840">
        <v>10599755</v>
      </c>
    </row>
    <row r="2841" spans="1:7" hidden="1">
      <c r="A2841" t="s">
        <v>132</v>
      </c>
      <c r="B2841">
        <v>20240529</v>
      </c>
      <c r="C2841">
        <v>490114</v>
      </c>
      <c r="D2841" t="s">
        <v>6190</v>
      </c>
      <c r="E2841" t="s">
        <v>1064</v>
      </c>
      <c r="F2841">
        <v>0</v>
      </c>
      <c r="G2841">
        <v>-771157</v>
      </c>
    </row>
    <row r="2842" spans="1:7" hidden="1">
      <c r="A2842" t="s">
        <v>132</v>
      </c>
      <c r="B2842">
        <v>20240529</v>
      </c>
      <c r="C2842">
        <v>490114</v>
      </c>
      <c r="D2842" t="s">
        <v>6190</v>
      </c>
      <c r="E2842" t="s">
        <v>1092</v>
      </c>
      <c r="F2842">
        <v>0</v>
      </c>
      <c r="G2842">
        <v>-17321922</v>
      </c>
    </row>
    <row r="2843" spans="1:7" hidden="1">
      <c r="A2843" t="s">
        <v>132</v>
      </c>
      <c r="B2843">
        <v>20240529</v>
      </c>
      <c r="C2843">
        <v>490114</v>
      </c>
      <c r="D2843" t="s">
        <v>6190</v>
      </c>
      <c r="E2843" t="s">
        <v>9048</v>
      </c>
      <c r="F2843">
        <v>34</v>
      </c>
      <c r="G2843">
        <v>2170365</v>
      </c>
    </row>
    <row r="2844" spans="1:7" hidden="1">
      <c r="A2844" t="s">
        <v>132</v>
      </c>
      <c r="B2844">
        <v>20240529</v>
      </c>
      <c r="C2844">
        <v>490114</v>
      </c>
      <c r="D2844" t="s">
        <v>6190</v>
      </c>
      <c r="E2844" t="s">
        <v>8342</v>
      </c>
      <c r="F2844">
        <v>82</v>
      </c>
      <c r="G2844">
        <v>49610298</v>
      </c>
    </row>
    <row r="2845" spans="1:7" hidden="1">
      <c r="A2845" t="s">
        <v>132</v>
      </c>
      <c r="B2845">
        <v>20240529</v>
      </c>
      <c r="C2845">
        <v>490114</v>
      </c>
      <c r="D2845" t="s">
        <v>6190</v>
      </c>
      <c r="E2845" t="s">
        <v>1124</v>
      </c>
      <c r="F2845">
        <v>8</v>
      </c>
      <c r="G2845">
        <v>-132385</v>
      </c>
    </row>
    <row r="2846" spans="1:7" hidden="1">
      <c r="A2846" t="s">
        <v>132</v>
      </c>
      <c r="B2846">
        <v>20240529</v>
      </c>
      <c r="C2846">
        <v>490114</v>
      </c>
      <c r="D2846" t="s">
        <v>6190</v>
      </c>
      <c r="E2846" t="s">
        <v>1186</v>
      </c>
      <c r="F2846">
        <v>133</v>
      </c>
      <c r="G2846">
        <v>24278913</v>
      </c>
    </row>
    <row r="2847" spans="1:7" hidden="1">
      <c r="A2847" t="s">
        <v>132</v>
      </c>
      <c r="B2847">
        <v>20240529</v>
      </c>
      <c r="C2847">
        <v>490114</v>
      </c>
      <c r="D2847" t="s">
        <v>6190</v>
      </c>
      <c r="E2847" t="s">
        <v>1582</v>
      </c>
      <c r="F2847">
        <v>133</v>
      </c>
      <c r="G2847">
        <v>-487564</v>
      </c>
    </row>
    <row r="2848" spans="1:7" hidden="1">
      <c r="A2848" t="s">
        <v>132</v>
      </c>
      <c r="B2848">
        <v>20240529</v>
      </c>
      <c r="C2848">
        <v>490114</v>
      </c>
      <c r="D2848" t="s">
        <v>6190</v>
      </c>
      <c r="E2848" t="s">
        <v>8333</v>
      </c>
      <c r="F2848">
        <v>0</v>
      </c>
      <c r="G2848">
        <v>-310</v>
      </c>
    </row>
    <row r="2849" spans="1:7" hidden="1">
      <c r="A2849" t="s">
        <v>132</v>
      </c>
      <c r="B2849">
        <v>20240529</v>
      </c>
      <c r="C2849">
        <v>490114</v>
      </c>
      <c r="D2849" t="s">
        <v>6190</v>
      </c>
      <c r="E2849" t="s">
        <v>1583</v>
      </c>
      <c r="F2849">
        <v>0</v>
      </c>
      <c r="G2849">
        <v>-84403</v>
      </c>
    </row>
    <row r="2850" spans="1:7" hidden="1">
      <c r="A2850" t="s">
        <v>132</v>
      </c>
      <c r="B2850">
        <v>20240529</v>
      </c>
      <c r="C2850">
        <v>490114</v>
      </c>
      <c r="D2850" t="s">
        <v>6190</v>
      </c>
      <c r="E2850" t="s">
        <v>1207</v>
      </c>
      <c r="F2850">
        <v>0</v>
      </c>
      <c r="G2850">
        <v>-5527</v>
      </c>
    </row>
    <row r="2851" spans="1:7" hidden="1">
      <c r="A2851" t="s">
        <v>132</v>
      </c>
      <c r="B2851">
        <v>20240529</v>
      </c>
      <c r="C2851">
        <v>490114</v>
      </c>
      <c r="D2851" t="s">
        <v>6190</v>
      </c>
      <c r="E2851" t="s">
        <v>8358</v>
      </c>
      <c r="F2851">
        <v>0</v>
      </c>
      <c r="G2851">
        <v>-17687089</v>
      </c>
    </row>
    <row r="2852" spans="1:7" hidden="1">
      <c r="A2852" t="s">
        <v>132</v>
      </c>
      <c r="B2852">
        <v>20240530</v>
      </c>
      <c r="C2852">
        <v>490114</v>
      </c>
      <c r="D2852" t="s">
        <v>6190</v>
      </c>
      <c r="E2852" t="s">
        <v>1184</v>
      </c>
      <c r="F2852">
        <v>0</v>
      </c>
      <c r="G2852">
        <v>-339136</v>
      </c>
    </row>
    <row r="2853" spans="1:7" hidden="1">
      <c r="A2853" t="s">
        <v>132</v>
      </c>
      <c r="B2853">
        <v>20240530</v>
      </c>
      <c r="C2853">
        <v>490114</v>
      </c>
      <c r="D2853" t="s">
        <v>6190</v>
      </c>
      <c r="E2853" t="s">
        <v>1581</v>
      </c>
      <c r="F2853">
        <v>60</v>
      </c>
      <c r="G2853">
        <v>-22096206</v>
      </c>
    </row>
    <row r="2854" spans="1:7" hidden="1">
      <c r="A2854" t="s">
        <v>132</v>
      </c>
      <c r="B2854">
        <v>20240530</v>
      </c>
      <c r="C2854">
        <v>490114</v>
      </c>
      <c r="D2854" t="s">
        <v>6190</v>
      </c>
      <c r="E2854" t="s">
        <v>1085</v>
      </c>
      <c r="F2854">
        <v>0</v>
      </c>
      <c r="G2854">
        <v>-2336068</v>
      </c>
    </row>
    <row r="2855" spans="1:7" hidden="1">
      <c r="A2855" t="s">
        <v>132</v>
      </c>
      <c r="B2855">
        <v>20240530</v>
      </c>
      <c r="C2855">
        <v>490114</v>
      </c>
      <c r="D2855" t="s">
        <v>6190</v>
      </c>
      <c r="E2855" t="s">
        <v>1194</v>
      </c>
      <c r="F2855">
        <v>0</v>
      </c>
      <c r="G2855">
        <v>-57946618</v>
      </c>
    </row>
    <row r="2856" spans="1:7" hidden="1">
      <c r="A2856" t="s">
        <v>132</v>
      </c>
      <c r="B2856">
        <v>20240530</v>
      </c>
      <c r="C2856">
        <v>490114</v>
      </c>
      <c r="D2856" t="s">
        <v>6190</v>
      </c>
      <c r="E2856" t="s">
        <v>1181</v>
      </c>
      <c r="F2856">
        <v>41</v>
      </c>
      <c r="G2856">
        <v>8895028</v>
      </c>
    </row>
    <row r="2857" spans="1:7" hidden="1">
      <c r="A2857" t="s">
        <v>132</v>
      </c>
      <c r="B2857">
        <v>20240530</v>
      </c>
      <c r="C2857">
        <v>490114</v>
      </c>
      <c r="D2857" t="s">
        <v>6190</v>
      </c>
      <c r="E2857" t="s">
        <v>1084</v>
      </c>
      <c r="F2857">
        <v>46</v>
      </c>
      <c r="G2857">
        <v>12578690</v>
      </c>
    </row>
    <row r="2858" spans="1:7" hidden="1">
      <c r="A2858" t="s">
        <v>132</v>
      </c>
      <c r="B2858">
        <v>20240530</v>
      </c>
      <c r="C2858">
        <v>490114</v>
      </c>
      <c r="D2858" t="s">
        <v>6190</v>
      </c>
      <c r="E2858" t="s">
        <v>1035</v>
      </c>
      <c r="F2858">
        <v>391</v>
      </c>
      <c r="G2858">
        <v>11142055</v>
      </c>
    </row>
    <row r="2859" spans="1:7" hidden="1">
      <c r="A2859" t="s">
        <v>132</v>
      </c>
      <c r="B2859">
        <v>20240530</v>
      </c>
      <c r="C2859">
        <v>490114</v>
      </c>
      <c r="D2859" t="s">
        <v>6190</v>
      </c>
      <c r="E2859" t="s">
        <v>1066</v>
      </c>
      <c r="F2859">
        <v>79</v>
      </c>
      <c r="G2859">
        <v>10599834</v>
      </c>
    </row>
    <row r="2860" spans="1:7" hidden="1">
      <c r="A2860" t="s">
        <v>132</v>
      </c>
      <c r="B2860">
        <v>20240530</v>
      </c>
      <c r="C2860">
        <v>490114</v>
      </c>
      <c r="D2860" t="s">
        <v>6190</v>
      </c>
      <c r="E2860" t="s">
        <v>1064</v>
      </c>
      <c r="F2860">
        <v>0</v>
      </c>
      <c r="G2860">
        <v>-771157</v>
      </c>
    </row>
    <row r="2861" spans="1:7" hidden="1">
      <c r="A2861" t="s">
        <v>132</v>
      </c>
      <c r="B2861">
        <v>20240530</v>
      </c>
      <c r="C2861">
        <v>490114</v>
      </c>
      <c r="D2861" t="s">
        <v>6190</v>
      </c>
      <c r="E2861" t="s">
        <v>1092</v>
      </c>
      <c r="F2861">
        <v>0</v>
      </c>
      <c r="G2861">
        <v>-17321922</v>
      </c>
    </row>
    <row r="2862" spans="1:7" hidden="1">
      <c r="A2862" t="s">
        <v>132</v>
      </c>
      <c r="B2862">
        <v>20240530</v>
      </c>
      <c r="C2862">
        <v>490114</v>
      </c>
      <c r="D2862" t="s">
        <v>6190</v>
      </c>
      <c r="E2862" t="s">
        <v>9048</v>
      </c>
      <c r="F2862">
        <v>32</v>
      </c>
      <c r="G2862">
        <v>2170397</v>
      </c>
    </row>
    <row r="2863" spans="1:7" hidden="1">
      <c r="A2863" t="s">
        <v>132</v>
      </c>
      <c r="B2863">
        <v>20240530</v>
      </c>
      <c r="C2863">
        <v>490114</v>
      </c>
      <c r="D2863" t="s">
        <v>6190</v>
      </c>
      <c r="E2863" t="s">
        <v>8342</v>
      </c>
      <c r="F2863">
        <v>79</v>
      </c>
      <c r="G2863">
        <v>49610377</v>
      </c>
    </row>
    <row r="2864" spans="1:7" hidden="1">
      <c r="A2864" t="s">
        <v>132</v>
      </c>
      <c r="B2864">
        <v>20240530</v>
      </c>
      <c r="C2864">
        <v>490114</v>
      </c>
      <c r="D2864" t="s">
        <v>6190</v>
      </c>
      <c r="E2864" t="s">
        <v>1124</v>
      </c>
      <c r="F2864">
        <v>8</v>
      </c>
      <c r="G2864">
        <v>-132377</v>
      </c>
    </row>
    <row r="2865" spans="1:7" hidden="1">
      <c r="A2865" t="s">
        <v>132</v>
      </c>
      <c r="B2865">
        <v>20240530</v>
      </c>
      <c r="C2865">
        <v>490114</v>
      </c>
      <c r="D2865" t="s">
        <v>6190</v>
      </c>
      <c r="E2865" t="s">
        <v>1186</v>
      </c>
      <c r="F2865">
        <v>128</v>
      </c>
      <c r="G2865">
        <v>24279041</v>
      </c>
    </row>
    <row r="2866" spans="1:7" hidden="1">
      <c r="A2866" t="s">
        <v>132</v>
      </c>
      <c r="B2866">
        <v>20240530</v>
      </c>
      <c r="C2866">
        <v>490114</v>
      </c>
      <c r="D2866" t="s">
        <v>6190</v>
      </c>
      <c r="E2866" t="s">
        <v>1582</v>
      </c>
      <c r="F2866">
        <v>128</v>
      </c>
      <c r="G2866">
        <v>-487436</v>
      </c>
    </row>
    <row r="2867" spans="1:7" hidden="1">
      <c r="A2867" t="s">
        <v>132</v>
      </c>
      <c r="B2867">
        <v>20240530</v>
      </c>
      <c r="C2867">
        <v>490114</v>
      </c>
      <c r="D2867" t="s">
        <v>6190</v>
      </c>
      <c r="E2867" t="s">
        <v>8333</v>
      </c>
      <c r="F2867">
        <v>0</v>
      </c>
      <c r="G2867">
        <v>-310</v>
      </c>
    </row>
    <row r="2868" spans="1:7" hidden="1">
      <c r="A2868" t="s">
        <v>132</v>
      </c>
      <c r="B2868">
        <v>20240530</v>
      </c>
      <c r="C2868">
        <v>490114</v>
      </c>
      <c r="D2868" t="s">
        <v>6190</v>
      </c>
      <c r="E2868" t="s">
        <v>1583</v>
      </c>
      <c r="F2868">
        <v>0</v>
      </c>
      <c r="G2868">
        <v>-84403</v>
      </c>
    </row>
    <row r="2869" spans="1:7" hidden="1">
      <c r="A2869" t="s">
        <v>132</v>
      </c>
      <c r="B2869">
        <v>20240530</v>
      </c>
      <c r="C2869">
        <v>490114</v>
      </c>
      <c r="D2869" t="s">
        <v>6190</v>
      </c>
      <c r="E2869" t="s">
        <v>1207</v>
      </c>
      <c r="F2869">
        <v>0</v>
      </c>
      <c r="G2869">
        <v>-5527</v>
      </c>
    </row>
    <row r="2870" spans="1:7" hidden="1">
      <c r="A2870" t="s">
        <v>132</v>
      </c>
      <c r="B2870">
        <v>20240530</v>
      </c>
      <c r="C2870">
        <v>490114</v>
      </c>
      <c r="D2870" t="s">
        <v>6190</v>
      </c>
      <c r="E2870" t="s">
        <v>8358</v>
      </c>
      <c r="F2870">
        <v>0</v>
      </c>
      <c r="G2870">
        <v>-17687089</v>
      </c>
    </row>
    <row r="2871" spans="1:7" hidden="1">
      <c r="A2871" t="s">
        <v>132</v>
      </c>
      <c r="B2871">
        <v>20240531</v>
      </c>
      <c r="C2871">
        <v>490114</v>
      </c>
      <c r="D2871" t="s">
        <v>6190</v>
      </c>
      <c r="E2871" t="s">
        <v>1184</v>
      </c>
      <c r="F2871">
        <v>0</v>
      </c>
      <c r="G2871">
        <v>-339136</v>
      </c>
    </row>
    <row r="2872" spans="1:7" hidden="1">
      <c r="A2872" t="s">
        <v>132</v>
      </c>
      <c r="B2872">
        <v>20240531</v>
      </c>
      <c r="C2872">
        <v>490114</v>
      </c>
      <c r="D2872" t="s">
        <v>6190</v>
      </c>
      <c r="E2872" t="s">
        <v>1581</v>
      </c>
      <c r="F2872">
        <v>60</v>
      </c>
      <c r="G2872">
        <v>-22096146</v>
      </c>
    </row>
    <row r="2873" spans="1:7" hidden="1">
      <c r="A2873" t="s">
        <v>132</v>
      </c>
      <c r="B2873">
        <v>20240531</v>
      </c>
      <c r="C2873">
        <v>490114</v>
      </c>
      <c r="D2873" t="s">
        <v>6190</v>
      </c>
      <c r="E2873" t="s">
        <v>1085</v>
      </c>
      <c r="F2873">
        <v>0</v>
      </c>
      <c r="G2873">
        <v>-2336068</v>
      </c>
    </row>
    <row r="2874" spans="1:7" hidden="1">
      <c r="A2874" t="s">
        <v>132</v>
      </c>
      <c r="B2874">
        <v>20240531</v>
      </c>
      <c r="C2874">
        <v>490114</v>
      </c>
      <c r="D2874" t="s">
        <v>6190</v>
      </c>
      <c r="E2874" t="s">
        <v>1194</v>
      </c>
      <c r="F2874">
        <v>0</v>
      </c>
      <c r="G2874">
        <v>-57946618</v>
      </c>
    </row>
    <row r="2875" spans="1:7" hidden="1">
      <c r="A2875" t="s">
        <v>132</v>
      </c>
      <c r="B2875">
        <v>20240531</v>
      </c>
      <c r="C2875">
        <v>490114</v>
      </c>
      <c r="D2875" t="s">
        <v>6190</v>
      </c>
      <c r="E2875" t="s">
        <v>1181</v>
      </c>
      <c r="F2875">
        <v>41</v>
      </c>
      <c r="G2875">
        <v>8895069</v>
      </c>
    </row>
    <row r="2876" spans="1:7" hidden="1">
      <c r="A2876" t="s">
        <v>132</v>
      </c>
      <c r="B2876">
        <v>20240531</v>
      </c>
      <c r="C2876">
        <v>490114</v>
      </c>
      <c r="D2876" t="s">
        <v>6190</v>
      </c>
      <c r="E2876" t="s">
        <v>1084</v>
      </c>
      <c r="F2876">
        <v>46</v>
      </c>
      <c r="G2876">
        <v>12578736</v>
      </c>
    </row>
    <row r="2877" spans="1:7" hidden="1">
      <c r="A2877" t="s">
        <v>132</v>
      </c>
      <c r="B2877">
        <v>20240531</v>
      </c>
      <c r="C2877">
        <v>490114</v>
      </c>
      <c r="D2877" t="s">
        <v>6190</v>
      </c>
      <c r="E2877" t="s">
        <v>1035</v>
      </c>
      <c r="F2877">
        <v>389</v>
      </c>
      <c r="G2877">
        <v>11142444</v>
      </c>
    </row>
    <row r="2878" spans="1:7" hidden="1">
      <c r="A2878" t="s">
        <v>132</v>
      </c>
      <c r="B2878">
        <v>20240531</v>
      </c>
      <c r="C2878">
        <v>490114</v>
      </c>
      <c r="D2878" t="s">
        <v>6190</v>
      </c>
      <c r="E2878" t="s">
        <v>1066</v>
      </c>
      <c r="F2878">
        <v>79</v>
      </c>
      <c r="G2878">
        <v>10599913</v>
      </c>
    </row>
    <row r="2879" spans="1:7" hidden="1">
      <c r="A2879" t="s">
        <v>132</v>
      </c>
      <c r="B2879">
        <v>20240531</v>
      </c>
      <c r="C2879">
        <v>490114</v>
      </c>
      <c r="D2879" t="s">
        <v>6190</v>
      </c>
      <c r="E2879" t="s">
        <v>1064</v>
      </c>
      <c r="F2879">
        <v>0</v>
      </c>
      <c r="G2879">
        <v>-771157</v>
      </c>
    </row>
    <row r="2880" spans="1:7" hidden="1">
      <c r="A2880" t="s">
        <v>132</v>
      </c>
      <c r="B2880">
        <v>20240531</v>
      </c>
      <c r="C2880">
        <v>490114</v>
      </c>
      <c r="D2880" t="s">
        <v>6190</v>
      </c>
      <c r="E2880" t="s">
        <v>1092</v>
      </c>
      <c r="F2880">
        <v>0</v>
      </c>
      <c r="G2880">
        <v>-17321922</v>
      </c>
    </row>
    <row r="2881" spans="1:7" hidden="1">
      <c r="A2881" t="s">
        <v>132</v>
      </c>
      <c r="B2881">
        <v>20240531</v>
      </c>
      <c r="C2881">
        <v>490114</v>
      </c>
      <c r="D2881" t="s">
        <v>6190</v>
      </c>
      <c r="E2881" t="s">
        <v>9048</v>
      </c>
      <c r="F2881">
        <v>32</v>
      </c>
      <c r="G2881">
        <v>2170429</v>
      </c>
    </row>
    <row r="2882" spans="1:7" hidden="1">
      <c r="A2882" t="s">
        <v>132</v>
      </c>
      <c r="B2882">
        <v>20240531</v>
      </c>
      <c r="C2882">
        <v>490114</v>
      </c>
      <c r="D2882" t="s">
        <v>6190</v>
      </c>
      <c r="E2882" t="s">
        <v>8342</v>
      </c>
      <c r="F2882">
        <v>79</v>
      </c>
      <c r="G2882">
        <v>49610456</v>
      </c>
    </row>
    <row r="2883" spans="1:7" hidden="1">
      <c r="A2883" t="s">
        <v>132</v>
      </c>
      <c r="B2883">
        <v>20240531</v>
      </c>
      <c r="C2883">
        <v>490114</v>
      </c>
      <c r="D2883" t="s">
        <v>6190</v>
      </c>
      <c r="E2883" t="s">
        <v>1124</v>
      </c>
      <c r="F2883">
        <v>8</v>
      </c>
      <c r="G2883">
        <v>-132369</v>
      </c>
    </row>
    <row r="2884" spans="1:7" hidden="1">
      <c r="A2884" t="s">
        <v>132</v>
      </c>
      <c r="B2884">
        <v>20240531</v>
      </c>
      <c r="C2884">
        <v>490114</v>
      </c>
      <c r="D2884" t="s">
        <v>6190</v>
      </c>
      <c r="E2884" t="s">
        <v>1186</v>
      </c>
      <c r="F2884">
        <v>128</v>
      </c>
      <c r="G2884">
        <v>24279169</v>
      </c>
    </row>
    <row r="2885" spans="1:7" hidden="1">
      <c r="A2885" t="s">
        <v>132</v>
      </c>
      <c r="B2885">
        <v>20240531</v>
      </c>
      <c r="C2885">
        <v>490114</v>
      </c>
      <c r="D2885" t="s">
        <v>6190</v>
      </c>
      <c r="E2885" t="s">
        <v>1582</v>
      </c>
      <c r="F2885">
        <v>128</v>
      </c>
      <c r="G2885">
        <v>-487308</v>
      </c>
    </row>
    <row r="2886" spans="1:7" hidden="1">
      <c r="A2886" t="s">
        <v>132</v>
      </c>
      <c r="B2886">
        <v>20240531</v>
      </c>
      <c r="C2886">
        <v>490114</v>
      </c>
      <c r="D2886" t="s">
        <v>6190</v>
      </c>
      <c r="E2886" t="s">
        <v>8333</v>
      </c>
      <c r="F2886">
        <v>0</v>
      </c>
      <c r="G2886">
        <v>-310</v>
      </c>
    </row>
    <row r="2887" spans="1:7" hidden="1">
      <c r="A2887" t="s">
        <v>132</v>
      </c>
      <c r="B2887">
        <v>20240531</v>
      </c>
      <c r="C2887">
        <v>490114</v>
      </c>
      <c r="D2887" t="s">
        <v>6190</v>
      </c>
      <c r="E2887" t="s">
        <v>1583</v>
      </c>
      <c r="F2887">
        <v>0</v>
      </c>
      <c r="G2887">
        <v>-84403</v>
      </c>
    </row>
    <row r="2888" spans="1:7" hidden="1">
      <c r="A2888" t="s">
        <v>132</v>
      </c>
      <c r="B2888">
        <v>20240531</v>
      </c>
      <c r="C2888">
        <v>490114</v>
      </c>
      <c r="D2888" t="s">
        <v>6190</v>
      </c>
      <c r="E2888" t="s">
        <v>1207</v>
      </c>
      <c r="F2888">
        <v>0</v>
      </c>
      <c r="G2888">
        <v>-5527</v>
      </c>
    </row>
    <row r="2889" spans="1:7" hidden="1">
      <c r="A2889" t="s">
        <v>132</v>
      </c>
      <c r="B2889">
        <v>20240531</v>
      </c>
      <c r="C2889">
        <v>490114</v>
      </c>
      <c r="D2889" t="s">
        <v>6190</v>
      </c>
      <c r="E2889" t="s">
        <v>8358</v>
      </c>
      <c r="F2889">
        <v>0</v>
      </c>
      <c r="G2889">
        <v>-17687089</v>
      </c>
    </row>
    <row r="2890" spans="1:7" hidden="1">
      <c r="A2890" t="s">
        <v>132</v>
      </c>
      <c r="B2890">
        <v>20240601</v>
      </c>
      <c r="C2890">
        <v>490114</v>
      </c>
      <c r="D2890" t="s">
        <v>6190</v>
      </c>
      <c r="E2890" t="s">
        <v>1184</v>
      </c>
      <c r="F2890">
        <v>0</v>
      </c>
      <c r="G2890">
        <v>-339136</v>
      </c>
    </row>
    <row r="2891" spans="1:7" hidden="1">
      <c r="A2891" t="s">
        <v>132</v>
      </c>
      <c r="B2891">
        <v>20240601</v>
      </c>
      <c r="C2891">
        <v>490114</v>
      </c>
      <c r="D2891" t="s">
        <v>6190</v>
      </c>
      <c r="E2891" t="s">
        <v>1581</v>
      </c>
      <c r="F2891">
        <v>60</v>
      </c>
      <c r="G2891">
        <v>-22096086</v>
      </c>
    </row>
    <row r="2892" spans="1:7" hidden="1">
      <c r="A2892" t="s">
        <v>132</v>
      </c>
      <c r="B2892">
        <v>20240601</v>
      </c>
      <c r="C2892">
        <v>490114</v>
      </c>
      <c r="D2892" t="s">
        <v>6190</v>
      </c>
      <c r="E2892" t="s">
        <v>1085</v>
      </c>
      <c r="F2892">
        <v>0</v>
      </c>
      <c r="G2892">
        <v>-2336068</v>
      </c>
    </row>
    <row r="2893" spans="1:7" hidden="1">
      <c r="A2893" t="s">
        <v>132</v>
      </c>
      <c r="B2893">
        <v>20240601</v>
      </c>
      <c r="C2893">
        <v>490114</v>
      </c>
      <c r="D2893" t="s">
        <v>6190</v>
      </c>
      <c r="E2893" t="s">
        <v>1194</v>
      </c>
      <c r="F2893">
        <v>0</v>
      </c>
      <c r="G2893">
        <v>-57946618</v>
      </c>
    </row>
    <row r="2894" spans="1:7" hidden="1">
      <c r="A2894" t="s">
        <v>132</v>
      </c>
      <c r="B2894">
        <v>20240601</v>
      </c>
      <c r="C2894">
        <v>490114</v>
      </c>
      <c r="D2894" t="s">
        <v>6190</v>
      </c>
      <c r="E2894" t="s">
        <v>1181</v>
      </c>
      <c r="F2894">
        <v>41</v>
      </c>
      <c r="G2894">
        <v>8895110</v>
      </c>
    </row>
    <row r="2895" spans="1:7" hidden="1">
      <c r="A2895" t="s">
        <v>132</v>
      </c>
      <c r="B2895">
        <v>20240601</v>
      </c>
      <c r="C2895">
        <v>490114</v>
      </c>
      <c r="D2895" t="s">
        <v>6190</v>
      </c>
      <c r="E2895" t="s">
        <v>1084</v>
      </c>
      <c r="F2895">
        <v>46</v>
      </c>
      <c r="G2895">
        <v>12578782</v>
      </c>
    </row>
    <row r="2896" spans="1:7" hidden="1">
      <c r="A2896" t="s">
        <v>132</v>
      </c>
      <c r="B2896">
        <v>20240601</v>
      </c>
      <c r="C2896">
        <v>490114</v>
      </c>
      <c r="D2896" t="s">
        <v>6190</v>
      </c>
      <c r="E2896" t="s">
        <v>1035</v>
      </c>
      <c r="F2896">
        <v>389</v>
      </c>
      <c r="G2896">
        <v>11142833</v>
      </c>
    </row>
    <row r="2897" spans="1:7" hidden="1">
      <c r="A2897" t="s">
        <v>132</v>
      </c>
      <c r="B2897">
        <v>20240601</v>
      </c>
      <c r="C2897">
        <v>490114</v>
      </c>
      <c r="D2897" t="s">
        <v>6190</v>
      </c>
      <c r="E2897" t="s">
        <v>1066</v>
      </c>
      <c r="F2897">
        <v>79</v>
      </c>
      <c r="G2897">
        <v>10599992</v>
      </c>
    </row>
    <row r="2898" spans="1:7" hidden="1">
      <c r="A2898" t="s">
        <v>132</v>
      </c>
      <c r="B2898">
        <v>20240601</v>
      </c>
      <c r="C2898">
        <v>490114</v>
      </c>
      <c r="D2898" t="s">
        <v>6190</v>
      </c>
      <c r="E2898" t="s">
        <v>1064</v>
      </c>
      <c r="F2898">
        <v>0</v>
      </c>
      <c r="G2898">
        <v>-771157</v>
      </c>
    </row>
    <row r="2899" spans="1:7" hidden="1">
      <c r="A2899" t="s">
        <v>132</v>
      </c>
      <c r="B2899">
        <v>20240601</v>
      </c>
      <c r="C2899">
        <v>490114</v>
      </c>
      <c r="D2899" t="s">
        <v>6190</v>
      </c>
      <c r="E2899" t="s">
        <v>1092</v>
      </c>
      <c r="F2899">
        <v>0</v>
      </c>
      <c r="G2899">
        <v>-17321922</v>
      </c>
    </row>
    <row r="2900" spans="1:7" hidden="1">
      <c r="A2900" t="s">
        <v>132</v>
      </c>
      <c r="B2900">
        <v>20240601</v>
      </c>
      <c r="C2900">
        <v>490114</v>
      </c>
      <c r="D2900" t="s">
        <v>6190</v>
      </c>
      <c r="E2900" t="s">
        <v>9048</v>
      </c>
      <c r="F2900">
        <v>32</v>
      </c>
      <c r="G2900">
        <v>2170461</v>
      </c>
    </row>
    <row r="2901" spans="1:7" hidden="1">
      <c r="A2901" t="s">
        <v>132</v>
      </c>
      <c r="B2901">
        <v>20240601</v>
      </c>
      <c r="C2901">
        <v>490114</v>
      </c>
      <c r="D2901" t="s">
        <v>6190</v>
      </c>
      <c r="E2901" t="s">
        <v>8342</v>
      </c>
      <c r="F2901">
        <v>79</v>
      </c>
      <c r="G2901">
        <v>49610535</v>
      </c>
    </row>
    <row r="2902" spans="1:7" hidden="1">
      <c r="A2902" t="s">
        <v>132</v>
      </c>
      <c r="B2902">
        <v>20240601</v>
      </c>
      <c r="C2902">
        <v>490114</v>
      </c>
      <c r="D2902" t="s">
        <v>6190</v>
      </c>
      <c r="E2902" t="s">
        <v>1124</v>
      </c>
      <c r="F2902">
        <v>8</v>
      </c>
      <c r="G2902">
        <v>-132361</v>
      </c>
    </row>
    <row r="2903" spans="1:7" hidden="1">
      <c r="A2903" t="s">
        <v>132</v>
      </c>
      <c r="B2903">
        <v>20240601</v>
      </c>
      <c r="C2903">
        <v>490114</v>
      </c>
      <c r="D2903" t="s">
        <v>6190</v>
      </c>
      <c r="E2903" t="s">
        <v>1186</v>
      </c>
      <c r="F2903">
        <v>128</v>
      </c>
      <c r="G2903">
        <v>24279297</v>
      </c>
    </row>
    <row r="2904" spans="1:7" hidden="1">
      <c r="A2904" t="s">
        <v>132</v>
      </c>
      <c r="B2904">
        <v>20240601</v>
      </c>
      <c r="C2904">
        <v>490114</v>
      </c>
      <c r="D2904" t="s">
        <v>6190</v>
      </c>
      <c r="E2904" t="s">
        <v>1582</v>
      </c>
      <c r="F2904">
        <v>128</v>
      </c>
      <c r="G2904">
        <v>-487180</v>
      </c>
    </row>
    <row r="2905" spans="1:7" hidden="1">
      <c r="A2905" t="s">
        <v>132</v>
      </c>
      <c r="B2905">
        <v>20240601</v>
      </c>
      <c r="C2905">
        <v>490114</v>
      </c>
      <c r="D2905" t="s">
        <v>6190</v>
      </c>
      <c r="E2905" t="s">
        <v>8333</v>
      </c>
      <c r="F2905">
        <v>0</v>
      </c>
      <c r="G2905">
        <v>-310</v>
      </c>
    </row>
    <row r="2906" spans="1:7" hidden="1">
      <c r="A2906" t="s">
        <v>132</v>
      </c>
      <c r="B2906">
        <v>20240601</v>
      </c>
      <c r="C2906">
        <v>490114</v>
      </c>
      <c r="D2906" t="s">
        <v>6190</v>
      </c>
      <c r="E2906" t="s">
        <v>1583</v>
      </c>
      <c r="F2906">
        <v>0</v>
      </c>
      <c r="G2906">
        <v>-84403</v>
      </c>
    </row>
    <row r="2907" spans="1:7" hidden="1">
      <c r="A2907" t="s">
        <v>132</v>
      </c>
      <c r="B2907">
        <v>20240601</v>
      </c>
      <c r="C2907">
        <v>490114</v>
      </c>
      <c r="D2907" t="s">
        <v>6190</v>
      </c>
      <c r="E2907" t="s">
        <v>1207</v>
      </c>
      <c r="F2907">
        <v>0</v>
      </c>
      <c r="G2907">
        <v>-5527</v>
      </c>
    </row>
    <row r="2908" spans="1:7" hidden="1">
      <c r="A2908" t="s">
        <v>132</v>
      </c>
      <c r="B2908">
        <v>20240601</v>
      </c>
      <c r="C2908">
        <v>490114</v>
      </c>
      <c r="D2908" t="s">
        <v>6190</v>
      </c>
      <c r="E2908" t="s">
        <v>8358</v>
      </c>
      <c r="F2908">
        <v>0</v>
      </c>
      <c r="G2908">
        <v>-17687089</v>
      </c>
    </row>
    <row r="2909" spans="1:7" hidden="1">
      <c r="A2909" t="s">
        <v>132</v>
      </c>
      <c r="B2909">
        <v>20240602</v>
      </c>
      <c r="C2909">
        <v>490114</v>
      </c>
      <c r="D2909" t="s">
        <v>6190</v>
      </c>
      <c r="E2909" t="s">
        <v>1184</v>
      </c>
      <c r="F2909">
        <v>0</v>
      </c>
      <c r="G2909">
        <v>-339136</v>
      </c>
    </row>
    <row r="2910" spans="1:7" hidden="1">
      <c r="A2910" t="s">
        <v>132</v>
      </c>
      <c r="B2910">
        <v>20240602</v>
      </c>
      <c r="C2910">
        <v>490114</v>
      </c>
      <c r="D2910" t="s">
        <v>6190</v>
      </c>
      <c r="E2910" t="s">
        <v>1581</v>
      </c>
      <c r="F2910">
        <v>60</v>
      </c>
      <c r="G2910">
        <v>-22096026</v>
      </c>
    </row>
    <row r="2911" spans="1:7" hidden="1">
      <c r="A2911" t="s">
        <v>132</v>
      </c>
      <c r="B2911">
        <v>20240602</v>
      </c>
      <c r="C2911">
        <v>490114</v>
      </c>
      <c r="D2911" t="s">
        <v>6190</v>
      </c>
      <c r="E2911" t="s">
        <v>1085</v>
      </c>
      <c r="F2911">
        <v>0</v>
      </c>
      <c r="G2911">
        <v>-2336068</v>
      </c>
    </row>
    <row r="2912" spans="1:7" hidden="1">
      <c r="A2912" t="s">
        <v>132</v>
      </c>
      <c r="B2912">
        <v>20240602</v>
      </c>
      <c r="C2912">
        <v>490114</v>
      </c>
      <c r="D2912" t="s">
        <v>6190</v>
      </c>
      <c r="E2912" t="s">
        <v>1194</v>
      </c>
      <c r="F2912">
        <v>0</v>
      </c>
      <c r="G2912">
        <v>-57946618</v>
      </c>
    </row>
    <row r="2913" spans="1:7" hidden="1">
      <c r="A2913" t="s">
        <v>132</v>
      </c>
      <c r="B2913">
        <v>20240602</v>
      </c>
      <c r="C2913">
        <v>490114</v>
      </c>
      <c r="D2913" t="s">
        <v>6190</v>
      </c>
      <c r="E2913" t="s">
        <v>1181</v>
      </c>
      <c r="F2913">
        <v>41</v>
      </c>
      <c r="G2913">
        <v>8895151</v>
      </c>
    </row>
    <row r="2914" spans="1:7" hidden="1">
      <c r="A2914" t="s">
        <v>132</v>
      </c>
      <c r="B2914">
        <v>20240602</v>
      </c>
      <c r="C2914">
        <v>490114</v>
      </c>
      <c r="D2914" t="s">
        <v>6190</v>
      </c>
      <c r="E2914" t="s">
        <v>1084</v>
      </c>
      <c r="F2914">
        <v>46</v>
      </c>
      <c r="G2914">
        <v>12578828</v>
      </c>
    </row>
    <row r="2915" spans="1:7" hidden="1">
      <c r="A2915" t="s">
        <v>132</v>
      </c>
      <c r="B2915">
        <v>20240602</v>
      </c>
      <c r="C2915">
        <v>490114</v>
      </c>
      <c r="D2915" t="s">
        <v>6190</v>
      </c>
      <c r="E2915" t="s">
        <v>1035</v>
      </c>
      <c r="F2915">
        <v>389</v>
      </c>
      <c r="G2915">
        <v>11143222</v>
      </c>
    </row>
    <row r="2916" spans="1:7" hidden="1">
      <c r="A2916" t="s">
        <v>132</v>
      </c>
      <c r="B2916">
        <v>20240602</v>
      </c>
      <c r="C2916">
        <v>490114</v>
      </c>
      <c r="D2916" t="s">
        <v>6190</v>
      </c>
      <c r="E2916" t="s">
        <v>1066</v>
      </c>
      <c r="F2916">
        <v>79</v>
      </c>
      <c r="G2916">
        <v>10600071</v>
      </c>
    </row>
    <row r="2917" spans="1:7" hidden="1">
      <c r="A2917" t="s">
        <v>132</v>
      </c>
      <c r="B2917">
        <v>20240602</v>
      </c>
      <c r="C2917">
        <v>490114</v>
      </c>
      <c r="D2917" t="s">
        <v>6190</v>
      </c>
      <c r="E2917" t="s">
        <v>1064</v>
      </c>
      <c r="F2917">
        <v>0</v>
      </c>
      <c r="G2917">
        <v>-771157</v>
      </c>
    </row>
    <row r="2918" spans="1:7" hidden="1">
      <c r="A2918" t="s">
        <v>132</v>
      </c>
      <c r="B2918">
        <v>20240602</v>
      </c>
      <c r="C2918">
        <v>490114</v>
      </c>
      <c r="D2918" t="s">
        <v>6190</v>
      </c>
      <c r="E2918" t="s">
        <v>1092</v>
      </c>
      <c r="F2918">
        <v>0</v>
      </c>
      <c r="G2918">
        <v>-17321922</v>
      </c>
    </row>
    <row r="2919" spans="1:7" hidden="1">
      <c r="A2919" t="s">
        <v>132</v>
      </c>
      <c r="B2919">
        <v>20240602</v>
      </c>
      <c r="C2919">
        <v>490114</v>
      </c>
      <c r="D2919" t="s">
        <v>6190</v>
      </c>
      <c r="E2919" t="s">
        <v>9048</v>
      </c>
      <c r="F2919">
        <v>32</v>
      </c>
      <c r="G2919">
        <v>2170493</v>
      </c>
    </row>
    <row r="2920" spans="1:7" hidden="1">
      <c r="A2920" t="s">
        <v>132</v>
      </c>
      <c r="B2920">
        <v>20240602</v>
      </c>
      <c r="C2920">
        <v>490114</v>
      </c>
      <c r="D2920" t="s">
        <v>6190</v>
      </c>
      <c r="E2920" t="s">
        <v>8342</v>
      </c>
      <c r="F2920">
        <v>79</v>
      </c>
      <c r="G2920">
        <v>49610614</v>
      </c>
    </row>
    <row r="2921" spans="1:7" hidden="1">
      <c r="A2921" t="s">
        <v>132</v>
      </c>
      <c r="B2921">
        <v>20240602</v>
      </c>
      <c r="C2921">
        <v>490114</v>
      </c>
      <c r="D2921" t="s">
        <v>6190</v>
      </c>
      <c r="E2921" t="s">
        <v>1124</v>
      </c>
      <c r="F2921">
        <v>8</v>
      </c>
      <c r="G2921">
        <v>-132353</v>
      </c>
    </row>
    <row r="2922" spans="1:7" hidden="1">
      <c r="A2922" t="s">
        <v>132</v>
      </c>
      <c r="B2922">
        <v>20240602</v>
      </c>
      <c r="C2922">
        <v>490114</v>
      </c>
      <c r="D2922" t="s">
        <v>6190</v>
      </c>
      <c r="E2922" t="s">
        <v>1186</v>
      </c>
      <c r="F2922">
        <v>128</v>
      </c>
      <c r="G2922">
        <v>24279425</v>
      </c>
    </row>
    <row r="2923" spans="1:7" hidden="1">
      <c r="A2923" t="s">
        <v>132</v>
      </c>
      <c r="B2923">
        <v>20240602</v>
      </c>
      <c r="C2923">
        <v>490114</v>
      </c>
      <c r="D2923" t="s">
        <v>6190</v>
      </c>
      <c r="E2923" t="s">
        <v>1582</v>
      </c>
      <c r="F2923">
        <v>128</v>
      </c>
      <c r="G2923">
        <v>-487052</v>
      </c>
    </row>
    <row r="2924" spans="1:7" hidden="1">
      <c r="A2924" t="s">
        <v>132</v>
      </c>
      <c r="B2924">
        <v>20240602</v>
      </c>
      <c r="C2924">
        <v>490114</v>
      </c>
      <c r="D2924" t="s">
        <v>6190</v>
      </c>
      <c r="E2924" t="s">
        <v>8333</v>
      </c>
      <c r="F2924">
        <v>0</v>
      </c>
      <c r="G2924">
        <v>-310</v>
      </c>
    </row>
    <row r="2925" spans="1:7" hidden="1">
      <c r="A2925" t="s">
        <v>132</v>
      </c>
      <c r="B2925">
        <v>20240602</v>
      </c>
      <c r="C2925">
        <v>490114</v>
      </c>
      <c r="D2925" t="s">
        <v>6190</v>
      </c>
      <c r="E2925" t="s">
        <v>1583</v>
      </c>
      <c r="F2925">
        <v>0</v>
      </c>
      <c r="G2925">
        <v>-84403</v>
      </c>
    </row>
    <row r="2926" spans="1:7" hidden="1">
      <c r="A2926" t="s">
        <v>132</v>
      </c>
      <c r="B2926">
        <v>20240602</v>
      </c>
      <c r="C2926">
        <v>490114</v>
      </c>
      <c r="D2926" t="s">
        <v>6190</v>
      </c>
      <c r="E2926" t="s">
        <v>1207</v>
      </c>
      <c r="F2926">
        <v>0</v>
      </c>
      <c r="G2926">
        <v>-5527</v>
      </c>
    </row>
    <row r="2927" spans="1:7" hidden="1">
      <c r="A2927" t="s">
        <v>132</v>
      </c>
      <c r="B2927">
        <v>20240602</v>
      </c>
      <c r="C2927">
        <v>490114</v>
      </c>
      <c r="D2927" t="s">
        <v>6190</v>
      </c>
      <c r="E2927" t="s">
        <v>8358</v>
      </c>
      <c r="F2927">
        <v>0</v>
      </c>
      <c r="G2927">
        <v>-17687089</v>
      </c>
    </row>
    <row r="2928" spans="1:7" hidden="1">
      <c r="A2928" t="s">
        <v>132</v>
      </c>
      <c r="B2928">
        <v>20240603</v>
      </c>
      <c r="C2928">
        <v>490114</v>
      </c>
      <c r="D2928" t="s">
        <v>6190</v>
      </c>
      <c r="E2928" t="s">
        <v>1184</v>
      </c>
      <c r="F2928">
        <v>0</v>
      </c>
      <c r="G2928">
        <v>-339136</v>
      </c>
    </row>
    <row r="2929" spans="1:7" hidden="1">
      <c r="A2929" t="s">
        <v>132</v>
      </c>
      <c r="B2929">
        <v>20240603</v>
      </c>
      <c r="C2929">
        <v>490114</v>
      </c>
      <c r="D2929" t="s">
        <v>6190</v>
      </c>
      <c r="E2929" t="s">
        <v>1581</v>
      </c>
      <c r="F2929">
        <v>65</v>
      </c>
      <c r="G2929">
        <v>-22095961</v>
      </c>
    </row>
    <row r="2930" spans="1:7" hidden="1">
      <c r="A2930" t="s">
        <v>132</v>
      </c>
      <c r="B2930">
        <v>20240603</v>
      </c>
      <c r="C2930">
        <v>490114</v>
      </c>
      <c r="D2930" t="s">
        <v>6190</v>
      </c>
      <c r="E2930" t="s">
        <v>1085</v>
      </c>
      <c r="F2930">
        <v>0</v>
      </c>
      <c r="G2930">
        <v>-2336068</v>
      </c>
    </row>
    <row r="2931" spans="1:7" hidden="1">
      <c r="A2931" t="s">
        <v>132</v>
      </c>
      <c r="B2931">
        <v>20240603</v>
      </c>
      <c r="C2931">
        <v>490114</v>
      </c>
      <c r="D2931" t="s">
        <v>6190</v>
      </c>
      <c r="E2931" t="s">
        <v>1194</v>
      </c>
      <c r="F2931">
        <v>0</v>
      </c>
      <c r="G2931">
        <v>-57946618</v>
      </c>
    </row>
    <row r="2932" spans="1:7" hidden="1">
      <c r="A2932" t="s">
        <v>132</v>
      </c>
      <c r="B2932">
        <v>20240603</v>
      </c>
      <c r="C2932">
        <v>490114</v>
      </c>
      <c r="D2932" t="s">
        <v>6190</v>
      </c>
      <c r="E2932" t="s">
        <v>1181</v>
      </c>
      <c r="F2932">
        <v>44</v>
      </c>
      <c r="G2932">
        <v>8895195</v>
      </c>
    </row>
    <row r="2933" spans="1:7" hidden="1">
      <c r="A2933" t="s">
        <v>132</v>
      </c>
      <c r="B2933">
        <v>20240603</v>
      </c>
      <c r="C2933">
        <v>490114</v>
      </c>
      <c r="D2933" t="s">
        <v>6190</v>
      </c>
      <c r="E2933" t="s">
        <v>1084</v>
      </c>
      <c r="F2933">
        <v>50</v>
      </c>
      <c r="G2933">
        <v>12578878</v>
      </c>
    </row>
    <row r="2934" spans="1:7" hidden="1">
      <c r="A2934" t="s">
        <v>132</v>
      </c>
      <c r="B2934">
        <v>20240603</v>
      </c>
      <c r="C2934">
        <v>490114</v>
      </c>
      <c r="D2934" t="s">
        <v>6190</v>
      </c>
      <c r="E2934" t="s">
        <v>1035</v>
      </c>
      <c r="F2934">
        <v>426</v>
      </c>
      <c r="G2934">
        <v>11143648</v>
      </c>
    </row>
    <row r="2935" spans="1:7" hidden="1">
      <c r="A2935" t="s">
        <v>132</v>
      </c>
      <c r="B2935">
        <v>20240603</v>
      </c>
      <c r="C2935">
        <v>490114</v>
      </c>
      <c r="D2935" t="s">
        <v>6190</v>
      </c>
      <c r="E2935" t="s">
        <v>1066</v>
      </c>
      <c r="F2935">
        <v>86</v>
      </c>
      <c r="G2935">
        <v>10600157</v>
      </c>
    </row>
    <row r="2936" spans="1:7" hidden="1">
      <c r="A2936" t="s">
        <v>132</v>
      </c>
      <c r="B2936">
        <v>20240603</v>
      </c>
      <c r="C2936">
        <v>490114</v>
      </c>
      <c r="D2936" t="s">
        <v>6190</v>
      </c>
      <c r="E2936" t="s">
        <v>1064</v>
      </c>
      <c r="F2936">
        <v>0</v>
      </c>
      <c r="G2936">
        <v>-771157</v>
      </c>
    </row>
    <row r="2937" spans="1:7" hidden="1">
      <c r="A2937" t="s">
        <v>132</v>
      </c>
      <c r="B2937">
        <v>20240603</v>
      </c>
      <c r="C2937">
        <v>490114</v>
      </c>
      <c r="D2937" t="s">
        <v>6190</v>
      </c>
      <c r="E2937" t="s">
        <v>1092</v>
      </c>
      <c r="F2937">
        <v>0</v>
      </c>
      <c r="G2937">
        <v>-17321922</v>
      </c>
    </row>
    <row r="2938" spans="1:7" hidden="1">
      <c r="A2938" t="s">
        <v>132</v>
      </c>
      <c r="B2938">
        <v>20240603</v>
      </c>
      <c r="C2938">
        <v>490114</v>
      </c>
      <c r="D2938" t="s">
        <v>6190</v>
      </c>
      <c r="E2938" t="s">
        <v>9048</v>
      </c>
      <c r="F2938">
        <v>35</v>
      </c>
      <c r="G2938">
        <v>2170528</v>
      </c>
    </row>
    <row r="2939" spans="1:7" hidden="1">
      <c r="A2939" t="s">
        <v>132</v>
      </c>
      <c r="B2939">
        <v>20240603</v>
      </c>
      <c r="C2939">
        <v>490114</v>
      </c>
      <c r="D2939" t="s">
        <v>6190</v>
      </c>
      <c r="E2939" t="s">
        <v>8342</v>
      </c>
      <c r="F2939">
        <v>86</v>
      </c>
      <c r="G2939">
        <v>49610700</v>
      </c>
    </row>
    <row r="2940" spans="1:7" hidden="1">
      <c r="A2940" t="s">
        <v>132</v>
      </c>
      <c r="B2940">
        <v>20240603</v>
      </c>
      <c r="C2940">
        <v>490114</v>
      </c>
      <c r="D2940" t="s">
        <v>6190</v>
      </c>
      <c r="E2940" t="s">
        <v>1124</v>
      </c>
      <c r="F2940">
        <v>8</v>
      </c>
      <c r="G2940">
        <v>-132345</v>
      </c>
    </row>
    <row r="2941" spans="1:7" hidden="1">
      <c r="A2941" t="s">
        <v>132</v>
      </c>
      <c r="B2941">
        <v>20240603</v>
      </c>
      <c r="C2941">
        <v>490114</v>
      </c>
      <c r="D2941" t="s">
        <v>6190</v>
      </c>
      <c r="E2941" t="s">
        <v>1186</v>
      </c>
      <c r="F2941">
        <v>139</v>
      </c>
      <c r="G2941">
        <v>24279564</v>
      </c>
    </row>
    <row r="2942" spans="1:7" hidden="1">
      <c r="A2942" t="s">
        <v>132</v>
      </c>
      <c r="B2942">
        <v>20240603</v>
      </c>
      <c r="C2942">
        <v>490114</v>
      </c>
      <c r="D2942" t="s">
        <v>6190</v>
      </c>
      <c r="E2942" t="s">
        <v>1582</v>
      </c>
      <c r="F2942">
        <v>139</v>
      </c>
      <c r="G2942">
        <v>-486913</v>
      </c>
    </row>
    <row r="2943" spans="1:7" hidden="1">
      <c r="A2943" t="s">
        <v>132</v>
      </c>
      <c r="B2943">
        <v>20240603</v>
      </c>
      <c r="C2943">
        <v>490114</v>
      </c>
      <c r="D2943" t="s">
        <v>6190</v>
      </c>
      <c r="E2943" t="s">
        <v>8333</v>
      </c>
      <c r="F2943">
        <v>0</v>
      </c>
      <c r="G2943">
        <v>-310</v>
      </c>
    </row>
    <row r="2944" spans="1:7" hidden="1">
      <c r="A2944" t="s">
        <v>132</v>
      </c>
      <c r="B2944">
        <v>20240603</v>
      </c>
      <c r="C2944">
        <v>490114</v>
      </c>
      <c r="D2944" t="s">
        <v>6190</v>
      </c>
      <c r="E2944" t="s">
        <v>1583</v>
      </c>
      <c r="F2944">
        <v>0</v>
      </c>
      <c r="G2944">
        <v>-84403</v>
      </c>
    </row>
    <row r="2945" spans="1:7" hidden="1">
      <c r="A2945" t="s">
        <v>132</v>
      </c>
      <c r="B2945">
        <v>20240603</v>
      </c>
      <c r="C2945">
        <v>490114</v>
      </c>
      <c r="D2945" t="s">
        <v>6190</v>
      </c>
      <c r="E2945" t="s">
        <v>1207</v>
      </c>
      <c r="F2945">
        <v>0</v>
      </c>
      <c r="G2945">
        <v>-5527</v>
      </c>
    </row>
    <row r="2946" spans="1:7" hidden="1">
      <c r="A2946" t="s">
        <v>132</v>
      </c>
      <c r="B2946">
        <v>20240603</v>
      </c>
      <c r="C2946">
        <v>490114</v>
      </c>
      <c r="D2946" t="s">
        <v>6190</v>
      </c>
      <c r="E2946" t="s">
        <v>8358</v>
      </c>
      <c r="F2946">
        <v>0</v>
      </c>
      <c r="G2946">
        <v>-17687089</v>
      </c>
    </row>
    <row r="2947" spans="1:7" hidden="1">
      <c r="A2947" t="s">
        <v>132</v>
      </c>
      <c r="B2947">
        <v>20240604</v>
      </c>
      <c r="C2947">
        <v>490114</v>
      </c>
      <c r="D2947" t="s">
        <v>6190</v>
      </c>
      <c r="E2947" t="s">
        <v>1184</v>
      </c>
      <c r="F2947">
        <v>0</v>
      </c>
      <c r="G2947">
        <v>-339136</v>
      </c>
    </row>
    <row r="2948" spans="1:7" hidden="1">
      <c r="A2948" t="s">
        <v>132</v>
      </c>
      <c r="B2948">
        <v>20240604</v>
      </c>
      <c r="C2948">
        <v>490114</v>
      </c>
      <c r="D2948" t="s">
        <v>6190</v>
      </c>
      <c r="E2948" t="s">
        <v>1581</v>
      </c>
      <c r="F2948">
        <v>64</v>
      </c>
      <c r="G2948">
        <v>-22095897</v>
      </c>
    </row>
    <row r="2949" spans="1:7" hidden="1">
      <c r="A2949" t="s">
        <v>132</v>
      </c>
      <c r="B2949">
        <v>20240604</v>
      </c>
      <c r="C2949">
        <v>490114</v>
      </c>
      <c r="D2949" t="s">
        <v>6190</v>
      </c>
      <c r="E2949" t="s">
        <v>1085</v>
      </c>
      <c r="F2949">
        <v>0</v>
      </c>
      <c r="G2949">
        <v>-2336068</v>
      </c>
    </row>
    <row r="2950" spans="1:7" hidden="1">
      <c r="A2950" t="s">
        <v>132</v>
      </c>
      <c r="B2950">
        <v>20240604</v>
      </c>
      <c r="C2950">
        <v>490114</v>
      </c>
      <c r="D2950" t="s">
        <v>6190</v>
      </c>
      <c r="E2950" t="s">
        <v>1194</v>
      </c>
      <c r="F2950">
        <v>0</v>
      </c>
      <c r="G2950">
        <v>-57946618</v>
      </c>
    </row>
    <row r="2951" spans="1:7" hidden="1">
      <c r="A2951" t="s">
        <v>132</v>
      </c>
      <c r="B2951">
        <v>20240604</v>
      </c>
      <c r="C2951">
        <v>490114</v>
      </c>
      <c r="D2951" t="s">
        <v>6190</v>
      </c>
      <c r="E2951" t="s">
        <v>1181</v>
      </c>
      <c r="F2951">
        <v>43</v>
      </c>
      <c r="G2951">
        <v>8895238</v>
      </c>
    </row>
    <row r="2952" spans="1:7" hidden="1">
      <c r="A2952" t="s">
        <v>132</v>
      </c>
      <c r="B2952">
        <v>20240604</v>
      </c>
      <c r="C2952">
        <v>490114</v>
      </c>
      <c r="D2952" t="s">
        <v>6190</v>
      </c>
      <c r="E2952" t="s">
        <v>1084</v>
      </c>
      <c r="F2952">
        <v>49</v>
      </c>
      <c r="G2952">
        <v>12578927</v>
      </c>
    </row>
    <row r="2953" spans="1:7" hidden="1">
      <c r="A2953" t="s">
        <v>132</v>
      </c>
      <c r="B2953">
        <v>20240604</v>
      </c>
      <c r="C2953">
        <v>490114</v>
      </c>
      <c r="D2953" t="s">
        <v>6190</v>
      </c>
      <c r="E2953" t="s">
        <v>1035</v>
      </c>
      <c r="F2953">
        <v>420</v>
      </c>
      <c r="G2953">
        <v>11144068</v>
      </c>
    </row>
    <row r="2954" spans="1:7" hidden="1">
      <c r="A2954" t="s">
        <v>132</v>
      </c>
      <c r="B2954">
        <v>20240604</v>
      </c>
      <c r="C2954">
        <v>490114</v>
      </c>
      <c r="D2954" t="s">
        <v>6190</v>
      </c>
      <c r="E2954" t="s">
        <v>1066</v>
      </c>
      <c r="F2954">
        <v>84</v>
      </c>
      <c r="G2954">
        <v>10600241</v>
      </c>
    </row>
    <row r="2955" spans="1:7" hidden="1">
      <c r="A2955" t="s">
        <v>132</v>
      </c>
      <c r="B2955">
        <v>20240604</v>
      </c>
      <c r="C2955">
        <v>490114</v>
      </c>
      <c r="D2955" t="s">
        <v>6190</v>
      </c>
      <c r="E2955" t="s">
        <v>1064</v>
      </c>
      <c r="F2955">
        <v>0</v>
      </c>
      <c r="G2955">
        <v>-771157</v>
      </c>
    </row>
    <row r="2956" spans="1:7" hidden="1">
      <c r="A2956" t="s">
        <v>132</v>
      </c>
      <c r="B2956">
        <v>20240604</v>
      </c>
      <c r="C2956">
        <v>490114</v>
      </c>
      <c r="D2956" t="s">
        <v>6190</v>
      </c>
      <c r="E2956" t="s">
        <v>1092</v>
      </c>
      <c r="F2956">
        <v>0</v>
      </c>
      <c r="G2956">
        <v>-17321922</v>
      </c>
    </row>
    <row r="2957" spans="1:7" hidden="1">
      <c r="A2957" t="s">
        <v>132</v>
      </c>
      <c r="B2957">
        <v>20240604</v>
      </c>
      <c r="C2957">
        <v>490114</v>
      </c>
      <c r="D2957" t="s">
        <v>6190</v>
      </c>
      <c r="E2957" t="s">
        <v>9048</v>
      </c>
      <c r="F2957">
        <v>35</v>
      </c>
      <c r="G2957">
        <v>2170563</v>
      </c>
    </row>
    <row r="2958" spans="1:7" hidden="1">
      <c r="A2958" t="s">
        <v>132</v>
      </c>
      <c r="B2958">
        <v>20240604</v>
      </c>
      <c r="C2958">
        <v>490114</v>
      </c>
      <c r="D2958" t="s">
        <v>6190</v>
      </c>
      <c r="E2958" t="s">
        <v>8342</v>
      </c>
      <c r="F2958">
        <v>84</v>
      </c>
      <c r="G2958">
        <v>49610784</v>
      </c>
    </row>
    <row r="2959" spans="1:7" hidden="1">
      <c r="A2959" t="s">
        <v>132</v>
      </c>
      <c r="B2959">
        <v>20240604</v>
      </c>
      <c r="C2959">
        <v>490114</v>
      </c>
      <c r="D2959" t="s">
        <v>6190</v>
      </c>
      <c r="E2959" t="s">
        <v>1124</v>
      </c>
      <c r="F2959">
        <v>8</v>
      </c>
      <c r="G2959">
        <v>-132337</v>
      </c>
    </row>
    <row r="2960" spans="1:7" hidden="1">
      <c r="A2960" t="s">
        <v>132</v>
      </c>
      <c r="B2960">
        <v>20240604</v>
      </c>
      <c r="C2960">
        <v>490114</v>
      </c>
      <c r="D2960" t="s">
        <v>6190</v>
      </c>
      <c r="E2960" t="s">
        <v>1186</v>
      </c>
      <c r="F2960">
        <v>137</v>
      </c>
      <c r="G2960">
        <v>24279701</v>
      </c>
    </row>
    <row r="2961" spans="1:7" hidden="1">
      <c r="A2961" t="s">
        <v>132</v>
      </c>
      <c r="B2961">
        <v>20240604</v>
      </c>
      <c r="C2961">
        <v>490114</v>
      </c>
      <c r="D2961" t="s">
        <v>6190</v>
      </c>
      <c r="E2961" t="s">
        <v>1582</v>
      </c>
      <c r="F2961">
        <v>137</v>
      </c>
      <c r="G2961">
        <v>-486776</v>
      </c>
    </row>
    <row r="2962" spans="1:7" hidden="1">
      <c r="A2962" t="s">
        <v>132</v>
      </c>
      <c r="B2962">
        <v>20240604</v>
      </c>
      <c r="C2962">
        <v>490114</v>
      </c>
      <c r="D2962" t="s">
        <v>6190</v>
      </c>
      <c r="E2962" t="s">
        <v>8333</v>
      </c>
      <c r="F2962">
        <v>0</v>
      </c>
      <c r="G2962">
        <v>-310</v>
      </c>
    </row>
    <row r="2963" spans="1:7" hidden="1">
      <c r="A2963" t="s">
        <v>132</v>
      </c>
      <c r="B2963">
        <v>20240604</v>
      </c>
      <c r="C2963">
        <v>490114</v>
      </c>
      <c r="D2963" t="s">
        <v>6190</v>
      </c>
      <c r="E2963" t="s">
        <v>1583</v>
      </c>
      <c r="F2963">
        <v>0</v>
      </c>
      <c r="G2963">
        <v>-84403</v>
      </c>
    </row>
    <row r="2964" spans="1:7" hidden="1">
      <c r="A2964" t="s">
        <v>132</v>
      </c>
      <c r="B2964">
        <v>20240604</v>
      </c>
      <c r="C2964">
        <v>490114</v>
      </c>
      <c r="D2964" t="s">
        <v>6190</v>
      </c>
      <c r="E2964" t="s">
        <v>1207</v>
      </c>
      <c r="F2964">
        <v>0</v>
      </c>
      <c r="G2964">
        <v>-5527</v>
      </c>
    </row>
    <row r="2965" spans="1:7" hidden="1">
      <c r="A2965" t="s">
        <v>132</v>
      </c>
      <c r="B2965">
        <v>20240604</v>
      </c>
      <c r="C2965">
        <v>490114</v>
      </c>
      <c r="D2965" t="s">
        <v>6190</v>
      </c>
      <c r="E2965" t="s">
        <v>8358</v>
      </c>
      <c r="F2965">
        <v>0</v>
      </c>
      <c r="G2965">
        <v>-17687089</v>
      </c>
    </row>
    <row r="2966" spans="1:7" hidden="1">
      <c r="A2966" t="s">
        <v>132</v>
      </c>
      <c r="B2966">
        <v>20240605</v>
      </c>
      <c r="C2966">
        <v>490114</v>
      </c>
      <c r="D2966" t="s">
        <v>6190</v>
      </c>
      <c r="E2966" t="s">
        <v>1184</v>
      </c>
      <c r="F2966">
        <v>0</v>
      </c>
      <c r="G2966">
        <v>-339136</v>
      </c>
    </row>
    <row r="2967" spans="1:7" hidden="1">
      <c r="A2967" t="s">
        <v>132</v>
      </c>
      <c r="B2967">
        <v>20240605</v>
      </c>
      <c r="C2967">
        <v>490114</v>
      </c>
      <c r="D2967" t="s">
        <v>6190</v>
      </c>
      <c r="E2967" t="s">
        <v>1581</v>
      </c>
      <c r="F2967">
        <v>65</v>
      </c>
      <c r="G2967">
        <v>-22095832</v>
      </c>
    </row>
    <row r="2968" spans="1:7" hidden="1">
      <c r="A2968" t="s">
        <v>132</v>
      </c>
      <c r="B2968">
        <v>20240605</v>
      </c>
      <c r="C2968">
        <v>490114</v>
      </c>
      <c r="D2968" t="s">
        <v>6190</v>
      </c>
      <c r="E2968" t="s">
        <v>1085</v>
      </c>
      <c r="F2968">
        <v>0</v>
      </c>
      <c r="G2968">
        <v>-2336068</v>
      </c>
    </row>
    <row r="2969" spans="1:7" hidden="1">
      <c r="A2969" t="s">
        <v>132</v>
      </c>
      <c r="B2969">
        <v>20240605</v>
      </c>
      <c r="C2969">
        <v>490114</v>
      </c>
      <c r="D2969" t="s">
        <v>6190</v>
      </c>
      <c r="E2969" t="s">
        <v>1194</v>
      </c>
      <c r="F2969">
        <v>0</v>
      </c>
      <c r="G2969">
        <v>-57946618</v>
      </c>
    </row>
    <row r="2970" spans="1:7" hidden="1">
      <c r="A2970" t="s">
        <v>132</v>
      </c>
      <c r="B2970">
        <v>20240605</v>
      </c>
      <c r="C2970">
        <v>490114</v>
      </c>
      <c r="D2970" t="s">
        <v>6190</v>
      </c>
      <c r="E2970" t="s">
        <v>1181</v>
      </c>
      <c r="F2970">
        <v>44</v>
      </c>
      <c r="G2970">
        <v>8895282</v>
      </c>
    </row>
    <row r="2971" spans="1:7" hidden="1">
      <c r="A2971" t="s">
        <v>132</v>
      </c>
      <c r="B2971">
        <v>20240605</v>
      </c>
      <c r="C2971">
        <v>490114</v>
      </c>
      <c r="D2971" t="s">
        <v>6190</v>
      </c>
      <c r="E2971" t="s">
        <v>1084</v>
      </c>
      <c r="F2971">
        <v>50</v>
      </c>
      <c r="G2971">
        <v>12578977</v>
      </c>
    </row>
    <row r="2972" spans="1:7" hidden="1">
      <c r="A2972" t="s">
        <v>132</v>
      </c>
      <c r="B2972">
        <v>20240605</v>
      </c>
      <c r="C2972">
        <v>490114</v>
      </c>
      <c r="D2972" t="s">
        <v>6190</v>
      </c>
      <c r="E2972" t="s">
        <v>1035</v>
      </c>
      <c r="F2972">
        <v>428</v>
      </c>
      <c r="G2972">
        <v>11144496</v>
      </c>
    </row>
    <row r="2973" spans="1:7" hidden="1">
      <c r="A2973" t="s">
        <v>132</v>
      </c>
      <c r="B2973">
        <v>20240605</v>
      </c>
      <c r="C2973">
        <v>490114</v>
      </c>
      <c r="D2973" t="s">
        <v>6190</v>
      </c>
      <c r="E2973" t="s">
        <v>1066</v>
      </c>
      <c r="F2973">
        <v>86</v>
      </c>
      <c r="G2973">
        <v>10600327</v>
      </c>
    </row>
    <row r="2974" spans="1:7" hidden="1">
      <c r="A2974" t="s">
        <v>132</v>
      </c>
      <c r="B2974">
        <v>20240605</v>
      </c>
      <c r="C2974">
        <v>490114</v>
      </c>
      <c r="D2974" t="s">
        <v>6190</v>
      </c>
      <c r="E2974" t="s">
        <v>1064</v>
      </c>
      <c r="F2974">
        <v>0</v>
      </c>
      <c r="G2974">
        <v>-771157</v>
      </c>
    </row>
    <row r="2975" spans="1:7" hidden="1">
      <c r="A2975" t="s">
        <v>132</v>
      </c>
      <c r="B2975">
        <v>20240605</v>
      </c>
      <c r="C2975">
        <v>490114</v>
      </c>
      <c r="D2975" t="s">
        <v>6190</v>
      </c>
      <c r="E2975" t="s">
        <v>1092</v>
      </c>
      <c r="F2975">
        <v>0</v>
      </c>
      <c r="G2975">
        <v>-17321922</v>
      </c>
    </row>
    <row r="2976" spans="1:7" hidden="1">
      <c r="A2976" t="s">
        <v>132</v>
      </c>
      <c r="B2976">
        <v>20240605</v>
      </c>
      <c r="C2976">
        <v>490114</v>
      </c>
      <c r="D2976" t="s">
        <v>6190</v>
      </c>
      <c r="E2976" t="s">
        <v>9048</v>
      </c>
      <c r="F2976">
        <v>35</v>
      </c>
      <c r="G2976">
        <v>2170598</v>
      </c>
    </row>
    <row r="2977" spans="1:7" hidden="1">
      <c r="A2977" t="s">
        <v>132</v>
      </c>
      <c r="B2977">
        <v>20240605</v>
      </c>
      <c r="C2977">
        <v>490114</v>
      </c>
      <c r="D2977" t="s">
        <v>6190</v>
      </c>
      <c r="E2977" t="s">
        <v>8342</v>
      </c>
      <c r="F2977">
        <v>86</v>
      </c>
      <c r="G2977">
        <v>49610870</v>
      </c>
    </row>
    <row r="2978" spans="1:7" hidden="1">
      <c r="A2978" t="s">
        <v>132</v>
      </c>
      <c r="B2978">
        <v>20240605</v>
      </c>
      <c r="C2978">
        <v>490114</v>
      </c>
      <c r="D2978" t="s">
        <v>6190</v>
      </c>
      <c r="E2978" t="s">
        <v>1124</v>
      </c>
      <c r="F2978">
        <v>8</v>
      </c>
      <c r="G2978">
        <v>-132329</v>
      </c>
    </row>
    <row r="2979" spans="1:7" hidden="1">
      <c r="A2979" t="s">
        <v>132</v>
      </c>
      <c r="B2979">
        <v>20240605</v>
      </c>
      <c r="C2979">
        <v>490114</v>
      </c>
      <c r="D2979" t="s">
        <v>6190</v>
      </c>
      <c r="E2979" t="s">
        <v>1186</v>
      </c>
      <c r="F2979">
        <v>140</v>
      </c>
      <c r="G2979">
        <v>24279841</v>
      </c>
    </row>
    <row r="2980" spans="1:7" hidden="1">
      <c r="A2980" t="s">
        <v>132</v>
      </c>
      <c r="B2980">
        <v>20240605</v>
      </c>
      <c r="C2980">
        <v>490114</v>
      </c>
      <c r="D2980" t="s">
        <v>6190</v>
      </c>
      <c r="E2980" t="s">
        <v>1582</v>
      </c>
      <c r="F2980">
        <v>140</v>
      </c>
      <c r="G2980">
        <v>-486636</v>
      </c>
    </row>
    <row r="2981" spans="1:7" hidden="1">
      <c r="A2981" t="s">
        <v>132</v>
      </c>
      <c r="B2981">
        <v>20240605</v>
      </c>
      <c r="C2981">
        <v>490114</v>
      </c>
      <c r="D2981" t="s">
        <v>6190</v>
      </c>
      <c r="E2981" t="s">
        <v>8333</v>
      </c>
      <c r="F2981">
        <v>0</v>
      </c>
      <c r="G2981">
        <v>-310</v>
      </c>
    </row>
    <row r="2982" spans="1:7" hidden="1">
      <c r="A2982" t="s">
        <v>132</v>
      </c>
      <c r="B2982">
        <v>20240605</v>
      </c>
      <c r="C2982">
        <v>490114</v>
      </c>
      <c r="D2982" t="s">
        <v>6190</v>
      </c>
      <c r="E2982" t="s">
        <v>1583</v>
      </c>
      <c r="F2982">
        <v>0</v>
      </c>
      <c r="G2982">
        <v>-84403</v>
      </c>
    </row>
    <row r="2983" spans="1:7" hidden="1">
      <c r="A2983" t="s">
        <v>132</v>
      </c>
      <c r="B2983">
        <v>20240605</v>
      </c>
      <c r="C2983">
        <v>490114</v>
      </c>
      <c r="D2983" t="s">
        <v>6190</v>
      </c>
      <c r="E2983" t="s">
        <v>1207</v>
      </c>
      <c r="F2983">
        <v>0</v>
      </c>
      <c r="G2983">
        <v>-5527</v>
      </c>
    </row>
    <row r="2984" spans="1:7" hidden="1">
      <c r="A2984" t="s">
        <v>132</v>
      </c>
      <c r="B2984">
        <v>20240605</v>
      </c>
      <c r="C2984">
        <v>490114</v>
      </c>
      <c r="D2984" t="s">
        <v>6190</v>
      </c>
      <c r="E2984" t="s">
        <v>8358</v>
      </c>
      <c r="F2984">
        <v>0</v>
      </c>
      <c r="G2984">
        <v>-17687089</v>
      </c>
    </row>
    <row r="2985" spans="1:7" hidden="1">
      <c r="A2985" t="s">
        <v>132</v>
      </c>
      <c r="B2985">
        <v>20240606</v>
      </c>
      <c r="C2985">
        <v>490114</v>
      </c>
      <c r="D2985" t="s">
        <v>6190</v>
      </c>
      <c r="E2985" t="s">
        <v>1184</v>
      </c>
      <c r="F2985">
        <v>0</v>
      </c>
      <c r="G2985">
        <v>-339136</v>
      </c>
    </row>
    <row r="2986" spans="1:7" hidden="1">
      <c r="A2986" t="s">
        <v>132</v>
      </c>
      <c r="B2986">
        <v>20240606</v>
      </c>
      <c r="C2986">
        <v>490114</v>
      </c>
      <c r="D2986" t="s">
        <v>6190</v>
      </c>
      <c r="E2986" t="s">
        <v>1581</v>
      </c>
      <c r="F2986">
        <v>65</v>
      </c>
      <c r="G2986">
        <v>-22095767</v>
      </c>
    </row>
    <row r="2987" spans="1:7" hidden="1">
      <c r="A2987" t="s">
        <v>132</v>
      </c>
      <c r="B2987">
        <v>20240606</v>
      </c>
      <c r="C2987">
        <v>490114</v>
      </c>
      <c r="D2987" t="s">
        <v>6190</v>
      </c>
      <c r="E2987" t="s">
        <v>1085</v>
      </c>
      <c r="F2987">
        <v>0</v>
      </c>
      <c r="G2987">
        <v>-2336068</v>
      </c>
    </row>
    <row r="2988" spans="1:7" hidden="1">
      <c r="A2988" t="s">
        <v>132</v>
      </c>
      <c r="B2988">
        <v>20240606</v>
      </c>
      <c r="C2988">
        <v>490114</v>
      </c>
      <c r="D2988" t="s">
        <v>6190</v>
      </c>
      <c r="E2988" t="s">
        <v>1194</v>
      </c>
      <c r="F2988">
        <v>0</v>
      </c>
      <c r="G2988">
        <v>-57946618</v>
      </c>
    </row>
    <row r="2989" spans="1:7" hidden="1">
      <c r="A2989" t="s">
        <v>132</v>
      </c>
      <c r="B2989">
        <v>20240606</v>
      </c>
      <c r="C2989">
        <v>490114</v>
      </c>
      <c r="D2989" t="s">
        <v>6190</v>
      </c>
      <c r="E2989" t="s">
        <v>1181</v>
      </c>
      <c r="F2989">
        <v>44</v>
      </c>
      <c r="G2989">
        <v>8895326</v>
      </c>
    </row>
    <row r="2990" spans="1:7" hidden="1">
      <c r="A2990" t="s">
        <v>132</v>
      </c>
      <c r="B2990">
        <v>20240606</v>
      </c>
      <c r="C2990">
        <v>490114</v>
      </c>
      <c r="D2990" t="s">
        <v>6190</v>
      </c>
      <c r="E2990" t="s">
        <v>1084</v>
      </c>
      <c r="F2990">
        <v>50</v>
      </c>
      <c r="G2990">
        <v>12579027</v>
      </c>
    </row>
    <row r="2991" spans="1:7" hidden="1">
      <c r="A2991" t="s">
        <v>132</v>
      </c>
      <c r="B2991">
        <v>20240606</v>
      </c>
      <c r="C2991">
        <v>490114</v>
      </c>
      <c r="D2991" t="s">
        <v>6190</v>
      </c>
      <c r="E2991" t="s">
        <v>1035</v>
      </c>
      <c r="F2991">
        <v>428</v>
      </c>
      <c r="G2991">
        <v>11144924</v>
      </c>
    </row>
    <row r="2992" spans="1:7" hidden="1">
      <c r="A2992" t="s">
        <v>132</v>
      </c>
      <c r="B2992">
        <v>20240606</v>
      </c>
      <c r="C2992">
        <v>490114</v>
      </c>
      <c r="D2992" t="s">
        <v>6190</v>
      </c>
      <c r="E2992" t="s">
        <v>1066</v>
      </c>
      <c r="F2992">
        <v>86</v>
      </c>
      <c r="G2992">
        <v>10600413</v>
      </c>
    </row>
    <row r="2993" spans="1:7" hidden="1">
      <c r="A2993" t="s">
        <v>132</v>
      </c>
      <c r="B2993">
        <v>20240606</v>
      </c>
      <c r="C2993">
        <v>490114</v>
      </c>
      <c r="D2993" t="s">
        <v>6190</v>
      </c>
      <c r="E2993" t="s">
        <v>1064</v>
      </c>
      <c r="F2993">
        <v>0</v>
      </c>
      <c r="G2993">
        <v>-771157</v>
      </c>
    </row>
    <row r="2994" spans="1:7" hidden="1">
      <c r="A2994" t="s">
        <v>132</v>
      </c>
      <c r="B2994">
        <v>20240606</v>
      </c>
      <c r="C2994">
        <v>490114</v>
      </c>
      <c r="D2994" t="s">
        <v>6190</v>
      </c>
      <c r="E2994" t="s">
        <v>1092</v>
      </c>
      <c r="F2994">
        <v>0</v>
      </c>
      <c r="G2994">
        <v>-17321922</v>
      </c>
    </row>
    <row r="2995" spans="1:7" hidden="1">
      <c r="A2995" t="s">
        <v>132</v>
      </c>
      <c r="B2995">
        <v>20240606</v>
      </c>
      <c r="C2995">
        <v>490114</v>
      </c>
      <c r="D2995" t="s">
        <v>6190</v>
      </c>
      <c r="E2995" t="s">
        <v>9048</v>
      </c>
      <c r="F2995">
        <v>35</v>
      </c>
      <c r="G2995">
        <v>2170633</v>
      </c>
    </row>
    <row r="2996" spans="1:7" hidden="1">
      <c r="A2996" t="s">
        <v>132</v>
      </c>
      <c r="B2996">
        <v>20240606</v>
      </c>
      <c r="C2996">
        <v>490114</v>
      </c>
      <c r="D2996" t="s">
        <v>6190</v>
      </c>
      <c r="E2996" t="s">
        <v>8342</v>
      </c>
      <c r="F2996">
        <v>86</v>
      </c>
      <c r="G2996">
        <v>49610956</v>
      </c>
    </row>
    <row r="2997" spans="1:7" hidden="1">
      <c r="A2997" t="s">
        <v>132</v>
      </c>
      <c r="B2997">
        <v>20240606</v>
      </c>
      <c r="C2997">
        <v>490114</v>
      </c>
      <c r="D2997" t="s">
        <v>6190</v>
      </c>
      <c r="E2997" t="s">
        <v>1124</v>
      </c>
      <c r="F2997">
        <v>8</v>
      </c>
      <c r="G2997">
        <v>-132321</v>
      </c>
    </row>
    <row r="2998" spans="1:7" hidden="1">
      <c r="A2998" t="s">
        <v>132</v>
      </c>
      <c r="B2998">
        <v>20240606</v>
      </c>
      <c r="C2998">
        <v>490114</v>
      </c>
      <c r="D2998" t="s">
        <v>6190</v>
      </c>
      <c r="E2998" t="s">
        <v>1186</v>
      </c>
      <c r="F2998">
        <v>140</v>
      </c>
      <c r="G2998">
        <v>24279981</v>
      </c>
    </row>
    <row r="2999" spans="1:7" hidden="1">
      <c r="A2999" t="s">
        <v>132</v>
      </c>
      <c r="B2999">
        <v>20240606</v>
      </c>
      <c r="C2999">
        <v>490114</v>
      </c>
      <c r="D2999" t="s">
        <v>6190</v>
      </c>
      <c r="E2999" t="s">
        <v>1582</v>
      </c>
      <c r="F2999">
        <v>140</v>
      </c>
      <c r="G2999">
        <v>-486496</v>
      </c>
    </row>
    <row r="3000" spans="1:7" hidden="1">
      <c r="A3000" t="s">
        <v>132</v>
      </c>
      <c r="B3000">
        <v>20240606</v>
      </c>
      <c r="C3000">
        <v>490114</v>
      </c>
      <c r="D3000" t="s">
        <v>6190</v>
      </c>
      <c r="E3000" t="s">
        <v>8333</v>
      </c>
      <c r="F3000">
        <v>0</v>
      </c>
      <c r="G3000">
        <v>-310</v>
      </c>
    </row>
    <row r="3001" spans="1:7" hidden="1">
      <c r="A3001" t="s">
        <v>132</v>
      </c>
      <c r="B3001">
        <v>20240606</v>
      </c>
      <c r="C3001">
        <v>490114</v>
      </c>
      <c r="D3001" t="s">
        <v>6190</v>
      </c>
      <c r="E3001" t="s">
        <v>1583</v>
      </c>
      <c r="F3001">
        <v>0</v>
      </c>
      <c r="G3001">
        <v>-84403</v>
      </c>
    </row>
    <row r="3002" spans="1:7" hidden="1">
      <c r="A3002" t="s">
        <v>132</v>
      </c>
      <c r="B3002">
        <v>20240606</v>
      </c>
      <c r="C3002">
        <v>490114</v>
      </c>
      <c r="D3002" t="s">
        <v>6190</v>
      </c>
      <c r="E3002" t="s">
        <v>1207</v>
      </c>
      <c r="F3002">
        <v>0</v>
      </c>
      <c r="G3002">
        <v>-5527</v>
      </c>
    </row>
    <row r="3003" spans="1:7" hidden="1">
      <c r="A3003" t="s">
        <v>132</v>
      </c>
      <c r="B3003">
        <v>20240606</v>
      </c>
      <c r="C3003">
        <v>490114</v>
      </c>
      <c r="D3003" t="s">
        <v>6190</v>
      </c>
      <c r="E3003" t="s">
        <v>8358</v>
      </c>
      <c r="F3003">
        <v>0</v>
      </c>
      <c r="G3003">
        <v>-17687089</v>
      </c>
    </row>
    <row r="3004" spans="1:7" hidden="1">
      <c r="A3004" t="s">
        <v>132</v>
      </c>
      <c r="B3004">
        <v>20240607</v>
      </c>
      <c r="C3004">
        <v>490114</v>
      </c>
      <c r="D3004" t="s">
        <v>6190</v>
      </c>
      <c r="E3004" t="s">
        <v>1184</v>
      </c>
      <c r="F3004">
        <v>0</v>
      </c>
      <c r="G3004">
        <v>-339136</v>
      </c>
    </row>
    <row r="3005" spans="1:7" hidden="1">
      <c r="A3005" t="s">
        <v>132</v>
      </c>
      <c r="B3005">
        <v>20240607</v>
      </c>
      <c r="C3005">
        <v>490114</v>
      </c>
      <c r="D3005" t="s">
        <v>6190</v>
      </c>
      <c r="E3005" t="s">
        <v>1581</v>
      </c>
      <c r="F3005">
        <v>67</v>
      </c>
      <c r="G3005">
        <v>-22095700</v>
      </c>
    </row>
    <row r="3006" spans="1:7" hidden="1">
      <c r="A3006" t="s">
        <v>132</v>
      </c>
      <c r="B3006">
        <v>20240607</v>
      </c>
      <c r="C3006">
        <v>490114</v>
      </c>
      <c r="D3006" t="s">
        <v>6190</v>
      </c>
      <c r="E3006" t="s">
        <v>1085</v>
      </c>
      <c r="F3006">
        <v>0</v>
      </c>
      <c r="G3006">
        <v>-2336068</v>
      </c>
    </row>
    <row r="3007" spans="1:7" hidden="1">
      <c r="A3007" t="s">
        <v>132</v>
      </c>
      <c r="B3007">
        <v>20240607</v>
      </c>
      <c r="C3007">
        <v>490114</v>
      </c>
      <c r="D3007" t="s">
        <v>6190</v>
      </c>
      <c r="E3007" t="s">
        <v>1194</v>
      </c>
      <c r="F3007">
        <v>0</v>
      </c>
      <c r="G3007">
        <v>-57946618</v>
      </c>
    </row>
    <row r="3008" spans="1:7" hidden="1">
      <c r="A3008" t="s">
        <v>132</v>
      </c>
      <c r="B3008">
        <v>20240607</v>
      </c>
      <c r="C3008">
        <v>490114</v>
      </c>
      <c r="D3008" t="s">
        <v>6190</v>
      </c>
      <c r="E3008" t="s">
        <v>1181</v>
      </c>
      <c r="F3008">
        <v>45</v>
      </c>
      <c r="G3008">
        <v>8895371</v>
      </c>
    </row>
    <row r="3009" spans="1:7" hidden="1">
      <c r="A3009" t="s">
        <v>132</v>
      </c>
      <c r="B3009">
        <v>20240607</v>
      </c>
      <c r="C3009">
        <v>490114</v>
      </c>
      <c r="D3009" t="s">
        <v>6190</v>
      </c>
      <c r="E3009" t="s">
        <v>1084</v>
      </c>
      <c r="F3009">
        <v>52</v>
      </c>
      <c r="G3009">
        <v>12579079</v>
      </c>
    </row>
    <row r="3010" spans="1:7" hidden="1">
      <c r="A3010" t="s">
        <v>132</v>
      </c>
      <c r="B3010">
        <v>20240607</v>
      </c>
      <c r="C3010">
        <v>490114</v>
      </c>
      <c r="D3010" t="s">
        <v>6190</v>
      </c>
      <c r="E3010" t="s">
        <v>1035</v>
      </c>
      <c r="F3010">
        <v>441</v>
      </c>
      <c r="G3010">
        <v>11145365</v>
      </c>
    </row>
    <row r="3011" spans="1:7" hidden="1">
      <c r="A3011" t="s">
        <v>132</v>
      </c>
      <c r="B3011">
        <v>20240607</v>
      </c>
      <c r="C3011">
        <v>490114</v>
      </c>
      <c r="D3011" t="s">
        <v>6190</v>
      </c>
      <c r="E3011" t="s">
        <v>1066</v>
      </c>
      <c r="F3011">
        <v>88</v>
      </c>
      <c r="G3011">
        <v>10600501</v>
      </c>
    </row>
    <row r="3012" spans="1:7" hidden="1">
      <c r="A3012" t="s">
        <v>132</v>
      </c>
      <c r="B3012">
        <v>20240607</v>
      </c>
      <c r="C3012">
        <v>490114</v>
      </c>
      <c r="D3012" t="s">
        <v>6190</v>
      </c>
      <c r="E3012" t="s">
        <v>1064</v>
      </c>
      <c r="F3012">
        <v>0</v>
      </c>
      <c r="G3012">
        <v>-771157</v>
      </c>
    </row>
    <row r="3013" spans="1:7" hidden="1">
      <c r="A3013" t="s">
        <v>132</v>
      </c>
      <c r="B3013">
        <v>20240607</v>
      </c>
      <c r="C3013">
        <v>490114</v>
      </c>
      <c r="D3013" t="s">
        <v>6190</v>
      </c>
      <c r="E3013" t="s">
        <v>1092</v>
      </c>
      <c r="F3013">
        <v>0</v>
      </c>
      <c r="G3013">
        <v>-17321922</v>
      </c>
    </row>
    <row r="3014" spans="1:7" hidden="1">
      <c r="A3014" t="s">
        <v>132</v>
      </c>
      <c r="B3014">
        <v>20240607</v>
      </c>
      <c r="C3014">
        <v>490114</v>
      </c>
      <c r="D3014" t="s">
        <v>6190</v>
      </c>
      <c r="E3014" t="s">
        <v>9048</v>
      </c>
      <c r="F3014">
        <v>36</v>
      </c>
      <c r="G3014">
        <v>2170669</v>
      </c>
    </row>
    <row r="3015" spans="1:7" hidden="1">
      <c r="A3015" t="s">
        <v>132</v>
      </c>
      <c r="B3015">
        <v>20240607</v>
      </c>
      <c r="C3015">
        <v>490114</v>
      </c>
      <c r="D3015" t="s">
        <v>6190</v>
      </c>
      <c r="E3015" t="s">
        <v>8342</v>
      </c>
      <c r="F3015">
        <v>88</v>
      </c>
      <c r="G3015">
        <v>49611044</v>
      </c>
    </row>
    <row r="3016" spans="1:7" hidden="1">
      <c r="A3016" t="s">
        <v>132</v>
      </c>
      <c r="B3016">
        <v>20240607</v>
      </c>
      <c r="C3016">
        <v>490114</v>
      </c>
      <c r="D3016" t="s">
        <v>6190</v>
      </c>
      <c r="E3016" t="s">
        <v>1124</v>
      </c>
      <c r="F3016">
        <v>9</v>
      </c>
      <c r="G3016">
        <v>-132312</v>
      </c>
    </row>
    <row r="3017" spans="1:7" hidden="1">
      <c r="A3017" t="s">
        <v>132</v>
      </c>
      <c r="B3017">
        <v>20240607</v>
      </c>
      <c r="C3017">
        <v>490114</v>
      </c>
      <c r="D3017" t="s">
        <v>6190</v>
      </c>
      <c r="E3017" t="s">
        <v>1186</v>
      </c>
      <c r="F3017">
        <v>143</v>
      </c>
      <c r="G3017">
        <v>24280124</v>
      </c>
    </row>
    <row r="3018" spans="1:7" hidden="1">
      <c r="A3018" t="s">
        <v>132</v>
      </c>
      <c r="B3018">
        <v>20240607</v>
      </c>
      <c r="C3018">
        <v>490114</v>
      </c>
      <c r="D3018" t="s">
        <v>6190</v>
      </c>
      <c r="E3018" t="s">
        <v>1582</v>
      </c>
      <c r="F3018">
        <v>143</v>
      </c>
      <c r="G3018">
        <v>-486353</v>
      </c>
    </row>
    <row r="3019" spans="1:7" hidden="1">
      <c r="A3019" t="s">
        <v>132</v>
      </c>
      <c r="B3019">
        <v>20240607</v>
      </c>
      <c r="C3019">
        <v>490114</v>
      </c>
      <c r="D3019" t="s">
        <v>6190</v>
      </c>
      <c r="E3019" t="s">
        <v>8333</v>
      </c>
      <c r="F3019">
        <v>0</v>
      </c>
      <c r="G3019">
        <v>-310</v>
      </c>
    </row>
    <row r="3020" spans="1:7" hidden="1">
      <c r="A3020" t="s">
        <v>132</v>
      </c>
      <c r="B3020">
        <v>20240607</v>
      </c>
      <c r="C3020">
        <v>490114</v>
      </c>
      <c r="D3020" t="s">
        <v>6190</v>
      </c>
      <c r="E3020" t="s">
        <v>1583</v>
      </c>
      <c r="F3020">
        <v>0</v>
      </c>
      <c r="G3020">
        <v>-84403</v>
      </c>
    </row>
    <row r="3021" spans="1:7" hidden="1">
      <c r="A3021" t="s">
        <v>132</v>
      </c>
      <c r="B3021">
        <v>20240607</v>
      </c>
      <c r="C3021">
        <v>490114</v>
      </c>
      <c r="D3021" t="s">
        <v>6190</v>
      </c>
      <c r="E3021" t="s">
        <v>1207</v>
      </c>
      <c r="F3021">
        <v>0</v>
      </c>
      <c r="G3021">
        <v>-5527</v>
      </c>
    </row>
    <row r="3022" spans="1:7" hidden="1">
      <c r="A3022" t="s">
        <v>132</v>
      </c>
      <c r="B3022">
        <v>20240607</v>
      </c>
      <c r="C3022">
        <v>490114</v>
      </c>
      <c r="D3022" t="s">
        <v>6190</v>
      </c>
      <c r="E3022" t="s">
        <v>8358</v>
      </c>
      <c r="F3022">
        <v>0</v>
      </c>
      <c r="G3022">
        <v>-17687089</v>
      </c>
    </row>
    <row r="3023" spans="1:7" hidden="1">
      <c r="A3023" t="s">
        <v>132</v>
      </c>
      <c r="B3023">
        <v>20240608</v>
      </c>
      <c r="C3023">
        <v>490114</v>
      </c>
      <c r="D3023" t="s">
        <v>6190</v>
      </c>
      <c r="E3023" t="s">
        <v>1184</v>
      </c>
      <c r="F3023">
        <v>0</v>
      </c>
      <c r="G3023">
        <v>-339136</v>
      </c>
    </row>
    <row r="3024" spans="1:7" hidden="1">
      <c r="A3024" t="s">
        <v>132</v>
      </c>
      <c r="B3024">
        <v>20240608</v>
      </c>
      <c r="C3024">
        <v>490114</v>
      </c>
      <c r="D3024" t="s">
        <v>6190</v>
      </c>
      <c r="E3024" t="s">
        <v>1581</v>
      </c>
      <c r="F3024">
        <v>67</v>
      </c>
      <c r="G3024">
        <v>-22095633</v>
      </c>
    </row>
    <row r="3025" spans="1:7" hidden="1">
      <c r="A3025" t="s">
        <v>132</v>
      </c>
      <c r="B3025">
        <v>20240608</v>
      </c>
      <c r="C3025">
        <v>490114</v>
      </c>
      <c r="D3025" t="s">
        <v>6190</v>
      </c>
      <c r="E3025" t="s">
        <v>1085</v>
      </c>
      <c r="F3025">
        <v>0</v>
      </c>
      <c r="G3025">
        <v>-2336068</v>
      </c>
    </row>
    <row r="3026" spans="1:7" hidden="1">
      <c r="A3026" t="s">
        <v>132</v>
      </c>
      <c r="B3026">
        <v>20240608</v>
      </c>
      <c r="C3026">
        <v>490114</v>
      </c>
      <c r="D3026" t="s">
        <v>6190</v>
      </c>
      <c r="E3026" t="s">
        <v>1194</v>
      </c>
      <c r="F3026">
        <v>0</v>
      </c>
      <c r="G3026">
        <v>-57946618</v>
      </c>
    </row>
    <row r="3027" spans="1:7" hidden="1">
      <c r="A3027" t="s">
        <v>132</v>
      </c>
      <c r="B3027">
        <v>20240608</v>
      </c>
      <c r="C3027">
        <v>490114</v>
      </c>
      <c r="D3027" t="s">
        <v>6190</v>
      </c>
      <c r="E3027" t="s">
        <v>1181</v>
      </c>
      <c r="F3027">
        <v>45</v>
      </c>
      <c r="G3027">
        <v>8895416</v>
      </c>
    </row>
    <row r="3028" spans="1:7" hidden="1">
      <c r="A3028" t="s">
        <v>132</v>
      </c>
      <c r="B3028">
        <v>20240608</v>
      </c>
      <c r="C3028">
        <v>490114</v>
      </c>
      <c r="D3028" t="s">
        <v>6190</v>
      </c>
      <c r="E3028" t="s">
        <v>1084</v>
      </c>
      <c r="F3028">
        <v>52</v>
      </c>
      <c r="G3028">
        <v>12579131</v>
      </c>
    </row>
    <row r="3029" spans="1:7" hidden="1">
      <c r="A3029" t="s">
        <v>132</v>
      </c>
      <c r="B3029">
        <v>20240608</v>
      </c>
      <c r="C3029">
        <v>490114</v>
      </c>
      <c r="D3029" t="s">
        <v>6190</v>
      </c>
      <c r="E3029" t="s">
        <v>1035</v>
      </c>
      <c r="F3029">
        <v>441</v>
      </c>
      <c r="G3029">
        <v>11145806</v>
      </c>
    </row>
    <row r="3030" spans="1:7" hidden="1">
      <c r="A3030" t="s">
        <v>132</v>
      </c>
      <c r="B3030">
        <v>20240608</v>
      </c>
      <c r="C3030">
        <v>490114</v>
      </c>
      <c r="D3030" t="s">
        <v>6190</v>
      </c>
      <c r="E3030" t="s">
        <v>1066</v>
      </c>
      <c r="F3030">
        <v>88</v>
      </c>
      <c r="G3030">
        <v>10600589</v>
      </c>
    </row>
    <row r="3031" spans="1:7" hidden="1">
      <c r="A3031" t="s">
        <v>132</v>
      </c>
      <c r="B3031">
        <v>20240608</v>
      </c>
      <c r="C3031">
        <v>490114</v>
      </c>
      <c r="D3031" t="s">
        <v>6190</v>
      </c>
      <c r="E3031" t="s">
        <v>1064</v>
      </c>
      <c r="F3031">
        <v>0</v>
      </c>
      <c r="G3031">
        <v>-771157</v>
      </c>
    </row>
    <row r="3032" spans="1:7" hidden="1">
      <c r="A3032" t="s">
        <v>132</v>
      </c>
      <c r="B3032">
        <v>20240608</v>
      </c>
      <c r="C3032">
        <v>490114</v>
      </c>
      <c r="D3032" t="s">
        <v>6190</v>
      </c>
      <c r="E3032" t="s">
        <v>1092</v>
      </c>
      <c r="F3032">
        <v>0</v>
      </c>
      <c r="G3032">
        <v>-17321922</v>
      </c>
    </row>
    <row r="3033" spans="1:7" hidden="1">
      <c r="A3033" t="s">
        <v>132</v>
      </c>
      <c r="B3033">
        <v>20240608</v>
      </c>
      <c r="C3033">
        <v>490114</v>
      </c>
      <c r="D3033" t="s">
        <v>6190</v>
      </c>
      <c r="E3033" t="s">
        <v>9048</v>
      </c>
      <c r="F3033">
        <v>36</v>
      </c>
      <c r="G3033">
        <v>2170705</v>
      </c>
    </row>
    <row r="3034" spans="1:7" hidden="1">
      <c r="A3034" t="s">
        <v>132</v>
      </c>
      <c r="B3034">
        <v>20240608</v>
      </c>
      <c r="C3034">
        <v>490114</v>
      </c>
      <c r="D3034" t="s">
        <v>6190</v>
      </c>
      <c r="E3034" t="s">
        <v>8342</v>
      </c>
      <c r="F3034">
        <v>88</v>
      </c>
      <c r="G3034">
        <v>49611132</v>
      </c>
    </row>
    <row r="3035" spans="1:7" hidden="1">
      <c r="A3035" t="s">
        <v>132</v>
      </c>
      <c r="B3035">
        <v>20240608</v>
      </c>
      <c r="C3035">
        <v>490114</v>
      </c>
      <c r="D3035" t="s">
        <v>6190</v>
      </c>
      <c r="E3035" t="s">
        <v>1124</v>
      </c>
      <c r="F3035">
        <v>9</v>
      </c>
      <c r="G3035">
        <v>-132303</v>
      </c>
    </row>
    <row r="3036" spans="1:7" hidden="1">
      <c r="A3036" t="s">
        <v>132</v>
      </c>
      <c r="B3036">
        <v>20240608</v>
      </c>
      <c r="C3036">
        <v>490114</v>
      </c>
      <c r="D3036" t="s">
        <v>6190</v>
      </c>
      <c r="E3036" t="s">
        <v>1186</v>
      </c>
      <c r="F3036">
        <v>143</v>
      </c>
      <c r="G3036">
        <v>24280267</v>
      </c>
    </row>
    <row r="3037" spans="1:7" hidden="1">
      <c r="A3037" t="s">
        <v>132</v>
      </c>
      <c r="B3037">
        <v>20240608</v>
      </c>
      <c r="C3037">
        <v>490114</v>
      </c>
      <c r="D3037" t="s">
        <v>6190</v>
      </c>
      <c r="E3037" t="s">
        <v>1582</v>
      </c>
      <c r="F3037">
        <v>143</v>
      </c>
      <c r="G3037">
        <v>-486210</v>
      </c>
    </row>
    <row r="3038" spans="1:7" hidden="1">
      <c r="A3038" t="s">
        <v>132</v>
      </c>
      <c r="B3038">
        <v>20240608</v>
      </c>
      <c r="C3038">
        <v>490114</v>
      </c>
      <c r="D3038" t="s">
        <v>6190</v>
      </c>
      <c r="E3038" t="s">
        <v>8333</v>
      </c>
      <c r="F3038">
        <v>0</v>
      </c>
      <c r="G3038">
        <v>-310</v>
      </c>
    </row>
    <row r="3039" spans="1:7" hidden="1">
      <c r="A3039" t="s">
        <v>132</v>
      </c>
      <c r="B3039">
        <v>20240608</v>
      </c>
      <c r="C3039">
        <v>490114</v>
      </c>
      <c r="D3039" t="s">
        <v>6190</v>
      </c>
      <c r="E3039" t="s">
        <v>1583</v>
      </c>
      <c r="F3039">
        <v>0</v>
      </c>
      <c r="G3039">
        <v>-84403</v>
      </c>
    </row>
    <row r="3040" spans="1:7" hidden="1">
      <c r="A3040" t="s">
        <v>132</v>
      </c>
      <c r="B3040">
        <v>20240608</v>
      </c>
      <c r="C3040">
        <v>490114</v>
      </c>
      <c r="D3040" t="s">
        <v>6190</v>
      </c>
      <c r="E3040" t="s">
        <v>1207</v>
      </c>
      <c r="F3040">
        <v>0</v>
      </c>
      <c r="G3040">
        <v>-5527</v>
      </c>
    </row>
    <row r="3041" spans="1:7" hidden="1">
      <c r="A3041" t="s">
        <v>132</v>
      </c>
      <c r="B3041">
        <v>20240608</v>
      </c>
      <c r="C3041">
        <v>490114</v>
      </c>
      <c r="D3041" t="s">
        <v>6190</v>
      </c>
      <c r="E3041" t="s">
        <v>8358</v>
      </c>
      <c r="F3041">
        <v>0</v>
      </c>
      <c r="G3041">
        <v>-17687089</v>
      </c>
    </row>
    <row r="3042" spans="1:7" hidden="1">
      <c r="A3042" t="s">
        <v>132</v>
      </c>
      <c r="B3042">
        <v>20240609</v>
      </c>
      <c r="C3042">
        <v>490114</v>
      </c>
      <c r="D3042" t="s">
        <v>6190</v>
      </c>
      <c r="E3042" t="s">
        <v>1184</v>
      </c>
      <c r="F3042">
        <v>0</v>
      </c>
      <c r="G3042">
        <v>-339136</v>
      </c>
    </row>
    <row r="3043" spans="1:7" hidden="1">
      <c r="A3043" t="s">
        <v>132</v>
      </c>
      <c r="B3043">
        <v>20240609</v>
      </c>
      <c r="C3043">
        <v>490114</v>
      </c>
      <c r="D3043" t="s">
        <v>6190</v>
      </c>
      <c r="E3043" t="s">
        <v>1581</v>
      </c>
      <c r="F3043">
        <v>67</v>
      </c>
      <c r="G3043">
        <v>-22095566</v>
      </c>
    </row>
    <row r="3044" spans="1:7" hidden="1">
      <c r="A3044" t="s">
        <v>132</v>
      </c>
      <c r="B3044">
        <v>20240609</v>
      </c>
      <c r="C3044">
        <v>490114</v>
      </c>
      <c r="D3044" t="s">
        <v>6190</v>
      </c>
      <c r="E3044" t="s">
        <v>1085</v>
      </c>
      <c r="F3044">
        <v>0</v>
      </c>
      <c r="G3044">
        <v>-2336068</v>
      </c>
    </row>
    <row r="3045" spans="1:7" hidden="1">
      <c r="A3045" t="s">
        <v>132</v>
      </c>
      <c r="B3045">
        <v>20240609</v>
      </c>
      <c r="C3045">
        <v>490114</v>
      </c>
      <c r="D3045" t="s">
        <v>6190</v>
      </c>
      <c r="E3045" t="s">
        <v>1194</v>
      </c>
      <c r="F3045">
        <v>0</v>
      </c>
      <c r="G3045">
        <v>-57946618</v>
      </c>
    </row>
    <row r="3046" spans="1:7" hidden="1">
      <c r="A3046" t="s">
        <v>132</v>
      </c>
      <c r="B3046">
        <v>20240609</v>
      </c>
      <c r="C3046">
        <v>490114</v>
      </c>
      <c r="D3046" t="s">
        <v>6190</v>
      </c>
      <c r="E3046" t="s">
        <v>1181</v>
      </c>
      <c r="F3046">
        <v>45</v>
      </c>
      <c r="G3046">
        <v>8895461</v>
      </c>
    </row>
    <row r="3047" spans="1:7" hidden="1">
      <c r="A3047" t="s">
        <v>132</v>
      </c>
      <c r="B3047">
        <v>20240609</v>
      </c>
      <c r="C3047">
        <v>490114</v>
      </c>
      <c r="D3047" t="s">
        <v>6190</v>
      </c>
      <c r="E3047" t="s">
        <v>1084</v>
      </c>
      <c r="F3047">
        <v>52</v>
      </c>
      <c r="G3047">
        <v>12579183</v>
      </c>
    </row>
    <row r="3048" spans="1:7" hidden="1">
      <c r="A3048" t="s">
        <v>132</v>
      </c>
      <c r="B3048">
        <v>20240609</v>
      </c>
      <c r="C3048">
        <v>490114</v>
      </c>
      <c r="D3048" t="s">
        <v>6190</v>
      </c>
      <c r="E3048" t="s">
        <v>1035</v>
      </c>
      <c r="F3048">
        <v>441</v>
      </c>
      <c r="G3048">
        <v>11146247</v>
      </c>
    </row>
    <row r="3049" spans="1:7" hidden="1">
      <c r="A3049" t="s">
        <v>132</v>
      </c>
      <c r="B3049">
        <v>20240609</v>
      </c>
      <c r="C3049">
        <v>490114</v>
      </c>
      <c r="D3049" t="s">
        <v>6190</v>
      </c>
      <c r="E3049" t="s">
        <v>1066</v>
      </c>
      <c r="F3049">
        <v>88</v>
      </c>
      <c r="G3049">
        <v>10600677</v>
      </c>
    </row>
    <row r="3050" spans="1:7" hidden="1">
      <c r="A3050" t="s">
        <v>132</v>
      </c>
      <c r="B3050">
        <v>20240609</v>
      </c>
      <c r="C3050">
        <v>490114</v>
      </c>
      <c r="D3050" t="s">
        <v>6190</v>
      </c>
      <c r="E3050" t="s">
        <v>1064</v>
      </c>
      <c r="F3050">
        <v>0</v>
      </c>
      <c r="G3050">
        <v>-771157</v>
      </c>
    </row>
    <row r="3051" spans="1:7" hidden="1">
      <c r="A3051" t="s">
        <v>132</v>
      </c>
      <c r="B3051">
        <v>20240609</v>
      </c>
      <c r="C3051">
        <v>490114</v>
      </c>
      <c r="D3051" t="s">
        <v>6190</v>
      </c>
      <c r="E3051" t="s">
        <v>1092</v>
      </c>
      <c r="F3051">
        <v>0</v>
      </c>
      <c r="G3051">
        <v>-17321922</v>
      </c>
    </row>
    <row r="3052" spans="1:7" hidden="1">
      <c r="A3052" t="s">
        <v>132</v>
      </c>
      <c r="B3052">
        <v>20240609</v>
      </c>
      <c r="C3052">
        <v>490114</v>
      </c>
      <c r="D3052" t="s">
        <v>6190</v>
      </c>
      <c r="E3052" t="s">
        <v>9048</v>
      </c>
      <c r="F3052">
        <v>36</v>
      </c>
      <c r="G3052">
        <v>2170741</v>
      </c>
    </row>
    <row r="3053" spans="1:7" hidden="1">
      <c r="A3053" t="s">
        <v>132</v>
      </c>
      <c r="B3053">
        <v>20240609</v>
      </c>
      <c r="C3053">
        <v>490114</v>
      </c>
      <c r="D3053" t="s">
        <v>6190</v>
      </c>
      <c r="E3053" t="s">
        <v>8342</v>
      </c>
      <c r="F3053">
        <v>88</v>
      </c>
      <c r="G3053">
        <v>49611220</v>
      </c>
    </row>
    <row r="3054" spans="1:7" hidden="1">
      <c r="A3054" t="s">
        <v>132</v>
      </c>
      <c r="B3054">
        <v>20240609</v>
      </c>
      <c r="C3054">
        <v>490114</v>
      </c>
      <c r="D3054" t="s">
        <v>6190</v>
      </c>
      <c r="E3054" t="s">
        <v>1124</v>
      </c>
      <c r="F3054">
        <v>9</v>
      </c>
      <c r="G3054">
        <v>-132294</v>
      </c>
    </row>
    <row r="3055" spans="1:7" hidden="1">
      <c r="A3055" t="s">
        <v>132</v>
      </c>
      <c r="B3055">
        <v>20240609</v>
      </c>
      <c r="C3055">
        <v>490114</v>
      </c>
      <c r="D3055" t="s">
        <v>6190</v>
      </c>
      <c r="E3055" t="s">
        <v>1186</v>
      </c>
      <c r="F3055">
        <v>143</v>
      </c>
      <c r="G3055">
        <v>24280410</v>
      </c>
    </row>
    <row r="3056" spans="1:7" hidden="1">
      <c r="A3056" t="s">
        <v>132</v>
      </c>
      <c r="B3056">
        <v>20240609</v>
      </c>
      <c r="C3056">
        <v>490114</v>
      </c>
      <c r="D3056" t="s">
        <v>6190</v>
      </c>
      <c r="E3056" t="s">
        <v>1582</v>
      </c>
      <c r="F3056">
        <v>143</v>
      </c>
      <c r="G3056">
        <v>-486067</v>
      </c>
    </row>
    <row r="3057" spans="1:7" hidden="1">
      <c r="A3057" t="s">
        <v>132</v>
      </c>
      <c r="B3057">
        <v>20240609</v>
      </c>
      <c r="C3057">
        <v>490114</v>
      </c>
      <c r="D3057" t="s">
        <v>6190</v>
      </c>
      <c r="E3057" t="s">
        <v>8333</v>
      </c>
      <c r="F3057">
        <v>0</v>
      </c>
      <c r="G3057">
        <v>-310</v>
      </c>
    </row>
    <row r="3058" spans="1:7" hidden="1">
      <c r="A3058" t="s">
        <v>132</v>
      </c>
      <c r="B3058">
        <v>20240609</v>
      </c>
      <c r="C3058">
        <v>490114</v>
      </c>
      <c r="D3058" t="s">
        <v>6190</v>
      </c>
      <c r="E3058" t="s">
        <v>1583</v>
      </c>
      <c r="F3058">
        <v>0</v>
      </c>
      <c r="G3058">
        <v>-84403</v>
      </c>
    </row>
    <row r="3059" spans="1:7" hidden="1">
      <c r="A3059" t="s">
        <v>132</v>
      </c>
      <c r="B3059">
        <v>20240609</v>
      </c>
      <c r="C3059">
        <v>490114</v>
      </c>
      <c r="D3059" t="s">
        <v>6190</v>
      </c>
      <c r="E3059" t="s">
        <v>1207</v>
      </c>
      <c r="F3059">
        <v>0</v>
      </c>
      <c r="G3059">
        <v>-5527</v>
      </c>
    </row>
    <row r="3060" spans="1:7" hidden="1">
      <c r="A3060" t="s">
        <v>132</v>
      </c>
      <c r="B3060">
        <v>20240609</v>
      </c>
      <c r="C3060">
        <v>490114</v>
      </c>
      <c r="D3060" t="s">
        <v>6190</v>
      </c>
      <c r="E3060" t="s">
        <v>8358</v>
      </c>
      <c r="F3060">
        <v>0</v>
      </c>
      <c r="G3060">
        <v>-17687089</v>
      </c>
    </row>
    <row r="3061" spans="1:7" hidden="1">
      <c r="A3061" t="s">
        <v>132</v>
      </c>
      <c r="B3061">
        <v>20240610</v>
      </c>
      <c r="C3061">
        <v>490114</v>
      </c>
      <c r="D3061" t="s">
        <v>6190</v>
      </c>
      <c r="E3061" t="s">
        <v>1184</v>
      </c>
      <c r="F3061">
        <v>0</v>
      </c>
      <c r="G3061">
        <v>-339136</v>
      </c>
    </row>
    <row r="3062" spans="1:7" hidden="1">
      <c r="A3062" t="s">
        <v>132</v>
      </c>
      <c r="B3062">
        <v>20240610</v>
      </c>
      <c r="C3062">
        <v>490114</v>
      </c>
      <c r="D3062" t="s">
        <v>6190</v>
      </c>
      <c r="E3062" t="s">
        <v>1581</v>
      </c>
      <c r="F3062">
        <v>66</v>
      </c>
      <c r="G3062">
        <v>-22095500</v>
      </c>
    </row>
    <row r="3063" spans="1:7" hidden="1">
      <c r="A3063" t="s">
        <v>132</v>
      </c>
      <c r="B3063">
        <v>20240610</v>
      </c>
      <c r="C3063">
        <v>490114</v>
      </c>
      <c r="D3063" t="s">
        <v>6190</v>
      </c>
      <c r="E3063" t="s">
        <v>1085</v>
      </c>
      <c r="F3063">
        <v>0</v>
      </c>
      <c r="G3063">
        <v>-2336068</v>
      </c>
    </row>
    <row r="3064" spans="1:7" hidden="1">
      <c r="A3064" t="s">
        <v>132</v>
      </c>
      <c r="B3064">
        <v>20240610</v>
      </c>
      <c r="C3064">
        <v>490114</v>
      </c>
      <c r="D3064" t="s">
        <v>6190</v>
      </c>
      <c r="E3064" t="s">
        <v>1194</v>
      </c>
      <c r="F3064">
        <v>0</v>
      </c>
      <c r="G3064">
        <v>-57946618</v>
      </c>
    </row>
    <row r="3065" spans="1:7" hidden="1">
      <c r="A3065" t="s">
        <v>132</v>
      </c>
      <c r="B3065">
        <v>20240610</v>
      </c>
      <c r="C3065">
        <v>490114</v>
      </c>
      <c r="D3065" t="s">
        <v>6190</v>
      </c>
      <c r="E3065" t="s">
        <v>1181</v>
      </c>
      <c r="F3065">
        <v>45</v>
      </c>
      <c r="G3065">
        <v>8895506</v>
      </c>
    </row>
    <row r="3066" spans="1:7" hidden="1">
      <c r="A3066" t="s">
        <v>132</v>
      </c>
      <c r="B3066">
        <v>20240610</v>
      </c>
      <c r="C3066">
        <v>490114</v>
      </c>
      <c r="D3066" t="s">
        <v>6190</v>
      </c>
      <c r="E3066" t="s">
        <v>1084</v>
      </c>
      <c r="F3066">
        <v>51</v>
      </c>
      <c r="G3066">
        <v>12579234</v>
      </c>
    </row>
    <row r="3067" spans="1:7" hidden="1">
      <c r="A3067" t="s">
        <v>132</v>
      </c>
      <c r="B3067">
        <v>20240610</v>
      </c>
      <c r="C3067">
        <v>490114</v>
      </c>
      <c r="D3067" t="s">
        <v>6190</v>
      </c>
      <c r="E3067" t="s">
        <v>1035</v>
      </c>
      <c r="F3067">
        <v>426</v>
      </c>
      <c r="G3067">
        <v>11146673</v>
      </c>
    </row>
    <row r="3068" spans="1:7" hidden="1">
      <c r="A3068" t="s">
        <v>132</v>
      </c>
      <c r="B3068">
        <v>20240610</v>
      </c>
      <c r="C3068">
        <v>490114</v>
      </c>
      <c r="D3068" t="s">
        <v>6190</v>
      </c>
      <c r="E3068" t="s">
        <v>1066</v>
      </c>
      <c r="F3068">
        <v>87</v>
      </c>
      <c r="G3068">
        <v>10600764</v>
      </c>
    </row>
    <row r="3069" spans="1:7" hidden="1">
      <c r="A3069" t="s">
        <v>132</v>
      </c>
      <c r="B3069">
        <v>20240610</v>
      </c>
      <c r="C3069">
        <v>490114</v>
      </c>
      <c r="D3069" t="s">
        <v>6190</v>
      </c>
      <c r="E3069" t="s">
        <v>1064</v>
      </c>
      <c r="F3069">
        <v>0</v>
      </c>
      <c r="G3069">
        <v>-771157</v>
      </c>
    </row>
    <row r="3070" spans="1:7" hidden="1">
      <c r="A3070" t="s">
        <v>132</v>
      </c>
      <c r="B3070">
        <v>20240610</v>
      </c>
      <c r="C3070">
        <v>490114</v>
      </c>
      <c r="D3070" t="s">
        <v>6190</v>
      </c>
      <c r="E3070" t="s">
        <v>1092</v>
      </c>
      <c r="F3070">
        <v>0</v>
      </c>
      <c r="G3070">
        <v>-17321922</v>
      </c>
    </row>
    <row r="3071" spans="1:7" hidden="1">
      <c r="A3071" t="s">
        <v>132</v>
      </c>
      <c r="B3071">
        <v>20240610</v>
      </c>
      <c r="C3071">
        <v>490114</v>
      </c>
      <c r="D3071" t="s">
        <v>6190</v>
      </c>
      <c r="E3071" t="s">
        <v>9048</v>
      </c>
      <c r="F3071">
        <v>36</v>
      </c>
      <c r="G3071">
        <v>2170777</v>
      </c>
    </row>
    <row r="3072" spans="1:7" hidden="1">
      <c r="A3072" t="s">
        <v>132</v>
      </c>
      <c r="B3072">
        <v>20240610</v>
      </c>
      <c r="C3072">
        <v>490114</v>
      </c>
      <c r="D3072" t="s">
        <v>6190</v>
      </c>
      <c r="E3072" t="s">
        <v>8342</v>
      </c>
      <c r="F3072">
        <v>87</v>
      </c>
      <c r="G3072">
        <v>49611307</v>
      </c>
    </row>
    <row r="3073" spans="1:7" hidden="1">
      <c r="A3073" t="s">
        <v>132</v>
      </c>
      <c r="B3073">
        <v>20240610</v>
      </c>
      <c r="C3073">
        <v>490114</v>
      </c>
      <c r="D3073" t="s">
        <v>6190</v>
      </c>
      <c r="E3073" t="s">
        <v>1124</v>
      </c>
      <c r="F3073">
        <v>9</v>
      </c>
      <c r="G3073">
        <v>-132285</v>
      </c>
    </row>
    <row r="3074" spans="1:7" hidden="1">
      <c r="A3074" t="s">
        <v>132</v>
      </c>
      <c r="B3074">
        <v>20240610</v>
      </c>
      <c r="C3074">
        <v>490114</v>
      </c>
      <c r="D3074" t="s">
        <v>6190</v>
      </c>
      <c r="E3074" t="s">
        <v>1186</v>
      </c>
      <c r="F3074">
        <v>141</v>
      </c>
      <c r="G3074">
        <v>24280551</v>
      </c>
    </row>
    <row r="3075" spans="1:7" hidden="1">
      <c r="A3075" t="s">
        <v>132</v>
      </c>
      <c r="B3075">
        <v>20240610</v>
      </c>
      <c r="C3075">
        <v>490114</v>
      </c>
      <c r="D3075" t="s">
        <v>6190</v>
      </c>
      <c r="E3075" t="s">
        <v>1582</v>
      </c>
      <c r="F3075">
        <v>141</v>
      </c>
      <c r="G3075">
        <v>-485926</v>
      </c>
    </row>
    <row r="3076" spans="1:7" hidden="1">
      <c r="A3076" t="s">
        <v>132</v>
      </c>
      <c r="B3076">
        <v>20240610</v>
      </c>
      <c r="C3076">
        <v>490114</v>
      </c>
      <c r="D3076" t="s">
        <v>6190</v>
      </c>
      <c r="E3076" t="s">
        <v>8333</v>
      </c>
      <c r="F3076">
        <v>0</v>
      </c>
      <c r="G3076">
        <v>-310</v>
      </c>
    </row>
    <row r="3077" spans="1:7" hidden="1">
      <c r="A3077" t="s">
        <v>132</v>
      </c>
      <c r="B3077">
        <v>20240610</v>
      </c>
      <c r="C3077">
        <v>490114</v>
      </c>
      <c r="D3077" t="s">
        <v>6190</v>
      </c>
      <c r="E3077" t="s">
        <v>1583</v>
      </c>
      <c r="F3077">
        <v>0</v>
      </c>
      <c r="G3077">
        <v>-84403</v>
      </c>
    </row>
    <row r="3078" spans="1:7" hidden="1">
      <c r="A3078" t="s">
        <v>132</v>
      </c>
      <c r="B3078">
        <v>20240610</v>
      </c>
      <c r="C3078">
        <v>490114</v>
      </c>
      <c r="D3078" t="s">
        <v>6190</v>
      </c>
      <c r="E3078" t="s">
        <v>1207</v>
      </c>
      <c r="F3078">
        <v>0</v>
      </c>
      <c r="G3078">
        <v>-5527</v>
      </c>
    </row>
    <row r="3079" spans="1:7" hidden="1">
      <c r="A3079" t="s">
        <v>132</v>
      </c>
      <c r="B3079">
        <v>20240610</v>
      </c>
      <c r="C3079">
        <v>490114</v>
      </c>
      <c r="D3079" t="s">
        <v>6190</v>
      </c>
      <c r="E3079" t="s">
        <v>8358</v>
      </c>
      <c r="F3079">
        <v>0</v>
      </c>
      <c r="G3079">
        <v>-17687089</v>
      </c>
    </row>
    <row r="3080" spans="1:7" hidden="1">
      <c r="A3080" t="s">
        <v>132</v>
      </c>
      <c r="B3080">
        <v>20240611</v>
      </c>
      <c r="C3080">
        <v>490114</v>
      </c>
      <c r="D3080" t="s">
        <v>6190</v>
      </c>
      <c r="E3080" t="s">
        <v>1184</v>
      </c>
      <c r="F3080">
        <v>0</v>
      </c>
      <c r="G3080">
        <v>-339136</v>
      </c>
    </row>
    <row r="3081" spans="1:7" hidden="1">
      <c r="A3081" t="s">
        <v>132</v>
      </c>
      <c r="B3081">
        <v>20240611</v>
      </c>
      <c r="C3081">
        <v>490114</v>
      </c>
      <c r="D3081" t="s">
        <v>6190</v>
      </c>
      <c r="E3081" t="s">
        <v>1581</v>
      </c>
      <c r="F3081">
        <v>66</v>
      </c>
      <c r="G3081">
        <v>-22095434</v>
      </c>
    </row>
    <row r="3082" spans="1:7" hidden="1">
      <c r="A3082" t="s">
        <v>132</v>
      </c>
      <c r="B3082">
        <v>20240611</v>
      </c>
      <c r="C3082">
        <v>490114</v>
      </c>
      <c r="D3082" t="s">
        <v>6190</v>
      </c>
      <c r="E3082" t="s">
        <v>1085</v>
      </c>
      <c r="F3082">
        <v>0</v>
      </c>
      <c r="G3082">
        <v>-2336068</v>
      </c>
    </row>
    <row r="3083" spans="1:7" hidden="1">
      <c r="A3083" t="s">
        <v>132</v>
      </c>
      <c r="B3083">
        <v>20240611</v>
      </c>
      <c r="C3083">
        <v>490114</v>
      </c>
      <c r="D3083" t="s">
        <v>6190</v>
      </c>
      <c r="E3083" t="s">
        <v>1194</v>
      </c>
      <c r="F3083">
        <v>0</v>
      </c>
      <c r="G3083">
        <v>-57946618</v>
      </c>
    </row>
    <row r="3084" spans="1:7" hidden="1">
      <c r="A3084" t="s">
        <v>132</v>
      </c>
      <c r="B3084">
        <v>20240611</v>
      </c>
      <c r="C3084">
        <v>490114</v>
      </c>
      <c r="D3084" t="s">
        <v>6190</v>
      </c>
      <c r="E3084" t="s">
        <v>1181</v>
      </c>
      <c r="F3084">
        <v>45</v>
      </c>
      <c r="G3084">
        <v>8895551</v>
      </c>
    </row>
    <row r="3085" spans="1:7" hidden="1">
      <c r="A3085" t="s">
        <v>132</v>
      </c>
      <c r="B3085">
        <v>20240611</v>
      </c>
      <c r="C3085">
        <v>490114</v>
      </c>
      <c r="D3085" t="s">
        <v>6190</v>
      </c>
      <c r="E3085" t="s">
        <v>1084</v>
      </c>
      <c r="F3085">
        <v>51</v>
      </c>
      <c r="G3085">
        <v>12579285</v>
      </c>
    </row>
    <row r="3086" spans="1:7" hidden="1">
      <c r="A3086" t="s">
        <v>132</v>
      </c>
      <c r="B3086">
        <v>20240611</v>
      </c>
      <c r="C3086">
        <v>490114</v>
      </c>
      <c r="D3086" t="s">
        <v>6190</v>
      </c>
      <c r="E3086" t="s">
        <v>1035</v>
      </c>
      <c r="F3086">
        <v>430</v>
      </c>
      <c r="G3086">
        <v>11147103</v>
      </c>
    </row>
    <row r="3087" spans="1:7" hidden="1">
      <c r="A3087" t="s">
        <v>132</v>
      </c>
      <c r="B3087">
        <v>20240611</v>
      </c>
      <c r="C3087">
        <v>490114</v>
      </c>
      <c r="D3087" t="s">
        <v>6190</v>
      </c>
      <c r="E3087" t="s">
        <v>1066</v>
      </c>
      <c r="F3087">
        <v>87</v>
      </c>
      <c r="G3087">
        <v>10600851</v>
      </c>
    </row>
    <row r="3088" spans="1:7" hidden="1">
      <c r="A3088" t="s">
        <v>132</v>
      </c>
      <c r="B3088">
        <v>20240611</v>
      </c>
      <c r="C3088">
        <v>490114</v>
      </c>
      <c r="D3088" t="s">
        <v>6190</v>
      </c>
      <c r="E3088" t="s">
        <v>1064</v>
      </c>
      <c r="F3088">
        <v>0</v>
      </c>
      <c r="G3088">
        <v>-771157</v>
      </c>
    </row>
    <row r="3089" spans="1:7" hidden="1">
      <c r="A3089" t="s">
        <v>132</v>
      </c>
      <c r="B3089">
        <v>20240611</v>
      </c>
      <c r="C3089">
        <v>490114</v>
      </c>
      <c r="D3089" t="s">
        <v>6190</v>
      </c>
      <c r="E3089" t="s">
        <v>1092</v>
      </c>
      <c r="F3089">
        <v>0</v>
      </c>
      <c r="G3089">
        <v>-17321922</v>
      </c>
    </row>
    <row r="3090" spans="1:7" hidden="1">
      <c r="A3090" t="s">
        <v>132</v>
      </c>
      <c r="B3090">
        <v>20240611</v>
      </c>
      <c r="C3090">
        <v>490114</v>
      </c>
      <c r="D3090" t="s">
        <v>6190</v>
      </c>
      <c r="E3090" t="s">
        <v>9048</v>
      </c>
      <c r="F3090">
        <v>36</v>
      </c>
      <c r="G3090">
        <v>2170813</v>
      </c>
    </row>
    <row r="3091" spans="1:7" hidden="1">
      <c r="A3091" t="s">
        <v>132</v>
      </c>
      <c r="B3091">
        <v>20240611</v>
      </c>
      <c r="C3091">
        <v>490114</v>
      </c>
      <c r="D3091" t="s">
        <v>6190</v>
      </c>
      <c r="E3091" t="s">
        <v>8342</v>
      </c>
      <c r="F3091">
        <v>87</v>
      </c>
      <c r="G3091">
        <v>49611394</v>
      </c>
    </row>
    <row r="3092" spans="1:7" hidden="1">
      <c r="A3092" t="s">
        <v>132</v>
      </c>
      <c r="B3092">
        <v>20240611</v>
      </c>
      <c r="C3092">
        <v>490114</v>
      </c>
      <c r="D3092" t="s">
        <v>6190</v>
      </c>
      <c r="E3092" t="s">
        <v>1124</v>
      </c>
      <c r="F3092">
        <v>9</v>
      </c>
      <c r="G3092">
        <v>-132276</v>
      </c>
    </row>
    <row r="3093" spans="1:7" hidden="1">
      <c r="A3093" t="s">
        <v>132</v>
      </c>
      <c r="B3093">
        <v>20240611</v>
      </c>
      <c r="C3093">
        <v>490114</v>
      </c>
      <c r="D3093" t="s">
        <v>6190</v>
      </c>
      <c r="E3093" t="s">
        <v>1186</v>
      </c>
      <c r="F3093">
        <v>141</v>
      </c>
      <c r="G3093">
        <v>24280692</v>
      </c>
    </row>
    <row r="3094" spans="1:7" hidden="1">
      <c r="A3094" t="s">
        <v>132</v>
      </c>
      <c r="B3094">
        <v>20240611</v>
      </c>
      <c r="C3094">
        <v>490114</v>
      </c>
      <c r="D3094" t="s">
        <v>6190</v>
      </c>
      <c r="E3094" t="s">
        <v>1582</v>
      </c>
      <c r="F3094">
        <v>141</v>
      </c>
      <c r="G3094">
        <v>-485785</v>
      </c>
    </row>
    <row r="3095" spans="1:7" hidden="1">
      <c r="A3095" t="s">
        <v>132</v>
      </c>
      <c r="B3095">
        <v>20240611</v>
      </c>
      <c r="C3095">
        <v>490114</v>
      </c>
      <c r="D3095" t="s">
        <v>6190</v>
      </c>
      <c r="E3095" t="s">
        <v>8333</v>
      </c>
      <c r="F3095">
        <v>0</v>
      </c>
      <c r="G3095">
        <v>-310</v>
      </c>
    </row>
    <row r="3096" spans="1:7" hidden="1">
      <c r="A3096" t="s">
        <v>132</v>
      </c>
      <c r="B3096">
        <v>20240611</v>
      </c>
      <c r="C3096">
        <v>490114</v>
      </c>
      <c r="D3096" t="s">
        <v>6190</v>
      </c>
      <c r="E3096" t="s">
        <v>1583</v>
      </c>
      <c r="F3096">
        <v>0</v>
      </c>
      <c r="G3096">
        <v>-84403</v>
      </c>
    </row>
    <row r="3097" spans="1:7" hidden="1">
      <c r="A3097" t="s">
        <v>132</v>
      </c>
      <c r="B3097">
        <v>20240611</v>
      </c>
      <c r="C3097">
        <v>490114</v>
      </c>
      <c r="D3097" t="s">
        <v>6190</v>
      </c>
      <c r="E3097" t="s">
        <v>1207</v>
      </c>
      <c r="F3097">
        <v>0</v>
      </c>
      <c r="G3097">
        <v>-5527</v>
      </c>
    </row>
    <row r="3098" spans="1:7" hidden="1">
      <c r="A3098" t="s">
        <v>132</v>
      </c>
      <c r="B3098">
        <v>20240611</v>
      </c>
      <c r="C3098">
        <v>490114</v>
      </c>
      <c r="D3098" t="s">
        <v>6190</v>
      </c>
      <c r="E3098" t="s">
        <v>8358</v>
      </c>
      <c r="F3098">
        <v>0</v>
      </c>
      <c r="G3098">
        <v>-17687089</v>
      </c>
    </row>
    <row r="3099" spans="1:7" hidden="1">
      <c r="A3099" t="s">
        <v>132</v>
      </c>
      <c r="B3099">
        <v>20240612</v>
      </c>
      <c r="C3099">
        <v>490114</v>
      </c>
      <c r="D3099" t="s">
        <v>6190</v>
      </c>
      <c r="E3099" t="s">
        <v>1184</v>
      </c>
      <c r="F3099">
        <v>0</v>
      </c>
      <c r="G3099">
        <v>-339136</v>
      </c>
    </row>
    <row r="3100" spans="1:7" hidden="1">
      <c r="A3100" t="s">
        <v>132</v>
      </c>
      <c r="B3100">
        <v>20240612</v>
      </c>
      <c r="C3100">
        <v>490114</v>
      </c>
      <c r="D3100" t="s">
        <v>6190</v>
      </c>
      <c r="E3100" t="s">
        <v>1581</v>
      </c>
      <c r="F3100">
        <v>67</v>
      </c>
      <c r="G3100">
        <v>-22095367</v>
      </c>
    </row>
    <row r="3101" spans="1:7" hidden="1">
      <c r="A3101" t="s">
        <v>132</v>
      </c>
      <c r="B3101">
        <v>20240612</v>
      </c>
      <c r="C3101">
        <v>490114</v>
      </c>
      <c r="D3101" t="s">
        <v>6190</v>
      </c>
      <c r="E3101" t="s">
        <v>1085</v>
      </c>
      <c r="F3101">
        <v>0</v>
      </c>
      <c r="G3101">
        <v>-2336068</v>
      </c>
    </row>
    <row r="3102" spans="1:7" hidden="1">
      <c r="A3102" t="s">
        <v>132</v>
      </c>
      <c r="B3102">
        <v>20240612</v>
      </c>
      <c r="C3102">
        <v>490114</v>
      </c>
      <c r="D3102" t="s">
        <v>6190</v>
      </c>
      <c r="E3102" t="s">
        <v>1194</v>
      </c>
      <c r="F3102">
        <v>0</v>
      </c>
      <c r="G3102">
        <v>-57946618</v>
      </c>
    </row>
    <row r="3103" spans="1:7" hidden="1">
      <c r="A3103" t="s">
        <v>132</v>
      </c>
      <c r="B3103">
        <v>20240612</v>
      </c>
      <c r="C3103">
        <v>490114</v>
      </c>
      <c r="D3103" t="s">
        <v>6190</v>
      </c>
      <c r="E3103" t="s">
        <v>1181</v>
      </c>
      <c r="F3103">
        <v>45</v>
      </c>
      <c r="G3103">
        <v>8895596</v>
      </c>
    </row>
    <row r="3104" spans="1:7" hidden="1">
      <c r="A3104" t="s">
        <v>132</v>
      </c>
      <c r="B3104">
        <v>20240612</v>
      </c>
      <c r="C3104">
        <v>490114</v>
      </c>
      <c r="D3104" t="s">
        <v>6190</v>
      </c>
      <c r="E3104" t="s">
        <v>1084</v>
      </c>
      <c r="F3104">
        <v>52</v>
      </c>
      <c r="G3104">
        <v>12579337</v>
      </c>
    </row>
    <row r="3105" spans="1:7" hidden="1">
      <c r="A3105" t="s">
        <v>132</v>
      </c>
      <c r="B3105">
        <v>20240612</v>
      </c>
      <c r="C3105">
        <v>490114</v>
      </c>
      <c r="D3105" t="s">
        <v>6190</v>
      </c>
      <c r="E3105" t="s">
        <v>1035</v>
      </c>
      <c r="F3105">
        <v>440</v>
      </c>
      <c r="G3105">
        <v>11147543</v>
      </c>
    </row>
    <row r="3106" spans="1:7" hidden="1">
      <c r="A3106" t="s">
        <v>132</v>
      </c>
      <c r="B3106">
        <v>20240612</v>
      </c>
      <c r="C3106">
        <v>490114</v>
      </c>
      <c r="D3106" t="s">
        <v>6190</v>
      </c>
      <c r="E3106" t="s">
        <v>1066</v>
      </c>
      <c r="F3106">
        <v>88</v>
      </c>
      <c r="G3106">
        <v>10600939</v>
      </c>
    </row>
    <row r="3107" spans="1:7" hidden="1">
      <c r="A3107" t="s">
        <v>132</v>
      </c>
      <c r="B3107">
        <v>20240612</v>
      </c>
      <c r="C3107">
        <v>490114</v>
      </c>
      <c r="D3107" t="s">
        <v>6190</v>
      </c>
      <c r="E3107" t="s">
        <v>1064</v>
      </c>
      <c r="F3107">
        <v>0</v>
      </c>
      <c r="G3107">
        <v>-771157</v>
      </c>
    </row>
    <row r="3108" spans="1:7" hidden="1">
      <c r="A3108" t="s">
        <v>132</v>
      </c>
      <c r="B3108">
        <v>20240612</v>
      </c>
      <c r="C3108">
        <v>490114</v>
      </c>
      <c r="D3108" t="s">
        <v>6190</v>
      </c>
      <c r="E3108" t="s">
        <v>1092</v>
      </c>
      <c r="F3108">
        <v>0</v>
      </c>
      <c r="G3108">
        <v>-17321922</v>
      </c>
    </row>
    <row r="3109" spans="1:7" hidden="1">
      <c r="A3109" t="s">
        <v>132</v>
      </c>
      <c r="B3109">
        <v>20240612</v>
      </c>
      <c r="C3109">
        <v>490114</v>
      </c>
      <c r="D3109" t="s">
        <v>6190</v>
      </c>
      <c r="E3109" t="s">
        <v>9048</v>
      </c>
      <c r="F3109">
        <v>36</v>
      </c>
      <c r="G3109">
        <v>2170849</v>
      </c>
    </row>
    <row r="3110" spans="1:7" hidden="1">
      <c r="A3110" t="s">
        <v>132</v>
      </c>
      <c r="B3110">
        <v>20240612</v>
      </c>
      <c r="C3110">
        <v>490114</v>
      </c>
      <c r="D3110" t="s">
        <v>6190</v>
      </c>
      <c r="E3110" t="s">
        <v>8342</v>
      </c>
      <c r="F3110">
        <v>88</v>
      </c>
      <c r="G3110">
        <v>49611482</v>
      </c>
    </row>
    <row r="3111" spans="1:7" hidden="1">
      <c r="A3111" t="s">
        <v>132</v>
      </c>
      <c r="B3111">
        <v>20240612</v>
      </c>
      <c r="C3111">
        <v>490114</v>
      </c>
      <c r="D3111" t="s">
        <v>6190</v>
      </c>
      <c r="E3111" t="s">
        <v>1124</v>
      </c>
      <c r="F3111">
        <v>9</v>
      </c>
      <c r="G3111">
        <v>-132267</v>
      </c>
    </row>
    <row r="3112" spans="1:7" hidden="1">
      <c r="A3112" t="s">
        <v>132</v>
      </c>
      <c r="B3112">
        <v>20240612</v>
      </c>
      <c r="C3112">
        <v>490114</v>
      </c>
      <c r="D3112" t="s">
        <v>6190</v>
      </c>
      <c r="E3112" t="s">
        <v>1186</v>
      </c>
      <c r="F3112">
        <v>143</v>
      </c>
      <c r="G3112">
        <v>24280835</v>
      </c>
    </row>
    <row r="3113" spans="1:7" hidden="1">
      <c r="A3113" t="s">
        <v>132</v>
      </c>
      <c r="B3113">
        <v>20240612</v>
      </c>
      <c r="C3113">
        <v>490114</v>
      </c>
      <c r="D3113" t="s">
        <v>6190</v>
      </c>
      <c r="E3113" t="s">
        <v>1582</v>
      </c>
      <c r="F3113">
        <v>143</v>
      </c>
      <c r="G3113">
        <v>-485642</v>
      </c>
    </row>
    <row r="3114" spans="1:7" hidden="1">
      <c r="A3114" t="s">
        <v>132</v>
      </c>
      <c r="B3114">
        <v>20240612</v>
      </c>
      <c r="C3114">
        <v>490114</v>
      </c>
      <c r="D3114" t="s">
        <v>6190</v>
      </c>
      <c r="E3114" t="s">
        <v>8333</v>
      </c>
      <c r="F3114">
        <v>0</v>
      </c>
      <c r="G3114">
        <v>-310</v>
      </c>
    </row>
    <row r="3115" spans="1:7" hidden="1">
      <c r="A3115" t="s">
        <v>132</v>
      </c>
      <c r="B3115">
        <v>20240612</v>
      </c>
      <c r="C3115">
        <v>490114</v>
      </c>
      <c r="D3115" t="s">
        <v>6190</v>
      </c>
      <c r="E3115" t="s">
        <v>1583</v>
      </c>
      <c r="F3115">
        <v>0</v>
      </c>
      <c r="G3115">
        <v>-84403</v>
      </c>
    </row>
    <row r="3116" spans="1:7" hidden="1">
      <c r="A3116" t="s">
        <v>132</v>
      </c>
      <c r="B3116">
        <v>20240612</v>
      </c>
      <c r="C3116">
        <v>490114</v>
      </c>
      <c r="D3116" t="s">
        <v>6190</v>
      </c>
      <c r="E3116" t="s">
        <v>1207</v>
      </c>
      <c r="F3116">
        <v>0</v>
      </c>
      <c r="G3116">
        <v>-5527</v>
      </c>
    </row>
    <row r="3117" spans="1:7" hidden="1">
      <c r="A3117" t="s">
        <v>132</v>
      </c>
      <c r="B3117">
        <v>20240612</v>
      </c>
      <c r="C3117">
        <v>490114</v>
      </c>
      <c r="D3117" t="s">
        <v>6190</v>
      </c>
      <c r="E3117" t="s">
        <v>8358</v>
      </c>
      <c r="F3117">
        <v>0</v>
      </c>
      <c r="G3117">
        <v>-17687089</v>
      </c>
    </row>
    <row r="3118" spans="1:7" hidden="1">
      <c r="A3118" t="s">
        <v>132</v>
      </c>
      <c r="B3118">
        <v>20240613</v>
      </c>
      <c r="C3118">
        <v>490114</v>
      </c>
      <c r="D3118" t="s">
        <v>6190</v>
      </c>
      <c r="E3118" t="s">
        <v>1184</v>
      </c>
      <c r="F3118">
        <v>0</v>
      </c>
      <c r="G3118">
        <v>-339136</v>
      </c>
    </row>
    <row r="3119" spans="1:7" hidden="1">
      <c r="A3119" t="s">
        <v>132</v>
      </c>
      <c r="B3119">
        <v>20240613</v>
      </c>
      <c r="C3119">
        <v>490114</v>
      </c>
      <c r="D3119" t="s">
        <v>6190</v>
      </c>
      <c r="E3119" t="s">
        <v>1581</v>
      </c>
      <c r="F3119">
        <v>68</v>
      </c>
      <c r="G3119">
        <v>-22095299</v>
      </c>
    </row>
    <row r="3120" spans="1:7" hidden="1">
      <c r="A3120" t="s">
        <v>132</v>
      </c>
      <c r="B3120">
        <v>20240613</v>
      </c>
      <c r="C3120">
        <v>490114</v>
      </c>
      <c r="D3120" t="s">
        <v>6190</v>
      </c>
      <c r="E3120" t="s">
        <v>1085</v>
      </c>
      <c r="F3120">
        <v>0</v>
      </c>
      <c r="G3120">
        <v>-2336068</v>
      </c>
    </row>
    <row r="3121" spans="1:7" hidden="1">
      <c r="A3121" t="s">
        <v>132</v>
      </c>
      <c r="B3121">
        <v>20240613</v>
      </c>
      <c r="C3121">
        <v>490114</v>
      </c>
      <c r="D3121" t="s">
        <v>6190</v>
      </c>
      <c r="E3121" t="s">
        <v>1194</v>
      </c>
      <c r="F3121">
        <v>0</v>
      </c>
      <c r="G3121">
        <v>-57946618</v>
      </c>
    </row>
    <row r="3122" spans="1:7" hidden="1">
      <c r="A3122" t="s">
        <v>132</v>
      </c>
      <c r="B3122">
        <v>20240613</v>
      </c>
      <c r="C3122">
        <v>490114</v>
      </c>
      <c r="D3122" t="s">
        <v>6190</v>
      </c>
      <c r="E3122" t="s">
        <v>1181</v>
      </c>
      <c r="F3122">
        <v>46</v>
      </c>
      <c r="G3122">
        <v>8895642</v>
      </c>
    </row>
    <row r="3123" spans="1:7" hidden="1">
      <c r="A3123" t="s">
        <v>132</v>
      </c>
      <c r="B3123">
        <v>20240613</v>
      </c>
      <c r="C3123">
        <v>490114</v>
      </c>
      <c r="D3123" t="s">
        <v>6190</v>
      </c>
      <c r="E3123" t="s">
        <v>1084</v>
      </c>
      <c r="F3123">
        <v>52</v>
      </c>
      <c r="G3123">
        <v>12579389</v>
      </c>
    </row>
    <row r="3124" spans="1:7" hidden="1">
      <c r="A3124" t="s">
        <v>132</v>
      </c>
      <c r="B3124">
        <v>20240613</v>
      </c>
      <c r="C3124">
        <v>490114</v>
      </c>
      <c r="D3124" t="s">
        <v>6190</v>
      </c>
      <c r="E3124" t="s">
        <v>1035</v>
      </c>
      <c r="F3124">
        <v>445</v>
      </c>
      <c r="G3124">
        <v>11147988</v>
      </c>
    </row>
    <row r="3125" spans="1:7" hidden="1">
      <c r="A3125" t="s">
        <v>132</v>
      </c>
      <c r="B3125">
        <v>20240613</v>
      </c>
      <c r="C3125">
        <v>490114</v>
      </c>
      <c r="D3125" t="s">
        <v>6190</v>
      </c>
      <c r="E3125" t="s">
        <v>1066</v>
      </c>
      <c r="F3125">
        <v>90</v>
      </c>
      <c r="G3125">
        <v>10601029</v>
      </c>
    </row>
    <row r="3126" spans="1:7" hidden="1">
      <c r="A3126" t="s">
        <v>132</v>
      </c>
      <c r="B3126">
        <v>20240613</v>
      </c>
      <c r="C3126">
        <v>490114</v>
      </c>
      <c r="D3126" t="s">
        <v>6190</v>
      </c>
      <c r="E3126" t="s">
        <v>1064</v>
      </c>
      <c r="F3126">
        <v>0</v>
      </c>
      <c r="G3126">
        <v>-771157</v>
      </c>
    </row>
    <row r="3127" spans="1:7" hidden="1">
      <c r="A3127" t="s">
        <v>132</v>
      </c>
      <c r="B3127">
        <v>20240613</v>
      </c>
      <c r="C3127">
        <v>490114</v>
      </c>
      <c r="D3127" t="s">
        <v>6190</v>
      </c>
      <c r="E3127" t="s">
        <v>1092</v>
      </c>
      <c r="F3127">
        <v>0</v>
      </c>
      <c r="G3127">
        <v>-17321922</v>
      </c>
    </row>
    <row r="3128" spans="1:7" hidden="1">
      <c r="A3128" t="s">
        <v>132</v>
      </c>
      <c r="B3128">
        <v>20240613</v>
      </c>
      <c r="C3128">
        <v>490114</v>
      </c>
      <c r="D3128" t="s">
        <v>6190</v>
      </c>
      <c r="E3128" t="s">
        <v>9048</v>
      </c>
      <c r="F3128">
        <v>37</v>
      </c>
      <c r="G3128">
        <v>2170886</v>
      </c>
    </row>
    <row r="3129" spans="1:7" hidden="1">
      <c r="A3129" t="s">
        <v>132</v>
      </c>
      <c r="B3129">
        <v>20240613</v>
      </c>
      <c r="C3129">
        <v>490114</v>
      </c>
      <c r="D3129" t="s">
        <v>6190</v>
      </c>
      <c r="E3129" t="s">
        <v>8342</v>
      </c>
      <c r="F3129">
        <v>90</v>
      </c>
      <c r="G3129">
        <v>49611572</v>
      </c>
    </row>
    <row r="3130" spans="1:7" hidden="1">
      <c r="A3130" t="s">
        <v>132</v>
      </c>
      <c r="B3130">
        <v>20240613</v>
      </c>
      <c r="C3130">
        <v>490114</v>
      </c>
      <c r="D3130" t="s">
        <v>6190</v>
      </c>
      <c r="E3130" t="s">
        <v>1124</v>
      </c>
      <c r="F3130">
        <v>9</v>
      </c>
      <c r="G3130">
        <v>-132258</v>
      </c>
    </row>
    <row r="3131" spans="1:7" hidden="1">
      <c r="A3131" t="s">
        <v>132</v>
      </c>
      <c r="B3131">
        <v>20240613</v>
      </c>
      <c r="C3131">
        <v>490114</v>
      </c>
      <c r="D3131" t="s">
        <v>6190</v>
      </c>
      <c r="E3131" t="s">
        <v>1186</v>
      </c>
      <c r="F3131">
        <v>146</v>
      </c>
      <c r="G3131">
        <v>24280981</v>
      </c>
    </row>
    <row r="3132" spans="1:7" hidden="1">
      <c r="A3132" t="s">
        <v>132</v>
      </c>
      <c r="B3132">
        <v>20240613</v>
      </c>
      <c r="C3132">
        <v>490114</v>
      </c>
      <c r="D3132" t="s">
        <v>6190</v>
      </c>
      <c r="E3132" t="s">
        <v>1582</v>
      </c>
      <c r="F3132">
        <v>146</v>
      </c>
      <c r="G3132">
        <v>-485496</v>
      </c>
    </row>
    <row r="3133" spans="1:7" hidden="1">
      <c r="A3133" t="s">
        <v>132</v>
      </c>
      <c r="B3133">
        <v>20240613</v>
      </c>
      <c r="C3133">
        <v>490114</v>
      </c>
      <c r="D3133" t="s">
        <v>6190</v>
      </c>
      <c r="E3133" t="s">
        <v>8333</v>
      </c>
      <c r="F3133">
        <v>0</v>
      </c>
      <c r="G3133">
        <v>-310</v>
      </c>
    </row>
    <row r="3134" spans="1:7" hidden="1">
      <c r="A3134" t="s">
        <v>132</v>
      </c>
      <c r="B3134">
        <v>20240613</v>
      </c>
      <c r="C3134">
        <v>490114</v>
      </c>
      <c r="D3134" t="s">
        <v>6190</v>
      </c>
      <c r="E3134" t="s">
        <v>1583</v>
      </c>
      <c r="F3134">
        <v>0</v>
      </c>
      <c r="G3134">
        <v>-84403</v>
      </c>
    </row>
    <row r="3135" spans="1:7" hidden="1">
      <c r="A3135" t="s">
        <v>132</v>
      </c>
      <c r="B3135">
        <v>20240613</v>
      </c>
      <c r="C3135">
        <v>490114</v>
      </c>
      <c r="D3135" t="s">
        <v>6190</v>
      </c>
      <c r="E3135" t="s">
        <v>1207</v>
      </c>
      <c r="F3135">
        <v>0</v>
      </c>
      <c r="G3135">
        <v>-5527</v>
      </c>
    </row>
    <row r="3136" spans="1:7" hidden="1">
      <c r="A3136" t="s">
        <v>132</v>
      </c>
      <c r="B3136">
        <v>20240613</v>
      </c>
      <c r="C3136">
        <v>490114</v>
      </c>
      <c r="D3136" t="s">
        <v>6190</v>
      </c>
      <c r="E3136" t="s">
        <v>8358</v>
      </c>
      <c r="F3136">
        <v>0</v>
      </c>
      <c r="G3136">
        <v>-17687089</v>
      </c>
    </row>
    <row r="3137" spans="1:7" hidden="1">
      <c r="A3137" t="s">
        <v>132</v>
      </c>
      <c r="B3137">
        <v>20240614</v>
      </c>
      <c r="C3137">
        <v>490114</v>
      </c>
      <c r="D3137" t="s">
        <v>6190</v>
      </c>
      <c r="E3137" t="s">
        <v>1184</v>
      </c>
      <c r="F3137">
        <v>0</v>
      </c>
      <c r="G3137">
        <v>-339136</v>
      </c>
    </row>
    <row r="3138" spans="1:7" hidden="1">
      <c r="A3138" t="s">
        <v>132</v>
      </c>
      <c r="B3138">
        <v>20240614</v>
      </c>
      <c r="C3138">
        <v>490114</v>
      </c>
      <c r="D3138" t="s">
        <v>6190</v>
      </c>
      <c r="E3138" t="s">
        <v>1581</v>
      </c>
      <c r="F3138">
        <v>68</v>
      </c>
      <c r="G3138">
        <v>-22095231</v>
      </c>
    </row>
    <row r="3139" spans="1:7" hidden="1">
      <c r="A3139" t="s">
        <v>132</v>
      </c>
      <c r="B3139">
        <v>20240614</v>
      </c>
      <c r="C3139">
        <v>490114</v>
      </c>
      <c r="D3139" t="s">
        <v>6190</v>
      </c>
      <c r="E3139" t="s">
        <v>1085</v>
      </c>
      <c r="F3139">
        <v>0</v>
      </c>
      <c r="G3139">
        <v>-2336068</v>
      </c>
    </row>
    <row r="3140" spans="1:7" hidden="1">
      <c r="A3140" t="s">
        <v>132</v>
      </c>
      <c r="B3140">
        <v>20240614</v>
      </c>
      <c r="C3140">
        <v>490114</v>
      </c>
      <c r="D3140" t="s">
        <v>6190</v>
      </c>
      <c r="E3140" t="s">
        <v>1194</v>
      </c>
      <c r="F3140">
        <v>0</v>
      </c>
      <c r="G3140">
        <v>-57946618</v>
      </c>
    </row>
    <row r="3141" spans="1:7" hidden="1">
      <c r="A3141" t="s">
        <v>132</v>
      </c>
      <c r="B3141">
        <v>20240614</v>
      </c>
      <c r="C3141">
        <v>490114</v>
      </c>
      <c r="D3141" t="s">
        <v>6190</v>
      </c>
      <c r="E3141" t="s">
        <v>1181</v>
      </c>
      <c r="F3141">
        <v>46</v>
      </c>
      <c r="G3141">
        <v>8895688</v>
      </c>
    </row>
    <row r="3142" spans="1:7" hidden="1">
      <c r="A3142" t="s">
        <v>132</v>
      </c>
      <c r="B3142">
        <v>20240614</v>
      </c>
      <c r="C3142">
        <v>490114</v>
      </c>
      <c r="D3142" t="s">
        <v>6190</v>
      </c>
      <c r="E3142" t="s">
        <v>1084</v>
      </c>
      <c r="F3142">
        <v>53</v>
      </c>
      <c r="G3142">
        <v>12579442</v>
      </c>
    </row>
    <row r="3143" spans="1:7" hidden="1">
      <c r="A3143" t="s">
        <v>132</v>
      </c>
      <c r="B3143">
        <v>20240614</v>
      </c>
      <c r="C3143">
        <v>490114</v>
      </c>
      <c r="D3143" t="s">
        <v>6190</v>
      </c>
      <c r="E3143" t="s">
        <v>1035</v>
      </c>
      <c r="F3143">
        <v>450</v>
      </c>
      <c r="G3143">
        <v>11148438</v>
      </c>
    </row>
    <row r="3144" spans="1:7" hidden="1">
      <c r="A3144" t="s">
        <v>132</v>
      </c>
      <c r="B3144">
        <v>20240614</v>
      </c>
      <c r="C3144">
        <v>490114</v>
      </c>
      <c r="D3144" t="s">
        <v>6190</v>
      </c>
      <c r="E3144" t="s">
        <v>1066</v>
      </c>
      <c r="F3144">
        <v>90</v>
      </c>
      <c r="G3144">
        <v>10601119</v>
      </c>
    </row>
    <row r="3145" spans="1:7" hidden="1">
      <c r="A3145" t="s">
        <v>132</v>
      </c>
      <c r="B3145">
        <v>20240614</v>
      </c>
      <c r="C3145">
        <v>490114</v>
      </c>
      <c r="D3145" t="s">
        <v>6190</v>
      </c>
      <c r="E3145" t="s">
        <v>1064</v>
      </c>
      <c r="F3145">
        <v>0</v>
      </c>
      <c r="G3145">
        <v>-771157</v>
      </c>
    </row>
    <row r="3146" spans="1:7" hidden="1">
      <c r="A3146" t="s">
        <v>132</v>
      </c>
      <c r="B3146">
        <v>20240614</v>
      </c>
      <c r="C3146">
        <v>490114</v>
      </c>
      <c r="D3146" t="s">
        <v>6190</v>
      </c>
      <c r="E3146" t="s">
        <v>1092</v>
      </c>
      <c r="F3146">
        <v>0</v>
      </c>
      <c r="G3146">
        <v>-17321922</v>
      </c>
    </row>
    <row r="3147" spans="1:7" hidden="1">
      <c r="A3147" t="s">
        <v>132</v>
      </c>
      <c r="B3147">
        <v>20240614</v>
      </c>
      <c r="C3147">
        <v>490114</v>
      </c>
      <c r="D3147" t="s">
        <v>6190</v>
      </c>
      <c r="E3147" t="s">
        <v>9048</v>
      </c>
      <c r="F3147">
        <v>37</v>
      </c>
      <c r="G3147">
        <v>2170923</v>
      </c>
    </row>
    <row r="3148" spans="1:7" hidden="1">
      <c r="A3148" t="s">
        <v>132</v>
      </c>
      <c r="B3148">
        <v>20240614</v>
      </c>
      <c r="C3148">
        <v>490114</v>
      </c>
      <c r="D3148" t="s">
        <v>6190</v>
      </c>
      <c r="E3148" t="s">
        <v>8342</v>
      </c>
      <c r="F3148">
        <v>90</v>
      </c>
      <c r="G3148">
        <v>49611662</v>
      </c>
    </row>
    <row r="3149" spans="1:7" hidden="1">
      <c r="A3149" t="s">
        <v>132</v>
      </c>
      <c r="B3149">
        <v>20240614</v>
      </c>
      <c r="C3149">
        <v>490114</v>
      </c>
      <c r="D3149" t="s">
        <v>6190</v>
      </c>
      <c r="E3149" t="s">
        <v>1124</v>
      </c>
      <c r="F3149">
        <v>9</v>
      </c>
      <c r="G3149">
        <v>-132249</v>
      </c>
    </row>
    <row r="3150" spans="1:7" hidden="1">
      <c r="A3150" t="s">
        <v>132</v>
      </c>
      <c r="B3150">
        <v>20240614</v>
      </c>
      <c r="C3150">
        <v>490114</v>
      </c>
      <c r="D3150" t="s">
        <v>6190</v>
      </c>
      <c r="E3150" t="s">
        <v>1186</v>
      </c>
      <c r="F3150">
        <v>146</v>
      </c>
      <c r="G3150">
        <v>24281127</v>
      </c>
    </row>
    <row r="3151" spans="1:7" hidden="1">
      <c r="A3151" t="s">
        <v>132</v>
      </c>
      <c r="B3151">
        <v>20240614</v>
      </c>
      <c r="C3151">
        <v>490114</v>
      </c>
      <c r="D3151" t="s">
        <v>6190</v>
      </c>
      <c r="E3151" t="s">
        <v>1582</v>
      </c>
      <c r="F3151">
        <v>146</v>
      </c>
      <c r="G3151">
        <v>-485350</v>
      </c>
    </row>
    <row r="3152" spans="1:7" hidden="1">
      <c r="A3152" t="s">
        <v>132</v>
      </c>
      <c r="B3152">
        <v>20240614</v>
      </c>
      <c r="C3152">
        <v>490114</v>
      </c>
      <c r="D3152" t="s">
        <v>6190</v>
      </c>
      <c r="E3152" t="s">
        <v>8333</v>
      </c>
      <c r="F3152">
        <v>0</v>
      </c>
      <c r="G3152">
        <v>-310</v>
      </c>
    </row>
    <row r="3153" spans="1:7" hidden="1">
      <c r="A3153" t="s">
        <v>132</v>
      </c>
      <c r="B3153">
        <v>20240614</v>
      </c>
      <c r="C3153">
        <v>490114</v>
      </c>
      <c r="D3153" t="s">
        <v>6190</v>
      </c>
      <c r="E3153" t="s">
        <v>1583</v>
      </c>
      <c r="F3153">
        <v>0</v>
      </c>
      <c r="G3153">
        <v>-84403</v>
      </c>
    </row>
    <row r="3154" spans="1:7" hidden="1">
      <c r="A3154" t="s">
        <v>132</v>
      </c>
      <c r="B3154">
        <v>20240614</v>
      </c>
      <c r="C3154">
        <v>490114</v>
      </c>
      <c r="D3154" t="s">
        <v>6190</v>
      </c>
      <c r="E3154" t="s">
        <v>1207</v>
      </c>
      <c r="F3154">
        <v>0</v>
      </c>
      <c r="G3154">
        <v>-5527</v>
      </c>
    </row>
    <row r="3155" spans="1:7" hidden="1">
      <c r="A3155" t="s">
        <v>132</v>
      </c>
      <c r="B3155">
        <v>20240614</v>
      </c>
      <c r="C3155">
        <v>490114</v>
      </c>
      <c r="D3155" t="s">
        <v>6190</v>
      </c>
      <c r="E3155" t="s">
        <v>8358</v>
      </c>
      <c r="F3155">
        <v>0</v>
      </c>
      <c r="G3155">
        <v>-17687089</v>
      </c>
    </row>
    <row r="3156" spans="1:7" hidden="1">
      <c r="A3156" t="s">
        <v>132</v>
      </c>
      <c r="B3156">
        <v>20240615</v>
      </c>
      <c r="C3156">
        <v>490114</v>
      </c>
      <c r="D3156" t="s">
        <v>6190</v>
      </c>
      <c r="E3156" t="s">
        <v>1184</v>
      </c>
      <c r="F3156">
        <v>0</v>
      </c>
      <c r="G3156">
        <v>-339136</v>
      </c>
    </row>
    <row r="3157" spans="1:7" hidden="1">
      <c r="A3157" t="s">
        <v>132</v>
      </c>
      <c r="B3157">
        <v>20240615</v>
      </c>
      <c r="C3157">
        <v>490114</v>
      </c>
      <c r="D3157" t="s">
        <v>6190</v>
      </c>
      <c r="E3157" t="s">
        <v>1581</v>
      </c>
      <c r="F3157">
        <v>68</v>
      </c>
      <c r="G3157">
        <v>-22095163</v>
      </c>
    </row>
    <row r="3158" spans="1:7" hidden="1">
      <c r="A3158" t="s">
        <v>132</v>
      </c>
      <c r="B3158">
        <v>20240615</v>
      </c>
      <c r="C3158">
        <v>490114</v>
      </c>
      <c r="D3158" t="s">
        <v>6190</v>
      </c>
      <c r="E3158" t="s">
        <v>1085</v>
      </c>
      <c r="F3158">
        <v>0</v>
      </c>
      <c r="G3158">
        <v>-2336068</v>
      </c>
    </row>
    <row r="3159" spans="1:7" hidden="1">
      <c r="A3159" t="s">
        <v>132</v>
      </c>
      <c r="B3159">
        <v>20240615</v>
      </c>
      <c r="C3159">
        <v>490114</v>
      </c>
      <c r="D3159" t="s">
        <v>6190</v>
      </c>
      <c r="E3159" t="s">
        <v>1194</v>
      </c>
      <c r="F3159">
        <v>0</v>
      </c>
      <c r="G3159">
        <v>-57946618</v>
      </c>
    </row>
    <row r="3160" spans="1:7" hidden="1">
      <c r="A3160" t="s">
        <v>132</v>
      </c>
      <c r="B3160">
        <v>20240615</v>
      </c>
      <c r="C3160">
        <v>490114</v>
      </c>
      <c r="D3160" t="s">
        <v>6190</v>
      </c>
      <c r="E3160" t="s">
        <v>1181</v>
      </c>
      <c r="F3160">
        <v>46</v>
      </c>
      <c r="G3160">
        <v>8895734</v>
      </c>
    </row>
    <row r="3161" spans="1:7" hidden="1">
      <c r="A3161" t="s">
        <v>132</v>
      </c>
      <c r="B3161">
        <v>20240615</v>
      </c>
      <c r="C3161">
        <v>490114</v>
      </c>
      <c r="D3161" t="s">
        <v>6190</v>
      </c>
      <c r="E3161" t="s">
        <v>1084</v>
      </c>
      <c r="F3161">
        <v>53</v>
      </c>
      <c r="G3161">
        <v>12579495</v>
      </c>
    </row>
    <row r="3162" spans="1:7" hidden="1">
      <c r="A3162" t="s">
        <v>132</v>
      </c>
      <c r="B3162">
        <v>20240615</v>
      </c>
      <c r="C3162">
        <v>490114</v>
      </c>
      <c r="D3162" t="s">
        <v>6190</v>
      </c>
      <c r="E3162" t="s">
        <v>1035</v>
      </c>
      <c r="F3162">
        <v>450</v>
      </c>
      <c r="G3162">
        <v>11148888</v>
      </c>
    </row>
    <row r="3163" spans="1:7" hidden="1">
      <c r="A3163" t="s">
        <v>132</v>
      </c>
      <c r="B3163">
        <v>20240615</v>
      </c>
      <c r="C3163">
        <v>490114</v>
      </c>
      <c r="D3163" t="s">
        <v>6190</v>
      </c>
      <c r="E3163" t="s">
        <v>1066</v>
      </c>
      <c r="F3163">
        <v>90</v>
      </c>
      <c r="G3163">
        <v>10601209</v>
      </c>
    </row>
    <row r="3164" spans="1:7" hidden="1">
      <c r="A3164" t="s">
        <v>132</v>
      </c>
      <c r="B3164">
        <v>20240615</v>
      </c>
      <c r="C3164">
        <v>490114</v>
      </c>
      <c r="D3164" t="s">
        <v>6190</v>
      </c>
      <c r="E3164" t="s">
        <v>1064</v>
      </c>
      <c r="F3164">
        <v>0</v>
      </c>
      <c r="G3164">
        <v>-771157</v>
      </c>
    </row>
    <row r="3165" spans="1:7" hidden="1">
      <c r="A3165" t="s">
        <v>132</v>
      </c>
      <c r="B3165">
        <v>20240615</v>
      </c>
      <c r="C3165">
        <v>490114</v>
      </c>
      <c r="D3165" t="s">
        <v>6190</v>
      </c>
      <c r="E3165" t="s">
        <v>1092</v>
      </c>
      <c r="F3165">
        <v>0</v>
      </c>
      <c r="G3165">
        <v>-17321922</v>
      </c>
    </row>
    <row r="3166" spans="1:7" hidden="1">
      <c r="A3166" t="s">
        <v>132</v>
      </c>
      <c r="B3166">
        <v>20240615</v>
      </c>
      <c r="C3166">
        <v>490114</v>
      </c>
      <c r="D3166" t="s">
        <v>6190</v>
      </c>
      <c r="E3166" t="s">
        <v>9048</v>
      </c>
      <c r="F3166">
        <v>37</v>
      </c>
      <c r="G3166">
        <v>2170960</v>
      </c>
    </row>
    <row r="3167" spans="1:7" hidden="1">
      <c r="A3167" t="s">
        <v>132</v>
      </c>
      <c r="B3167">
        <v>20240615</v>
      </c>
      <c r="C3167">
        <v>490114</v>
      </c>
      <c r="D3167" t="s">
        <v>6190</v>
      </c>
      <c r="E3167" t="s">
        <v>8342</v>
      </c>
      <c r="F3167">
        <v>90</v>
      </c>
      <c r="G3167">
        <v>49611752</v>
      </c>
    </row>
    <row r="3168" spans="1:7" hidden="1">
      <c r="A3168" t="s">
        <v>132</v>
      </c>
      <c r="B3168">
        <v>20240615</v>
      </c>
      <c r="C3168">
        <v>490114</v>
      </c>
      <c r="D3168" t="s">
        <v>6190</v>
      </c>
      <c r="E3168" t="s">
        <v>1124</v>
      </c>
      <c r="F3168">
        <v>9</v>
      </c>
      <c r="G3168">
        <v>-132240</v>
      </c>
    </row>
    <row r="3169" spans="1:7" hidden="1">
      <c r="A3169" t="s">
        <v>132</v>
      </c>
      <c r="B3169">
        <v>20240615</v>
      </c>
      <c r="C3169">
        <v>490114</v>
      </c>
      <c r="D3169" t="s">
        <v>6190</v>
      </c>
      <c r="E3169" t="s">
        <v>1186</v>
      </c>
      <c r="F3169">
        <v>146</v>
      </c>
      <c r="G3169">
        <v>24281273</v>
      </c>
    </row>
    <row r="3170" spans="1:7" hidden="1">
      <c r="A3170" t="s">
        <v>132</v>
      </c>
      <c r="B3170">
        <v>20240615</v>
      </c>
      <c r="C3170">
        <v>490114</v>
      </c>
      <c r="D3170" t="s">
        <v>6190</v>
      </c>
      <c r="E3170" t="s">
        <v>1582</v>
      </c>
      <c r="F3170">
        <v>146</v>
      </c>
      <c r="G3170">
        <v>-485204</v>
      </c>
    </row>
    <row r="3171" spans="1:7" hidden="1">
      <c r="A3171" t="s">
        <v>132</v>
      </c>
      <c r="B3171">
        <v>20240615</v>
      </c>
      <c r="C3171">
        <v>490114</v>
      </c>
      <c r="D3171" t="s">
        <v>6190</v>
      </c>
      <c r="E3171" t="s">
        <v>8333</v>
      </c>
      <c r="F3171">
        <v>0</v>
      </c>
      <c r="G3171">
        <v>-310</v>
      </c>
    </row>
    <row r="3172" spans="1:7" hidden="1">
      <c r="A3172" t="s">
        <v>132</v>
      </c>
      <c r="B3172">
        <v>20240615</v>
      </c>
      <c r="C3172">
        <v>490114</v>
      </c>
      <c r="D3172" t="s">
        <v>6190</v>
      </c>
      <c r="E3172" t="s">
        <v>1583</v>
      </c>
      <c r="F3172">
        <v>0</v>
      </c>
      <c r="G3172">
        <v>-84403</v>
      </c>
    </row>
    <row r="3173" spans="1:7" hidden="1">
      <c r="A3173" t="s">
        <v>132</v>
      </c>
      <c r="B3173">
        <v>20240615</v>
      </c>
      <c r="C3173">
        <v>490114</v>
      </c>
      <c r="D3173" t="s">
        <v>6190</v>
      </c>
      <c r="E3173" t="s">
        <v>1207</v>
      </c>
      <c r="F3173">
        <v>0</v>
      </c>
      <c r="G3173">
        <v>-5527</v>
      </c>
    </row>
    <row r="3174" spans="1:7" hidden="1">
      <c r="A3174" t="s">
        <v>132</v>
      </c>
      <c r="B3174">
        <v>20240615</v>
      </c>
      <c r="C3174">
        <v>490114</v>
      </c>
      <c r="D3174" t="s">
        <v>6190</v>
      </c>
      <c r="E3174" t="s">
        <v>8358</v>
      </c>
      <c r="F3174">
        <v>0</v>
      </c>
      <c r="G3174">
        <v>-17687089</v>
      </c>
    </row>
    <row r="3175" spans="1:7" hidden="1">
      <c r="A3175" t="s">
        <v>132</v>
      </c>
      <c r="B3175">
        <v>20240616</v>
      </c>
      <c r="C3175">
        <v>490114</v>
      </c>
      <c r="D3175" t="s">
        <v>6190</v>
      </c>
      <c r="E3175" t="s">
        <v>1184</v>
      </c>
      <c r="F3175">
        <v>0</v>
      </c>
      <c r="G3175">
        <v>-339136</v>
      </c>
    </row>
    <row r="3176" spans="1:7" hidden="1">
      <c r="A3176" t="s">
        <v>132</v>
      </c>
      <c r="B3176">
        <v>20240616</v>
      </c>
      <c r="C3176">
        <v>490114</v>
      </c>
      <c r="D3176" t="s">
        <v>6190</v>
      </c>
      <c r="E3176" t="s">
        <v>1581</v>
      </c>
      <c r="F3176">
        <v>68</v>
      </c>
      <c r="G3176">
        <v>-22095095</v>
      </c>
    </row>
    <row r="3177" spans="1:7" hidden="1">
      <c r="A3177" t="s">
        <v>132</v>
      </c>
      <c r="B3177">
        <v>20240616</v>
      </c>
      <c r="C3177">
        <v>490114</v>
      </c>
      <c r="D3177" t="s">
        <v>6190</v>
      </c>
      <c r="E3177" t="s">
        <v>1085</v>
      </c>
      <c r="F3177">
        <v>0</v>
      </c>
      <c r="G3177">
        <v>-2336068</v>
      </c>
    </row>
    <row r="3178" spans="1:7" hidden="1">
      <c r="A3178" t="s">
        <v>132</v>
      </c>
      <c r="B3178">
        <v>20240616</v>
      </c>
      <c r="C3178">
        <v>490114</v>
      </c>
      <c r="D3178" t="s">
        <v>6190</v>
      </c>
      <c r="E3178" t="s">
        <v>1194</v>
      </c>
      <c r="F3178">
        <v>0</v>
      </c>
      <c r="G3178">
        <v>-57946618</v>
      </c>
    </row>
    <row r="3179" spans="1:7" hidden="1">
      <c r="A3179" t="s">
        <v>132</v>
      </c>
      <c r="B3179">
        <v>20240616</v>
      </c>
      <c r="C3179">
        <v>490114</v>
      </c>
      <c r="D3179" t="s">
        <v>6190</v>
      </c>
      <c r="E3179" t="s">
        <v>1181</v>
      </c>
      <c r="F3179">
        <v>46</v>
      </c>
      <c r="G3179">
        <v>8895780</v>
      </c>
    </row>
    <row r="3180" spans="1:7" hidden="1">
      <c r="A3180" t="s">
        <v>132</v>
      </c>
      <c r="B3180">
        <v>20240616</v>
      </c>
      <c r="C3180">
        <v>490114</v>
      </c>
      <c r="D3180" t="s">
        <v>6190</v>
      </c>
      <c r="E3180" t="s">
        <v>1084</v>
      </c>
      <c r="F3180">
        <v>53</v>
      </c>
      <c r="G3180">
        <v>12579548</v>
      </c>
    </row>
    <row r="3181" spans="1:7" hidden="1">
      <c r="A3181" t="s">
        <v>132</v>
      </c>
      <c r="B3181">
        <v>20240616</v>
      </c>
      <c r="C3181">
        <v>490114</v>
      </c>
      <c r="D3181" t="s">
        <v>6190</v>
      </c>
      <c r="E3181" t="s">
        <v>1035</v>
      </c>
      <c r="F3181">
        <v>450</v>
      </c>
      <c r="G3181">
        <v>11149338</v>
      </c>
    </row>
    <row r="3182" spans="1:7" hidden="1">
      <c r="A3182" t="s">
        <v>132</v>
      </c>
      <c r="B3182">
        <v>20240616</v>
      </c>
      <c r="C3182">
        <v>490114</v>
      </c>
      <c r="D3182" t="s">
        <v>6190</v>
      </c>
      <c r="E3182" t="s">
        <v>1066</v>
      </c>
      <c r="F3182">
        <v>90</v>
      </c>
      <c r="G3182">
        <v>10601299</v>
      </c>
    </row>
    <row r="3183" spans="1:7" hidden="1">
      <c r="A3183" t="s">
        <v>132</v>
      </c>
      <c r="B3183">
        <v>20240616</v>
      </c>
      <c r="C3183">
        <v>490114</v>
      </c>
      <c r="D3183" t="s">
        <v>6190</v>
      </c>
      <c r="E3183" t="s">
        <v>1064</v>
      </c>
      <c r="F3183">
        <v>0</v>
      </c>
      <c r="G3183">
        <v>-771157</v>
      </c>
    </row>
    <row r="3184" spans="1:7" hidden="1">
      <c r="A3184" t="s">
        <v>132</v>
      </c>
      <c r="B3184">
        <v>20240616</v>
      </c>
      <c r="C3184">
        <v>490114</v>
      </c>
      <c r="D3184" t="s">
        <v>6190</v>
      </c>
      <c r="E3184" t="s">
        <v>1092</v>
      </c>
      <c r="F3184">
        <v>0</v>
      </c>
      <c r="G3184">
        <v>-17321922</v>
      </c>
    </row>
    <row r="3185" spans="1:7" hidden="1">
      <c r="A3185" t="s">
        <v>132</v>
      </c>
      <c r="B3185">
        <v>20240616</v>
      </c>
      <c r="C3185">
        <v>490114</v>
      </c>
      <c r="D3185" t="s">
        <v>6190</v>
      </c>
      <c r="E3185" t="s">
        <v>9048</v>
      </c>
      <c r="F3185">
        <v>37</v>
      </c>
      <c r="G3185">
        <v>2170997</v>
      </c>
    </row>
    <row r="3186" spans="1:7" hidden="1">
      <c r="A3186" t="s">
        <v>132</v>
      </c>
      <c r="B3186">
        <v>20240616</v>
      </c>
      <c r="C3186">
        <v>490114</v>
      </c>
      <c r="D3186" t="s">
        <v>6190</v>
      </c>
      <c r="E3186" t="s">
        <v>8342</v>
      </c>
      <c r="F3186">
        <v>90</v>
      </c>
      <c r="G3186">
        <v>49611842</v>
      </c>
    </row>
    <row r="3187" spans="1:7" hidden="1">
      <c r="A3187" t="s">
        <v>132</v>
      </c>
      <c r="B3187">
        <v>20240616</v>
      </c>
      <c r="C3187">
        <v>490114</v>
      </c>
      <c r="D3187" t="s">
        <v>6190</v>
      </c>
      <c r="E3187" t="s">
        <v>1124</v>
      </c>
      <c r="F3187">
        <v>9</v>
      </c>
      <c r="G3187">
        <v>-132231</v>
      </c>
    </row>
    <row r="3188" spans="1:7" hidden="1">
      <c r="A3188" t="s">
        <v>132</v>
      </c>
      <c r="B3188">
        <v>20240616</v>
      </c>
      <c r="C3188">
        <v>490114</v>
      </c>
      <c r="D3188" t="s">
        <v>6190</v>
      </c>
      <c r="E3188" t="s">
        <v>1186</v>
      </c>
      <c r="F3188">
        <v>146</v>
      </c>
      <c r="G3188">
        <v>24281419</v>
      </c>
    </row>
    <row r="3189" spans="1:7" hidden="1">
      <c r="A3189" t="s">
        <v>132</v>
      </c>
      <c r="B3189">
        <v>20240616</v>
      </c>
      <c r="C3189">
        <v>490114</v>
      </c>
      <c r="D3189" t="s">
        <v>6190</v>
      </c>
      <c r="E3189" t="s">
        <v>1582</v>
      </c>
      <c r="F3189">
        <v>146</v>
      </c>
      <c r="G3189">
        <v>-485058</v>
      </c>
    </row>
    <row r="3190" spans="1:7" hidden="1">
      <c r="A3190" t="s">
        <v>132</v>
      </c>
      <c r="B3190">
        <v>20240616</v>
      </c>
      <c r="C3190">
        <v>490114</v>
      </c>
      <c r="D3190" t="s">
        <v>6190</v>
      </c>
      <c r="E3190" t="s">
        <v>8333</v>
      </c>
      <c r="F3190">
        <v>0</v>
      </c>
      <c r="G3190">
        <v>-310</v>
      </c>
    </row>
    <row r="3191" spans="1:7" hidden="1">
      <c r="A3191" t="s">
        <v>132</v>
      </c>
      <c r="B3191">
        <v>20240616</v>
      </c>
      <c r="C3191">
        <v>490114</v>
      </c>
      <c r="D3191" t="s">
        <v>6190</v>
      </c>
      <c r="E3191" t="s">
        <v>1583</v>
      </c>
      <c r="F3191">
        <v>0</v>
      </c>
      <c r="G3191">
        <v>-84403</v>
      </c>
    </row>
    <row r="3192" spans="1:7" hidden="1">
      <c r="A3192" t="s">
        <v>132</v>
      </c>
      <c r="B3192">
        <v>20240616</v>
      </c>
      <c r="C3192">
        <v>490114</v>
      </c>
      <c r="D3192" t="s">
        <v>6190</v>
      </c>
      <c r="E3192" t="s">
        <v>1207</v>
      </c>
      <c r="F3192">
        <v>0</v>
      </c>
      <c r="G3192">
        <v>-5527</v>
      </c>
    </row>
    <row r="3193" spans="1:7" hidden="1">
      <c r="A3193" t="s">
        <v>132</v>
      </c>
      <c r="B3193">
        <v>20240616</v>
      </c>
      <c r="C3193">
        <v>490114</v>
      </c>
      <c r="D3193" t="s">
        <v>6190</v>
      </c>
      <c r="E3193" t="s">
        <v>8358</v>
      </c>
      <c r="F3193">
        <v>0</v>
      </c>
      <c r="G3193">
        <v>-17687089</v>
      </c>
    </row>
    <row r="3194" spans="1:7" hidden="1">
      <c r="A3194" t="s">
        <v>132</v>
      </c>
      <c r="B3194">
        <v>20240617</v>
      </c>
      <c r="C3194">
        <v>490114</v>
      </c>
      <c r="D3194" t="s">
        <v>6190</v>
      </c>
      <c r="E3194" t="s">
        <v>1184</v>
      </c>
      <c r="F3194">
        <v>0</v>
      </c>
      <c r="G3194">
        <v>-339136</v>
      </c>
    </row>
    <row r="3195" spans="1:7" hidden="1">
      <c r="A3195" t="s">
        <v>132</v>
      </c>
      <c r="B3195">
        <v>20240617</v>
      </c>
      <c r="C3195">
        <v>490114</v>
      </c>
      <c r="D3195" t="s">
        <v>6190</v>
      </c>
      <c r="E3195" t="s">
        <v>1581</v>
      </c>
      <c r="F3195">
        <v>64</v>
      </c>
      <c r="G3195">
        <v>-22095031</v>
      </c>
    </row>
    <row r="3196" spans="1:7" hidden="1">
      <c r="A3196" t="s">
        <v>132</v>
      </c>
      <c r="B3196">
        <v>20240617</v>
      </c>
      <c r="C3196">
        <v>490114</v>
      </c>
      <c r="D3196" t="s">
        <v>6190</v>
      </c>
      <c r="E3196" t="s">
        <v>1085</v>
      </c>
      <c r="F3196">
        <v>0</v>
      </c>
      <c r="G3196">
        <v>-2336068</v>
      </c>
    </row>
    <row r="3197" spans="1:7" hidden="1">
      <c r="A3197" t="s">
        <v>132</v>
      </c>
      <c r="B3197">
        <v>20240617</v>
      </c>
      <c r="C3197">
        <v>490114</v>
      </c>
      <c r="D3197" t="s">
        <v>6190</v>
      </c>
      <c r="E3197" t="s">
        <v>1194</v>
      </c>
      <c r="F3197">
        <v>0</v>
      </c>
      <c r="G3197">
        <v>-57946618</v>
      </c>
    </row>
    <row r="3198" spans="1:7" hidden="1">
      <c r="A3198" t="s">
        <v>132</v>
      </c>
      <c r="B3198">
        <v>20240617</v>
      </c>
      <c r="C3198">
        <v>490114</v>
      </c>
      <c r="D3198" t="s">
        <v>6190</v>
      </c>
      <c r="E3198" t="s">
        <v>1181</v>
      </c>
      <c r="F3198">
        <v>44</v>
      </c>
      <c r="G3198">
        <v>8895824</v>
      </c>
    </row>
    <row r="3199" spans="1:7" hidden="1">
      <c r="A3199" t="s">
        <v>132</v>
      </c>
      <c r="B3199">
        <v>20240617</v>
      </c>
      <c r="C3199">
        <v>490114</v>
      </c>
      <c r="D3199" t="s">
        <v>6190</v>
      </c>
      <c r="E3199" t="s">
        <v>1084</v>
      </c>
      <c r="F3199">
        <v>50</v>
      </c>
      <c r="G3199">
        <v>12579598</v>
      </c>
    </row>
    <row r="3200" spans="1:7" hidden="1">
      <c r="A3200" t="s">
        <v>132</v>
      </c>
      <c r="B3200">
        <v>20240617</v>
      </c>
      <c r="C3200">
        <v>490114</v>
      </c>
      <c r="D3200" t="s">
        <v>6190</v>
      </c>
      <c r="E3200" t="s">
        <v>1035</v>
      </c>
      <c r="F3200">
        <v>424</v>
      </c>
      <c r="G3200">
        <v>11149762</v>
      </c>
    </row>
    <row r="3201" spans="1:7" hidden="1">
      <c r="A3201" t="s">
        <v>132</v>
      </c>
      <c r="B3201">
        <v>20240617</v>
      </c>
      <c r="C3201">
        <v>490114</v>
      </c>
      <c r="D3201" t="s">
        <v>6190</v>
      </c>
      <c r="E3201" t="s">
        <v>1066</v>
      </c>
      <c r="F3201">
        <v>85</v>
      </c>
      <c r="G3201">
        <v>10601384</v>
      </c>
    </row>
    <row r="3202" spans="1:7" hidden="1">
      <c r="A3202" t="s">
        <v>132</v>
      </c>
      <c r="B3202">
        <v>20240617</v>
      </c>
      <c r="C3202">
        <v>490114</v>
      </c>
      <c r="D3202" t="s">
        <v>6190</v>
      </c>
      <c r="E3202" t="s">
        <v>1064</v>
      </c>
      <c r="F3202">
        <v>0</v>
      </c>
      <c r="G3202">
        <v>-771157</v>
      </c>
    </row>
    <row r="3203" spans="1:7" hidden="1">
      <c r="A3203" t="s">
        <v>132</v>
      </c>
      <c r="B3203">
        <v>20240617</v>
      </c>
      <c r="C3203">
        <v>490114</v>
      </c>
      <c r="D3203" t="s">
        <v>6190</v>
      </c>
      <c r="E3203" t="s">
        <v>1092</v>
      </c>
      <c r="F3203">
        <v>0</v>
      </c>
      <c r="G3203">
        <v>-17321922</v>
      </c>
    </row>
    <row r="3204" spans="1:7" hidden="1">
      <c r="A3204" t="s">
        <v>132</v>
      </c>
      <c r="B3204">
        <v>20240617</v>
      </c>
      <c r="C3204">
        <v>490114</v>
      </c>
      <c r="D3204" t="s">
        <v>6190</v>
      </c>
      <c r="E3204" t="s">
        <v>9048</v>
      </c>
      <c r="F3204">
        <v>35</v>
      </c>
      <c r="G3204">
        <v>2171032</v>
      </c>
    </row>
    <row r="3205" spans="1:7" hidden="1">
      <c r="A3205" t="s">
        <v>132</v>
      </c>
      <c r="B3205">
        <v>20240617</v>
      </c>
      <c r="C3205">
        <v>490114</v>
      </c>
      <c r="D3205" t="s">
        <v>6190</v>
      </c>
      <c r="E3205" t="s">
        <v>8342</v>
      </c>
      <c r="F3205">
        <v>85</v>
      </c>
      <c r="G3205">
        <v>49611927</v>
      </c>
    </row>
    <row r="3206" spans="1:7" hidden="1">
      <c r="A3206" t="s">
        <v>132</v>
      </c>
      <c r="B3206">
        <v>20240617</v>
      </c>
      <c r="C3206">
        <v>490114</v>
      </c>
      <c r="D3206" t="s">
        <v>6190</v>
      </c>
      <c r="E3206" t="s">
        <v>1124</v>
      </c>
      <c r="F3206">
        <v>8</v>
      </c>
      <c r="G3206">
        <v>-132223</v>
      </c>
    </row>
    <row r="3207" spans="1:7" hidden="1">
      <c r="A3207" t="s">
        <v>132</v>
      </c>
      <c r="B3207">
        <v>20240617</v>
      </c>
      <c r="C3207">
        <v>490114</v>
      </c>
      <c r="D3207" t="s">
        <v>6190</v>
      </c>
      <c r="E3207" t="s">
        <v>1186</v>
      </c>
      <c r="F3207">
        <v>138</v>
      </c>
      <c r="G3207">
        <v>24281557</v>
      </c>
    </row>
    <row r="3208" spans="1:7" hidden="1">
      <c r="A3208" t="s">
        <v>132</v>
      </c>
      <c r="B3208">
        <v>20240617</v>
      </c>
      <c r="C3208">
        <v>490114</v>
      </c>
      <c r="D3208" t="s">
        <v>6190</v>
      </c>
      <c r="E3208" t="s">
        <v>1582</v>
      </c>
      <c r="F3208">
        <v>138</v>
      </c>
      <c r="G3208">
        <v>-484920</v>
      </c>
    </row>
    <row r="3209" spans="1:7" hidden="1">
      <c r="A3209" t="s">
        <v>132</v>
      </c>
      <c r="B3209">
        <v>20240617</v>
      </c>
      <c r="C3209">
        <v>490114</v>
      </c>
      <c r="D3209" t="s">
        <v>6190</v>
      </c>
      <c r="E3209" t="s">
        <v>8333</v>
      </c>
      <c r="F3209">
        <v>0</v>
      </c>
      <c r="G3209">
        <v>-310</v>
      </c>
    </row>
    <row r="3210" spans="1:7" hidden="1">
      <c r="A3210" t="s">
        <v>132</v>
      </c>
      <c r="B3210">
        <v>20240617</v>
      </c>
      <c r="C3210">
        <v>490114</v>
      </c>
      <c r="D3210" t="s">
        <v>6190</v>
      </c>
      <c r="E3210" t="s">
        <v>1583</v>
      </c>
      <c r="F3210">
        <v>0</v>
      </c>
      <c r="G3210">
        <v>-84403</v>
      </c>
    </row>
    <row r="3211" spans="1:7" hidden="1">
      <c r="A3211" t="s">
        <v>132</v>
      </c>
      <c r="B3211">
        <v>20240617</v>
      </c>
      <c r="C3211">
        <v>490114</v>
      </c>
      <c r="D3211" t="s">
        <v>6190</v>
      </c>
      <c r="E3211" t="s">
        <v>1207</v>
      </c>
      <c r="F3211">
        <v>0</v>
      </c>
      <c r="G3211">
        <v>-5527</v>
      </c>
    </row>
    <row r="3212" spans="1:7" hidden="1">
      <c r="A3212" t="s">
        <v>132</v>
      </c>
      <c r="B3212">
        <v>20240617</v>
      </c>
      <c r="C3212">
        <v>490114</v>
      </c>
      <c r="D3212" t="s">
        <v>6190</v>
      </c>
      <c r="E3212" t="s">
        <v>8358</v>
      </c>
      <c r="F3212">
        <v>0</v>
      </c>
      <c r="G3212">
        <v>-17687089</v>
      </c>
    </row>
    <row r="3213" spans="1:7" hidden="1">
      <c r="A3213" t="s">
        <v>132</v>
      </c>
      <c r="B3213">
        <v>20240618</v>
      </c>
      <c r="C3213">
        <v>490114</v>
      </c>
      <c r="D3213" t="s">
        <v>6190</v>
      </c>
      <c r="E3213" t="s">
        <v>1184</v>
      </c>
      <c r="F3213">
        <v>0</v>
      </c>
      <c r="G3213">
        <v>-339136</v>
      </c>
    </row>
    <row r="3214" spans="1:7" hidden="1">
      <c r="A3214" t="s">
        <v>132</v>
      </c>
      <c r="B3214">
        <v>20240618</v>
      </c>
      <c r="C3214">
        <v>490114</v>
      </c>
      <c r="D3214" t="s">
        <v>6190</v>
      </c>
      <c r="E3214" t="s">
        <v>1581</v>
      </c>
      <c r="F3214">
        <v>66</v>
      </c>
      <c r="G3214">
        <v>-22094965</v>
      </c>
    </row>
    <row r="3215" spans="1:7" hidden="1">
      <c r="A3215" t="s">
        <v>132</v>
      </c>
      <c r="B3215">
        <v>20240618</v>
      </c>
      <c r="C3215">
        <v>490114</v>
      </c>
      <c r="D3215" t="s">
        <v>6190</v>
      </c>
      <c r="E3215" t="s">
        <v>1085</v>
      </c>
      <c r="F3215">
        <v>0</v>
      </c>
      <c r="G3215">
        <v>-2336068</v>
      </c>
    </row>
    <row r="3216" spans="1:7" hidden="1">
      <c r="A3216" t="s">
        <v>132</v>
      </c>
      <c r="B3216">
        <v>20240618</v>
      </c>
      <c r="C3216">
        <v>490114</v>
      </c>
      <c r="D3216" t="s">
        <v>6190</v>
      </c>
      <c r="E3216" t="s">
        <v>1194</v>
      </c>
      <c r="F3216">
        <v>0</v>
      </c>
      <c r="G3216">
        <v>-57946618</v>
      </c>
    </row>
    <row r="3217" spans="1:7" hidden="1">
      <c r="A3217" t="s">
        <v>132</v>
      </c>
      <c r="B3217">
        <v>20240618</v>
      </c>
      <c r="C3217">
        <v>490114</v>
      </c>
      <c r="D3217" t="s">
        <v>6190</v>
      </c>
      <c r="E3217" t="s">
        <v>1181</v>
      </c>
      <c r="F3217">
        <v>45</v>
      </c>
      <c r="G3217">
        <v>8895869</v>
      </c>
    </row>
    <row r="3218" spans="1:7" hidden="1">
      <c r="A3218" t="s">
        <v>132</v>
      </c>
      <c r="B3218">
        <v>20240618</v>
      </c>
      <c r="C3218">
        <v>490114</v>
      </c>
      <c r="D3218" t="s">
        <v>6190</v>
      </c>
      <c r="E3218" t="s">
        <v>1084</v>
      </c>
      <c r="F3218">
        <v>51</v>
      </c>
      <c r="G3218">
        <v>12579649</v>
      </c>
    </row>
    <row r="3219" spans="1:7" hidden="1">
      <c r="A3219" t="s">
        <v>132</v>
      </c>
      <c r="B3219">
        <v>20240618</v>
      </c>
      <c r="C3219">
        <v>490114</v>
      </c>
      <c r="D3219" t="s">
        <v>6190</v>
      </c>
      <c r="E3219" t="s">
        <v>1035</v>
      </c>
      <c r="F3219">
        <v>429</v>
      </c>
      <c r="G3219">
        <v>11150191</v>
      </c>
    </row>
    <row r="3220" spans="1:7" hidden="1">
      <c r="A3220" t="s">
        <v>132</v>
      </c>
      <c r="B3220">
        <v>20240618</v>
      </c>
      <c r="C3220">
        <v>490114</v>
      </c>
      <c r="D3220" t="s">
        <v>6190</v>
      </c>
      <c r="E3220" t="s">
        <v>1066</v>
      </c>
      <c r="F3220">
        <v>87</v>
      </c>
      <c r="G3220">
        <v>10601471</v>
      </c>
    </row>
    <row r="3221" spans="1:7" hidden="1">
      <c r="A3221" t="s">
        <v>132</v>
      </c>
      <c r="B3221">
        <v>20240618</v>
      </c>
      <c r="C3221">
        <v>490114</v>
      </c>
      <c r="D3221" t="s">
        <v>6190</v>
      </c>
      <c r="E3221" t="s">
        <v>1064</v>
      </c>
      <c r="F3221">
        <v>0</v>
      </c>
      <c r="G3221">
        <v>-771157</v>
      </c>
    </row>
    <row r="3222" spans="1:7" hidden="1">
      <c r="A3222" t="s">
        <v>132</v>
      </c>
      <c r="B3222">
        <v>20240618</v>
      </c>
      <c r="C3222">
        <v>490114</v>
      </c>
      <c r="D3222" t="s">
        <v>6190</v>
      </c>
      <c r="E3222" t="s">
        <v>1092</v>
      </c>
      <c r="F3222">
        <v>0</v>
      </c>
      <c r="G3222">
        <v>-17321922</v>
      </c>
    </row>
    <row r="3223" spans="1:7" hidden="1">
      <c r="A3223" t="s">
        <v>132</v>
      </c>
      <c r="B3223">
        <v>20240618</v>
      </c>
      <c r="C3223">
        <v>490114</v>
      </c>
      <c r="D3223" t="s">
        <v>6190</v>
      </c>
      <c r="E3223" t="s">
        <v>9048</v>
      </c>
      <c r="F3223">
        <v>36</v>
      </c>
      <c r="G3223">
        <v>2171068</v>
      </c>
    </row>
    <row r="3224" spans="1:7" hidden="1">
      <c r="A3224" t="s">
        <v>132</v>
      </c>
      <c r="B3224">
        <v>20240618</v>
      </c>
      <c r="C3224">
        <v>490114</v>
      </c>
      <c r="D3224" t="s">
        <v>6190</v>
      </c>
      <c r="E3224" t="s">
        <v>8342</v>
      </c>
      <c r="F3224">
        <v>87</v>
      </c>
      <c r="G3224">
        <v>49612014</v>
      </c>
    </row>
    <row r="3225" spans="1:7" hidden="1">
      <c r="A3225" t="s">
        <v>132</v>
      </c>
      <c r="B3225">
        <v>20240618</v>
      </c>
      <c r="C3225">
        <v>490114</v>
      </c>
      <c r="D3225" t="s">
        <v>6190</v>
      </c>
      <c r="E3225" t="s">
        <v>1124</v>
      </c>
      <c r="F3225">
        <v>9</v>
      </c>
      <c r="G3225">
        <v>-132214</v>
      </c>
    </row>
    <row r="3226" spans="1:7" hidden="1">
      <c r="A3226" t="s">
        <v>132</v>
      </c>
      <c r="B3226">
        <v>20240618</v>
      </c>
      <c r="C3226">
        <v>490114</v>
      </c>
      <c r="D3226" t="s">
        <v>6190</v>
      </c>
      <c r="E3226" t="s">
        <v>1186</v>
      </c>
      <c r="F3226">
        <v>141</v>
      </c>
      <c r="G3226">
        <v>24281698</v>
      </c>
    </row>
    <row r="3227" spans="1:7" hidden="1">
      <c r="A3227" t="s">
        <v>132</v>
      </c>
      <c r="B3227">
        <v>20240618</v>
      </c>
      <c r="C3227">
        <v>490114</v>
      </c>
      <c r="D3227" t="s">
        <v>6190</v>
      </c>
      <c r="E3227" t="s">
        <v>1582</v>
      </c>
      <c r="F3227">
        <v>141</v>
      </c>
      <c r="G3227">
        <v>-484779</v>
      </c>
    </row>
    <row r="3228" spans="1:7" hidden="1">
      <c r="A3228" t="s">
        <v>132</v>
      </c>
      <c r="B3228">
        <v>20240618</v>
      </c>
      <c r="C3228">
        <v>490114</v>
      </c>
      <c r="D3228" t="s">
        <v>6190</v>
      </c>
      <c r="E3228" t="s">
        <v>8333</v>
      </c>
      <c r="F3228">
        <v>0</v>
      </c>
      <c r="G3228">
        <v>-310</v>
      </c>
    </row>
    <row r="3229" spans="1:7" hidden="1">
      <c r="A3229" t="s">
        <v>132</v>
      </c>
      <c r="B3229">
        <v>20240618</v>
      </c>
      <c r="C3229">
        <v>490114</v>
      </c>
      <c r="D3229" t="s">
        <v>6190</v>
      </c>
      <c r="E3229" t="s">
        <v>1583</v>
      </c>
      <c r="F3229">
        <v>0</v>
      </c>
      <c r="G3229">
        <v>-84403</v>
      </c>
    </row>
    <row r="3230" spans="1:7" hidden="1">
      <c r="A3230" t="s">
        <v>132</v>
      </c>
      <c r="B3230">
        <v>20240618</v>
      </c>
      <c r="C3230">
        <v>490114</v>
      </c>
      <c r="D3230" t="s">
        <v>6190</v>
      </c>
      <c r="E3230" t="s">
        <v>1207</v>
      </c>
      <c r="F3230">
        <v>0</v>
      </c>
      <c r="G3230">
        <v>-5527</v>
      </c>
    </row>
    <row r="3231" spans="1:7" hidden="1">
      <c r="A3231" t="s">
        <v>132</v>
      </c>
      <c r="B3231">
        <v>20240618</v>
      </c>
      <c r="C3231">
        <v>490114</v>
      </c>
      <c r="D3231" t="s">
        <v>6190</v>
      </c>
      <c r="E3231" t="s">
        <v>8358</v>
      </c>
      <c r="F3231">
        <v>0</v>
      </c>
      <c r="G3231">
        <v>-17687089</v>
      </c>
    </row>
    <row r="3232" spans="1:7" hidden="1">
      <c r="A3232" t="s">
        <v>132</v>
      </c>
      <c r="B3232">
        <v>20240619</v>
      </c>
      <c r="C3232">
        <v>490114</v>
      </c>
      <c r="D3232" t="s">
        <v>6190</v>
      </c>
      <c r="E3232" t="s">
        <v>1184</v>
      </c>
      <c r="F3232">
        <v>0</v>
      </c>
      <c r="G3232">
        <v>-339136</v>
      </c>
    </row>
    <row r="3233" spans="1:7" hidden="1">
      <c r="A3233" t="s">
        <v>132</v>
      </c>
      <c r="B3233">
        <v>20240619</v>
      </c>
      <c r="C3233">
        <v>490114</v>
      </c>
      <c r="D3233" t="s">
        <v>6190</v>
      </c>
      <c r="E3233" t="s">
        <v>1581</v>
      </c>
      <c r="F3233">
        <v>68</v>
      </c>
      <c r="G3233">
        <v>-22094897</v>
      </c>
    </row>
    <row r="3234" spans="1:7" hidden="1">
      <c r="A3234" t="s">
        <v>132</v>
      </c>
      <c r="B3234">
        <v>20240619</v>
      </c>
      <c r="C3234">
        <v>490114</v>
      </c>
      <c r="D3234" t="s">
        <v>6190</v>
      </c>
      <c r="E3234" t="s">
        <v>1085</v>
      </c>
      <c r="F3234">
        <v>0</v>
      </c>
      <c r="G3234">
        <v>-2336068</v>
      </c>
    </row>
    <row r="3235" spans="1:7" hidden="1">
      <c r="A3235" t="s">
        <v>132</v>
      </c>
      <c r="B3235">
        <v>20240619</v>
      </c>
      <c r="C3235">
        <v>490114</v>
      </c>
      <c r="D3235" t="s">
        <v>6190</v>
      </c>
      <c r="E3235" t="s">
        <v>1194</v>
      </c>
      <c r="F3235">
        <v>0</v>
      </c>
      <c r="G3235">
        <v>-57946618</v>
      </c>
    </row>
    <row r="3236" spans="1:7" hidden="1">
      <c r="A3236" t="s">
        <v>132</v>
      </c>
      <c r="B3236">
        <v>20240619</v>
      </c>
      <c r="C3236">
        <v>490114</v>
      </c>
      <c r="D3236" t="s">
        <v>6190</v>
      </c>
      <c r="E3236" t="s">
        <v>1181</v>
      </c>
      <c r="F3236">
        <v>46</v>
      </c>
      <c r="G3236">
        <v>8895915</v>
      </c>
    </row>
    <row r="3237" spans="1:7" hidden="1">
      <c r="A3237" t="s">
        <v>132</v>
      </c>
      <c r="B3237">
        <v>20240619</v>
      </c>
      <c r="C3237">
        <v>490114</v>
      </c>
      <c r="D3237" t="s">
        <v>6190</v>
      </c>
      <c r="E3237" t="s">
        <v>1084</v>
      </c>
      <c r="F3237">
        <v>52</v>
      </c>
      <c r="G3237">
        <v>12579701</v>
      </c>
    </row>
    <row r="3238" spans="1:7" hidden="1">
      <c r="A3238" t="s">
        <v>132</v>
      </c>
      <c r="B3238">
        <v>20240619</v>
      </c>
      <c r="C3238">
        <v>490114</v>
      </c>
      <c r="D3238" t="s">
        <v>6190</v>
      </c>
      <c r="E3238" t="s">
        <v>1035</v>
      </c>
      <c r="F3238">
        <v>445</v>
      </c>
      <c r="G3238">
        <v>11150636</v>
      </c>
    </row>
    <row r="3239" spans="1:7" hidden="1">
      <c r="A3239" t="s">
        <v>132</v>
      </c>
      <c r="B3239">
        <v>20240619</v>
      </c>
      <c r="C3239">
        <v>490114</v>
      </c>
      <c r="D3239" t="s">
        <v>6190</v>
      </c>
      <c r="E3239" t="s">
        <v>1066</v>
      </c>
      <c r="F3239">
        <v>89</v>
      </c>
      <c r="G3239">
        <v>10601560</v>
      </c>
    </row>
    <row r="3240" spans="1:7" hidden="1">
      <c r="A3240" t="s">
        <v>132</v>
      </c>
      <c r="B3240">
        <v>20240619</v>
      </c>
      <c r="C3240">
        <v>490114</v>
      </c>
      <c r="D3240" t="s">
        <v>6190</v>
      </c>
      <c r="E3240" t="s">
        <v>1064</v>
      </c>
      <c r="F3240">
        <v>0</v>
      </c>
      <c r="G3240">
        <v>-771157</v>
      </c>
    </row>
    <row r="3241" spans="1:7" hidden="1">
      <c r="A3241" t="s">
        <v>132</v>
      </c>
      <c r="B3241">
        <v>20240619</v>
      </c>
      <c r="C3241">
        <v>490114</v>
      </c>
      <c r="D3241" t="s">
        <v>6190</v>
      </c>
      <c r="E3241" t="s">
        <v>1092</v>
      </c>
      <c r="F3241">
        <v>0</v>
      </c>
      <c r="G3241">
        <v>-17321922</v>
      </c>
    </row>
    <row r="3242" spans="1:7" hidden="1">
      <c r="A3242" t="s">
        <v>132</v>
      </c>
      <c r="B3242">
        <v>20240619</v>
      </c>
      <c r="C3242">
        <v>490114</v>
      </c>
      <c r="D3242" t="s">
        <v>6190</v>
      </c>
      <c r="E3242" t="s">
        <v>9048</v>
      </c>
      <c r="F3242">
        <v>37</v>
      </c>
      <c r="G3242">
        <v>2171105</v>
      </c>
    </row>
    <row r="3243" spans="1:7" hidden="1">
      <c r="A3243" t="s">
        <v>132</v>
      </c>
      <c r="B3243">
        <v>20240619</v>
      </c>
      <c r="C3243">
        <v>490114</v>
      </c>
      <c r="D3243" t="s">
        <v>6190</v>
      </c>
      <c r="E3243" t="s">
        <v>8342</v>
      </c>
      <c r="F3243">
        <v>89</v>
      </c>
      <c r="G3243">
        <v>49612103</v>
      </c>
    </row>
    <row r="3244" spans="1:7" hidden="1">
      <c r="A3244" t="s">
        <v>132</v>
      </c>
      <c r="B3244">
        <v>20240619</v>
      </c>
      <c r="C3244">
        <v>490114</v>
      </c>
      <c r="D3244" t="s">
        <v>6190</v>
      </c>
      <c r="E3244" t="s">
        <v>1124</v>
      </c>
      <c r="F3244">
        <v>9</v>
      </c>
      <c r="G3244">
        <v>-132205</v>
      </c>
    </row>
    <row r="3245" spans="1:7" hidden="1">
      <c r="A3245" t="s">
        <v>132</v>
      </c>
      <c r="B3245">
        <v>20240619</v>
      </c>
      <c r="C3245">
        <v>490114</v>
      </c>
      <c r="D3245" t="s">
        <v>6190</v>
      </c>
      <c r="E3245" t="s">
        <v>1186</v>
      </c>
      <c r="F3245">
        <v>145</v>
      </c>
      <c r="G3245">
        <v>24281843</v>
      </c>
    </row>
    <row r="3246" spans="1:7" hidden="1">
      <c r="A3246" t="s">
        <v>132</v>
      </c>
      <c r="B3246">
        <v>20240619</v>
      </c>
      <c r="C3246">
        <v>490114</v>
      </c>
      <c r="D3246" t="s">
        <v>6190</v>
      </c>
      <c r="E3246" t="s">
        <v>1582</v>
      </c>
      <c r="F3246">
        <v>145</v>
      </c>
      <c r="G3246">
        <v>-484634</v>
      </c>
    </row>
    <row r="3247" spans="1:7" hidden="1">
      <c r="A3247" t="s">
        <v>132</v>
      </c>
      <c r="B3247">
        <v>20240619</v>
      </c>
      <c r="C3247">
        <v>490114</v>
      </c>
      <c r="D3247" t="s">
        <v>6190</v>
      </c>
      <c r="E3247" t="s">
        <v>8333</v>
      </c>
      <c r="F3247">
        <v>0</v>
      </c>
      <c r="G3247">
        <v>-310</v>
      </c>
    </row>
    <row r="3248" spans="1:7" hidden="1">
      <c r="A3248" t="s">
        <v>132</v>
      </c>
      <c r="B3248">
        <v>20240619</v>
      </c>
      <c r="C3248">
        <v>490114</v>
      </c>
      <c r="D3248" t="s">
        <v>6190</v>
      </c>
      <c r="E3248" t="s">
        <v>1583</v>
      </c>
      <c r="F3248">
        <v>0</v>
      </c>
      <c r="G3248">
        <v>-84403</v>
      </c>
    </row>
    <row r="3249" spans="1:7" hidden="1">
      <c r="A3249" t="s">
        <v>132</v>
      </c>
      <c r="B3249">
        <v>20240619</v>
      </c>
      <c r="C3249">
        <v>490114</v>
      </c>
      <c r="D3249" t="s">
        <v>6190</v>
      </c>
      <c r="E3249" t="s">
        <v>1207</v>
      </c>
      <c r="F3249">
        <v>0</v>
      </c>
      <c r="G3249">
        <v>-5527</v>
      </c>
    </row>
    <row r="3250" spans="1:7" hidden="1">
      <c r="A3250" t="s">
        <v>132</v>
      </c>
      <c r="B3250">
        <v>20240619</v>
      </c>
      <c r="C3250">
        <v>490114</v>
      </c>
      <c r="D3250" t="s">
        <v>6190</v>
      </c>
      <c r="E3250" t="s">
        <v>8358</v>
      </c>
      <c r="F3250">
        <v>0</v>
      </c>
      <c r="G3250">
        <v>-17687089</v>
      </c>
    </row>
    <row r="3251" spans="1:7" hidden="1">
      <c r="A3251" t="s">
        <v>132</v>
      </c>
      <c r="B3251">
        <v>20240620</v>
      </c>
      <c r="C3251">
        <v>490114</v>
      </c>
      <c r="D3251" t="s">
        <v>6190</v>
      </c>
      <c r="E3251" t="s">
        <v>1184</v>
      </c>
      <c r="F3251">
        <v>0</v>
      </c>
      <c r="G3251">
        <v>-339136</v>
      </c>
    </row>
    <row r="3252" spans="1:7" hidden="1">
      <c r="A3252" t="s">
        <v>132</v>
      </c>
      <c r="B3252">
        <v>20240620</v>
      </c>
      <c r="C3252">
        <v>490114</v>
      </c>
      <c r="D3252" t="s">
        <v>6190</v>
      </c>
      <c r="E3252" t="s">
        <v>1581</v>
      </c>
      <c r="F3252">
        <v>65</v>
      </c>
      <c r="G3252">
        <v>-22094832</v>
      </c>
    </row>
    <row r="3253" spans="1:7" hidden="1">
      <c r="A3253" t="s">
        <v>132</v>
      </c>
      <c r="B3253">
        <v>20240620</v>
      </c>
      <c r="C3253">
        <v>490114</v>
      </c>
      <c r="D3253" t="s">
        <v>6190</v>
      </c>
      <c r="E3253" t="s">
        <v>1085</v>
      </c>
      <c r="F3253">
        <v>0</v>
      </c>
      <c r="G3253">
        <v>-2336068</v>
      </c>
    </row>
    <row r="3254" spans="1:7" hidden="1">
      <c r="A3254" t="s">
        <v>132</v>
      </c>
      <c r="B3254">
        <v>20240620</v>
      </c>
      <c r="C3254">
        <v>490114</v>
      </c>
      <c r="D3254" t="s">
        <v>6190</v>
      </c>
      <c r="E3254" t="s">
        <v>1194</v>
      </c>
      <c r="F3254">
        <v>0</v>
      </c>
      <c r="G3254">
        <v>-57946618</v>
      </c>
    </row>
    <row r="3255" spans="1:7" hidden="1">
      <c r="A3255" t="s">
        <v>132</v>
      </c>
      <c r="B3255">
        <v>20240620</v>
      </c>
      <c r="C3255">
        <v>490114</v>
      </c>
      <c r="D3255" t="s">
        <v>6190</v>
      </c>
      <c r="E3255" t="s">
        <v>1181</v>
      </c>
      <c r="F3255">
        <v>44</v>
      </c>
      <c r="G3255">
        <v>8895959</v>
      </c>
    </row>
    <row r="3256" spans="1:7" hidden="1">
      <c r="A3256" t="s">
        <v>132</v>
      </c>
      <c r="B3256">
        <v>20240620</v>
      </c>
      <c r="C3256">
        <v>490114</v>
      </c>
      <c r="D3256" t="s">
        <v>6190</v>
      </c>
      <c r="E3256" t="s">
        <v>1084</v>
      </c>
      <c r="F3256">
        <v>50</v>
      </c>
      <c r="G3256">
        <v>12579751</v>
      </c>
    </row>
    <row r="3257" spans="1:7" hidden="1">
      <c r="A3257" t="s">
        <v>132</v>
      </c>
      <c r="B3257">
        <v>20240620</v>
      </c>
      <c r="C3257">
        <v>490114</v>
      </c>
      <c r="D3257" t="s">
        <v>6190</v>
      </c>
      <c r="E3257" t="s">
        <v>1035</v>
      </c>
      <c r="F3257">
        <v>425</v>
      </c>
      <c r="G3257">
        <v>11151061</v>
      </c>
    </row>
    <row r="3258" spans="1:7" hidden="1">
      <c r="A3258" t="s">
        <v>132</v>
      </c>
      <c r="B3258">
        <v>20240620</v>
      </c>
      <c r="C3258">
        <v>490114</v>
      </c>
      <c r="D3258" t="s">
        <v>6190</v>
      </c>
      <c r="E3258" t="s">
        <v>1066</v>
      </c>
      <c r="F3258">
        <v>86</v>
      </c>
      <c r="G3258">
        <v>10601646</v>
      </c>
    </row>
    <row r="3259" spans="1:7" hidden="1">
      <c r="A3259" t="s">
        <v>132</v>
      </c>
      <c r="B3259">
        <v>20240620</v>
      </c>
      <c r="C3259">
        <v>490114</v>
      </c>
      <c r="D3259" t="s">
        <v>6190</v>
      </c>
      <c r="E3259" t="s">
        <v>1064</v>
      </c>
      <c r="F3259">
        <v>0</v>
      </c>
      <c r="G3259">
        <v>-771157</v>
      </c>
    </row>
    <row r="3260" spans="1:7" hidden="1">
      <c r="A3260" t="s">
        <v>132</v>
      </c>
      <c r="B3260">
        <v>20240620</v>
      </c>
      <c r="C3260">
        <v>490114</v>
      </c>
      <c r="D3260" t="s">
        <v>6190</v>
      </c>
      <c r="E3260" t="s">
        <v>1092</v>
      </c>
      <c r="F3260">
        <v>0</v>
      </c>
      <c r="G3260">
        <v>-17321922</v>
      </c>
    </row>
    <row r="3261" spans="1:7" hidden="1">
      <c r="A3261" t="s">
        <v>132</v>
      </c>
      <c r="B3261">
        <v>20240620</v>
      </c>
      <c r="C3261">
        <v>490114</v>
      </c>
      <c r="D3261" t="s">
        <v>6190</v>
      </c>
      <c r="E3261" t="s">
        <v>9048</v>
      </c>
      <c r="F3261">
        <v>35</v>
      </c>
      <c r="G3261">
        <v>2171140</v>
      </c>
    </row>
    <row r="3262" spans="1:7" hidden="1">
      <c r="A3262" t="s">
        <v>132</v>
      </c>
      <c r="B3262">
        <v>20240620</v>
      </c>
      <c r="C3262">
        <v>490114</v>
      </c>
      <c r="D3262" t="s">
        <v>6190</v>
      </c>
      <c r="E3262" t="s">
        <v>8342</v>
      </c>
      <c r="F3262">
        <v>86</v>
      </c>
      <c r="G3262">
        <v>49612189</v>
      </c>
    </row>
    <row r="3263" spans="1:7" hidden="1">
      <c r="A3263" t="s">
        <v>132</v>
      </c>
      <c r="B3263">
        <v>20240620</v>
      </c>
      <c r="C3263">
        <v>490114</v>
      </c>
      <c r="D3263" t="s">
        <v>6190</v>
      </c>
      <c r="E3263" t="s">
        <v>1124</v>
      </c>
      <c r="F3263">
        <v>8</v>
      </c>
      <c r="G3263">
        <v>-132197</v>
      </c>
    </row>
    <row r="3264" spans="1:7" hidden="1">
      <c r="A3264" t="s">
        <v>132</v>
      </c>
      <c r="B3264">
        <v>20240620</v>
      </c>
      <c r="C3264">
        <v>490114</v>
      </c>
      <c r="D3264" t="s">
        <v>6190</v>
      </c>
      <c r="E3264" t="s">
        <v>1186</v>
      </c>
      <c r="F3264">
        <v>139</v>
      </c>
      <c r="G3264">
        <v>24281982</v>
      </c>
    </row>
    <row r="3265" spans="1:7" hidden="1">
      <c r="A3265" t="s">
        <v>132</v>
      </c>
      <c r="B3265">
        <v>20240620</v>
      </c>
      <c r="C3265">
        <v>490114</v>
      </c>
      <c r="D3265" t="s">
        <v>6190</v>
      </c>
      <c r="E3265" t="s">
        <v>1582</v>
      </c>
      <c r="F3265">
        <v>139</v>
      </c>
      <c r="G3265">
        <v>-484495</v>
      </c>
    </row>
    <row r="3266" spans="1:7" hidden="1">
      <c r="A3266" t="s">
        <v>132</v>
      </c>
      <c r="B3266">
        <v>20240620</v>
      </c>
      <c r="C3266">
        <v>490114</v>
      </c>
      <c r="D3266" t="s">
        <v>6190</v>
      </c>
      <c r="E3266" t="s">
        <v>8333</v>
      </c>
      <c r="F3266">
        <v>0</v>
      </c>
      <c r="G3266">
        <v>-310</v>
      </c>
    </row>
    <row r="3267" spans="1:7" hidden="1">
      <c r="A3267" t="s">
        <v>132</v>
      </c>
      <c r="B3267">
        <v>20240620</v>
      </c>
      <c r="C3267">
        <v>490114</v>
      </c>
      <c r="D3267" t="s">
        <v>6190</v>
      </c>
      <c r="E3267" t="s">
        <v>1583</v>
      </c>
      <c r="F3267">
        <v>0</v>
      </c>
      <c r="G3267">
        <v>-84403</v>
      </c>
    </row>
    <row r="3268" spans="1:7" hidden="1">
      <c r="A3268" t="s">
        <v>132</v>
      </c>
      <c r="B3268">
        <v>20240620</v>
      </c>
      <c r="C3268">
        <v>490114</v>
      </c>
      <c r="D3268" t="s">
        <v>6190</v>
      </c>
      <c r="E3268" t="s">
        <v>1207</v>
      </c>
      <c r="F3268">
        <v>0</v>
      </c>
      <c r="G3268">
        <v>-5527</v>
      </c>
    </row>
    <row r="3269" spans="1:7" hidden="1">
      <c r="A3269" t="s">
        <v>132</v>
      </c>
      <c r="B3269">
        <v>20240620</v>
      </c>
      <c r="C3269">
        <v>490114</v>
      </c>
      <c r="D3269" t="s">
        <v>6190</v>
      </c>
      <c r="E3269" t="s">
        <v>8358</v>
      </c>
      <c r="F3269">
        <v>0</v>
      </c>
      <c r="G3269">
        <v>-17687089</v>
      </c>
    </row>
    <row r="3270" spans="1:7" hidden="1">
      <c r="A3270" t="s">
        <v>132</v>
      </c>
      <c r="B3270">
        <v>20240621</v>
      </c>
      <c r="C3270">
        <v>490114</v>
      </c>
      <c r="D3270" t="s">
        <v>6190</v>
      </c>
      <c r="E3270" t="s">
        <v>1184</v>
      </c>
      <c r="F3270">
        <v>0</v>
      </c>
      <c r="G3270">
        <v>-339136</v>
      </c>
    </row>
    <row r="3271" spans="1:7" hidden="1">
      <c r="A3271" t="s">
        <v>132</v>
      </c>
      <c r="B3271">
        <v>20240621</v>
      </c>
      <c r="C3271">
        <v>490114</v>
      </c>
      <c r="D3271" t="s">
        <v>6190</v>
      </c>
      <c r="E3271" t="s">
        <v>1581</v>
      </c>
      <c r="F3271">
        <v>64</v>
      </c>
      <c r="G3271">
        <v>-22094768</v>
      </c>
    </row>
    <row r="3272" spans="1:7" hidden="1">
      <c r="A3272" t="s">
        <v>132</v>
      </c>
      <c r="B3272">
        <v>20240621</v>
      </c>
      <c r="C3272">
        <v>490114</v>
      </c>
      <c r="D3272" t="s">
        <v>6190</v>
      </c>
      <c r="E3272" t="s">
        <v>1085</v>
      </c>
      <c r="F3272">
        <v>0</v>
      </c>
      <c r="G3272">
        <v>-2336068</v>
      </c>
    </row>
    <row r="3273" spans="1:7" hidden="1">
      <c r="A3273" t="s">
        <v>132</v>
      </c>
      <c r="B3273">
        <v>20240621</v>
      </c>
      <c r="C3273">
        <v>490114</v>
      </c>
      <c r="D3273" t="s">
        <v>6190</v>
      </c>
      <c r="E3273" t="s">
        <v>1194</v>
      </c>
      <c r="F3273">
        <v>0</v>
      </c>
      <c r="G3273">
        <v>-57946618</v>
      </c>
    </row>
    <row r="3274" spans="1:7" hidden="1">
      <c r="A3274" t="s">
        <v>132</v>
      </c>
      <c r="B3274">
        <v>20240621</v>
      </c>
      <c r="C3274">
        <v>490114</v>
      </c>
      <c r="D3274" t="s">
        <v>6190</v>
      </c>
      <c r="E3274" t="s">
        <v>1181</v>
      </c>
      <c r="F3274">
        <v>43</v>
      </c>
      <c r="G3274">
        <v>8896002</v>
      </c>
    </row>
    <row r="3275" spans="1:7" hidden="1">
      <c r="A3275" t="s">
        <v>132</v>
      </c>
      <c r="B3275">
        <v>20240621</v>
      </c>
      <c r="C3275">
        <v>490114</v>
      </c>
      <c r="D3275" t="s">
        <v>6190</v>
      </c>
      <c r="E3275" t="s">
        <v>1084</v>
      </c>
      <c r="F3275">
        <v>49</v>
      </c>
      <c r="G3275">
        <v>12579800</v>
      </c>
    </row>
    <row r="3276" spans="1:7" hidden="1">
      <c r="A3276" t="s">
        <v>132</v>
      </c>
      <c r="B3276">
        <v>20240621</v>
      </c>
      <c r="C3276">
        <v>490114</v>
      </c>
      <c r="D3276" t="s">
        <v>6190</v>
      </c>
      <c r="E3276" t="s">
        <v>1035</v>
      </c>
      <c r="F3276">
        <v>415</v>
      </c>
      <c r="G3276">
        <v>11151476</v>
      </c>
    </row>
    <row r="3277" spans="1:7" hidden="1">
      <c r="A3277" t="s">
        <v>132</v>
      </c>
      <c r="B3277">
        <v>20240621</v>
      </c>
      <c r="C3277">
        <v>490114</v>
      </c>
      <c r="D3277" t="s">
        <v>6190</v>
      </c>
      <c r="E3277" t="s">
        <v>1066</v>
      </c>
      <c r="F3277">
        <v>84</v>
      </c>
      <c r="G3277">
        <v>10601730</v>
      </c>
    </row>
    <row r="3278" spans="1:7" hidden="1">
      <c r="A3278" t="s">
        <v>132</v>
      </c>
      <c r="B3278">
        <v>20240621</v>
      </c>
      <c r="C3278">
        <v>490114</v>
      </c>
      <c r="D3278" t="s">
        <v>6190</v>
      </c>
      <c r="E3278" t="s">
        <v>1064</v>
      </c>
      <c r="F3278">
        <v>0</v>
      </c>
      <c r="G3278">
        <v>-771157</v>
      </c>
    </row>
    <row r="3279" spans="1:7" hidden="1">
      <c r="A3279" t="s">
        <v>132</v>
      </c>
      <c r="B3279">
        <v>20240621</v>
      </c>
      <c r="C3279">
        <v>490114</v>
      </c>
      <c r="D3279" t="s">
        <v>6190</v>
      </c>
      <c r="E3279" t="s">
        <v>1092</v>
      </c>
      <c r="F3279">
        <v>0</v>
      </c>
      <c r="G3279">
        <v>-17321922</v>
      </c>
    </row>
    <row r="3280" spans="1:7" hidden="1">
      <c r="A3280" t="s">
        <v>132</v>
      </c>
      <c r="B3280">
        <v>20240621</v>
      </c>
      <c r="C3280">
        <v>490114</v>
      </c>
      <c r="D3280" t="s">
        <v>6190</v>
      </c>
      <c r="E3280" t="s">
        <v>9048</v>
      </c>
      <c r="F3280">
        <v>35</v>
      </c>
      <c r="G3280">
        <v>2171175</v>
      </c>
    </row>
    <row r="3281" spans="1:7" hidden="1">
      <c r="A3281" t="s">
        <v>132</v>
      </c>
      <c r="B3281">
        <v>20240621</v>
      </c>
      <c r="C3281">
        <v>490114</v>
      </c>
      <c r="D3281" t="s">
        <v>6190</v>
      </c>
      <c r="E3281" t="s">
        <v>8342</v>
      </c>
      <c r="F3281">
        <v>84</v>
      </c>
      <c r="G3281">
        <v>49612273</v>
      </c>
    </row>
    <row r="3282" spans="1:7" hidden="1">
      <c r="A3282" t="s">
        <v>132</v>
      </c>
      <c r="B3282">
        <v>20240621</v>
      </c>
      <c r="C3282">
        <v>490114</v>
      </c>
      <c r="D3282" t="s">
        <v>6190</v>
      </c>
      <c r="E3282" t="s">
        <v>1124</v>
      </c>
      <c r="F3282">
        <v>8</v>
      </c>
      <c r="G3282">
        <v>-132189</v>
      </c>
    </row>
    <row r="3283" spans="1:7" hidden="1">
      <c r="A3283" t="s">
        <v>132</v>
      </c>
      <c r="B3283">
        <v>20240621</v>
      </c>
      <c r="C3283">
        <v>490114</v>
      </c>
      <c r="D3283" t="s">
        <v>6190</v>
      </c>
      <c r="E3283" t="s">
        <v>1186</v>
      </c>
      <c r="F3283">
        <v>137</v>
      </c>
      <c r="G3283">
        <v>24282119</v>
      </c>
    </row>
    <row r="3284" spans="1:7" hidden="1">
      <c r="A3284" t="s">
        <v>132</v>
      </c>
      <c r="B3284">
        <v>20240621</v>
      </c>
      <c r="C3284">
        <v>490114</v>
      </c>
      <c r="D3284" t="s">
        <v>6190</v>
      </c>
      <c r="E3284" t="s">
        <v>1582</v>
      </c>
      <c r="F3284">
        <v>137</v>
      </c>
      <c r="G3284">
        <v>-484358</v>
      </c>
    </row>
    <row r="3285" spans="1:7" hidden="1">
      <c r="A3285" t="s">
        <v>132</v>
      </c>
      <c r="B3285">
        <v>20240621</v>
      </c>
      <c r="C3285">
        <v>490114</v>
      </c>
      <c r="D3285" t="s">
        <v>6190</v>
      </c>
      <c r="E3285" t="s">
        <v>8333</v>
      </c>
      <c r="F3285">
        <v>0</v>
      </c>
      <c r="G3285">
        <v>-310</v>
      </c>
    </row>
    <row r="3286" spans="1:7" hidden="1">
      <c r="A3286" t="s">
        <v>132</v>
      </c>
      <c r="B3286">
        <v>20240621</v>
      </c>
      <c r="C3286">
        <v>490114</v>
      </c>
      <c r="D3286" t="s">
        <v>6190</v>
      </c>
      <c r="E3286" t="s">
        <v>1583</v>
      </c>
      <c r="F3286">
        <v>0</v>
      </c>
      <c r="G3286">
        <v>-84403</v>
      </c>
    </row>
    <row r="3287" spans="1:7" hidden="1">
      <c r="A3287" t="s">
        <v>132</v>
      </c>
      <c r="B3287">
        <v>20240621</v>
      </c>
      <c r="C3287">
        <v>490114</v>
      </c>
      <c r="D3287" t="s">
        <v>6190</v>
      </c>
      <c r="E3287" t="s">
        <v>1207</v>
      </c>
      <c r="F3287">
        <v>0</v>
      </c>
      <c r="G3287">
        <v>-5527</v>
      </c>
    </row>
    <row r="3288" spans="1:7" hidden="1">
      <c r="A3288" t="s">
        <v>132</v>
      </c>
      <c r="B3288">
        <v>20240621</v>
      </c>
      <c r="C3288">
        <v>490114</v>
      </c>
      <c r="D3288" t="s">
        <v>6190</v>
      </c>
      <c r="E3288" t="s">
        <v>8358</v>
      </c>
      <c r="F3288">
        <v>0</v>
      </c>
      <c r="G3288">
        <v>-17687089</v>
      </c>
    </row>
    <row r="3289" spans="1:7" hidden="1">
      <c r="A3289" t="s">
        <v>132</v>
      </c>
      <c r="B3289">
        <v>20240622</v>
      </c>
      <c r="C3289">
        <v>490114</v>
      </c>
      <c r="D3289" t="s">
        <v>6190</v>
      </c>
      <c r="E3289" t="s">
        <v>1184</v>
      </c>
      <c r="F3289">
        <v>0</v>
      </c>
      <c r="G3289">
        <v>-339136</v>
      </c>
    </row>
    <row r="3290" spans="1:7" hidden="1">
      <c r="A3290" t="s">
        <v>132</v>
      </c>
      <c r="B3290">
        <v>20240622</v>
      </c>
      <c r="C3290">
        <v>490114</v>
      </c>
      <c r="D3290" t="s">
        <v>6190</v>
      </c>
      <c r="E3290" t="s">
        <v>1581</v>
      </c>
      <c r="F3290">
        <v>64</v>
      </c>
      <c r="G3290">
        <v>-22094704</v>
      </c>
    </row>
    <row r="3291" spans="1:7" hidden="1">
      <c r="A3291" t="s">
        <v>132</v>
      </c>
      <c r="B3291">
        <v>20240622</v>
      </c>
      <c r="C3291">
        <v>490114</v>
      </c>
      <c r="D3291" t="s">
        <v>6190</v>
      </c>
      <c r="E3291" t="s">
        <v>1085</v>
      </c>
      <c r="F3291">
        <v>0</v>
      </c>
      <c r="G3291">
        <v>-2336068</v>
      </c>
    </row>
    <row r="3292" spans="1:7" hidden="1">
      <c r="A3292" t="s">
        <v>132</v>
      </c>
      <c r="B3292">
        <v>20240622</v>
      </c>
      <c r="C3292">
        <v>490114</v>
      </c>
      <c r="D3292" t="s">
        <v>6190</v>
      </c>
      <c r="E3292" t="s">
        <v>1194</v>
      </c>
      <c r="F3292">
        <v>0</v>
      </c>
      <c r="G3292">
        <v>-57946618</v>
      </c>
    </row>
    <row r="3293" spans="1:7" hidden="1">
      <c r="A3293" t="s">
        <v>132</v>
      </c>
      <c r="B3293">
        <v>20240622</v>
      </c>
      <c r="C3293">
        <v>490114</v>
      </c>
      <c r="D3293" t="s">
        <v>6190</v>
      </c>
      <c r="E3293" t="s">
        <v>1181</v>
      </c>
      <c r="F3293">
        <v>43</v>
      </c>
      <c r="G3293">
        <v>8896045</v>
      </c>
    </row>
    <row r="3294" spans="1:7" hidden="1">
      <c r="A3294" t="s">
        <v>132</v>
      </c>
      <c r="B3294">
        <v>20240622</v>
      </c>
      <c r="C3294">
        <v>490114</v>
      </c>
      <c r="D3294" t="s">
        <v>6190</v>
      </c>
      <c r="E3294" t="s">
        <v>1084</v>
      </c>
      <c r="F3294">
        <v>49</v>
      </c>
      <c r="G3294">
        <v>12579849</v>
      </c>
    </row>
    <row r="3295" spans="1:7" hidden="1">
      <c r="A3295" t="s">
        <v>132</v>
      </c>
      <c r="B3295">
        <v>20240622</v>
      </c>
      <c r="C3295">
        <v>490114</v>
      </c>
      <c r="D3295" t="s">
        <v>6190</v>
      </c>
      <c r="E3295" t="s">
        <v>1035</v>
      </c>
      <c r="F3295">
        <v>415</v>
      </c>
      <c r="G3295">
        <v>11151891</v>
      </c>
    </row>
    <row r="3296" spans="1:7" hidden="1">
      <c r="A3296" t="s">
        <v>132</v>
      </c>
      <c r="B3296">
        <v>20240622</v>
      </c>
      <c r="C3296">
        <v>490114</v>
      </c>
      <c r="D3296" t="s">
        <v>6190</v>
      </c>
      <c r="E3296" t="s">
        <v>1066</v>
      </c>
      <c r="F3296">
        <v>84</v>
      </c>
      <c r="G3296">
        <v>10601814</v>
      </c>
    </row>
    <row r="3297" spans="1:7" hidden="1">
      <c r="A3297" t="s">
        <v>132</v>
      </c>
      <c r="B3297">
        <v>20240622</v>
      </c>
      <c r="C3297">
        <v>490114</v>
      </c>
      <c r="D3297" t="s">
        <v>6190</v>
      </c>
      <c r="E3297" t="s">
        <v>1064</v>
      </c>
      <c r="F3297">
        <v>0</v>
      </c>
      <c r="G3297">
        <v>-771157</v>
      </c>
    </row>
    <row r="3298" spans="1:7" hidden="1">
      <c r="A3298" t="s">
        <v>132</v>
      </c>
      <c r="B3298">
        <v>20240622</v>
      </c>
      <c r="C3298">
        <v>490114</v>
      </c>
      <c r="D3298" t="s">
        <v>6190</v>
      </c>
      <c r="E3298" t="s">
        <v>1092</v>
      </c>
      <c r="F3298">
        <v>0</v>
      </c>
      <c r="G3298">
        <v>-17321922</v>
      </c>
    </row>
    <row r="3299" spans="1:7" hidden="1">
      <c r="A3299" t="s">
        <v>132</v>
      </c>
      <c r="B3299">
        <v>20240622</v>
      </c>
      <c r="C3299">
        <v>490114</v>
      </c>
      <c r="D3299" t="s">
        <v>6190</v>
      </c>
      <c r="E3299" t="s">
        <v>9048</v>
      </c>
      <c r="F3299">
        <v>35</v>
      </c>
      <c r="G3299">
        <v>2171210</v>
      </c>
    </row>
    <row r="3300" spans="1:7" hidden="1">
      <c r="A3300" t="s">
        <v>132</v>
      </c>
      <c r="B3300">
        <v>20240622</v>
      </c>
      <c r="C3300">
        <v>490114</v>
      </c>
      <c r="D3300" t="s">
        <v>6190</v>
      </c>
      <c r="E3300" t="s">
        <v>8342</v>
      </c>
      <c r="F3300">
        <v>84</v>
      </c>
      <c r="G3300">
        <v>49612357</v>
      </c>
    </row>
    <row r="3301" spans="1:7" hidden="1">
      <c r="A3301" t="s">
        <v>132</v>
      </c>
      <c r="B3301">
        <v>20240622</v>
      </c>
      <c r="C3301">
        <v>490114</v>
      </c>
      <c r="D3301" t="s">
        <v>6190</v>
      </c>
      <c r="E3301" t="s">
        <v>1124</v>
      </c>
      <c r="F3301">
        <v>8</v>
      </c>
      <c r="G3301">
        <v>-132181</v>
      </c>
    </row>
    <row r="3302" spans="1:7" hidden="1">
      <c r="A3302" t="s">
        <v>132</v>
      </c>
      <c r="B3302">
        <v>20240622</v>
      </c>
      <c r="C3302">
        <v>490114</v>
      </c>
      <c r="D3302" t="s">
        <v>6190</v>
      </c>
      <c r="E3302" t="s">
        <v>1186</v>
      </c>
      <c r="F3302">
        <v>137</v>
      </c>
      <c r="G3302">
        <v>24282256</v>
      </c>
    </row>
    <row r="3303" spans="1:7" hidden="1">
      <c r="A3303" t="s">
        <v>132</v>
      </c>
      <c r="B3303">
        <v>20240622</v>
      </c>
      <c r="C3303">
        <v>490114</v>
      </c>
      <c r="D3303" t="s">
        <v>6190</v>
      </c>
      <c r="E3303" t="s">
        <v>1582</v>
      </c>
      <c r="F3303">
        <v>137</v>
      </c>
      <c r="G3303">
        <v>-484221</v>
      </c>
    </row>
    <row r="3304" spans="1:7" hidden="1">
      <c r="A3304" t="s">
        <v>132</v>
      </c>
      <c r="B3304">
        <v>20240622</v>
      </c>
      <c r="C3304">
        <v>490114</v>
      </c>
      <c r="D3304" t="s">
        <v>6190</v>
      </c>
      <c r="E3304" t="s">
        <v>8333</v>
      </c>
      <c r="F3304">
        <v>0</v>
      </c>
      <c r="G3304">
        <v>-310</v>
      </c>
    </row>
    <row r="3305" spans="1:7" hidden="1">
      <c r="A3305" t="s">
        <v>132</v>
      </c>
      <c r="B3305">
        <v>20240622</v>
      </c>
      <c r="C3305">
        <v>490114</v>
      </c>
      <c r="D3305" t="s">
        <v>6190</v>
      </c>
      <c r="E3305" t="s">
        <v>1583</v>
      </c>
      <c r="F3305">
        <v>0</v>
      </c>
      <c r="G3305">
        <v>-84403</v>
      </c>
    </row>
    <row r="3306" spans="1:7" hidden="1">
      <c r="A3306" t="s">
        <v>132</v>
      </c>
      <c r="B3306">
        <v>20240622</v>
      </c>
      <c r="C3306">
        <v>490114</v>
      </c>
      <c r="D3306" t="s">
        <v>6190</v>
      </c>
      <c r="E3306" t="s">
        <v>1207</v>
      </c>
      <c r="F3306">
        <v>0</v>
      </c>
      <c r="G3306">
        <v>-5527</v>
      </c>
    </row>
    <row r="3307" spans="1:7" hidden="1">
      <c r="A3307" t="s">
        <v>132</v>
      </c>
      <c r="B3307">
        <v>20240622</v>
      </c>
      <c r="C3307">
        <v>490114</v>
      </c>
      <c r="D3307" t="s">
        <v>6190</v>
      </c>
      <c r="E3307" t="s">
        <v>8358</v>
      </c>
      <c r="F3307">
        <v>0</v>
      </c>
      <c r="G3307">
        <v>-17687089</v>
      </c>
    </row>
    <row r="3308" spans="1:7" hidden="1">
      <c r="A3308" t="s">
        <v>132</v>
      </c>
      <c r="B3308">
        <v>20240623</v>
      </c>
      <c r="C3308">
        <v>490114</v>
      </c>
      <c r="D3308" t="s">
        <v>6190</v>
      </c>
      <c r="E3308" t="s">
        <v>1184</v>
      </c>
      <c r="F3308">
        <v>0</v>
      </c>
      <c r="G3308">
        <v>-339136</v>
      </c>
    </row>
    <row r="3309" spans="1:7" hidden="1">
      <c r="A3309" t="s">
        <v>132</v>
      </c>
      <c r="B3309">
        <v>20240623</v>
      </c>
      <c r="C3309">
        <v>490114</v>
      </c>
      <c r="D3309" t="s">
        <v>6190</v>
      </c>
      <c r="E3309" t="s">
        <v>1581</v>
      </c>
      <c r="F3309">
        <v>64</v>
      </c>
      <c r="G3309">
        <v>-22094640</v>
      </c>
    </row>
    <row r="3310" spans="1:7" hidden="1">
      <c r="A3310" t="s">
        <v>132</v>
      </c>
      <c r="B3310">
        <v>20240623</v>
      </c>
      <c r="C3310">
        <v>490114</v>
      </c>
      <c r="D3310" t="s">
        <v>6190</v>
      </c>
      <c r="E3310" t="s">
        <v>1085</v>
      </c>
      <c r="F3310">
        <v>0</v>
      </c>
      <c r="G3310">
        <v>-2336068</v>
      </c>
    </row>
    <row r="3311" spans="1:7" hidden="1">
      <c r="A3311" t="s">
        <v>132</v>
      </c>
      <c r="B3311">
        <v>20240623</v>
      </c>
      <c r="C3311">
        <v>490114</v>
      </c>
      <c r="D3311" t="s">
        <v>6190</v>
      </c>
      <c r="E3311" t="s">
        <v>1194</v>
      </c>
      <c r="F3311">
        <v>0</v>
      </c>
      <c r="G3311">
        <v>-57946618</v>
      </c>
    </row>
    <row r="3312" spans="1:7" hidden="1">
      <c r="A3312" t="s">
        <v>132</v>
      </c>
      <c r="B3312">
        <v>20240623</v>
      </c>
      <c r="C3312">
        <v>490114</v>
      </c>
      <c r="D3312" t="s">
        <v>6190</v>
      </c>
      <c r="E3312" t="s">
        <v>1181</v>
      </c>
      <c r="F3312">
        <v>43</v>
      </c>
      <c r="G3312">
        <v>8896088</v>
      </c>
    </row>
    <row r="3313" spans="1:7" hidden="1">
      <c r="A3313" t="s">
        <v>132</v>
      </c>
      <c r="B3313">
        <v>20240623</v>
      </c>
      <c r="C3313">
        <v>490114</v>
      </c>
      <c r="D3313" t="s">
        <v>6190</v>
      </c>
      <c r="E3313" t="s">
        <v>1084</v>
      </c>
      <c r="F3313">
        <v>49</v>
      </c>
      <c r="G3313">
        <v>12579898</v>
      </c>
    </row>
    <row r="3314" spans="1:7" hidden="1">
      <c r="A3314" t="s">
        <v>132</v>
      </c>
      <c r="B3314">
        <v>20240623</v>
      </c>
      <c r="C3314">
        <v>490114</v>
      </c>
      <c r="D3314" t="s">
        <v>6190</v>
      </c>
      <c r="E3314" t="s">
        <v>1035</v>
      </c>
      <c r="F3314">
        <v>415</v>
      </c>
      <c r="G3314">
        <v>11152306</v>
      </c>
    </row>
    <row r="3315" spans="1:7" hidden="1">
      <c r="A3315" t="s">
        <v>132</v>
      </c>
      <c r="B3315">
        <v>20240623</v>
      </c>
      <c r="C3315">
        <v>490114</v>
      </c>
      <c r="D3315" t="s">
        <v>6190</v>
      </c>
      <c r="E3315" t="s">
        <v>1066</v>
      </c>
      <c r="F3315">
        <v>84</v>
      </c>
      <c r="G3315">
        <v>10601898</v>
      </c>
    </row>
    <row r="3316" spans="1:7" hidden="1">
      <c r="A3316" t="s">
        <v>132</v>
      </c>
      <c r="B3316">
        <v>20240623</v>
      </c>
      <c r="C3316">
        <v>490114</v>
      </c>
      <c r="D3316" t="s">
        <v>6190</v>
      </c>
      <c r="E3316" t="s">
        <v>1064</v>
      </c>
      <c r="F3316">
        <v>0</v>
      </c>
      <c r="G3316">
        <v>-771157</v>
      </c>
    </row>
    <row r="3317" spans="1:7" hidden="1">
      <c r="A3317" t="s">
        <v>132</v>
      </c>
      <c r="B3317">
        <v>20240623</v>
      </c>
      <c r="C3317">
        <v>490114</v>
      </c>
      <c r="D3317" t="s">
        <v>6190</v>
      </c>
      <c r="E3317" t="s">
        <v>1092</v>
      </c>
      <c r="F3317">
        <v>0</v>
      </c>
      <c r="G3317">
        <v>-17321922</v>
      </c>
    </row>
    <row r="3318" spans="1:7" hidden="1">
      <c r="A3318" t="s">
        <v>132</v>
      </c>
      <c r="B3318">
        <v>20240623</v>
      </c>
      <c r="C3318">
        <v>490114</v>
      </c>
      <c r="D3318" t="s">
        <v>6190</v>
      </c>
      <c r="E3318" t="s">
        <v>9048</v>
      </c>
      <c r="F3318">
        <v>35</v>
      </c>
      <c r="G3318">
        <v>2171245</v>
      </c>
    </row>
    <row r="3319" spans="1:7" hidden="1">
      <c r="A3319" t="s">
        <v>132</v>
      </c>
      <c r="B3319">
        <v>20240623</v>
      </c>
      <c r="C3319">
        <v>490114</v>
      </c>
      <c r="D3319" t="s">
        <v>6190</v>
      </c>
      <c r="E3319" t="s">
        <v>8342</v>
      </c>
      <c r="F3319">
        <v>84</v>
      </c>
      <c r="G3319">
        <v>49612441</v>
      </c>
    </row>
    <row r="3320" spans="1:7" hidden="1">
      <c r="A3320" t="s">
        <v>132</v>
      </c>
      <c r="B3320">
        <v>20240623</v>
      </c>
      <c r="C3320">
        <v>490114</v>
      </c>
      <c r="D3320" t="s">
        <v>6190</v>
      </c>
      <c r="E3320" t="s">
        <v>1124</v>
      </c>
      <c r="F3320">
        <v>8</v>
      </c>
      <c r="G3320">
        <v>-132173</v>
      </c>
    </row>
    <row r="3321" spans="1:7" hidden="1">
      <c r="A3321" t="s">
        <v>132</v>
      </c>
      <c r="B3321">
        <v>20240623</v>
      </c>
      <c r="C3321">
        <v>490114</v>
      </c>
      <c r="D3321" t="s">
        <v>6190</v>
      </c>
      <c r="E3321" t="s">
        <v>1186</v>
      </c>
      <c r="F3321">
        <v>137</v>
      </c>
      <c r="G3321">
        <v>24282393</v>
      </c>
    </row>
    <row r="3322" spans="1:7" hidden="1">
      <c r="A3322" t="s">
        <v>132</v>
      </c>
      <c r="B3322">
        <v>20240623</v>
      </c>
      <c r="C3322">
        <v>490114</v>
      </c>
      <c r="D3322" t="s">
        <v>6190</v>
      </c>
      <c r="E3322" t="s">
        <v>1582</v>
      </c>
      <c r="F3322">
        <v>137</v>
      </c>
      <c r="G3322">
        <v>-484084</v>
      </c>
    </row>
    <row r="3323" spans="1:7" hidden="1">
      <c r="A3323" t="s">
        <v>132</v>
      </c>
      <c r="B3323">
        <v>20240623</v>
      </c>
      <c r="C3323">
        <v>490114</v>
      </c>
      <c r="D3323" t="s">
        <v>6190</v>
      </c>
      <c r="E3323" t="s">
        <v>8333</v>
      </c>
      <c r="F3323">
        <v>0</v>
      </c>
      <c r="G3323">
        <v>-310</v>
      </c>
    </row>
    <row r="3324" spans="1:7" hidden="1">
      <c r="A3324" t="s">
        <v>132</v>
      </c>
      <c r="B3324">
        <v>20240623</v>
      </c>
      <c r="C3324">
        <v>490114</v>
      </c>
      <c r="D3324" t="s">
        <v>6190</v>
      </c>
      <c r="E3324" t="s">
        <v>1583</v>
      </c>
      <c r="F3324">
        <v>0</v>
      </c>
      <c r="G3324">
        <v>-84403</v>
      </c>
    </row>
    <row r="3325" spans="1:7" hidden="1">
      <c r="A3325" t="s">
        <v>132</v>
      </c>
      <c r="B3325">
        <v>20240623</v>
      </c>
      <c r="C3325">
        <v>490114</v>
      </c>
      <c r="D3325" t="s">
        <v>6190</v>
      </c>
      <c r="E3325" t="s">
        <v>1207</v>
      </c>
      <c r="F3325">
        <v>0</v>
      </c>
      <c r="G3325">
        <v>-5527</v>
      </c>
    </row>
    <row r="3326" spans="1:7" hidden="1">
      <c r="A3326" t="s">
        <v>132</v>
      </c>
      <c r="B3326">
        <v>20240623</v>
      </c>
      <c r="C3326">
        <v>490114</v>
      </c>
      <c r="D3326" t="s">
        <v>6190</v>
      </c>
      <c r="E3326" t="s">
        <v>8358</v>
      </c>
      <c r="F3326">
        <v>0</v>
      </c>
      <c r="G3326">
        <v>-17687089</v>
      </c>
    </row>
    <row r="3327" spans="1:7" hidden="1">
      <c r="A3327" t="s">
        <v>132</v>
      </c>
      <c r="B3327">
        <v>20240624</v>
      </c>
      <c r="C3327">
        <v>490114</v>
      </c>
      <c r="D3327" t="s">
        <v>6190</v>
      </c>
      <c r="E3327" t="s">
        <v>1184</v>
      </c>
      <c r="F3327">
        <v>0</v>
      </c>
      <c r="G3327">
        <v>-339136</v>
      </c>
    </row>
    <row r="3328" spans="1:7" hidden="1">
      <c r="A3328" t="s">
        <v>132</v>
      </c>
      <c r="B3328">
        <v>20240624</v>
      </c>
      <c r="C3328">
        <v>490114</v>
      </c>
      <c r="D3328" t="s">
        <v>6190</v>
      </c>
      <c r="E3328" t="s">
        <v>1581</v>
      </c>
      <c r="F3328">
        <v>63</v>
      </c>
      <c r="G3328">
        <v>-22094577</v>
      </c>
    </row>
    <row r="3329" spans="1:7" hidden="1">
      <c r="A3329" t="s">
        <v>132</v>
      </c>
      <c r="B3329">
        <v>20240624</v>
      </c>
      <c r="C3329">
        <v>490114</v>
      </c>
      <c r="D3329" t="s">
        <v>6190</v>
      </c>
      <c r="E3329" t="s">
        <v>1085</v>
      </c>
      <c r="F3329">
        <v>0</v>
      </c>
      <c r="G3329">
        <v>-2336068</v>
      </c>
    </row>
    <row r="3330" spans="1:7" hidden="1">
      <c r="A3330" t="s">
        <v>132</v>
      </c>
      <c r="B3330">
        <v>20240624</v>
      </c>
      <c r="C3330">
        <v>490114</v>
      </c>
      <c r="D3330" t="s">
        <v>6190</v>
      </c>
      <c r="E3330" t="s">
        <v>1194</v>
      </c>
      <c r="F3330">
        <v>0</v>
      </c>
      <c r="G3330">
        <v>-57946618</v>
      </c>
    </row>
    <row r="3331" spans="1:7" hidden="1">
      <c r="A3331" t="s">
        <v>132</v>
      </c>
      <c r="B3331">
        <v>20240624</v>
      </c>
      <c r="C3331">
        <v>490114</v>
      </c>
      <c r="D3331" t="s">
        <v>6190</v>
      </c>
      <c r="E3331" t="s">
        <v>1181</v>
      </c>
      <c r="F3331">
        <v>43</v>
      </c>
      <c r="G3331">
        <v>8896131</v>
      </c>
    </row>
    <row r="3332" spans="1:7" hidden="1">
      <c r="A3332" t="s">
        <v>132</v>
      </c>
      <c r="B3332">
        <v>20240624</v>
      </c>
      <c r="C3332">
        <v>490114</v>
      </c>
      <c r="D3332" t="s">
        <v>6190</v>
      </c>
      <c r="E3332" t="s">
        <v>1084</v>
      </c>
      <c r="F3332">
        <v>48</v>
      </c>
      <c r="G3332">
        <v>12579946</v>
      </c>
    </row>
    <row r="3333" spans="1:7" hidden="1">
      <c r="A3333" t="s">
        <v>132</v>
      </c>
      <c r="B3333">
        <v>20240624</v>
      </c>
      <c r="C3333">
        <v>490114</v>
      </c>
      <c r="D3333" t="s">
        <v>6190</v>
      </c>
      <c r="E3333" t="s">
        <v>1035</v>
      </c>
      <c r="F3333">
        <v>410</v>
      </c>
      <c r="G3333">
        <v>11152716</v>
      </c>
    </row>
    <row r="3334" spans="1:7" hidden="1">
      <c r="A3334" t="s">
        <v>132</v>
      </c>
      <c r="B3334">
        <v>20240624</v>
      </c>
      <c r="C3334">
        <v>490114</v>
      </c>
      <c r="D3334" t="s">
        <v>6190</v>
      </c>
      <c r="E3334" t="s">
        <v>1066</v>
      </c>
      <c r="F3334">
        <v>83</v>
      </c>
      <c r="G3334">
        <v>10601981</v>
      </c>
    </row>
    <row r="3335" spans="1:7" hidden="1">
      <c r="A3335" t="s">
        <v>132</v>
      </c>
      <c r="B3335">
        <v>20240624</v>
      </c>
      <c r="C3335">
        <v>490114</v>
      </c>
      <c r="D3335" t="s">
        <v>6190</v>
      </c>
      <c r="E3335" t="s">
        <v>1064</v>
      </c>
      <c r="F3335">
        <v>0</v>
      </c>
      <c r="G3335">
        <v>-771157</v>
      </c>
    </row>
    <row r="3336" spans="1:7" hidden="1">
      <c r="A3336" t="s">
        <v>132</v>
      </c>
      <c r="B3336">
        <v>20240624</v>
      </c>
      <c r="C3336">
        <v>490114</v>
      </c>
      <c r="D3336" t="s">
        <v>6190</v>
      </c>
      <c r="E3336" t="s">
        <v>1092</v>
      </c>
      <c r="F3336">
        <v>0</v>
      </c>
      <c r="G3336">
        <v>-17321922</v>
      </c>
    </row>
    <row r="3337" spans="1:7" hidden="1">
      <c r="A3337" t="s">
        <v>132</v>
      </c>
      <c r="B3337">
        <v>20240624</v>
      </c>
      <c r="C3337">
        <v>490114</v>
      </c>
      <c r="D3337" t="s">
        <v>6190</v>
      </c>
      <c r="E3337" t="s">
        <v>9048</v>
      </c>
      <c r="F3337">
        <v>34</v>
      </c>
      <c r="G3337">
        <v>2171279</v>
      </c>
    </row>
    <row r="3338" spans="1:7" hidden="1">
      <c r="A3338" t="s">
        <v>132</v>
      </c>
      <c r="B3338">
        <v>20240624</v>
      </c>
      <c r="C3338">
        <v>490114</v>
      </c>
      <c r="D3338" t="s">
        <v>6190</v>
      </c>
      <c r="E3338" t="s">
        <v>8342</v>
      </c>
      <c r="F3338">
        <v>83</v>
      </c>
      <c r="G3338">
        <v>49612524</v>
      </c>
    </row>
    <row r="3339" spans="1:7" hidden="1">
      <c r="A3339" t="s">
        <v>132</v>
      </c>
      <c r="B3339">
        <v>20240624</v>
      </c>
      <c r="C3339">
        <v>490114</v>
      </c>
      <c r="D3339" t="s">
        <v>6190</v>
      </c>
      <c r="E3339" t="s">
        <v>1124</v>
      </c>
      <c r="F3339">
        <v>8</v>
      </c>
      <c r="G3339">
        <v>-132165</v>
      </c>
    </row>
    <row r="3340" spans="1:7" hidden="1">
      <c r="A3340" t="s">
        <v>132</v>
      </c>
      <c r="B3340">
        <v>20240624</v>
      </c>
      <c r="C3340">
        <v>490114</v>
      </c>
      <c r="D3340" t="s">
        <v>6190</v>
      </c>
      <c r="E3340" t="s">
        <v>1186</v>
      </c>
      <c r="F3340">
        <v>135</v>
      </c>
      <c r="G3340">
        <v>24282528</v>
      </c>
    </row>
    <row r="3341" spans="1:7" hidden="1">
      <c r="A3341" t="s">
        <v>132</v>
      </c>
      <c r="B3341">
        <v>20240624</v>
      </c>
      <c r="C3341">
        <v>490114</v>
      </c>
      <c r="D3341" t="s">
        <v>6190</v>
      </c>
      <c r="E3341" t="s">
        <v>1582</v>
      </c>
      <c r="F3341">
        <v>135</v>
      </c>
      <c r="G3341">
        <v>-483949</v>
      </c>
    </row>
    <row r="3342" spans="1:7" hidden="1">
      <c r="A3342" t="s">
        <v>132</v>
      </c>
      <c r="B3342">
        <v>20240624</v>
      </c>
      <c r="C3342">
        <v>490114</v>
      </c>
      <c r="D3342" t="s">
        <v>6190</v>
      </c>
      <c r="E3342" t="s">
        <v>8333</v>
      </c>
      <c r="F3342">
        <v>0</v>
      </c>
      <c r="G3342">
        <v>-310</v>
      </c>
    </row>
    <row r="3343" spans="1:7" hidden="1">
      <c r="A3343" t="s">
        <v>132</v>
      </c>
      <c r="B3343">
        <v>20240624</v>
      </c>
      <c r="C3343">
        <v>490114</v>
      </c>
      <c r="D3343" t="s">
        <v>6190</v>
      </c>
      <c r="E3343" t="s">
        <v>1583</v>
      </c>
      <c r="F3343">
        <v>0</v>
      </c>
      <c r="G3343">
        <v>-84403</v>
      </c>
    </row>
    <row r="3344" spans="1:7" hidden="1">
      <c r="A3344" t="s">
        <v>132</v>
      </c>
      <c r="B3344">
        <v>20240624</v>
      </c>
      <c r="C3344">
        <v>490114</v>
      </c>
      <c r="D3344" t="s">
        <v>6190</v>
      </c>
      <c r="E3344" t="s">
        <v>1207</v>
      </c>
      <c r="F3344">
        <v>0</v>
      </c>
      <c r="G3344">
        <v>-5527</v>
      </c>
    </row>
    <row r="3345" spans="1:7" hidden="1">
      <c r="A3345" t="s">
        <v>132</v>
      </c>
      <c r="B3345">
        <v>20240624</v>
      </c>
      <c r="C3345">
        <v>490114</v>
      </c>
      <c r="D3345" t="s">
        <v>6190</v>
      </c>
      <c r="E3345" t="s">
        <v>8358</v>
      </c>
      <c r="F3345">
        <v>0</v>
      </c>
      <c r="G3345">
        <v>-17687089</v>
      </c>
    </row>
    <row r="3346" spans="1:7" hidden="1">
      <c r="A3346" t="s">
        <v>132</v>
      </c>
      <c r="B3346">
        <v>20240625</v>
      </c>
      <c r="C3346">
        <v>490114</v>
      </c>
      <c r="D3346" t="s">
        <v>6190</v>
      </c>
      <c r="E3346" t="s">
        <v>1184</v>
      </c>
      <c r="F3346">
        <v>0</v>
      </c>
      <c r="G3346">
        <v>-339136</v>
      </c>
    </row>
    <row r="3347" spans="1:7" hidden="1">
      <c r="A3347" t="s">
        <v>132</v>
      </c>
      <c r="B3347">
        <v>20240625</v>
      </c>
      <c r="C3347">
        <v>490114</v>
      </c>
      <c r="D3347" t="s">
        <v>6190</v>
      </c>
      <c r="E3347" t="s">
        <v>1581</v>
      </c>
      <c r="F3347">
        <v>63</v>
      </c>
      <c r="G3347">
        <v>-22094514</v>
      </c>
    </row>
    <row r="3348" spans="1:7" hidden="1">
      <c r="A3348" t="s">
        <v>132</v>
      </c>
      <c r="B3348">
        <v>20240625</v>
      </c>
      <c r="C3348">
        <v>490114</v>
      </c>
      <c r="D3348" t="s">
        <v>6190</v>
      </c>
      <c r="E3348" t="s">
        <v>1085</v>
      </c>
      <c r="F3348">
        <v>0</v>
      </c>
      <c r="G3348">
        <v>-2336068</v>
      </c>
    </row>
    <row r="3349" spans="1:7" hidden="1">
      <c r="A3349" t="s">
        <v>132</v>
      </c>
      <c r="B3349">
        <v>20240625</v>
      </c>
      <c r="C3349">
        <v>490114</v>
      </c>
      <c r="D3349" t="s">
        <v>6190</v>
      </c>
      <c r="E3349" t="s">
        <v>1194</v>
      </c>
      <c r="F3349">
        <v>0</v>
      </c>
      <c r="G3349">
        <v>-57946618</v>
      </c>
    </row>
    <row r="3350" spans="1:7" hidden="1">
      <c r="A3350" t="s">
        <v>132</v>
      </c>
      <c r="B3350">
        <v>20240625</v>
      </c>
      <c r="C3350">
        <v>490114</v>
      </c>
      <c r="D3350" t="s">
        <v>6190</v>
      </c>
      <c r="E3350" t="s">
        <v>1181</v>
      </c>
      <c r="F3350">
        <v>43</v>
      </c>
      <c r="G3350">
        <v>8896174</v>
      </c>
    </row>
    <row r="3351" spans="1:7" hidden="1">
      <c r="A3351" t="s">
        <v>132</v>
      </c>
      <c r="B3351">
        <v>20240625</v>
      </c>
      <c r="C3351">
        <v>490114</v>
      </c>
      <c r="D3351" t="s">
        <v>6190</v>
      </c>
      <c r="E3351" t="s">
        <v>1084</v>
      </c>
      <c r="F3351">
        <v>49</v>
      </c>
      <c r="G3351">
        <v>12579995</v>
      </c>
    </row>
    <row r="3352" spans="1:7" hidden="1">
      <c r="A3352" t="s">
        <v>132</v>
      </c>
      <c r="B3352">
        <v>20240625</v>
      </c>
      <c r="C3352">
        <v>490114</v>
      </c>
      <c r="D3352" t="s">
        <v>6190</v>
      </c>
      <c r="E3352" t="s">
        <v>1035</v>
      </c>
      <c r="F3352">
        <v>412</v>
      </c>
      <c r="G3352">
        <v>11153128</v>
      </c>
    </row>
    <row r="3353" spans="1:7" hidden="1">
      <c r="A3353" t="s">
        <v>132</v>
      </c>
      <c r="B3353">
        <v>20240625</v>
      </c>
      <c r="C3353">
        <v>490114</v>
      </c>
      <c r="D3353" t="s">
        <v>6190</v>
      </c>
      <c r="E3353" t="s">
        <v>1066</v>
      </c>
      <c r="F3353">
        <v>84</v>
      </c>
      <c r="G3353">
        <v>10602065</v>
      </c>
    </row>
    <row r="3354" spans="1:7" hidden="1">
      <c r="A3354" t="s">
        <v>132</v>
      </c>
      <c r="B3354">
        <v>20240625</v>
      </c>
      <c r="C3354">
        <v>490114</v>
      </c>
      <c r="D3354" t="s">
        <v>6190</v>
      </c>
      <c r="E3354" t="s">
        <v>1064</v>
      </c>
      <c r="F3354">
        <v>0</v>
      </c>
      <c r="G3354">
        <v>-771157</v>
      </c>
    </row>
    <row r="3355" spans="1:7" hidden="1">
      <c r="A3355" t="s">
        <v>132</v>
      </c>
      <c r="B3355">
        <v>20240625</v>
      </c>
      <c r="C3355">
        <v>490114</v>
      </c>
      <c r="D3355" t="s">
        <v>6190</v>
      </c>
      <c r="E3355" t="s">
        <v>1092</v>
      </c>
      <c r="F3355">
        <v>0</v>
      </c>
      <c r="G3355">
        <v>-17321922</v>
      </c>
    </row>
    <row r="3356" spans="1:7" hidden="1">
      <c r="A3356" t="s">
        <v>132</v>
      </c>
      <c r="B3356">
        <v>20240625</v>
      </c>
      <c r="C3356">
        <v>490114</v>
      </c>
      <c r="D3356" t="s">
        <v>6190</v>
      </c>
      <c r="E3356" t="s">
        <v>9048</v>
      </c>
      <c r="F3356">
        <v>34</v>
      </c>
      <c r="G3356">
        <v>2171313</v>
      </c>
    </row>
    <row r="3357" spans="1:7" hidden="1">
      <c r="A3357" t="s">
        <v>132</v>
      </c>
      <c r="B3357">
        <v>20240625</v>
      </c>
      <c r="C3357">
        <v>490114</v>
      </c>
      <c r="D3357" t="s">
        <v>6190</v>
      </c>
      <c r="E3357" t="s">
        <v>8342</v>
      </c>
      <c r="F3357">
        <v>84</v>
      </c>
      <c r="G3357">
        <v>49612608</v>
      </c>
    </row>
    <row r="3358" spans="1:7" hidden="1">
      <c r="A3358" t="s">
        <v>132</v>
      </c>
      <c r="B3358">
        <v>20240625</v>
      </c>
      <c r="C3358">
        <v>490114</v>
      </c>
      <c r="D3358" t="s">
        <v>6190</v>
      </c>
      <c r="E3358" t="s">
        <v>1124</v>
      </c>
      <c r="F3358">
        <v>8</v>
      </c>
      <c r="G3358">
        <v>-132157</v>
      </c>
    </row>
    <row r="3359" spans="1:7" hidden="1">
      <c r="A3359" t="s">
        <v>132</v>
      </c>
      <c r="B3359">
        <v>20240625</v>
      </c>
      <c r="C3359">
        <v>490114</v>
      </c>
      <c r="D3359" t="s">
        <v>6190</v>
      </c>
      <c r="E3359" t="s">
        <v>1186</v>
      </c>
      <c r="F3359">
        <v>136</v>
      </c>
      <c r="G3359">
        <v>24282664</v>
      </c>
    </row>
    <row r="3360" spans="1:7" hidden="1">
      <c r="A3360" t="s">
        <v>132</v>
      </c>
      <c r="B3360">
        <v>20240625</v>
      </c>
      <c r="C3360">
        <v>490114</v>
      </c>
      <c r="D3360" t="s">
        <v>6190</v>
      </c>
      <c r="E3360" t="s">
        <v>1582</v>
      </c>
      <c r="F3360">
        <v>136</v>
      </c>
      <c r="G3360">
        <v>-483813</v>
      </c>
    </row>
    <row r="3361" spans="1:7" hidden="1">
      <c r="A3361" t="s">
        <v>132</v>
      </c>
      <c r="B3361">
        <v>20240625</v>
      </c>
      <c r="C3361">
        <v>490114</v>
      </c>
      <c r="D3361" t="s">
        <v>6190</v>
      </c>
      <c r="E3361" t="s">
        <v>8333</v>
      </c>
      <c r="F3361">
        <v>0</v>
      </c>
      <c r="G3361">
        <v>-310</v>
      </c>
    </row>
    <row r="3362" spans="1:7" hidden="1">
      <c r="A3362" t="s">
        <v>132</v>
      </c>
      <c r="B3362">
        <v>20240625</v>
      </c>
      <c r="C3362">
        <v>490114</v>
      </c>
      <c r="D3362" t="s">
        <v>6190</v>
      </c>
      <c r="E3362" t="s">
        <v>1583</v>
      </c>
      <c r="F3362">
        <v>0</v>
      </c>
      <c r="G3362">
        <v>-84403</v>
      </c>
    </row>
    <row r="3363" spans="1:7" hidden="1">
      <c r="A3363" t="s">
        <v>132</v>
      </c>
      <c r="B3363">
        <v>20240625</v>
      </c>
      <c r="C3363">
        <v>490114</v>
      </c>
      <c r="D3363" t="s">
        <v>6190</v>
      </c>
      <c r="E3363" t="s">
        <v>1207</v>
      </c>
      <c r="F3363">
        <v>0</v>
      </c>
      <c r="G3363">
        <v>-5527</v>
      </c>
    </row>
    <row r="3364" spans="1:7" hidden="1">
      <c r="A3364" t="s">
        <v>132</v>
      </c>
      <c r="B3364">
        <v>20240625</v>
      </c>
      <c r="C3364">
        <v>490114</v>
      </c>
      <c r="D3364" t="s">
        <v>6190</v>
      </c>
      <c r="E3364" t="s">
        <v>8358</v>
      </c>
      <c r="F3364">
        <v>0</v>
      </c>
      <c r="G3364">
        <v>-17687089</v>
      </c>
    </row>
    <row r="3365" spans="1:7" hidden="1">
      <c r="A3365" t="s">
        <v>132</v>
      </c>
      <c r="B3365">
        <v>20240626</v>
      </c>
      <c r="C3365">
        <v>490114</v>
      </c>
      <c r="D3365" t="s">
        <v>6190</v>
      </c>
      <c r="E3365" t="s">
        <v>1184</v>
      </c>
      <c r="F3365">
        <v>0</v>
      </c>
      <c r="G3365">
        <v>-339136</v>
      </c>
    </row>
    <row r="3366" spans="1:7" hidden="1">
      <c r="A3366" t="s">
        <v>132</v>
      </c>
      <c r="B3366">
        <v>20240626</v>
      </c>
      <c r="C3366">
        <v>490114</v>
      </c>
      <c r="D3366" t="s">
        <v>6190</v>
      </c>
      <c r="E3366" t="s">
        <v>1581</v>
      </c>
      <c r="F3366">
        <v>64</v>
      </c>
      <c r="G3366">
        <v>-22094450</v>
      </c>
    </row>
    <row r="3367" spans="1:7" hidden="1">
      <c r="A3367" t="s">
        <v>132</v>
      </c>
      <c r="B3367">
        <v>20240626</v>
      </c>
      <c r="C3367">
        <v>490114</v>
      </c>
      <c r="D3367" t="s">
        <v>6190</v>
      </c>
      <c r="E3367" t="s">
        <v>1085</v>
      </c>
      <c r="F3367">
        <v>0</v>
      </c>
      <c r="G3367">
        <v>-2336068</v>
      </c>
    </row>
    <row r="3368" spans="1:7" hidden="1">
      <c r="A3368" t="s">
        <v>132</v>
      </c>
      <c r="B3368">
        <v>20240626</v>
      </c>
      <c r="C3368">
        <v>490114</v>
      </c>
      <c r="D3368" t="s">
        <v>6190</v>
      </c>
      <c r="E3368" t="s">
        <v>1194</v>
      </c>
      <c r="F3368">
        <v>0</v>
      </c>
      <c r="G3368">
        <v>-57946618</v>
      </c>
    </row>
    <row r="3369" spans="1:7" hidden="1">
      <c r="A3369" t="s">
        <v>132</v>
      </c>
      <c r="B3369">
        <v>20240626</v>
      </c>
      <c r="C3369">
        <v>490114</v>
      </c>
      <c r="D3369" t="s">
        <v>6190</v>
      </c>
      <c r="E3369" t="s">
        <v>1181</v>
      </c>
      <c r="F3369">
        <v>44</v>
      </c>
      <c r="G3369">
        <v>8896218</v>
      </c>
    </row>
    <row r="3370" spans="1:7" hidden="1">
      <c r="A3370" t="s">
        <v>132</v>
      </c>
      <c r="B3370">
        <v>20240626</v>
      </c>
      <c r="C3370">
        <v>490114</v>
      </c>
      <c r="D3370" t="s">
        <v>6190</v>
      </c>
      <c r="E3370" t="s">
        <v>1084</v>
      </c>
      <c r="F3370">
        <v>50</v>
      </c>
      <c r="G3370">
        <v>12580045</v>
      </c>
    </row>
    <row r="3371" spans="1:7" hidden="1">
      <c r="A3371" t="s">
        <v>132</v>
      </c>
      <c r="B3371">
        <v>20240626</v>
      </c>
      <c r="C3371">
        <v>490114</v>
      </c>
      <c r="D3371" t="s">
        <v>6190</v>
      </c>
      <c r="E3371" t="s">
        <v>1035</v>
      </c>
      <c r="F3371">
        <v>418</v>
      </c>
      <c r="G3371">
        <v>11153546</v>
      </c>
    </row>
    <row r="3372" spans="1:7" hidden="1">
      <c r="A3372" t="s">
        <v>132</v>
      </c>
      <c r="B3372">
        <v>20240626</v>
      </c>
      <c r="C3372">
        <v>490114</v>
      </c>
      <c r="D3372" t="s">
        <v>6190</v>
      </c>
      <c r="E3372" t="s">
        <v>1066</v>
      </c>
      <c r="F3372">
        <v>85</v>
      </c>
      <c r="G3372">
        <v>10602150</v>
      </c>
    </row>
    <row r="3373" spans="1:7" hidden="1">
      <c r="A3373" t="s">
        <v>132</v>
      </c>
      <c r="B3373">
        <v>20240626</v>
      </c>
      <c r="C3373">
        <v>490114</v>
      </c>
      <c r="D3373" t="s">
        <v>6190</v>
      </c>
      <c r="E3373" t="s">
        <v>1064</v>
      </c>
      <c r="F3373">
        <v>0</v>
      </c>
      <c r="G3373">
        <v>-771157</v>
      </c>
    </row>
    <row r="3374" spans="1:7" hidden="1">
      <c r="A3374" t="s">
        <v>132</v>
      </c>
      <c r="B3374">
        <v>20240626</v>
      </c>
      <c r="C3374">
        <v>490114</v>
      </c>
      <c r="D3374" t="s">
        <v>6190</v>
      </c>
      <c r="E3374" t="s">
        <v>1092</v>
      </c>
      <c r="F3374">
        <v>0</v>
      </c>
      <c r="G3374">
        <v>-17321922</v>
      </c>
    </row>
    <row r="3375" spans="1:7" hidden="1">
      <c r="A3375" t="s">
        <v>132</v>
      </c>
      <c r="B3375">
        <v>20240626</v>
      </c>
      <c r="C3375">
        <v>490114</v>
      </c>
      <c r="D3375" t="s">
        <v>6190</v>
      </c>
      <c r="E3375" t="s">
        <v>9048</v>
      </c>
      <c r="F3375">
        <v>35</v>
      </c>
      <c r="G3375">
        <v>2171348</v>
      </c>
    </row>
    <row r="3376" spans="1:7" hidden="1">
      <c r="A3376" t="s">
        <v>132</v>
      </c>
      <c r="B3376">
        <v>20240626</v>
      </c>
      <c r="C3376">
        <v>490114</v>
      </c>
      <c r="D3376" t="s">
        <v>6190</v>
      </c>
      <c r="E3376" t="s">
        <v>8342</v>
      </c>
      <c r="F3376">
        <v>85</v>
      </c>
      <c r="G3376">
        <v>49612693</v>
      </c>
    </row>
    <row r="3377" spans="1:7" hidden="1">
      <c r="A3377" t="s">
        <v>132</v>
      </c>
      <c r="B3377">
        <v>20240626</v>
      </c>
      <c r="C3377">
        <v>490114</v>
      </c>
      <c r="D3377" t="s">
        <v>6190</v>
      </c>
      <c r="E3377" t="s">
        <v>1124</v>
      </c>
      <c r="F3377">
        <v>8</v>
      </c>
      <c r="G3377">
        <v>-132149</v>
      </c>
    </row>
    <row r="3378" spans="1:7" hidden="1">
      <c r="A3378" t="s">
        <v>132</v>
      </c>
      <c r="B3378">
        <v>20240626</v>
      </c>
      <c r="C3378">
        <v>490114</v>
      </c>
      <c r="D3378" t="s">
        <v>6190</v>
      </c>
      <c r="E3378" t="s">
        <v>1186</v>
      </c>
      <c r="F3378">
        <v>138</v>
      </c>
      <c r="G3378">
        <v>24282802</v>
      </c>
    </row>
    <row r="3379" spans="1:7" hidden="1">
      <c r="A3379" t="s">
        <v>132</v>
      </c>
      <c r="B3379">
        <v>20240626</v>
      </c>
      <c r="C3379">
        <v>490114</v>
      </c>
      <c r="D3379" t="s">
        <v>6190</v>
      </c>
      <c r="E3379" t="s">
        <v>1582</v>
      </c>
      <c r="F3379">
        <v>138</v>
      </c>
      <c r="G3379">
        <v>-483675</v>
      </c>
    </row>
    <row r="3380" spans="1:7" hidden="1">
      <c r="A3380" t="s">
        <v>132</v>
      </c>
      <c r="B3380">
        <v>20240626</v>
      </c>
      <c r="C3380">
        <v>490114</v>
      </c>
      <c r="D3380" t="s">
        <v>6190</v>
      </c>
      <c r="E3380" t="s">
        <v>8333</v>
      </c>
      <c r="F3380">
        <v>0</v>
      </c>
      <c r="G3380">
        <v>-310</v>
      </c>
    </row>
    <row r="3381" spans="1:7" hidden="1">
      <c r="A3381" t="s">
        <v>132</v>
      </c>
      <c r="B3381">
        <v>20240626</v>
      </c>
      <c r="C3381">
        <v>490114</v>
      </c>
      <c r="D3381" t="s">
        <v>6190</v>
      </c>
      <c r="E3381" t="s">
        <v>1583</v>
      </c>
      <c r="F3381">
        <v>0</v>
      </c>
      <c r="G3381">
        <v>-84403</v>
      </c>
    </row>
    <row r="3382" spans="1:7" hidden="1">
      <c r="A3382" t="s">
        <v>132</v>
      </c>
      <c r="B3382">
        <v>20240626</v>
      </c>
      <c r="C3382">
        <v>490114</v>
      </c>
      <c r="D3382" t="s">
        <v>6190</v>
      </c>
      <c r="E3382" t="s">
        <v>1207</v>
      </c>
      <c r="F3382">
        <v>0</v>
      </c>
      <c r="G3382">
        <v>-5527</v>
      </c>
    </row>
    <row r="3383" spans="1:7" hidden="1">
      <c r="A3383" t="s">
        <v>132</v>
      </c>
      <c r="B3383">
        <v>20240626</v>
      </c>
      <c r="C3383">
        <v>490114</v>
      </c>
      <c r="D3383" t="s">
        <v>6190</v>
      </c>
      <c r="E3383" t="s">
        <v>8358</v>
      </c>
      <c r="F3383">
        <v>0</v>
      </c>
      <c r="G3383">
        <v>-17687089</v>
      </c>
    </row>
    <row r="3384" spans="1:7" hidden="1">
      <c r="A3384" t="s">
        <v>132</v>
      </c>
      <c r="B3384">
        <v>20240627</v>
      </c>
      <c r="C3384">
        <v>490114</v>
      </c>
      <c r="D3384" t="s">
        <v>6190</v>
      </c>
      <c r="E3384" t="s">
        <v>1184</v>
      </c>
      <c r="F3384">
        <v>0</v>
      </c>
      <c r="G3384">
        <v>-339136</v>
      </c>
    </row>
    <row r="3385" spans="1:7" hidden="1">
      <c r="A3385" t="s">
        <v>132</v>
      </c>
      <c r="B3385">
        <v>20240627</v>
      </c>
      <c r="C3385">
        <v>490114</v>
      </c>
      <c r="D3385" t="s">
        <v>6190</v>
      </c>
      <c r="E3385" t="s">
        <v>1581</v>
      </c>
      <c r="F3385">
        <v>64</v>
      </c>
      <c r="G3385">
        <v>-22094386</v>
      </c>
    </row>
    <row r="3386" spans="1:7" hidden="1">
      <c r="A3386" t="s">
        <v>132</v>
      </c>
      <c r="B3386">
        <v>20240627</v>
      </c>
      <c r="C3386">
        <v>490114</v>
      </c>
      <c r="D3386" t="s">
        <v>6190</v>
      </c>
      <c r="E3386" t="s">
        <v>1085</v>
      </c>
      <c r="F3386">
        <v>0</v>
      </c>
      <c r="G3386">
        <v>-2336068</v>
      </c>
    </row>
    <row r="3387" spans="1:7" hidden="1">
      <c r="A3387" t="s">
        <v>132</v>
      </c>
      <c r="B3387">
        <v>20240627</v>
      </c>
      <c r="C3387">
        <v>490114</v>
      </c>
      <c r="D3387" t="s">
        <v>6190</v>
      </c>
      <c r="E3387" t="s">
        <v>1194</v>
      </c>
      <c r="F3387">
        <v>0</v>
      </c>
      <c r="G3387">
        <v>-57946618</v>
      </c>
    </row>
    <row r="3388" spans="1:7" hidden="1">
      <c r="A3388" t="s">
        <v>132</v>
      </c>
      <c r="B3388">
        <v>20240627</v>
      </c>
      <c r="C3388">
        <v>490114</v>
      </c>
      <c r="D3388" t="s">
        <v>6190</v>
      </c>
      <c r="E3388" t="s">
        <v>1181</v>
      </c>
      <c r="F3388">
        <v>44</v>
      </c>
      <c r="G3388">
        <v>8896262</v>
      </c>
    </row>
    <row r="3389" spans="1:7" hidden="1">
      <c r="A3389" t="s">
        <v>132</v>
      </c>
      <c r="B3389">
        <v>20240627</v>
      </c>
      <c r="C3389">
        <v>490114</v>
      </c>
      <c r="D3389" t="s">
        <v>6190</v>
      </c>
      <c r="E3389" t="s">
        <v>1084</v>
      </c>
      <c r="F3389">
        <v>49</v>
      </c>
      <c r="G3389">
        <v>12580094</v>
      </c>
    </row>
    <row r="3390" spans="1:7" hidden="1">
      <c r="A3390" t="s">
        <v>132</v>
      </c>
      <c r="B3390">
        <v>20240627</v>
      </c>
      <c r="C3390">
        <v>490114</v>
      </c>
      <c r="D3390" t="s">
        <v>6190</v>
      </c>
      <c r="E3390" t="s">
        <v>1035</v>
      </c>
      <c r="F3390">
        <v>418</v>
      </c>
      <c r="G3390">
        <v>11153964</v>
      </c>
    </row>
    <row r="3391" spans="1:7" hidden="1">
      <c r="A3391" t="s">
        <v>132</v>
      </c>
      <c r="B3391">
        <v>20240627</v>
      </c>
      <c r="C3391">
        <v>490114</v>
      </c>
      <c r="D3391" t="s">
        <v>6190</v>
      </c>
      <c r="E3391" t="s">
        <v>1066</v>
      </c>
      <c r="F3391">
        <v>85</v>
      </c>
      <c r="G3391">
        <v>10602235</v>
      </c>
    </row>
    <row r="3392" spans="1:7" hidden="1">
      <c r="A3392" t="s">
        <v>132</v>
      </c>
      <c r="B3392">
        <v>20240627</v>
      </c>
      <c r="C3392">
        <v>490114</v>
      </c>
      <c r="D3392" t="s">
        <v>6190</v>
      </c>
      <c r="E3392" t="s">
        <v>1064</v>
      </c>
      <c r="F3392">
        <v>0</v>
      </c>
      <c r="G3392">
        <v>-771157</v>
      </c>
    </row>
    <row r="3393" spans="1:7" hidden="1">
      <c r="A3393" t="s">
        <v>132</v>
      </c>
      <c r="B3393">
        <v>20240627</v>
      </c>
      <c r="C3393">
        <v>490114</v>
      </c>
      <c r="D3393" t="s">
        <v>6190</v>
      </c>
      <c r="E3393" t="s">
        <v>1092</v>
      </c>
      <c r="F3393">
        <v>0</v>
      </c>
      <c r="G3393">
        <v>-17321922</v>
      </c>
    </row>
    <row r="3394" spans="1:7" hidden="1">
      <c r="A3394" t="s">
        <v>132</v>
      </c>
      <c r="B3394">
        <v>20240627</v>
      </c>
      <c r="C3394">
        <v>490114</v>
      </c>
      <c r="D3394" t="s">
        <v>6190</v>
      </c>
      <c r="E3394" t="s">
        <v>9048</v>
      </c>
      <c r="F3394">
        <v>35</v>
      </c>
      <c r="G3394">
        <v>2171383</v>
      </c>
    </row>
    <row r="3395" spans="1:7" hidden="1">
      <c r="A3395" t="s">
        <v>132</v>
      </c>
      <c r="B3395">
        <v>20240627</v>
      </c>
      <c r="C3395">
        <v>490114</v>
      </c>
      <c r="D3395" t="s">
        <v>6190</v>
      </c>
      <c r="E3395" t="s">
        <v>8342</v>
      </c>
      <c r="F3395">
        <v>85</v>
      </c>
      <c r="G3395">
        <v>49612778</v>
      </c>
    </row>
    <row r="3396" spans="1:7" hidden="1">
      <c r="A3396" t="s">
        <v>132</v>
      </c>
      <c r="B3396">
        <v>20240627</v>
      </c>
      <c r="C3396">
        <v>490114</v>
      </c>
      <c r="D3396" t="s">
        <v>6190</v>
      </c>
      <c r="E3396" t="s">
        <v>1124</v>
      </c>
      <c r="F3396">
        <v>8</v>
      </c>
      <c r="G3396">
        <v>-132141</v>
      </c>
    </row>
    <row r="3397" spans="1:7" hidden="1">
      <c r="A3397" t="s">
        <v>132</v>
      </c>
      <c r="B3397">
        <v>20240627</v>
      </c>
      <c r="C3397">
        <v>490114</v>
      </c>
      <c r="D3397" t="s">
        <v>6190</v>
      </c>
      <c r="E3397" t="s">
        <v>1186</v>
      </c>
      <c r="F3397">
        <v>138</v>
      </c>
      <c r="G3397">
        <v>24282940</v>
      </c>
    </row>
    <row r="3398" spans="1:7" hidden="1">
      <c r="A3398" t="s">
        <v>132</v>
      </c>
      <c r="B3398">
        <v>20240627</v>
      </c>
      <c r="C3398">
        <v>490114</v>
      </c>
      <c r="D3398" t="s">
        <v>6190</v>
      </c>
      <c r="E3398" t="s">
        <v>1582</v>
      </c>
      <c r="F3398">
        <v>138</v>
      </c>
      <c r="G3398">
        <v>-483537</v>
      </c>
    </row>
    <row r="3399" spans="1:7" hidden="1">
      <c r="A3399" t="s">
        <v>132</v>
      </c>
      <c r="B3399">
        <v>20240627</v>
      </c>
      <c r="C3399">
        <v>490114</v>
      </c>
      <c r="D3399" t="s">
        <v>6190</v>
      </c>
      <c r="E3399" t="s">
        <v>8333</v>
      </c>
      <c r="F3399">
        <v>0</v>
      </c>
      <c r="G3399">
        <v>-310</v>
      </c>
    </row>
    <row r="3400" spans="1:7" hidden="1">
      <c r="A3400" t="s">
        <v>132</v>
      </c>
      <c r="B3400">
        <v>20240627</v>
      </c>
      <c r="C3400">
        <v>490114</v>
      </c>
      <c r="D3400" t="s">
        <v>6190</v>
      </c>
      <c r="E3400" t="s">
        <v>1583</v>
      </c>
      <c r="F3400">
        <v>0</v>
      </c>
      <c r="G3400">
        <v>-84403</v>
      </c>
    </row>
    <row r="3401" spans="1:7" hidden="1">
      <c r="A3401" t="s">
        <v>132</v>
      </c>
      <c r="B3401">
        <v>20240627</v>
      </c>
      <c r="C3401">
        <v>490114</v>
      </c>
      <c r="D3401" t="s">
        <v>6190</v>
      </c>
      <c r="E3401" t="s">
        <v>1207</v>
      </c>
      <c r="F3401">
        <v>0</v>
      </c>
      <c r="G3401">
        <v>-5527</v>
      </c>
    </row>
    <row r="3402" spans="1:7" hidden="1">
      <c r="A3402" t="s">
        <v>132</v>
      </c>
      <c r="B3402">
        <v>20240627</v>
      </c>
      <c r="C3402">
        <v>490114</v>
      </c>
      <c r="D3402" t="s">
        <v>6190</v>
      </c>
      <c r="E3402" t="s">
        <v>8358</v>
      </c>
      <c r="F3402">
        <v>0</v>
      </c>
      <c r="G3402">
        <v>-17687089</v>
      </c>
    </row>
    <row r="3403" spans="1:7" hidden="1">
      <c r="A3403" t="s">
        <v>132</v>
      </c>
      <c r="B3403">
        <v>20240628</v>
      </c>
      <c r="C3403">
        <v>490114</v>
      </c>
      <c r="D3403" t="s">
        <v>6190</v>
      </c>
      <c r="E3403" t="s">
        <v>1184</v>
      </c>
      <c r="F3403">
        <v>0</v>
      </c>
      <c r="G3403">
        <v>-339136</v>
      </c>
    </row>
    <row r="3404" spans="1:7" hidden="1">
      <c r="A3404" t="s">
        <v>132</v>
      </c>
      <c r="B3404">
        <v>20240628</v>
      </c>
      <c r="C3404">
        <v>490114</v>
      </c>
      <c r="D3404" t="s">
        <v>6190</v>
      </c>
      <c r="E3404" t="s">
        <v>1581</v>
      </c>
      <c r="F3404">
        <v>65</v>
      </c>
      <c r="G3404">
        <v>-22094321</v>
      </c>
    </row>
    <row r="3405" spans="1:7" hidden="1">
      <c r="A3405" t="s">
        <v>132</v>
      </c>
      <c r="B3405">
        <v>20240628</v>
      </c>
      <c r="C3405">
        <v>490114</v>
      </c>
      <c r="D3405" t="s">
        <v>6190</v>
      </c>
      <c r="E3405" t="s">
        <v>1085</v>
      </c>
      <c r="F3405">
        <v>0</v>
      </c>
      <c r="G3405">
        <v>-2336068</v>
      </c>
    </row>
    <row r="3406" spans="1:7" hidden="1">
      <c r="A3406" t="s">
        <v>132</v>
      </c>
      <c r="B3406">
        <v>20240628</v>
      </c>
      <c r="C3406">
        <v>490114</v>
      </c>
      <c r="D3406" t="s">
        <v>6190</v>
      </c>
      <c r="E3406" t="s">
        <v>1194</v>
      </c>
      <c r="F3406">
        <v>0</v>
      </c>
      <c r="G3406">
        <v>-57946618</v>
      </c>
    </row>
    <row r="3407" spans="1:7" hidden="1">
      <c r="A3407" t="s">
        <v>132</v>
      </c>
      <c r="B3407">
        <v>20240628</v>
      </c>
      <c r="C3407">
        <v>490114</v>
      </c>
      <c r="D3407" t="s">
        <v>6190</v>
      </c>
      <c r="E3407" t="s">
        <v>1181</v>
      </c>
      <c r="F3407">
        <v>44</v>
      </c>
      <c r="G3407">
        <v>8896306</v>
      </c>
    </row>
    <row r="3408" spans="1:7" hidden="1">
      <c r="A3408" t="s">
        <v>132</v>
      </c>
      <c r="B3408">
        <v>20240628</v>
      </c>
      <c r="C3408">
        <v>490114</v>
      </c>
      <c r="D3408" t="s">
        <v>6190</v>
      </c>
      <c r="E3408" t="s">
        <v>1084</v>
      </c>
      <c r="F3408">
        <v>50</v>
      </c>
      <c r="G3408">
        <v>12580144</v>
      </c>
    </row>
    <row r="3409" spans="1:7" hidden="1">
      <c r="A3409" t="s">
        <v>132</v>
      </c>
      <c r="B3409">
        <v>20240628</v>
      </c>
      <c r="C3409">
        <v>490114</v>
      </c>
      <c r="D3409" t="s">
        <v>6190</v>
      </c>
      <c r="E3409" t="s">
        <v>1035</v>
      </c>
      <c r="F3409">
        <v>424</v>
      </c>
      <c r="G3409">
        <v>11154388</v>
      </c>
    </row>
    <row r="3410" spans="1:7" hidden="1">
      <c r="A3410" t="s">
        <v>132</v>
      </c>
      <c r="B3410">
        <v>20240628</v>
      </c>
      <c r="C3410">
        <v>490114</v>
      </c>
      <c r="D3410" t="s">
        <v>6190</v>
      </c>
      <c r="E3410" t="s">
        <v>1066</v>
      </c>
      <c r="F3410">
        <v>86</v>
      </c>
      <c r="G3410">
        <v>10602321</v>
      </c>
    </row>
    <row r="3411" spans="1:7" hidden="1">
      <c r="A3411" t="s">
        <v>132</v>
      </c>
      <c r="B3411">
        <v>20240628</v>
      </c>
      <c r="C3411">
        <v>490114</v>
      </c>
      <c r="D3411" t="s">
        <v>6190</v>
      </c>
      <c r="E3411" t="s">
        <v>1064</v>
      </c>
      <c r="F3411">
        <v>0</v>
      </c>
      <c r="G3411">
        <v>-771157</v>
      </c>
    </row>
    <row r="3412" spans="1:7" hidden="1">
      <c r="A3412" t="s">
        <v>132</v>
      </c>
      <c r="B3412">
        <v>20240628</v>
      </c>
      <c r="C3412">
        <v>490114</v>
      </c>
      <c r="D3412" t="s">
        <v>6190</v>
      </c>
      <c r="E3412" t="s">
        <v>1092</v>
      </c>
      <c r="F3412">
        <v>0</v>
      </c>
      <c r="G3412">
        <v>-17321922</v>
      </c>
    </row>
    <row r="3413" spans="1:7" hidden="1">
      <c r="A3413" t="s">
        <v>132</v>
      </c>
      <c r="B3413">
        <v>20240628</v>
      </c>
      <c r="C3413">
        <v>490114</v>
      </c>
      <c r="D3413" t="s">
        <v>6190</v>
      </c>
      <c r="E3413" t="s">
        <v>9048</v>
      </c>
      <c r="F3413">
        <v>35</v>
      </c>
      <c r="G3413">
        <v>2171418</v>
      </c>
    </row>
    <row r="3414" spans="1:7" hidden="1">
      <c r="A3414" t="s">
        <v>132</v>
      </c>
      <c r="B3414">
        <v>20240628</v>
      </c>
      <c r="C3414">
        <v>490114</v>
      </c>
      <c r="D3414" t="s">
        <v>6190</v>
      </c>
      <c r="E3414" t="s">
        <v>8342</v>
      </c>
      <c r="F3414">
        <v>86</v>
      </c>
      <c r="G3414">
        <v>49612864</v>
      </c>
    </row>
    <row r="3415" spans="1:7" hidden="1">
      <c r="A3415" t="s">
        <v>132</v>
      </c>
      <c r="B3415">
        <v>20240628</v>
      </c>
      <c r="C3415">
        <v>490114</v>
      </c>
      <c r="D3415" t="s">
        <v>6190</v>
      </c>
      <c r="E3415" t="s">
        <v>1124</v>
      </c>
      <c r="F3415">
        <v>8</v>
      </c>
      <c r="G3415">
        <v>-132133</v>
      </c>
    </row>
    <row r="3416" spans="1:7" hidden="1">
      <c r="A3416" t="s">
        <v>132</v>
      </c>
      <c r="B3416">
        <v>20240628</v>
      </c>
      <c r="C3416">
        <v>490114</v>
      </c>
      <c r="D3416" t="s">
        <v>6190</v>
      </c>
      <c r="E3416" t="s">
        <v>1186</v>
      </c>
      <c r="F3416">
        <v>139</v>
      </c>
      <c r="G3416">
        <v>24283079</v>
      </c>
    </row>
    <row r="3417" spans="1:7" hidden="1">
      <c r="A3417" t="s">
        <v>132</v>
      </c>
      <c r="B3417">
        <v>20240628</v>
      </c>
      <c r="C3417">
        <v>490114</v>
      </c>
      <c r="D3417" t="s">
        <v>6190</v>
      </c>
      <c r="E3417" t="s">
        <v>1582</v>
      </c>
      <c r="F3417">
        <v>139</v>
      </c>
      <c r="G3417">
        <v>-483398</v>
      </c>
    </row>
    <row r="3418" spans="1:7" hidden="1">
      <c r="A3418" t="s">
        <v>132</v>
      </c>
      <c r="B3418">
        <v>20240628</v>
      </c>
      <c r="C3418">
        <v>490114</v>
      </c>
      <c r="D3418" t="s">
        <v>6190</v>
      </c>
      <c r="E3418" t="s">
        <v>8333</v>
      </c>
      <c r="F3418">
        <v>0</v>
      </c>
      <c r="G3418">
        <v>-310</v>
      </c>
    </row>
    <row r="3419" spans="1:7" hidden="1">
      <c r="A3419" t="s">
        <v>132</v>
      </c>
      <c r="B3419">
        <v>20240628</v>
      </c>
      <c r="C3419">
        <v>490114</v>
      </c>
      <c r="D3419" t="s">
        <v>6190</v>
      </c>
      <c r="E3419" t="s">
        <v>1583</v>
      </c>
      <c r="F3419">
        <v>0</v>
      </c>
      <c r="G3419">
        <v>-84403</v>
      </c>
    </row>
    <row r="3420" spans="1:7" hidden="1">
      <c r="A3420" t="s">
        <v>132</v>
      </c>
      <c r="B3420">
        <v>20240628</v>
      </c>
      <c r="C3420">
        <v>490114</v>
      </c>
      <c r="D3420" t="s">
        <v>6190</v>
      </c>
      <c r="E3420" t="s">
        <v>1207</v>
      </c>
      <c r="F3420">
        <v>0</v>
      </c>
      <c r="G3420">
        <v>-5527</v>
      </c>
    </row>
    <row r="3421" spans="1:7" hidden="1">
      <c r="A3421" t="s">
        <v>132</v>
      </c>
      <c r="B3421">
        <v>20240628</v>
      </c>
      <c r="C3421">
        <v>490114</v>
      </c>
      <c r="D3421" t="s">
        <v>6190</v>
      </c>
      <c r="E3421" t="s">
        <v>8358</v>
      </c>
      <c r="F3421">
        <v>0</v>
      </c>
      <c r="G3421">
        <v>-17687089</v>
      </c>
    </row>
    <row r="3422" spans="1:7" hidden="1">
      <c r="A3422" t="s">
        <v>132</v>
      </c>
      <c r="B3422">
        <v>20240629</v>
      </c>
      <c r="C3422">
        <v>490114</v>
      </c>
      <c r="D3422" t="s">
        <v>6190</v>
      </c>
      <c r="E3422" t="s">
        <v>1184</v>
      </c>
      <c r="F3422">
        <v>0</v>
      </c>
      <c r="G3422">
        <v>-339136</v>
      </c>
    </row>
    <row r="3423" spans="1:7" hidden="1">
      <c r="A3423" t="s">
        <v>132</v>
      </c>
      <c r="B3423">
        <v>20240629</v>
      </c>
      <c r="C3423">
        <v>490114</v>
      </c>
      <c r="D3423" t="s">
        <v>6190</v>
      </c>
      <c r="E3423" t="s">
        <v>1581</v>
      </c>
      <c r="F3423">
        <v>65</v>
      </c>
      <c r="G3423">
        <v>-22094256</v>
      </c>
    </row>
    <row r="3424" spans="1:7" hidden="1">
      <c r="A3424" t="s">
        <v>132</v>
      </c>
      <c r="B3424">
        <v>20240629</v>
      </c>
      <c r="C3424">
        <v>490114</v>
      </c>
      <c r="D3424" t="s">
        <v>6190</v>
      </c>
      <c r="E3424" t="s">
        <v>1085</v>
      </c>
      <c r="F3424">
        <v>0</v>
      </c>
      <c r="G3424">
        <v>-2336068</v>
      </c>
    </row>
    <row r="3425" spans="1:7" hidden="1">
      <c r="A3425" t="s">
        <v>132</v>
      </c>
      <c r="B3425">
        <v>20240629</v>
      </c>
      <c r="C3425">
        <v>490114</v>
      </c>
      <c r="D3425" t="s">
        <v>6190</v>
      </c>
      <c r="E3425" t="s">
        <v>1194</v>
      </c>
      <c r="F3425">
        <v>0</v>
      </c>
      <c r="G3425">
        <v>-57946618</v>
      </c>
    </row>
    <row r="3426" spans="1:7" hidden="1">
      <c r="A3426" t="s">
        <v>132</v>
      </c>
      <c r="B3426">
        <v>20240629</v>
      </c>
      <c r="C3426">
        <v>490114</v>
      </c>
      <c r="D3426" t="s">
        <v>6190</v>
      </c>
      <c r="E3426" t="s">
        <v>1181</v>
      </c>
      <c r="F3426">
        <v>44</v>
      </c>
      <c r="G3426">
        <v>8896350</v>
      </c>
    </row>
    <row r="3427" spans="1:7" hidden="1">
      <c r="A3427" t="s">
        <v>132</v>
      </c>
      <c r="B3427">
        <v>20240629</v>
      </c>
      <c r="C3427">
        <v>490114</v>
      </c>
      <c r="D3427" t="s">
        <v>6190</v>
      </c>
      <c r="E3427" t="s">
        <v>1084</v>
      </c>
      <c r="F3427">
        <v>50</v>
      </c>
      <c r="G3427">
        <v>12580194</v>
      </c>
    </row>
    <row r="3428" spans="1:7" hidden="1">
      <c r="A3428" t="s">
        <v>132</v>
      </c>
      <c r="B3428">
        <v>20240629</v>
      </c>
      <c r="C3428">
        <v>490114</v>
      </c>
      <c r="D3428" t="s">
        <v>6190</v>
      </c>
      <c r="E3428" t="s">
        <v>1035</v>
      </c>
      <c r="F3428">
        <v>424</v>
      </c>
      <c r="G3428">
        <v>11154812</v>
      </c>
    </row>
    <row r="3429" spans="1:7" hidden="1">
      <c r="A3429" t="s">
        <v>132</v>
      </c>
      <c r="B3429">
        <v>20240629</v>
      </c>
      <c r="C3429">
        <v>490114</v>
      </c>
      <c r="D3429" t="s">
        <v>6190</v>
      </c>
      <c r="E3429" t="s">
        <v>1066</v>
      </c>
      <c r="F3429">
        <v>86</v>
      </c>
      <c r="G3429">
        <v>10602407</v>
      </c>
    </row>
    <row r="3430" spans="1:7" hidden="1">
      <c r="A3430" t="s">
        <v>132</v>
      </c>
      <c r="B3430">
        <v>20240629</v>
      </c>
      <c r="C3430">
        <v>490114</v>
      </c>
      <c r="D3430" t="s">
        <v>6190</v>
      </c>
      <c r="E3430" t="s">
        <v>1064</v>
      </c>
      <c r="F3430">
        <v>0</v>
      </c>
      <c r="G3430">
        <v>-771157</v>
      </c>
    </row>
    <row r="3431" spans="1:7" hidden="1">
      <c r="A3431" t="s">
        <v>132</v>
      </c>
      <c r="B3431">
        <v>20240629</v>
      </c>
      <c r="C3431">
        <v>490114</v>
      </c>
      <c r="D3431" t="s">
        <v>6190</v>
      </c>
      <c r="E3431" t="s">
        <v>1092</v>
      </c>
      <c r="F3431">
        <v>0</v>
      </c>
      <c r="G3431">
        <v>-17321922</v>
      </c>
    </row>
    <row r="3432" spans="1:7" hidden="1">
      <c r="A3432" t="s">
        <v>132</v>
      </c>
      <c r="B3432">
        <v>20240629</v>
      </c>
      <c r="C3432">
        <v>490114</v>
      </c>
      <c r="D3432" t="s">
        <v>6190</v>
      </c>
      <c r="E3432" t="s">
        <v>9048</v>
      </c>
      <c r="F3432">
        <v>35</v>
      </c>
      <c r="G3432">
        <v>2171453</v>
      </c>
    </row>
    <row r="3433" spans="1:7" hidden="1">
      <c r="A3433" t="s">
        <v>132</v>
      </c>
      <c r="B3433">
        <v>20240629</v>
      </c>
      <c r="C3433">
        <v>490114</v>
      </c>
      <c r="D3433" t="s">
        <v>6190</v>
      </c>
      <c r="E3433" t="s">
        <v>8342</v>
      </c>
      <c r="F3433">
        <v>86</v>
      </c>
      <c r="G3433">
        <v>49612950</v>
      </c>
    </row>
    <row r="3434" spans="1:7" hidden="1">
      <c r="A3434" t="s">
        <v>132</v>
      </c>
      <c r="B3434">
        <v>20240629</v>
      </c>
      <c r="C3434">
        <v>490114</v>
      </c>
      <c r="D3434" t="s">
        <v>6190</v>
      </c>
      <c r="E3434" t="s">
        <v>1124</v>
      </c>
      <c r="F3434">
        <v>8</v>
      </c>
      <c r="G3434">
        <v>-132125</v>
      </c>
    </row>
    <row r="3435" spans="1:7" hidden="1">
      <c r="A3435" t="s">
        <v>132</v>
      </c>
      <c r="B3435">
        <v>20240629</v>
      </c>
      <c r="C3435">
        <v>490114</v>
      </c>
      <c r="D3435" t="s">
        <v>6190</v>
      </c>
      <c r="E3435" t="s">
        <v>1186</v>
      </c>
      <c r="F3435">
        <v>139</v>
      </c>
      <c r="G3435">
        <v>24283218</v>
      </c>
    </row>
    <row r="3436" spans="1:7" hidden="1">
      <c r="A3436" t="s">
        <v>132</v>
      </c>
      <c r="B3436">
        <v>20240629</v>
      </c>
      <c r="C3436">
        <v>490114</v>
      </c>
      <c r="D3436" t="s">
        <v>6190</v>
      </c>
      <c r="E3436" t="s">
        <v>1582</v>
      </c>
      <c r="F3436">
        <v>139</v>
      </c>
      <c r="G3436">
        <v>-483259</v>
      </c>
    </row>
    <row r="3437" spans="1:7" hidden="1">
      <c r="A3437" t="s">
        <v>132</v>
      </c>
      <c r="B3437">
        <v>20240629</v>
      </c>
      <c r="C3437">
        <v>490114</v>
      </c>
      <c r="D3437" t="s">
        <v>6190</v>
      </c>
      <c r="E3437" t="s">
        <v>8333</v>
      </c>
      <c r="F3437">
        <v>0</v>
      </c>
      <c r="G3437">
        <v>-310</v>
      </c>
    </row>
    <row r="3438" spans="1:7" hidden="1">
      <c r="A3438" t="s">
        <v>132</v>
      </c>
      <c r="B3438">
        <v>20240629</v>
      </c>
      <c r="C3438">
        <v>490114</v>
      </c>
      <c r="D3438" t="s">
        <v>6190</v>
      </c>
      <c r="E3438" t="s">
        <v>1583</v>
      </c>
      <c r="F3438">
        <v>0</v>
      </c>
      <c r="G3438">
        <v>-84403</v>
      </c>
    </row>
    <row r="3439" spans="1:7" hidden="1">
      <c r="A3439" t="s">
        <v>132</v>
      </c>
      <c r="B3439">
        <v>20240629</v>
      </c>
      <c r="C3439">
        <v>490114</v>
      </c>
      <c r="D3439" t="s">
        <v>6190</v>
      </c>
      <c r="E3439" t="s">
        <v>1207</v>
      </c>
      <c r="F3439">
        <v>0</v>
      </c>
      <c r="G3439">
        <v>-5527</v>
      </c>
    </row>
    <row r="3440" spans="1:7" hidden="1">
      <c r="A3440" t="s">
        <v>132</v>
      </c>
      <c r="B3440">
        <v>20240629</v>
      </c>
      <c r="C3440">
        <v>490114</v>
      </c>
      <c r="D3440" t="s">
        <v>6190</v>
      </c>
      <c r="E3440" t="s">
        <v>8358</v>
      </c>
      <c r="F3440">
        <v>0</v>
      </c>
      <c r="G3440">
        <v>-17687089</v>
      </c>
    </row>
    <row r="3441" spans="1:7" hidden="1">
      <c r="A3441" t="s">
        <v>132</v>
      </c>
      <c r="B3441">
        <v>20240630</v>
      </c>
      <c r="C3441">
        <v>490114</v>
      </c>
      <c r="D3441" t="s">
        <v>6190</v>
      </c>
      <c r="E3441" t="s">
        <v>1184</v>
      </c>
      <c r="F3441">
        <v>0</v>
      </c>
      <c r="G3441">
        <v>-339136</v>
      </c>
    </row>
    <row r="3442" spans="1:7" hidden="1">
      <c r="A3442" t="s">
        <v>132</v>
      </c>
      <c r="B3442">
        <v>20240630</v>
      </c>
      <c r="C3442">
        <v>490114</v>
      </c>
      <c r="D3442" t="s">
        <v>6190</v>
      </c>
      <c r="E3442" t="s">
        <v>1581</v>
      </c>
      <c r="F3442">
        <v>65</v>
      </c>
      <c r="G3442">
        <v>-22094191</v>
      </c>
    </row>
    <row r="3443" spans="1:7" hidden="1">
      <c r="A3443" t="s">
        <v>132</v>
      </c>
      <c r="B3443">
        <v>20240630</v>
      </c>
      <c r="C3443">
        <v>490114</v>
      </c>
      <c r="D3443" t="s">
        <v>6190</v>
      </c>
      <c r="E3443" t="s">
        <v>1085</v>
      </c>
      <c r="F3443">
        <v>0</v>
      </c>
      <c r="G3443">
        <v>-2336068</v>
      </c>
    </row>
    <row r="3444" spans="1:7" hidden="1">
      <c r="A3444" t="s">
        <v>132</v>
      </c>
      <c r="B3444">
        <v>20240630</v>
      </c>
      <c r="C3444">
        <v>490114</v>
      </c>
      <c r="D3444" t="s">
        <v>6190</v>
      </c>
      <c r="E3444" t="s">
        <v>1194</v>
      </c>
      <c r="F3444">
        <v>0</v>
      </c>
      <c r="G3444">
        <v>-57946618</v>
      </c>
    </row>
    <row r="3445" spans="1:7" hidden="1">
      <c r="A3445" t="s">
        <v>132</v>
      </c>
      <c r="B3445">
        <v>20240630</v>
      </c>
      <c r="C3445">
        <v>490114</v>
      </c>
      <c r="D3445" t="s">
        <v>6190</v>
      </c>
      <c r="E3445" t="s">
        <v>1181</v>
      </c>
      <c r="F3445">
        <v>44</v>
      </c>
      <c r="G3445">
        <v>8896394</v>
      </c>
    </row>
    <row r="3446" spans="1:7" hidden="1">
      <c r="A3446" t="s">
        <v>132</v>
      </c>
      <c r="B3446">
        <v>20240630</v>
      </c>
      <c r="C3446">
        <v>490114</v>
      </c>
      <c r="D3446" t="s">
        <v>6190</v>
      </c>
      <c r="E3446" t="s">
        <v>1084</v>
      </c>
      <c r="F3446">
        <v>50</v>
      </c>
      <c r="G3446">
        <v>12580244</v>
      </c>
    </row>
    <row r="3447" spans="1:7" hidden="1">
      <c r="A3447" t="s">
        <v>132</v>
      </c>
      <c r="B3447">
        <v>20240630</v>
      </c>
      <c r="C3447">
        <v>490114</v>
      </c>
      <c r="D3447" t="s">
        <v>6190</v>
      </c>
      <c r="E3447" t="s">
        <v>1035</v>
      </c>
      <c r="F3447">
        <v>424</v>
      </c>
      <c r="G3447">
        <v>11155236</v>
      </c>
    </row>
    <row r="3448" spans="1:7" hidden="1">
      <c r="A3448" t="s">
        <v>132</v>
      </c>
      <c r="B3448">
        <v>20240630</v>
      </c>
      <c r="C3448">
        <v>490114</v>
      </c>
      <c r="D3448" t="s">
        <v>6190</v>
      </c>
      <c r="E3448" t="s">
        <v>1066</v>
      </c>
      <c r="F3448">
        <v>86</v>
      </c>
      <c r="G3448">
        <v>10602493</v>
      </c>
    </row>
    <row r="3449" spans="1:7" hidden="1">
      <c r="A3449" t="s">
        <v>132</v>
      </c>
      <c r="B3449">
        <v>20240630</v>
      </c>
      <c r="C3449">
        <v>490114</v>
      </c>
      <c r="D3449" t="s">
        <v>6190</v>
      </c>
      <c r="E3449" t="s">
        <v>1064</v>
      </c>
      <c r="F3449">
        <v>0</v>
      </c>
      <c r="G3449">
        <v>-771157</v>
      </c>
    </row>
    <row r="3450" spans="1:7" hidden="1">
      <c r="A3450" t="s">
        <v>132</v>
      </c>
      <c r="B3450">
        <v>20240630</v>
      </c>
      <c r="C3450">
        <v>490114</v>
      </c>
      <c r="D3450" t="s">
        <v>6190</v>
      </c>
      <c r="E3450" t="s">
        <v>1092</v>
      </c>
      <c r="F3450">
        <v>0</v>
      </c>
      <c r="G3450">
        <v>-17321922</v>
      </c>
    </row>
    <row r="3451" spans="1:7" hidden="1">
      <c r="A3451" t="s">
        <v>132</v>
      </c>
      <c r="B3451">
        <v>20240630</v>
      </c>
      <c r="C3451">
        <v>490114</v>
      </c>
      <c r="D3451" t="s">
        <v>6190</v>
      </c>
      <c r="E3451" t="s">
        <v>9048</v>
      </c>
      <c r="F3451">
        <v>35</v>
      </c>
      <c r="G3451">
        <v>2171488</v>
      </c>
    </row>
    <row r="3452" spans="1:7" hidden="1">
      <c r="A3452" t="s">
        <v>132</v>
      </c>
      <c r="B3452">
        <v>20240630</v>
      </c>
      <c r="C3452">
        <v>490114</v>
      </c>
      <c r="D3452" t="s">
        <v>6190</v>
      </c>
      <c r="E3452" t="s">
        <v>8342</v>
      </c>
      <c r="F3452">
        <v>86</v>
      </c>
      <c r="G3452">
        <v>49613036</v>
      </c>
    </row>
    <row r="3453" spans="1:7" hidden="1">
      <c r="A3453" t="s">
        <v>132</v>
      </c>
      <c r="B3453">
        <v>20240630</v>
      </c>
      <c r="C3453">
        <v>490114</v>
      </c>
      <c r="D3453" t="s">
        <v>6190</v>
      </c>
      <c r="E3453" t="s">
        <v>1124</v>
      </c>
      <c r="F3453">
        <v>8</v>
      </c>
      <c r="G3453">
        <v>-132117</v>
      </c>
    </row>
    <row r="3454" spans="1:7" hidden="1">
      <c r="A3454" t="s">
        <v>132</v>
      </c>
      <c r="B3454">
        <v>20240630</v>
      </c>
      <c r="C3454">
        <v>490114</v>
      </c>
      <c r="D3454" t="s">
        <v>6190</v>
      </c>
      <c r="E3454" t="s">
        <v>1186</v>
      </c>
      <c r="F3454">
        <v>139</v>
      </c>
      <c r="G3454">
        <v>24283357</v>
      </c>
    </row>
    <row r="3455" spans="1:7" hidden="1">
      <c r="A3455" t="s">
        <v>132</v>
      </c>
      <c r="B3455">
        <v>20240630</v>
      </c>
      <c r="C3455">
        <v>490114</v>
      </c>
      <c r="D3455" t="s">
        <v>6190</v>
      </c>
      <c r="E3455" t="s">
        <v>1582</v>
      </c>
      <c r="F3455">
        <v>139</v>
      </c>
      <c r="G3455">
        <v>-483120</v>
      </c>
    </row>
    <row r="3456" spans="1:7" hidden="1">
      <c r="A3456" t="s">
        <v>132</v>
      </c>
      <c r="B3456">
        <v>20240630</v>
      </c>
      <c r="C3456">
        <v>490114</v>
      </c>
      <c r="D3456" t="s">
        <v>6190</v>
      </c>
      <c r="E3456" t="s">
        <v>8333</v>
      </c>
      <c r="F3456">
        <v>0</v>
      </c>
      <c r="G3456">
        <v>-310</v>
      </c>
    </row>
    <row r="3457" spans="1:7" hidden="1">
      <c r="A3457" t="s">
        <v>132</v>
      </c>
      <c r="B3457">
        <v>20240630</v>
      </c>
      <c r="C3457">
        <v>490114</v>
      </c>
      <c r="D3457" t="s">
        <v>6190</v>
      </c>
      <c r="E3457" t="s">
        <v>1583</v>
      </c>
      <c r="F3457">
        <v>0</v>
      </c>
      <c r="G3457">
        <v>-84403</v>
      </c>
    </row>
    <row r="3458" spans="1:7" hidden="1">
      <c r="A3458" t="s">
        <v>132</v>
      </c>
      <c r="B3458">
        <v>20240630</v>
      </c>
      <c r="C3458">
        <v>490114</v>
      </c>
      <c r="D3458" t="s">
        <v>6190</v>
      </c>
      <c r="E3458" t="s">
        <v>1207</v>
      </c>
      <c r="F3458">
        <v>0</v>
      </c>
      <c r="G3458">
        <v>-5527</v>
      </c>
    </row>
    <row r="3459" spans="1:7" hidden="1">
      <c r="A3459" t="s">
        <v>132</v>
      </c>
      <c r="B3459">
        <v>20240630</v>
      </c>
      <c r="C3459">
        <v>490114</v>
      </c>
      <c r="D3459" t="s">
        <v>6190</v>
      </c>
      <c r="E3459" t="s">
        <v>8358</v>
      </c>
      <c r="F3459">
        <v>0</v>
      </c>
      <c r="G3459">
        <v>-17687089</v>
      </c>
    </row>
    <row r="3460" spans="1:7" hidden="1">
      <c r="A3460" t="s">
        <v>132</v>
      </c>
      <c r="B3460">
        <v>20240701</v>
      </c>
      <c r="C3460">
        <v>490114</v>
      </c>
      <c r="D3460" t="s">
        <v>6190</v>
      </c>
      <c r="E3460" t="s">
        <v>1184</v>
      </c>
      <c r="F3460">
        <v>0</v>
      </c>
      <c r="G3460">
        <v>-339136</v>
      </c>
    </row>
    <row r="3461" spans="1:7" hidden="1">
      <c r="A3461" t="s">
        <v>132</v>
      </c>
      <c r="B3461">
        <v>20240701</v>
      </c>
      <c r="C3461">
        <v>490114</v>
      </c>
      <c r="D3461" t="s">
        <v>6190</v>
      </c>
      <c r="E3461" t="s">
        <v>1581</v>
      </c>
      <c r="F3461">
        <v>62</v>
      </c>
      <c r="G3461">
        <v>-22094129</v>
      </c>
    </row>
    <row r="3462" spans="1:7" hidden="1">
      <c r="A3462" t="s">
        <v>132</v>
      </c>
      <c r="B3462">
        <v>20240701</v>
      </c>
      <c r="C3462">
        <v>490114</v>
      </c>
      <c r="D3462" t="s">
        <v>6190</v>
      </c>
      <c r="E3462" t="s">
        <v>1085</v>
      </c>
      <c r="F3462">
        <v>0</v>
      </c>
      <c r="G3462">
        <v>-2336068</v>
      </c>
    </row>
    <row r="3463" spans="1:7" hidden="1">
      <c r="A3463" t="s">
        <v>132</v>
      </c>
      <c r="B3463">
        <v>20240701</v>
      </c>
      <c r="C3463">
        <v>490114</v>
      </c>
      <c r="D3463" t="s">
        <v>6190</v>
      </c>
      <c r="E3463" t="s">
        <v>1194</v>
      </c>
      <c r="F3463">
        <v>0</v>
      </c>
      <c r="G3463">
        <v>-57946618</v>
      </c>
    </row>
    <row r="3464" spans="1:7" hidden="1">
      <c r="A3464" t="s">
        <v>132</v>
      </c>
      <c r="B3464">
        <v>20240701</v>
      </c>
      <c r="C3464">
        <v>490114</v>
      </c>
      <c r="D3464" t="s">
        <v>6190</v>
      </c>
      <c r="E3464" t="s">
        <v>1181</v>
      </c>
      <c r="F3464">
        <v>42</v>
      </c>
      <c r="G3464">
        <v>8896436</v>
      </c>
    </row>
    <row r="3465" spans="1:7" hidden="1">
      <c r="A3465" t="s">
        <v>132</v>
      </c>
      <c r="B3465">
        <v>20240701</v>
      </c>
      <c r="C3465">
        <v>490114</v>
      </c>
      <c r="D3465" t="s">
        <v>6190</v>
      </c>
      <c r="E3465" t="s">
        <v>1084</v>
      </c>
      <c r="F3465">
        <v>48</v>
      </c>
      <c r="G3465">
        <v>12580292</v>
      </c>
    </row>
    <row r="3466" spans="1:7" hidden="1">
      <c r="A3466" t="s">
        <v>132</v>
      </c>
      <c r="B3466">
        <v>20240701</v>
      </c>
      <c r="C3466">
        <v>490114</v>
      </c>
      <c r="D3466" t="s">
        <v>6190</v>
      </c>
      <c r="E3466" t="s">
        <v>1035</v>
      </c>
      <c r="F3466">
        <v>400</v>
      </c>
      <c r="G3466">
        <v>11155636</v>
      </c>
    </row>
    <row r="3467" spans="1:7" hidden="1">
      <c r="A3467" t="s">
        <v>132</v>
      </c>
      <c r="B3467">
        <v>20240701</v>
      </c>
      <c r="C3467">
        <v>490114</v>
      </c>
      <c r="D3467" t="s">
        <v>6190</v>
      </c>
      <c r="E3467" t="s">
        <v>1066</v>
      </c>
      <c r="F3467">
        <v>82</v>
      </c>
      <c r="G3467">
        <v>10602575</v>
      </c>
    </row>
    <row r="3468" spans="1:7" hidden="1">
      <c r="A3468" t="s">
        <v>132</v>
      </c>
      <c r="B3468">
        <v>20240701</v>
      </c>
      <c r="C3468">
        <v>490114</v>
      </c>
      <c r="D3468" t="s">
        <v>6190</v>
      </c>
      <c r="E3468" t="s">
        <v>1064</v>
      </c>
      <c r="F3468">
        <v>0</v>
      </c>
      <c r="G3468">
        <v>-771157</v>
      </c>
    </row>
    <row r="3469" spans="1:7" hidden="1">
      <c r="A3469" t="s">
        <v>132</v>
      </c>
      <c r="B3469">
        <v>20240701</v>
      </c>
      <c r="C3469">
        <v>490114</v>
      </c>
      <c r="D3469" t="s">
        <v>6190</v>
      </c>
      <c r="E3469" t="s">
        <v>1092</v>
      </c>
      <c r="F3469">
        <v>0</v>
      </c>
      <c r="G3469">
        <v>-17321922</v>
      </c>
    </row>
    <row r="3470" spans="1:7" hidden="1">
      <c r="A3470" t="s">
        <v>132</v>
      </c>
      <c r="B3470">
        <v>20240701</v>
      </c>
      <c r="C3470">
        <v>490114</v>
      </c>
      <c r="D3470" t="s">
        <v>6190</v>
      </c>
      <c r="E3470" t="s">
        <v>9048</v>
      </c>
      <c r="F3470">
        <v>33</v>
      </c>
      <c r="G3470">
        <v>2171521</v>
      </c>
    </row>
    <row r="3471" spans="1:7" hidden="1">
      <c r="A3471" t="s">
        <v>132</v>
      </c>
      <c r="B3471">
        <v>20240701</v>
      </c>
      <c r="C3471">
        <v>490114</v>
      </c>
      <c r="D3471" t="s">
        <v>6190</v>
      </c>
      <c r="E3471" t="s">
        <v>8342</v>
      </c>
      <c r="F3471">
        <v>82</v>
      </c>
      <c r="G3471">
        <v>49613118</v>
      </c>
    </row>
    <row r="3472" spans="1:7" hidden="1">
      <c r="A3472" t="s">
        <v>132</v>
      </c>
      <c r="B3472">
        <v>20240701</v>
      </c>
      <c r="C3472">
        <v>490114</v>
      </c>
      <c r="D3472" t="s">
        <v>6190</v>
      </c>
      <c r="E3472" t="s">
        <v>1124</v>
      </c>
      <c r="F3472">
        <v>8</v>
      </c>
      <c r="G3472">
        <v>-132109</v>
      </c>
    </row>
    <row r="3473" spans="1:7" hidden="1">
      <c r="A3473" t="s">
        <v>132</v>
      </c>
      <c r="B3473">
        <v>20240701</v>
      </c>
      <c r="C3473">
        <v>490114</v>
      </c>
      <c r="D3473" t="s">
        <v>6190</v>
      </c>
      <c r="E3473" t="s">
        <v>1186</v>
      </c>
      <c r="F3473">
        <v>132</v>
      </c>
      <c r="G3473">
        <v>24283489</v>
      </c>
    </row>
    <row r="3474" spans="1:7" hidden="1">
      <c r="A3474" t="s">
        <v>132</v>
      </c>
      <c r="B3474">
        <v>20240701</v>
      </c>
      <c r="C3474">
        <v>490114</v>
      </c>
      <c r="D3474" t="s">
        <v>6190</v>
      </c>
      <c r="E3474" t="s">
        <v>1582</v>
      </c>
      <c r="F3474">
        <v>132</v>
      </c>
      <c r="G3474">
        <v>-482988</v>
      </c>
    </row>
    <row r="3475" spans="1:7" hidden="1">
      <c r="A3475" t="s">
        <v>132</v>
      </c>
      <c r="B3475">
        <v>20240701</v>
      </c>
      <c r="C3475">
        <v>490114</v>
      </c>
      <c r="D3475" t="s">
        <v>6190</v>
      </c>
      <c r="E3475" t="s">
        <v>8333</v>
      </c>
      <c r="F3475">
        <v>0</v>
      </c>
      <c r="G3475">
        <v>-310</v>
      </c>
    </row>
    <row r="3476" spans="1:7" hidden="1">
      <c r="A3476" t="s">
        <v>132</v>
      </c>
      <c r="B3476">
        <v>20240701</v>
      </c>
      <c r="C3476">
        <v>490114</v>
      </c>
      <c r="D3476" t="s">
        <v>6190</v>
      </c>
      <c r="E3476" t="s">
        <v>1583</v>
      </c>
      <c r="F3476">
        <v>0</v>
      </c>
      <c r="G3476">
        <v>-84403</v>
      </c>
    </row>
    <row r="3477" spans="1:7" hidden="1">
      <c r="A3477" t="s">
        <v>132</v>
      </c>
      <c r="B3477">
        <v>20240701</v>
      </c>
      <c r="C3477">
        <v>490114</v>
      </c>
      <c r="D3477" t="s">
        <v>6190</v>
      </c>
      <c r="E3477" t="s">
        <v>1207</v>
      </c>
      <c r="F3477">
        <v>0</v>
      </c>
      <c r="G3477">
        <v>-5527</v>
      </c>
    </row>
    <row r="3478" spans="1:7" hidden="1">
      <c r="A3478" t="s">
        <v>132</v>
      </c>
      <c r="B3478">
        <v>20240701</v>
      </c>
      <c r="C3478">
        <v>490114</v>
      </c>
      <c r="D3478" t="s">
        <v>6190</v>
      </c>
      <c r="E3478" t="s">
        <v>8358</v>
      </c>
      <c r="F3478">
        <v>0</v>
      </c>
      <c r="G3478">
        <v>-17687089</v>
      </c>
    </row>
    <row r="3479" spans="1:7" hidden="1">
      <c r="A3479" t="s">
        <v>132</v>
      </c>
      <c r="B3479">
        <v>20240702</v>
      </c>
      <c r="C3479">
        <v>490114</v>
      </c>
      <c r="D3479" t="s">
        <v>6190</v>
      </c>
      <c r="E3479" t="s">
        <v>1184</v>
      </c>
      <c r="F3479">
        <v>0</v>
      </c>
      <c r="G3479">
        <v>-339136</v>
      </c>
    </row>
    <row r="3480" spans="1:7" hidden="1">
      <c r="A3480" t="s">
        <v>132</v>
      </c>
      <c r="B3480">
        <v>20240702</v>
      </c>
      <c r="C3480">
        <v>490114</v>
      </c>
      <c r="D3480" t="s">
        <v>6190</v>
      </c>
      <c r="E3480" t="s">
        <v>1581</v>
      </c>
      <c r="F3480">
        <v>61</v>
      </c>
      <c r="G3480">
        <v>-22094068</v>
      </c>
    </row>
    <row r="3481" spans="1:7" hidden="1">
      <c r="A3481" t="s">
        <v>132</v>
      </c>
      <c r="B3481">
        <v>20240702</v>
      </c>
      <c r="C3481">
        <v>490114</v>
      </c>
      <c r="D3481" t="s">
        <v>6190</v>
      </c>
      <c r="E3481" t="s">
        <v>1085</v>
      </c>
      <c r="F3481">
        <v>0</v>
      </c>
      <c r="G3481">
        <v>-2336068</v>
      </c>
    </row>
    <row r="3482" spans="1:7" hidden="1">
      <c r="A3482" t="s">
        <v>132</v>
      </c>
      <c r="B3482">
        <v>20240702</v>
      </c>
      <c r="C3482">
        <v>490114</v>
      </c>
      <c r="D3482" t="s">
        <v>6190</v>
      </c>
      <c r="E3482" t="s">
        <v>1194</v>
      </c>
      <c r="F3482">
        <v>0</v>
      </c>
      <c r="G3482">
        <v>-57946618</v>
      </c>
    </row>
    <row r="3483" spans="1:7" hidden="1">
      <c r="A3483" t="s">
        <v>132</v>
      </c>
      <c r="B3483">
        <v>20240702</v>
      </c>
      <c r="C3483">
        <v>490114</v>
      </c>
      <c r="D3483" t="s">
        <v>6190</v>
      </c>
      <c r="E3483" t="s">
        <v>1181</v>
      </c>
      <c r="F3483">
        <v>41</v>
      </c>
      <c r="G3483">
        <v>8896477</v>
      </c>
    </row>
    <row r="3484" spans="1:7" hidden="1">
      <c r="A3484" t="s">
        <v>132</v>
      </c>
      <c r="B3484">
        <v>20240702</v>
      </c>
      <c r="C3484">
        <v>490114</v>
      </c>
      <c r="D3484" t="s">
        <v>6190</v>
      </c>
      <c r="E3484" t="s">
        <v>1084</v>
      </c>
      <c r="F3484">
        <v>47</v>
      </c>
      <c r="G3484">
        <v>12580339</v>
      </c>
    </row>
    <row r="3485" spans="1:7" hidden="1">
      <c r="A3485" t="s">
        <v>132</v>
      </c>
      <c r="B3485">
        <v>20240702</v>
      </c>
      <c r="C3485">
        <v>490114</v>
      </c>
      <c r="D3485" t="s">
        <v>6190</v>
      </c>
      <c r="E3485" t="s">
        <v>1035</v>
      </c>
      <c r="F3485">
        <v>394</v>
      </c>
      <c r="G3485">
        <v>11156030</v>
      </c>
    </row>
    <row r="3486" spans="1:7" hidden="1">
      <c r="A3486" t="s">
        <v>132</v>
      </c>
      <c r="B3486">
        <v>20240702</v>
      </c>
      <c r="C3486">
        <v>490114</v>
      </c>
      <c r="D3486" t="s">
        <v>6190</v>
      </c>
      <c r="E3486" t="s">
        <v>1066</v>
      </c>
      <c r="F3486">
        <v>80</v>
      </c>
      <c r="G3486">
        <v>10602655</v>
      </c>
    </row>
    <row r="3487" spans="1:7" hidden="1">
      <c r="A3487" t="s">
        <v>132</v>
      </c>
      <c r="B3487">
        <v>20240702</v>
      </c>
      <c r="C3487">
        <v>490114</v>
      </c>
      <c r="D3487" t="s">
        <v>6190</v>
      </c>
      <c r="E3487" t="s">
        <v>1064</v>
      </c>
      <c r="F3487">
        <v>0</v>
      </c>
      <c r="G3487">
        <v>-771157</v>
      </c>
    </row>
    <row r="3488" spans="1:7" hidden="1">
      <c r="A3488" t="s">
        <v>132</v>
      </c>
      <c r="B3488">
        <v>20240702</v>
      </c>
      <c r="C3488">
        <v>490114</v>
      </c>
      <c r="D3488" t="s">
        <v>6190</v>
      </c>
      <c r="E3488" t="s">
        <v>1092</v>
      </c>
      <c r="F3488">
        <v>0</v>
      </c>
      <c r="G3488">
        <v>-17321922</v>
      </c>
    </row>
    <row r="3489" spans="1:7" hidden="1">
      <c r="A3489" t="s">
        <v>132</v>
      </c>
      <c r="B3489">
        <v>20240702</v>
      </c>
      <c r="C3489">
        <v>490114</v>
      </c>
      <c r="D3489" t="s">
        <v>6190</v>
      </c>
      <c r="E3489" t="s">
        <v>9048</v>
      </c>
      <c r="F3489">
        <v>33</v>
      </c>
      <c r="G3489">
        <v>2171554</v>
      </c>
    </row>
    <row r="3490" spans="1:7" hidden="1">
      <c r="A3490" t="s">
        <v>132</v>
      </c>
      <c r="B3490">
        <v>20240702</v>
      </c>
      <c r="C3490">
        <v>490114</v>
      </c>
      <c r="D3490" t="s">
        <v>6190</v>
      </c>
      <c r="E3490" t="s">
        <v>8342</v>
      </c>
      <c r="F3490">
        <v>80</v>
      </c>
      <c r="G3490">
        <v>49613198</v>
      </c>
    </row>
    <row r="3491" spans="1:7" hidden="1">
      <c r="A3491" t="s">
        <v>132</v>
      </c>
      <c r="B3491">
        <v>20240702</v>
      </c>
      <c r="C3491">
        <v>490114</v>
      </c>
      <c r="D3491" t="s">
        <v>6190</v>
      </c>
      <c r="E3491" t="s">
        <v>1124</v>
      </c>
      <c r="F3491">
        <v>8</v>
      </c>
      <c r="G3491">
        <v>-132101</v>
      </c>
    </row>
    <row r="3492" spans="1:7" hidden="1">
      <c r="A3492" t="s">
        <v>132</v>
      </c>
      <c r="B3492">
        <v>20240702</v>
      </c>
      <c r="C3492">
        <v>490114</v>
      </c>
      <c r="D3492" t="s">
        <v>6190</v>
      </c>
      <c r="E3492" t="s">
        <v>1186</v>
      </c>
      <c r="F3492">
        <v>130</v>
      </c>
      <c r="G3492">
        <v>24283619</v>
      </c>
    </row>
    <row r="3493" spans="1:7" hidden="1">
      <c r="A3493" t="s">
        <v>132</v>
      </c>
      <c r="B3493">
        <v>20240702</v>
      </c>
      <c r="C3493">
        <v>490114</v>
      </c>
      <c r="D3493" t="s">
        <v>6190</v>
      </c>
      <c r="E3493" t="s">
        <v>1582</v>
      </c>
      <c r="F3493">
        <v>130</v>
      </c>
      <c r="G3493">
        <v>-482858</v>
      </c>
    </row>
    <row r="3494" spans="1:7" hidden="1">
      <c r="A3494" t="s">
        <v>132</v>
      </c>
      <c r="B3494">
        <v>20240702</v>
      </c>
      <c r="C3494">
        <v>490114</v>
      </c>
      <c r="D3494" t="s">
        <v>6190</v>
      </c>
      <c r="E3494" t="s">
        <v>8333</v>
      </c>
      <c r="F3494">
        <v>0</v>
      </c>
      <c r="G3494">
        <v>-310</v>
      </c>
    </row>
    <row r="3495" spans="1:7" hidden="1">
      <c r="A3495" t="s">
        <v>132</v>
      </c>
      <c r="B3495">
        <v>20240702</v>
      </c>
      <c r="C3495">
        <v>490114</v>
      </c>
      <c r="D3495" t="s">
        <v>6190</v>
      </c>
      <c r="E3495" t="s">
        <v>1583</v>
      </c>
      <c r="F3495">
        <v>0</v>
      </c>
      <c r="G3495">
        <v>-84403</v>
      </c>
    </row>
    <row r="3496" spans="1:7" hidden="1">
      <c r="A3496" t="s">
        <v>132</v>
      </c>
      <c r="B3496">
        <v>20240702</v>
      </c>
      <c r="C3496">
        <v>490114</v>
      </c>
      <c r="D3496" t="s">
        <v>6190</v>
      </c>
      <c r="E3496" t="s">
        <v>1207</v>
      </c>
      <c r="F3496">
        <v>0</v>
      </c>
      <c r="G3496">
        <v>-5527</v>
      </c>
    </row>
    <row r="3497" spans="1:7" hidden="1">
      <c r="A3497" t="s">
        <v>132</v>
      </c>
      <c r="B3497">
        <v>20240702</v>
      </c>
      <c r="C3497">
        <v>490114</v>
      </c>
      <c r="D3497" t="s">
        <v>6190</v>
      </c>
      <c r="E3497" t="s">
        <v>8358</v>
      </c>
      <c r="F3497">
        <v>0</v>
      </c>
      <c r="G3497">
        <v>-17687089</v>
      </c>
    </row>
    <row r="3498" spans="1:7" hidden="1">
      <c r="A3498" t="s">
        <v>132</v>
      </c>
      <c r="B3498">
        <v>20240703</v>
      </c>
      <c r="C3498">
        <v>490114</v>
      </c>
      <c r="D3498" t="s">
        <v>6190</v>
      </c>
      <c r="E3498" t="s">
        <v>1184</v>
      </c>
      <c r="F3498">
        <v>0</v>
      </c>
      <c r="G3498">
        <v>-339136</v>
      </c>
    </row>
    <row r="3499" spans="1:7" hidden="1">
      <c r="A3499" t="s">
        <v>132</v>
      </c>
      <c r="B3499">
        <v>20240703</v>
      </c>
      <c r="C3499">
        <v>490114</v>
      </c>
      <c r="D3499" t="s">
        <v>6190</v>
      </c>
      <c r="E3499" t="s">
        <v>1581</v>
      </c>
      <c r="F3499">
        <v>61</v>
      </c>
      <c r="G3499">
        <v>-22094007</v>
      </c>
    </row>
    <row r="3500" spans="1:7" hidden="1">
      <c r="A3500" t="s">
        <v>132</v>
      </c>
      <c r="B3500">
        <v>20240703</v>
      </c>
      <c r="C3500">
        <v>490114</v>
      </c>
      <c r="D3500" t="s">
        <v>6190</v>
      </c>
      <c r="E3500" t="s">
        <v>1085</v>
      </c>
      <c r="F3500">
        <v>0</v>
      </c>
      <c r="G3500">
        <v>-2336068</v>
      </c>
    </row>
    <row r="3501" spans="1:7" hidden="1">
      <c r="A3501" t="s">
        <v>132</v>
      </c>
      <c r="B3501">
        <v>20240703</v>
      </c>
      <c r="C3501">
        <v>490114</v>
      </c>
      <c r="D3501" t="s">
        <v>6190</v>
      </c>
      <c r="E3501" t="s">
        <v>1194</v>
      </c>
      <c r="F3501">
        <v>0</v>
      </c>
      <c r="G3501">
        <v>-57946618</v>
      </c>
    </row>
    <row r="3502" spans="1:7" hidden="1">
      <c r="A3502" t="s">
        <v>132</v>
      </c>
      <c r="B3502">
        <v>20240703</v>
      </c>
      <c r="C3502">
        <v>490114</v>
      </c>
      <c r="D3502" t="s">
        <v>6190</v>
      </c>
      <c r="E3502" t="s">
        <v>1181</v>
      </c>
      <c r="F3502">
        <v>42</v>
      </c>
      <c r="G3502">
        <v>8896519</v>
      </c>
    </row>
    <row r="3503" spans="1:7" hidden="1">
      <c r="A3503" t="s">
        <v>132</v>
      </c>
      <c r="B3503">
        <v>20240703</v>
      </c>
      <c r="C3503">
        <v>490114</v>
      </c>
      <c r="D3503" t="s">
        <v>6190</v>
      </c>
      <c r="E3503" t="s">
        <v>1084</v>
      </c>
      <c r="F3503">
        <v>47</v>
      </c>
      <c r="G3503">
        <v>12580386</v>
      </c>
    </row>
    <row r="3504" spans="1:7" hidden="1">
      <c r="A3504" t="s">
        <v>132</v>
      </c>
      <c r="B3504">
        <v>20240703</v>
      </c>
      <c r="C3504">
        <v>490114</v>
      </c>
      <c r="D3504" t="s">
        <v>6190</v>
      </c>
      <c r="E3504" t="s">
        <v>1035</v>
      </c>
      <c r="F3504">
        <v>397</v>
      </c>
      <c r="G3504">
        <v>11156427</v>
      </c>
    </row>
    <row r="3505" spans="1:7" hidden="1">
      <c r="A3505" t="s">
        <v>132</v>
      </c>
      <c r="B3505">
        <v>20240703</v>
      </c>
      <c r="C3505">
        <v>490114</v>
      </c>
      <c r="D3505" t="s">
        <v>6190</v>
      </c>
      <c r="E3505" t="s">
        <v>1066</v>
      </c>
      <c r="F3505">
        <v>81</v>
      </c>
      <c r="G3505">
        <v>10602736</v>
      </c>
    </row>
    <row r="3506" spans="1:7" hidden="1">
      <c r="A3506" t="s">
        <v>132</v>
      </c>
      <c r="B3506">
        <v>20240703</v>
      </c>
      <c r="C3506">
        <v>490114</v>
      </c>
      <c r="D3506" t="s">
        <v>6190</v>
      </c>
      <c r="E3506" t="s">
        <v>1064</v>
      </c>
      <c r="F3506">
        <v>0</v>
      </c>
      <c r="G3506">
        <v>-771157</v>
      </c>
    </row>
    <row r="3507" spans="1:7" hidden="1">
      <c r="A3507" t="s">
        <v>132</v>
      </c>
      <c r="B3507">
        <v>20240703</v>
      </c>
      <c r="C3507">
        <v>490114</v>
      </c>
      <c r="D3507" t="s">
        <v>6190</v>
      </c>
      <c r="E3507" t="s">
        <v>1092</v>
      </c>
      <c r="F3507">
        <v>0</v>
      </c>
      <c r="G3507">
        <v>-17321922</v>
      </c>
    </row>
    <row r="3508" spans="1:7" hidden="1">
      <c r="A3508" t="s">
        <v>132</v>
      </c>
      <c r="B3508">
        <v>20240703</v>
      </c>
      <c r="C3508">
        <v>490114</v>
      </c>
      <c r="D3508" t="s">
        <v>6190</v>
      </c>
      <c r="E3508" t="s">
        <v>9048</v>
      </c>
      <c r="F3508">
        <v>33</v>
      </c>
      <c r="G3508">
        <v>2171587</v>
      </c>
    </row>
    <row r="3509" spans="1:7" hidden="1">
      <c r="A3509" t="s">
        <v>132</v>
      </c>
      <c r="B3509">
        <v>20240703</v>
      </c>
      <c r="C3509">
        <v>490114</v>
      </c>
      <c r="D3509" t="s">
        <v>6190</v>
      </c>
      <c r="E3509" t="s">
        <v>8342</v>
      </c>
      <c r="F3509">
        <v>81</v>
      </c>
      <c r="G3509">
        <v>49613279</v>
      </c>
    </row>
    <row r="3510" spans="1:7" hidden="1">
      <c r="A3510" t="s">
        <v>132</v>
      </c>
      <c r="B3510">
        <v>20240703</v>
      </c>
      <c r="C3510">
        <v>490114</v>
      </c>
      <c r="D3510" t="s">
        <v>6190</v>
      </c>
      <c r="E3510" t="s">
        <v>1124</v>
      </c>
      <c r="F3510">
        <v>8</v>
      </c>
      <c r="G3510">
        <v>-132093</v>
      </c>
    </row>
    <row r="3511" spans="1:7" hidden="1">
      <c r="A3511" t="s">
        <v>132</v>
      </c>
      <c r="B3511">
        <v>20240703</v>
      </c>
      <c r="C3511">
        <v>490114</v>
      </c>
      <c r="D3511" t="s">
        <v>6190</v>
      </c>
      <c r="E3511" t="s">
        <v>1186</v>
      </c>
      <c r="F3511">
        <v>132</v>
      </c>
      <c r="G3511">
        <v>24283751</v>
      </c>
    </row>
    <row r="3512" spans="1:7" hidden="1">
      <c r="A3512" t="s">
        <v>132</v>
      </c>
      <c r="B3512">
        <v>20240703</v>
      </c>
      <c r="C3512">
        <v>490114</v>
      </c>
      <c r="D3512" t="s">
        <v>6190</v>
      </c>
      <c r="E3512" t="s">
        <v>1582</v>
      </c>
      <c r="F3512">
        <v>132</v>
      </c>
      <c r="G3512">
        <v>-482726</v>
      </c>
    </row>
    <row r="3513" spans="1:7" hidden="1">
      <c r="A3513" t="s">
        <v>132</v>
      </c>
      <c r="B3513">
        <v>20240703</v>
      </c>
      <c r="C3513">
        <v>490114</v>
      </c>
      <c r="D3513" t="s">
        <v>6190</v>
      </c>
      <c r="E3513" t="s">
        <v>8333</v>
      </c>
      <c r="F3513">
        <v>0</v>
      </c>
      <c r="G3513">
        <v>-310</v>
      </c>
    </row>
    <row r="3514" spans="1:7" hidden="1">
      <c r="A3514" t="s">
        <v>132</v>
      </c>
      <c r="B3514">
        <v>20240703</v>
      </c>
      <c r="C3514">
        <v>490114</v>
      </c>
      <c r="D3514" t="s">
        <v>6190</v>
      </c>
      <c r="E3514" t="s">
        <v>1583</v>
      </c>
      <c r="F3514">
        <v>0</v>
      </c>
      <c r="G3514">
        <v>-84403</v>
      </c>
    </row>
    <row r="3515" spans="1:7" hidden="1">
      <c r="A3515" t="s">
        <v>132</v>
      </c>
      <c r="B3515">
        <v>20240703</v>
      </c>
      <c r="C3515">
        <v>490114</v>
      </c>
      <c r="D3515" t="s">
        <v>6190</v>
      </c>
      <c r="E3515" t="s">
        <v>1207</v>
      </c>
      <c r="F3515">
        <v>0</v>
      </c>
      <c r="G3515">
        <v>-5527</v>
      </c>
    </row>
    <row r="3516" spans="1:7" hidden="1">
      <c r="A3516" t="s">
        <v>132</v>
      </c>
      <c r="B3516">
        <v>20240703</v>
      </c>
      <c r="C3516">
        <v>490114</v>
      </c>
      <c r="D3516" t="s">
        <v>6190</v>
      </c>
      <c r="E3516" t="s">
        <v>8358</v>
      </c>
      <c r="F3516">
        <v>0</v>
      </c>
      <c r="G3516">
        <v>-17687089</v>
      </c>
    </row>
    <row r="3517" spans="1:7" hidden="1">
      <c r="A3517" t="s">
        <v>132</v>
      </c>
      <c r="B3517">
        <v>20240704</v>
      </c>
      <c r="C3517">
        <v>490114</v>
      </c>
      <c r="D3517" t="s">
        <v>6190</v>
      </c>
      <c r="E3517" t="s">
        <v>1184</v>
      </c>
      <c r="F3517">
        <v>0</v>
      </c>
      <c r="G3517">
        <v>-339136</v>
      </c>
    </row>
    <row r="3518" spans="1:7" hidden="1">
      <c r="A3518" t="s">
        <v>132</v>
      </c>
      <c r="B3518">
        <v>20240704</v>
      </c>
      <c r="C3518">
        <v>490114</v>
      </c>
      <c r="D3518" t="s">
        <v>6190</v>
      </c>
      <c r="E3518" t="s">
        <v>1581</v>
      </c>
      <c r="F3518">
        <v>63</v>
      </c>
      <c r="G3518">
        <v>-22093944</v>
      </c>
    </row>
    <row r="3519" spans="1:7" hidden="1">
      <c r="A3519" t="s">
        <v>132</v>
      </c>
      <c r="B3519">
        <v>20240704</v>
      </c>
      <c r="C3519">
        <v>490114</v>
      </c>
      <c r="D3519" t="s">
        <v>6190</v>
      </c>
      <c r="E3519" t="s">
        <v>1085</v>
      </c>
      <c r="F3519">
        <v>0</v>
      </c>
      <c r="G3519">
        <v>-2336068</v>
      </c>
    </row>
    <row r="3520" spans="1:7" hidden="1">
      <c r="A3520" t="s">
        <v>132</v>
      </c>
      <c r="B3520">
        <v>20240704</v>
      </c>
      <c r="C3520">
        <v>490114</v>
      </c>
      <c r="D3520" t="s">
        <v>6190</v>
      </c>
      <c r="E3520" t="s">
        <v>1194</v>
      </c>
      <c r="F3520">
        <v>0</v>
      </c>
      <c r="G3520">
        <v>-57946618</v>
      </c>
    </row>
    <row r="3521" spans="1:7" hidden="1">
      <c r="A3521" t="s">
        <v>132</v>
      </c>
      <c r="B3521">
        <v>20240704</v>
      </c>
      <c r="C3521">
        <v>490114</v>
      </c>
      <c r="D3521" t="s">
        <v>6190</v>
      </c>
      <c r="E3521" t="s">
        <v>1181</v>
      </c>
      <c r="F3521">
        <v>43</v>
      </c>
      <c r="G3521">
        <v>8896562</v>
      </c>
    </row>
    <row r="3522" spans="1:7" hidden="1">
      <c r="A3522" t="s">
        <v>132</v>
      </c>
      <c r="B3522">
        <v>20240704</v>
      </c>
      <c r="C3522">
        <v>490114</v>
      </c>
      <c r="D3522" t="s">
        <v>6190</v>
      </c>
      <c r="E3522" t="s">
        <v>1084</v>
      </c>
      <c r="F3522">
        <v>49</v>
      </c>
      <c r="G3522">
        <v>12580435</v>
      </c>
    </row>
    <row r="3523" spans="1:7" hidden="1">
      <c r="A3523" t="s">
        <v>132</v>
      </c>
      <c r="B3523">
        <v>20240704</v>
      </c>
      <c r="C3523">
        <v>490114</v>
      </c>
      <c r="D3523" t="s">
        <v>6190</v>
      </c>
      <c r="E3523" t="s">
        <v>1035</v>
      </c>
      <c r="F3523">
        <v>410</v>
      </c>
      <c r="G3523">
        <v>11156837</v>
      </c>
    </row>
    <row r="3524" spans="1:7" hidden="1">
      <c r="A3524" t="s">
        <v>132</v>
      </c>
      <c r="B3524">
        <v>20240704</v>
      </c>
      <c r="C3524">
        <v>490114</v>
      </c>
      <c r="D3524" t="s">
        <v>6190</v>
      </c>
      <c r="E3524" t="s">
        <v>1066</v>
      </c>
      <c r="F3524">
        <v>83</v>
      </c>
      <c r="G3524">
        <v>10602819</v>
      </c>
    </row>
    <row r="3525" spans="1:7" hidden="1">
      <c r="A3525" t="s">
        <v>132</v>
      </c>
      <c r="B3525">
        <v>20240704</v>
      </c>
      <c r="C3525">
        <v>490114</v>
      </c>
      <c r="D3525" t="s">
        <v>6190</v>
      </c>
      <c r="E3525" t="s">
        <v>1064</v>
      </c>
      <c r="F3525">
        <v>0</v>
      </c>
      <c r="G3525">
        <v>-771157</v>
      </c>
    </row>
    <row r="3526" spans="1:7" hidden="1">
      <c r="A3526" t="s">
        <v>132</v>
      </c>
      <c r="B3526">
        <v>20240704</v>
      </c>
      <c r="C3526">
        <v>490114</v>
      </c>
      <c r="D3526" t="s">
        <v>6190</v>
      </c>
      <c r="E3526" t="s">
        <v>1092</v>
      </c>
      <c r="F3526">
        <v>0</v>
      </c>
      <c r="G3526">
        <v>-17321922</v>
      </c>
    </row>
    <row r="3527" spans="1:7" hidden="1">
      <c r="A3527" t="s">
        <v>132</v>
      </c>
      <c r="B3527">
        <v>20240704</v>
      </c>
      <c r="C3527">
        <v>490114</v>
      </c>
      <c r="D3527" t="s">
        <v>6190</v>
      </c>
      <c r="E3527" t="s">
        <v>9048</v>
      </c>
      <c r="F3527">
        <v>34</v>
      </c>
      <c r="G3527">
        <v>2171621</v>
      </c>
    </row>
    <row r="3528" spans="1:7" hidden="1">
      <c r="A3528" t="s">
        <v>132</v>
      </c>
      <c r="B3528">
        <v>20240704</v>
      </c>
      <c r="C3528">
        <v>490114</v>
      </c>
      <c r="D3528" t="s">
        <v>6190</v>
      </c>
      <c r="E3528" t="s">
        <v>8342</v>
      </c>
      <c r="F3528">
        <v>83</v>
      </c>
      <c r="G3528">
        <v>49613362</v>
      </c>
    </row>
    <row r="3529" spans="1:7" hidden="1">
      <c r="A3529" t="s">
        <v>132</v>
      </c>
      <c r="B3529">
        <v>20240704</v>
      </c>
      <c r="C3529">
        <v>490114</v>
      </c>
      <c r="D3529" t="s">
        <v>6190</v>
      </c>
      <c r="E3529" t="s">
        <v>1124</v>
      </c>
      <c r="F3529">
        <v>8</v>
      </c>
      <c r="G3529">
        <v>-132085</v>
      </c>
    </row>
    <row r="3530" spans="1:7" hidden="1">
      <c r="A3530" t="s">
        <v>132</v>
      </c>
      <c r="B3530">
        <v>20240704</v>
      </c>
      <c r="C3530">
        <v>490114</v>
      </c>
      <c r="D3530" t="s">
        <v>6190</v>
      </c>
      <c r="E3530" t="s">
        <v>1186</v>
      </c>
      <c r="F3530">
        <v>135</v>
      </c>
      <c r="G3530">
        <v>24283886</v>
      </c>
    </row>
    <row r="3531" spans="1:7" hidden="1">
      <c r="A3531" t="s">
        <v>132</v>
      </c>
      <c r="B3531">
        <v>20240704</v>
      </c>
      <c r="C3531">
        <v>490114</v>
      </c>
      <c r="D3531" t="s">
        <v>6190</v>
      </c>
      <c r="E3531" t="s">
        <v>1582</v>
      </c>
      <c r="F3531">
        <v>135</v>
      </c>
      <c r="G3531">
        <v>-482591</v>
      </c>
    </row>
    <row r="3532" spans="1:7" hidden="1">
      <c r="A3532" t="s">
        <v>132</v>
      </c>
      <c r="B3532">
        <v>20240704</v>
      </c>
      <c r="C3532">
        <v>490114</v>
      </c>
      <c r="D3532" t="s">
        <v>6190</v>
      </c>
      <c r="E3532" t="s">
        <v>8333</v>
      </c>
      <c r="F3532">
        <v>0</v>
      </c>
      <c r="G3532">
        <v>-310</v>
      </c>
    </row>
    <row r="3533" spans="1:7" hidden="1">
      <c r="A3533" t="s">
        <v>132</v>
      </c>
      <c r="B3533">
        <v>20240704</v>
      </c>
      <c r="C3533">
        <v>490114</v>
      </c>
      <c r="D3533" t="s">
        <v>6190</v>
      </c>
      <c r="E3533" t="s">
        <v>1583</v>
      </c>
      <c r="F3533">
        <v>0</v>
      </c>
      <c r="G3533">
        <v>-84403</v>
      </c>
    </row>
    <row r="3534" spans="1:7" hidden="1">
      <c r="A3534" t="s">
        <v>132</v>
      </c>
      <c r="B3534">
        <v>20240704</v>
      </c>
      <c r="C3534">
        <v>490114</v>
      </c>
      <c r="D3534" t="s">
        <v>6190</v>
      </c>
      <c r="E3534" t="s">
        <v>1207</v>
      </c>
      <c r="F3534">
        <v>0</v>
      </c>
      <c r="G3534">
        <v>-5527</v>
      </c>
    </row>
    <row r="3535" spans="1:7" hidden="1">
      <c r="A3535" t="s">
        <v>132</v>
      </c>
      <c r="B3535">
        <v>20240704</v>
      </c>
      <c r="C3535">
        <v>490114</v>
      </c>
      <c r="D3535" t="s">
        <v>6190</v>
      </c>
      <c r="E3535" t="s">
        <v>8358</v>
      </c>
      <c r="F3535">
        <v>0</v>
      </c>
      <c r="G3535">
        <v>-17687089</v>
      </c>
    </row>
    <row r="3536" spans="1:7" hidden="1">
      <c r="A3536" t="s">
        <v>132</v>
      </c>
      <c r="B3536">
        <v>20240705</v>
      </c>
      <c r="C3536">
        <v>490114</v>
      </c>
      <c r="D3536" t="s">
        <v>6190</v>
      </c>
      <c r="E3536" t="s">
        <v>1184</v>
      </c>
      <c r="F3536">
        <v>0</v>
      </c>
      <c r="G3536">
        <v>-339136</v>
      </c>
    </row>
    <row r="3537" spans="1:7" hidden="1">
      <c r="A3537" t="s">
        <v>132</v>
      </c>
      <c r="B3537">
        <v>20240705</v>
      </c>
      <c r="C3537">
        <v>490114</v>
      </c>
      <c r="D3537" t="s">
        <v>6190</v>
      </c>
      <c r="E3537" t="s">
        <v>1581</v>
      </c>
      <c r="F3537">
        <v>65</v>
      </c>
      <c r="G3537">
        <v>-22093879</v>
      </c>
    </row>
    <row r="3538" spans="1:7" hidden="1">
      <c r="A3538" t="s">
        <v>132</v>
      </c>
      <c r="B3538">
        <v>20240705</v>
      </c>
      <c r="C3538">
        <v>490114</v>
      </c>
      <c r="D3538" t="s">
        <v>6190</v>
      </c>
      <c r="E3538" t="s">
        <v>1085</v>
      </c>
      <c r="F3538">
        <v>0</v>
      </c>
      <c r="G3538">
        <v>-2336068</v>
      </c>
    </row>
    <row r="3539" spans="1:7" hidden="1">
      <c r="A3539" t="s">
        <v>132</v>
      </c>
      <c r="B3539">
        <v>20240705</v>
      </c>
      <c r="C3539">
        <v>490114</v>
      </c>
      <c r="D3539" t="s">
        <v>6190</v>
      </c>
      <c r="E3539" t="s">
        <v>1194</v>
      </c>
      <c r="F3539">
        <v>0</v>
      </c>
      <c r="G3539">
        <v>-57946618</v>
      </c>
    </row>
    <row r="3540" spans="1:7" hidden="1">
      <c r="A3540" t="s">
        <v>132</v>
      </c>
      <c r="B3540">
        <v>20240705</v>
      </c>
      <c r="C3540">
        <v>490114</v>
      </c>
      <c r="D3540" t="s">
        <v>6190</v>
      </c>
      <c r="E3540" t="s">
        <v>1181</v>
      </c>
      <c r="F3540">
        <v>44</v>
      </c>
      <c r="G3540">
        <v>8896606</v>
      </c>
    </row>
    <row r="3541" spans="1:7" hidden="1">
      <c r="A3541" t="s">
        <v>132</v>
      </c>
      <c r="B3541">
        <v>20240705</v>
      </c>
      <c r="C3541">
        <v>490114</v>
      </c>
      <c r="D3541" t="s">
        <v>6190</v>
      </c>
      <c r="E3541" t="s">
        <v>1084</v>
      </c>
      <c r="F3541">
        <v>50</v>
      </c>
      <c r="G3541">
        <v>12580485</v>
      </c>
    </row>
    <row r="3542" spans="1:7" hidden="1">
      <c r="A3542" t="s">
        <v>132</v>
      </c>
      <c r="B3542">
        <v>20240705</v>
      </c>
      <c r="C3542">
        <v>490114</v>
      </c>
      <c r="D3542" t="s">
        <v>6190</v>
      </c>
      <c r="E3542" t="s">
        <v>1035</v>
      </c>
      <c r="F3542">
        <v>426</v>
      </c>
      <c r="G3542">
        <v>11157263</v>
      </c>
    </row>
    <row r="3543" spans="1:7" hidden="1">
      <c r="A3543" t="s">
        <v>132</v>
      </c>
      <c r="B3543">
        <v>20240705</v>
      </c>
      <c r="C3543">
        <v>490114</v>
      </c>
      <c r="D3543" t="s">
        <v>6190</v>
      </c>
      <c r="E3543" t="s">
        <v>1066</v>
      </c>
      <c r="F3543">
        <v>86</v>
      </c>
      <c r="G3543">
        <v>10602905</v>
      </c>
    </row>
    <row r="3544" spans="1:7" hidden="1">
      <c r="A3544" t="s">
        <v>132</v>
      </c>
      <c r="B3544">
        <v>20240705</v>
      </c>
      <c r="C3544">
        <v>490114</v>
      </c>
      <c r="D3544" t="s">
        <v>6190</v>
      </c>
      <c r="E3544" t="s">
        <v>1064</v>
      </c>
      <c r="F3544">
        <v>0</v>
      </c>
      <c r="G3544">
        <v>-771157</v>
      </c>
    </row>
    <row r="3545" spans="1:7" hidden="1">
      <c r="A3545" t="s">
        <v>132</v>
      </c>
      <c r="B3545">
        <v>20240705</v>
      </c>
      <c r="C3545">
        <v>490114</v>
      </c>
      <c r="D3545" t="s">
        <v>6190</v>
      </c>
      <c r="E3545" t="s">
        <v>1092</v>
      </c>
      <c r="F3545">
        <v>0</v>
      </c>
      <c r="G3545">
        <v>-17321922</v>
      </c>
    </row>
    <row r="3546" spans="1:7" hidden="1">
      <c r="A3546" t="s">
        <v>132</v>
      </c>
      <c r="B3546">
        <v>20240705</v>
      </c>
      <c r="C3546">
        <v>490114</v>
      </c>
      <c r="D3546" t="s">
        <v>6190</v>
      </c>
      <c r="E3546" t="s">
        <v>9048</v>
      </c>
      <c r="F3546">
        <v>35</v>
      </c>
      <c r="G3546">
        <v>2171656</v>
      </c>
    </row>
    <row r="3547" spans="1:7" hidden="1">
      <c r="A3547" t="s">
        <v>132</v>
      </c>
      <c r="B3547">
        <v>20240705</v>
      </c>
      <c r="C3547">
        <v>490114</v>
      </c>
      <c r="D3547" t="s">
        <v>6190</v>
      </c>
      <c r="E3547" t="s">
        <v>8342</v>
      </c>
      <c r="F3547">
        <v>86</v>
      </c>
      <c r="G3547">
        <v>49613448</v>
      </c>
    </row>
    <row r="3548" spans="1:7" hidden="1">
      <c r="A3548" t="s">
        <v>132</v>
      </c>
      <c r="B3548">
        <v>20240705</v>
      </c>
      <c r="C3548">
        <v>490114</v>
      </c>
      <c r="D3548" t="s">
        <v>6190</v>
      </c>
      <c r="E3548" t="s">
        <v>1124</v>
      </c>
      <c r="F3548">
        <v>8</v>
      </c>
      <c r="G3548">
        <v>-132077</v>
      </c>
    </row>
    <row r="3549" spans="1:7" hidden="1">
      <c r="A3549" t="s">
        <v>132</v>
      </c>
      <c r="B3549">
        <v>20240705</v>
      </c>
      <c r="C3549">
        <v>490114</v>
      </c>
      <c r="D3549" t="s">
        <v>6190</v>
      </c>
      <c r="E3549" t="s">
        <v>1186</v>
      </c>
      <c r="F3549">
        <v>140</v>
      </c>
      <c r="G3549">
        <v>24284026</v>
      </c>
    </row>
    <row r="3550" spans="1:7" hidden="1">
      <c r="A3550" t="s">
        <v>132</v>
      </c>
      <c r="B3550">
        <v>20240705</v>
      </c>
      <c r="C3550">
        <v>490114</v>
      </c>
      <c r="D3550" t="s">
        <v>6190</v>
      </c>
      <c r="E3550" t="s">
        <v>1582</v>
      </c>
      <c r="F3550">
        <v>140</v>
      </c>
      <c r="G3550">
        <v>-482451</v>
      </c>
    </row>
    <row r="3551" spans="1:7" hidden="1">
      <c r="A3551" t="s">
        <v>132</v>
      </c>
      <c r="B3551">
        <v>20240705</v>
      </c>
      <c r="C3551">
        <v>490114</v>
      </c>
      <c r="D3551" t="s">
        <v>6190</v>
      </c>
      <c r="E3551" t="s">
        <v>8333</v>
      </c>
      <c r="F3551">
        <v>0</v>
      </c>
      <c r="G3551">
        <v>-310</v>
      </c>
    </row>
    <row r="3552" spans="1:7" hidden="1">
      <c r="A3552" t="s">
        <v>132</v>
      </c>
      <c r="B3552">
        <v>20240705</v>
      </c>
      <c r="C3552">
        <v>490114</v>
      </c>
      <c r="D3552" t="s">
        <v>6190</v>
      </c>
      <c r="E3552" t="s">
        <v>1583</v>
      </c>
      <c r="F3552">
        <v>0</v>
      </c>
      <c r="G3552">
        <v>-84403</v>
      </c>
    </row>
    <row r="3553" spans="1:7" hidden="1">
      <c r="A3553" t="s">
        <v>132</v>
      </c>
      <c r="B3553">
        <v>20240705</v>
      </c>
      <c r="C3553">
        <v>490114</v>
      </c>
      <c r="D3553" t="s">
        <v>6190</v>
      </c>
      <c r="E3553" t="s">
        <v>1207</v>
      </c>
      <c r="F3553">
        <v>0</v>
      </c>
      <c r="G3553">
        <v>-5527</v>
      </c>
    </row>
    <row r="3554" spans="1:7" hidden="1">
      <c r="A3554" t="s">
        <v>132</v>
      </c>
      <c r="B3554">
        <v>20240705</v>
      </c>
      <c r="C3554">
        <v>490114</v>
      </c>
      <c r="D3554" t="s">
        <v>6190</v>
      </c>
      <c r="E3554" t="s">
        <v>8358</v>
      </c>
      <c r="F3554">
        <v>0</v>
      </c>
      <c r="G3554">
        <v>-17687089</v>
      </c>
    </row>
    <row r="3555" spans="1:7" hidden="1">
      <c r="A3555" t="s">
        <v>132</v>
      </c>
      <c r="B3555">
        <v>20240706</v>
      </c>
      <c r="C3555">
        <v>490114</v>
      </c>
      <c r="D3555" t="s">
        <v>6190</v>
      </c>
      <c r="E3555" t="s">
        <v>1184</v>
      </c>
      <c r="F3555">
        <v>0</v>
      </c>
      <c r="G3555">
        <v>-339136</v>
      </c>
    </row>
    <row r="3556" spans="1:7" hidden="1">
      <c r="A3556" t="s">
        <v>132</v>
      </c>
      <c r="B3556">
        <v>20240706</v>
      </c>
      <c r="C3556">
        <v>490114</v>
      </c>
      <c r="D3556" t="s">
        <v>6190</v>
      </c>
      <c r="E3556" t="s">
        <v>1581</v>
      </c>
      <c r="F3556">
        <v>65</v>
      </c>
      <c r="G3556">
        <v>-22093814</v>
      </c>
    </row>
    <row r="3557" spans="1:7" hidden="1">
      <c r="A3557" t="s">
        <v>132</v>
      </c>
      <c r="B3557">
        <v>20240706</v>
      </c>
      <c r="C3557">
        <v>490114</v>
      </c>
      <c r="D3557" t="s">
        <v>6190</v>
      </c>
      <c r="E3557" t="s">
        <v>1085</v>
      </c>
      <c r="F3557">
        <v>0</v>
      </c>
      <c r="G3557">
        <v>-2336068</v>
      </c>
    </row>
    <row r="3558" spans="1:7" hidden="1">
      <c r="A3558" t="s">
        <v>132</v>
      </c>
      <c r="B3558">
        <v>20240706</v>
      </c>
      <c r="C3558">
        <v>490114</v>
      </c>
      <c r="D3558" t="s">
        <v>6190</v>
      </c>
      <c r="E3558" t="s">
        <v>1194</v>
      </c>
      <c r="F3558">
        <v>0</v>
      </c>
      <c r="G3558">
        <v>-57946618</v>
      </c>
    </row>
    <row r="3559" spans="1:7" hidden="1">
      <c r="A3559" t="s">
        <v>132</v>
      </c>
      <c r="B3559">
        <v>20240706</v>
      </c>
      <c r="C3559">
        <v>490114</v>
      </c>
      <c r="D3559" t="s">
        <v>6190</v>
      </c>
      <c r="E3559" t="s">
        <v>1181</v>
      </c>
      <c r="F3559">
        <v>44</v>
      </c>
      <c r="G3559">
        <v>8896650</v>
      </c>
    </row>
    <row r="3560" spans="1:7" hidden="1">
      <c r="A3560" t="s">
        <v>132</v>
      </c>
      <c r="B3560">
        <v>20240706</v>
      </c>
      <c r="C3560">
        <v>490114</v>
      </c>
      <c r="D3560" t="s">
        <v>6190</v>
      </c>
      <c r="E3560" t="s">
        <v>1084</v>
      </c>
      <c r="F3560">
        <v>50</v>
      </c>
      <c r="G3560">
        <v>12580535</v>
      </c>
    </row>
    <row r="3561" spans="1:7" hidden="1">
      <c r="A3561" t="s">
        <v>132</v>
      </c>
      <c r="B3561">
        <v>20240706</v>
      </c>
      <c r="C3561">
        <v>490114</v>
      </c>
      <c r="D3561" t="s">
        <v>6190</v>
      </c>
      <c r="E3561" t="s">
        <v>1035</v>
      </c>
      <c r="F3561">
        <v>426</v>
      </c>
      <c r="G3561">
        <v>11157689</v>
      </c>
    </row>
    <row r="3562" spans="1:7" hidden="1">
      <c r="A3562" t="s">
        <v>132</v>
      </c>
      <c r="B3562">
        <v>20240706</v>
      </c>
      <c r="C3562">
        <v>490114</v>
      </c>
      <c r="D3562" t="s">
        <v>6190</v>
      </c>
      <c r="E3562" t="s">
        <v>1066</v>
      </c>
      <c r="F3562">
        <v>86</v>
      </c>
      <c r="G3562">
        <v>10602991</v>
      </c>
    </row>
    <row r="3563" spans="1:7" hidden="1">
      <c r="A3563" t="s">
        <v>132</v>
      </c>
      <c r="B3563">
        <v>20240706</v>
      </c>
      <c r="C3563">
        <v>490114</v>
      </c>
      <c r="D3563" t="s">
        <v>6190</v>
      </c>
      <c r="E3563" t="s">
        <v>1064</v>
      </c>
      <c r="F3563">
        <v>0</v>
      </c>
      <c r="G3563">
        <v>-771157</v>
      </c>
    </row>
    <row r="3564" spans="1:7" hidden="1">
      <c r="A3564" t="s">
        <v>132</v>
      </c>
      <c r="B3564">
        <v>20240706</v>
      </c>
      <c r="C3564">
        <v>490114</v>
      </c>
      <c r="D3564" t="s">
        <v>6190</v>
      </c>
      <c r="E3564" t="s">
        <v>1092</v>
      </c>
      <c r="F3564">
        <v>0</v>
      </c>
      <c r="G3564">
        <v>-17321922</v>
      </c>
    </row>
    <row r="3565" spans="1:7" hidden="1">
      <c r="A3565" t="s">
        <v>132</v>
      </c>
      <c r="B3565">
        <v>20240706</v>
      </c>
      <c r="C3565">
        <v>490114</v>
      </c>
      <c r="D3565" t="s">
        <v>6190</v>
      </c>
      <c r="E3565" t="s">
        <v>9048</v>
      </c>
      <c r="F3565">
        <v>35</v>
      </c>
      <c r="G3565">
        <v>2171691</v>
      </c>
    </row>
    <row r="3566" spans="1:7" hidden="1">
      <c r="A3566" t="s">
        <v>132</v>
      </c>
      <c r="B3566">
        <v>20240706</v>
      </c>
      <c r="C3566">
        <v>490114</v>
      </c>
      <c r="D3566" t="s">
        <v>6190</v>
      </c>
      <c r="E3566" t="s">
        <v>8342</v>
      </c>
      <c r="F3566">
        <v>86</v>
      </c>
      <c r="G3566">
        <v>49613534</v>
      </c>
    </row>
    <row r="3567" spans="1:7" hidden="1">
      <c r="A3567" t="s">
        <v>132</v>
      </c>
      <c r="B3567">
        <v>20240706</v>
      </c>
      <c r="C3567">
        <v>490114</v>
      </c>
      <c r="D3567" t="s">
        <v>6190</v>
      </c>
      <c r="E3567" t="s">
        <v>1124</v>
      </c>
      <c r="F3567">
        <v>8</v>
      </c>
      <c r="G3567">
        <v>-132069</v>
      </c>
    </row>
    <row r="3568" spans="1:7" hidden="1">
      <c r="A3568" t="s">
        <v>132</v>
      </c>
      <c r="B3568">
        <v>20240706</v>
      </c>
      <c r="C3568">
        <v>490114</v>
      </c>
      <c r="D3568" t="s">
        <v>6190</v>
      </c>
      <c r="E3568" t="s">
        <v>1186</v>
      </c>
      <c r="F3568">
        <v>140</v>
      </c>
      <c r="G3568">
        <v>24284166</v>
      </c>
    </row>
    <row r="3569" spans="1:7" hidden="1">
      <c r="A3569" t="s">
        <v>132</v>
      </c>
      <c r="B3569">
        <v>20240706</v>
      </c>
      <c r="C3569">
        <v>490114</v>
      </c>
      <c r="D3569" t="s">
        <v>6190</v>
      </c>
      <c r="E3569" t="s">
        <v>1582</v>
      </c>
      <c r="F3569">
        <v>140</v>
      </c>
      <c r="G3569">
        <v>-482311</v>
      </c>
    </row>
    <row r="3570" spans="1:7" hidden="1">
      <c r="A3570" t="s">
        <v>132</v>
      </c>
      <c r="B3570">
        <v>20240706</v>
      </c>
      <c r="C3570">
        <v>490114</v>
      </c>
      <c r="D3570" t="s">
        <v>6190</v>
      </c>
      <c r="E3570" t="s">
        <v>8333</v>
      </c>
      <c r="F3570">
        <v>0</v>
      </c>
      <c r="G3570">
        <v>-310</v>
      </c>
    </row>
    <row r="3571" spans="1:7" hidden="1">
      <c r="A3571" t="s">
        <v>132</v>
      </c>
      <c r="B3571">
        <v>20240706</v>
      </c>
      <c r="C3571">
        <v>490114</v>
      </c>
      <c r="D3571" t="s">
        <v>6190</v>
      </c>
      <c r="E3571" t="s">
        <v>1583</v>
      </c>
      <c r="F3571">
        <v>0</v>
      </c>
      <c r="G3571">
        <v>-84403</v>
      </c>
    </row>
    <row r="3572" spans="1:7" hidden="1">
      <c r="A3572" t="s">
        <v>132</v>
      </c>
      <c r="B3572">
        <v>20240706</v>
      </c>
      <c r="C3572">
        <v>490114</v>
      </c>
      <c r="D3572" t="s">
        <v>6190</v>
      </c>
      <c r="E3572" t="s">
        <v>1207</v>
      </c>
      <c r="F3572">
        <v>0</v>
      </c>
      <c r="G3572">
        <v>-5527</v>
      </c>
    </row>
    <row r="3573" spans="1:7" hidden="1">
      <c r="A3573" t="s">
        <v>132</v>
      </c>
      <c r="B3573">
        <v>20240706</v>
      </c>
      <c r="C3573">
        <v>490114</v>
      </c>
      <c r="D3573" t="s">
        <v>6190</v>
      </c>
      <c r="E3573" t="s">
        <v>8358</v>
      </c>
      <c r="F3573">
        <v>0</v>
      </c>
      <c r="G3573">
        <v>-17687089</v>
      </c>
    </row>
    <row r="3574" spans="1:7" hidden="1">
      <c r="A3574" t="s">
        <v>132</v>
      </c>
      <c r="B3574">
        <v>20240707</v>
      </c>
      <c r="C3574">
        <v>490114</v>
      </c>
      <c r="D3574" t="s">
        <v>6190</v>
      </c>
      <c r="E3574" t="s">
        <v>1184</v>
      </c>
      <c r="F3574">
        <v>0</v>
      </c>
      <c r="G3574">
        <v>-339136</v>
      </c>
    </row>
    <row r="3575" spans="1:7" hidden="1">
      <c r="A3575" t="s">
        <v>132</v>
      </c>
      <c r="B3575">
        <v>20240707</v>
      </c>
      <c r="C3575">
        <v>490114</v>
      </c>
      <c r="D3575" t="s">
        <v>6190</v>
      </c>
      <c r="E3575" t="s">
        <v>1581</v>
      </c>
      <c r="F3575">
        <v>65</v>
      </c>
      <c r="G3575">
        <v>-22093749</v>
      </c>
    </row>
    <row r="3576" spans="1:7" hidden="1">
      <c r="A3576" t="s">
        <v>132</v>
      </c>
      <c r="B3576">
        <v>20240707</v>
      </c>
      <c r="C3576">
        <v>490114</v>
      </c>
      <c r="D3576" t="s">
        <v>6190</v>
      </c>
      <c r="E3576" t="s">
        <v>1085</v>
      </c>
      <c r="F3576">
        <v>0</v>
      </c>
      <c r="G3576">
        <v>-2336068</v>
      </c>
    </row>
    <row r="3577" spans="1:7" hidden="1">
      <c r="A3577" t="s">
        <v>132</v>
      </c>
      <c r="B3577">
        <v>20240707</v>
      </c>
      <c r="C3577">
        <v>490114</v>
      </c>
      <c r="D3577" t="s">
        <v>6190</v>
      </c>
      <c r="E3577" t="s">
        <v>1194</v>
      </c>
      <c r="F3577">
        <v>0</v>
      </c>
      <c r="G3577">
        <v>-57946618</v>
      </c>
    </row>
    <row r="3578" spans="1:7" hidden="1">
      <c r="A3578" t="s">
        <v>132</v>
      </c>
      <c r="B3578">
        <v>20240707</v>
      </c>
      <c r="C3578">
        <v>490114</v>
      </c>
      <c r="D3578" t="s">
        <v>6190</v>
      </c>
      <c r="E3578" t="s">
        <v>1181</v>
      </c>
      <c r="F3578">
        <v>44</v>
      </c>
      <c r="G3578">
        <v>8896694</v>
      </c>
    </row>
    <row r="3579" spans="1:7" hidden="1">
      <c r="A3579" t="s">
        <v>132</v>
      </c>
      <c r="B3579">
        <v>20240707</v>
      </c>
      <c r="C3579">
        <v>490114</v>
      </c>
      <c r="D3579" t="s">
        <v>6190</v>
      </c>
      <c r="E3579" t="s">
        <v>1084</v>
      </c>
      <c r="F3579">
        <v>50</v>
      </c>
      <c r="G3579">
        <v>12580585</v>
      </c>
    </row>
    <row r="3580" spans="1:7" hidden="1">
      <c r="A3580" t="s">
        <v>132</v>
      </c>
      <c r="B3580">
        <v>20240707</v>
      </c>
      <c r="C3580">
        <v>490114</v>
      </c>
      <c r="D3580" t="s">
        <v>6190</v>
      </c>
      <c r="E3580" t="s">
        <v>1035</v>
      </c>
      <c r="F3580">
        <v>426</v>
      </c>
      <c r="G3580">
        <v>11158115</v>
      </c>
    </row>
    <row r="3581" spans="1:7" hidden="1">
      <c r="A3581" t="s">
        <v>132</v>
      </c>
      <c r="B3581">
        <v>20240707</v>
      </c>
      <c r="C3581">
        <v>490114</v>
      </c>
      <c r="D3581" t="s">
        <v>6190</v>
      </c>
      <c r="E3581" t="s">
        <v>1066</v>
      </c>
      <c r="F3581">
        <v>86</v>
      </c>
      <c r="G3581">
        <v>10603077</v>
      </c>
    </row>
    <row r="3582" spans="1:7" hidden="1">
      <c r="A3582" t="s">
        <v>132</v>
      </c>
      <c r="B3582">
        <v>20240707</v>
      </c>
      <c r="C3582">
        <v>490114</v>
      </c>
      <c r="D3582" t="s">
        <v>6190</v>
      </c>
      <c r="E3582" t="s">
        <v>1064</v>
      </c>
      <c r="F3582">
        <v>0</v>
      </c>
      <c r="G3582">
        <v>-771157</v>
      </c>
    </row>
    <row r="3583" spans="1:7" hidden="1">
      <c r="A3583" t="s">
        <v>132</v>
      </c>
      <c r="B3583">
        <v>20240707</v>
      </c>
      <c r="C3583">
        <v>490114</v>
      </c>
      <c r="D3583" t="s">
        <v>6190</v>
      </c>
      <c r="E3583" t="s">
        <v>1092</v>
      </c>
      <c r="F3583">
        <v>0</v>
      </c>
      <c r="G3583">
        <v>-17321922</v>
      </c>
    </row>
    <row r="3584" spans="1:7" hidden="1">
      <c r="A3584" t="s">
        <v>132</v>
      </c>
      <c r="B3584">
        <v>20240707</v>
      </c>
      <c r="C3584">
        <v>490114</v>
      </c>
      <c r="D3584" t="s">
        <v>6190</v>
      </c>
      <c r="E3584" t="s">
        <v>9048</v>
      </c>
      <c r="F3584">
        <v>35</v>
      </c>
      <c r="G3584">
        <v>2171726</v>
      </c>
    </row>
    <row r="3585" spans="1:7" hidden="1">
      <c r="A3585" t="s">
        <v>132</v>
      </c>
      <c r="B3585">
        <v>20240707</v>
      </c>
      <c r="C3585">
        <v>490114</v>
      </c>
      <c r="D3585" t="s">
        <v>6190</v>
      </c>
      <c r="E3585" t="s">
        <v>8342</v>
      </c>
      <c r="F3585">
        <v>86</v>
      </c>
      <c r="G3585">
        <v>49613620</v>
      </c>
    </row>
    <row r="3586" spans="1:7" hidden="1">
      <c r="A3586" t="s">
        <v>132</v>
      </c>
      <c r="B3586">
        <v>20240707</v>
      </c>
      <c r="C3586">
        <v>490114</v>
      </c>
      <c r="D3586" t="s">
        <v>6190</v>
      </c>
      <c r="E3586" t="s">
        <v>1124</v>
      </c>
      <c r="F3586">
        <v>8</v>
      </c>
      <c r="G3586">
        <v>-132061</v>
      </c>
    </row>
    <row r="3587" spans="1:7" hidden="1">
      <c r="A3587" t="s">
        <v>132</v>
      </c>
      <c r="B3587">
        <v>20240707</v>
      </c>
      <c r="C3587">
        <v>490114</v>
      </c>
      <c r="D3587" t="s">
        <v>6190</v>
      </c>
      <c r="E3587" t="s">
        <v>1186</v>
      </c>
      <c r="F3587">
        <v>140</v>
      </c>
      <c r="G3587">
        <v>24284306</v>
      </c>
    </row>
    <row r="3588" spans="1:7" hidden="1">
      <c r="A3588" t="s">
        <v>132</v>
      </c>
      <c r="B3588">
        <v>20240707</v>
      </c>
      <c r="C3588">
        <v>490114</v>
      </c>
      <c r="D3588" t="s">
        <v>6190</v>
      </c>
      <c r="E3588" t="s">
        <v>1582</v>
      </c>
      <c r="F3588">
        <v>140</v>
      </c>
      <c r="G3588">
        <v>-482171</v>
      </c>
    </row>
    <row r="3589" spans="1:7" hidden="1">
      <c r="A3589" t="s">
        <v>132</v>
      </c>
      <c r="B3589">
        <v>20240707</v>
      </c>
      <c r="C3589">
        <v>490114</v>
      </c>
      <c r="D3589" t="s">
        <v>6190</v>
      </c>
      <c r="E3589" t="s">
        <v>8333</v>
      </c>
      <c r="F3589">
        <v>0</v>
      </c>
      <c r="G3589">
        <v>-310</v>
      </c>
    </row>
    <row r="3590" spans="1:7" hidden="1">
      <c r="A3590" t="s">
        <v>132</v>
      </c>
      <c r="B3590">
        <v>20240707</v>
      </c>
      <c r="C3590">
        <v>490114</v>
      </c>
      <c r="D3590" t="s">
        <v>6190</v>
      </c>
      <c r="E3590" t="s">
        <v>1583</v>
      </c>
      <c r="F3590">
        <v>0</v>
      </c>
      <c r="G3590">
        <v>-84403</v>
      </c>
    </row>
    <row r="3591" spans="1:7" hidden="1">
      <c r="A3591" t="s">
        <v>132</v>
      </c>
      <c r="B3591">
        <v>20240707</v>
      </c>
      <c r="C3591">
        <v>490114</v>
      </c>
      <c r="D3591" t="s">
        <v>6190</v>
      </c>
      <c r="E3591" t="s">
        <v>1207</v>
      </c>
      <c r="F3591">
        <v>0</v>
      </c>
      <c r="G3591">
        <v>-5527</v>
      </c>
    </row>
    <row r="3592" spans="1:7" hidden="1">
      <c r="A3592" t="s">
        <v>132</v>
      </c>
      <c r="B3592">
        <v>20240707</v>
      </c>
      <c r="C3592">
        <v>490114</v>
      </c>
      <c r="D3592" t="s">
        <v>6190</v>
      </c>
      <c r="E3592" t="s">
        <v>8358</v>
      </c>
      <c r="F3592">
        <v>0</v>
      </c>
      <c r="G3592">
        <v>-17687089</v>
      </c>
    </row>
    <row r="3593" spans="1:7" hidden="1">
      <c r="A3593" t="s">
        <v>132</v>
      </c>
      <c r="B3593">
        <v>20240708</v>
      </c>
      <c r="C3593">
        <v>490114</v>
      </c>
      <c r="D3593" t="s">
        <v>6190</v>
      </c>
      <c r="E3593" t="s">
        <v>1184</v>
      </c>
      <c r="F3593">
        <v>0</v>
      </c>
      <c r="G3593">
        <v>-339136</v>
      </c>
    </row>
    <row r="3594" spans="1:7" hidden="1">
      <c r="A3594" t="s">
        <v>132</v>
      </c>
      <c r="B3594">
        <v>20240708</v>
      </c>
      <c r="C3594">
        <v>490114</v>
      </c>
      <c r="D3594" t="s">
        <v>6190</v>
      </c>
      <c r="E3594" t="s">
        <v>1581</v>
      </c>
      <c r="F3594">
        <v>65</v>
      </c>
      <c r="G3594">
        <v>-22094968</v>
      </c>
    </row>
    <row r="3595" spans="1:7" hidden="1">
      <c r="A3595" t="s">
        <v>132</v>
      </c>
      <c r="B3595">
        <v>20240708</v>
      </c>
      <c r="C3595">
        <v>490114</v>
      </c>
      <c r="D3595" t="s">
        <v>6190</v>
      </c>
      <c r="E3595" t="s">
        <v>1085</v>
      </c>
      <c r="F3595">
        <v>0</v>
      </c>
      <c r="G3595">
        <v>-2336823</v>
      </c>
    </row>
    <row r="3596" spans="1:7" hidden="1">
      <c r="A3596" t="s">
        <v>132</v>
      </c>
      <c r="B3596">
        <v>20240708</v>
      </c>
      <c r="C3596">
        <v>490114</v>
      </c>
      <c r="D3596" t="s">
        <v>6190</v>
      </c>
      <c r="E3596" t="s">
        <v>1194</v>
      </c>
      <c r="F3596">
        <v>0</v>
      </c>
      <c r="G3596">
        <v>-57949528</v>
      </c>
    </row>
    <row r="3597" spans="1:7" hidden="1">
      <c r="A3597" t="s">
        <v>132</v>
      </c>
      <c r="B3597">
        <v>20240708</v>
      </c>
      <c r="C3597">
        <v>490114</v>
      </c>
      <c r="D3597" t="s">
        <v>6190</v>
      </c>
      <c r="E3597" t="s">
        <v>1181</v>
      </c>
      <c r="F3597">
        <v>44</v>
      </c>
      <c r="G3597">
        <v>8896470</v>
      </c>
    </row>
    <row r="3598" spans="1:7" hidden="1">
      <c r="A3598" t="s">
        <v>132</v>
      </c>
      <c r="B3598">
        <v>20240708</v>
      </c>
      <c r="C3598">
        <v>490114</v>
      </c>
      <c r="D3598" t="s">
        <v>6190</v>
      </c>
      <c r="E3598" t="s">
        <v>1084</v>
      </c>
      <c r="F3598">
        <v>50</v>
      </c>
      <c r="G3598">
        <v>12580629</v>
      </c>
    </row>
    <row r="3599" spans="1:7" hidden="1">
      <c r="A3599" t="s">
        <v>132</v>
      </c>
      <c r="B3599">
        <v>20240708</v>
      </c>
      <c r="C3599">
        <v>490114</v>
      </c>
      <c r="D3599" t="s">
        <v>6190</v>
      </c>
      <c r="E3599" t="s">
        <v>1035</v>
      </c>
      <c r="F3599">
        <v>422</v>
      </c>
      <c r="G3599">
        <v>11107020</v>
      </c>
    </row>
    <row r="3600" spans="1:7" hidden="1">
      <c r="A3600" t="s">
        <v>132</v>
      </c>
      <c r="B3600">
        <v>20240708</v>
      </c>
      <c r="C3600">
        <v>490114</v>
      </c>
      <c r="D3600" t="s">
        <v>6190</v>
      </c>
      <c r="E3600" t="s">
        <v>1066</v>
      </c>
      <c r="F3600">
        <v>86</v>
      </c>
      <c r="G3600">
        <v>10602718</v>
      </c>
    </row>
    <row r="3601" spans="1:7" hidden="1">
      <c r="A3601" t="s">
        <v>132</v>
      </c>
      <c r="B3601">
        <v>20240708</v>
      </c>
      <c r="C3601">
        <v>490114</v>
      </c>
      <c r="D3601" t="s">
        <v>6190</v>
      </c>
      <c r="E3601" t="s">
        <v>1064</v>
      </c>
      <c r="F3601">
        <v>0</v>
      </c>
      <c r="G3601">
        <v>-771196</v>
      </c>
    </row>
    <row r="3602" spans="1:7" hidden="1">
      <c r="A3602" t="s">
        <v>132</v>
      </c>
      <c r="B3602">
        <v>20240708</v>
      </c>
      <c r="C3602">
        <v>490114</v>
      </c>
      <c r="D3602" t="s">
        <v>6190</v>
      </c>
      <c r="E3602" t="s">
        <v>1092</v>
      </c>
      <c r="F3602">
        <v>0</v>
      </c>
      <c r="G3602">
        <v>-17321933</v>
      </c>
    </row>
    <row r="3603" spans="1:7" hidden="1">
      <c r="A3603" t="s">
        <v>132</v>
      </c>
      <c r="B3603">
        <v>20240708</v>
      </c>
      <c r="C3603">
        <v>490114</v>
      </c>
      <c r="D3603" t="s">
        <v>6190</v>
      </c>
      <c r="E3603" t="s">
        <v>9048</v>
      </c>
      <c r="F3603">
        <v>35</v>
      </c>
      <c r="G3603">
        <v>2171746</v>
      </c>
    </row>
    <row r="3604" spans="1:7" hidden="1">
      <c r="A3604" t="s">
        <v>132</v>
      </c>
      <c r="B3604">
        <v>20240708</v>
      </c>
      <c r="C3604">
        <v>490114</v>
      </c>
      <c r="D3604" t="s">
        <v>6190</v>
      </c>
      <c r="E3604" t="s">
        <v>8342</v>
      </c>
      <c r="F3604">
        <v>86</v>
      </c>
      <c r="G3604">
        <v>49613683</v>
      </c>
    </row>
    <row r="3605" spans="1:7" hidden="1">
      <c r="A3605" t="s">
        <v>132</v>
      </c>
      <c r="B3605">
        <v>20240708</v>
      </c>
      <c r="C3605">
        <v>490114</v>
      </c>
      <c r="D3605" t="s">
        <v>6190</v>
      </c>
      <c r="E3605" t="s">
        <v>1124</v>
      </c>
      <c r="F3605">
        <v>8</v>
      </c>
      <c r="G3605">
        <v>-133629</v>
      </c>
    </row>
    <row r="3606" spans="1:7" hidden="1">
      <c r="A3606" t="s">
        <v>132</v>
      </c>
      <c r="B3606">
        <v>20240708</v>
      </c>
      <c r="C3606">
        <v>490114</v>
      </c>
      <c r="D3606" t="s">
        <v>6190</v>
      </c>
      <c r="E3606" t="s">
        <v>1186</v>
      </c>
      <c r="F3606">
        <v>139</v>
      </c>
      <c r="G3606">
        <v>24284445</v>
      </c>
    </row>
    <row r="3607" spans="1:7" hidden="1">
      <c r="A3607" t="s">
        <v>132</v>
      </c>
      <c r="B3607">
        <v>20240708</v>
      </c>
      <c r="C3607">
        <v>490114</v>
      </c>
      <c r="D3607" t="s">
        <v>6190</v>
      </c>
      <c r="E3607" t="s">
        <v>1582</v>
      </c>
      <c r="F3607">
        <v>139</v>
      </c>
      <c r="G3607">
        <v>-482266</v>
      </c>
    </row>
    <row r="3608" spans="1:7" hidden="1">
      <c r="A3608" t="s">
        <v>132</v>
      </c>
      <c r="B3608">
        <v>20240708</v>
      </c>
      <c r="C3608">
        <v>490114</v>
      </c>
      <c r="D3608" t="s">
        <v>6190</v>
      </c>
      <c r="E3608" t="s">
        <v>8333</v>
      </c>
      <c r="F3608">
        <v>0</v>
      </c>
      <c r="G3608">
        <v>-359</v>
      </c>
    </row>
    <row r="3609" spans="1:7" hidden="1">
      <c r="A3609" t="s">
        <v>132</v>
      </c>
      <c r="B3609">
        <v>20240708</v>
      </c>
      <c r="C3609">
        <v>490114</v>
      </c>
      <c r="D3609" t="s">
        <v>6190</v>
      </c>
      <c r="E3609" t="s">
        <v>1583</v>
      </c>
      <c r="F3609">
        <v>0</v>
      </c>
      <c r="G3609">
        <v>-125265</v>
      </c>
    </row>
    <row r="3610" spans="1:7" hidden="1">
      <c r="A3610" t="s">
        <v>132</v>
      </c>
      <c r="B3610">
        <v>20240708</v>
      </c>
      <c r="C3610">
        <v>490114</v>
      </c>
      <c r="D3610" t="s">
        <v>6190</v>
      </c>
      <c r="E3610" t="s">
        <v>1207</v>
      </c>
      <c r="F3610">
        <v>0</v>
      </c>
      <c r="G3610">
        <v>-5578</v>
      </c>
    </row>
    <row r="3611" spans="1:7" hidden="1">
      <c r="A3611" t="s">
        <v>132</v>
      </c>
      <c r="B3611">
        <v>20240708</v>
      </c>
      <c r="C3611">
        <v>490114</v>
      </c>
      <c r="D3611" t="s">
        <v>6190</v>
      </c>
      <c r="E3611" t="s">
        <v>8358</v>
      </c>
      <c r="F3611">
        <v>0</v>
      </c>
      <c r="G3611">
        <v>-17687634</v>
      </c>
    </row>
    <row r="3612" spans="1:7" hidden="1">
      <c r="A3612" t="s">
        <v>132</v>
      </c>
      <c r="B3612">
        <v>20240709</v>
      </c>
      <c r="C3612">
        <v>490114</v>
      </c>
      <c r="D3612" t="s">
        <v>6190</v>
      </c>
      <c r="E3612" t="s">
        <v>1184</v>
      </c>
      <c r="F3612">
        <v>0</v>
      </c>
      <c r="G3612">
        <v>-339136</v>
      </c>
    </row>
    <row r="3613" spans="1:7" hidden="1">
      <c r="A3613" t="s">
        <v>132</v>
      </c>
      <c r="B3613">
        <v>20240709</v>
      </c>
      <c r="C3613">
        <v>490114</v>
      </c>
      <c r="D3613" t="s">
        <v>6190</v>
      </c>
      <c r="E3613" t="s">
        <v>1581</v>
      </c>
      <c r="F3613">
        <v>65</v>
      </c>
      <c r="G3613">
        <v>-22094903</v>
      </c>
    </row>
    <row r="3614" spans="1:7" hidden="1">
      <c r="A3614" t="s">
        <v>132</v>
      </c>
      <c r="B3614">
        <v>20240709</v>
      </c>
      <c r="C3614">
        <v>490114</v>
      </c>
      <c r="D3614" t="s">
        <v>6190</v>
      </c>
      <c r="E3614" t="s">
        <v>1085</v>
      </c>
      <c r="F3614">
        <v>0</v>
      </c>
      <c r="G3614">
        <v>-2336823</v>
      </c>
    </row>
    <row r="3615" spans="1:7" hidden="1">
      <c r="A3615" t="s">
        <v>132</v>
      </c>
      <c r="B3615">
        <v>20240709</v>
      </c>
      <c r="C3615">
        <v>490114</v>
      </c>
      <c r="D3615" t="s">
        <v>6190</v>
      </c>
      <c r="E3615" t="s">
        <v>1194</v>
      </c>
      <c r="F3615">
        <v>0</v>
      </c>
      <c r="G3615">
        <v>-57949528</v>
      </c>
    </row>
    <row r="3616" spans="1:7" hidden="1">
      <c r="A3616" t="s">
        <v>132</v>
      </c>
      <c r="B3616">
        <v>20240709</v>
      </c>
      <c r="C3616">
        <v>490114</v>
      </c>
      <c r="D3616" t="s">
        <v>6190</v>
      </c>
      <c r="E3616" t="s">
        <v>1181</v>
      </c>
      <c r="F3616">
        <v>44</v>
      </c>
      <c r="G3616">
        <v>8896514</v>
      </c>
    </row>
    <row r="3617" spans="1:7" hidden="1">
      <c r="A3617" t="s">
        <v>132</v>
      </c>
      <c r="B3617">
        <v>20240709</v>
      </c>
      <c r="C3617">
        <v>490114</v>
      </c>
      <c r="D3617" t="s">
        <v>6190</v>
      </c>
      <c r="E3617" t="s">
        <v>1084</v>
      </c>
      <c r="F3617">
        <v>50</v>
      </c>
      <c r="G3617">
        <v>12580679</v>
      </c>
    </row>
    <row r="3618" spans="1:7" hidden="1">
      <c r="A3618" t="s">
        <v>132</v>
      </c>
      <c r="B3618">
        <v>20240709</v>
      </c>
      <c r="C3618">
        <v>490114</v>
      </c>
      <c r="D3618" t="s">
        <v>6190</v>
      </c>
      <c r="E3618" t="s">
        <v>1035</v>
      </c>
      <c r="F3618">
        <v>427</v>
      </c>
      <c r="G3618">
        <v>11107447</v>
      </c>
    </row>
    <row r="3619" spans="1:7" hidden="1">
      <c r="A3619" t="s">
        <v>132</v>
      </c>
      <c r="B3619">
        <v>20240709</v>
      </c>
      <c r="C3619">
        <v>490114</v>
      </c>
      <c r="D3619" t="s">
        <v>6190</v>
      </c>
      <c r="E3619" t="s">
        <v>1066</v>
      </c>
      <c r="F3619">
        <v>86</v>
      </c>
      <c r="G3619">
        <v>10602804</v>
      </c>
    </row>
    <row r="3620" spans="1:7" hidden="1">
      <c r="A3620" t="s">
        <v>132</v>
      </c>
      <c r="B3620">
        <v>20240709</v>
      </c>
      <c r="C3620">
        <v>490114</v>
      </c>
      <c r="D3620" t="s">
        <v>6190</v>
      </c>
      <c r="E3620" t="s">
        <v>1064</v>
      </c>
      <c r="F3620">
        <v>0</v>
      </c>
      <c r="G3620">
        <v>-771196</v>
      </c>
    </row>
    <row r="3621" spans="1:7" hidden="1">
      <c r="A3621" t="s">
        <v>132</v>
      </c>
      <c r="B3621">
        <v>20240709</v>
      </c>
      <c r="C3621">
        <v>490114</v>
      </c>
      <c r="D3621" t="s">
        <v>6190</v>
      </c>
      <c r="E3621" t="s">
        <v>1092</v>
      </c>
      <c r="F3621">
        <v>0</v>
      </c>
      <c r="G3621">
        <v>-17321933</v>
      </c>
    </row>
    <row r="3622" spans="1:7" hidden="1">
      <c r="A3622" t="s">
        <v>132</v>
      </c>
      <c r="B3622">
        <v>20240709</v>
      </c>
      <c r="C3622">
        <v>490114</v>
      </c>
      <c r="D3622" t="s">
        <v>6190</v>
      </c>
      <c r="E3622" t="s">
        <v>9048</v>
      </c>
      <c r="F3622">
        <v>35</v>
      </c>
      <c r="G3622">
        <v>2171781</v>
      </c>
    </row>
    <row r="3623" spans="1:7" hidden="1">
      <c r="A3623" t="s">
        <v>132</v>
      </c>
      <c r="B3623">
        <v>20240709</v>
      </c>
      <c r="C3623">
        <v>490114</v>
      </c>
      <c r="D3623" t="s">
        <v>6190</v>
      </c>
      <c r="E3623" t="s">
        <v>8342</v>
      </c>
      <c r="F3623">
        <v>86</v>
      </c>
      <c r="G3623">
        <v>49613769</v>
      </c>
    </row>
    <row r="3624" spans="1:7" hidden="1">
      <c r="A3624" t="s">
        <v>132</v>
      </c>
      <c r="B3624">
        <v>20240709</v>
      </c>
      <c r="C3624">
        <v>490114</v>
      </c>
      <c r="D3624" t="s">
        <v>6190</v>
      </c>
      <c r="E3624" t="s">
        <v>1124</v>
      </c>
      <c r="F3624">
        <v>8</v>
      </c>
      <c r="G3624">
        <v>-133621</v>
      </c>
    </row>
    <row r="3625" spans="1:7" hidden="1">
      <c r="A3625" t="s">
        <v>132</v>
      </c>
      <c r="B3625">
        <v>20240709</v>
      </c>
      <c r="C3625">
        <v>490114</v>
      </c>
      <c r="D3625" t="s">
        <v>6190</v>
      </c>
      <c r="E3625" t="s">
        <v>1186</v>
      </c>
      <c r="F3625">
        <v>140</v>
      </c>
      <c r="G3625">
        <v>24284585</v>
      </c>
    </row>
    <row r="3626" spans="1:7" hidden="1">
      <c r="A3626" t="s">
        <v>132</v>
      </c>
      <c r="B3626">
        <v>20240709</v>
      </c>
      <c r="C3626">
        <v>490114</v>
      </c>
      <c r="D3626" t="s">
        <v>6190</v>
      </c>
      <c r="E3626" t="s">
        <v>1582</v>
      </c>
      <c r="F3626">
        <v>140</v>
      </c>
      <c r="G3626">
        <v>-482126</v>
      </c>
    </row>
    <row r="3627" spans="1:7" hidden="1">
      <c r="A3627" t="s">
        <v>132</v>
      </c>
      <c r="B3627">
        <v>20240709</v>
      </c>
      <c r="C3627">
        <v>490114</v>
      </c>
      <c r="D3627" t="s">
        <v>6190</v>
      </c>
      <c r="E3627" t="s">
        <v>8333</v>
      </c>
      <c r="F3627">
        <v>0</v>
      </c>
      <c r="G3627">
        <v>-359</v>
      </c>
    </row>
    <row r="3628" spans="1:7" hidden="1">
      <c r="A3628" t="s">
        <v>132</v>
      </c>
      <c r="B3628">
        <v>20240709</v>
      </c>
      <c r="C3628">
        <v>490114</v>
      </c>
      <c r="D3628" t="s">
        <v>6190</v>
      </c>
      <c r="E3628" t="s">
        <v>1583</v>
      </c>
      <c r="F3628">
        <v>0</v>
      </c>
      <c r="G3628">
        <v>-125265</v>
      </c>
    </row>
    <row r="3629" spans="1:7" hidden="1">
      <c r="A3629" t="s">
        <v>132</v>
      </c>
      <c r="B3629">
        <v>20240709</v>
      </c>
      <c r="C3629">
        <v>490114</v>
      </c>
      <c r="D3629" t="s">
        <v>6190</v>
      </c>
      <c r="E3629" t="s">
        <v>1207</v>
      </c>
      <c r="F3629">
        <v>0</v>
      </c>
      <c r="G3629">
        <v>-5578</v>
      </c>
    </row>
    <row r="3630" spans="1:7" hidden="1">
      <c r="A3630" t="s">
        <v>132</v>
      </c>
      <c r="B3630">
        <v>20240709</v>
      </c>
      <c r="C3630">
        <v>490114</v>
      </c>
      <c r="D3630" t="s">
        <v>6190</v>
      </c>
      <c r="E3630" t="s">
        <v>8358</v>
      </c>
      <c r="F3630">
        <v>0</v>
      </c>
      <c r="G3630">
        <v>-17687634</v>
      </c>
    </row>
    <row r="3631" spans="1:7" hidden="1">
      <c r="A3631" t="s">
        <v>132</v>
      </c>
      <c r="B3631">
        <v>20240710</v>
      </c>
      <c r="C3631">
        <v>490114</v>
      </c>
      <c r="D3631" t="s">
        <v>6190</v>
      </c>
      <c r="E3631" t="s">
        <v>1184</v>
      </c>
      <c r="F3631">
        <v>0</v>
      </c>
      <c r="G3631">
        <v>-339136</v>
      </c>
    </row>
    <row r="3632" spans="1:7" hidden="1">
      <c r="A3632" t="s">
        <v>132</v>
      </c>
      <c r="B3632">
        <v>20240710</v>
      </c>
      <c r="C3632">
        <v>490114</v>
      </c>
      <c r="D3632" t="s">
        <v>6190</v>
      </c>
      <c r="E3632" t="s">
        <v>1581</v>
      </c>
      <c r="F3632">
        <v>62</v>
      </c>
      <c r="G3632">
        <v>-22094841</v>
      </c>
    </row>
    <row r="3633" spans="1:7" hidden="1">
      <c r="A3633" t="s">
        <v>132</v>
      </c>
      <c r="B3633">
        <v>20240710</v>
      </c>
      <c r="C3633">
        <v>490114</v>
      </c>
      <c r="D3633" t="s">
        <v>6190</v>
      </c>
      <c r="E3633" t="s">
        <v>1085</v>
      </c>
      <c r="F3633">
        <v>0</v>
      </c>
      <c r="G3633">
        <v>-2336823</v>
      </c>
    </row>
    <row r="3634" spans="1:7" hidden="1">
      <c r="A3634" t="s">
        <v>132</v>
      </c>
      <c r="B3634">
        <v>20240710</v>
      </c>
      <c r="C3634">
        <v>490114</v>
      </c>
      <c r="D3634" t="s">
        <v>6190</v>
      </c>
      <c r="E3634" t="s">
        <v>1194</v>
      </c>
      <c r="F3634">
        <v>0</v>
      </c>
      <c r="G3634">
        <v>-57949528</v>
      </c>
    </row>
    <row r="3635" spans="1:7" hidden="1">
      <c r="A3635" t="s">
        <v>132</v>
      </c>
      <c r="B3635">
        <v>20240710</v>
      </c>
      <c r="C3635">
        <v>490114</v>
      </c>
      <c r="D3635" t="s">
        <v>6190</v>
      </c>
      <c r="E3635" t="s">
        <v>1181</v>
      </c>
      <c r="F3635">
        <v>42</v>
      </c>
      <c r="G3635">
        <v>8896556</v>
      </c>
    </row>
    <row r="3636" spans="1:7" hidden="1">
      <c r="A3636" t="s">
        <v>132</v>
      </c>
      <c r="B3636">
        <v>20240710</v>
      </c>
      <c r="C3636">
        <v>490114</v>
      </c>
      <c r="D3636" t="s">
        <v>6190</v>
      </c>
      <c r="E3636" t="s">
        <v>1084</v>
      </c>
      <c r="F3636">
        <v>48</v>
      </c>
      <c r="G3636">
        <v>12580727</v>
      </c>
    </row>
    <row r="3637" spans="1:7" hidden="1">
      <c r="A3637" t="s">
        <v>132</v>
      </c>
      <c r="B3637">
        <v>20240710</v>
      </c>
      <c r="C3637">
        <v>490114</v>
      </c>
      <c r="D3637" t="s">
        <v>6190</v>
      </c>
      <c r="E3637" t="s">
        <v>1035</v>
      </c>
      <c r="F3637">
        <v>397</v>
      </c>
      <c r="G3637">
        <v>11107844</v>
      </c>
    </row>
    <row r="3638" spans="1:7" hidden="1">
      <c r="A3638" t="s">
        <v>132</v>
      </c>
      <c r="B3638">
        <v>20240710</v>
      </c>
      <c r="C3638">
        <v>490114</v>
      </c>
      <c r="D3638" t="s">
        <v>6190</v>
      </c>
      <c r="E3638" t="s">
        <v>1066</v>
      </c>
      <c r="F3638">
        <v>82</v>
      </c>
      <c r="G3638">
        <v>10602886</v>
      </c>
    </row>
    <row r="3639" spans="1:7" hidden="1">
      <c r="A3639" t="s">
        <v>132</v>
      </c>
      <c r="B3639">
        <v>20240710</v>
      </c>
      <c r="C3639">
        <v>490114</v>
      </c>
      <c r="D3639" t="s">
        <v>6190</v>
      </c>
      <c r="E3639" t="s">
        <v>1064</v>
      </c>
      <c r="F3639">
        <v>0</v>
      </c>
      <c r="G3639">
        <v>-771196</v>
      </c>
    </row>
    <row r="3640" spans="1:7" hidden="1">
      <c r="A3640" t="s">
        <v>132</v>
      </c>
      <c r="B3640">
        <v>20240710</v>
      </c>
      <c r="C3640">
        <v>490114</v>
      </c>
      <c r="D3640" t="s">
        <v>6190</v>
      </c>
      <c r="E3640" t="s">
        <v>1092</v>
      </c>
      <c r="F3640">
        <v>0</v>
      </c>
      <c r="G3640">
        <v>-17321933</v>
      </c>
    </row>
    <row r="3641" spans="1:7" hidden="1">
      <c r="A3641" t="s">
        <v>132</v>
      </c>
      <c r="B3641">
        <v>20240710</v>
      </c>
      <c r="C3641">
        <v>490114</v>
      </c>
      <c r="D3641" t="s">
        <v>6190</v>
      </c>
      <c r="E3641" t="s">
        <v>9048</v>
      </c>
      <c r="F3641">
        <v>34</v>
      </c>
      <c r="G3641">
        <v>2171815</v>
      </c>
    </row>
    <row r="3642" spans="1:7" hidden="1">
      <c r="A3642" t="s">
        <v>132</v>
      </c>
      <c r="B3642">
        <v>20240710</v>
      </c>
      <c r="C3642">
        <v>490114</v>
      </c>
      <c r="D3642" t="s">
        <v>6190</v>
      </c>
      <c r="E3642" t="s">
        <v>8342</v>
      </c>
      <c r="F3642">
        <v>82</v>
      </c>
      <c r="G3642">
        <v>49613851</v>
      </c>
    </row>
    <row r="3643" spans="1:7" hidden="1">
      <c r="A3643" t="s">
        <v>132</v>
      </c>
      <c r="B3643">
        <v>20240710</v>
      </c>
      <c r="C3643">
        <v>490114</v>
      </c>
      <c r="D3643" t="s">
        <v>6190</v>
      </c>
      <c r="E3643" t="s">
        <v>1124</v>
      </c>
      <c r="F3643">
        <v>8</v>
      </c>
      <c r="G3643">
        <v>-133613</v>
      </c>
    </row>
    <row r="3644" spans="1:7" hidden="1">
      <c r="A3644" t="s">
        <v>132</v>
      </c>
      <c r="B3644">
        <v>20240710</v>
      </c>
      <c r="C3644">
        <v>490114</v>
      </c>
      <c r="D3644" t="s">
        <v>6190</v>
      </c>
      <c r="E3644" t="s">
        <v>1186</v>
      </c>
      <c r="F3644">
        <v>133</v>
      </c>
      <c r="G3644">
        <v>24284718</v>
      </c>
    </row>
    <row r="3645" spans="1:7" hidden="1">
      <c r="A3645" t="s">
        <v>132</v>
      </c>
      <c r="B3645">
        <v>20240710</v>
      </c>
      <c r="C3645">
        <v>490114</v>
      </c>
      <c r="D3645" t="s">
        <v>6190</v>
      </c>
      <c r="E3645" t="s">
        <v>1582</v>
      </c>
      <c r="F3645">
        <v>133</v>
      </c>
      <c r="G3645">
        <v>-481993</v>
      </c>
    </row>
    <row r="3646" spans="1:7" hidden="1">
      <c r="A3646" t="s">
        <v>132</v>
      </c>
      <c r="B3646">
        <v>20240710</v>
      </c>
      <c r="C3646">
        <v>490114</v>
      </c>
      <c r="D3646" t="s">
        <v>6190</v>
      </c>
      <c r="E3646" t="s">
        <v>8333</v>
      </c>
      <c r="F3646">
        <v>0</v>
      </c>
      <c r="G3646">
        <v>-359</v>
      </c>
    </row>
    <row r="3647" spans="1:7" hidden="1">
      <c r="A3647" t="s">
        <v>132</v>
      </c>
      <c r="B3647">
        <v>20240710</v>
      </c>
      <c r="C3647">
        <v>490114</v>
      </c>
      <c r="D3647" t="s">
        <v>6190</v>
      </c>
      <c r="E3647" t="s">
        <v>1583</v>
      </c>
      <c r="F3647">
        <v>0</v>
      </c>
      <c r="G3647">
        <v>-125265</v>
      </c>
    </row>
    <row r="3648" spans="1:7" hidden="1">
      <c r="A3648" t="s">
        <v>132</v>
      </c>
      <c r="B3648">
        <v>20240710</v>
      </c>
      <c r="C3648">
        <v>490114</v>
      </c>
      <c r="D3648" t="s">
        <v>6190</v>
      </c>
      <c r="E3648" t="s">
        <v>1207</v>
      </c>
      <c r="F3648">
        <v>0</v>
      </c>
      <c r="G3648">
        <v>-5578</v>
      </c>
    </row>
    <row r="3649" spans="1:7" hidden="1">
      <c r="A3649" t="s">
        <v>132</v>
      </c>
      <c r="B3649">
        <v>20240710</v>
      </c>
      <c r="C3649">
        <v>490114</v>
      </c>
      <c r="D3649" t="s">
        <v>6190</v>
      </c>
      <c r="E3649" t="s">
        <v>8358</v>
      </c>
      <c r="F3649">
        <v>0</v>
      </c>
      <c r="G3649">
        <v>-17687634</v>
      </c>
    </row>
    <row r="3650" spans="1:7" hidden="1">
      <c r="A3650" t="s">
        <v>132</v>
      </c>
      <c r="B3650">
        <v>20240711</v>
      </c>
      <c r="C3650">
        <v>490114</v>
      </c>
      <c r="D3650" t="s">
        <v>6190</v>
      </c>
      <c r="E3650" t="s">
        <v>1184</v>
      </c>
      <c r="F3650">
        <v>0</v>
      </c>
      <c r="G3650">
        <v>-339136</v>
      </c>
    </row>
    <row r="3651" spans="1:7" hidden="1">
      <c r="A3651" t="s">
        <v>132</v>
      </c>
      <c r="B3651">
        <v>20240711</v>
      </c>
      <c r="C3651">
        <v>490114</v>
      </c>
      <c r="D3651" t="s">
        <v>6190</v>
      </c>
      <c r="E3651" t="s">
        <v>1581</v>
      </c>
      <c r="F3651">
        <v>63</v>
      </c>
      <c r="G3651">
        <v>-22094778</v>
      </c>
    </row>
    <row r="3652" spans="1:7" hidden="1">
      <c r="A3652" t="s">
        <v>132</v>
      </c>
      <c r="B3652">
        <v>20240711</v>
      </c>
      <c r="C3652">
        <v>490114</v>
      </c>
      <c r="D3652" t="s">
        <v>6190</v>
      </c>
      <c r="E3652" t="s">
        <v>1085</v>
      </c>
      <c r="F3652">
        <v>0</v>
      </c>
      <c r="G3652">
        <v>-2336823</v>
      </c>
    </row>
    <row r="3653" spans="1:7" hidden="1">
      <c r="A3653" t="s">
        <v>132</v>
      </c>
      <c r="B3653">
        <v>20240711</v>
      </c>
      <c r="C3653">
        <v>490114</v>
      </c>
      <c r="D3653" t="s">
        <v>6190</v>
      </c>
      <c r="E3653" t="s">
        <v>1194</v>
      </c>
      <c r="F3653">
        <v>0</v>
      </c>
      <c r="G3653">
        <v>-57949528</v>
      </c>
    </row>
    <row r="3654" spans="1:7" hidden="1">
      <c r="A3654" t="s">
        <v>132</v>
      </c>
      <c r="B3654">
        <v>20240711</v>
      </c>
      <c r="C3654">
        <v>490114</v>
      </c>
      <c r="D3654" t="s">
        <v>6190</v>
      </c>
      <c r="E3654" t="s">
        <v>1181</v>
      </c>
      <c r="F3654">
        <v>43</v>
      </c>
      <c r="G3654">
        <v>8896599</v>
      </c>
    </row>
    <row r="3655" spans="1:7" hidden="1">
      <c r="A3655" t="s">
        <v>132</v>
      </c>
      <c r="B3655">
        <v>20240711</v>
      </c>
      <c r="C3655">
        <v>490114</v>
      </c>
      <c r="D3655" t="s">
        <v>6190</v>
      </c>
      <c r="E3655" t="s">
        <v>1084</v>
      </c>
      <c r="F3655">
        <v>48</v>
      </c>
      <c r="G3655">
        <v>12580775</v>
      </c>
    </row>
    <row r="3656" spans="1:7" hidden="1">
      <c r="A3656" t="s">
        <v>132</v>
      </c>
      <c r="B3656">
        <v>20240711</v>
      </c>
      <c r="C3656">
        <v>490114</v>
      </c>
      <c r="D3656" t="s">
        <v>6190</v>
      </c>
      <c r="E3656" t="s">
        <v>1035</v>
      </c>
      <c r="F3656">
        <v>404</v>
      </c>
      <c r="G3656">
        <v>11108248</v>
      </c>
    </row>
    <row r="3657" spans="1:7" hidden="1">
      <c r="A3657" t="s">
        <v>132</v>
      </c>
      <c r="B3657">
        <v>20240711</v>
      </c>
      <c r="C3657">
        <v>490114</v>
      </c>
      <c r="D3657" t="s">
        <v>6190</v>
      </c>
      <c r="E3657" t="s">
        <v>1066</v>
      </c>
      <c r="F3657">
        <v>83</v>
      </c>
      <c r="G3657">
        <v>10602969</v>
      </c>
    </row>
    <row r="3658" spans="1:7" hidden="1">
      <c r="A3658" t="s">
        <v>132</v>
      </c>
      <c r="B3658">
        <v>20240711</v>
      </c>
      <c r="C3658">
        <v>490114</v>
      </c>
      <c r="D3658" t="s">
        <v>6190</v>
      </c>
      <c r="E3658" t="s">
        <v>1064</v>
      </c>
      <c r="F3658">
        <v>0</v>
      </c>
      <c r="G3658">
        <v>-771196</v>
      </c>
    </row>
    <row r="3659" spans="1:7" hidden="1">
      <c r="A3659" t="s">
        <v>132</v>
      </c>
      <c r="B3659">
        <v>20240711</v>
      </c>
      <c r="C3659">
        <v>490114</v>
      </c>
      <c r="D3659" t="s">
        <v>6190</v>
      </c>
      <c r="E3659" t="s">
        <v>1092</v>
      </c>
      <c r="F3659">
        <v>0</v>
      </c>
      <c r="G3659">
        <v>-17321933</v>
      </c>
    </row>
    <row r="3660" spans="1:7" hidden="1">
      <c r="A3660" t="s">
        <v>132</v>
      </c>
      <c r="B3660">
        <v>20240711</v>
      </c>
      <c r="C3660">
        <v>490114</v>
      </c>
      <c r="D3660" t="s">
        <v>6190</v>
      </c>
      <c r="E3660" t="s">
        <v>9048</v>
      </c>
      <c r="F3660">
        <v>34</v>
      </c>
      <c r="G3660">
        <v>2171849</v>
      </c>
    </row>
    <row r="3661" spans="1:7" hidden="1">
      <c r="A3661" t="s">
        <v>132</v>
      </c>
      <c r="B3661">
        <v>20240711</v>
      </c>
      <c r="C3661">
        <v>490114</v>
      </c>
      <c r="D3661" t="s">
        <v>6190</v>
      </c>
      <c r="E3661" t="s">
        <v>8342</v>
      </c>
      <c r="F3661">
        <v>83</v>
      </c>
      <c r="G3661">
        <v>49613934</v>
      </c>
    </row>
    <row r="3662" spans="1:7" hidden="1">
      <c r="A3662" t="s">
        <v>132</v>
      </c>
      <c r="B3662">
        <v>20240711</v>
      </c>
      <c r="C3662">
        <v>490114</v>
      </c>
      <c r="D3662" t="s">
        <v>6190</v>
      </c>
      <c r="E3662" t="s">
        <v>1124</v>
      </c>
      <c r="F3662">
        <v>8</v>
      </c>
      <c r="G3662">
        <v>-133605</v>
      </c>
    </row>
    <row r="3663" spans="1:7" hidden="1">
      <c r="A3663" t="s">
        <v>132</v>
      </c>
      <c r="B3663">
        <v>20240711</v>
      </c>
      <c r="C3663">
        <v>490114</v>
      </c>
      <c r="D3663" t="s">
        <v>6190</v>
      </c>
      <c r="E3663" t="s">
        <v>1186</v>
      </c>
      <c r="F3663">
        <v>134</v>
      </c>
      <c r="G3663">
        <v>24284852</v>
      </c>
    </row>
    <row r="3664" spans="1:7" hidden="1">
      <c r="A3664" t="s">
        <v>132</v>
      </c>
      <c r="B3664">
        <v>20240711</v>
      </c>
      <c r="C3664">
        <v>490114</v>
      </c>
      <c r="D3664" t="s">
        <v>6190</v>
      </c>
      <c r="E3664" t="s">
        <v>1582</v>
      </c>
      <c r="F3664">
        <v>134</v>
      </c>
      <c r="G3664">
        <v>-481859</v>
      </c>
    </row>
    <row r="3665" spans="1:7" hidden="1">
      <c r="A3665" t="s">
        <v>132</v>
      </c>
      <c r="B3665">
        <v>20240711</v>
      </c>
      <c r="C3665">
        <v>490114</v>
      </c>
      <c r="D3665" t="s">
        <v>6190</v>
      </c>
      <c r="E3665" t="s">
        <v>8333</v>
      </c>
      <c r="F3665">
        <v>0</v>
      </c>
      <c r="G3665">
        <v>-359</v>
      </c>
    </row>
    <row r="3666" spans="1:7" hidden="1">
      <c r="A3666" t="s">
        <v>132</v>
      </c>
      <c r="B3666">
        <v>20240711</v>
      </c>
      <c r="C3666">
        <v>490114</v>
      </c>
      <c r="D3666" t="s">
        <v>6190</v>
      </c>
      <c r="E3666" t="s">
        <v>1583</v>
      </c>
      <c r="F3666">
        <v>0</v>
      </c>
      <c r="G3666">
        <v>-125265</v>
      </c>
    </row>
    <row r="3667" spans="1:7" hidden="1">
      <c r="A3667" t="s">
        <v>132</v>
      </c>
      <c r="B3667">
        <v>20240711</v>
      </c>
      <c r="C3667">
        <v>490114</v>
      </c>
      <c r="D3667" t="s">
        <v>6190</v>
      </c>
      <c r="E3667" t="s">
        <v>1207</v>
      </c>
      <c r="F3667">
        <v>0</v>
      </c>
      <c r="G3667">
        <v>-5578</v>
      </c>
    </row>
    <row r="3668" spans="1:7" hidden="1">
      <c r="A3668" t="s">
        <v>132</v>
      </c>
      <c r="B3668">
        <v>20240711</v>
      </c>
      <c r="C3668">
        <v>490114</v>
      </c>
      <c r="D3668" t="s">
        <v>6190</v>
      </c>
      <c r="E3668" t="s">
        <v>8358</v>
      </c>
      <c r="F3668">
        <v>0</v>
      </c>
      <c r="G3668">
        <v>-17687634</v>
      </c>
    </row>
    <row r="3669" spans="1:7" hidden="1">
      <c r="A3669" t="s">
        <v>132</v>
      </c>
      <c r="B3669">
        <v>20240712</v>
      </c>
      <c r="C3669">
        <v>490114</v>
      </c>
      <c r="D3669" t="s">
        <v>6190</v>
      </c>
      <c r="E3669" t="s">
        <v>1184</v>
      </c>
      <c r="F3669">
        <v>0</v>
      </c>
      <c r="G3669">
        <v>-339136</v>
      </c>
    </row>
    <row r="3670" spans="1:7" hidden="1">
      <c r="A3670" t="s">
        <v>132</v>
      </c>
      <c r="B3670">
        <v>20240712</v>
      </c>
      <c r="C3670">
        <v>490114</v>
      </c>
      <c r="D3670" t="s">
        <v>6190</v>
      </c>
      <c r="E3670" t="s">
        <v>1581</v>
      </c>
      <c r="F3670">
        <v>57</v>
      </c>
      <c r="G3670">
        <v>-22094721</v>
      </c>
    </row>
    <row r="3671" spans="1:7" hidden="1">
      <c r="A3671" t="s">
        <v>132</v>
      </c>
      <c r="B3671">
        <v>20240712</v>
      </c>
      <c r="C3671">
        <v>490114</v>
      </c>
      <c r="D3671" t="s">
        <v>6190</v>
      </c>
      <c r="E3671" t="s">
        <v>1085</v>
      </c>
      <c r="F3671">
        <v>0</v>
      </c>
      <c r="G3671">
        <v>-2336823</v>
      </c>
    </row>
    <row r="3672" spans="1:7" hidden="1">
      <c r="A3672" t="s">
        <v>132</v>
      </c>
      <c r="B3672">
        <v>20240712</v>
      </c>
      <c r="C3672">
        <v>490114</v>
      </c>
      <c r="D3672" t="s">
        <v>6190</v>
      </c>
      <c r="E3672" t="s">
        <v>1194</v>
      </c>
      <c r="F3672">
        <v>0</v>
      </c>
      <c r="G3672">
        <v>-57949528</v>
      </c>
    </row>
    <row r="3673" spans="1:7" hidden="1">
      <c r="A3673" t="s">
        <v>132</v>
      </c>
      <c r="B3673">
        <v>20240712</v>
      </c>
      <c r="C3673">
        <v>490114</v>
      </c>
      <c r="D3673" t="s">
        <v>6190</v>
      </c>
      <c r="E3673" t="s">
        <v>1181</v>
      </c>
      <c r="F3673">
        <v>39</v>
      </c>
      <c r="G3673">
        <v>8896638</v>
      </c>
    </row>
    <row r="3674" spans="1:7" hidden="1">
      <c r="A3674" t="s">
        <v>132</v>
      </c>
      <c r="B3674">
        <v>20240712</v>
      </c>
      <c r="C3674">
        <v>490114</v>
      </c>
      <c r="D3674" t="s">
        <v>6190</v>
      </c>
      <c r="E3674" t="s">
        <v>1084</v>
      </c>
      <c r="F3674">
        <v>44</v>
      </c>
      <c r="G3674">
        <v>12580819</v>
      </c>
    </row>
    <row r="3675" spans="1:7" hidden="1">
      <c r="A3675" t="s">
        <v>132</v>
      </c>
      <c r="B3675">
        <v>20240712</v>
      </c>
      <c r="C3675">
        <v>490114</v>
      </c>
      <c r="D3675" t="s">
        <v>6190</v>
      </c>
      <c r="E3675" t="s">
        <v>1035</v>
      </c>
      <c r="F3675">
        <v>369</v>
      </c>
      <c r="G3675">
        <v>11108617</v>
      </c>
    </row>
    <row r="3676" spans="1:7" hidden="1">
      <c r="A3676" t="s">
        <v>132</v>
      </c>
      <c r="B3676">
        <v>20240712</v>
      </c>
      <c r="C3676">
        <v>490114</v>
      </c>
      <c r="D3676" t="s">
        <v>6190</v>
      </c>
      <c r="E3676" t="s">
        <v>1066</v>
      </c>
      <c r="F3676">
        <v>76</v>
      </c>
      <c r="G3676">
        <v>10603045</v>
      </c>
    </row>
    <row r="3677" spans="1:7" hidden="1">
      <c r="A3677" t="s">
        <v>132</v>
      </c>
      <c r="B3677">
        <v>20240712</v>
      </c>
      <c r="C3677">
        <v>490114</v>
      </c>
      <c r="D3677" t="s">
        <v>6190</v>
      </c>
      <c r="E3677" t="s">
        <v>1064</v>
      </c>
      <c r="F3677">
        <v>0</v>
      </c>
      <c r="G3677">
        <v>-771196</v>
      </c>
    </row>
    <row r="3678" spans="1:7" hidden="1">
      <c r="A3678" t="s">
        <v>132</v>
      </c>
      <c r="B3678">
        <v>20240712</v>
      </c>
      <c r="C3678">
        <v>490114</v>
      </c>
      <c r="D3678" t="s">
        <v>6190</v>
      </c>
      <c r="E3678" t="s">
        <v>1092</v>
      </c>
      <c r="F3678">
        <v>0</v>
      </c>
      <c r="G3678">
        <v>-17321933</v>
      </c>
    </row>
    <row r="3679" spans="1:7" hidden="1">
      <c r="A3679" t="s">
        <v>132</v>
      </c>
      <c r="B3679">
        <v>20240712</v>
      </c>
      <c r="C3679">
        <v>490114</v>
      </c>
      <c r="D3679" t="s">
        <v>6190</v>
      </c>
      <c r="E3679" t="s">
        <v>9048</v>
      </c>
      <c r="F3679">
        <v>31</v>
      </c>
      <c r="G3679">
        <v>2171880</v>
      </c>
    </row>
    <row r="3680" spans="1:7" hidden="1">
      <c r="A3680" t="s">
        <v>132</v>
      </c>
      <c r="B3680">
        <v>20240712</v>
      </c>
      <c r="C3680">
        <v>490114</v>
      </c>
      <c r="D3680" t="s">
        <v>6190</v>
      </c>
      <c r="E3680" t="s">
        <v>8342</v>
      </c>
      <c r="F3680">
        <v>76</v>
      </c>
      <c r="G3680">
        <v>49614010</v>
      </c>
    </row>
    <row r="3681" spans="1:7" hidden="1">
      <c r="A3681" t="s">
        <v>132</v>
      </c>
      <c r="B3681">
        <v>20240712</v>
      </c>
      <c r="C3681">
        <v>490114</v>
      </c>
      <c r="D3681" t="s">
        <v>6190</v>
      </c>
      <c r="E3681" t="s">
        <v>1124</v>
      </c>
      <c r="F3681">
        <v>7</v>
      </c>
      <c r="G3681">
        <v>-133598</v>
      </c>
    </row>
    <row r="3682" spans="1:7" hidden="1">
      <c r="A3682" t="s">
        <v>132</v>
      </c>
      <c r="B3682">
        <v>20240712</v>
      </c>
      <c r="C3682">
        <v>490114</v>
      </c>
      <c r="D3682" t="s">
        <v>6190</v>
      </c>
      <c r="E3682" t="s">
        <v>1186</v>
      </c>
      <c r="F3682">
        <v>123</v>
      </c>
      <c r="G3682">
        <v>24284975</v>
      </c>
    </row>
    <row r="3683" spans="1:7" hidden="1">
      <c r="A3683" t="s">
        <v>132</v>
      </c>
      <c r="B3683">
        <v>20240712</v>
      </c>
      <c r="C3683">
        <v>490114</v>
      </c>
      <c r="D3683" t="s">
        <v>6190</v>
      </c>
      <c r="E3683" t="s">
        <v>1582</v>
      </c>
      <c r="F3683">
        <v>123</v>
      </c>
      <c r="G3683">
        <v>-481736</v>
      </c>
    </row>
    <row r="3684" spans="1:7" hidden="1">
      <c r="A3684" t="s">
        <v>132</v>
      </c>
      <c r="B3684">
        <v>20240712</v>
      </c>
      <c r="C3684">
        <v>490114</v>
      </c>
      <c r="D3684" t="s">
        <v>6190</v>
      </c>
      <c r="E3684" t="s">
        <v>8333</v>
      </c>
      <c r="F3684">
        <v>0</v>
      </c>
      <c r="G3684">
        <v>-359</v>
      </c>
    </row>
    <row r="3685" spans="1:7" hidden="1">
      <c r="A3685" t="s">
        <v>132</v>
      </c>
      <c r="B3685">
        <v>20240712</v>
      </c>
      <c r="C3685">
        <v>490114</v>
      </c>
      <c r="D3685" t="s">
        <v>6190</v>
      </c>
      <c r="E3685" t="s">
        <v>1583</v>
      </c>
      <c r="F3685">
        <v>0</v>
      </c>
      <c r="G3685">
        <v>-125265</v>
      </c>
    </row>
    <row r="3686" spans="1:7" hidden="1">
      <c r="A3686" t="s">
        <v>132</v>
      </c>
      <c r="B3686">
        <v>20240712</v>
      </c>
      <c r="C3686">
        <v>490114</v>
      </c>
      <c r="D3686" t="s">
        <v>6190</v>
      </c>
      <c r="E3686" t="s">
        <v>1207</v>
      </c>
      <c r="F3686">
        <v>0</v>
      </c>
      <c r="G3686">
        <v>-5578</v>
      </c>
    </row>
    <row r="3687" spans="1:7" hidden="1">
      <c r="A3687" t="s">
        <v>132</v>
      </c>
      <c r="B3687">
        <v>20240712</v>
      </c>
      <c r="C3687">
        <v>490114</v>
      </c>
      <c r="D3687" t="s">
        <v>6190</v>
      </c>
      <c r="E3687" t="s">
        <v>8358</v>
      </c>
      <c r="F3687">
        <v>0</v>
      </c>
      <c r="G3687">
        <v>-17687634</v>
      </c>
    </row>
    <row r="3688" spans="1:7" hidden="1">
      <c r="A3688" t="s">
        <v>132</v>
      </c>
      <c r="B3688">
        <v>20240713</v>
      </c>
      <c r="C3688">
        <v>490114</v>
      </c>
      <c r="D3688" t="s">
        <v>6190</v>
      </c>
      <c r="E3688" t="s">
        <v>1184</v>
      </c>
      <c r="F3688">
        <v>0</v>
      </c>
      <c r="G3688">
        <v>-339136</v>
      </c>
    </row>
    <row r="3689" spans="1:7" hidden="1">
      <c r="A3689" t="s">
        <v>132</v>
      </c>
      <c r="B3689">
        <v>20240713</v>
      </c>
      <c r="C3689">
        <v>490114</v>
      </c>
      <c r="D3689" t="s">
        <v>6190</v>
      </c>
      <c r="E3689" t="s">
        <v>1581</v>
      </c>
      <c r="F3689">
        <v>57</v>
      </c>
      <c r="G3689">
        <v>-22094664</v>
      </c>
    </row>
    <row r="3690" spans="1:7" hidden="1">
      <c r="A3690" t="s">
        <v>132</v>
      </c>
      <c r="B3690">
        <v>20240713</v>
      </c>
      <c r="C3690">
        <v>490114</v>
      </c>
      <c r="D3690" t="s">
        <v>6190</v>
      </c>
      <c r="E3690" t="s">
        <v>1085</v>
      </c>
      <c r="F3690">
        <v>0</v>
      </c>
      <c r="G3690">
        <v>-2336823</v>
      </c>
    </row>
    <row r="3691" spans="1:7" hidden="1">
      <c r="A3691" t="s">
        <v>132</v>
      </c>
      <c r="B3691">
        <v>20240713</v>
      </c>
      <c r="C3691">
        <v>490114</v>
      </c>
      <c r="D3691" t="s">
        <v>6190</v>
      </c>
      <c r="E3691" t="s">
        <v>1194</v>
      </c>
      <c r="F3691">
        <v>0</v>
      </c>
      <c r="G3691">
        <v>-57949528</v>
      </c>
    </row>
    <row r="3692" spans="1:7" hidden="1">
      <c r="A3692" t="s">
        <v>132</v>
      </c>
      <c r="B3692">
        <v>20240713</v>
      </c>
      <c r="C3692">
        <v>490114</v>
      </c>
      <c r="D3692" t="s">
        <v>6190</v>
      </c>
      <c r="E3692" t="s">
        <v>1181</v>
      </c>
      <c r="F3692">
        <v>39</v>
      </c>
      <c r="G3692">
        <v>8896677</v>
      </c>
    </row>
    <row r="3693" spans="1:7" hidden="1">
      <c r="A3693" t="s">
        <v>132</v>
      </c>
      <c r="B3693">
        <v>20240713</v>
      </c>
      <c r="C3693">
        <v>490114</v>
      </c>
      <c r="D3693" t="s">
        <v>6190</v>
      </c>
      <c r="E3693" t="s">
        <v>1084</v>
      </c>
      <c r="F3693">
        <v>44</v>
      </c>
      <c r="G3693">
        <v>12580863</v>
      </c>
    </row>
    <row r="3694" spans="1:7" hidden="1">
      <c r="A3694" t="s">
        <v>132</v>
      </c>
      <c r="B3694">
        <v>20240713</v>
      </c>
      <c r="C3694">
        <v>490114</v>
      </c>
      <c r="D3694" t="s">
        <v>6190</v>
      </c>
      <c r="E3694" t="s">
        <v>1035</v>
      </c>
      <c r="F3694">
        <v>369</v>
      </c>
      <c r="G3694">
        <v>11108986</v>
      </c>
    </row>
    <row r="3695" spans="1:7" hidden="1">
      <c r="A3695" t="s">
        <v>132</v>
      </c>
      <c r="B3695">
        <v>20240713</v>
      </c>
      <c r="C3695">
        <v>490114</v>
      </c>
      <c r="D3695" t="s">
        <v>6190</v>
      </c>
      <c r="E3695" t="s">
        <v>1066</v>
      </c>
      <c r="F3695">
        <v>76</v>
      </c>
      <c r="G3695">
        <v>10603121</v>
      </c>
    </row>
    <row r="3696" spans="1:7" hidden="1">
      <c r="A3696" t="s">
        <v>132</v>
      </c>
      <c r="B3696">
        <v>20240713</v>
      </c>
      <c r="C3696">
        <v>490114</v>
      </c>
      <c r="D3696" t="s">
        <v>6190</v>
      </c>
      <c r="E3696" t="s">
        <v>1064</v>
      </c>
      <c r="F3696">
        <v>0</v>
      </c>
      <c r="G3696">
        <v>-771196</v>
      </c>
    </row>
    <row r="3697" spans="1:7" hidden="1">
      <c r="A3697" t="s">
        <v>132</v>
      </c>
      <c r="B3697">
        <v>20240713</v>
      </c>
      <c r="C3697">
        <v>490114</v>
      </c>
      <c r="D3697" t="s">
        <v>6190</v>
      </c>
      <c r="E3697" t="s">
        <v>1092</v>
      </c>
      <c r="F3697">
        <v>0</v>
      </c>
      <c r="G3697">
        <v>-17321933</v>
      </c>
    </row>
    <row r="3698" spans="1:7" hidden="1">
      <c r="A3698" t="s">
        <v>132</v>
      </c>
      <c r="B3698">
        <v>20240713</v>
      </c>
      <c r="C3698">
        <v>490114</v>
      </c>
      <c r="D3698" t="s">
        <v>6190</v>
      </c>
      <c r="E3698" t="s">
        <v>9048</v>
      </c>
      <c r="F3698">
        <v>31</v>
      </c>
      <c r="G3698">
        <v>2171911</v>
      </c>
    </row>
    <row r="3699" spans="1:7" hidden="1">
      <c r="A3699" t="s">
        <v>132</v>
      </c>
      <c r="B3699">
        <v>20240713</v>
      </c>
      <c r="C3699">
        <v>490114</v>
      </c>
      <c r="D3699" t="s">
        <v>6190</v>
      </c>
      <c r="E3699" t="s">
        <v>8342</v>
      </c>
      <c r="F3699">
        <v>76</v>
      </c>
      <c r="G3699">
        <v>49614086</v>
      </c>
    </row>
    <row r="3700" spans="1:7" hidden="1">
      <c r="A3700" t="s">
        <v>132</v>
      </c>
      <c r="B3700">
        <v>20240713</v>
      </c>
      <c r="C3700">
        <v>490114</v>
      </c>
      <c r="D3700" t="s">
        <v>6190</v>
      </c>
      <c r="E3700" t="s">
        <v>1124</v>
      </c>
      <c r="F3700">
        <v>7</v>
      </c>
      <c r="G3700">
        <v>-133591</v>
      </c>
    </row>
    <row r="3701" spans="1:7" hidden="1">
      <c r="A3701" t="s">
        <v>132</v>
      </c>
      <c r="B3701">
        <v>20240713</v>
      </c>
      <c r="C3701">
        <v>490114</v>
      </c>
      <c r="D3701" t="s">
        <v>6190</v>
      </c>
      <c r="E3701" t="s">
        <v>1186</v>
      </c>
      <c r="F3701">
        <v>123</v>
      </c>
      <c r="G3701">
        <v>24285098</v>
      </c>
    </row>
    <row r="3702" spans="1:7" hidden="1">
      <c r="A3702" t="s">
        <v>132</v>
      </c>
      <c r="B3702">
        <v>20240713</v>
      </c>
      <c r="C3702">
        <v>490114</v>
      </c>
      <c r="D3702" t="s">
        <v>6190</v>
      </c>
      <c r="E3702" t="s">
        <v>1582</v>
      </c>
      <c r="F3702">
        <v>123</v>
      </c>
      <c r="G3702">
        <v>-481613</v>
      </c>
    </row>
    <row r="3703" spans="1:7" hidden="1">
      <c r="A3703" t="s">
        <v>132</v>
      </c>
      <c r="B3703">
        <v>20240713</v>
      </c>
      <c r="C3703">
        <v>490114</v>
      </c>
      <c r="D3703" t="s">
        <v>6190</v>
      </c>
      <c r="E3703" t="s">
        <v>8333</v>
      </c>
      <c r="F3703">
        <v>0</v>
      </c>
      <c r="G3703">
        <v>-359</v>
      </c>
    </row>
    <row r="3704" spans="1:7" hidden="1">
      <c r="A3704" t="s">
        <v>132</v>
      </c>
      <c r="B3704">
        <v>20240713</v>
      </c>
      <c r="C3704">
        <v>490114</v>
      </c>
      <c r="D3704" t="s">
        <v>6190</v>
      </c>
      <c r="E3704" t="s">
        <v>1583</v>
      </c>
      <c r="F3704">
        <v>0</v>
      </c>
      <c r="G3704">
        <v>-125265</v>
      </c>
    </row>
    <row r="3705" spans="1:7" hidden="1">
      <c r="A3705" t="s">
        <v>132</v>
      </c>
      <c r="B3705">
        <v>20240713</v>
      </c>
      <c r="C3705">
        <v>490114</v>
      </c>
      <c r="D3705" t="s">
        <v>6190</v>
      </c>
      <c r="E3705" t="s">
        <v>1207</v>
      </c>
      <c r="F3705">
        <v>0</v>
      </c>
      <c r="G3705">
        <v>-5578</v>
      </c>
    </row>
    <row r="3706" spans="1:7" hidden="1">
      <c r="A3706" t="s">
        <v>132</v>
      </c>
      <c r="B3706">
        <v>20240713</v>
      </c>
      <c r="C3706">
        <v>490114</v>
      </c>
      <c r="D3706" t="s">
        <v>6190</v>
      </c>
      <c r="E3706" t="s">
        <v>8358</v>
      </c>
      <c r="F3706">
        <v>0</v>
      </c>
      <c r="G3706">
        <v>-17687634</v>
      </c>
    </row>
    <row r="3707" spans="1:7" hidden="1">
      <c r="A3707" t="s">
        <v>132</v>
      </c>
      <c r="B3707">
        <v>20240714</v>
      </c>
      <c r="C3707">
        <v>490114</v>
      </c>
      <c r="D3707" t="s">
        <v>6190</v>
      </c>
      <c r="E3707" t="s">
        <v>1184</v>
      </c>
      <c r="F3707">
        <v>0</v>
      </c>
      <c r="G3707">
        <v>-339136</v>
      </c>
    </row>
    <row r="3708" spans="1:7" hidden="1">
      <c r="A3708" t="s">
        <v>132</v>
      </c>
      <c r="B3708">
        <v>20240714</v>
      </c>
      <c r="C3708">
        <v>490114</v>
      </c>
      <c r="D3708" t="s">
        <v>6190</v>
      </c>
      <c r="E3708" t="s">
        <v>1581</v>
      </c>
      <c r="F3708">
        <v>57</v>
      </c>
      <c r="G3708">
        <v>-22094607</v>
      </c>
    </row>
    <row r="3709" spans="1:7" hidden="1">
      <c r="A3709" t="s">
        <v>132</v>
      </c>
      <c r="B3709">
        <v>20240714</v>
      </c>
      <c r="C3709">
        <v>490114</v>
      </c>
      <c r="D3709" t="s">
        <v>6190</v>
      </c>
      <c r="E3709" t="s">
        <v>1085</v>
      </c>
      <c r="F3709">
        <v>0</v>
      </c>
      <c r="G3709">
        <v>-2336823</v>
      </c>
    </row>
    <row r="3710" spans="1:7" hidden="1">
      <c r="A3710" t="s">
        <v>132</v>
      </c>
      <c r="B3710">
        <v>20240714</v>
      </c>
      <c r="C3710">
        <v>490114</v>
      </c>
      <c r="D3710" t="s">
        <v>6190</v>
      </c>
      <c r="E3710" t="s">
        <v>1194</v>
      </c>
      <c r="F3710">
        <v>0</v>
      </c>
      <c r="G3710">
        <v>-57949528</v>
      </c>
    </row>
    <row r="3711" spans="1:7" hidden="1">
      <c r="A3711" t="s">
        <v>132</v>
      </c>
      <c r="B3711">
        <v>20240714</v>
      </c>
      <c r="C3711">
        <v>490114</v>
      </c>
      <c r="D3711" t="s">
        <v>6190</v>
      </c>
      <c r="E3711" t="s">
        <v>1181</v>
      </c>
      <c r="F3711">
        <v>39</v>
      </c>
      <c r="G3711">
        <v>8896716</v>
      </c>
    </row>
    <row r="3712" spans="1:7" hidden="1">
      <c r="A3712" t="s">
        <v>132</v>
      </c>
      <c r="B3712">
        <v>20240714</v>
      </c>
      <c r="C3712">
        <v>490114</v>
      </c>
      <c r="D3712" t="s">
        <v>6190</v>
      </c>
      <c r="E3712" t="s">
        <v>1084</v>
      </c>
      <c r="F3712">
        <v>44</v>
      </c>
      <c r="G3712">
        <v>12580907</v>
      </c>
    </row>
    <row r="3713" spans="1:7" hidden="1">
      <c r="A3713" t="s">
        <v>132</v>
      </c>
      <c r="B3713">
        <v>20240714</v>
      </c>
      <c r="C3713">
        <v>490114</v>
      </c>
      <c r="D3713" t="s">
        <v>6190</v>
      </c>
      <c r="E3713" t="s">
        <v>1035</v>
      </c>
      <c r="F3713">
        <v>369</v>
      </c>
      <c r="G3713">
        <v>11109355</v>
      </c>
    </row>
    <row r="3714" spans="1:7" hidden="1">
      <c r="A3714" t="s">
        <v>132</v>
      </c>
      <c r="B3714">
        <v>20240714</v>
      </c>
      <c r="C3714">
        <v>490114</v>
      </c>
      <c r="D3714" t="s">
        <v>6190</v>
      </c>
      <c r="E3714" t="s">
        <v>1066</v>
      </c>
      <c r="F3714">
        <v>76</v>
      </c>
      <c r="G3714">
        <v>10603197</v>
      </c>
    </row>
    <row r="3715" spans="1:7" hidden="1">
      <c r="A3715" t="s">
        <v>132</v>
      </c>
      <c r="B3715">
        <v>20240714</v>
      </c>
      <c r="C3715">
        <v>490114</v>
      </c>
      <c r="D3715" t="s">
        <v>6190</v>
      </c>
      <c r="E3715" t="s">
        <v>1064</v>
      </c>
      <c r="F3715">
        <v>0</v>
      </c>
      <c r="G3715">
        <v>-771196</v>
      </c>
    </row>
    <row r="3716" spans="1:7" hidden="1">
      <c r="A3716" t="s">
        <v>132</v>
      </c>
      <c r="B3716">
        <v>20240714</v>
      </c>
      <c r="C3716">
        <v>490114</v>
      </c>
      <c r="D3716" t="s">
        <v>6190</v>
      </c>
      <c r="E3716" t="s">
        <v>1092</v>
      </c>
      <c r="F3716">
        <v>0</v>
      </c>
      <c r="G3716">
        <v>-17321933</v>
      </c>
    </row>
    <row r="3717" spans="1:7" hidden="1">
      <c r="A3717" t="s">
        <v>132</v>
      </c>
      <c r="B3717">
        <v>20240714</v>
      </c>
      <c r="C3717">
        <v>490114</v>
      </c>
      <c r="D3717" t="s">
        <v>6190</v>
      </c>
      <c r="E3717" t="s">
        <v>9048</v>
      </c>
      <c r="F3717">
        <v>31</v>
      </c>
      <c r="G3717">
        <v>2171942</v>
      </c>
    </row>
    <row r="3718" spans="1:7" hidden="1">
      <c r="A3718" t="s">
        <v>132</v>
      </c>
      <c r="B3718">
        <v>20240714</v>
      </c>
      <c r="C3718">
        <v>490114</v>
      </c>
      <c r="D3718" t="s">
        <v>6190</v>
      </c>
      <c r="E3718" t="s">
        <v>8342</v>
      </c>
      <c r="F3718">
        <v>76</v>
      </c>
      <c r="G3718">
        <v>49614162</v>
      </c>
    </row>
    <row r="3719" spans="1:7" hidden="1">
      <c r="A3719" t="s">
        <v>132</v>
      </c>
      <c r="B3719">
        <v>20240714</v>
      </c>
      <c r="C3719">
        <v>490114</v>
      </c>
      <c r="D3719" t="s">
        <v>6190</v>
      </c>
      <c r="E3719" t="s">
        <v>1124</v>
      </c>
      <c r="F3719">
        <v>7</v>
      </c>
      <c r="G3719">
        <v>-133584</v>
      </c>
    </row>
    <row r="3720" spans="1:7" hidden="1">
      <c r="A3720" t="s">
        <v>132</v>
      </c>
      <c r="B3720">
        <v>20240714</v>
      </c>
      <c r="C3720">
        <v>490114</v>
      </c>
      <c r="D3720" t="s">
        <v>6190</v>
      </c>
      <c r="E3720" t="s">
        <v>1186</v>
      </c>
      <c r="F3720">
        <v>123</v>
      </c>
      <c r="G3720">
        <v>24285221</v>
      </c>
    </row>
    <row r="3721" spans="1:7" hidden="1">
      <c r="A3721" t="s">
        <v>132</v>
      </c>
      <c r="B3721">
        <v>20240714</v>
      </c>
      <c r="C3721">
        <v>490114</v>
      </c>
      <c r="D3721" t="s">
        <v>6190</v>
      </c>
      <c r="E3721" t="s">
        <v>1582</v>
      </c>
      <c r="F3721">
        <v>123</v>
      </c>
      <c r="G3721">
        <v>-481490</v>
      </c>
    </row>
    <row r="3722" spans="1:7" hidden="1">
      <c r="A3722" t="s">
        <v>132</v>
      </c>
      <c r="B3722">
        <v>20240714</v>
      </c>
      <c r="C3722">
        <v>490114</v>
      </c>
      <c r="D3722" t="s">
        <v>6190</v>
      </c>
      <c r="E3722" t="s">
        <v>8333</v>
      </c>
      <c r="F3722">
        <v>0</v>
      </c>
      <c r="G3722">
        <v>-359</v>
      </c>
    </row>
    <row r="3723" spans="1:7" hidden="1">
      <c r="A3723" t="s">
        <v>132</v>
      </c>
      <c r="B3723">
        <v>20240714</v>
      </c>
      <c r="C3723">
        <v>490114</v>
      </c>
      <c r="D3723" t="s">
        <v>6190</v>
      </c>
      <c r="E3723" t="s">
        <v>1583</v>
      </c>
      <c r="F3723">
        <v>0</v>
      </c>
      <c r="G3723">
        <v>-125265</v>
      </c>
    </row>
    <row r="3724" spans="1:7" hidden="1">
      <c r="A3724" t="s">
        <v>132</v>
      </c>
      <c r="B3724">
        <v>20240714</v>
      </c>
      <c r="C3724">
        <v>490114</v>
      </c>
      <c r="D3724" t="s">
        <v>6190</v>
      </c>
      <c r="E3724" t="s">
        <v>1207</v>
      </c>
      <c r="F3724">
        <v>0</v>
      </c>
      <c r="G3724">
        <v>-5578</v>
      </c>
    </row>
    <row r="3725" spans="1:7" hidden="1">
      <c r="A3725" t="s">
        <v>132</v>
      </c>
      <c r="B3725">
        <v>20240714</v>
      </c>
      <c r="C3725">
        <v>490114</v>
      </c>
      <c r="D3725" t="s">
        <v>6190</v>
      </c>
      <c r="E3725" t="s">
        <v>8358</v>
      </c>
      <c r="F3725">
        <v>0</v>
      </c>
      <c r="G3725">
        <v>-17687634</v>
      </c>
    </row>
    <row r="3726" spans="1:7" hidden="1">
      <c r="A3726" t="s">
        <v>132</v>
      </c>
      <c r="B3726">
        <v>20240715</v>
      </c>
      <c r="C3726">
        <v>490114</v>
      </c>
      <c r="D3726" t="s">
        <v>6190</v>
      </c>
      <c r="E3726" t="s">
        <v>1184</v>
      </c>
      <c r="F3726">
        <v>0</v>
      </c>
      <c r="G3726">
        <v>-339136</v>
      </c>
    </row>
    <row r="3727" spans="1:7" hidden="1">
      <c r="A3727" t="s">
        <v>132</v>
      </c>
      <c r="B3727">
        <v>20240715</v>
      </c>
      <c r="C3727">
        <v>490114</v>
      </c>
      <c r="D3727" t="s">
        <v>6190</v>
      </c>
      <c r="E3727" t="s">
        <v>1581</v>
      </c>
      <c r="F3727">
        <v>58</v>
      </c>
      <c r="G3727">
        <v>-22094549</v>
      </c>
    </row>
    <row r="3728" spans="1:7" hidden="1">
      <c r="A3728" t="s">
        <v>132</v>
      </c>
      <c r="B3728">
        <v>20240715</v>
      </c>
      <c r="C3728">
        <v>490114</v>
      </c>
      <c r="D3728" t="s">
        <v>6190</v>
      </c>
      <c r="E3728" t="s">
        <v>1085</v>
      </c>
      <c r="F3728">
        <v>0</v>
      </c>
      <c r="G3728">
        <v>-2336823</v>
      </c>
    </row>
    <row r="3729" spans="1:7" hidden="1">
      <c r="A3729" t="s">
        <v>132</v>
      </c>
      <c r="B3729">
        <v>20240715</v>
      </c>
      <c r="C3729">
        <v>490114</v>
      </c>
      <c r="D3729" t="s">
        <v>6190</v>
      </c>
      <c r="E3729" t="s">
        <v>1194</v>
      </c>
      <c r="F3729">
        <v>0</v>
      </c>
      <c r="G3729">
        <v>-57949528</v>
      </c>
    </row>
    <row r="3730" spans="1:7" hidden="1">
      <c r="A3730" t="s">
        <v>132</v>
      </c>
      <c r="B3730">
        <v>20240715</v>
      </c>
      <c r="C3730">
        <v>490114</v>
      </c>
      <c r="D3730" t="s">
        <v>6190</v>
      </c>
      <c r="E3730" t="s">
        <v>1181</v>
      </c>
      <c r="F3730">
        <v>39</v>
      </c>
      <c r="G3730">
        <v>8896755</v>
      </c>
    </row>
    <row r="3731" spans="1:7" hidden="1">
      <c r="A3731" t="s">
        <v>132</v>
      </c>
      <c r="B3731">
        <v>20240715</v>
      </c>
      <c r="C3731">
        <v>490114</v>
      </c>
      <c r="D3731" t="s">
        <v>6190</v>
      </c>
      <c r="E3731" t="s">
        <v>1084</v>
      </c>
      <c r="F3731">
        <v>45</v>
      </c>
      <c r="G3731">
        <v>12580952</v>
      </c>
    </row>
    <row r="3732" spans="1:7" hidden="1">
      <c r="A3732" t="s">
        <v>132</v>
      </c>
      <c r="B3732">
        <v>20240715</v>
      </c>
      <c r="C3732">
        <v>490114</v>
      </c>
      <c r="D3732" t="s">
        <v>6190</v>
      </c>
      <c r="E3732" t="s">
        <v>1035</v>
      </c>
      <c r="F3732">
        <v>374</v>
      </c>
      <c r="G3732">
        <v>11109729</v>
      </c>
    </row>
    <row r="3733" spans="1:7" hidden="1">
      <c r="A3733" t="s">
        <v>132</v>
      </c>
      <c r="B3733">
        <v>20240715</v>
      </c>
      <c r="C3733">
        <v>490114</v>
      </c>
      <c r="D3733" t="s">
        <v>6190</v>
      </c>
      <c r="E3733" t="s">
        <v>1066</v>
      </c>
      <c r="F3733">
        <v>76</v>
      </c>
      <c r="G3733">
        <v>10603273</v>
      </c>
    </row>
    <row r="3734" spans="1:7" hidden="1">
      <c r="A3734" t="s">
        <v>132</v>
      </c>
      <c r="B3734">
        <v>20240715</v>
      </c>
      <c r="C3734">
        <v>490114</v>
      </c>
      <c r="D3734" t="s">
        <v>6190</v>
      </c>
      <c r="E3734" t="s">
        <v>1064</v>
      </c>
      <c r="F3734">
        <v>0</v>
      </c>
      <c r="G3734">
        <v>-771196</v>
      </c>
    </row>
    <row r="3735" spans="1:7" hidden="1">
      <c r="A3735" t="s">
        <v>132</v>
      </c>
      <c r="B3735">
        <v>20240715</v>
      </c>
      <c r="C3735">
        <v>490114</v>
      </c>
      <c r="D3735" t="s">
        <v>6190</v>
      </c>
      <c r="E3735" t="s">
        <v>1092</v>
      </c>
      <c r="F3735">
        <v>0</v>
      </c>
      <c r="G3735">
        <v>-17321933</v>
      </c>
    </row>
    <row r="3736" spans="1:7" hidden="1">
      <c r="A3736" t="s">
        <v>132</v>
      </c>
      <c r="B3736">
        <v>20240715</v>
      </c>
      <c r="C3736">
        <v>490114</v>
      </c>
      <c r="D3736" t="s">
        <v>6190</v>
      </c>
      <c r="E3736" t="s">
        <v>9048</v>
      </c>
      <c r="F3736">
        <v>31</v>
      </c>
      <c r="G3736">
        <v>2171973</v>
      </c>
    </row>
    <row r="3737" spans="1:7" hidden="1">
      <c r="A3737" t="s">
        <v>132</v>
      </c>
      <c r="B3737">
        <v>20240715</v>
      </c>
      <c r="C3737">
        <v>490114</v>
      </c>
      <c r="D3737" t="s">
        <v>6190</v>
      </c>
      <c r="E3737" t="s">
        <v>8342</v>
      </c>
      <c r="F3737">
        <v>76</v>
      </c>
      <c r="G3737">
        <v>49614238</v>
      </c>
    </row>
    <row r="3738" spans="1:7" hidden="1">
      <c r="A3738" t="s">
        <v>132</v>
      </c>
      <c r="B3738">
        <v>20240715</v>
      </c>
      <c r="C3738">
        <v>490114</v>
      </c>
      <c r="D3738" t="s">
        <v>6190</v>
      </c>
      <c r="E3738" t="s">
        <v>1124</v>
      </c>
      <c r="F3738">
        <v>7</v>
      </c>
      <c r="G3738">
        <v>-133577</v>
      </c>
    </row>
    <row r="3739" spans="1:7" hidden="1">
      <c r="A3739" t="s">
        <v>132</v>
      </c>
      <c r="B3739">
        <v>20240715</v>
      </c>
      <c r="C3739">
        <v>490114</v>
      </c>
      <c r="D3739" t="s">
        <v>6190</v>
      </c>
      <c r="E3739" t="s">
        <v>1186</v>
      </c>
      <c r="F3739">
        <v>124</v>
      </c>
      <c r="G3739">
        <v>24285345</v>
      </c>
    </row>
    <row r="3740" spans="1:7" hidden="1">
      <c r="A3740" t="s">
        <v>132</v>
      </c>
      <c r="B3740">
        <v>20240715</v>
      </c>
      <c r="C3740">
        <v>490114</v>
      </c>
      <c r="D3740" t="s">
        <v>6190</v>
      </c>
      <c r="E3740" t="s">
        <v>1582</v>
      </c>
      <c r="F3740">
        <v>124</v>
      </c>
      <c r="G3740">
        <v>-481366</v>
      </c>
    </row>
    <row r="3741" spans="1:7" hidden="1">
      <c r="A3741" t="s">
        <v>132</v>
      </c>
      <c r="B3741">
        <v>20240715</v>
      </c>
      <c r="C3741">
        <v>490114</v>
      </c>
      <c r="D3741" t="s">
        <v>6190</v>
      </c>
      <c r="E3741" t="s">
        <v>8333</v>
      </c>
      <c r="F3741">
        <v>0</v>
      </c>
      <c r="G3741">
        <v>-359</v>
      </c>
    </row>
    <row r="3742" spans="1:7" hidden="1">
      <c r="A3742" t="s">
        <v>132</v>
      </c>
      <c r="B3742">
        <v>20240715</v>
      </c>
      <c r="C3742">
        <v>490114</v>
      </c>
      <c r="D3742" t="s">
        <v>6190</v>
      </c>
      <c r="E3742" t="s">
        <v>1583</v>
      </c>
      <c r="F3742">
        <v>0</v>
      </c>
      <c r="G3742">
        <v>-125265</v>
      </c>
    </row>
    <row r="3743" spans="1:7" hidden="1">
      <c r="A3743" t="s">
        <v>132</v>
      </c>
      <c r="B3743">
        <v>20240715</v>
      </c>
      <c r="C3743">
        <v>490114</v>
      </c>
      <c r="D3743" t="s">
        <v>6190</v>
      </c>
      <c r="E3743" t="s">
        <v>1207</v>
      </c>
      <c r="F3743">
        <v>0</v>
      </c>
      <c r="G3743">
        <v>-5578</v>
      </c>
    </row>
    <row r="3744" spans="1:7" hidden="1">
      <c r="A3744" t="s">
        <v>132</v>
      </c>
      <c r="B3744">
        <v>20240715</v>
      </c>
      <c r="C3744">
        <v>490114</v>
      </c>
      <c r="D3744" t="s">
        <v>6190</v>
      </c>
      <c r="E3744" t="s">
        <v>8358</v>
      </c>
      <c r="F3744">
        <v>0</v>
      </c>
      <c r="G3744">
        <v>-17687634</v>
      </c>
    </row>
    <row r="3745" spans="1:7" hidden="1">
      <c r="A3745" t="s">
        <v>132</v>
      </c>
      <c r="B3745">
        <v>20240716</v>
      </c>
      <c r="C3745">
        <v>490114</v>
      </c>
      <c r="D3745" t="s">
        <v>6190</v>
      </c>
      <c r="E3745" t="s">
        <v>1184</v>
      </c>
      <c r="F3745">
        <v>0</v>
      </c>
      <c r="G3745">
        <v>-339136</v>
      </c>
    </row>
    <row r="3746" spans="1:7" hidden="1">
      <c r="A3746" t="s">
        <v>132</v>
      </c>
      <c r="B3746">
        <v>20240716</v>
      </c>
      <c r="C3746">
        <v>490114</v>
      </c>
      <c r="D3746" t="s">
        <v>6190</v>
      </c>
      <c r="E3746" t="s">
        <v>1581</v>
      </c>
      <c r="F3746">
        <v>58</v>
      </c>
      <c r="G3746">
        <v>-22094491</v>
      </c>
    </row>
    <row r="3747" spans="1:7" hidden="1">
      <c r="A3747" t="s">
        <v>132</v>
      </c>
      <c r="B3747">
        <v>20240716</v>
      </c>
      <c r="C3747">
        <v>490114</v>
      </c>
      <c r="D3747" t="s">
        <v>6190</v>
      </c>
      <c r="E3747" t="s">
        <v>1085</v>
      </c>
      <c r="F3747">
        <v>0</v>
      </c>
      <c r="G3747">
        <v>-2336823</v>
      </c>
    </row>
    <row r="3748" spans="1:7" hidden="1">
      <c r="A3748" t="s">
        <v>132</v>
      </c>
      <c r="B3748">
        <v>20240716</v>
      </c>
      <c r="C3748">
        <v>490114</v>
      </c>
      <c r="D3748" t="s">
        <v>6190</v>
      </c>
      <c r="E3748" t="s">
        <v>1194</v>
      </c>
      <c r="F3748">
        <v>0</v>
      </c>
      <c r="G3748">
        <v>-57949528</v>
      </c>
    </row>
    <row r="3749" spans="1:7" hidden="1">
      <c r="A3749" t="s">
        <v>132</v>
      </c>
      <c r="B3749">
        <v>20240716</v>
      </c>
      <c r="C3749">
        <v>490114</v>
      </c>
      <c r="D3749" t="s">
        <v>6190</v>
      </c>
      <c r="E3749" t="s">
        <v>1181</v>
      </c>
      <c r="F3749">
        <v>39</v>
      </c>
      <c r="G3749">
        <v>8896794</v>
      </c>
    </row>
    <row r="3750" spans="1:7" hidden="1">
      <c r="A3750" t="s">
        <v>132</v>
      </c>
      <c r="B3750">
        <v>20240716</v>
      </c>
      <c r="C3750">
        <v>490114</v>
      </c>
      <c r="D3750" t="s">
        <v>6190</v>
      </c>
      <c r="E3750" t="s">
        <v>1084</v>
      </c>
      <c r="F3750">
        <v>45</v>
      </c>
      <c r="G3750">
        <v>12580997</v>
      </c>
    </row>
    <row r="3751" spans="1:7" hidden="1">
      <c r="A3751" t="s">
        <v>132</v>
      </c>
      <c r="B3751">
        <v>20240716</v>
      </c>
      <c r="C3751">
        <v>490114</v>
      </c>
      <c r="D3751" t="s">
        <v>6190</v>
      </c>
      <c r="E3751" t="s">
        <v>1035</v>
      </c>
      <c r="F3751">
        <v>375</v>
      </c>
      <c r="G3751">
        <v>11110104</v>
      </c>
    </row>
    <row r="3752" spans="1:7" hidden="1">
      <c r="A3752" t="s">
        <v>132</v>
      </c>
      <c r="B3752">
        <v>20240716</v>
      </c>
      <c r="C3752">
        <v>490114</v>
      </c>
      <c r="D3752" t="s">
        <v>6190</v>
      </c>
      <c r="E3752" t="s">
        <v>1066</v>
      </c>
      <c r="F3752">
        <v>77</v>
      </c>
      <c r="G3752">
        <v>10603350</v>
      </c>
    </row>
    <row r="3753" spans="1:7" hidden="1">
      <c r="A3753" t="s">
        <v>132</v>
      </c>
      <c r="B3753">
        <v>20240716</v>
      </c>
      <c r="C3753">
        <v>490114</v>
      </c>
      <c r="D3753" t="s">
        <v>6190</v>
      </c>
      <c r="E3753" t="s">
        <v>1064</v>
      </c>
      <c r="F3753">
        <v>0</v>
      </c>
      <c r="G3753">
        <v>-771196</v>
      </c>
    </row>
    <row r="3754" spans="1:7" hidden="1">
      <c r="A3754" t="s">
        <v>132</v>
      </c>
      <c r="B3754">
        <v>20240716</v>
      </c>
      <c r="C3754">
        <v>490114</v>
      </c>
      <c r="D3754" t="s">
        <v>6190</v>
      </c>
      <c r="E3754" t="s">
        <v>1092</v>
      </c>
      <c r="F3754">
        <v>0</v>
      </c>
      <c r="G3754">
        <v>-17321933</v>
      </c>
    </row>
    <row r="3755" spans="1:7" hidden="1">
      <c r="A3755" t="s">
        <v>132</v>
      </c>
      <c r="B3755">
        <v>20240716</v>
      </c>
      <c r="C3755">
        <v>490114</v>
      </c>
      <c r="D3755" t="s">
        <v>6190</v>
      </c>
      <c r="E3755" t="s">
        <v>9048</v>
      </c>
      <c r="F3755">
        <v>31</v>
      </c>
      <c r="G3755">
        <v>2172004</v>
      </c>
    </row>
    <row r="3756" spans="1:7" hidden="1">
      <c r="A3756" t="s">
        <v>132</v>
      </c>
      <c r="B3756">
        <v>20240716</v>
      </c>
      <c r="C3756">
        <v>490114</v>
      </c>
      <c r="D3756" t="s">
        <v>6190</v>
      </c>
      <c r="E3756" t="s">
        <v>8342</v>
      </c>
      <c r="F3756">
        <v>77</v>
      </c>
      <c r="G3756">
        <v>49614315</v>
      </c>
    </row>
    <row r="3757" spans="1:7" hidden="1">
      <c r="A3757" t="s">
        <v>132</v>
      </c>
      <c r="B3757">
        <v>20240716</v>
      </c>
      <c r="C3757">
        <v>490114</v>
      </c>
      <c r="D3757" t="s">
        <v>6190</v>
      </c>
      <c r="E3757" t="s">
        <v>1124</v>
      </c>
      <c r="F3757">
        <v>7</v>
      </c>
      <c r="G3757">
        <v>-133570</v>
      </c>
    </row>
    <row r="3758" spans="1:7" hidden="1">
      <c r="A3758" t="s">
        <v>132</v>
      </c>
      <c r="B3758">
        <v>20240716</v>
      </c>
      <c r="C3758">
        <v>490114</v>
      </c>
      <c r="D3758" t="s">
        <v>6190</v>
      </c>
      <c r="E3758" t="s">
        <v>1186</v>
      </c>
      <c r="F3758">
        <v>124</v>
      </c>
      <c r="G3758">
        <v>24285469</v>
      </c>
    </row>
    <row r="3759" spans="1:7" hidden="1">
      <c r="A3759" t="s">
        <v>132</v>
      </c>
      <c r="B3759">
        <v>20240716</v>
      </c>
      <c r="C3759">
        <v>490114</v>
      </c>
      <c r="D3759" t="s">
        <v>6190</v>
      </c>
      <c r="E3759" t="s">
        <v>1582</v>
      </c>
      <c r="F3759">
        <v>124</v>
      </c>
      <c r="G3759">
        <v>-481242</v>
      </c>
    </row>
    <row r="3760" spans="1:7" hidden="1">
      <c r="A3760" t="s">
        <v>132</v>
      </c>
      <c r="B3760">
        <v>20240716</v>
      </c>
      <c r="C3760">
        <v>490114</v>
      </c>
      <c r="D3760" t="s">
        <v>6190</v>
      </c>
      <c r="E3760" t="s">
        <v>8333</v>
      </c>
      <c r="F3760">
        <v>0</v>
      </c>
      <c r="G3760">
        <v>-359</v>
      </c>
    </row>
    <row r="3761" spans="1:7" hidden="1">
      <c r="A3761" t="s">
        <v>132</v>
      </c>
      <c r="B3761">
        <v>20240716</v>
      </c>
      <c r="C3761">
        <v>490114</v>
      </c>
      <c r="D3761" t="s">
        <v>6190</v>
      </c>
      <c r="E3761" t="s">
        <v>1583</v>
      </c>
      <c r="F3761">
        <v>0</v>
      </c>
      <c r="G3761">
        <v>-125265</v>
      </c>
    </row>
    <row r="3762" spans="1:7" hidden="1">
      <c r="A3762" t="s">
        <v>132</v>
      </c>
      <c r="B3762">
        <v>20240716</v>
      </c>
      <c r="C3762">
        <v>490114</v>
      </c>
      <c r="D3762" t="s">
        <v>6190</v>
      </c>
      <c r="E3762" t="s">
        <v>1207</v>
      </c>
      <c r="F3762">
        <v>0</v>
      </c>
      <c r="G3762">
        <v>-5578</v>
      </c>
    </row>
    <row r="3763" spans="1:7" hidden="1">
      <c r="A3763" t="s">
        <v>132</v>
      </c>
      <c r="B3763">
        <v>20240716</v>
      </c>
      <c r="C3763">
        <v>490114</v>
      </c>
      <c r="D3763" t="s">
        <v>6190</v>
      </c>
      <c r="E3763" t="s">
        <v>8358</v>
      </c>
      <c r="F3763">
        <v>0</v>
      </c>
      <c r="G3763">
        <v>-17687634</v>
      </c>
    </row>
    <row r="3764" spans="1:7" hidden="1">
      <c r="A3764" t="s">
        <v>132</v>
      </c>
      <c r="B3764">
        <v>20240717</v>
      </c>
      <c r="C3764">
        <v>490114</v>
      </c>
      <c r="D3764" t="s">
        <v>6190</v>
      </c>
      <c r="E3764" t="s">
        <v>1184</v>
      </c>
      <c r="F3764">
        <v>0</v>
      </c>
      <c r="G3764">
        <v>-339136</v>
      </c>
    </row>
    <row r="3765" spans="1:7" hidden="1">
      <c r="A3765" t="s">
        <v>132</v>
      </c>
      <c r="B3765">
        <v>20240717</v>
      </c>
      <c r="C3765">
        <v>490114</v>
      </c>
      <c r="D3765" t="s">
        <v>6190</v>
      </c>
      <c r="E3765" t="s">
        <v>1581</v>
      </c>
      <c r="F3765">
        <v>57</v>
      </c>
      <c r="G3765">
        <v>-22094434</v>
      </c>
    </row>
    <row r="3766" spans="1:7" hidden="1">
      <c r="A3766" t="s">
        <v>132</v>
      </c>
      <c r="B3766">
        <v>20240717</v>
      </c>
      <c r="C3766">
        <v>490114</v>
      </c>
      <c r="D3766" t="s">
        <v>6190</v>
      </c>
      <c r="E3766" t="s">
        <v>1085</v>
      </c>
      <c r="F3766">
        <v>0</v>
      </c>
      <c r="G3766">
        <v>-2336823</v>
      </c>
    </row>
    <row r="3767" spans="1:7" hidden="1">
      <c r="A3767" t="s">
        <v>132</v>
      </c>
      <c r="B3767">
        <v>20240717</v>
      </c>
      <c r="C3767">
        <v>490114</v>
      </c>
      <c r="D3767" t="s">
        <v>6190</v>
      </c>
      <c r="E3767" t="s">
        <v>1194</v>
      </c>
      <c r="F3767">
        <v>0</v>
      </c>
      <c r="G3767">
        <v>-57949528</v>
      </c>
    </row>
    <row r="3768" spans="1:7" hidden="1">
      <c r="A3768" t="s">
        <v>132</v>
      </c>
      <c r="B3768">
        <v>20240717</v>
      </c>
      <c r="C3768">
        <v>490114</v>
      </c>
      <c r="D3768" t="s">
        <v>6190</v>
      </c>
      <c r="E3768" t="s">
        <v>1181</v>
      </c>
      <c r="F3768">
        <v>39</v>
      </c>
      <c r="G3768">
        <v>8896833</v>
      </c>
    </row>
    <row r="3769" spans="1:7" hidden="1">
      <c r="A3769" t="s">
        <v>132</v>
      </c>
      <c r="B3769">
        <v>20240717</v>
      </c>
      <c r="C3769">
        <v>490114</v>
      </c>
      <c r="D3769" t="s">
        <v>6190</v>
      </c>
      <c r="E3769" t="s">
        <v>1084</v>
      </c>
      <c r="F3769">
        <v>44</v>
      </c>
      <c r="G3769">
        <v>12581041</v>
      </c>
    </row>
    <row r="3770" spans="1:7" hidden="1">
      <c r="A3770" t="s">
        <v>132</v>
      </c>
      <c r="B3770">
        <v>20240717</v>
      </c>
      <c r="C3770">
        <v>490114</v>
      </c>
      <c r="D3770" t="s">
        <v>6190</v>
      </c>
      <c r="E3770" t="s">
        <v>1035</v>
      </c>
      <c r="F3770">
        <v>369</v>
      </c>
      <c r="G3770">
        <v>11110473</v>
      </c>
    </row>
    <row r="3771" spans="1:7" hidden="1">
      <c r="A3771" t="s">
        <v>132</v>
      </c>
      <c r="B3771">
        <v>20240717</v>
      </c>
      <c r="C3771">
        <v>490114</v>
      </c>
      <c r="D3771" t="s">
        <v>6190</v>
      </c>
      <c r="E3771" t="s">
        <v>1066</v>
      </c>
      <c r="F3771">
        <v>75</v>
      </c>
      <c r="G3771">
        <v>10603425</v>
      </c>
    </row>
    <row r="3772" spans="1:7" hidden="1">
      <c r="A3772" t="s">
        <v>132</v>
      </c>
      <c r="B3772">
        <v>20240717</v>
      </c>
      <c r="C3772">
        <v>490114</v>
      </c>
      <c r="D3772" t="s">
        <v>6190</v>
      </c>
      <c r="E3772" t="s">
        <v>1064</v>
      </c>
      <c r="F3772">
        <v>0</v>
      </c>
      <c r="G3772">
        <v>-771196</v>
      </c>
    </row>
    <row r="3773" spans="1:7" hidden="1">
      <c r="A3773" t="s">
        <v>132</v>
      </c>
      <c r="B3773">
        <v>20240717</v>
      </c>
      <c r="C3773">
        <v>490114</v>
      </c>
      <c r="D3773" t="s">
        <v>6190</v>
      </c>
      <c r="E3773" t="s">
        <v>1092</v>
      </c>
      <c r="F3773">
        <v>0</v>
      </c>
      <c r="G3773">
        <v>-17321933</v>
      </c>
    </row>
    <row r="3774" spans="1:7" hidden="1">
      <c r="A3774" t="s">
        <v>132</v>
      </c>
      <c r="B3774">
        <v>20240717</v>
      </c>
      <c r="C3774">
        <v>490114</v>
      </c>
      <c r="D3774" t="s">
        <v>6190</v>
      </c>
      <c r="E3774" t="s">
        <v>9048</v>
      </c>
      <c r="F3774">
        <v>31</v>
      </c>
      <c r="G3774">
        <v>2172035</v>
      </c>
    </row>
    <row r="3775" spans="1:7" hidden="1">
      <c r="A3775" t="s">
        <v>132</v>
      </c>
      <c r="B3775">
        <v>20240717</v>
      </c>
      <c r="C3775">
        <v>490114</v>
      </c>
      <c r="D3775" t="s">
        <v>6190</v>
      </c>
      <c r="E3775" t="s">
        <v>8342</v>
      </c>
      <c r="F3775">
        <v>75</v>
      </c>
      <c r="G3775">
        <v>49614390</v>
      </c>
    </row>
    <row r="3776" spans="1:7" hidden="1">
      <c r="A3776" t="s">
        <v>132</v>
      </c>
      <c r="B3776">
        <v>20240717</v>
      </c>
      <c r="C3776">
        <v>490114</v>
      </c>
      <c r="D3776" t="s">
        <v>6190</v>
      </c>
      <c r="E3776" t="s">
        <v>1124</v>
      </c>
      <c r="F3776">
        <v>7</v>
      </c>
      <c r="G3776">
        <v>-133563</v>
      </c>
    </row>
    <row r="3777" spans="1:7" hidden="1">
      <c r="A3777" t="s">
        <v>132</v>
      </c>
      <c r="B3777">
        <v>20240717</v>
      </c>
      <c r="C3777">
        <v>490114</v>
      </c>
      <c r="D3777" t="s">
        <v>6190</v>
      </c>
      <c r="E3777" t="s">
        <v>1186</v>
      </c>
      <c r="F3777">
        <v>122</v>
      </c>
      <c r="G3777">
        <v>24285591</v>
      </c>
    </row>
    <row r="3778" spans="1:7" hidden="1">
      <c r="A3778" t="s">
        <v>132</v>
      </c>
      <c r="B3778">
        <v>20240717</v>
      </c>
      <c r="C3778">
        <v>490114</v>
      </c>
      <c r="D3778" t="s">
        <v>6190</v>
      </c>
      <c r="E3778" t="s">
        <v>1582</v>
      </c>
      <c r="F3778">
        <v>122</v>
      </c>
      <c r="G3778">
        <v>-481120</v>
      </c>
    </row>
    <row r="3779" spans="1:7" hidden="1">
      <c r="A3779" t="s">
        <v>132</v>
      </c>
      <c r="B3779">
        <v>20240717</v>
      </c>
      <c r="C3779">
        <v>490114</v>
      </c>
      <c r="D3779" t="s">
        <v>6190</v>
      </c>
      <c r="E3779" t="s">
        <v>8333</v>
      </c>
      <c r="F3779">
        <v>0</v>
      </c>
      <c r="G3779">
        <v>-359</v>
      </c>
    </row>
    <row r="3780" spans="1:7" hidden="1">
      <c r="A3780" t="s">
        <v>132</v>
      </c>
      <c r="B3780">
        <v>20240717</v>
      </c>
      <c r="C3780">
        <v>490114</v>
      </c>
      <c r="D3780" t="s">
        <v>6190</v>
      </c>
      <c r="E3780" t="s">
        <v>1583</v>
      </c>
      <c r="F3780">
        <v>0</v>
      </c>
      <c r="G3780">
        <v>-125265</v>
      </c>
    </row>
    <row r="3781" spans="1:7" hidden="1">
      <c r="A3781" t="s">
        <v>132</v>
      </c>
      <c r="B3781">
        <v>20240717</v>
      </c>
      <c r="C3781">
        <v>490114</v>
      </c>
      <c r="D3781" t="s">
        <v>6190</v>
      </c>
      <c r="E3781" t="s">
        <v>1207</v>
      </c>
      <c r="F3781">
        <v>0</v>
      </c>
      <c r="G3781">
        <v>-5578</v>
      </c>
    </row>
    <row r="3782" spans="1:7" hidden="1">
      <c r="A3782" t="s">
        <v>132</v>
      </c>
      <c r="B3782">
        <v>20240717</v>
      </c>
      <c r="C3782">
        <v>490114</v>
      </c>
      <c r="D3782" t="s">
        <v>6190</v>
      </c>
      <c r="E3782" t="s">
        <v>8358</v>
      </c>
      <c r="F3782">
        <v>0</v>
      </c>
      <c r="G3782">
        <v>-17687634</v>
      </c>
    </row>
    <row r="3783" spans="1:7" hidden="1">
      <c r="A3783" t="s">
        <v>132</v>
      </c>
      <c r="B3783">
        <v>20240718</v>
      </c>
      <c r="C3783">
        <v>490114</v>
      </c>
      <c r="D3783" t="s">
        <v>6190</v>
      </c>
      <c r="E3783" t="s">
        <v>1184</v>
      </c>
      <c r="F3783">
        <v>0</v>
      </c>
      <c r="G3783">
        <v>-339136</v>
      </c>
    </row>
    <row r="3784" spans="1:7" hidden="1">
      <c r="A3784" t="s">
        <v>132</v>
      </c>
      <c r="B3784">
        <v>20240718</v>
      </c>
      <c r="C3784">
        <v>490114</v>
      </c>
      <c r="D3784" t="s">
        <v>6190</v>
      </c>
      <c r="E3784" t="s">
        <v>1581</v>
      </c>
      <c r="F3784">
        <v>56</v>
      </c>
      <c r="G3784">
        <v>-22094378</v>
      </c>
    </row>
    <row r="3785" spans="1:7" hidden="1">
      <c r="A3785" t="s">
        <v>132</v>
      </c>
      <c r="B3785">
        <v>20240718</v>
      </c>
      <c r="C3785">
        <v>490114</v>
      </c>
      <c r="D3785" t="s">
        <v>6190</v>
      </c>
      <c r="E3785" t="s">
        <v>1085</v>
      </c>
      <c r="F3785">
        <v>0</v>
      </c>
      <c r="G3785">
        <v>-2336823</v>
      </c>
    </row>
    <row r="3786" spans="1:7" hidden="1">
      <c r="A3786" t="s">
        <v>132</v>
      </c>
      <c r="B3786">
        <v>20240718</v>
      </c>
      <c r="C3786">
        <v>490114</v>
      </c>
      <c r="D3786" t="s">
        <v>6190</v>
      </c>
      <c r="E3786" t="s">
        <v>1194</v>
      </c>
      <c r="F3786">
        <v>0</v>
      </c>
      <c r="G3786">
        <v>-57949528</v>
      </c>
    </row>
    <row r="3787" spans="1:7" hidden="1">
      <c r="A3787" t="s">
        <v>132</v>
      </c>
      <c r="B3787">
        <v>20240718</v>
      </c>
      <c r="C3787">
        <v>490114</v>
      </c>
      <c r="D3787" t="s">
        <v>6190</v>
      </c>
      <c r="E3787" t="s">
        <v>1181</v>
      </c>
      <c r="F3787">
        <v>38</v>
      </c>
      <c r="G3787">
        <v>8896871</v>
      </c>
    </row>
    <row r="3788" spans="1:7" hidden="1">
      <c r="A3788" t="s">
        <v>132</v>
      </c>
      <c r="B3788">
        <v>20240718</v>
      </c>
      <c r="C3788">
        <v>490114</v>
      </c>
      <c r="D3788" t="s">
        <v>6190</v>
      </c>
      <c r="E3788" t="s">
        <v>1084</v>
      </c>
      <c r="F3788">
        <v>43</v>
      </c>
      <c r="G3788">
        <v>12581084</v>
      </c>
    </row>
    <row r="3789" spans="1:7" hidden="1">
      <c r="A3789" t="s">
        <v>132</v>
      </c>
      <c r="B3789">
        <v>20240718</v>
      </c>
      <c r="C3789">
        <v>490114</v>
      </c>
      <c r="D3789" t="s">
        <v>6190</v>
      </c>
      <c r="E3789" t="s">
        <v>1035</v>
      </c>
      <c r="F3789">
        <v>363</v>
      </c>
      <c r="G3789">
        <v>11110836</v>
      </c>
    </row>
    <row r="3790" spans="1:7" hidden="1">
      <c r="A3790" t="s">
        <v>132</v>
      </c>
      <c r="B3790">
        <v>20240718</v>
      </c>
      <c r="C3790">
        <v>490114</v>
      </c>
      <c r="D3790" t="s">
        <v>6190</v>
      </c>
      <c r="E3790" t="s">
        <v>1066</v>
      </c>
      <c r="F3790">
        <v>74</v>
      </c>
      <c r="G3790">
        <v>10603499</v>
      </c>
    </row>
    <row r="3791" spans="1:7" hidden="1">
      <c r="A3791" t="s">
        <v>132</v>
      </c>
      <c r="B3791">
        <v>20240718</v>
      </c>
      <c r="C3791">
        <v>490114</v>
      </c>
      <c r="D3791" t="s">
        <v>6190</v>
      </c>
      <c r="E3791" t="s">
        <v>1064</v>
      </c>
      <c r="F3791">
        <v>0</v>
      </c>
      <c r="G3791">
        <v>-771196</v>
      </c>
    </row>
    <row r="3792" spans="1:7" hidden="1">
      <c r="A3792" t="s">
        <v>132</v>
      </c>
      <c r="B3792">
        <v>20240718</v>
      </c>
      <c r="C3792">
        <v>490114</v>
      </c>
      <c r="D3792" t="s">
        <v>6190</v>
      </c>
      <c r="E3792" t="s">
        <v>1092</v>
      </c>
      <c r="F3792">
        <v>0</v>
      </c>
      <c r="G3792">
        <v>-17321933</v>
      </c>
    </row>
    <row r="3793" spans="1:7" hidden="1">
      <c r="A3793" t="s">
        <v>132</v>
      </c>
      <c r="B3793">
        <v>20240718</v>
      </c>
      <c r="C3793">
        <v>490114</v>
      </c>
      <c r="D3793" t="s">
        <v>6190</v>
      </c>
      <c r="E3793" t="s">
        <v>9048</v>
      </c>
      <c r="F3793">
        <v>30</v>
      </c>
      <c r="G3793">
        <v>2172065</v>
      </c>
    </row>
    <row r="3794" spans="1:7" hidden="1">
      <c r="A3794" t="s">
        <v>132</v>
      </c>
      <c r="B3794">
        <v>20240718</v>
      </c>
      <c r="C3794">
        <v>490114</v>
      </c>
      <c r="D3794" t="s">
        <v>6190</v>
      </c>
      <c r="E3794" t="s">
        <v>8342</v>
      </c>
      <c r="F3794">
        <v>74</v>
      </c>
      <c r="G3794">
        <v>49614464</v>
      </c>
    </row>
    <row r="3795" spans="1:7" hidden="1">
      <c r="A3795" t="s">
        <v>132</v>
      </c>
      <c r="B3795">
        <v>20240718</v>
      </c>
      <c r="C3795">
        <v>490114</v>
      </c>
      <c r="D3795" t="s">
        <v>6190</v>
      </c>
      <c r="E3795" t="s">
        <v>1124</v>
      </c>
      <c r="F3795">
        <v>7</v>
      </c>
      <c r="G3795">
        <v>-133556</v>
      </c>
    </row>
    <row r="3796" spans="1:7" hidden="1">
      <c r="A3796" t="s">
        <v>132</v>
      </c>
      <c r="B3796">
        <v>20240718</v>
      </c>
      <c r="C3796">
        <v>490114</v>
      </c>
      <c r="D3796" t="s">
        <v>6190</v>
      </c>
      <c r="E3796" t="s">
        <v>1186</v>
      </c>
      <c r="F3796">
        <v>120</v>
      </c>
      <c r="G3796">
        <v>24285711</v>
      </c>
    </row>
    <row r="3797" spans="1:7" hidden="1">
      <c r="A3797" t="s">
        <v>132</v>
      </c>
      <c r="B3797">
        <v>20240718</v>
      </c>
      <c r="C3797">
        <v>490114</v>
      </c>
      <c r="D3797" t="s">
        <v>6190</v>
      </c>
      <c r="E3797" t="s">
        <v>1582</v>
      </c>
      <c r="F3797">
        <v>120</v>
      </c>
      <c r="G3797">
        <v>-481000</v>
      </c>
    </row>
    <row r="3798" spans="1:7" hidden="1">
      <c r="A3798" t="s">
        <v>132</v>
      </c>
      <c r="B3798">
        <v>20240718</v>
      </c>
      <c r="C3798">
        <v>490114</v>
      </c>
      <c r="D3798" t="s">
        <v>6190</v>
      </c>
      <c r="E3798" t="s">
        <v>8333</v>
      </c>
      <c r="F3798">
        <v>0</v>
      </c>
      <c r="G3798">
        <v>-359</v>
      </c>
    </row>
    <row r="3799" spans="1:7" hidden="1">
      <c r="A3799" t="s">
        <v>132</v>
      </c>
      <c r="B3799">
        <v>20240718</v>
      </c>
      <c r="C3799">
        <v>490114</v>
      </c>
      <c r="D3799" t="s">
        <v>6190</v>
      </c>
      <c r="E3799" t="s">
        <v>1583</v>
      </c>
      <c r="F3799">
        <v>0</v>
      </c>
      <c r="G3799">
        <v>-125265</v>
      </c>
    </row>
    <row r="3800" spans="1:7" hidden="1">
      <c r="A3800" t="s">
        <v>132</v>
      </c>
      <c r="B3800">
        <v>20240718</v>
      </c>
      <c r="C3800">
        <v>490114</v>
      </c>
      <c r="D3800" t="s">
        <v>6190</v>
      </c>
      <c r="E3800" t="s">
        <v>1207</v>
      </c>
      <c r="F3800">
        <v>0</v>
      </c>
      <c r="G3800">
        <v>-5578</v>
      </c>
    </row>
    <row r="3801" spans="1:7" hidden="1">
      <c r="A3801" t="s">
        <v>132</v>
      </c>
      <c r="B3801">
        <v>20240718</v>
      </c>
      <c r="C3801">
        <v>490114</v>
      </c>
      <c r="D3801" t="s">
        <v>6190</v>
      </c>
      <c r="E3801" t="s">
        <v>8358</v>
      </c>
      <c r="F3801">
        <v>0</v>
      </c>
      <c r="G3801">
        <v>-17687634</v>
      </c>
    </row>
    <row r="3802" spans="1:7" hidden="1">
      <c r="A3802" t="s">
        <v>132</v>
      </c>
      <c r="B3802">
        <v>20240719</v>
      </c>
      <c r="C3802">
        <v>490114</v>
      </c>
      <c r="D3802" t="s">
        <v>6190</v>
      </c>
      <c r="E3802" t="s">
        <v>1184</v>
      </c>
      <c r="F3802">
        <v>0</v>
      </c>
      <c r="G3802">
        <v>-339136</v>
      </c>
    </row>
    <row r="3803" spans="1:7" hidden="1">
      <c r="A3803" t="s">
        <v>132</v>
      </c>
      <c r="B3803">
        <v>20240719</v>
      </c>
      <c r="C3803">
        <v>490114</v>
      </c>
      <c r="D3803" t="s">
        <v>6190</v>
      </c>
      <c r="E3803" t="s">
        <v>1581</v>
      </c>
      <c r="F3803">
        <v>55</v>
      </c>
      <c r="G3803">
        <v>-22094323</v>
      </c>
    </row>
    <row r="3804" spans="1:7" hidden="1">
      <c r="A3804" t="s">
        <v>132</v>
      </c>
      <c r="B3804">
        <v>20240719</v>
      </c>
      <c r="C3804">
        <v>490114</v>
      </c>
      <c r="D3804" t="s">
        <v>6190</v>
      </c>
      <c r="E3804" t="s">
        <v>1085</v>
      </c>
      <c r="F3804">
        <v>0</v>
      </c>
      <c r="G3804">
        <v>-2336823</v>
      </c>
    </row>
    <row r="3805" spans="1:7" hidden="1">
      <c r="A3805" t="s">
        <v>132</v>
      </c>
      <c r="B3805">
        <v>20240719</v>
      </c>
      <c r="C3805">
        <v>490114</v>
      </c>
      <c r="D3805" t="s">
        <v>6190</v>
      </c>
      <c r="E3805" t="s">
        <v>1194</v>
      </c>
      <c r="F3805">
        <v>0</v>
      </c>
      <c r="G3805">
        <v>-57949528</v>
      </c>
    </row>
    <row r="3806" spans="1:7" hidden="1">
      <c r="A3806" t="s">
        <v>132</v>
      </c>
      <c r="B3806">
        <v>20240719</v>
      </c>
      <c r="C3806">
        <v>490114</v>
      </c>
      <c r="D3806" t="s">
        <v>6190</v>
      </c>
      <c r="E3806" t="s">
        <v>1181</v>
      </c>
      <c r="F3806">
        <v>37</v>
      </c>
      <c r="G3806">
        <v>8896908</v>
      </c>
    </row>
    <row r="3807" spans="1:7" hidden="1">
      <c r="A3807" t="s">
        <v>132</v>
      </c>
      <c r="B3807">
        <v>20240719</v>
      </c>
      <c r="C3807">
        <v>490114</v>
      </c>
      <c r="D3807" t="s">
        <v>6190</v>
      </c>
      <c r="E3807" t="s">
        <v>1084</v>
      </c>
      <c r="F3807">
        <v>42</v>
      </c>
      <c r="G3807">
        <v>12581126</v>
      </c>
    </row>
    <row r="3808" spans="1:7" hidden="1">
      <c r="A3808" t="s">
        <v>132</v>
      </c>
      <c r="B3808">
        <v>20240719</v>
      </c>
      <c r="C3808">
        <v>490114</v>
      </c>
      <c r="D3808" t="s">
        <v>6190</v>
      </c>
      <c r="E3808" t="s">
        <v>1035</v>
      </c>
      <c r="F3808">
        <v>354</v>
      </c>
      <c r="G3808">
        <v>11111190</v>
      </c>
    </row>
    <row r="3809" spans="1:7" hidden="1">
      <c r="A3809" t="s">
        <v>132</v>
      </c>
      <c r="B3809">
        <v>20240719</v>
      </c>
      <c r="C3809">
        <v>490114</v>
      </c>
      <c r="D3809" t="s">
        <v>6190</v>
      </c>
      <c r="E3809" t="s">
        <v>1066</v>
      </c>
      <c r="F3809">
        <v>72</v>
      </c>
      <c r="G3809">
        <v>10603571</v>
      </c>
    </row>
    <row r="3810" spans="1:7" hidden="1">
      <c r="A3810" t="s">
        <v>132</v>
      </c>
      <c r="B3810">
        <v>20240719</v>
      </c>
      <c r="C3810">
        <v>490114</v>
      </c>
      <c r="D3810" t="s">
        <v>6190</v>
      </c>
      <c r="E3810" t="s">
        <v>1064</v>
      </c>
      <c r="F3810">
        <v>0</v>
      </c>
      <c r="G3810">
        <v>-771196</v>
      </c>
    </row>
    <row r="3811" spans="1:7" hidden="1">
      <c r="A3811" t="s">
        <v>132</v>
      </c>
      <c r="B3811">
        <v>20240719</v>
      </c>
      <c r="C3811">
        <v>490114</v>
      </c>
      <c r="D3811" t="s">
        <v>6190</v>
      </c>
      <c r="E3811" t="s">
        <v>1092</v>
      </c>
      <c r="F3811">
        <v>0</v>
      </c>
      <c r="G3811">
        <v>-17321933</v>
      </c>
    </row>
    <row r="3812" spans="1:7" hidden="1">
      <c r="A3812" t="s">
        <v>132</v>
      </c>
      <c r="B3812">
        <v>20240719</v>
      </c>
      <c r="C3812">
        <v>490114</v>
      </c>
      <c r="D3812" t="s">
        <v>6190</v>
      </c>
      <c r="E3812" t="s">
        <v>9048</v>
      </c>
      <c r="F3812">
        <v>30</v>
      </c>
      <c r="G3812">
        <v>2172095</v>
      </c>
    </row>
    <row r="3813" spans="1:7" hidden="1">
      <c r="A3813" t="s">
        <v>132</v>
      </c>
      <c r="B3813">
        <v>20240719</v>
      </c>
      <c r="C3813">
        <v>490114</v>
      </c>
      <c r="D3813" t="s">
        <v>6190</v>
      </c>
      <c r="E3813" t="s">
        <v>8342</v>
      </c>
      <c r="F3813">
        <v>72</v>
      </c>
      <c r="G3813">
        <v>49614536</v>
      </c>
    </row>
    <row r="3814" spans="1:7" hidden="1">
      <c r="A3814" t="s">
        <v>132</v>
      </c>
      <c r="B3814">
        <v>20240719</v>
      </c>
      <c r="C3814">
        <v>490114</v>
      </c>
      <c r="D3814" t="s">
        <v>6190</v>
      </c>
      <c r="E3814" t="s">
        <v>1124</v>
      </c>
      <c r="F3814">
        <v>7</v>
      </c>
      <c r="G3814">
        <v>-133549</v>
      </c>
    </row>
    <row r="3815" spans="1:7" hidden="1">
      <c r="A3815" t="s">
        <v>132</v>
      </c>
      <c r="B3815">
        <v>20240719</v>
      </c>
      <c r="C3815">
        <v>490114</v>
      </c>
      <c r="D3815" t="s">
        <v>6190</v>
      </c>
      <c r="E3815" t="s">
        <v>1186</v>
      </c>
      <c r="F3815">
        <v>117</v>
      </c>
      <c r="G3815">
        <v>24285828</v>
      </c>
    </row>
    <row r="3816" spans="1:7" hidden="1">
      <c r="A3816" t="s">
        <v>132</v>
      </c>
      <c r="B3816">
        <v>20240719</v>
      </c>
      <c r="C3816">
        <v>490114</v>
      </c>
      <c r="D3816" t="s">
        <v>6190</v>
      </c>
      <c r="E3816" t="s">
        <v>1582</v>
      </c>
      <c r="F3816">
        <v>117</v>
      </c>
      <c r="G3816">
        <v>-480883</v>
      </c>
    </row>
    <row r="3817" spans="1:7" hidden="1">
      <c r="A3817" t="s">
        <v>132</v>
      </c>
      <c r="B3817">
        <v>20240719</v>
      </c>
      <c r="C3817">
        <v>490114</v>
      </c>
      <c r="D3817" t="s">
        <v>6190</v>
      </c>
      <c r="E3817" t="s">
        <v>8333</v>
      </c>
      <c r="F3817">
        <v>0</v>
      </c>
      <c r="G3817">
        <v>-359</v>
      </c>
    </row>
    <row r="3818" spans="1:7" hidden="1">
      <c r="A3818" t="s">
        <v>132</v>
      </c>
      <c r="B3818">
        <v>20240719</v>
      </c>
      <c r="C3818">
        <v>490114</v>
      </c>
      <c r="D3818" t="s">
        <v>6190</v>
      </c>
      <c r="E3818" t="s">
        <v>1583</v>
      </c>
      <c r="F3818">
        <v>0</v>
      </c>
      <c r="G3818">
        <v>-125265</v>
      </c>
    </row>
    <row r="3819" spans="1:7" hidden="1">
      <c r="A3819" t="s">
        <v>132</v>
      </c>
      <c r="B3819">
        <v>20240719</v>
      </c>
      <c r="C3819">
        <v>490114</v>
      </c>
      <c r="D3819" t="s">
        <v>6190</v>
      </c>
      <c r="E3819" t="s">
        <v>1207</v>
      </c>
      <c r="F3819">
        <v>0</v>
      </c>
      <c r="G3819">
        <v>-5578</v>
      </c>
    </row>
    <row r="3820" spans="1:7" hidden="1">
      <c r="A3820" t="s">
        <v>132</v>
      </c>
      <c r="B3820">
        <v>20240719</v>
      </c>
      <c r="C3820">
        <v>490114</v>
      </c>
      <c r="D3820" t="s">
        <v>6190</v>
      </c>
      <c r="E3820" t="s">
        <v>8358</v>
      </c>
      <c r="F3820">
        <v>0</v>
      </c>
      <c r="G3820">
        <v>-17687634</v>
      </c>
    </row>
    <row r="3821" spans="1:7" hidden="1">
      <c r="A3821" t="s">
        <v>132</v>
      </c>
      <c r="B3821">
        <v>20240720</v>
      </c>
      <c r="C3821">
        <v>490114</v>
      </c>
      <c r="D3821" t="s">
        <v>6190</v>
      </c>
      <c r="E3821" t="s">
        <v>1184</v>
      </c>
      <c r="F3821">
        <v>0</v>
      </c>
      <c r="G3821">
        <v>-339136</v>
      </c>
    </row>
    <row r="3822" spans="1:7" hidden="1">
      <c r="A3822" t="s">
        <v>132</v>
      </c>
      <c r="B3822">
        <v>20240720</v>
      </c>
      <c r="C3822">
        <v>490114</v>
      </c>
      <c r="D3822" t="s">
        <v>6190</v>
      </c>
      <c r="E3822" t="s">
        <v>1581</v>
      </c>
      <c r="F3822">
        <v>55</v>
      </c>
      <c r="G3822">
        <v>-22094268</v>
      </c>
    </row>
    <row r="3823" spans="1:7" hidden="1">
      <c r="A3823" t="s">
        <v>132</v>
      </c>
      <c r="B3823">
        <v>20240720</v>
      </c>
      <c r="C3823">
        <v>490114</v>
      </c>
      <c r="D3823" t="s">
        <v>6190</v>
      </c>
      <c r="E3823" t="s">
        <v>1085</v>
      </c>
      <c r="F3823">
        <v>0</v>
      </c>
      <c r="G3823">
        <v>-2336823</v>
      </c>
    </row>
    <row r="3824" spans="1:7" hidden="1">
      <c r="A3824" t="s">
        <v>132</v>
      </c>
      <c r="B3824">
        <v>20240720</v>
      </c>
      <c r="C3824">
        <v>490114</v>
      </c>
      <c r="D3824" t="s">
        <v>6190</v>
      </c>
      <c r="E3824" t="s">
        <v>1194</v>
      </c>
      <c r="F3824">
        <v>0</v>
      </c>
      <c r="G3824">
        <v>-57949528</v>
      </c>
    </row>
    <row r="3825" spans="1:7" hidden="1">
      <c r="A3825" t="s">
        <v>132</v>
      </c>
      <c r="B3825">
        <v>20240720</v>
      </c>
      <c r="C3825">
        <v>490114</v>
      </c>
      <c r="D3825" t="s">
        <v>6190</v>
      </c>
      <c r="E3825" t="s">
        <v>1181</v>
      </c>
      <c r="F3825">
        <v>37</v>
      </c>
      <c r="G3825">
        <v>8896945</v>
      </c>
    </row>
    <row r="3826" spans="1:7" hidden="1">
      <c r="A3826" t="s">
        <v>132</v>
      </c>
      <c r="B3826">
        <v>20240720</v>
      </c>
      <c r="C3826">
        <v>490114</v>
      </c>
      <c r="D3826" t="s">
        <v>6190</v>
      </c>
      <c r="E3826" t="s">
        <v>1084</v>
      </c>
      <c r="F3826">
        <v>42</v>
      </c>
      <c r="G3826">
        <v>12581168</v>
      </c>
    </row>
    <row r="3827" spans="1:7" hidden="1">
      <c r="A3827" t="s">
        <v>132</v>
      </c>
      <c r="B3827">
        <v>20240720</v>
      </c>
      <c r="C3827">
        <v>490114</v>
      </c>
      <c r="D3827" t="s">
        <v>6190</v>
      </c>
      <c r="E3827" t="s">
        <v>1035</v>
      </c>
      <c r="F3827">
        <v>354</v>
      </c>
      <c r="G3827">
        <v>11111544</v>
      </c>
    </row>
    <row r="3828" spans="1:7" hidden="1">
      <c r="A3828" t="s">
        <v>132</v>
      </c>
      <c r="B3828">
        <v>20240720</v>
      </c>
      <c r="C3828">
        <v>490114</v>
      </c>
      <c r="D3828" t="s">
        <v>6190</v>
      </c>
      <c r="E3828" t="s">
        <v>1066</v>
      </c>
      <c r="F3828">
        <v>72</v>
      </c>
      <c r="G3828">
        <v>10603643</v>
      </c>
    </row>
    <row r="3829" spans="1:7" hidden="1">
      <c r="A3829" t="s">
        <v>132</v>
      </c>
      <c r="B3829">
        <v>20240720</v>
      </c>
      <c r="C3829">
        <v>490114</v>
      </c>
      <c r="D3829" t="s">
        <v>6190</v>
      </c>
      <c r="E3829" t="s">
        <v>1064</v>
      </c>
      <c r="F3829">
        <v>0</v>
      </c>
      <c r="G3829">
        <v>-771196</v>
      </c>
    </row>
    <row r="3830" spans="1:7" hidden="1">
      <c r="A3830" t="s">
        <v>132</v>
      </c>
      <c r="B3830">
        <v>20240720</v>
      </c>
      <c r="C3830">
        <v>490114</v>
      </c>
      <c r="D3830" t="s">
        <v>6190</v>
      </c>
      <c r="E3830" t="s">
        <v>1092</v>
      </c>
      <c r="F3830">
        <v>0</v>
      </c>
      <c r="G3830">
        <v>-17321933</v>
      </c>
    </row>
    <row r="3831" spans="1:7" hidden="1">
      <c r="A3831" t="s">
        <v>132</v>
      </c>
      <c r="B3831">
        <v>20240720</v>
      </c>
      <c r="C3831">
        <v>490114</v>
      </c>
      <c r="D3831" t="s">
        <v>6190</v>
      </c>
      <c r="E3831" t="s">
        <v>9048</v>
      </c>
      <c r="F3831">
        <v>30</v>
      </c>
      <c r="G3831">
        <v>2172125</v>
      </c>
    </row>
    <row r="3832" spans="1:7" hidden="1">
      <c r="A3832" t="s">
        <v>132</v>
      </c>
      <c r="B3832">
        <v>20240720</v>
      </c>
      <c r="C3832">
        <v>490114</v>
      </c>
      <c r="D3832" t="s">
        <v>6190</v>
      </c>
      <c r="E3832" t="s">
        <v>8342</v>
      </c>
      <c r="F3832">
        <v>72</v>
      </c>
      <c r="G3832">
        <v>49614608</v>
      </c>
    </row>
    <row r="3833" spans="1:7" hidden="1">
      <c r="A3833" t="s">
        <v>132</v>
      </c>
      <c r="B3833">
        <v>20240720</v>
      </c>
      <c r="C3833">
        <v>490114</v>
      </c>
      <c r="D3833" t="s">
        <v>6190</v>
      </c>
      <c r="E3833" t="s">
        <v>1124</v>
      </c>
      <c r="F3833">
        <v>7</v>
      </c>
      <c r="G3833">
        <v>-133542</v>
      </c>
    </row>
    <row r="3834" spans="1:7" hidden="1">
      <c r="A3834" t="s">
        <v>132</v>
      </c>
      <c r="B3834">
        <v>20240720</v>
      </c>
      <c r="C3834">
        <v>490114</v>
      </c>
      <c r="D3834" t="s">
        <v>6190</v>
      </c>
      <c r="E3834" t="s">
        <v>1186</v>
      </c>
      <c r="F3834">
        <v>117</v>
      </c>
      <c r="G3834">
        <v>24285945</v>
      </c>
    </row>
    <row r="3835" spans="1:7" hidden="1">
      <c r="A3835" t="s">
        <v>132</v>
      </c>
      <c r="B3835">
        <v>20240720</v>
      </c>
      <c r="C3835">
        <v>490114</v>
      </c>
      <c r="D3835" t="s">
        <v>6190</v>
      </c>
      <c r="E3835" t="s">
        <v>1582</v>
      </c>
      <c r="F3835">
        <v>117</v>
      </c>
      <c r="G3835">
        <v>-480766</v>
      </c>
    </row>
    <row r="3836" spans="1:7" hidden="1">
      <c r="A3836" t="s">
        <v>132</v>
      </c>
      <c r="B3836">
        <v>20240720</v>
      </c>
      <c r="C3836">
        <v>490114</v>
      </c>
      <c r="D3836" t="s">
        <v>6190</v>
      </c>
      <c r="E3836" t="s">
        <v>8333</v>
      </c>
      <c r="F3836">
        <v>0</v>
      </c>
      <c r="G3836">
        <v>-359</v>
      </c>
    </row>
    <row r="3837" spans="1:7" hidden="1">
      <c r="A3837" t="s">
        <v>132</v>
      </c>
      <c r="B3837">
        <v>20240720</v>
      </c>
      <c r="C3837">
        <v>490114</v>
      </c>
      <c r="D3837" t="s">
        <v>6190</v>
      </c>
      <c r="E3837" t="s">
        <v>1583</v>
      </c>
      <c r="F3837">
        <v>0</v>
      </c>
      <c r="G3837">
        <v>-125265</v>
      </c>
    </row>
    <row r="3838" spans="1:7" hidden="1">
      <c r="A3838" t="s">
        <v>132</v>
      </c>
      <c r="B3838">
        <v>20240720</v>
      </c>
      <c r="C3838">
        <v>490114</v>
      </c>
      <c r="D3838" t="s">
        <v>6190</v>
      </c>
      <c r="E3838" t="s">
        <v>1207</v>
      </c>
      <c r="F3838">
        <v>0</v>
      </c>
      <c r="G3838">
        <v>-5578</v>
      </c>
    </row>
    <row r="3839" spans="1:7" hidden="1">
      <c r="A3839" t="s">
        <v>132</v>
      </c>
      <c r="B3839">
        <v>20240720</v>
      </c>
      <c r="C3839">
        <v>490114</v>
      </c>
      <c r="D3839" t="s">
        <v>6190</v>
      </c>
      <c r="E3839" t="s">
        <v>8358</v>
      </c>
      <c r="F3839">
        <v>0</v>
      </c>
      <c r="G3839">
        <v>-17687634</v>
      </c>
    </row>
    <row r="3840" spans="1:7" hidden="1">
      <c r="A3840" t="s">
        <v>132</v>
      </c>
      <c r="B3840">
        <v>20240721</v>
      </c>
      <c r="C3840">
        <v>490114</v>
      </c>
      <c r="D3840" t="s">
        <v>6190</v>
      </c>
      <c r="E3840" t="s">
        <v>1184</v>
      </c>
      <c r="F3840">
        <v>0</v>
      </c>
      <c r="G3840">
        <v>-339136</v>
      </c>
    </row>
    <row r="3841" spans="1:7" hidden="1">
      <c r="A3841" t="s">
        <v>132</v>
      </c>
      <c r="B3841">
        <v>20240721</v>
      </c>
      <c r="C3841">
        <v>490114</v>
      </c>
      <c r="D3841" t="s">
        <v>6190</v>
      </c>
      <c r="E3841" t="s">
        <v>1581</v>
      </c>
      <c r="F3841">
        <v>55</v>
      </c>
      <c r="G3841">
        <v>-22094213</v>
      </c>
    </row>
    <row r="3842" spans="1:7" hidden="1">
      <c r="A3842" t="s">
        <v>132</v>
      </c>
      <c r="B3842">
        <v>20240721</v>
      </c>
      <c r="C3842">
        <v>490114</v>
      </c>
      <c r="D3842" t="s">
        <v>6190</v>
      </c>
      <c r="E3842" t="s">
        <v>1085</v>
      </c>
      <c r="F3842">
        <v>0</v>
      </c>
      <c r="G3842">
        <v>-2336823</v>
      </c>
    </row>
    <row r="3843" spans="1:7" hidden="1">
      <c r="A3843" t="s">
        <v>132</v>
      </c>
      <c r="B3843">
        <v>20240721</v>
      </c>
      <c r="C3843">
        <v>490114</v>
      </c>
      <c r="D3843" t="s">
        <v>6190</v>
      </c>
      <c r="E3843" t="s">
        <v>1194</v>
      </c>
      <c r="F3843">
        <v>0</v>
      </c>
      <c r="G3843">
        <v>-57949528</v>
      </c>
    </row>
    <row r="3844" spans="1:7" hidden="1">
      <c r="A3844" t="s">
        <v>132</v>
      </c>
      <c r="B3844">
        <v>20240721</v>
      </c>
      <c r="C3844">
        <v>490114</v>
      </c>
      <c r="D3844" t="s">
        <v>6190</v>
      </c>
      <c r="E3844" t="s">
        <v>1181</v>
      </c>
      <c r="F3844">
        <v>37</v>
      </c>
      <c r="G3844">
        <v>8896982</v>
      </c>
    </row>
    <row r="3845" spans="1:7" hidden="1">
      <c r="A3845" t="s">
        <v>132</v>
      </c>
      <c r="B3845">
        <v>20240721</v>
      </c>
      <c r="C3845">
        <v>490114</v>
      </c>
      <c r="D3845" t="s">
        <v>6190</v>
      </c>
      <c r="E3845" t="s">
        <v>1084</v>
      </c>
      <c r="F3845">
        <v>42</v>
      </c>
      <c r="G3845">
        <v>12581210</v>
      </c>
    </row>
    <row r="3846" spans="1:7" hidden="1">
      <c r="A3846" t="s">
        <v>132</v>
      </c>
      <c r="B3846">
        <v>20240721</v>
      </c>
      <c r="C3846">
        <v>490114</v>
      </c>
      <c r="D3846" t="s">
        <v>6190</v>
      </c>
      <c r="E3846" t="s">
        <v>1035</v>
      </c>
      <c r="F3846">
        <v>354</v>
      </c>
      <c r="G3846">
        <v>11111898</v>
      </c>
    </row>
    <row r="3847" spans="1:7" hidden="1">
      <c r="A3847" t="s">
        <v>132</v>
      </c>
      <c r="B3847">
        <v>20240721</v>
      </c>
      <c r="C3847">
        <v>490114</v>
      </c>
      <c r="D3847" t="s">
        <v>6190</v>
      </c>
      <c r="E3847" t="s">
        <v>1066</v>
      </c>
      <c r="F3847">
        <v>72</v>
      </c>
      <c r="G3847">
        <v>10603715</v>
      </c>
    </row>
    <row r="3848" spans="1:7" hidden="1">
      <c r="A3848" t="s">
        <v>132</v>
      </c>
      <c r="B3848">
        <v>20240721</v>
      </c>
      <c r="C3848">
        <v>490114</v>
      </c>
      <c r="D3848" t="s">
        <v>6190</v>
      </c>
      <c r="E3848" t="s">
        <v>1064</v>
      </c>
      <c r="F3848">
        <v>0</v>
      </c>
      <c r="G3848">
        <v>-771196</v>
      </c>
    </row>
    <row r="3849" spans="1:7" hidden="1">
      <c r="A3849" t="s">
        <v>132</v>
      </c>
      <c r="B3849">
        <v>20240721</v>
      </c>
      <c r="C3849">
        <v>490114</v>
      </c>
      <c r="D3849" t="s">
        <v>6190</v>
      </c>
      <c r="E3849" t="s">
        <v>1092</v>
      </c>
      <c r="F3849">
        <v>0</v>
      </c>
      <c r="G3849">
        <v>-17321933</v>
      </c>
    </row>
    <row r="3850" spans="1:7" hidden="1">
      <c r="A3850" t="s">
        <v>132</v>
      </c>
      <c r="B3850">
        <v>20240721</v>
      </c>
      <c r="C3850">
        <v>490114</v>
      </c>
      <c r="D3850" t="s">
        <v>6190</v>
      </c>
      <c r="E3850" t="s">
        <v>9048</v>
      </c>
      <c r="F3850">
        <v>30</v>
      </c>
      <c r="G3850">
        <v>2172155</v>
      </c>
    </row>
    <row r="3851" spans="1:7" hidden="1">
      <c r="A3851" t="s">
        <v>132</v>
      </c>
      <c r="B3851">
        <v>20240721</v>
      </c>
      <c r="C3851">
        <v>490114</v>
      </c>
      <c r="D3851" t="s">
        <v>6190</v>
      </c>
      <c r="E3851" t="s">
        <v>8342</v>
      </c>
      <c r="F3851">
        <v>72</v>
      </c>
      <c r="G3851">
        <v>49614680</v>
      </c>
    </row>
    <row r="3852" spans="1:7" hidden="1">
      <c r="A3852" t="s">
        <v>132</v>
      </c>
      <c r="B3852">
        <v>20240721</v>
      </c>
      <c r="C3852">
        <v>490114</v>
      </c>
      <c r="D3852" t="s">
        <v>6190</v>
      </c>
      <c r="E3852" t="s">
        <v>1124</v>
      </c>
      <c r="F3852">
        <v>7</v>
      </c>
      <c r="G3852">
        <v>-133535</v>
      </c>
    </row>
    <row r="3853" spans="1:7" hidden="1">
      <c r="A3853" t="s">
        <v>132</v>
      </c>
      <c r="B3853">
        <v>20240721</v>
      </c>
      <c r="C3853">
        <v>490114</v>
      </c>
      <c r="D3853" t="s">
        <v>6190</v>
      </c>
      <c r="E3853" t="s">
        <v>1186</v>
      </c>
      <c r="F3853">
        <v>117</v>
      </c>
      <c r="G3853">
        <v>24286062</v>
      </c>
    </row>
    <row r="3854" spans="1:7" hidden="1">
      <c r="A3854" t="s">
        <v>132</v>
      </c>
      <c r="B3854">
        <v>20240721</v>
      </c>
      <c r="C3854">
        <v>490114</v>
      </c>
      <c r="D3854" t="s">
        <v>6190</v>
      </c>
      <c r="E3854" t="s">
        <v>1582</v>
      </c>
      <c r="F3854">
        <v>117</v>
      </c>
      <c r="G3854">
        <v>-480649</v>
      </c>
    </row>
    <row r="3855" spans="1:7" hidden="1">
      <c r="A3855" t="s">
        <v>132</v>
      </c>
      <c r="B3855">
        <v>20240721</v>
      </c>
      <c r="C3855">
        <v>490114</v>
      </c>
      <c r="D3855" t="s">
        <v>6190</v>
      </c>
      <c r="E3855" t="s">
        <v>8333</v>
      </c>
      <c r="F3855">
        <v>0</v>
      </c>
      <c r="G3855">
        <v>-359</v>
      </c>
    </row>
    <row r="3856" spans="1:7" hidden="1">
      <c r="A3856" t="s">
        <v>132</v>
      </c>
      <c r="B3856">
        <v>20240721</v>
      </c>
      <c r="C3856">
        <v>490114</v>
      </c>
      <c r="D3856" t="s">
        <v>6190</v>
      </c>
      <c r="E3856" t="s">
        <v>1583</v>
      </c>
      <c r="F3856">
        <v>0</v>
      </c>
      <c r="G3856">
        <v>-125265</v>
      </c>
    </row>
    <row r="3857" spans="1:7" hidden="1">
      <c r="A3857" t="s">
        <v>132</v>
      </c>
      <c r="B3857">
        <v>20240721</v>
      </c>
      <c r="C3857">
        <v>490114</v>
      </c>
      <c r="D3857" t="s">
        <v>6190</v>
      </c>
      <c r="E3857" t="s">
        <v>1207</v>
      </c>
      <c r="F3857">
        <v>0</v>
      </c>
      <c r="G3857">
        <v>-5578</v>
      </c>
    </row>
    <row r="3858" spans="1:7" hidden="1">
      <c r="A3858" t="s">
        <v>132</v>
      </c>
      <c r="B3858">
        <v>20240721</v>
      </c>
      <c r="C3858">
        <v>490114</v>
      </c>
      <c r="D3858" t="s">
        <v>6190</v>
      </c>
      <c r="E3858" t="s">
        <v>8358</v>
      </c>
      <c r="F3858">
        <v>0</v>
      </c>
      <c r="G3858">
        <v>-17687634</v>
      </c>
    </row>
    <row r="3859" spans="1:7" hidden="1">
      <c r="A3859" t="s">
        <v>132</v>
      </c>
      <c r="B3859">
        <v>20240722</v>
      </c>
      <c r="C3859">
        <v>490114</v>
      </c>
      <c r="D3859" t="s">
        <v>6190</v>
      </c>
      <c r="E3859" t="s">
        <v>1184</v>
      </c>
      <c r="F3859">
        <v>0</v>
      </c>
      <c r="G3859">
        <v>-339136</v>
      </c>
    </row>
    <row r="3860" spans="1:7" hidden="1">
      <c r="A3860" t="s">
        <v>132</v>
      </c>
      <c r="B3860">
        <v>20240722</v>
      </c>
      <c r="C3860">
        <v>490114</v>
      </c>
      <c r="D3860" t="s">
        <v>6190</v>
      </c>
      <c r="E3860" t="s">
        <v>1581</v>
      </c>
      <c r="F3860">
        <v>54</v>
      </c>
      <c r="G3860">
        <v>-22094159</v>
      </c>
    </row>
    <row r="3861" spans="1:7" hidden="1">
      <c r="A3861" t="s">
        <v>132</v>
      </c>
      <c r="B3861">
        <v>20240722</v>
      </c>
      <c r="C3861">
        <v>490114</v>
      </c>
      <c r="D3861" t="s">
        <v>6190</v>
      </c>
      <c r="E3861" t="s">
        <v>1085</v>
      </c>
      <c r="F3861">
        <v>0</v>
      </c>
      <c r="G3861">
        <v>-2336823</v>
      </c>
    </row>
    <row r="3862" spans="1:7" hidden="1">
      <c r="A3862" t="s">
        <v>132</v>
      </c>
      <c r="B3862">
        <v>20240722</v>
      </c>
      <c r="C3862">
        <v>490114</v>
      </c>
      <c r="D3862" t="s">
        <v>6190</v>
      </c>
      <c r="E3862" t="s">
        <v>1194</v>
      </c>
      <c r="F3862">
        <v>0</v>
      </c>
      <c r="G3862">
        <v>-57949528</v>
      </c>
    </row>
    <row r="3863" spans="1:7" hidden="1">
      <c r="A3863" t="s">
        <v>132</v>
      </c>
      <c r="B3863">
        <v>20240722</v>
      </c>
      <c r="C3863">
        <v>490114</v>
      </c>
      <c r="D3863" t="s">
        <v>6190</v>
      </c>
      <c r="E3863" t="s">
        <v>1181</v>
      </c>
      <c r="F3863">
        <v>36</v>
      </c>
      <c r="G3863">
        <v>8897018</v>
      </c>
    </row>
    <row r="3864" spans="1:7" hidden="1">
      <c r="A3864" t="s">
        <v>132</v>
      </c>
      <c r="B3864">
        <v>20240722</v>
      </c>
      <c r="C3864">
        <v>490114</v>
      </c>
      <c r="D3864" t="s">
        <v>6190</v>
      </c>
      <c r="E3864" t="s">
        <v>1084</v>
      </c>
      <c r="F3864">
        <v>41</v>
      </c>
      <c r="G3864">
        <v>12581251</v>
      </c>
    </row>
    <row r="3865" spans="1:7" hidden="1">
      <c r="A3865" t="s">
        <v>132</v>
      </c>
      <c r="B3865">
        <v>20240722</v>
      </c>
      <c r="C3865">
        <v>490114</v>
      </c>
      <c r="D3865" t="s">
        <v>6190</v>
      </c>
      <c r="E3865" t="s">
        <v>1035</v>
      </c>
      <c r="F3865">
        <v>346</v>
      </c>
      <c r="G3865">
        <v>11112244</v>
      </c>
    </row>
    <row r="3866" spans="1:7" hidden="1">
      <c r="A3866" t="s">
        <v>132</v>
      </c>
      <c r="B3866">
        <v>20240722</v>
      </c>
      <c r="C3866">
        <v>490114</v>
      </c>
      <c r="D3866" t="s">
        <v>6190</v>
      </c>
      <c r="E3866" t="s">
        <v>1066</v>
      </c>
      <c r="F3866">
        <v>71</v>
      </c>
      <c r="G3866">
        <v>10603786</v>
      </c>
    </row>
    <row r="3867" spans="1:7" hidden="1">
      <c r="A3867" t="s">
        <v>132</v>
      </c>
      <c r="B3867">
        <v>20240722</v>
      </c>
      <c r="C3867">
        <v>490114</v>
      </c>
      <c r="D3867" t="s">
        <v>6190</v>
      </c>
      <c r="E3867" t="s">
        <v>1064</v>
      </c>
      <c r="F3867">
        <v>0</v>
      </c>
      <c r="G3867">
        <v>-771196</v>
      </c>
    </row>
    <row r="3868" spans="1:7" hidden="1">
      <c r="A3868" t="s">
        <v>132</v>
      </c>
      <c r="B3868">
        <v>20240722</v>
      </c>
      <c r="C3868">
        <v>490114</v>
      </c>
      <c r="D3868" t="s">
        <v>6190</v>
      </c>
      <c r="E3868" t="s">
        <v>1092</v>
      </c>
      <c r="F3868">
        <v>0</v>
      </c>
      <c r="G3868">
        <v>-17321933</v>
      </c>
    </row>
    <row r="3869" spans="1:7" hidden="1">
      <c r="A3869" t="s">
        <v>132</v>
      </c>
      <c r="B3869">
        <v>20240722</v>
      </c>
      <c r="C3869">
        <v>490114</v>
      </c>
      <c r="D3869" t="s">
        <v>6190</v>
      </c>
      <c r="E3869" t="s">
        <v>9048</v>
      </c>
      <c r="F3869">
        <v>29</v>
      </c>
      <c r="G3869">
        <v>2172184</v>
      </c>
    </row>
    <row r="3870" spans="1:7" hidden="1">
      <c r="A3870" t="s">
        <v>132</v>
      </c>
      <c r="B3870">
        <v>20240722</v>
      </c>
      <c r="C3870">
        <v>490114</v>
      </c>
      <c r="D3870" t="s">
        <v>6190</v>
      </c>
      <c r="E3870" t="s">
        <v>8342</v>
      </c>
      <c r="F3870">
        <v>71</v>
      </c>
      <c r="G3870">
        <v>49614751</v>
      </c>
    </row>
    <row r="3871" spans="1:7" hidden="1">
      <c r="A3871" t="s">
        <v>132</v>
      </c>
      <c r="B3871">
        <v>20240722</v>
      </c>
      <c r="C3871">
        <v>490114</v>
      </c>
      <c r="D3871" t="s">
        <v>6190</v>
      </c>
      <c r="E3871" t="s">
        <v>1124</v>
      </c>
      <c r="F3871">
        <v>7</v>
      </c>
      <c r="G3871">
        <v>-133528</v>
      </c>
    </row>
    <row r="3872" spans="1:7" hidden="1">
      <c r="A3872" t="s">
        <v>132</v>
      </c>
      <c r="B3872">
        <v>20240722</v>
      </c>
      <c r="C3872">
        <v>490114</v>
      </c>
      <c r="D3872" t="s">
        <v>6190</v>
      </c>
      <c r="E3872" t="s">
        <v>1186</v>
      </c>
      <c r="F3872">
        <v>115</v>
      </c>
      <c r="G3872">
        <v>24286177</v>
      </c>
    </row>
    <row r="3873" spans="1:7" hidden="1">
      <c r="A3873" t="s">
        <v>132</v>
      </c>
      <c r="B3873">
        <v>20240722</v>
      </c>
      <c r="C3873">
        <v>490114</v>
      </c>
      <c r="D3873" t="s">
        <v>6190</v>
      </c>
      <c r="E3873" t="s">
        <v>1582</v>
      </c>
      <c r="F3873">
        <v>115</v>
      </c>
      <c r="G3873">
        <v>-480534</v>
      </c>
    </row>
    <row r="3874" spans="1:7" hidden="1">
      <c r="A3874" t="s">
        <v>132</v>
      </c>
      <c r="B3874">
        <v>20240722</v>
      </c>
      <c r="C3874">
        <v>490114</v>
      </c>
      <c r="D3874" t="s">
        <v>6190</v>
      </c>
      <c r="E3874" t="s">
        <v>8333</v>
      </c>
      <c r="F3874">
        <v>0</v>
      </c>
      <c r="G3874">
        <v>-359</v>
      </c>
    </row>
    <row r="3875" spans="1:7" hidden="1">
      <c r="A3875" t="s">
        <v>132</v>
      </c>
      <c r="B3875">
        <v>20240722</v>
      </c>
      <c r="C3875">
        <v>490114</v>
      </c>
      <c r="D3875" t="s">
        <v>6190</v>
      </c>
      <c r="E3875" t="s">
        <v>1583</v>
      </c>
      <c r="F3875">
        <v>0</v>
      </c>
      <c r="G3875">
        <v>-125265</v>
      </c>
    </row>
    <row r="3876" spans="1:7" hidden="1">
      <c r="A3876" t="s">
        <v>132</v>
      </c>
      <c r="B3876">
        <v>20240722</v>
      </c>
      <c r="C3876">
        <v>490114</v>
      </c>
      <c r="D3876" t="s">
        <v>6190</v>
      </c>
      <c r="E3876" t="s">
        <v>1207</v>
      </c>
      <c r="F3876">
        <v>0</v>
      </c>
      <c r="G3876">
        <v>-5578</v>
      </c>
    </row>
    <row r="3877" spans="1:7" hidden="1">
      <c r="A3877" t="s">
        <v>132</v>
      </c>
      <c r="B3877">
        <v>20240722</v>
      </c>
      <c r="C3877">
        <v>490114</v>
      </c>
      <c r="D3877" t="s">
        <v>6190</v>
      </c>
      <c r="E3877" t="s">
        <v>8358</v>
      </c>
      <c r="F3877">
        <v>0</v>
      </c>
      <c r="G3877">
        <v>-17687634</v>
      </c>
    </row>
    <row r="3878" spans="1:7" hidden="1">
      <c r="A3878" t="s">
        <v>132</v>
      </c>
      <c r="B3878">
        <v>20240723</v>
      </c>
      <c r="C3878">
        <v>490114</v>
      </c>
      <c r="D3878" t="s">
        <v>6190</v>
      </c>
      <c r="E3878" t="s">
        <v>1184</v>
      </c>
      <c r="F3878">
        <v>0</v>
      </c>
      <c r="G3878">
        <v>-339136</v>
      </c>
    </row>
    <row r="3879" spans="1:7" hidden="1">
      <c r="A3879" t="s">
        <v>132</v>
      </c>
      <c r="B3879">
        <v>20240723</v>
      </c>
      <c r="C3879">
        <v>490114</v>
      </c>
      <c r="D3879" t="s">
        <v>6190</v>
      </c>
      <c r="E3879" t="s">
        <v>1581</v>
      </c>
      <c r="F3879">
        <v>54</v>
      </c>
      <c r="G3879">
        <v>-22094105</v>
      </c>
    </row>
    <row r="3880" spans="1:7" hidden="1">
      <c r="A3880" t="s">
        <v>132</v>
      </c>
      <c r="B3880">
        <v>20240723</v>
      </c>
      <c r="C3880">
        <v>490114</v>
      </c>
      <c r="D3880" t="s">
        <v>6190</v>
      </c>
      <c r="E3880" t="s">
        <v>1085</v>
      </c>
      <c r="F3880">
        <v>0</v>
      </c>
      <c r="G3880">
        <v>-2336823</v>
      </c>
    </row>
    <row r="3881" spans="1:7" hidden="1">
      <c r="A3881" t="s">
        <v>132</v>
      </c>
      <c r="B3881">
        <v>20240723</v>
      </c>
      <c r="C3881">
        <v>490114</v>
      </c>
      <c r="D3881" t="s">
        <v>6190</v>
      </c>
      <c r="E3881" t="s">
        <v>1194</v>
      </c>
      <c r="F3881">
        <v>0</v>
      </c>
      <c r="G3881">
        <v>-57949528</v>
      </c>
    </row>
    <row r="3882" spans="1:7" hidden="1">
      <c r="A3882" t="s">
        <v>132</v>
      </c>
      <c r="B3882">
        <v>20240723</v>
      </c>
      <c r="C3882">
        <v>490114</v>
      </c>
      <c r="D3882" t="s">
        <v>6190</v>
      </c>
      <c r="E3882" t="s">
        <v>1181</v>
      </c>
      <c r="F3882">
        <v>37</v>
      </c>
      <c r="G3882">
        <v>8897055</v>
      </c>
    </row>
    <row r="3883" spans="1:7" hidden="1">
      <c r="A3883" t="s">
        <v>132</v>
      </c>
      <c r="B3883">
        <v>20240723</v>
      </c>
      <c r="C3883">
        <v>490114</v>
      </c>
      <c r="D3883" t="s">
        <v>6190</v>
      </c>
      <c r="E3883" t="s">
        <v>1084</v>
      </c>
      <c r="F3883">
        <v>42</v>
      </c>
      <c r="G3883">
        <v>12581293</v>
      </c>
    </row>
    <row r="3884" spans="1:7" hidden="1">
      <c r="A3884" t="s">
        <v>132</v>
      </c>
      <c r="B3884">
        <v>20240723</v>
      </c>
      <c r="C3884">
        <v>490114</v>
      </c>
      <c r="D3884" t="s">
        <v>6190</v>
      </c>
      <c r="E3884" t="s">
        <v>1035</v>
      </c>
      <c r="F3884">
        <v>348</v>
      </c>
      <c r="G3884">
        <v>11112592</v>
      </c>
    </row>
    <row r="3885" spans="1:7" hidden="1">
      <c r="A3885" t="s">
        <v>132</v>
      </c>
      <c r="B3885">
        <v>20240723</v>
      </c>
      <c r="C3885">
        <v>490114</v>
      </c>
      <c r="D3885" t="s">
        <v>6190</v>
      </c>
      <c r="E3885" t="s">
        <v>1066</v>
      </c>
      <c r="F3885">
        <v>71</v>
      </c>
      <c r="G3885">
        <v>10603857</v>
      </c>
    </row>
    <row r="3886" spans="1:7" hidden="1">
      <c r="A3886" t="s">
        <v>132</v>
      </c>
      <c r="B3886">
        <v>20240723</v>
      </c>
      <c r="C3886">
        <v>490114</v>
      </c>
      <c r="D3886" t="s">
        <v>6190</v>
      </c>
      <c r="E3886" t="s">
        <v>1064</v>
      </c>
      <c r="F3886">
        <v>0</v>
      </c>
      <c r="G3886">
        <v>-771196</v>
      </c>
    </row>
    <row r="3887" spans="1:7" hidden="1">
      <c r="A3887" t="s">
        <v>132</v>
      </c>
      <c r="B3887">
        <v>20240723</v>
      </c>
      <c r="C3887">
        <v>490114</v>
      </c>
      <c r="D3887" t="s">
        <v>6190</v>
      </c>
      <c r="E3887" t="s">
        <v>1092</v>
      </c>
      <c r="F3887">
        <v>0</v>
      </c>
      <c r="G3887">
        <v>-17321933</v>
      </c>
    </row>
    <row r="3888" spans="1:7" hidden="1">
      <c r="A3888" t="s">
        <v>132</v>
      </c>
      <c r="B3888">
        <v>20240723</v>
      </c>
      <c r="C3888">
        <v>490114</v>
      </c>
      <c r="D3888" t="s">
        <v>6190</v>
      </c>
      <c r="E3888" t="s">
        <v>9048</v>
      </c>
      <c r="F3888">
        <v>29</v>
      </c>
      <c r="G3888">
        <v>2172213</v>
      </c>
    </row>
    <row r="3889" spans="1:7" hidden="1">
      <c r="A3889" t="s">
        <v>132</v>
      </c>
      <c r="B3889">
        <v>20240723</v>
      </c>
      <c r="C3889">
        <v>490114</v>
      </c>
      <c r="D3889" t="s">
        <v>6190</v>
      </c>
      <c r="E3889" t="s">
        <v>8342</v>
      </c>
      <c r="F3889">
        <v>71</v>
      </c>
      <c r="G3889">
        <v>49614822</v>
      </c>
    </row>
    <row r="3890" spans="1:7" hidden="1">
      <c r="A3890" t="s">
        <v>132</v>
      </c>
      <c r="B3890">
        <v>20240723</v>
      </c>
      <c r="C3890">
        <v>490114</v>
      </c>
      <c r="D3890" t="s">
        <v>6190</v>
      </c>
      <c r="E3890" t="s">
        <v>1124</v>
      </c>
      <c r="F3890">
        <v>7</v>
      </c>
      <c r="G3890">
        <v>-133521</v>
      </c>
    </row>
    <row r="3891" spans="1:7" hidden="1">
      <c r="A3891" t="s">
        <v>132</v>
      </c>
      <c r="B3891">
        <v>20240723</v>
      </c>
      <c r="C3891">
        <v>490114</v>
      </c>
      <c r="D3891" t="s">
        <v>6190</v>
      </c>
      <c r="E3891" t="s">
        <v>1186</v>
      </c>
      <c r="F3891">
        <v>116</v>
      </c>
      <c r="G3891">
        <v>24286293</v>
      </c>
    </row>
    <row r="3892" spans="1:7" hidden="1">
      <c r="A3892" t="s">
        <v>132</v>
      </c>
      <c r="B3892">
        <v>20240723</v>
      </c>
      <c r="C3892">
        <v>490114</v>
      </c>
      <c r="D3892" t="s">
        <v>6190</v>
      </c>
      <c r="E3892" t="s">
        <v>1582</v>
      </c>
      <c r="F3892">
        <v>116</v>
      </c>
      <c r="G3892">
        <v>-480418</v>
      </c>
    </row>
    <row r="3893" spans="1:7" hidden="1">
      <c r="A3893" t="s">
        <v>132</v>
      </c>
      <c r="B3893">
        <v>20240723</v>
      </c>
      <c r="C3893">
        <v>490114</v>
      </c>
      <c r="D3893" t="s">
        <v>6190</v>
      </c>
      <c r="E3893" t="s">
        <v>8333</v>
      </c>
      <c r="F3893">
        <v>0</v>
      </c>
      <c r="G3893">
        <v>-359</v>
      </c>
    </row>
    <row r="3894" spans="1:7" hidden="1">
      <c r="A3894" t="s">
        <v>132</v>
      </c>
      <c r="B3894">
        <v>20240723</v>
      </c>
      <c r="C3894">
        <v>490114</v>
      </c>
      <c r="D3894" t="s">
        <v>6190</v>
      </c>
      <c r="E3894" t="s">
        <v>1583</v>
      </c>
      <c r="F3894">
        <v>0</v>
      </c>
      <c r="G3894">
        <v>-125265</v>
      </c>
    </row>
    <row r="3895" spans="1:7" hidden="1">
      <c r="A3895" t="s">
        <v>132</v>
      </c>
      <c r="B3895">
        <v>20240723</v>
      </c>
      <c r="C3895">
        <v>490114</v>
      </c>
      <c r="D3895" t="s">
        <v>6190</v>
      </c>
      <c r="E3895" t="s">
        <v>1207</v>
      </c>
      <c r="F3895">
        <v>0</v>
      </c>
      <c r="G3895">
        <v>-5578</v>
      </c>
    </row>
    <row r="3896" spans="1:7" hidden="1">
      <c r="A3896" t="s">
        <v>132</v>
      </c>
      <c r="B3896">
        <v>20240723</v>
      </c>
      <c r="C3896">
        <v>490114</v>
      </c>
      <c r="D3896" t="s">
        <v>6190</v>
      </c>
      <c r="E3896" t="s">
        <v>8358</v>
      </c>
      <c r="F3896">
        <v>0</v>
      </c>
      <c r="G3896">
        <v>-17687634</v>
      </c>
    </row>
    <row r="3897" spans="1:7" hidden="1">
      <c r="A3897" t="s">
        <v>132</v>
      </c>
      <c r="B3897">
        <v>20240724</v>
      </c>
      <c r="C3897">
        <v>490114</v>
      </c>
      <c r="D3897" t="s">
        <v>6190</v>
      </c>
      <c r="E3897" t="s">
        <v>1184</v>
      </c>
      <c r="F3897">
        <v>0</v>
      </c>
      <c r="G3897">
        <v>-339136</v>
      </c>
    </row>
    <row r="3898" spans="1:7" hidden="1">
      <c r="A3898" t="s">
        <v>132</v>
      </c>
      <c r="B3898">
        <v>20240724</v>
      </c>
      <c r="C3898">
        <v>490114</v>
      </c>
      <c r="D3898" t="s">
        <v>6190</v>
      </c>
      <c r="E3898" t="s">
        <v>1581</v>
      </c>
      <c r="F3898">
        <v>56</v>
      </c>
      <c r="G3898">
        <v>-22094049</v>
      </c>
    </row>
    <row r="3899" spans="1:7" hidden="1">
      <c r="A3899" t="s">
        <v>132</v>
      </c>
      <c r="B3899">
        <v>20240724</v>
      </c>
      <c r="C3899">
        <v>490114</v>
      </c>
      <c r="D3899" t="s">
        <v>6190</v>
      </c>
      <c r="E3899" t="s">
        <v>1085</v>
      </c>
      <c r="F3899">
        <v>0</v>
      </c>
      <c r="G3899">
        <v>-2336823</v>
      </c>
    </row>
    <row r="3900" spans="1:7" hidden="1">
      <c r="A3900" t="s">
        <v>132</v>
      </c>
      <c r="B3900">
        <v>20240724</v>
      </c>
      <c r="C3900">
        <v>490114</v>
      </c>
      <c r="D3900" t="s">
        <v>6190</v>
      </c>
      <c r="E3900" t="s">
        <v>1194</v>
      </c>
      <c r="F3900">
        <v>0</v>
      </c>
      <c r="G3900">
        <v>-57949528</v>
      </c>
    </row>
    <row r="3901" spans="1:7" hidden="1">
      <c r="A3901" t="s">
        <v>132</v>
      </c>
      <c r="B3901">
        <v>20240724</v>
      </c>
      <c r="C3901">
        <v>490114</v>
      </c>
      <c r="D3901" t="s">
        <v>6190</v>
      </c>
      <c r="E3901" t="s">
        <v>1181</v>
      </c>
      <c r="F3901">
        <v>38</v>
      </c>
      <c r="G3901">
        <v>8897093</v>
      </c>
    </row>
    <row r="3902" spans="1:7" hidden="1">
      <c r="A3902" t="s">
        <v>132</v>
      </c>
      <c r="B3902">
        <v>20240724</v>
      </c>
      <c r="C3902">
        <v>490114</v>
      </c>
      <c r="D3902" t="s">
        <v>6190</v>
      </c>
      <c r="E3902" t="s">
        <v>1084</v>
      </c>
      <c r="F3902">
        <v>43</v>
      </c>
      <c r="G3902">
        <v>12581336</v>
      </c>
    </row>
    <row r="3903" spans="1:7" hidden="1">
      <c r="A3903" t="s">
        <v>132</v>
      </c>
      <c r="B3903">
        <v>20240724</v>
      </c>
      <c r="C3903">
        <v>490114</v>
      </c>
      <c r="D3903" t="s">
        <v>6190</v>
      </c>
      <c r="E3903" t="s">
        <v>1035</v>
      </c>
      <c r="F3903">
        <v>367</v>
      </c>
      <c r="G3903">
        <v>11112959</v>
      </c>
    </row>
    <row r="3904" spans="1:7" hidden="1">
      <c r="A3904" t="s">
        <v>132</v>
      </c>
      <c r="B3904">
        <v>20240724</v>
      </c>
      <c r="C3904">
        <v>490114</v>
      </c>
      <c r="D3904" t="s">
        <v>6190</v>
      </c>
      <c r="E3904" t="s">
        <v>1066</v>
      </c>
      <c r="F3904">
        <v>75</v>
      </c>
      <c r="G3904">
        <v>10603932</v>
      </c>
    </row>
    <row r="3905" spans="1:7" hidden="1">
      <c r="A3905" t="s">
        <v>132</v>
      </c>
      <c r="B3905">
        <v>20240724</v>
      </c>
      <c r="C3905">
        <v>490114</v>
      </c>
      <c r="D3905" t="s">
        <v>6190</v>
      </c>
      <c r="E3905" t="s">
        <v>1064</v>
      </c>
      <c r="F3905">
        <v>0</v>
      </c>
      <c r="G3905">
        <v>-771196</v>
      </c>
    </row>
    <row r="3906" spans="1:7" hidden="1">
      <c r="A3906" t="s">
        <v>132</v>
      </c>
      <c r="B3906">
        <v>20240724</v>
      </c>
      <c r="C3906">
        <v>490114</v>
      </c>
      <c r="D3906" t="s">
        <v>6190</v>
      </c>
      <c r="E3906" t="s">
        <v>1092</v>
      </c>
      <c r="F3906">
        <v>0</v>
      </c>
      <c r="G3906">
        <v>-17321933</v>
      </c>
    </row>
    <row r="3907" spans="1:7" hidden="1">
      <c r="A3907" t="s">
        <v>132</v>
      </c>
      <c r="B3907">
        <v>20240724</v>
      </c>
      <c r="C3907">
        <v>490114</v>
      </c>
      <c r="D3907" t="s">
        <v>6190</v>
      </c>
      <c r="E3907" t="s">
        <v>9048</v>
      </c>
      <c r="F3907">
        <v>31</v>
      </c>
      <c r="G3907">
        <v>2172244</v>
      </c>
    </row>
    <row r="3908" spans="1:7" hidden="1">
      <c r="A3908" t="s">
        <v>132</v>
      </c>
      <c r="B3908">
        <v>20240724</v>
      </c>
      <c r="C3908">
        <v>490114</v>
      </c>
      <c r="D3908" t="s">
        <v>6190</v>
      </c>
      <c r="E3908" t="s">
        <v>8342</v>
      </c>
      <c r="F3908">
        <v>75</v>
      </c>
      <c r="G3908">
        <v>49614897</v>
      </c>
    </row>
    <row r="3909" spans="1:7" hidden="1">
      <c r="A3909" t="s">
        <v>132</v>
      </c>
      <c r="B3909">
        <v>20240724</v>
      </c>
      <c r="C3909">
        <v>490114</v>
      </c>
      <c r="D3909" t="s">
        <v>6190</v>
      </c>
      <c r="E3909" t="s">
        <v>1124</v>
      </c>
      <c r="F3909">
        <v>7</v>
      </c>
      <c r="G3909">
        <v>-133514</v>
      </c>
    </row>
    <row r="3910" spans="1:7" hidden="1">
      <c r="A3910" t="s">
        <v>132</v>
      </c>
      <c r="B3910">
        <v>20240724</v>
      </c>
      <c r="C3910">
        <v>490114</v>
      </c>
      <c r="D3910" t="s">
        <v>6190</v>
      </c>
      <c r="E3910" t="s">
        <v>1186</v>
      </c>
      <c r="F3910">
        <v>121</v>
      </c>
      <c r="G3910">
        <v>24286414</v>
      </c>
    </row>
    <row r="3911" spans="1:7" hidden="1">
      <c r="A3911" t="s">
        <v>132</v>
      </c>
      <c r="B3911">
        <v>20240724</v>
      </c>
      <c r="C3911">
        <v>490114</v>
      </c>
      <c r="D3911" t="s">
        <v>6190</v>
      </c>
      <c r="E3911" t="s">
        <v>1582</v>
      </c>
      <c r="F3911">
        <v>121</v>
      </c>
      <c r="G3911">
        <v>-480297</v>
      </c>
    </row>
    <row r="3912" spans="1:7" hidden="1">
      <c r="A3912" t="s">
        <v>132</v>
      </c>
      <c r="B3912">
        <v>20240724</v>
      </c>
      <c r="C3912">
        <v>490114</v>
      </c>
      <c r="D3912" t="s">
        <v>6190</v>
      </c>
      <c r="E3912" t="s">
        <v>8333</v>
      </c>
      <c r="F3912">
        <v>0</v>
      </c>
      <c r="G3912">
        <v>-359</v>
      </c>
    </row>
    <row r="3913" spans="1:7" hidden="1">
      <c r="A3913" t="s">
        <v>132</v>
      </c>
      <c r="B3913">
        <v>20240724</v>
      </c>
      <c r="C3913">
        <v>490114</v>
      </c>
      <c r="D3913" t="s">
        <v>6190</v>
      </c>
      <c r="E3913" t="s">
        <v>1583</v>
      </c>
      <c r="F3913">
        <v>0</v>
      </c>
      <c r="G3913">
        <v>-125265</v>
      </c>
    </row>
    <row r="3914" spans="1:7" hidden="1">
      <c r="A3914" t="s">
        <v>132</v>
      </c>
      <c r="B3914">
        <v>20240724</v>
      </c>
      <c r="C3914">
        <v>490114</v>
      </c>
      <c r="D3914" t="s">
        <v>6190</v>
      </c>
      <c r="E3914" t="s">
        <v>1207</v>
      </c>
      <c r="F3914">
        <v>0</v>
      </c>
      <c r="G3914">
        <v>-5578</v>
      </c>
    </row>
    <row r="3915" spans="1:7" hidden="1">
      <c r="A3915" t="s">
        <v>132</v>
      </c>
      <c r="B3915">
        <v>20240724</v>
      </c>
      <c r="C3915">
        <v>490114</v>
      </c>
      <c r="D3915" t="s">
        <v>6190</v>
      </c>
      <c r="E3915" t="s">
        <v>8358</v>
      </c>
      <c r="F3915">
        <v>0</v>
      </c>
      <c r="G3915">
        <v>-17687634</v>
      </c>
    </row>
    <row r="3916" spans="1:7" hidden="1">
      <c r="A3916" t="s">
        <v>132</v>
      </c>
      <c r="B3916">
        <v>20240725</v>
      </c>
      <c r="C3916">
        <v>490114</v>
      </c>
      <c r="D3916" t="s">
        <v>6190</v>
      </c>
      <c r="E3916" t="s">
        <v>1184</v>
      </c>
      <c r="F3916">
        <v>0</v>
      </c>
      <c r="G3916">
        <v>-339136</v>
      </c>
    </row>
    <row r="3917" spans="1:7" hidden="1">
      <c r="A3917" t="s">
        <v>132</v>
      </c>
      <c r="B3917">
        <v>20240725</v>
      </c>
      <c r="C3917">
        <v>490114</v>
      </c>
      <c r="D3917" t="s">
        <v>6190</v>
      </c>
      <c r="E3917" t="s">
        <v>1581</v>
      </c>
      <c r="F3917">
        <v>54</v>
      </c>
      <c r="G3917">
        <v>-22093995</v>
      </c>
    </row>
    <row r="3918" spans="1:7" hidden="1">
      <c r="A3918" t="s">
        <v>132</v>
      </c>
      <c r="B3918">
        <v>20240725</v>
      </c>
      <c r="C3918">
        <v>490114</v>
      </c>
      <c r="D3918" t="s">
        <v>6190</v>
      </c>
      <c r="E3918" t="s">
        <v>1085</v>
      </c>
      <c r="F3918">
        <v>0</v>
      </c>
      <c r="G3918">
        <v>-2336823</v>
      </c>
    </row>
    <row r="3919" spans="1:7" hidden="1">
      <c r="A3919" t="s">
        <v>132</v>
      </c>
      <c r="B3919">
        <v>20240725</v>
      </c>
      <c r="C3919">
        <v>490114</v>
      </c>
      <c r="D3919" t="s">
        <v>6190</v>
      </c>
      <c r="E3919" t="s">
        <v>1194</v>
      </c>
      <c r="F3919">
        <v>0</v>
      </c>
      <c r="G3919">
        <v>-57949528</v>
      </c>
    </row>
    <row r="3920" spans="1:7" hidden="1">
      <c r="A3920" t="s">
        <v>132</v>
      </c>
      <c r="B3920">
        <v>20240725</v>
      </c>
      <c r="C3920">
        <v>490114</v>
      </c>
      <c r="D3920" t="s">
        <v>6190</v>
      </c>
      <c r="E3920" t="s">
        <v>1181</v>
      </c>
      <c r="F3920">
        <v>37</v>
      </c>
      <c r="G3920">
        <v>8897130</v>
      </c>
    </row>
    <row r="3921" spans="1:7" hidden="1">
      <c r="A3921" t="s">
        <v>132</v>
      </c>
      <c r="B3921">
        <v>20240725</v>
      </c>
      <c r="C3921">
        <v>490114</v>
      </c>
      <c r="D3921" t="s">
        <v>6190</v>
      </c>
      <c r="E3921" t="s">
        <v>1084</v>
      </c>
      <c r="F3921">
        <v>42</v>
      </c>
      <c r="G3921">
        <v>12581378</v>
      </c>
    </row>
    <row r="3922" spans="1:7" hidden="1">
      <c r="A3922" t="s">
        <v>132</v>
      </c>
      <c r="B3922">
        <v>20240725</v>
      </c>
      <c r="C3922">
        <v>490114</v>
      </c>
      <c r="D3922" t="s">
        <v>6190</v>
      </c>
      <c r="E3922" t="s">
        <v>1035</v>
      </c>
      <c r="F3922">
        <v>353</v>
      </c>
      <c r="G3922">
        <v>11113312</v>
      </c>
    </row>
    <row r="3923" spans="1:7" hidden="1">
      <c r="A3923" t="s">
        <v>132</v>
      </c>
      <c r="B3923">
        <v>20240725</v>
      </c>
      <c r="C3923">
        <v>490114</v>
      </c>
      <c r="D3923" t="s">
        <v>6190</v>
      </c>
      <c r="E3923" t="s">
        <v>1066</v>
      </c>
      <c r="F3923">
        <v>72</v>
      </c>
      <c r="G3923">
        <v>10604004</v>
      </c>
    </row>
    <row r="3924" spans="1:7" hidden="1">
      <c r="A3924" t="s">
        <v>132</v>
      </c>
      <c r="B3924">
        <v>20240725</v>
      </c>
      <c r="C3924">
        <v>490114</v>
      </c>
      <c r="D3924" t="s">
        <v>6190</v>
      </c>
      <c r="E3924" t="s">
        <v>1064</v>
      </c>
      <c r="F3924">
        <v>0</v>
      </c>
      <c r="G3924">
        <v>-771196</v>
      </c>
    </row>
    <row r="3925" spans="1:7" hidden="1">
      <c r="A3925" t="s">
        <v>132</v>
      </c>
      <c r="B3925">
        <v>20240725</v>
      </c>
      <c r="C3925">
        <v>490114</v>
      </c>
      <c r="D3925" t="s">
        <v>6190</v>
      </c>
      <c r="E3925" t="s">
        <v>1092</v>
      </c>
      <c r="F3925">
        <v>0</v>
      </c>
      <c r="G3925">
        <v>-17321933</v>
      </c>
    </row>
    <row r="3926" spans="1:7" hidden="1">
      <c r="A3926" t="s">
        <v>132</v>
      </c>
      <c r="B3926">
        <v>20240725</v>
      </c>
      <c r="C3926">
        <v>490114</v>
      </c>
      <c r="D3926" t="s">
        <v>6190</v>
      </c>
      <c r="E3926" t="s">
        <v>9048</v>
      </c>
      <c r="F3926">
        <v>29</v>
      </c>
      <c r="G3926">
        <v>2172273</v>
      </c>
    </row>
    <row r="3927" spans="1:7" hidden="1">
      <c r="A3927" t="s">
        <v>132</v>
      </c>
      <c r="B3927">
        <v>20240725</v>
      </c>
      <c r="C3927">
        <v>490114</v>
      </c>
      <c r="D3927" t="s">
        <v>6190</v>
      </c>
      <c r="E3927" t="s">
        <v>8342</v>
      </c>
      <c r="F3927">
        <v>72</v>
      </c>
      <c r="G3927">
        <v>49614969</v>
      </c>
    </row>
    <row r="3928" spans="1:7" hidden="1">
      <c r="A3928" t="s">
        <v>132</v>
      </c>
      <c r="B3928">
        <v>20240725</v>
      </c>
      <c r="C3928">
        <v>490114</v>
      </c>
      <c r="D3928" t="s">
        <v>6190</v>
      </c>
      <c r="E3928" t="s">
        <v>1124</v>
      </c>
      <c r="F3928">
        <v>7</v>
      </c>
      <c r="G3928">
        <v>-133507</v>
      </c>
    </row>
    <row r="3929" spans="1:7" hidden="1">
      <c r="A3929" t="s">
        <v>132</v>
      </c>
      <c r="B3929">
        <v>20240725</v>
      </c>
      <c r="C3929">
        <v>490114</v>
      </c>
      <c r="D3929" t="s">
        <v>6190</v>
      </c>
      <c r="E3929" t="s">
        <v>1186</v>
      </c>
      <c r="F3929">
        <v>117</v>
      </c>
      <c r="G3929">
        <v>24286531</v>
      </c>
    </row>
    <row r="3930" spans="1:7" hidden="1">
      <c r="A3930" t="s">
        <v>132</v>
      </c>
      <c r="B3930">
        <v>20240725</v>
      </c>
      <c r="C3930">
        <v>490114</v>
      </c>
      <c r="D3930" t="s">
        <v>6190</v>
      </c>
      <c r="E3930" t="s">
        <v>1582</v>
      </c>
      <c r="F3930">
        <v>117</v>
      </c>
      <c r="G3930">
        <v>-480180</v>
      </c>
    </row>
    <row r="3931" spans="1:7" hidden="1">
      <c r="A3931" t="s">
        <v>132</v>
      </c>
      <c r="B3931">
        <v>20240725</v>
      </c>
      <c r="C3931">
        <v>490114</v>
      </c>
      <c r="D3931" t="s">
        <v>6190</v>
      </c>
      <c r="E3931" t="s">
        <v>8333</v>
      </c>
      <c r="F3931">
        <v>0</v>
      </c>
      <c r="G3931">
        <v>-359</v>
      </c>
    </row>
    <row r="3932" spans="1:7" hidden="1">
      <c r="A3932" t="s">
        <v>132</v>
      </c>
      <c r="B3932">
        <v>20240725</v>
      </c>
      <c r="C3932">
        <v>490114</v>
      </c>
      <c r="D3932" t="s">
        <v>6190</v>
      </c>
      <c r="E3932" t="s">
        <v>1583</v>
      </c>
      <c r="F3932">
        <v>0</v>
      </c>
      <c r="G3932">
        <v>-125265</v>
      </c>
    </row>
    <row r="3933" spans="1:7" hidden="1">
      <c r="A3933" t="s">
        <v>132</v>
      </c>
      <c r="B3933">
        <v>20240725</v>
      </c>
      <c r="C3933">
        <v>490114</v>
      </c>
      <c r="D3933" t="s">
        <v>6190</v>
      </c>
      <c r="E3933" t="s">
        <v>1207</v>
      </c>
      <c r="F3933">
        <v>0</v>
      </c>
      <c r="G3933">
        <v>-5578</v>
      </c>
    </row>
    <row r="3934" spans="1:7" hidden="1">
      <c r="A3934" t="s">
        <v>132</v>
      </c>
      <c r="B3934">
        <v>20240725</v>
      </c>
      <c r="C3934">
        <v>490114</v>
      </c>
      <c r="D3934" t="s">
        <v>6190</v>
      </c>
      <c r="E3934" t="s">
        <v>8358</v>
      </c>
      <c r="F3934">
        <v>0</v>
      </c>
      <c r="G3934">
        <v>-17687634</v>
      </c>
    </row>
    <row r="3935" spans="1:7" hidden="1">
      <c r="A3935" t="s">
        <v>132</v>
      </c>
      <c r="B3935">
        <v>20240726</v>
      </c>
      <c r="C3935">
        <v>490114</v>
      </c>
      <c r="D3935" t="s">
        <v>6190</v>
      </c>
      <c r="E3935" t="s">
        <v>1184</v>
      </c>
      <c r="F3935">
        <v>0</v>
      </c>
      <c r="G3935">
        <v>-339136</v>
      </c>
    </row>
    <row r="3936" spans="1:7" hidden="1">
      <c r="A3936" t="s">
        <v>132</v>
      </c>
      <c r="B3936">
        <v>20240726</v>
      </c>
      <c r="C3936">
        <v>490114</v>
      </c>
      <c r="D3936" t="s">
        <v>6190</v>
      </c>
      <c r="E3936" t="s">
        <v>1581</v>
      </c>
      <c r="F3936">
        <v>58</v>
      </c>
      <c r="G3936">
        <v>-22093937</v>
      </c>
    </row>
    <row r="3937" spans="1:7" hidden="1">
      <c r="A3937" t="s">
        <v>132</v>
      </c>
      <c r="B3937">
        <v>20240726</v>
      </c>
      <c r="C3937">
        <v>490114</v>
      </c>
      <c r="D3937" t="s">
        <v>6190</v>
      </c>
      <c r="E3937" t="s">
        <v>1085</v>
      </c>
      <c r="F3937">
        <v>0</v>
      </c>
      <c r="G3937">
        <v>-2336823</v>
      </c>
    </row>
    <row r="3938" spans="1:7" hidden="1">
      <c r="A3938" t="s">
        <v>132</v>
      </c>
      <c r="B3938">
        <v>20240726</v>
      </c>
      <c r="C3938">
        <v>490114</v>
      </c>
      <c r="D3938" t="s">
        <v>6190</v>
      </c>
      <c r="E3938" t="s">
        <v>1194</v>
      </c>
      <c r="F3938">
        <v>0</v>
      </c>
      <c r="G3938">
        <v>-57949528</v>
      </c>
    </row>
    <row r="3939" spans="1:7" hidden="1">
      <c r="A3939" t="s">
        <v>132</v>
      </c>
      <c r="B3939">
        <v>20240726</v>
      </c>
      <c r="C3939">
        <v>490114</v>
      </c>
      <c r="D3939" t="s">
        <v>6190</v>
      </c>
      <c r="E3939" t="s">
        <v>1181</v>
      </c>
      <c r="F3939">
        <v>40</v>
      </c>
      <c r="G3939">
        <v>8897170</v>
      </c>
    </row>
    <row r="3940" spans="1:7" hidden="1">
      <c r="A3940" t="s">
        <v>132</v>
      </c>
      <c r="B3940">
        <v>20240726</v>
      </c>
      <c r="C3940">
        <v>490114</v>
      </c>
      <c r="D3940" t="s">
        <v>6190</v>
      </c>
      <c r="E3940" t="s">
        <v>1084</v>
      </c>
      <c r="F3940">
        <v>45</v>
      </c>
      <c r="G3940">
        <v>12581423</v>
      </c>
    </row>
    <row r="3941" spans="1:7" hidden="1">
      <c r="A3941" t="s">
        <v>132</v>
      </c>
      <c r="B3941">
        <v>20240726</v>
      </c>
      <c r="C3941">
        <v>490114</v>
      </c>
      <c r="D3941" t="s">
        <v>6190</v>
      </c>
      <c r="E3941" t="s">
        <v>1035</v>
      </c>
      <c r="F3941">
        <v>377</v>
      </c>
      <c r="G3941">
        <v>11113689</v>
      </c>
    </row>
    <row r="3942" spans="1:7" hidden="1">
      <c r="A3942" t="s">
        <v>132</v>
      </c>
      <c r="B3942">
        <v>20240726</v>
      </c>
      <c r="C3942">
        <v>490114</v>
      </c>
      <c r="D3942" t="s">
        <v>6190</v>
      </c>
      <c r="E3942" t="s">
        <v>1066</v>
      </c>
      <c r="F3942">
        <v>77</v>
      </c>
      <c r="G3942">
        <v>10604081</v>
      </c>
    </row>
    <row r="3943" spans="1:7" hidden="1">
      <c r="A3943" t="s">
        <v>132</v>
      </c>
      <c r="B3943">
        <v>20240726</v>
      </c>
      <c r="C3943">
        <v>490114</v>
      </c>
      <c r="D3943" t="s">
        <v>6190</v>
      </c>
      <c r="E3943" t="s">
        <v>1064</v>
      </c>
      <c r="F3943">
        <v>0</v>
      </c>
      <c r="G3943">
        <v>-771196</v>
      </c>
    </row>
    <row r="3944" spans="1:7" hidden="1">
      <c r="A3944" t="s">
        <v>132</v>
      </c>
      <c r="B3944">
        <v>20240726</v>
      </c>
      <c r="C3944">
        <v>490114</v>
      </c>
      <c r="D3944" t="s">
        <v>6190</v>
      </c>
      <c r="E3944" t="s">
        <v>1092</v>
      </c>
      <c r="F3944">
        <v>0</v>
      </c>
      <c r="G3944">
        <v>-17321933</v>
      </c>
    </row>
    <row r="3945" spans="1:7" hidden="1">
      <c r="A3945" t="s">
        <v>132</v>
      </c>
      <c r="B3945">
        <v>20240726</v>
      </c>
      <c r="C3945">
        <v>490114</v>
      </c>
      <c r="D3945" t="s">
        <v>6190</v>
      </c>
      <c r="E3945" t="s">
        <v>9048</v>
      </c>
      <c r="F3945">
        <v>32</v>
      </c>
      <c r="G3945">
        <v>2172305</v>
      </c>
    </row>
    <row r="3946" spans="1:7" hidden="1">
      <c r="A3946" t="s">
        <v>132</v>
      </c>
      <c r="B3946">
        <v>20240726</v>
      </c>
      <c r="C3946">
        <v>490114</v>
      </c>
      <c r="D3946" t="s">
        <v>6190</v>
      </c>
      <c r="E3946" t="s">
        <v>8342</v>
      </c>
      <c r="F3946">
        <v>77</v>
      </c>
      <c r="G3946">
        <v>49615046</v>
      </c>
    </row>
    <row r="3947" spans="1:7" hidden="1">
      <c r="A3947" t="s">
        <v>132</v>
      </c>
      <c r="B3947">
        <v>20240726</v>
      </c>
      <c r="C3947">
        <v>490114</v>
      </c>
      <c r="D3947" t="s">
        <v>6190</v>
      </c>
      <c r="E3947" t="s">
        <v>1124</v>
      </c>
      <c r="F3947">
        <v>8</v>
      </c>
      <c r="G3947">
        <v>-133499</v>
      </c>
    </row>
    <row r="3948" spans="1:7" hidden="1">
      <c r="A3948" t="s">
        <v>132</v>
      </c>
      <c r="B3948">
        <v>20240726</v>
      </c>
      <c r="C3948">
        <v>490114</v>
      </c>
      <c r="D3948" t="s">
        <v>6190</v>
      </c>
      <c r="E3948" t="s">
        <v>1186</v>
      </c>
      <c r="F3948">
        <v>125</v>
      </c>
      <c r="G3948">
        <v>24286656</v>
      </c>
    </row>
    <row r="3949" spans="1:7" hidden="1">
      <c r="A3949" t="s">
        <v>132</v>
      </c>
      <c r="B3949">
        <v>20240726</v>
      </c>
      <c r="C3949">
        <v>490114</v>
      </c>
      <c r="D3949" t="s">
        <v>6190</v>
      </c>
      <c r="E3949" t="s">
        <v>1582</v>
      </c>
      <c r="F3949">
        <v>125</v>
      </c>
      <c r="G3949">
        <v>-480055</v>
      </c>
    </row>
    <row r="3950" spans="1:7" hidden="1">
      <c r="A3950" t="s">
        <v>132</v>
      </c>
      <c r="B3950">
        <v>20240726</v>
      </c>
      <c r="C3950">
        <v>490114</v>
      </c>
      <c r="D3950" t="s">
        <v>6190</v>
      </c>
      <c r="E3950" t="s">
        <v>8333</v>
      </c>
      <c r="F3950">
        <v>0</v>
      </c>
      <c r="G3950">
        <v>-359</v>
      </c>
    </row>
    <row r="3951" spans="1:7" hidden="1">
      <c r="A3951" t="s">
        <v>132</v>
      </c>
      <c r="B3951">
        <v>20240726</v>
      </c>
      <c r="C3951">
        <v>490114</v>
      </c>
      <c r="D3951" t="s">
        <v>6190</v>
      </c>
      <c r="E3951" t="s">
        <v>1583</v>
      </c>
      <c r="F3951">
        <v>0</v>
      </c>
      <c r="G3951">
        <v>-125265</v>
      </c>
    </row>
    <row r="3952" spans="1:7" hidden="1">
      <c r="A3952" t="s">
        <v>132</v>
      </c>
      <c r="B3952">
        <v>20240726</v>
      </c>
      <c r="C3952">
        <v>490114</v>
      </c>
      <c r="D3952" t="s">
        <v>6190</v>
      </c>
      <c r="E3952" t="s">
        <v>1207</v>
      </c>
      <c r="F3952">
        <v>0</v>
      </c>
      <c r="G3952">
        <v>-5578</v>
      </c>
    </row>
    <row r="3953" spans="1:7" hidden="1">
      <c r="A3953" t="s">
        <v>132</v>
      </c>
      <c r="B3953">
        <v>20240726</v>
      </c>
      <c r="C3953">
        <v>490114</v>
      </c>
      <c r="D3953" t="s">
        <v>6190</v>
      </c>
      <c r="E3953" t="s">
        <v>8358</v>
      </c>
      <c r="F3953">
        <v>0</v>
      </c>
      <c r="G3953">
        <v>-17687634</v>
      </c>
    </row>
    <row r="3954" spans="1:7" hidden="1">
      <c r="A3954" t="s">
        <v>132</v>
      </c>
      <c r="B3954">
        <v>20240727</v>
      </c>
      <c r="C3954">
        <v>490114</v>
      </c>
      <c r="D3954" t="s">
        <v>6190</v>
      </c>
      <c r="E3954" t="s">
        <v>1184</v>
      </c>
      <c r="F3954">
        <v>0</v>
      </c>
      <c r="G3954">
        <v>-339136</v>
      </c>
    </row>
    <row r="3955" spans="1:7" hidden="1">
      <c r="A3955" t="s">
        <v>132</v>
      </c>
      <c r="B3955">
        <v>20240727</v>
      </c>
      <c r="C3955">
        <v>490114</v>
      </c>
      <c r="D3955" t="s">
        <v>6190</v>
      </c>
      <c r="E3955" t="s">
        <v>1581</v>
      </c>
      <c r="F3955">
        <v>58</v>
      </c>
      <c r="G3955">
        <v>-22093879</v>
      </c>
    </row>
    <row r="3956" spans="1:7" hidden="1">
      <c r="A3956" t="s">
        <v>132</v>
      </c>
      <c r="B3956">
        <v>20240727</v>
      </c>
      <c r="C3956">
        <v>490114</v>
      </c>
      <c r="D3956" t="s">
        <v>6190</v>
      </c>
      <c r="E3956" t="s">
        <v>1085</v>
      </c>
      <c r="F3956">
        <v>0</v>
      </c>
      <c r="G3956">
        <v>-2336823</v>
      </c>
    </row>
    <row r="3957" spans="1:7" hidden="1">
      <c r="A3957" t="s">
        <v>132</v>
      </c>
      <c r="B3957">
        <v>20240727</v>
      </c>
      <c r="C3957">
        <v>490114</v>
      </c>
      <c r="D3957" t="s">
        <v>6190</v>
      </c>
      <c r="E3957" t="s">
        <v>1194</v>
      </c>
      <c r="F3957">
        <v>0</v>
      </c>
      <c r="G3957">
        <v>-57949528</v>
      </c>
    </row>
    <row r="3958" spans="1:7" hidden="1">
      <c r="A3958" t="s">
        <v>132</v>
      </c>
      <c r="B3958">
        <v>20240727</v>
      </c>
      <c r="C3958">
        <v>490114</v>
      </c>
      <c r="D3958" t="s">
        <v>6190</v>
      </c>
      <c r="E3958" t="s">
        <v>1181</v>
      </c>
      <c r="F3958">
        <v>40</v>
      </c>
      <c r="G3958">
        <v>8897210</v>
      </c>
    </row>
    <row r="3959" spans="1:7" hidden="1">
      <c r="A3959" t="s">
        <v>132</v>
      </c>
      <c r="B3959">
        <v>20240727</v>
      </c>
      <c r="C3959">
        <v>490114</v>
      </c>
      <c r="D3959" t="s">
        <v>6190</v>
      </c>
      <c r="E3959" t="s">
        <v>1084</v>
      </c>
      <c r="F3959">
        <v>45</v>
      </c>
      <c r="G3959">
        <v>12581468</v>
      </c>
    </row>
    <row r="3960" spans="1:7" hidden="1">
      <c r="A3960" t="s">
        <v>132</v>
      </c>
      <c r="B3960">
        <v>20240727</v>
      </c>
      <c r="C3960">
        <v>490114</v>
      </c>
      <c r="D3960" t="s">
        <v>6190</v>
      </c>
      <c r="E3960" t="s">
        <v>1035</v>
      </c>
      <c r="F3960">
        <v>377</v>
      </c>
      <c r="G3960">
        <v>11114066</v>
      </c>
    </row>
    <row r="3961" spans="1:7" hidden="1">
      <c r="A3961" t="s">
        <v>132</v>
      </c>
      <c r="B3961">
        <v>20240727</v>
      </c>
      <c r="C3961">
        <v>490114</v>
      </c>
      <c r="D3961" t="s">
        <v>6190</v>
      </c>
      <c r="E3961" t="s">
        <v>1066</v>
      </c>
      <c r="F3961">
        <v>77</v>
      </c>
      <c r="G3961">
        <v>10604158</v>
      </c>
    </row>
    <row r="3962" spans="1:7" hidden="1">
      <c r="A3962" t="s">
        <v>132</v>
      </c>
      <c r="B3962">
        <v>20240727</v>
      </c>
      <c r="C3962">
        <v>490114</v>
      </c>
      <c r="D3962" t="s">
        <v>6190</v>
      </c>
      <c r="E3962" t="s">
        <v>1064</v>
      </c>
      <c r="F3962">
        <v>0</v>
      </c>
      <c r="G3962">
        <v>-771196</v>
      </c>
    </row>
    <row r="3963" spans="1:7" hidden="1">
      <c r="A3963" t="s">
        <v>132</v>
      </c>
      <c r="B3963">
        <v>20240727</v>
      </c>
      <c r="C3963">
        <v>490114</v>
      </c>
      <c r="D3963" t="s">
        <v>6190</v>
      </c>
      <c r="E3963" t="s">
        <v>1092</v>
      </c>
      <c r="F3963">
        <v>0</v>
      </c>
      <c r="G3963">
        <v>-17321933</v>
      </c>
    </row>
    <row r="3964" spans="1:7" hidden="1">
      <c r="A3964" t="s">
        <v>132</v>
      </c>
      <c r="B3964">
        <v>20240727</v>
      </c>
      <c r="C3964">
        <v>490114</v>
      </c>
      <c r="D3964" t="s">
        <v>6190</v>
      </c>
      <c r="E3964" t="s">
        <v>9048</v>
      </c>
      <c r="F3964">
        <v>32</v>
      </c>
      <c r="G3964">
        <v>2172337</v>
      </c>
    </row>
    <row r="3965" spans="1:7" hidden="1">
      <c r="A3965" t="s">
        <v>132</v>
      </c>
      <c r="B3965">
        <v>20240727</v>
      </c>
      <c r="C3965">
        <v>490114</v>
      </c>
      <c r="D3965" t="s">
        <v>6190</v>
      </c>
      <c r="E3965" t="s">
        <v>8342</v>
      </c>
      <c r="F3965">
        <v>77</v>
      </c>
      <c r="G3965">
        <v>49615123</v>
      </c>
    </row>
    <row r="3966" spans="1:7" hidden="1">
      <c r="A3966" t="s">
        <v>132</v>
      </c>
      <c r="B3966">
        <v>20240727</v>
      </c>
      <c r="C3966">
        <v>490114</v>
      </c>
      <c r="D3966" t="s">
        <v>6190</v>
      </c>
      <c r="E3966" t="s">
        <v>1124</v>
      </c>
      <c r="F3966">
        <v>8</v>
      </c>
      <c r="G3966">
        <v>-133491</v>
      </c>
    </row>
    <row r="3967" spans="1:7" hidden="1">
      <c r="A3967" t="s">
        <v>132</v>
      </c>
      <c r="B3967">
        <v>20240727</v>
      </c>
      <c r="C3967">
        <v>490114</v>
      </c>
      <c r="D3967" t="s">
        <v>6190</v>
      </c>
      <c r="E3967" t="s">
        <v>1186</v>
      </c>
      <c r="F3967">
        <v>125</v>
      </c>
      <c r="G3967">
        <v>24286781</v>
      </c>
    </row>
    <row r="3968" spans="1:7" hidden="1">
      <c r="A3968" t="s">
        <v>132</v>
      </c>
      <c r="B3968">
        <v>20240727</v>
      </c>
      <c r="C3968">
        <v>490114</v>
      </c>
      <c r="D3968" t="s">
        <v>6190</v>
      </c>
      <c r="E3968" t="s">
        <v>1582</v>
      </c>
      <c r="F3968">
        <v>125</v>
      </c>
      <c r="G3968">
        <v>-479930</v>
      </c>
    </row>
    <row r="3969" spans="1:7" hidden="1">
      <c r="A3969" t="s">
        <v>132</v>
      </c>
      <c r="B3969">
        <v>20240727</v>
      </c>
      <c r="C3969">
        <v>490114</v>
      </c>
      <c r="D3969" t="s">
        <v>6190</v>
      </c>
      <c r="E3969" t="s">
        <v>8333</v>
      </c>
      <c r="F3969">
        <v>0</v>
      </c>
      <c r="G3969">
        <v>-359</v>
      </c>
    </row>
    <row r="3970" spans="1:7" hidden="1">
      <c r="A3970" t="s">
        <v>132</v>
      </c>
      <c r="B3970">
        <v>20240727</v>
      </c>
      <c r="C3970">
        <v>490114</v>
      </c>
      <c r="D3970" t="s">
        <v>6190</v>
      </c>
      <c r="E3970" t="s">
        <v>1583</v>
      </c>
      <c r="F3970">
        <v>0</v>
      </c>
      <c r="G3970">
        <v>-125265</v>
      </c>
    </row>
    <row r="3971" spans="1:7" hidden="1">
      <c r="A3971" t="s">
        <v>132</v>
      </c>
      <c r="B3971">
        <v>20240727</v>
      </c>
      <c r="C3971">
        <v>490114</v>
      </c>
      <c r="D3971" t="s">
        <v>6190</v>
      </c>
      <c r="E3971" t="s">
        <v>1207</v>
      </c>
      <c r="F3971">
        <v>0</v>
      </c>
      <c r="G3971">
        <v>-5578</v>
      </c>
    </row>
    <row r="3972" spans="1:7" hidden="1">
      <c r="A3972" t="s">
        <v>132</v>
      </c>
      <c r="B3972">
        <v>20240727</v>
      </c>
      <c r="C3972">
        <v>490114</v>
      </c>
      <c r="D3972" t="s">
        <v>6190</v>
      </c>
      <c r="E3972" t="s">
        <v>8358</v>
      </c>
      <c r="F3972">
        <v>0</v>
      </c>
      <c r="G3972">
        <v>-17687634</v>
      </c>
    </row>
    <row r="3973" spans="1:7" hidden="1">
      <c r="A3973" t="s">
        <v>132</v>
      </c>
      <c r="B3973">
        <v>20240728</v>
      </c>
      <c r="C3973">
        <v>490114</v>
      </c>
      <c r="D3973" t="s">
        <v>6190</v>
      </c>
      <c r="E3973" t="s">
        <v>1184</v>
      </c>
      <c r="F3973">
        <v>0</v>
      </c>
      <c r="G3973">
        <v>-339136</v>
      </c>
    </row>
    <row r="3974" spans="1:7" hidden="1">
      <c r="A3974" t="s">
        <v>132</v>
      </c>
      <c r="B3974">
        <v>20240728</v>
      </c>
      <c r="C3974">
        <v>490114</v>
      </c>
      <c r="D3974" t="s">
        <v>6190</v>
      </c>
      <c r="E3974" t="s">
        <v>1581</v>
      </c>
      <c r="F3974">
        <v>58</v>
      </c>
      <c r="G3974">
        <v>-22093821</v>
      </c>
    </row>
    <row r="3975" spans="1:7" hidden="1">
      <c r="A3975" t="s">
        <v>132</v>
      </c>
      <c r="B3975">
        <v>20240728</v>
      </c>
      <c r="C3975">
        <v>490114</v>
      </c>
      <c r="D3975" t="s">
        <v>6190</v>
      </c>
      <c r="E3975" t="s">
        <v>1085</v>
      </c>
      <c r="F3975">
        <v>0</v>
      </c>
      <c r="G3975">
        <v>-2336823</v>
      </c>
    </row>
    <row r="3976" spans="1:7" hidden="1">
      <c r="A3976" t="s">
        <v>132</v>
      </c>
      <c r="B3976">
        <v>20240728</v>
      </c>
      <c r="C3976">
        <v>490114</v>
      </c>
      <c r="D3976" t="s">
        <v>6190</v>
      </c>
      <c r="E3976" t="s">
        <v>1194</v>
      </c>
      <c r="F3976">
        <v>0</v>
      </c>
      <c r="G3976">
        <v>-57949528</v>
      </c>
    </row>
    <row r="3977" spans="1:7" hidden="1">
      <c r="A3977" t="s">
        <v>132</v>
      </c>
      <c r="B3977">
        <v>20240728</v>
      </c>
      <c r="C3977">
        <v>490114</v>
      </c>
      <c r="D3977" t="s">
        <v>6190</v>
      </c>
      <c r="E3977" t="s">
        <v>1181</v>
      </c>
      <c r="F3977">
        <v>40</v>
      </c>
      <c r="G3977">
        <v>8897250</v>
      </c>
    </row>
    <row r="3978" spans="1:7" hidden="1">
      <c r="A3978" t="s">
        <v>132</v>
      </c>
      <c r="B3978">
        <v>20240728</v>
      </c>
      <c r="C3978">
        <v>490114</v>
      </c>
      <c r="D3978" t="s">
        <v>6190</v>
      </c>
      <c r="E3978" t="s">
        <v>1084</v>
      </c>
      <c r="F3978">
        <v>45</v>
      </c>
      <c r="G3978">
        <v>12581513</v>
      </c>
    </row>
    <row r="3979" spans="1:7" hidden="1">
      <c r="A3979" t="s">
        <v>132</v>
      </c>
      <c r="B3979">
        <v>20240728</v>
      </c>
      <c r="C3979">
        <v>490114</v>
      </c>
      <c r="D3979" t="s">
        <v>6190</v>
      </c>
      <c r="E3979" t="s">
        <v>1035</v>
      </c>
      <c r="F3979">
        <v>377</v>
      </c>
      <c r="G3979">
        <v>11114443</v>
      </c>
    </row>
    <row r="3980" spans="1:7" hidden="1">
      <c r="A3980" t="s">
        <v>132</v>
      </c>
      <c r="B3980">
        <v>20240728</v>
      </c>
      <c r="C3980">
        <v>490114</v>
      </c>
      <c r="D3980" t="s">
        <v>6190</v>
      </c>
      <c r="E3980" t="s">
        <v>1066</v>
      </c>
      <c r="F3980">
        <v>77</v>
      </c>
      <c r="G3980">
        <v>10604235</v>
      </c>
    </row>
    <row r="3981" spans="1:7" hidden="1">
      <c r="A3981" t="s">
        <v>132</v>
      </c>
      <c r="B3981">
        <v>20240728</v>
      </c>
      <c r="C3981">
        <v>490114</v>
      </c>
      <c r="D3981" t="s">
        <v>6190</v>
      </c>
      <c r="E3981" t="s">
        <v>1064</v>
      </c>
      <c r="F3981">
        <v>0</v>
      </c>
      <c r="G3981">
        <v>-771196</v>
      </c>
    </row>
    <row r="3982" spans="1:7" hidden="1">
      <c r="A3982" t="s">
        <v>132</v>
      </c>
      <c r="B3982">
        <v>20240728</v>
      </c>
      <c r="C3982">
        <v>490114</v>
      </c>
      <c r="D3982" t="s">
        <v>6190</v>
      </c>
      <c r="E3982" t="s">
        <v>1092</v>
      </c>
      <c r="F3982">
        <v>0</v>
      </c>
      <c r="G3982">
        <v>-17321933</v>
      </c>
    </row>
    <row r="3983" spans="1:7" hidden="1">
      <c r="A3983" t="s">
        <v>132</v>
      </c>
      <c r="B3983">
        <v>20240728</v>
      </c>
      <c r="C3983">
        <v>490114</v>
      </c>
      <c r="D3983" t="s">
        <v>6190</v>
      </c>
      <c r="E3983" t="s">
        <v>9048</v>
      </c>
      <c r="F3983">
        <v>32</v>
      </c>
      <c r="G3983">
        <v>2172369</v>
      </c>
    </row>
    <row r="3984" spans="1:7" hidden="1">
      <c r="A3984" t="s">
        <v>132</v>
      </c>
      <c r="B3984">
        <v>20240728</v>
      </c>
      <c r="C3984">
        <v>490114</v>
      </c>
      <c r="D3984" t="s">
        <v>6190</v>
      </c>
      <c r="E3984" t="s">
        <v>8342</v>
      </c>
      <c r="F3984">
        <v>77</v>
      </c>
      <c r="G3984">
        <v>49615200</v>
      </c>
    </row>
    <row r="3985" spans="1:7" hidden="1">
      <c r="A3985" t="s">
        <v>132</v>
      </c>
      <c r="B3985">
        <v>20240728</v>
      </c>
      <c r="C3985">
        <v>490114</v>
      </c>
      <c r="D3985" t="s">
        <v>6190</v>
      </c>
      <c r="E3985" t="s">
        <v>1124</v>
      </c>
      <c r="F3985">
        <v>8</v>
      </c>
      <c r="G3985">
        <v>-133483</v>
      </c>
    </row>
    <row r="3986" spans="1:7" hidden="1">
      <c r="A3986" t="s">
        <v>132</v>
      </c>
      <c r="B3986">
        <v>20240728</v>
      </c>
      <c r="C3986">
        <v>490114</v>
      </c>
      <c r="D3986" t="s">
        <v>6190</v>
      </c>
      <c r="E3986" t="s">
        <v>1186</v>
      </c>
      <c r="F3986">
        <v>125</v>
      </c>
      <c r="G3986">
        <v>24286906</v>
      </c>
    </row>
    <row r="3987" spans="1:7" hidden="1">
      <c r="A3987" t="s">
        <v>132</v>
      </c>
      <c r="B3987">
        <v>20240728</v>
      </c>
      <c r="C3987">
        <v>490114</v>
      </c>
      <c r="D3987" t="s">
        <v>6190</v>
      </c>
      <c r="E3987" t="s">
        <v>1582</v>
      </c>
      <c r="F3987">
        <v>125</v>
      </c>
      <c r="G3987">
        <v>-479805</v>
      </c>
    </row>
    <row r="3988" spans="1:7" hidden="1">
      <c r="A3988" t="s">
        <v>132</v>
      </c>
      <c r="B3988">
        <v>20240728</v>
      </c>
      <c r="C3988">
        <v>490114</v>
      </c>
      <c r="D3988" t="s">
        <v>6190</v>
      </c>
      <c r="E3988" t="s">
        <v>8333</v>
      </c>
      <c r="F3988">
        <v>0</v>
      </c>
      <c r="G3988">
        <v>-359</v>
      </c>
    </row>
    <row r="3989" spans="1:7" hidden="1">
      <c r="A3989" t="s">
        <v>132</v>
      </c>
      <c r="B3989">
        <v>20240728</v>
      </c>
      <c r="C3989">
        <v>490114</v>
      </c>
      <c r="D3989" t="s">
        <v>6190</v>
      </c>
      <c r="E3989" t="s">
        <v>1583</v>
      </c>
      <c r="F3989">
        <v>0</v>
      </c>
      <c r="G3989">
        <v>-125265</v>
      </c>
    </row>
    <row r="3990" spans="1:7" hidden="1">
      <c r="A3990" t="s">
        <v>132</v>
      </c>
      <c r="B3990">
        <v>20240728</v>
      </c>
      <c r="C3990">
        <v>490114</v>
      </c>
      <c r="D3990" t="s">
        <v>6190</v>
      </c>
      <c r="E3990" t="s">
        <v>1207</v>
      </c>
      <c r="F3990">
        <v>0</v>
      </c>
      <c r="G3990">
        <v>-5578</v>
      </c>
    </row>
    <row r="3991" spans="1:7" hidden="1">
      <c r="A3991" t="s">
        <v>132</v>
      </c>
      <c r="B3991">
        <v>20240728</v>
      </c>
      <c r="C3991">
        <v>490114</v>
      </c>
      <c r="D3991" t="s">
        <v>6190</v>
      </c>
      <c r="E3991" t="s">
        <v>8358</v>
      </c>
      <c r="F3991">
        <v>0</v>
      </c>
      <c r="G3991">
        <v>-17687634</v>
      </c>
    </row>
    <row r="3992" spans="1:7" hidden="1">
      <c r="A3992" t="s">
        <v>132</v>
      </c>
      <c r="B3992">
        <v>20240729</v>
      </c>
      <c r="C3992">
        <v>490114</v>
      </c>
      <c r="D3992" t="s">
        <v>6190</v>
      </c>
      <c r="E3992" t="s">
        <v>1184</v>
      </c>
      <c r="F3992">
        <v>0</v>
      </c>
      <c r="G3992">
        <v>-339136</v>
      </c>
    </row>
    <row r="3993" spans="1:7" hidden="1">
      <c r="A3993" t="s">
        <v>132</v>
      </c>
      <c r="B3993">
        <v>20240729</v>
      </c>
      <c r="C3993">
        <v>490114</v>
      </c>
      <c r="D3993" t="s">
        <v>6190</v>
      </c>
      <c r="E3993" t="s">
        <v>1581</v>
      </c>
      <c r="F3993">
        <v>60</v>
      </c>
      <c r="G3993">
        <v>-22093761</v>
      </c>
    </row>
    <row r="3994" spans="1:7" hidden="1">
      <c r="A3994" t="s">
        <v>132</v>
      </c>
      <c r="B3994">
        <v>20240729</v>
      </c>
      <c r="C3994">
        <v>490114</v>
      </c>
      <c r="D3994" t="s">
        <v>6190</v>
      </c>
      <c r="E3994" t="s">
        <v>1085</v>
      </c>
      <c r="F3994">
        <v>0</v>
      </c>
      <c r="G3994">
        <v>-2336823</v>
      </c>
    </row>
    <row r="3995" spans="1:7" hidden="1">
      <c r="A3995" t="s">
        <v>132</v>
      </c>
      <c r="B3995">
        <v>20240729</v>
      </c>
      <c r="C3995">
        <v>490114</v>
      </c>
      <c r="D3995" t="s">
        <v>6190</v>
      </c>
      <c r="E3995" t="s">
        <v>1194</v>
      </c>
      <c r="F3995">
        <v>0</v>
      </c>
      <c r="G3995">
        <v>-57949528</v>
      </c>
    </row>
    <row r="3996" spans="1:7" hidden="1">
      <c r="A3996" t="s">
        <v>132</v>
      </c>
      <c r="B3996">
        <v>20240729</v>
      </c>
      <c r="C3996">
        <v>490114</v>
      </c>
      <c r="D3996" t="s">
        <v>6190</v>
      </c>
      <c r="E3996" t="s">
        <v>1181</v>
      </c>
      <c r="F3996">
        <v>40</v>
      </c>
      <c r="G3996">
        <v>8897290</v>
      </c>
    </row>
    <row r="3997" spans="1:7" hidden="1">
      <c r="A3997" t="s">
        <v>132</v>
      </c>
      <c r="B3997">
        <v>20240729</v>
      </c>
      <c r="C3997">
        <v>490114</v>
      </c>
      <c r="D3997" t="s">
        <v>6190</v>
      </c>
      <c r="E3997" t="s">
        <v>1084</v>
      </c>
      <c r="F3997">
        <v>46</v>
      </c>
      <c r="G3997">
        <v>12581559</v>
      </c>
    </row>
    <row r="3998" spans="1:7" hidden="1">
      <c r="A3998" t="s">
        <v>132</v>
      </c>
      <c r="B3998">
        <v>20240729</v>
      </c>
      <c r="C3998">
        <v>490114</v>
      </c>
      <c r="D3998" t="s">
        <v>6190</v>
      </c>
      <c r="E3998" t="s">
        <v>1035</v>
      </c>
      <c r="F3998">
        <v>386</v>
      </c>
      <c r="G3998">
        <v>11114829</v>
      </c>
    </row>
    <row r="3999" spans="1:7" hidden="1">
      <c r="A3999" t="s">
        <v>132</v>
      </c>
      <c r="B3999">
        <v>20240729</v>
      </c>
      <c r="C3999">
        <v>490114</v>
      </c>
      <c r="D3999" t="s">
        <v>6190</v>
      </c>
      <c r="E3999" t="s">
        <v>1066</v>
      </c>
      <c r="F3999">
        <v>79</v>
      </c>
      <c r="G3999">
        <v>10604314</v>
      </c>
    </row>
    <row r="4000" spans="1:7" hidden="1">
      <c r="A4000" t="s">
        <v>132</v>
      </c>
      <c r="B4000">
        <v>20240729</v>
      </c>
      <c r="C4000">
        <v>490114</v>
      </c>
      <c r="D4000" t="s">
        <v>6190</v>
      </c>
      <c r="E4000" t="s">
        <v>1064</v>
      </c>
      <c r="F4000">
        <v>0</v>
      </c>
      <c r="G4000">
        <v>-771196</v>
      </c>
    </row>
    <row r="4001" spans="1:7" hidden="1">
      <c r="A4001" t="s">
        <v>132</v>
      </c>
      <c r="B4001">
        <v>20240729</v>
      </c>
      <c r="C4001">
        <v>490114</v>
      </c>
      <c r="D4001" t="s">
        <v>6190</v>
      </c>
      <c r="E4001" t="s">
        <v>1092</v>
      </c>
      <c r="F4001">
        <v>0</v>
      </c>
      <c r="G4001">
        <v>-17321933</v>
      </c>
    </row>
    <row r="4002" spans="1:7" hidden="1">
      <c r="A4002" t="s">
        <v>132</v>
      </c>
      <c r="B4002">
        <v>20240729</v>
      </c>
      <c r="C4002">
        <v>490114</v>
      </c>
      <c r="D4002" t="s">
        <v>6190</v>
      </c>
      <c r="E4002" t="s">
        <v>9048</v>
      </c>
      <c r="F4002">
        <v>32</v>
      </c>
      <c r="G4002">
        <v>2172401</v>
      </c>
    </row>
    <row r="4003" spans="1:7" hidden="1">
      <c r="A4003" t="s">
        <v>132</v>
      </c>
      <c r="B4003">
        <v>20240729</v>
      </c>
      <c r="C4003">
        <v>490114</v>
      </c>
      <c r="D4003" t="s">
        <v>6190</v>
      </c>
      <c r="E4003" t="s">
        <v>8342</v>
      </c>
      <c r="F4003">
        <v>79</v>
      </c>
      <c r="G4003">
        <v>49615279</v>
      </c>
    </row>
    <row r="4004" spans="1:7" hidden="1">
      <c r="A4004" t="s">
        <v>132</v>
      </c>
      <c r="B4004">
        <v>20240729</v>
      </c>
      <c r="C4004">
        <v>490114</v>
      </c>
      <c r="D4004" t="s">
        <v>6190</v>
      </c>
      <c r="E4004" t="s">
        <v>1124</v>
      </c>
      <c r="F4004">
        <v>8</v>
      </c>
      <c r="G4004">
        <v>-133475</v>
      </c>
    </row>
    <row r="4005" spans="1:7" hidden="1">
      <c r="A4005" t="s">
        <v>132</v>
      </c>
      <c r="B4005">
        <v>20240729</v>
      </c>
      <c r="C4005">
        <v>490114</v>
      </c>
      <c r="D4005" t="s">
        <v>6190</v>
      </c>
      <c r="E4005" t="s">
        <v>1186</v>
      </c>
      <c r="F4005">
        <v>128</v>
      </c>
      <c r="G4005">
        <v>24287034</v>
      </c>
    </row>
    <row r="4006" spans="1:7" hidden="1">
      <c r="A4006" t="s">
        <v>132</v>
      </c>
      <c r="B4006">
        <v>20240729</v>
      </c>
      <c r="C4006">
        <v>490114</v>
      </c>
      <c r="D4006" t="s">
        <v>6190</v>
      </c>
      <c r="E4006" t="s">
        <v>1582</v>
      </c>
      <c r="F4006">
        <v>128</v>
      </c>
      <c r="G4006">
        <v>-479677</v>
      </c>
    </row>
    <row r="4007" spans="1:7" hidden="1">
      <c r="A4007" t="s">
        <v>132</v>
      </c>
      <c r="B4007">
        <v>20240729</v>
      </c>
      <c r="C4007">
        <v>490114</v>
      </c>
      <c r="D4007" t="s">
        <v>6190</v>
      </c>
      <c r="E4007" t="s">
        <v>8333</v>
      </c>
      <c r="F4007">
        <v>0</v>
      </c>
      <c r="G4007">
        <v>-359</v>
      </c>
    </row>
    <row r="4008" spans="1:7" hidden="1">
      <c r="A4008" t="s">
        <v>132</v>
      </c>
      <c r="B4008">
        <v>20240729</v>
      </c>
      <c r="C4008">
        <v>490114</v>
      </c>
      <c r="D4008" t="s">
        <v>6190</v>
      </c>
      <c r="E4008" t="s">
        <v>1583</v>
      </c>
      <c r="F4008">
        <v>0</v>
      </c>
      <c r="G4008">
        <v>-125265</v>
      </c>
    </row>
    <row r="4009" spans="1:7" hidden="1">
      <c r="A4009" t="s">
        <v>132</v>
      </c>
      <c r="B4009">
        <v>20240729</v>
      </c>
      <c r="C4009">
        <v>490114</v>
      </c>
      <c r="D4009" t="s">
        <v>6190</v>
      </c>
      <c r="E4009" t="s">
        <v>1207</v>
      </c>
      <c r="F4009">
        <v>0</v>
      </c>
      <c r="G4009">
        <v>-5578</v>
      </c>
    </row>
    <row r="4010" spans="1:7" hidden="1">
      <c r="A4010" t="s">
        <v>132</v>
      </c>
      <c r="B4010">
        <v>20240729</v>
      </c>
      <c r="C4010">
        <v>490114</v>
      </c>
      <c r="D4010" t="s">
        <v>6190</v>
      </c>
      <c r="E4010" t="s">
        <v>8358</v>
      </c>
      <c r="F4010">
        <v>0</v>
      </c>
      <c r="G4010">
        <v>-17687634</v>
      </c>
    </row>
    <row r="4011" spans="1:7" hidden="1">
      <c r="A4011" t="s">
        <v>132</v>
      </c>
      <c r="B4011">
        <v>20240730</v>
      </c>
      <c r="C4011">
        <v>490114</v>
      </c>
      <c r="D4011" t="s">
        <v>6190</v>
      </c>
      <c r="E4011" t="s">
        <v>1184</v>
      </c>
      <c r="F4011">
        <v>0</v>
      </c>
      <c r="G4011">
        <v>-339136</v>
      </c>
    </row>
    <row r="4012" spans="1:7" hidden="1">
      <c r="A4012" t="s">
        <v>132</v>
      </c>
      <c r="B4012">
        <v>20240730</v>
      </c>
      <c r="C4012">
        <v>490114</v>
      </c>
      <c r="D4012" t="s">
        <v>6190</v>
      </c>
      <c r="E4012" t="s">
        <v>1581</v>
      </c>
      <c r="F4012">
        <v>58</v>
      </c>
      <c r="G4012">
        <v>-22093703</v>
      </c>
    </row>
    <row r="4013" spans="1:7" hidden="1">
      <c r="A4013" t="s">
        <v>132</v>
      </c>
      <c r="B4013">
        <v>20240730</v>
      </c>
      <c r="C4013">
        <v>490114</v>
      </c>
      <c r="D4013" t="s">
        <v>6190</v>
      </c>
      <c r="E4013" t="s">
        <v>1085</v>
      </c>
      <c r="F4013">
        <v>0</v>
      </c>
      <c r="G4013">
        <v>-2336823</v>
      </c>
    </row>
    <row r="4014" spans="1:7" hidden="1">
      <c r="A4014" t="s">
        <v>132</v>
      </c>
      <c r="B4014">
        <v>20240730</v>
      </c>
      <c r="C4014">
        <v>490114</v>
      </c>
      <c r="D4014" t="s">
        <v>6190</v>
      </c>
      <c r="E4014" t="s">
        <v>1194</v>
      </c>
      <c r="F4014">
        <v>0</v>
      </c>
      <c r="G4014">
        <v>-57949528</v>
      </c>
    </row>
    <row r="4015" spans="1:7" hidden="1">
      <c r="A4015" t="s">
        <v>132</v>
      </c>
      <c r="B4015">
        <v>20240730</v>
      </c>
      <c r="C4015">
        <v>490114</v>
      </c>
      <c r="D4015" t="s">
        <v>6190</v>
      </c>
      <c r="E4015" t="s">
        <v>1181</v>
      </c>
      <c r="F4015">
        <v>40</v>
      </c>
      <c r="G4015">
        <v>8897330</v>
      </c>
    </row>
    <row r="4016" spans="1:7" hidden="1">
      <c r="A4016" t="s">
        <v>132</v>
      </c>
      <c r="B4016">
        <v>20240730</v>
      </c>
      <c r="C4016">
        <v>490114</v>
      </c>
      <c r="D4016" t="s">
        <v>6190</v>
      </c>
      <c r="E4016" t="s">
        <v>1084</v>
      </c>
      <c r="F4016">
        <v>45</v>
      </c>
      <c r="G4016">
        <v>12581604</v>
      </c>
    </row>
    <row r="4017" spans="1:7" hidden="1">
      <c r="A4017" t="s">
        <v>132</v>
      </c>
      <c r="B4017">
        <v>20240730</v>
      </c>
      <c r="C4017">
        <v>490114</v>
      </c>
      <c r="D4017" t="s">
        <v>6190</v>
      </c>
      <c r="E4017" t="s">
        <v>1035</v>
      </c>
      <c r="F4017">
        <v>379</v>
      </c>
      <c r="G4017">
        <v>11115208</v>
      </c>
    </row>
    <row r="4018" spans="1:7" hidden="1">
      <c r="A4018" t="s">
        <v>132</v>
      </c>
      <c r="B4018">
        <v>20240730</v>
      </c>
      <c r="C4018">
        <v>490114</v>
      </c>
      <c r="D4018" t="s">
        <v>6190</v>
      </c>
      <c r="E4018" t="s">
        <v>1066</v>
      </c>
      <c r="F4018">
        <v>77</v>
      </c>
      <c r="G4018">
        <v>10604391</v>
      </c>
    </row>
    <row r="4019" spans="1:7" hidden="1">
      <c r="A4019" t="s">
        <v>132</v>
      </c>
      <c r="B4019">
        <v>20240730</v>
      </c>
      <c r="C4019">
        <v>490114</v>
      </c>
      <c r="D4019" t="s">
        <v>6190</v>
      </c>
      <c r="E4019" t="s">
        <v>1064</v>
      </c>
      <c r="F4019">
        <v>0</v>
      </c>
      <c r="G4019">
        <v>-771196</v>
      </c>
    </row>
    <row r="4020" spans="1:7" hidden="1">
      <c r="A4020" t="s">
        <v>132</v>
      </c>
      <c r="B4020">
        <v>20240730</v>
      </c>
      <c r="C4020">
        <v>490114</v>
      </c>
      <c r="D4020" t="s">
        <v>6190</v>
      </c>
      <c r="E4020" t="s">
        <v>1092</v>
      </c>
      <c r="F4020">
        <v>0</v>
      </c>
      <c r="G4020">
        <v>-17321933</v>
      </c>
    </row>
    <row r="4021" spans="1:7" hidden="1">
      <c r="A4021" t="s">
        <v>132</v>
      </c>
      <c r="B4021">
        <v>20240730</v>
      </c>
      <c r="C4021">
        <v>490114</v>
      </c>
      <c r="D4021" t="s">
        <v>6190</v>
      </c>
      <c r="E4021" t="s">
        <v>9048</v>
      </c>
      <c r="F4021">
        <v>32</v>
      </c>
      <c r="G4021">
        <v>2172433</v>
      </c>
    </row>
    <row r="4022" spans="1:7" hidden="1">
      <c r="A4022" t="s">
        <v>132</v>
      </c>
      <c r="B4022">
        <v>20240730</v>
      </c>
      <c r="C4022">
        <v>490114</v>
      </c>
      <c r="D4022" t="s">
        <v>6190</v>
      </c>
      <c r="E4022" t="s">
        <v>8342</v>
      </c>
      <c r="F4022">
        <v>77</v>
      </c>
      <c r="G4022">
        <v>49615356</v>
      </c>
    </row>
    <row r="4023" spans="1:7" hidden="1">
      <c r="A4023" t="s">
        <v>132</v>
      </c>
      <c r="B4023">
        <v>20240730</v>
      </c>
      <c r="C4023">
        <v>490114</v>
      </c>
      <c r="D4023" t="s">
        <v>6190</v>
      </c>
      <c r="E4023" t="s">
        <v>1124</v>
      </c>
      <c r="F4023">
        <v>8</v>
      </c>
      <c r="G4023">
        <v>-133467</v>
      </c>
    </row>
    <row r="4024" spans="1:7" hidden="1">
      <c r="A4024" t="s">
        <v>132</v>
      </c>
      <c r="B4024">
        <v>20240730</v>
      </c>
      <c r="C4024">
        <v>490114</v>
      </c>
      <c r="D4024" t="s">
        <v>6190</v>
      </c>
      <c r="E4024" t="s">
        <v>1186</v>
      </c>
      <c r="F4024">
        <v>126</v>
      </c>
      <c r="G4024">
        <v>24287160</v>
      </c>
    </row>
    <row r="4025" spans="1:7" hidden="1">
      <c r="A4025" t="s">
        <v>132</v>
      </c>
      <c r="B4025">
        <v>20240730</v>
      </c>
      <c r="C4025">
        <v>490114</v>
      </c>
      <c r="D4025" t="s">
        <v>6190</v>
      </c>
      <c r="E4025" t="s">
        <v>1582</v>
      </c>
      <c r="F4025">
        <v>126</v>
      </c>
      <c r="G4025">
        <v>-479551</v>
      </c>
    </row>
    <row r="4026" spans="1:7" hidden="1">
      <c r="A4026" t="s">
        <v>132</v>
      </c>
      <c r="B4026">
        <v>20240730</v>
      </c>
      <c r="C4026">
        <v>490114</v>
      </c>
      <c r="D4026" t="s">
        <v>6190</v>
      </c>
      <c r="E4026" t="s">
        <v>8333</v>
      </c>
      <c r="F4026">
        <v>0</v>
      </c>
      <c r="G4026">
        <v>-359</v>
      </c>
    </row>
    <row r="4027" spans="1:7" hidden="1">
      <c r="A4027" t="s">
        <v>132</v>
      </c>
      <c r="B4027">
        <v>20240730</v>
      </c>
      <c r="C4027">
        <v>490114</v>
      </c>
      <c r="D4027" t="s">
        <v>6190</v>
      </c>
      <c r="E4027" t="s">
        <v>1583</v>
      </c>
      <c r="F4027">
        <v>0</v>
      </c>
      <c r="G4027">
        <v>-125265</v>
      </c>
    </row>
    <row r="4028" spans="1:7" hidden="1">
      <c r="A4028" t="s">
        <v>132</v>
      </c>
      <c r="B4028">
        <v>20240730</v>
      </c>
      <c r="C4028">
        <v>490114</v>
      </c>
      <c r="D4028" t="s">
        <v>6190</v>
      </c>
      <c r="E4028" t="s">
        <v>1207</v>
      </c>
      <c r="F4028">
        <v>0</v>
      </c>
      <c r="G4028">
        <v>-5578</v>
      </c>
    </row>
    <row r="4029" spans="1:7" hidden="1">
      <c r="A4029" t="s">
        <v>132</v>
      </c>
      <c r="B4029">
        <v>20240730</v>
      </c>
      <c r="C4029">
        <v>490114</v>
      </c>
      <c r="D4029" t="s">
        <v>6190</v>
      </c>
      <c r="E4029" t="s">
        <v>8358</v>
      </c>
      <c r="F4029">
        <v>0</v>
      </c>
      <c r="G4029">
        <v>-17687634</v>
      </c>
    </row>
    <row r="4030" spans="1:7" hidden="1">
      <c r="A4030" t="s">
        <v>132</v>
      </c>
      <c r="B4030">
        <v>20240731</v>
      </c>
      <c r="C4030">
        <v>490114</v>
      </c>
      <c r="D4030" t="s">
        <v>6190</v>
      </c>
      <c r="E4030" t="s">
        <v>1184</v>
      </c>
      <c r="F4030">
        <v>0</v>
      </c>
      <c r="G4030">
        <v>-339136</v>
      </c>
    </row>
    <row r="4031" spans="1:7" hidden="1">
      <c r="A4031" t="s">
        <v>132</v>
      </c>
      <c r="B4031">
        <v>20240731</v>
      </c>
      <c r="C4031">
        <v>490114</v>
      </c>
      <c r="D4031" t="s">
        <v>6190</v>
      </c>
      <c r="E4031" t="s">
        <v>1581</v>
      </c>
      <c r="F4031">
        <v>60</v>
      </c>
      <c r="G4031">
        <v>-22093643</v>
      </c>
    </row>
    <row r="4032" spans="1:7" hidden="1">
      <c r="A4032" t="s">
        <v>132</v>
      </c>
      <c r="B4032">
        <v>20240731</v>
      </c>
      <c r="C4032">
        <v>490114</v>
      </c>
      <c r="D4032" t="s">
        <v>6190</v>
      </c>
      <c r="E4032" t="s">
        <v>1085</v>
      </c>
      <c r="F4032">
        <v>0</v>
      </c>
      <c r="G4032">
        <v>-2336823</v>
      </c>
    </row>
    <row r="4033" spans="1:7" hidden="1">
      <c r="A4033" t="s">
        <v>132</v>
      </c>
      <c r="B4033">
        <v>20240731</v>
      </c>
      <c r="C4033">
        <v>490114</v>
      </c>
      <c r="D4033" t="s">
        <v>6190</v>
      </c>
      <c r="E4033" t="s">
        <v>1194</v>
      </c>
      <c r="F4033">
        <v>0</v>
      </c>
      <c r="G4033">
        <v>-57949528</v>
      </c>
    </row>
    <row r="4034" spans="1:7" hidden="1">
      <c r="A4034" t="s">
        <v>132</v>
      </c>
      <c r="B4034">
        <v>20240731</v>
      </c>
      <c r="C4034">
        <v>490114</v>
      </c>
      <c r="D4034" t="s">
        <v>6190</v>
      </c>
      <c r="E4034" t="s">
        <v>1181</v>
      </c>
      <c r="F4034">
        <v>41</v>
      </c>
      <c r="G4034">
        <v>8897371</v>
      </c>
    </row>
    <row r="4035" spans="1:7" hidden="1">
      <c r="A4035" t="s">
        <v>132</v>
      </c>
      <c r="B4035">
        <v>20240731</v>
      </c>
      <c r="C4035">
        <v>490114</v>
      </c>
      <c r="D4035" t="s">
        <v>6190</v>
      </c>
      <c r="E4035" t="s">
        <v>1084</v>
      </c>
      <c r="F4035">
        <v>46</v>
      </c>
      <c r="G4035">
        <v>12581650</v>
      </c>
    </row>
    <row r="4036" spans="1:7" hidden="1">
      <c r="A4036" t="s">
        <v>132</v>
      </c>
      <c r="B4036">
        <v>20240731</v>
      </c>
      <c r="C4036">
        <v>490114</v>
      </c>
      <c r="D4036" t="s">
        <v>6190</v>
      </c>
      <c r="E4036" t="s">
        <v>1035</v>
      </c>
      <c r="F4036">
        <v>391</v>
      </c>
      <c r="G4036">
        <v>11115599</v>
      </c>
    </row>
    <row r="4037" spans="1:7" hidden="1">
      <c r="A4037" t="s">
        <v>132</v>
      </c>
      <c r="B4037">
        <v>20240731</v>
      </c>
      <c r="C4037">
        <v>490114</v>
      </c>
      <c r="D4037" t="s">
        <v>6190</v>
      </c>
      <c r="E4037" t="s">
        <v>1066</v>
      </c>
      <c r="F4037">
        <v>79</v>
      </c>
      <c r="G4037">
        <v>10604470</v>
      </c>
    </row>
    <row r="4038" spans="1:7" hidden="1">
      <c r="A4038" t="s">
        <v>132</v>
      </c>
      <c r="B4038">
        <v>20240731</v>
      </c>
      <c r="C4038">
        <v>490114</v>
      </c>
      <c r="D4038" t="s">
        <v>6190</v>
      </c>
      <c r="E4038" t="s">
        <v>1064</v>
      </c>
      <c r="F4038">
        <v>0</v>
      </c>
      <c r="G4038">
        <v>-771196</v>
      </c>
    </row>
    <row r="4039" spans="1:7" hidden="1">
      <c r="A4039" t="s">
        <v>132</v>
      </c>
      <c r="B4039">
        <v>20240731</v>
      </c>
      <c r="C4039">
        <v>490114</v>
      </c>
      <c r="D4039" t="s">
        <v>6190</v>
      </c>
      <c r="E4039" t="s">
        <v>1092</v>
      </c>
      <c r="F4039">
        <v>0</v>
      </c>
      <c r="G4039">
        <v>-17321933</v>
      </c>
    </row>
    <row r="4040" spans="1:7" hidden="1">
      <c r="A4040" t="s">
        <v>132</v>
      </c>
      <c r="B4040">
        <v>20240731</v>
      </c>
      <c r="C4040">
        <v>490114</v>
      </c>
      <c r="D4040" t="s">
        <v>6190</v>
      </c>
      <c r="E4040" t="s">
        <v>9048</v>
      </c>
      <c r="F4040">
        <v>33</v>
      </c>
      <c r="G4040">
        <v>2172466</v>
      </c>
    </row>
    <row r="4041" spans="1:7" hidden="1">
      <c r="A4041" t="s">
        <v>132</v>
      </c>
      <c r="B4041">
        <v>20240731</v>
      </c>
      <c r="C4041">
        <v>490114</v>
      </c>
      <c r="D4041" t="s">
        <v>6190</v>
      </c>
      <c r="E4041" t="s">
        <v>8342</v>
      </c>
      <c r="F4041">
        <v>79</v>
      </c>
      <c r="G4041">
        <v>49615435</v>
      </c>
    </row>
    <row r="4042" spans="1:7" hidden="1">
      <c r="A4042" t="s">
        <v>132</v>
      </c>
      <c r="B4042">
        <v>20240731</v>
      </c>
      <c r="C4042">
        <v>490114</v>
      </c>
      <c r="D4042" t="s">
        <v>6190</v>
      </c>
      <c r="E4042" t="s">
        <v>1124</v>
      </c>
      <c r="F4042">
        <v>8</v>
      </c>
      <c r="G4042">
        <v>-133459</v>
      </c>
    </row>
    <row r="4043" spans="1:7" hidden="1">
      <c r="A4043" t="s">
        <v>132</v>
      </c>
      <c r="B4043">
        <v>20240731</v>
      </c>
      <c r="C4043">
        <v>490114</v>
      </c>
      <c r="D4043" t="s">
        <v>6190</v>
      </c>
      <c r="E4043" t="s">
        <v>1186</v>
      </c>
      <c r="F4043">
        <v>129</v>
      </c>
      <c r="G4043">
        <v>24287289</v>
      </c>
    </row>
    <row r="4044" spans="1:7" hidden="1">
      <c r="A4044" t="s">
        <v>132</v>
      </c>
      <c r="B4044">
        <v>20240731</v>
      </c>
      <c r="C4044">
        <v>490114</v>
      </c>
      <c r="D4044" t="s">
        <v>6190</v>
      </c>
      <c r="E4044" t="s">
        <v>1582</v>
      </c>
      <c r="F4044">
        <v>129</v>
      </c>
      <c r="G4044">
        <v>-479422</v>
      </c>
    </row>
    <row r="4045" spans="1:7" hidden="1">
      <c r="A4045" t="s">
        <v>132</v>
      </c>
      <c r="B4045">
        <v>20240731</v>
      </c>
      <c r="C4045">
        <v>490114</v>
      </c>
      <c r="D4045" t="s">
        <v>6190</v>
      </c>
      <c r="E4045" t="s">
        <v>8333</v>
      </c>
      <c r="F4045">
        <v>0</v>
      </c>
      <c r="G4045">
        <v>-359</v>
      </c>
    </row>
    <row r="4046" spans="1:7" hidden="1">
      <c r="A4046" t="s">
        <v>132</v>
      </c>
      <c r="B4046">
        <v>20240731</v>
      </c>
      <c r="C4046">
        <v>490114</v>
      </c>
      <c r="D4046" t="s">
        <v>6190</v>
      </c>
      <c r="E4046" t="s">
        <v>1583</v>
      </c>
      <c r="F4046">
        <v>0</v>
      </c>
      <c r="G4046">
        <v>-125265</v>
      </c>
    </row>
    <row r="4047" spans="1:7" hidden="1">
      <c r="A4047" t="s">
        <v>132</v>
      </c>
      <c r="B4047">
        <v>20240731</v>
      </c>
      <c r="C4047">
        <v>490114</v>
      </c>
      <c r="D4047" t="s">
        <v>6190</v>
      </c>
      <c r="E4047" t="s">
        <v>1207</v>
      </c>
      <c r="F4047">
        <v>0</v>
      </c>
      <c r="G4047">
        <v>-5578</v>
      </c>
    </row>
    <row r="4048" spans="1:7" hidden="1">
      <c r="A4048" t="s">
        <v>132</v>
      </c>
      <c r="B4048">
        <v>20240731</v>
      </c>
      <c r="C4048">
        <v>490114</v>
      </c>
      <c r="D4048" t="s">
        <v>6190</v>
      </c>
      <c r="E4048" t="s">
        <v>8358</v>
      </c>
      <c r="F4048">
        <v>0</v>
      </c>
      <c r="G4048">
        <v>-17687634</v>
      </c>
    </row>
    <row r="4049" spans="1:7" hidden="1">
      <c r="A4049" t="s">
        <v>132</v>
      </c>
      <c r="B4049">
        <v>20240801</v>
      </c>
      <c r="C4049">
        <v>490114</v>
      </c>
      <c r="D4049" t="s">
        <v>6190</v>
      </c>
      <c r="E4049" t="s">
        <v>1184</v>
      </c>
      <c r="F4049">
        <v>0</v>
      </c>
      <c r="G4049">
        <v>-339136</v>
      </c>
    </row>
    <row r="4050" spans="1:7" hidden="1">
      <c r="A4050" t="s">
        <v>132</v>
      </c>
      <c r="B4050">
        <v>20240801</v>
      </c>
      <c r="C4050">
        <v>490114</v>
      </c>
      <c r="D4050" t="s">
        <v>6190</v>
      </c>
      <c r="E4050" t="s">
        <v>1581</v>
      </c>
      <c r="F4050">
        <v>60</v>
      </c>
      <c r="G4050">
        <v>-22093583</v>
      </c>
    </row>
    <row r="4051" spans="1:7" hidden="1">
      <c r="A4051" t="s">
        <v>132</v>
      </c>
      <c r="B4051">
        <v>20240801</v>
      </c>
      <c r="C4051">
        <v>490114</v>
      </c>
      <c r="D4051" t="s">
        <v>6190</v>
      </c>
      <c r="E4051" t="s">
        <v>1085</v>
      </c>
      <c r="F4051">
        <v>0</v>
      </c>
      <c r="G4051">
        <v>-2336823</v>
      </c>
    </row>
    <row r="4052" spans="1:7" hidden="1">
      <c r="A4052" t="s">
        <v>132</v>
      </c>
      <c r="B4052">
        <v>20240801</v>
      </c>
      <c r="C4052">
        <v>490114</v>
      </c>
      <c r="D4052" t="s">
        <v>6190</v>
      </c>
      <c r="E4052" t="s">
        <v>1194</v>
      </c>
      <c r="F4052">
        <v>0</v>
      </c>
      <c r="G4052">
        <v>-57949528</v>
      </c>
    </row>
    <row r="4053" spans="1:7" hidden="1">
      <c r="A4053" t="s">
        <v>132</v>
      </c>
      <c r="B4053">
        <v>20240801</v>
      </c>
      <c r="C4053">
        <v>490114</v>
      </c>
      <c r="D4053" t="s">
        <v>6190</v>
      </c>
      <c r="E4053" t="s">
        <v>1181</v>
      </c>
      <c r="F4053">
        <v>41</v>
      </c>
      <c r="G4053">
        <v>8897412</v>
      </c>
    </row>
    <row r="4054" spans="1:7" hidden="1">
      <c r="A4054" t="s">
        <v>132</v>
      </c>
      <c r="B4054">
        <v>20240801</v>
      </c>
      <c r="C4054">
        <v>490114</v>
      </c>
      <c r="D4054" t="s">
        <v>6190</v>
      </c>
      <c r="E4054" t="s">
        <v>1084</v>
      </c>
      <c r="F4054">
        <v>46</v>
      </c>
      <c r="G4054">
        <v>12581696</v>
      </c>
    </row>
    <row r="4055" spans="1:7" hidden="1">
      <c r="A4055" t="s">
        <v>132</v>
      </c>
      <c r="B4055">
        <v>20240801</v>
      </c>
      <c r="C4055">
        <v>490114</v>
      </c>
      <c r="D4055" t="s">
        <v>6190</v>
      </c>
      <c r="E4055" t="s">
        <v>1035</v>
      </c>
      <c r="F4055">
        <v>391</v>
      </c>
      <c r="G4055">
        <v>11115990</v>
      </c>
    </row>
    <row r="4056" spans="1:7" hidden="1">
      <c r="A4056" t="s">
        <v>132</v>
      </c>
      <c r="B4056">
        <v>20240801</v>
      </c>
      <c r="C4056">
        <v>490114</v>
      </c>
      <c r="D4056" t="s">
        <v>6190</v>
      </c>
      <c r="E4056" t="s">
        <v>1066</v>
      </c>
      <c r="F4056">
        <v>80</v>
      </c>
      <c r="G4056">
        <v>10604550</v>
      </c>
    </row>
    <row r="4057" spans="1:7" hidden="1">
      <c r="A4057" t="s">
        <v>132</v>
      </c>
      <c r="B4057">
        <v>20240801</v>
      </c>
      <c r="C4057">
        <v>490114</v>
      </c>
      <c r="D4057" t="s">
        <v>6190</v>
      </c>
      <c r="E4057" t="s">
        <v>1064</v>
      </c>
      <c r="F4057">
        <v>0</v>
      </c>
      <c r="G4057">
        <v>-771196</v>
      </c>
    </row>
    <row r="4058" spans="1:7" hidden="1">
      <c r="A4058" t="s">
        <v>132</v>
      </c>
      <c r="B4058">
        <v>20240801</v>
      </c>
      <c r="C4058">
        <v>490114</v>
      </c>
      <c r="D4058" t="s">
        <v>6190</v>
      </c>
      <c r="E4058" t="s">
        <v>1092</v>
      </c>
      <c r="F4058">
        <v>0</v>
      </c>
      <c r="G4058">
        <v>-17321933</v>
      </c>
    </row>
    <row r="4059" spans="1:7" hidden="1">
      <c r="A4059" t="s">
        <v>132</v>
      </c>
      <c r="B4059">
        <v>20240801</v>
      </c>
      <c r="C4059">
        <v>490114</v>
      </c>
      <c r="D4059" t="s">
        <v>6190</v>
      </c>
      <c r="E4059" t="s">
        <v>9048</v>
      </c>
      <c r="F4059">
        <v>33</v>
      </c>
      <c r="G4059">
        <v>2172499</v>
      </c>
    </row>
    <row r="4060" spans="1:7" hidden="1">
      <c r="A4060" t="s">
        <v>132</v>
      </c>
      <c r="B4060">
        <v>20240801</v>
      </c>
      <c r="C4060">
        <v>490114</v>
      </c>
      <c r="D4060" t="s">
        <v>6190</v>
      </c>
      <c r="E4060" t="s">
        <v>8342</v>
      </c>
      <c r="F4060">
        <v>80</v>
      </c>
      <c r="G4060">
        <v>49615515</v>
      </c>
    </row>
    <row r="4061" spans="1:7" hidden="1">
      <c r="A4061" t="s">
        <v>132</v>
      </c>
      <c r="B4061">
        <v>20240801</v>
      </c>
      <c r="C4061">
        <v>490114</v>
      </c>
      <c r="D4061" t="s">
        <v>6190</v>
      </c>
      <c r="E4061" t="s">
        <v>1124</v>
      </c>
      <c r="F4061">
        <v>8</v>
      </c>
      <c r="G4061">
        <v>-133451</v>
      </c>
    </row>
    <row r="4062" spans="1:7" hidden="1">
      <c r="A4062" t="s">
        <v>132</v>
      </c>
      <c r="B4062">
        <v>20240801</v>
      </c>
      <c r="C4062">
        <v>490114</v>
      </c>
      <c r="D4062" t="s">
        <v>6190</v>
      </c>
      <c r="E4062" t="s">
        <v>1186</v>
      </c>
      <c r="F4062">
        <v>129</v>
      </c>
      <c r="G4062">
        <v>24287418</v>
      </c>
    </row>
    <row r="4063" spans="1:7" hidden="1">
      <c r="A4063" t="s">
        <v>132</v>
      </c>
      <c r="B4063">
        <v>20240801</v>
      </c>
      <c r="C4063">
        <v>490114</v>
      </c>
      <c r="D4063" t="s">
        <v>6190</v>
      </c>
      <c r="E4063" t="s">
        <v>1582</v>
      </c>
      <c r="F4063">
        <v>129</v>
      </c>
      <c r="G4063">
        <v>-479293</v>
      </c>
    </row>
    <row r="4064" spans="1:7" hidden="1">
      <c r="A4064" t="s">
        <v>132</v>
      </c>
      <c r="B4064">
        <v>20240801</v>
      </c>
      <c r="C4064">
        <v>490114</v>
      </c>
      <c r="D4064" t="s">
        <v>6190</v>
      </c>
      <c r="E4064" t="s">
        <v>8333</v>
      </c>
      <c r="F4064">
        <v>0</v>
      </c>
      <c r="G4064">
        <v>-359</v>
      </c>
    </row>
    <row r="4065" spans="1:7" hidden="1">
      <c r="A4065" t="s">
        <v>132</v>
      </c>
      <c r="B4065">
        <v>20240801</v>
      </c>
      <c r="C4065">
        <v>490114</v>
      </c>
      <c r="D4065" t="s">
        <v>6190</v>
      </c>
      <c r="E4065" t="s">
        <v>1583</v>
      </c>
      <c r="F4065">
        <v>0</v>
      </c>
      <c r="G4065">
        <v>-125265</v>
      </c>
    </row>
    <row r="4066" spans="1:7" hidden="1">
      <c r="A4066" t="s">
        <v>132</v>
      </c>
      <c r="B4066">
        <v>20240801</v>
      </c>
      <c r="C4066">
        <v>490114</v>
      </c>
      <c r="D4066" t="s">
        <v>6190</v>
      </c>
      <c r="E4066" t="s">
        <v>1207</v>
      </c>
      <c r="F4066">
        <v>0</v>
      </c>
      <c r="G4066">
        <v>-5578</v>
      </c>
    </row>
    <row r="4067" spans="1:7" hidden="1">
      <c r="A4067" t="s">
        <v>132</v>
      </c>
      <c r="B4067">
        <v>20240801</v>
      </c>
      <c r="C4067">
        <v>490114</v>
      </c>
      <c r="D4067" t="s">
        <v>6190</v>
      </c>
      <c r="E4067" t="s">
        <v>8358</v>
      </c>
      <c r="F4067">
        <v>0</v>
      </c>
      <c r="G4067">
        <v>-17687634</v>
      </c>
    </row>
    <row r="4068" spans="1:7" hidden="1">
      <c r="A4068" t="s">
        <v>132</v>
      </c>
      <c r="B4068">
        <v>20240802</v>
      </c>
      <c r="C4068">
        <v>490114</v>
      </c>
      <c r="D4068" t="s">
        <v>6190</v>
      </c>
      <c r="E4068" t="s">
        <v>1184</v>
      </c>
      <c r="F4068">
        <v>0</v>
      </c>
      <c r="G4068">
        <v>-339136</v>
      </c>
    </row>
    <row r="4069" spans="1:7" hidden="1">
      <c r="A4069" t="s">
        <v>132</v>
      </c>
      <c r="B4069">
        <v>20240802</v>
      </c>
      <c r="C4069">
        <v>490114</v>
      </c>
      <c r="D4069" t="s">
        <v>6190</v>
      </c>
      <c r="E4069" t="s">
        <v>1581</v>
      </c>
      <c r="F4069">
        <v>58</v>
      </c>
      <c r="G4069">
        <v>-22093525</v>
      </c>
    </row>
    <row r="4070" spans="1:7" hidden="1">
      <c r="A4070" t="s">
        <v>132</v>
      </c>
      <c r="B4070">
        <v>20240802</v>
      </c>
      <c r="C4070">
        <v>490114</v>
      </c>
      <c r="D4070" t="s">
        <v>6190</v>
      </c>
      <c r="E4070" t="s">
        <v>1085</v>
      </c>
      <c r="F4070">
        <v>0</v>
      </c>
      <c r="G4070">
        <v>-2336823</v>
      </c>
    </row>
    <row r="4071" spans="1:7" hidden="1">
      <c r="A4071" t="s">
        <v>132</v>
      </c>
      <c r="B4071">
        <v>20240802</v>
      </c>
      <c r="C4071">
        <v>490114</v>
      </c>
      <c r="D4071" t="s">
        <v>6190</v>
      </c>
      <c r="E4071" t="s">
        <v>1194</v>
      </c>
      <c r="F4071">
        <v>0</v>
      </c>
      <c r="G4071">
        <v>-57949528</v>
      </c>
    </row>
    <row r="4072" spans="1:7" hidden="1">
      <c r="A4072" t="s">
        <v>132</v>
      </c>
      <c r="B4072">
        <v>20240802</v>
      </c>
      <c r="C4072">
        <v>490114</v>
      </c>
      <c r="D4072" t="s">
        <v>6190</v>
      </c>
      <c r="E4072" t="s">
        <v>1181</v>
      </c>
      <c r="F4072">
        <v>40</v>
      </c>
      <c r="G4072">
        <v>8897452</v>
      </c>
    </row>
    <row r="4073" spans="1:7" hidden="1">
      <c r="A4073" t="s">
        <v>132</v>
      </c>
      <c r="B4073">
        <v>20240802</v>
      </c>
      <c r="C4073">
        <v>490114</v>
      </c>
      <c r="D4073" t="s">
        <v>6190</v>
      </c>
      <c r="E4073" t="s">
        <v>1084</v>
      </c>
      <c r="F4073">
        <v>45</v>
      </c>
      <c r="G4073">
        <v>12581741</v>
      </c>
    </row>
    <row r="4074" spans="1:7" hidden="1">
      <c r="A4074" t="s">
        <v>132</v>
      </c>
      <c r="B4074">
        <v>20240802</v>
      </c>
      <c r="C4074">
        <v>490114</v>
      </c>
      <c r="D4074" t="s">
        <v>6190</v>
      </c>
      <c r="E4074" t="s">
        <v>1035</v>
      </c>
      <c r="F4074">
        <v>379</v>
      </c>
      <c r="G4074">
        <v>11116369</v>
      </c>
    </row>
    <row r="4075" spans="1:7" hidden="1">
      <c r="A4075" t="s">
        <v>132</v>
      </c>
      <c r="B4075">
        <v>20240802</v>
      </c>
      <c r="C4075">
        <v>490114</v>
      </c>
      <c r="D4075" t="s">
        <v>6190</v>
      </c>
      <c r="E4075" t="s">
        <v>1066</v>
      </c>
      <c r="F4075">
        <v>77</v>
      </c>
      <c r="G4075">
        <v>10604627</v>
      </c>
    </row>
    <row r="4076" spans="1:7" hidden="1">
      <c r="A4076" t="s">
        <v>132</v>
      </c>
      <c r="B4076">
        <v>20240802</v>
      </c>
      <c r="C4076">
        <v>490114</v>
      </c>
      <c r="D4076" t="s">
        <v>6190</v>
      </c>
      <c r="E4076" t="s">
        <v>1064</v>
      </c>
      <c r="F4076">
        <v>0</v>
      </c>
      <c r="G4076">
        <v>-771196</v>
      </c>
    </row>
    <row r="4077" spans="1:7" hidden="1">
      <c r="A4077" t="s">
        <v>132</v>
      </c>
      <c r="B4077">
        <v>20240802</v>
      </c>
      <c r="C4077">
        <v>490114</v>
      </c>
      <c r="D4077" t="s">
        <v>6190</v>
      </c>
      <c r="E4077" t="s">
        <v>1092</v>
      </c>
      <c r="F4077">
        <v>0</v>
      </c>
      <c r="G4077">
        <v>-17321933</v>
      </c>
    </row>
    <row r="4078" spans="1:7" hidden="1">
      <c r="A4078" t="s">
        <v>132</v>
      </c>
      <c r="B4078">
        <v>20240802</v>
      </c>
      <c r="C4078">
        <v>490114</v>
      </c>
      <c r="D4078" t="s">
        <v>6190</v>
      </c>
      <c r="E4078" t="s">
        <v>9048</v>
      </c>
      <c r="F4078">
        <v>32</v>
      </c>
      <c r="G4078">
        <v>2172531</v>
      </c>
    </row>
    <row r="4079" spans="1:7" hidden="1">
      <c r="A4079" t="s">
        <v>132</v>
      </c>
      <c r="B4079">
        <v>20240802</v>
      </c>
      <c r="C4079">
        <v>490114</v>
      </c>
      <c r="D4079" t="s">
        <v>6190</v>
      </c>
      <c r="E4079" t="s">
        <v>8342</v>
      </c>
      <c r="F4079">
        <v>77</v>
      </c>
      <c r="G4079">
        <v>49615592</v>
      </c>
    </row>
    <row r="4080" spans="1:7" hidden="1">
      <c r="A4080" t="s">
        <v>132</v>
      </c>
      <c r="B4080">
        <v>20240802</v>
      </c>
      <c r="C4080">
        <v>490114</v>
      </c>
      <c r="D4080" t="s">
        <v>6190</v>
      </c>
      <c r="E4080" t="s">
        <v>1124</v>
      </c>
      <c r="F4080">
        <v>8</v>
      </c>
      <c r="G4080">
        <v>-133443</v>
      </c>
    </row>
    <row r="4081" spans="1:7" hidden="1">
      <c r="A4081" t="s">
        <v>132</v>
      </c>
      <c r="B4081">
        <v>20240802</v>
      </c>
      <c r="C4081">
        <v>490114</v>
      </c>
      <c r="D4081" t="s">
        <v>6190</v>
      </c>
      <c r="E4081" t="s">
        <v>1186</v>
      </c>
      <c r="F4081">
        <v>125</v>
      </c>
      <c r="G4081">
        <v>24287543</v>
      </c>
    </row>
    <row r="4082" spans="1:7" hidden="1">
      <c r="A4082" t="s">
        <v>132</v>
      </c>
      <c r="B4082">
        <v>20240802</v>
      </c>
      <c r="C4082">
        <v>490114</v>
      </c>
      <c r="D4082" t="s">
        <v>6190</v>
      </c>
      <c r="E4082" t="s">
        <v>1582</v>
      </c>
      <c r="F4082">
        <v>125</v>
      </c>
      <c r="G4082">
        <v>-479168</v>
      </c>
    </row>
    <row r="4083" spans="1:7" hidden="1">
      <c r="A4083" t="s">
        <v>132</v>
      </c>
      <c r="B4083">
        <v>20240802</v>
      </c>
      <c r="C4083">
        <v>490114</v>
      </c>
      <c r="D4083" t="s">
        <v>6190</v>
      </c>
      <c r="E4083" t="s">
        <v>8333</v>
      </c>
      <c r="F4083">
        <v>0</v>
      </c>
      <c r="G4083">
        <v>-359</v>
      </c>
    </row>
    <row r="4084" spans="1:7" hidden="1">
      <c r="A4084" t="s">
        <v>132</v>
      </c>
      <c r="B4084">
        <v>20240802</v>
      </c>
      <c r="C4084">
        <v>490114</v>
      </c>
      <c r="D4084" t="s">
        <v>6190</v>
      </c>
      <c r="E4084" t="s">
        <v>1583</v>
      </c>
      <c r="F4084">
        <v>0</v>
      </c>
      <c r="G4084">
        <v>-125265</v>
      </c>
    </row>
    <row r="4085" spans="1:7" hidden="1">
      <c r="A4085" t="s">
        <v>132</v>
      </c>
      <c r="B4085">
        <v>20240802</v>
      </c>
      <c r="C4085">
        <v>490114</v>
      </c>
      <c r="D4085" t="s">
        <v>6190</v>
      </c>
      <c r="E4085" t="s">
        <v>1207</v>
      </c>
      <c r="F4085">
        <v>0</v>
      </c>
      <c r="G4085">
        <v>-5578</v>
      </c>
    </row>
    <row r="4086" spans="1:7" hidden="1">
      <c r="A4086" t="s">
        <v>132</v>
      </c>
      <c r="B4086">
        <v>20240802</v>
      </c>
      <c r="C4086">
        <v>490114</v>
      </c>
      <c r="D4086" t="s">
        <v>6190</v>
      </c>
      <c r="E4086" t="s">
        <v>8358</v>
      </c>
      <c r="F4086">
        <v>0</v>
      </c>
      <c r="G4086">
        <v>-17687634</v>
      </c>
    </row>
    <row r="4087" spans="1:7" hidden="1">
      <c r="A4087" t="s">
        <v>132</v>
      </c>
      <c r="B4087">
        <v>20240803</v>
      </c>
      <c r="C4087">
        <v>490114</v>
      </c>
      <c r="D4087" t="s">
        <v>6190</v>
      </c>
      <c r="E4087" t="s">
        <v>1184</v>
      </c>
      <c r="F4087">
        <v>0</v>
      </c>
      <c r="G4087">
        <v>-339136</v>
      </c>
    </row>
    <row r="4088" spans="1:7" hidden="1">
      <c r="A4088" t="s">
        <v>132</v>
      </c>
      <c r="B4088">
        <v>20240803</v>
      </c>
      <c r="C4088">
        <v>490114</v>
      </c>
      <c r="D4088" t="s">
        <v>6190</v>
      </c>
      <c r="E4088" t="s">
        <v>1581</v>
      </c>
      <c r="F4088">
        <v>58</v>
      </c>
      <c r="G4088">
        <v>-22093467</v>
      </c>
    </row>
    <row r="4089" spans="1:7" hidden="1">
      <c r="A4089" t="s">
        <v>132</v>
      </c>
      <c r="B4089">
        <v>20240803</v>
      </c>
      <c r="C4089">
        <v>490114</v>
      </c>
      <c r="D4089" t="s">
        <v>6190</v>
      </c>
      <c r="E4089" t="s">
        <v>1085</v>
      </c>
      <c r="F4089">
        <v>0</v>
      </c>
      <c r="G4089">
        <v>-2336823</v>
      </c>
    </row>
    <row r="4090" spans="1:7" hidden="1">
      <c r="A4090" t="s">
        <v>132</v>
      </c>
      <c r="B4090">
        <v>20240803</v>
      </c>
      <c r="C4090">
        <v>490114</v>
      </c>
      <c r="D4090" t="s">
        <v>6190</v>
      </c>
      <c r="E4090" t="s">
        <v>1194</v>
      </c>
      <c r="F4090">
        <v>0</v>
      </c>
      <c r="G4090">
        <v>-57949528</v>
      </c>
    </row>
    <row r="4091" spans="1:7" hidden="1">
      <c r="A4091" t="s">
        <v>132</v>
      </c>
      <c r="B4091">
        <v>20240803</v>
      </c>
      <c r="C4091">
        <v>490114</v>
      </c>
      <c r="D4091" t="s">
        <v>6190</v>
      </c>
      <c r="E4091" t="s">
        <v>1181</v>
      </c>
      <c r="F4091">
        <v>40</v>
      </c>
      <c r="G4091">
        <v>8897492</v>
      </c>
    </row>
    <row r="4092" spans="1:7" hidden="1">
      <c r="A4092" t="s">
        <v>132</v>
      </c>
      <c r="B4092">
        <v>20240803</v>
      </c>
      <c r="C4092">
        <v>490114</v>
      </c>
      <c r="D4092" t="s">
        <v>6190</v>
      </c>
      <c r="E4092" t="s">
        <v>1084</v>
      </c>
      <c r="F4092">
        <v>45</v>
      </c>
      <c r="G4092">
        <v>12581786</v>
      </c>
    </row>
    <row r="4093" spans="1:7" hidden="1">
      <c r="A4093" t="s">
        <v>132</v>
      </c>
      <c r="B4093">
        <v>20240803</v>
      </c>
      <c r="C4093">
        <v>490114</v>
      </c>
      <c r="D4093" t="s">
        <v>6190</v>
      </c>
      <c r="E4093" t="s">
        <v>1035</v>
      </c>
      <c r="F4093">
        <v>379</v>
      </c>
      <c r="G4093">
        <v>11116748</v>
      </c>
    </row>
    <row r="4094" spans="1:7" hidden="1">
      <c r="A4094" t="s">
        <v>132</v>
      </c>
      <c r="B4094">
        <v>20240803</v>
      </c>
      <c r="C4094">
        <v>490114</v>
      </c>
      <c r="D4094" t="s">
        <v>6190</v>
      </c>
      <c r="E4094" t="s">
        <v>1066</v>
      </c>
      <c r="F4094">
        <v>77</v>
      </c>
      <c r="G4094">
        <v>10604704</v>
      </c>
    </row>
    <row r="4095" spans="1:7" hidden="1">
      <c r="A4095" t="s">
        <v>132</v>
      </c>
      <c r="B4095">
        <v>20240803</v>
      </c>
      <c r="C4095">
        <v>490114</v>
      </c>
      <c r="D4095" t="s">
        <v>6190</v>
      </c>
      <c r="E4095" t="s">
        <v>1064</v>
      </c>
      <c r="F4095">
        <v>0</v>
      </c>
      <c r="G4095">
        <v>-771196</v>
      </c>
    </row>
    <row r="4096" spans="1:7" hidden="1">
      <c r="A4096" t="s">
        <v>132</v>
      </c>
      <c r="B4096">
        <v>20240803</v>
      </c>
      <c r="C4096">
        <v>490114</v>
      </c>
      <c r="D4096" t="s">
        <v>6190</v>
      </c>
      <c r="E4096" t="s">
        <v>1092</v>
      </c>
      <c r="F4096">
        <v>0</v>
      </c>
      <c r="G4096">
        <v>-17321933</v>
      </c>
    </row>
    <row r="4097" spans="1:7" hidden="1">
      <c r="A4097" t="s">
        <v>132</v>
      </c>
      <c r="B4097">
        <v>20240803</v>
      </c>
      <c r="C4097">
        <v>490114</v>
      </c>
      <c r="D4097" t="s">
        <v>6190</v>
      </c>
      <c r="E4097" t="s">
        <v>9048</v>
      </c>
      <c r="F4097">
        <v>32</v>
      </c>
      <c r="G4097">
        <v>2172563</v>
      </c>
    </row>
    <row r="4098" spans="1:7" hidden="1">
      <c r="A4098" t="s">
        <v>132</v>
      </c>
      <c r="B4098">
        <v>20240803</v>
      </c>
      <c r="C4098">
        <v>490114</v>
      </c>
      <c r="D4098" t="s">
        <v>6190</v>
      </c>
      <c r="E4098" t="s">
        <v>8342</v>
      </c>
      <c r="F4098">
        <v>77</v>
      </c>
      <c r="G4098">
        <v>49615669</v>
      </c>
    </row>
    <row r="4099" spans="1:7" hidden="1">
      <c r="A4099" t="s">
        <v>132</v>
      </c>
      <c r="B4099">
        <v>20240803</v>
      </c>
      <c r="C4099">
        <v>490114</v>
      </c>
      <c r="D4099" t="s">
        <v>6190</v>
      </c>
      <c r="E4099" t="s">
        <v>1124</v>
      </c>
      <c r="F4099">
        <v>8</v>
      </c>
      <c r="G4099">
        <v>-133435</v>
      </c>
    </row>
    <row r="4100" spans="1:7" hidden="1">
      <c r="A4100" t="s">
        <v>132</v>
      </c>
      <c r="B4100">
        <v>20240803</v>
      </c>
      <c r="C4100">
        <v>490114</v>
      </c>
      <c r="D4100" t="s">
        <v>6190</v>
      </c>
      <c r="E4100" t="s">
        <v>1186</v>
      </c>
      <c r="F4100">
        <v>125</v>
      </c>
      <c r="G4100">
        <v>24287668</v>
      </c>
    </row>
    <row r="4101" spans="1:7" hidden="1">
      <c r="A4101" t="s">
        <v>132</v>
      </c>
      <c r="B4101">
        <v>20240803</v>
      </c>
      <c r="C4101">
        <v>490114</v>
      </c>
      <c r="D4101" t="s">
        <v>6190</v>
      </c>
      <c r="E4101" t="s">
        <v>1582</v>
      </c>
      <c r="F4101">
        <v>125</v>
      </c>
      <c r="G4101">
        <v>-479043</v>
      </c>
    </row>
    <row r="4102" spans="1:7" hidden="1">
      <c r="A4102" t="s">
        <v>132</v>
      </c>
      <c r="B4102">
        <v>20240803</v>
      </c>
      <c r="C4102">
        <v>490114</v>
      </c>
      <c r="D4102" t="s">
        <v>6190</v>
      </c>
      <c r="E4102" t="s">
        <v>8333</v>
      </c>
      <c r="F4102">
        <v>0</v>
      </c>
      <c r="G4102">
        <v>-359</v>
      </c>
    </row>
    <row r="4103" spans="1:7" hidden="1">
      <c r="A4103" t="s">
        <v>132</v>
      </c>
      <c r="B4103">
        <v>20240803</v>
      </c>
      <c r="C4103">
        <v>490114</v>
      </c>
      <c r="D4103" t="s">
        <v>6190</v>
      </c>
      <c r="E4103" t="s">
        <v>1583</v>
      </c>
      <c r="F4103">
        <v>0</v>
      </c>
      <c r="G4103">
        <v>-125265</v>
      </c>
    </row>
    <row r="4104" spans="1:7" hidden="1">
      <c r="A4104" t="s">
        <v>132</v>
      </c>
      <c r="B4104">
        <v>20240803</v>
      </c>
      <c r="C4104">
        <v>490114</v>
      </c>
      <c r="D4104" t="s">
        <v>6190</v>
      </c>
      <c r="E4104" t="s">
        <v>1207</v>
      </c>
      <c r="F4104">
        <v>0</v>
      </c>
      <c r="G4104">
        <v>-5578</v>
      </c>
    </row>
    <row r="4105" spans="1:7" hidden="1">
      <c r="A4105" t="s">
        <v>132</v>
      </c>
      <c r="B4105">
        <v>20240803</v>
      </c>
      <c r="C4105">
        <v>490114</v>
      </c>
      <c r="D4105" t="s">
        <v>6190</v>
      </c>
      <c r="E4105" t="s">
        <v>8358</v>
      </c>
      <c r="F4105">
        <v>0</v>
      </c>
      <c r="G4105">
        <v>-17687634</v>
      </c>
    </row>
    <row r="4106" spans="1:7" hidden="1">
      <c r="A4106" t="s">
        <v>132</v>
      </c>
      <c r="B4106">
        <v>20240804</v>
      </c>
      <c r="C4106">
        <v>490114</v>
      </c>
      <c r="D4106" t="s">
        <v>6190</v>
      </c>
      <c r="E4106" t="s">
        <v>1184</v>
      </c>
      <c r="F4106">
        <v>0</v>
      </c>
      <c r="G4106">
        <v>-339136</v>
      </c>
    </row>
    <row r="4107" spans="1:7" hidden="1">
      <c r="A4107" t="s">
        <v>132</v>
      </c>
      <c r="B4107">
        <v>20240804</v>
      </c>
      <c r="C4107">
        <v>490114</v>
      </c>
      <c r="D4107" t="s">
        <v>6190</v>
      </c>
      <c r="E4107" t="s">
        <v>1581</v>
      </c>
      <c r="F4107">
        <v>58</v>
      </c>
      <c r="G4107">
        <v>-22093409</v>
      </c>
    </row>
    <row r="4108" spans="1:7" hidden="1">
      <c r="A4108" t="s">
        <v>132</v>
      </c>
      <c r="B4108">
        <v>20240804</v>
      </c>
      <c r="C4108">
        <v>490114</v>
      </c>
      <c r="D4108" t="s">
        <v>6190</v>
      </c>
      <c r="E4108" t="s">
        <v>1085</v>
      </c>
      <c r="F4108">
        <v>0</v>
      </c>
      <c r="G4108">
        <v>-2336823</v>
      </c>
    </row>
    <row r="4109" spans="1:7" hidden="1">
      <c r="A4109" t="s">
        <v>132</v>
      </c>
      <c r="B4109">
        <v>20240804</v>
      </c>
      <c r="C4109">
        <v>490114</v>
      </c>
      <c r="D4109" t="s">
        <v>6190</v>
      </c>
      <c r="E4109" t="s">
        <v>1194</v>
      </c>
      <c r="F4109">
        <v>0</v>
      </c>
      <c r="G4109">
        <v>-57949528</v>
      </c>
    </row>
    <row r="4110" spans="1:7" hidden="1">
      <c r="A4110" t="s">
        <v>132</v>
      </c>
      <c r="B4110">
        <v>20240804</v>
      </c>
      <c r="C4110">
        <v>490114</v>
      </c>
      <c r="D4110" t="s">
        <v>6190</v>
      </c>
      <c r="E4110" t="s">
        <v>1181</v>
      </c>
      <c r="F4110">
        <v>40</v>
      </c>
      <c r="G4110">
        <v>8897532</v>
      </c>
    </row>
    <row r="4111" spans="1:7" hidden="1">
      <c r="A4111" t="s">
        <v>132</v>
      </c>
      <c r="B4111">
        <v>20240804</v>
      </c>
      <c r="C4111">
        <v>490114</v>
      </c>
      <c r="D4111" t="s">
        <v>6190</v>
      </c>
      <c r="E4111" t="s">
        <v>1084</v>
      </c>
      <c r="F4111">
        <v>45</v>
      </c>
      <c r="G4111">
        <v>12581831</v>
      </c>
    </row>
    <row r="4112" spans="1:7" hidden="1">
      <c r="A4112" t="s">
        <v>132</v>
      </c>
      <c r="B4112">
        <v>20240804</v>
      </c>
      <c r="C4112">
        <v>490114</v>
      </c>
      <c r="D4112" t="s">
        <v>6190</v>
      </c>
      <c r="E4112" t="s">
        <v>1035</v>
      </c>
      <c r="F4112">
        <v>379</v>
      </c>
      <c r="G4112">
        <v>11117127</v>
      </c>
    </row>
    <row r="4113" spans="1:7" hidden="1">
      <c r="A4113" t="s">
        <v>132</v>
      </c>
      <c r="B4113">
        <v>20240804</v>
      </c>
      <c r="C4113">
        <v>490114</v>
      </c>
      <c r="D4113" t="s">
        <v>6190</v>
      </c>
      <c r="E4113" t="s">
        <v>1066</v>
      </c>
      <c r="F4113">
        <v>77</v>
      </c>
      <c r="G4113">
        <v>10604781</v>
      </c>
    </row>
    <row r="4114" spans="1:7" hidden="1">
      <c r="A4114" t="s">
        <v>132</v>
      </c>
      <c r="B4114">
        <v>20240804</v>
      </c>
      <c r="C4114">
        <v>490114</v>
      </c>
      <c r="D4114" t="s">
        <v>6190</v>
      </c>
      <c r="E4114" t="s">
        <v>1064</v>
      </c>
      <c r="F4114">
        <v>0</v>
      </c>
      <c r="G4114">
        <v>-771196</v>
      </c>
    </row>
    <row r="4115" spans="1:7" hidden="1">
      <c r="A4115" t="s">
        <v>132</v>
      </c>
      <c r="B4115">
        <v>20240804</v>
      </c>
      <c r="C4115">
        <v>490114</v>
      </c>
      <c r="D4115" t="s">
        <v>6190</v>
      </c>
      <c r="E4115" t="s">
        <v>1092</v>
      </c>
      <c r="F4115">
        <v>0</v>
      </c>
      <c r="G4115">
        <v>-17321933</v>
      </c>
    </row>
    <row r="4116" spans="1:7" hidden="1">
      <c r="A4116" t="s">
        <v>132</v>
      </c>
      <c r="B4116">
        <v>20240804</v>
      </c>
      <c r="C4116">
        <v>490114</v>
      </c>
      <c r="D4116" t="s">
        <v>6190</v>
      </c>
      <c r="E4116" t="s">
        <v>9048</v>
      </c>
      <c r="F4116">
        <v>32</v>
      </c>
      <c r="G4116">
        <v>2172595</v>
      </c>
    </row>
    <row r="4117" spans="1:7" hidden="1">
      <c r="A4117" t="s">
        <v>132</v>
      </c>
      <c r="B4117">
        <v>20240804</v>
      </c>
      <c r="C4117">
        <v>490114</v>
      </c>
      <c r="D4117" t="s">
        <v>6190</v>
      </c>
      <c r="E4117" t="s">
        <v>8342</v>
      </c>
      <c r="F4117">
        <v>77</v>
      </c>
      <c r="G4117">
        <v>49615746</v>
      </c>
    </row>
    <row r="4118" spans="1:7" hidden="1">
      <c r="A4118" t="s">
        <v>132</v>
      </c>
      <c r="B4118">
        <v>20240804</v>
      </c>
      <c r="C4118">
        <v>490114</v>
      </c>
      <c r="D4118" t="s">
        <v>6190</v>
      </c>
      <c r="E4118" t="s">
        <v>1124</v>
      </c>
      <c r="F4118">
        <v>8</v>
      </c>
      <c r="G4118">
        <v>-133427</v>
      </c>
    </row>
    <row r="4119" spans="1:7" hidden="1">
      <c r="A4119" t="s">
        <v>132</v>
      </c>
      <c r="B4119">
        <v>20240804</v>
      </c>
      <c r="C4119">
        <v>490114</v>
      </c>
      <c r="D4119" t="s">
        <v>6190</v>
      </c>
      <c r="E4119" t="s">
        <v>1186</v>
      </c>
      <c r="F4119">
        <v>125</v>
      </c>
      <c r="G4119">
        <v>24287793</v>
      </c>
    </row>
    <row r="4120" spans="1:7" hidden="1">
      <c r="A4120" t="s">
        <v>132</v>
      </c>
      <c r="B4120">
        <v>20240804</v>
      </c>
      <c r="C4120">
        <v>490114</v>
      </c>
      <c r="D4120" t="s">
        <v>6190</v>
      </c>
      <c r="E4120" t="s">
        <v>1582</v>
      </c>
      <c r="F4120">
        <v>125</v>
      </c>
      <c r="G4120">
        <v>-478918</v>
      </c>
    </row>
    <row r="4121" spans="1:7" hidden="1">
      <c r="A4121" t="s">
        <v>132</v>
      </c>
      <c r="B4121">
        <v>20240804</v>
      </c>
      <c r="C4121">
        <v>490114</v>
      </c>
      <c r="D4121" t="s">
        <v>6190</v>
      </c>
      <c r="E4121" t="s">
        <v>8333</v>
      </c>
      <c r="F4121">
        <v>0</v>
      </c>
      <c r="G4121">
        <v>-359</v>
      </c>
    </row>
    <row r="4122" spans="1:7" hidden="1">
      <c r="A4122" t="s">
        <v>132</v>
      </c>
      <c r="B4122">
        <v>20240804</v>
      </c>
      <c r="C4122">
        <v>490114</v>
      </c>
      <c r="D4122" t="s">
        <v>6190</v>
      </c>
      <c r="E4122" t="s">
        <v>1583</v>
      </c>
      <c r="F4122">
        <v>0</v>
      </c>
      <c r="G4122">
        <v>-125265</v>
      </c>
    </row>
    <row r="4123" spans="1:7" hidden="1">
      <c r="A4123" t="s">
        <v>132</v>
      </c>
      <c r="B4123">
        <v>20240804</v>
      </c>
      <c r="C4123">
        <v>490114</v>
      </c>
      <c r="D4123" t="s">
        <v>6190</v>
      </c>
      <c r="E4123" t="s">
        <v>1207</v>
      </c>
      <c r="F4123">
        <v>0</v>
      </c>
      <c r="G4123">
        <v>-5578</v>
      </c>
    </row>
    <row r="4124" spans="1:7" hidden="1">
      <c r="A4124" t="s">
        <v>132</v>
      </c>
      <c r="B4124">
        <v>20240804</v>
      </c>
      <c r="C4124">
        <v>490114</v>
      </c>
      <c r="D4124" t="s">
        <v>6190</v>
      </c>
      <c r="E4124" t="s">
        <v>8358</v>
      </c>
      <c r="F4124">
        <v>0</v>
      </c>
      <c r="G4124">
        <v>-17687634</v>
      </c>
    </row>
    <row r="4125" spans="1:7" hidden="1">
      <c r="A4125" t="s">
        <v>132</v>
      </c>
      <c r="B4125">
        <v>20240805</v>
      </c>
      <c r="C4125">
        <v>490114</v>
      </c>
      <c r="D4125" t="s">
        <v>6190</v>
      </c>
      <c r="E4125" t="s">
        <v>1184</v>
      </c>
      <c r="F4125">
        <v>0</v>
      </c>
      <c r="G4125">
        <v>-339136</v>
      </c>
    </row>
    <row r="4126" spans="1:7" hidden="1">
      <c r="A4126" t="s">
        <v>132</v>
      </c>
      <c r="B4126">
        <v>20240805</v>
      </c>
      <c r="C4126">
        <v>490114</v>
      </c>
      <c r="D4126" t="s">
        <v>6190</v>
      </c>
      <c r="E4126" t="s">
        <v>1581</v>
      </c>
      <c r="F4126">
        <v>47</v>
      </c>
      <c r="G4126">
        <v>-22093362</v>
      </c>
    </row>
    <row r="4127" spans="1:7" hidden="1">
      <c r="A4127" t="s">
        <v>132</v>
      </c>
      <c r="B4127">
        <v>20240805</v>
      </c>
      <c r="C4127">
        <v>490114</v>
      </c>
      <c r="D4127" t="s">
        <v>6190</v>
      </c>
      <c r="E4127" t="s">
        <v>1085</v>
      </c>
      <c r="F4127">
        <v>0</v>
      </c>
      <c r="G4127">
        <v>-2336823</v>
      </c>
    </row>
    <row r="4128" spans="1:7" hidden="1">
      <c r="A4128" t="s">
        <v>132</v>
      </c>
      <c r="B4128">
        <v>20240805</v>
      </c>
      <c r="C4128">
        <v>490114</v>
      </c>
      <c r="D4128" t="s">
        <v>6190</v>
      </c>
      <c r="E4128" t="s">
        <v>1194</v>
      </c>
      <c r="F4128">
        <v>0</v>
      </c>
      <c r="G4128">
        <v>-57949528</v>
      </c>
    </row>
    <row r="4129" spans="1:7" hidden="1">
      <c r="A4129" t="s">
        <v>132</v>
      </c>
      <c r="B4129">
        <v>20240805</v>
      </c>
      <c r="C4129">
        <v>490114</v>
      </c>
      <c r="D4129" t="s">
        <v>6190</v>
      </c>
      <c r="E4129" t="s">
        <v>1181</v>
      </c>
      <c r="F4129">
        <v>32</v>
      </c>
      <c r="G4129">
        <v>8897564</v>
      </c>
    </row>
    <row r="4130" spans="1:7" hidden="1">
      <c r="A4130" t="s">
        <v>132</v>
      </c>
      <c r="B4130">
        <v>20240805</v>
      </c>
      <c r="C4130">
        <v>490114</v>
      </c>
      <c r="D4130" t="s">
        <v>6190</v>
      </c>
      <c r="E4130" t="s">
        <v>1084</v>
      </c>
      <c r="F4130">
        <v>36</v>
      </c>
      <c r="G4130">
        <v>12581867</v>
      </c>
    </row>
    <row r="4131" spans="1:7" hidden="1">
      <c r="A4131" t="s">
        <v>132</v>
      </c>
      <c r="B4131">
        <v>20240805</v>
      </c>
      <c r="C4131">
        <v>490114</v>
      </c>
      <c r="D4131" t="s">
        <v>6190</v>
      </c>
      <c r="E4131" t="s">
        <v>1035</v>
      </c>
      <c r="F4131">
        <v>309</v>
      </c>
      <c r="G4131">
        <v>11117436</v>
      </c>
    </row>
    <row r="4132" spans="1:7" hidden="1">
      <c r="A4132" t="s">
        <v>132</v>
      </c>
      <c r="B4132">
        <v>20240805</v>
      </c>
      <c r="C4132">
        <v>490114</v>
      </c>
      <c r="D4132" t="s">
        <v>6190</v>
      </c>
      <c r="E4132" t="s">
        <v>1066</v>
      </c>
      <c r="F4132">
        <v>62</v>
      </c>
      <c r="G4132">
        <v>10604843</v>
      </c>
    </row>
    <row r="4133" spans="1:7" hidden="1">
      <c r="A4133" t="s">
        <v>132</v>
      </c>
      <c r="B4133">
        <v>20240805</v>
      </c>
      <c r="C4133">
        <v>490114</v>
      </c>
      <c r="D4133" t="s">
        <v>6190</v>
      </c>
      <c r="E4133" t="s">
        <v>1064</v>
      </c>
      <c r="F4133">
        <v>0</v>
      </c>
      <c r="G4133">
        <v>-771196</v>
      </c>
    </row>
    <row r="4134" spans="1:7" hidden="1">
      <c r="A4134" t="s">
        <v>132</v>
      </c>
      <c r="B4134">
        <v>20240805</v>
      </c>
      <c r="C4134">
        <v>490114</v>
      </c>
      <c r="D4134" t="s">
        <v>6190</v>
      </c>
      <c r="E4134" t="s">
        <v>1092</v>
      </c>
      <c r="F4134">
        <v>0</v>
      </c>
      <c r="G4134">
        <v>-17321933</v>
      </c>
    </row>
    <row r="4135" spans="1:7" hidden="1">
      <c r="A4135" t="s">
        <v>132</v>
      </c>
      <c r="B4135">
        <v>20240805</v>
      </c>
      <c r="C4135">
        <v>490114</v>
      </c>
      <c r="D4135" t="s">
        <v>6190</v>
      </c>
      <c r="E4135" t="s">
        <v>9048</v>
      </c>
      <c r="F4135">
        <v>25</v>
      </c>
      <c r="G4135">
        <v>2172620</v>
      </c>
    </row>
    <row r="4136" spans="1:7" hidden="1">
      <c r="A4136" t="s">
        <v>132</v>
      </c>
      <c r="B4136">
        <v>20240805</v>
      </c>
      <c r="C4136">
        <v>490114</v>
      </c>
      <c r="D4136" t="s">
        <v>6190</v>
      </c>
      <c r="E4136" t="s">
        <v>8342</v>
      </c>
      <c r="F4136">
        <v>62</v>
      </c>
      <c r="G4136">
        <v>49615808</v>
      </c>
    </row>
    <row r="4137" spans="1:7" hidden="1">
      <c r="A4137" t="s">
        <v>132</v>
      </c>
      <c r="B4137">
        <v>20240805</v>
      </c>
      <c r="C4137">
        <v>490114</v>
      </c>
      <c r="D4137" t="s">
        <v>6190</v>
      </c>
      <c r="E4137" t="s">
        <v>1124</v>
      </c>
      <c r="F4137">
        <v>6</v>
      </c>
      <c r="G4137">
        <v>-133421</v>
      </c>
    </row>
    <row r="4138" spans="1:7" hidden="1">
      <c r="A4138" t="s">
        <v>132</v>
      </c>
      <c r="B4138">
        <v>20240805</v>
      </c>
      <c r="C4138">
        <v>490114</v>
      </c>
      <c r="D4138" t="s">
        <v>6190</v>
      </c>
      <c r="E4138" t="s">
        <v>1186</v>
      </c>
      <c r="F4138">
        <v>101</v>
      </c>
      <c r="G4138">
        <v>24287894</v>
      </c>
    </row>
    <row r="4139" spans="1:7" hidden="1">
      <c r="A4139" t="s">
        <v>132</v>
      </c>
      <c r="B4139">
        <v>20240805</v>
      </c>
      <c r="C4139">
        <v>490114</v>
      </c>
      <c r="D4139" t="s">
        <v>6190</v>
      </c>
      <c r="E4139" t="s">
        <v>1582</v>
      </c>
      <c r="F4139">
        <v>101</v>
      </c>
      <c r="G4139">
        <v>-478817</v>
      </c>
    </row>
    <row r="4140" spans="1:7" hidden="1">
      <c r="A4140" t="s">
        <v>132</v>
      </c>
      <c r="B4140">
        <v>20240805</v>
      </c>
      <c r="C4140">
        <v>490114</v>
      </c>
      <c r="D4140" t="s">
        <v>6190</v>
      </c>
      <c r="E4140" t="s">
        <v>8333</v>
      </c>
      <c r="F4140">
        <v>0</v>
      </c>
      <c r="G4140">
        <v>-359</v>
      </c>
    </row>
    <row r="4141" spans="1:7" hidden="1">
      <c r="A4141" t="s">
        <v>132</v>
      </c>
      <c r="B4141">
        <v>20240805</v>
      </c>
      <c r="C4141">
        <v>490114</v>
      </c>
      <c r="D4141" t="s">
        <v>6190</v>
      </c>
      <c r="E4141" t="s">
        <v>1583</v>
      </c>
      <c r="F4141">
        <v>0</v>
      </c>
      <c r="G4141">
        <v>-125265</v>
      </c>
    </row>
    <row r="4142" spans="1:7" hidden="1">
      <c r="A4142" t="s">
        <v>132</v>
      </c>
      <c r="B4142">
        <v>20240805</v>
      </c>
      <c r="C4142">
        <v>490114</v>
      </c>
      <c r="D4142" t="s">
        <v>6190</v>
      </c>
      <c r="E4142" t="s">
        <v>1207</v>
      </c>
      <c r="F4142">
        <v>0</v>
      </c>
      <c r="G4142">
        <v>-5578</v>
      </c>
    </row>
    <row r="4143" spans="1:7" hidden="1">
      <c r="A4143" t="s">
        <v>132</v>
      </c>
      <c r="B4143">
        <v>20240805</v>
      </c>
      <c r="C4143">
        <v>490114</v>
      </c>
      <c r="D4143" t="s">
        <v>6190</v>
      </c>
      <c r="E4143" t="s">
        <v>8358</v>
      </c>
      <c r="F4143">
        <v>0</v>
      </c>
      <c r="G4143">
        <v>-17687634</v>
      </c>
    </row>
    <row r="4144" spans="1:7" hidden="1">
      <c r="A4144" t="s">
        <v>132</v>
      </c>
      <c r="B4144">
        <v>20240806</v>
      </c>
      <c r="C4144">
        <v>490114</v>
      </c>
      <c r="D4144" t="s">
        <v>6190</v>
      </c>
      <c r="E4144" t="s">
        <v>1184</v>
      </c>
      <c r="F4144">
        <v>0</v>
      </c>
      <c r="G4144">
        <v>-339136</v>
      </c>
    </row>
    <row r="4145" spans="1:7" hidden="1">
      <c r="A4145" t="s">
        <v>132</v>
      </c>
      <c r="B4145">
        <v>20240806</v>
      </c>
      <c r="C4145">
        <v>490114</v>
      </c>
      <c r="D4145" t="s">
        <v>6190</v>
      </c>
      <c r="E4145" t="s">
        <v>1581</v>
      </c>
      <c r="F4145">
        <v>52</v>
      </c>
      <c r="G4145">
        <v>-22093310</v>
      </c>
    </row>
    <row r="4146" spans="1:7" hidden="1">
      <c r="A4146" t="s">
        <v>132</v>
      </c>
      <c r="B4146">
        <v>20240806</v>
      </c>
      <c r="C4146">
        <v>490114</v>
      </c>
      <c r="D4146" t="s">
        <v>6190</v>
      </c>
      <c r="E4146" t="s">
        <v>1085</v>
      </c>
      <c r="F4146">
        <v>0</v>
      </c>
      <c r="G4146">
        <v>-2336823</v>
      </c>
    </row>
    <row r="4147" spans="1:7" hidden="1">
      <c r="A4147" t="s">
        <v>132</v>
      </c>
      <c r="B4147">
        <v>20240806</v>
      </c>
      <c r="C4147">
        <v>490114</v>
      </c>
      <c r="D4147" t="s">
        <v>6190</v>
      </c>
      <c r="E4147" t="s">
        <v>1194</v>
      </c>
      <c r="F4147">
        <v>0</v>
      </c>
      <c r="G4147">
        <v>-57949528</v>
      </c>
    </row>
    <row r="4148" spans="1:7" hidden="1">
      <c r="A4148" t="s">
        <v>132</v>
      </c>
      <c r="B4148">
        <v>20240806</v>
      </c>
      <c r="C4148">
        <v>490114</v>
      </c>
      <c r="D4148" t="s">
        <v>6190</v>
      </c>
      <c r="E4148" t="s">
        <v>1181</v>
      </c>
      <c r="F4148">
        <v>35</v>
      </c>
      <c r="G4148">
        <v>8897599</v>
      </c>
    </row>
    <row r="4149" spans="1:7" hidden="1">
      <c r="A4149" t="s">
        <v>132</v>
      </c>
      <c r="B4149">
        <v>20240806</v>
      </c>
      <c r="C4149">
        <v>490114</v>
      </c>
      <c r="D4149" t="s">
        <v>6190</v>
      </c>
      <c r="E4149" t="s">
        <v>1084</v>
      </c>
      <c r="F4149">
        <v>40</v>
      </c>
      <c r="G4149">
        <v>12581907</v>
      </c>
    </row>
    <row r="4150" spans="1:7" hidden="1">
      <c r="A4150" t="s">
        <v>132</v>
      </c>
      <c r="B4150">
        <v>20240806</v>
      </c>
      <c r="C4150">
        <v>490114</v>
      </c>
      <c r="D4150" t="s">
        <v>6190</v>
      </c>
      <c r="E4150" t="s">
        <v>1035</v>
      </c>
      <c r="F4150">
        <v>346</v>
      </c>
      <c r="G4150">
        <v>11117782</v>
      </c>
    </row>
    <row r="4151" spans="1:7" hidden="1">
      <c r="A4151" t="s">
        <v>132</v>
      </c>
      <c r="B4151">
        <v>20240806</v>
      </c>
      <c r="C4151">
        <v>490114</v>
      </c>
      <c r="D4151" t="s">
        <v>6190</v>
      </c>
      <c r="E4151" t="s">
        <v>1066</v>
      </c>
      <c r="F4151">
        <v>69</v>
      </c>
      <c r="G4151">
        <v>10604912</v>
      </c>
    </row>
    <row r="4152" spans="1:7" hidden="1">
      <c r="A4152" t="s">
        <v>132</v>
      </c>
      <c r="B4152">
        <v>20240806</v>
      </c>
      <c r="C4152">
        <v>490114</v>
      </c>
      <c r="D4152" t="s">
        <v>6190</v>
      </c>
      <c r="E4152" t="s">
        <v>1064</v>
      </c>
      <c r="F4152">
        <v>0</v>
      </c>
      <c r="G4152">
        <v>-771196</v>
      </c>
    </row>
    <row r="4153" spans="1:7" hidden="1">
      <c r="A4153" t="s">
        <v>132</v>
      </c>
      <c r="B4153">
        <v>20240806</v>
      </c>
      <c r="C4153">
        <v>490114</v>
      </c>
      <c r="D4153" t="s">
        <v>6190</v>
      </c>
      <c r="E4153" t="s">
        <v>1092</v>
      </c>
      <c r="F4153">
        <v>0</v>
      </c>
      <c r="G4153">
        <v>-17321933</v>
      </c>
    </row>
    <row r="4154" spans="1:7" hidden="1">
      <c r="A4154" t="s">
        <v>132</v>
      </c>
      <c r="B4154">
        <v>20240806</v>
      </c>
      <c r="C4154">
        <v>490114</v>
      </c>
      <c r="D4154" t="s">
        <v>6190</v>
      </c>
      <c r="E4154" t="s">
        <v>9048</v>
      </c>
      <c r="F4154">
        <v>28</v>
      </c>
      <c r="G4154">
        <v>2172648</v>
      </c>
    </row>
    <row r="4155" spans="1:7" hidden="1">
      <c r="A4155" t="s">
        <v>132</v>
      </c>
      <c r="B4155">
        <v>20240806</v>
      </c>
      <c r="C4155">
        <v>490114</v>
      </c>
      <c r="D4155" t="s">
        <v>6190</v>
      </c>
      <c r="E4155" t="s">
        <v>8342</v>
      </c>
      <c r="F4155">
        <v>69</v>
      </c>
      <c r="G4155">
        <v>49615877</v>
      </c>
    </row>
    <row r="4156" spans="1:7" hidden="1">
      <c r="A4156" t="s">
        <v>132</v>
      </c>
      <c r="B4156">
        <v>20240806</v>
      </c>
      <c r="C4156">
        <v>490114</v>
      </c>
      <c r="D4156" t="s">
        <v>6190</v>
      </c>
      <c r="E4156" t="s">
        <v>1124</v>
      </c>
      <c r="F4156">
        <v>7</v>
      </c>
      <c r="G4156">
        <v>-133414</v>
      </c>
    </row>
    <row r="4157" spans="1:7" hidden="1">
      <c r="A4157" t="s">
        <v>132</v>
      </c>
      <c r="B4157">
        <v>20240806</v>
      </c>
      <c r="C4157">
        <v>490114</v>
      </c>
      <c r="D4157" t="s">
        <v>6190</v>
      </c>
      <c r="E4157" t="s">
        <v>1186</v>
      </c>
      <c r="F4157">
        <v>112</v>
      </c>
      <c r="G4157">
        <v>24288006</v>
      </c>
    </row>
    <row r="4158" spans="1:7" hidden="1">
      <c r="A4158" t="s">
        <v>132</v>
      </c>
      <c r="B4158">
        <v>20240806</v>
      </c>
      <c r="C4158">
        <v>490114</v>
      </c>
      <c r="D4158" t="s">
        <v>6190</v>
      </c>
      <c r="E4158" t="s">
        <v>1582</v>
      </c>
      <c r="F4158">
        <v>112</v>
      </c>
      <c r="G4158">
        <v>-478705</v>
      </c>
    </row>
    <row r="4159" spans="1:7" hidden="1">
      <c r="A4159" t="s">
        <v>132</v>
      </c>
      <c r="B4159">
        <v>20240806</v>
      </c>
      <c r="C4159">
        <v>490114</v>
      </c>
      <c r="D4159" t="s">
        <v>6190</v>
      </c>
      <c r="E4159" t="s">
        <v>8333</v>
      </c>
      <c r="F4159">
        <v>0</v>
      </c>
      <c r="G4159">
        <v>-359</v>
      </c>
    </row>
    <row r="4160" spans="1:7" hidden="1">
      <c r="A4160" t="s">
        <v>132</v>
      </c>
      <c r="B4160">
        <v>20240806</v>
      </c>
      <c r="C4160">
        <v>490114</v>
      </c>
      <c r="D4160" t="s">
        <v>6190</v>
      </c>
      <c r="E4160" t="s">
        <v>1583</v>
      </c>
      <c r="F4160">
        <v>0</v>
      </c>
      <c r="G4160">
        <v>-125265</v>
      </c>
    </row>
    <row r="4161" spans="1:7" hidden="1">
      <c r="A4161" t="s">
        <v>132</v>
      </c>
      <c r="B4161">
        <v>20240806</v>
      </c>
      <c r="C4161">
        <v>490114</v>
      </c>
      <c r="D4161" t="s">
        <v>6190</v>
      </c>
      <c r="E4161" t="s">
        <v>1207</v>
      </c>
      <c r="F4161">
        <v>0</v>
      </c>
      <c r="G4161">
        <v>-5578</v>
      </c>
    </row>
    <row r="4162" spans="1:7" hidden="1">
      <c r="A4162" t="s">
        <v>132</v>
      </c>
      <c r="B4162">
        <v>20240806</v>
      </c>
      <c r="C4162">
        <v>490114</v>
      </c>
      <c r="D4162" t="s">
        <v>6190</v>
      </c>
      <c r="E4162" t="s">
        <v>8358</v>
      </c>
      <c r="F4162">
        <v>0</v>
      </c>
      <c r="G4162">
        <v>-17687634</v>
      </c>
    </row>
    <row r="4163" spans="1:7" hidden="1">
      <c r="A4163" t="s">
        <v>132</v>
      </c>
      <c r="B4163">
        <v>20240807</v>
      </c>
      <c r="C4163">
        <v>490114</v>
      </c>
      <c r="D4163" t="s">
        <v>6190</v>
      </c>
      <c r="E4163" t="s">
        <v>1184</v>
      </c>
      <c r="F4163">
        <v>0</v>
      </c>
      <c r="G4163">
        <v>-339136</v>
      </c>
    </row>
    <row r="4164" spans="1:7" hidden="1">
      <c r="A4164" t="s">
        <v>132</v>
      </c>
      <c r="B4164">
        <v>20240807</v>
      </c>
      <c r="C4164">
        <v>490114</v>
      </c>
      <c r="D4164" t="s">
        <v>6190</v>
      </c>
      <c r="E4164" t="s">
        <v>1581</v>
      </c>
      <c r="F4164">
        <v>63</v>
      </c>
      <c r="G4164">
        <v>-22093247</v>
      </c>
    </row>
    <row r="4165" spans="1:7" hidden="1">
      <c r="A4165" t="s">
        <v>132</v>
      </c>
      <c r="B4165">
        <v>20240807</v>
      </c>
      <c r="C4165">
        <v>490114</v>
      </c>
      <c r="D4165" t="s">
        <v>6190</v>
      </c>
      <c r="E4165" t="s">
        <v>1085</v>
      </c>
      <c r="F4165">
        <v>0</v>
      </c>
      <c r="G4165">
        <v>-2336823</v>
      </c>
    </row>
    <row r="4166" spans="1:7" hidden="1">
      <c r="A4166" t="s">
        <v>132</v>
      </c>
      <c r="B4166">
        <v>20240807</v>
      </c>
      <c r="C4166">
        <v>490114</v>
      </c>
      <c r="D4166" t="s">
        <v>6190</v>
      </c>
      <c r="E4166" t="s">
        <v>1194</v>
      </c>
      <c r="F4166">
        <v>0</v>
      </c>
      <c r="G4166">
        <v>-57949528</v>
      </c>
    </row>
    <row r="4167" spans="1:7" hidden="1">
      <c r="A4167" t="s">
        <v>132</v>
      </c>
      <c r="B4167">
        <v>20240807</v>
      </c>
      <c r="C4167">
        <v>490114</v>
      </c>
      <c r="D4167" t="s">
        <v>6190</v>
      </c>
      <c r="E4167" t="s">
        <v>1181</v>
      </c>
      <c r="F4167">
        <v>43</v>
      </c>
      <c r="G4167">
        <v>8897642</v>
      </c>
    </row>
    <row r="4168" spans="1:7" hidden="1">
      <c r="A4168" t="s">
        <v>132</v>
      </c>
      <c r="B4168">
        <v>20240807</v>
      </c>
      <c r="C4168">
        <v>490114</v>
      </c>
      <c r="D4168" t="s">
        <v>6190</v>
      </c>
      <c r="E4168" t="s">
        <v>1084</v>
      </c>
      <c r="F4168">
        <v>49</v>
      </c>
      <c r="G4168">
        <v>12581956</v>
      </c>
    </row>
    <row r="4169" spans="1:7" hidden="1">
      <c r="A4169" t="s">
        <v>132</v>
      </c>
      <c r="B4169">
        <v>20240807</v>
      </c>
      <c r="C4169">
        <v>490114</v>
      </c>
      <c r="D4169" t="s">
        <v>6190</v>
      </c>
      <c r="E4169" t="s">
        <v>1035</v>
      </c>
      <c r="F4169">
        <v>419</v>
      </c>
      <c r="G4169">
        <v>11118201</v>
      </c>
    </row>
    <row r="4170" spans="1:7" hidden="1">
      <c r="A4170" t="s">
        <v>132</v>
      </c>
      <c r="B4170">
        <v>20240807</v>
      </c>
      <c r="C4170">
        <v>490114</v>
      </c>
      <c r="D4170" t="s">
        <v>6190</v>
      </c>
      <c r="E4170" t="s">
        <v>1066</v>
      </c>
      <c r="F4170">
        <v>83</v>
      </c>
      <c r="G4170">
        <v>10604995</v>
      </c>
    </row>
    <row r="4171" spans="1:7" hidden="1">
      <c r="A4171" t="s">
        <v>132</v>
      </c>
      <c r="B4171">
        <v>20240807</v>
      </c>
      <c r="C4171">
        <v>490114</v>
      </c>
      <c r="D4171" t="s">
        <v>6190</v>
      </c>
      <c r="E4171" t="s">
        <v>1064</v>
      </c>
      <c r="F4171">
        <v>0</v>
      </c>
      <c r="G4171">
        <v>-771196</v>
      </c>
    </row>
    <row r="4172" spans="1:7" hidden="1">
      <c r="A4172" t="s">
        <v>132</v>
      </c>
      <c r="B4172">
        <v>20240807</v>
      </c>
      <c r="C4172">
        <v>490114</v>
      </c>
      <c r="D4172" t="s">
        <v>6190</v>
      </c>
      <c r="E4172" t="s">
        <v>1092</v>
      </c>
      <c r="F4172">
        <v>0</v>
      </c>
      <c r="G4172">
        <v>-17321933</v>
      </c>
    </row>
    <row r="4173" spans="1:7" hidden="1">
      <c r="A4173" t="s">
        <v>132</v>
      </c>
      <c r="B4173">
        <v>20240807</v>
      </c>
      <c r="C4173">
        <v>490114</v>
      </c>
      <c r="D4173" t="s">
        <v>6190</v>
      </c>
      <c r="E4173" t="s">
        <v>9048</v>
      </c>
      <c r="F4173">
        <v>34</v>
      </c>
      <c r="G4173">
        <v>2172682</v>
      </c>
    </row>
    <row r="4174" spans="1:7" hidden="1">
      <c r="A4174" t="s">
        <v>132</v>
      </c>
      <c r="B4174">
        <v>20240807</v>
      </c>
      <c r="C4174">
        <v>490114</v>
      </c>
      <c r="D4174" t="s">
        <v>6190</v>
      </c>
      <c r="E4174" t="s">
        <v>8342</v>
      </c>
      <c r="F4174">
        <v>83</v>
      </c>
      <c r="G4174">
        <v>49615960</v>
      </c>
    </row>
    <row r="4175" spans="1:7" hidden="1">
      <c r="A4175" t="s">
        <v>132</v>
      </c>
      <c r="B4175">
        <v>20240807</v>
      </c>
      <c r="C4175">
        <v>490114</v>
      </c>
      <c r="D4175" t="s">
        <v>6190</v>
      </c>
      <c r="E4175" t="s">
        <v>1124</v>
      </c>
      <c r="F4175">
        <v>8</v>
      </c>
      <c r="G4175">
        <v>-133406</v>
      </c>
    </row>
    <row r="4176" spans="1:7" hidden="1">
      <c r="A4176" t="s">
        <v>132</v>
      </c>
      <c r="B4176">
        <v>20240807</v>
      </c>
      <c r="C4176">
        <v>490114</v>
      </c>
      <c r="D4176" t="s">
        <v>6190</v>
      </c>
      <c r="E4176" t="s">
        <v>1186</v>
      </c>
      <c r="F4176">
        <v>135</v>
      </c>
      <c r="G4176">
        <v>24288141</v>
      </c>
    </row>
    <row r="4177" spans="1:7" hidden="1">
      <c r="A4177" t="s">
        <v>132</v>
      </c>
      <c r="B4177">
        <v>20240807</v>
      </c>
      <c r="C4177">
        <v>490114</v>
      </c>
      <c r="D4177" t="s">
        <v>6190</v>
      </c>
      <c r="E4177" t="s">
        <v>1582</v>
      </c>
      <c r="F4177">
        <v>135</v>
      </c>
      <c r="G4177">
        <v>-478570</v>
      </c>
    </row>
    <row r="4178" spans="1:7" hidden="1">
      <c r="A4178" t="s">
        <v>132</v>
      </c>
      <c r="B4178">
        <v>20240807</v>
      </c>
      <c r="C4178">
        <v>490114</v>
      </c>
      <c r="D4178" t="s">
        <v>6190</v>
      </c>
      <c r="E4178" t="s">
        <v>8333</v>
      </c>
      <c r="F4178">
        <v>0</v>
      </c>
      <c r="G4178">
        <v>-359</v>
      </c>
    </row>
    <row r="4179" spans="1:7" hidden="1">
      <c r="A4179" t="s">
        <v>132</v>
      </c>
      <c r="B4179">
        <v>20240807</v>
      </c>
      <c r="C4179">
        <v>490114</v>
      </c>
      <c r="D4179" t="s">
        <v>6190</v>
      </c>
      <c r="E4179" t="s">
        <v>1583</v>
      </c>
      <c r="F4179">
        <v>2</v>
      </c>
      <c r="G4179">
        <v>-125263</v>
      </c>
    </row>
    <row r="4180" spans="1:7" hidden="1">
      <c r="A4180" t="s">
        <v>132</v>
      </c>
      <c r="B4180">
        <v>20240807</v>
      </c>
      <c r="C4180">
        <v>490114</v>
      </c>
      <c r="D4180" t="s">
        <v>6190</v>
      </c>
      <c r="E4180" t="s">
        <v>1207</v>
      </c>
      <c r="F4180">
        <v>0</v>
      </c>
      <c r="G4180">
        <v>-5578</v>
      </c>
    </row>
    <row r="4181" spans="1:7" hidden="1">
      <c r="A4181" t="s">
        <v>132</v>
      </c>
      <c r="B4181">
        <v>20240807</v>
      </c>
      <c r="C4181">
        <v>490114</v>
      </c>
      <c r="D4181" t="s">
        <v>6190</v>
      </c>
      <c r="E4181" t="s">
        <v>8358</v>
      </c>
      <c r="F4181">
        <v>0</v>
      </c>
      <c r="G4181">
        <v>-17687634</v>
      </c>
    </row>
    <row r="4182" spans="1:7" hidden="1">
      <c r="A4182" t="s">
        <v>132</v>
      </c>
      <c r="B4182">
        <v>20240808</v>
      </c>
      <c r="C4182">
        <v>490114</v>
      </c>
      <c r="D4182" t="s">
        <v>6190</v>
      </c>
      <c r="E4182" t="s">
        <v>1184</v>
      </c>
      <c r="F4182">
        <v>0</v>
      </c>
      <c r="G4182">
        <v>-339136</v>
      </c>
    </row>
    <row r="4183" spans="1:7" hidden="1">
      <c r="A4183" t="s">
        <v>132</v>
      </c>
      <c r="B4183">
        <v>20240808</v>
      </c>
      <c r="C4183">
        <v>490114</v>
      </c>
      <c r="D4183" t="s">
        <v>6190</v>
      </c>
      <c r="E4183" t="s">
        <v>1581</v>
      </c>
      <c r="F4183">
        <v>64</v>
      </c>
      <c r="G4183">
        <v>-22093183</v>
      </c>
    </row>
    <row r="4184" spans="1:7" hidden="1">
      <c r="A4184" t="s">
        <v>132</v>
      </c>
      <c r="B4184">
        <v>20240808</v>
      </c>
      <c r="C4184">
        <v>490114</v>
      </c>
      <c r="D4184" t="s">
        <v>6190</v>
      </c>
      <c r="E4184" t="s">
        <v>1085</v>
      </c>
      <c r="F4184">
        <v>0</v>
      </c>
      <c r="G4184">
        <v>-2336823</v>
      </c>
    </row>
    <row r="4185" spans="1:7" hidden="1">
      <c r="A4185" t="s">
        <v>132</v>
      </c>
      <c r="B4185">
        <v>20240808</v>
      </c>
      <c r="C4185">
        <v>490114</v>
      </c>
      <c r="D4185" t="s">
        <v>6190</v>
      </c>
      <c r="E4185" t="s">
        <v>1194</v>
      </c>
      <c r="F4185">
        <v>0</v>
      </c>
      <c r="G4185">
        <v>-57949528</v>
      </c>
    </row>
    <row r="4186" spans="1:7" hidden="1">
      <c r="A4186" t="s">
        <v>132</v>
      </c>
      <c r="B4186">
        <v>20240808</v>
      </c>
      <c r="C4186">
        <v>490114</v>
      </c>
      <c r="D4186" t="s">
        <v>6190</v>
      </c>
      <c r="E4186" t="s">
        <v>1181</v>
      </c>
      <c r="F4186">
        <v>44</v>
      </c>
      <c r="G4186">
        <v>8897686</v>
      </c>
    </row>
    <row r="4187" spans="1:7" hidden="1">
      <c r="A4187" t="s">
        <v>132</v>
      </c>
      <c r="B4187">
        <v>20240808</v>
      </c>
      <c r="C4187">
        <v>490114</v>
      </c>
      <c r="D4187" t="s">
        <v>6190</v>
      </c>
      <c r="E4187" t="s">
        <v>1084</v>
      </c>
      <c r="F4187">
        <v>50</v>
      </c>
      <c r="G4187">
        <v>12582006</v>
      </c>
    </row>
    <row r="4188" spans="1:7" hidden="1">
      <c r="A4188" t="s">
        <v>132</v>
      </c>
      <c r="B4188">
        <v>20240808</v>
      </c>
      <c r="C4188">
        <v>490114</v>
      </c>
      <c r="D4188" t="s">
        <v>6190</v>
      </c>
      <c r="E4188" t="s">
        <v>1035</v>
      </c>
      <c r="F4188">
        <v>429</v>
      </c>
      <c r="G4188">
        <v>11118630</v>
      </c>
    </row>
    <row r="4189" spans="1:7" hidden="1">
      <c r="A4189" t="s">
        <v>132</v>
      </c>
      <c r="B4189">
        <v>20240808</v>
      </c>
      <c r="C4189">
        <v>490114</v>
      </c>
      <c r="D4189" t="s">
        <v>6190</v>
      </c>
      <c r="E4189" t="s">
        <v>1066</v>
      </c>
      <c r="F4189">
        <v>85</v>
      </c>
      <c r="G4189">
        <v>10605080</v>
      </c>
    </row>
    <row r="4190" spans="1:7" hidden="1">
      <c r="A4190" t="s">
        <v>132</v>
      </c>
      <c r="B4190">
        <v>20240808</v>
      </c>
      <c r="C4190">
        <v>490114</v>
      </c>
      <c r="D4190" t="s">
        <v>6190</v>
      </c>
      <c r="E4190" t="s">
        <v>1064</v>
      </c>
      <c r="F4190">
        <v>0</v>
      </c>
      <c r="G4190">
        <v>-771196</v>
      </c>
    </row>
    <row r="4191" spans="1:7" hidden="1">
      <c r="A4191" t="s">
        <v>132</v>
      </c>
      <c r="B4191">
        <v>20240808</v>
      </c>
      <c r="C4191">
        <v>490114</v>
      </c>
      <c r="D4191" t="s">
        <v>6190</v>
      </c>
      <c r="E4191" t="s">
        <v>1092</v>
      </c>
      <c r="F4191">
        <v>0</v>
      </c>
      <c r="G4191">
        <v>-17321933</v>
      </c>
    </row>
    <row r="4192" spans="1:7" hidden="1">
      <c r="A4192" t="s">
        <v>132</v>
      </c>
      <c r="B4192">
        <v>20240808</v>
      </c>
      <c r="C4192">
        <v>490114</v>
      </c>
      <c r="D4192" t="s">
        <v>6190</v>
      </c>
      <c r="E4192" t="s">
        <v>9048</v>
      </c>
      <c r="F4192">
        <v>35</v>
      </c>
      <c r="G4192">
        <v>2172717</v>
      </c>
    </row>
    <row r="4193" spans="1:7" hidden="1">
      <c r="A4193" t="s">
        <v>132</v>
      </c>
      <c r="B4193">
        <v>20240808</v>
      </c>
      <c r="C4193">
        <v>490114</v>
      </c>
      <c r="D4193" t="s">
        <v>6190</v>
      </c>
      <c r="E4193" t="s">
        <v>8342</v>
      </c>
      <c r="F4193">
        <v>85</v>
      </c>
      <c r="G4193">
        <v>49616045</v>
      </c>
    </row>
    <row r="4194" spans="1:7" hidden="1">
      <c r="A4194" t="s">
        <v>132</v>
      </c>
      <c r="B4194">
        <v>20240808</v>
      </c>
      <c r="C4194">
        <v>490114</v>
      </c>
      <c r="D4194" t="s">
        <v>6190</v>
      </c>
      <c r="E4194" t="s">
        <v>1124</v>
      </c>
      <c r="F4194">
        <v>8</v>
      </c>
      <c r="G4194">
        <v>-133398</v>
      </c>
    </row>
    <row r="4195" spans="1:7" hidden="1">
      <c r="A4195" t="s">
        <v>132</v>
      </c>
      <c r="B4195">
        <v>20240808</v>
      </c>
      <c r="C4195">
        <v>490114</v>
      </c>
      <c r="D4195" t="s">
        <v>6190</v>
      </c>
      <c r="E4195" t="s">
        <v>1186</v>
      </c>
      <c r="F4195">
        <v>138</v>
      </c>
      <c r="G4195">
        <v>24288279</v>
      </c>
    </row>
    <row r="4196" spans="1:7" hidden="1">
      <c r="A4196" t="s">
        <v>132</v>
      </c>
      <c r="B4196">
        <v>20240808</v>
      </c>
      <c r="C4196">
        <v>490114</v>
      </c>
      <c r="D4196" t="s">
        <v>6190</v>
      </c>
      <c r="E4196" t="s">
        <v>1582</v>
      </c>
      <c r="F4196">
        <v>138</v>
      </c>
      <c r="G4196">
        <v>-478432</v>
      </c>
    </row>
    <row r="4197" spans="1:7" hidden="1">
      <c r="A4197" t="s">
        <v>132</v>
      </c>
      <c r="B4197">
        <v>20240808</v>
      </c>
      <c r="C4197">
        <v>490114</v>
      </c>
      <c r="D4197" t="s">
        <v>6190</v>
      </c>
      <c r="E4197" t="s">
        <v>8333</v>
      </c>
      <c r="F4197">
        <v>0</v>
      </c>
      <c r="G4197">
        <v>-359</v>
      </c>
    </row>
    <row r="4198" spans="1:7" hidden="1">
      <c r="A4198" t="s">
        <v>132</v>
      </c>
      <c r="B4198">
        <v>20240808</v>
      </c>
      <c r="C4198">
        <v>490114</v>
      </c>
      <c r="D4198" t="s">
        <v>6190</v>
      </c>
      <c r="E4198" t="s">
        <v>1583</v>
      </c>
      <c r="F4198">
        <v>2</v>
      </c>
      <c r="G4198">
        <v>-125261</v>
      </c>
    </row>
    <row r="4199" spans="1:7" hidden="1">
      <c r="A4199" t="s">
        <v>132</v>
      </c>
      <c r="B4199">
        <v>20240808</v>
      </c>
      <c r="C4199">
        <v>490114</v>
      </c>
      <c r="D4199" t="s">
        <v>6190</v>
      </c>
      <c r="E4199" t="s">
        <v>1207</v>
      </c>
      <c r="F4199">
        <v>0</v>
      </c>
      <c r="G4199">
        <v>-5578</v>
      </c>
    </row>
    <row r="4200" spans="1:7" hidden="1">
      <c r="A4200" t="s">
        <v>132</v>
      </c>
      <c r="B4200">
        <v>20240808</v>
      </c>
      <c r="C4200">
        <v>490114</v>
      </c>
      <c r="D4200" t="s">
        <v>6190</v>
      </c>
      <c r="E4200" t="s">
        <v>8358</v>
      </c>
      <c r="F4200">
        <v>0</v>
      </c>
      <c r="G4200">
        <v>-17687634</v>
      </c>
    </row>
    <row r="4201" spans="1:7" hidden="1">
      <c r="A4201" t="s">
        <v>132</v>
      </c>
      <c r="B4201">
        <v>20240809</v>
      </c>
      <c r="C4201">
        <v>490114</v>
      </c>
      <c r="D4201" t="s">
        <v>6190</v>
      </c>
      <c r="E4201" t="s">
        <v>1184</v>
      </c>
      <c r="F4201">
        <v>0</v>
      </c>
      <c r="G4201">
        <v>-339136</v>
      </c>
    </row>
    <row r="4202" spans="1:7" hidden="1">
      <c r="A4202" t="s">
        <v>132</v>
      </c>
      <c r="B4202">
        <v>20240809</v>
      </c>
      <c r="C4202">
        <v>490114</v>
      </c>
      <c r="D4202" t="s">
        <v>6190</v>
      </c>
      <c r="E4202" t="s">
        <v>1581</v>
      </c>
      <c r="F4202">
        <v>67</v>
      </c>
      <c r="G4202">
        <v>-22093116</v>
      </c>
    </row>
    <row r="4203" spans="1:7" hidden="1">
      <c r="A4203" t="s">
        <v>132</v>
      </c>
      <c r="B4203">
        <v>20240809</v>
      </c>
      <c r="C4203">
        <v>490114</v>
      </c>
      <c r="D4203" t="s">
        <v>6190</v>
      </c>
      <c r="E4203" t="s">
        <v>1085</v>
      </c>
      <c r="F4203">
        <v>0</v>
      </c>
      <c r="G4203">
        <v>-2336823</v>
      </c>
    </row>
    <row r="4204" spans="1:7" hidden="1">
      <c r="A4204" t="s">
        <v>132</v>
      </c>
      <c r="B4204">
        <v>20240809</v>
      </c>
      <c r="C4204">
        <v>490114</v>
      </c>
      <c r="D4204" t="s">
        <v>6190</v>
      </c>
      <c r="E4204" t="s">
        <v>1194</v>
      </c>
      <c r="F4204">
        <v>0</v>
      </c>
      <c r="G4204">
        <v>-57949528</v>
      </c>
    </row>
    <row r="4205" spans="1:7" hidden="1">
      <c r="A4205" t="s">
        <v>132</v>
      </c>
      <c r="B4205">
        <v>20240809</v>
      </c>
      <c r="C4205">
        <v>490114</v>
      </c>
      <c r="D4205" t="s">
        <v>6190</v>
      </c>
      <c r="E4205" t="s">
        <v>1181</v>
      </c>
      <c r="F4205">
        <v>45</v>
      </c>
      <c r="G4205">
        <v>8897731</v>
      </c>
    </row>
    <row r="4206" spans="1:7" hidden="1">
      <c r="A4206" t="s">
        <v>132</v>
      </c>
      <c r="B4206">
        <v>20240809</v>
      </c>
      <c r="C4206">
        <v>490114</v>
      </c>
      <c r="D4206" t="s">
        <v>6190</v>
      </c>
      <c r="E4206" t="s">
        <v>1084</v>
      </c>
      <c r="F4206">
        <v>51</v>
      </c>
      <c r="G4206">
        <v>12582057</v>
      </c>
    </row>
    <row r="4207" spans="1:7" hidden="1">
      <c r="A4207" t="s">
        <v>132</v>
      </c>
      <c r="B4207">
        <v>20240809</v>
      </c>
      <c r="C4207">
        <v>490114</v>
      </c>
      <c r="D4207" t="s">
        <v>6190</v>
      </c>
      <c r="E4207" t="s">
        <v>1035</v>
      </c>
      <c r="F4207">
        <v>442</v>
      </c>
      <c r="G4207">
        <v>11119072</v>
      </c>
    </row>
    <row r="4208" spans="1:7" hidden="1">
      <c r="A4208" t="s">
        <v>132</v>
      </c>
      <c r="B4208">
        <v>20240809</v>
      </c>
      <c r="C4208">
        <v>490114</v>
      </c>
      <c r="D4208" t="s">
        <v>6190</v>
      </c>
      <c r="E4208" t="s">
        <v>1066</v>
      </c>
      <c r="F4208">
        <v>88</v>
      </c>
      <c r="G4208">
        <v>10605168</v>
      </c>
    </row>
    <row r="4209" spans="1:7" hidden="1">
      <c r="A4209" t="s">
        <v>132</v>
      </c>
      <c r="B4209">
        <v>20240809</v>
      </c>
      <c r="C4209">
        <v>490114</v>
      </c>
      <c r="D4209" t="s">
        <v>6190</v>
      </c>
      <c r="E4209" t="s">
        <v>1064</v>
      </c>
      <c r="F4209">
        <v>0</v>
      </c>
      <c r="G4209">
        <v>-771196</v>
      </c>
    </row>
    <row r="4210" spans="1:7" hidden="1">
      <c r="A4210" t="s">
        <v>132</v>
      </c>
      <c r="B4210">
        <v>20240809</v>
      </c>
      <c r="C4210">
        <v>490114</v>
      </c>
      <c r="D4210" t="s">
        <v>6190</v>
      </c>
      <c r="E4210" t="s">
        <v>1092</v>
      </c>
      <c r="F4210">
        <v>0</v>
      </c>
      <c r="G4210">
        <v>-17321933</v>
      </c>
    </row>
    <row r="4211" spans="1:7" hidden="1">
      <c r="A4211" t="s">
        <v>132</v>
      </c>
      <c r="B4211">
        <v>20240809</v>
      </c>
      <c r="C4211">
        <v>490114</v>
      </c>
      <c r="D4211" t="s">
        <v>6190</v>
      </c>
      <c r="E4211" t="s">
        <v>9048</v>
      </c>
      <c r="F4211">
        <v>36</v>
      </c>
      <c r="G4211">
        <v>2172753</v>
      </c>
    </row>
    <row r="4212" spans="1:7" hidden="1">
      <c r="A4212" t="s">
        <v>132</v>
      </c>
      <c r="B4212">
        <v>20240809</v>
      </c>
      <c r="C4212">
        <v>490114</v>
      </c>
      <c r="D4212" t="s">
        <v>6190</v>
      </c>
      <c r="E4212" t="s">
        <v>8342</v>
      </c>
      <c r="F4212">
        <v>88</v>
      </c>
      <c r="G4212">
        <v>49616133</v>
      </c>
    </row>
    <row r="4213" spans="1:7" hidden="1">
      <c r="A4213" t="s">
        <v>132</v>
      </c>
      <c r="B4213">
        <v>20240809</v>
      </c>
      <c r="C4213">
        <v>490114</v>
      </c>
      <c r="D4213" t="s">
        <v>6190</v>
      </c>
      <c r="E4213" t="s">
        <v>1124</v>
      </c>
      <c r="F4213">
        <v>9</v>
      </c>
      <c r="G4213">
        <v>-133389</v>
      </c>
    </row>
    <row r="4214" spans="1:7" hidden="1">
      <c r="A4214" t="s">
        <v>132</v>
      </c>
      <c r="B4214">
        <v>20240809</v>
      </c>
      <c r="C4214">
        <v>490114</v>
      </c>
      <c r="D4214" t="s">
        <v>6190</v>
      </c>
      <c r="E4214" t="s">
        <v>1186</v>
      </c>
      <c r="F4214">
        <v>143</v>
      </c>
      <c r="G4214">
        <v>24288422</v>
      </c>
    </row>
    <row r="4215" spans="1:7" hidden="1">
      <c r="A4215" t="s">
        <v>132</v>
      </c>
      <c r="B4215">
        <v>20240809</v>
      </c>
      <c r="C4215">
        <v>490114</v>
      </c>
      <c r="D4215" t="s">
        <v>6190</v>
      </c>
      <c r="E4215" t="s">
        <v>1582</v>
      </c>
      <c r="F4215">
        <v>143</v>
      </c>
      <c r="G4215">
        <v>-478289</v>
      </c>
    </row>
    <row r="4216" spans="1:7" hidden="1">
      <c r="A4216" t="s">
        <v>132</v>
      </c>
      <c r="B4216">
        <v>20240809</v>
      </c>
      <c r="C4216">
        <v>490114</v>
      </c>
      <c r="D4216" t="s">
        <v>6190</v>
      </c>
      <c r="E4216" t="s">
        <v>8333</v>
      </c>
      <c r="F4216">
        <v>0</v>
      </c>
      <c r="G4216">
        <v>-359</v>
      </c>
    </row>
    <row r="4217" spans="1:7" hidden="1">
      <c r="A4217" t="s">
        <v>132</v>
      </c>
      <c r="B4217">
        <v>20240809</v>
      </c>
      <c r="C4217">
        <v>490114</v>
      </c>
      <c r="D4217" t="s">
        <v>6190</v>
      </c>
      <c r="E4217" t="s">
        <v>1583</v>
      </c>
      <c r="F4217">
        <v>3</v>
      </c>
      <c r="G4217">
        <v>-125258</v>
      </c>
    </row>
    <row r="4218" spans="1:7" hidden="1">
      <c r="A4218" t="s">
        <v>132</v>
      </c>
      <c r="B4218">
        <v>20240809</v>
      </c>
      <c r="C4218">
        <v>490114</v>
      </c>
      <c r="D4218" t="s">
        <v>6190</v>
      </c>
      <c r="E4218" t="s">
        <v>1207</v>
      </c>
      <c r="F4218">
        <v>0</v>
      </c>
      <c r="G4218">
        <v>-5578</v>
      </c>
    </row>
    <row r="4219" spans="1:7" hidden="1">
      <c r="A4219" t="s">
        <v>132</v>
      </c>
      <c r="B4219">
        <v>20240809</v>
      </c>
      <c r="C4219">
        <v>490114</v>
      </c>
      <c r="D4219" t="s">
        <v>6190</v>
      </c>
      <c r="E4219" t="s">
        <v>8358</v>
      </c>
      <c r="F4219">
        <v>0</v>
      </c>
      <c r="G4219">
        <v>-17687634</v>
      </c>
    </row>
    <row r="4220" spans="1:7" hidden="1">
      <c r="A4220" t="s">
        <v>132</v>
      </c>
      <c r="B4220">
        <v>20240810</v>
      </c>
      <c r="C4220">
        <v>490114</v>
      </c>
      <c r="D4220" t="s">
        <v>6190</v>
      </c>
      <c r="E4220" t="s">
        <v>1184</v>
      </c>
      <c r="F4220">
        <v>0</v>
      </c>
      <c r="G4220">
        <v>-339136</v>
      </c>
    </row>
    <row r="4221" spans="1:7" hidden="1">
      <c r="A4221" t="s">
        <v>132</v>
      </c>
      <c r="B4221">
        <v>20240810</v>
      </c>
      <c r="C4221">
        <v>490114</v>
      </c>
      <c r="D4221" t="s">
        <v>6190</v>
      </c>
      <c r="E4221" t="s">
        <v>1581</v>
      </c>
      <c r="F4221">
        <v>67</v>
      </c>
      <c r="G4221">
        <v>-22093049</v>
      </c>
    </row>
    <row r="4222" spans="1:7" hidden="1">
      <c r="A4222" t="s">
        <v>132</v>
      </c>
      <c r="B4222">
        <v>20240810</v>
      </c>
      <c r="C4222">
        <v>490114</v>
      </c>
      <c r="D4222" t="s">
        <v>6190</v>
      </c>
      <c r="E4222" t="s">
        <v>1085</v>
      </c>
      <c r="F4222">
        <v>0</v>
      </c>
      <c r="G4222">
        <v>-2336823</v>
      </c>
    </row>
    <row r="4223" spans="1:7" hidden="1">
      <c r="A4223" t="s">
        <v>132</v>
      </c>
      <c r="B4223">
        <v>20240810</v>
      </c>
      <c r="C4223">
        <v>490114</v>
      </c>
      <c r="D4223" t="s">
        <v>6190</v>
      </c>
      <c r="E4223" t="s">
        <v>1194</v>
      </c>
      <c r="F4223">
        <v>0</v>
      </c>
      <c r="G4223">
        <v>-57949528</v>
      </c>
    </row>
    <row r="4224" spans="1:7" hidden="1">
      <c r="A4224" t="s">
        <v>132</v>
      </c>
      <c r="B4224">
        <v>20240810</v>
      </c>
      <c r="C4224">
        <v>490114</v>
      </c>
      <c r="D4224" t="s">
        <v>6190</v>
      </c>
      <c r="E4224" t="s">
        <v>1181</v>
      </c>
      <c r="F4224">
        <v>45</v>
      </c>
      <c r="G4224">
        <v>8897776</v>
      </c>
    </row>
    <row r="4225" spans="1:7" hidden="1">
      <c r="A4225" t="s">
        <v>132</v>
      </c>
      <c r="B4225">
        <v>20240810</v>
      </c>
      <c r="C4225">
        <v>490114</v>
      </c>
      <c r="D4225" t="s">
        <v>6190</v>
      </c>
      <c r="E4225" t="s">
        <v>1084</v>
      </c>
      <c r="F4225">
        <v>51</v>
      </c>
      <c r="G4225">
        <v>12582108</v>
      </c>
    </row>
    <row r="4226" spans="1:7" hidden="1">
      <c r="A4226" t="s">
        <v>132</v>
      </c>
      <c r="B4226">
        <v>20240810</v>
      </c>
      <c r="C4226">
        <v>490114</v>
      </c>
      <c r="D4226" t="s">
        <v>6190</v>
      </c>
      <c r="E4226" t="s">
        <v>1035</v>
      </c>
      <c r="F4226">
        <v>442</v>
      </c>
      <c r="G4226">
        <v>11119514</v>
      </c>
    </row>
    <row r="4227" spans="1:7" hidden="1">
      <c r="A4227" t="s">
        <v>132</v>
      </c>
      <c r="B4227">
        <v>20240810</v>
      </c>
      <c r="C4227">
        <v>490114</v>
      </c>
      <c r="D4227" t="s">
        <v>6190</v>
      </c>
      <c r="E4227" t="s">
        <v>1066</v>
      </c>
      <c r="F4227">
        <v>88</v>
      </c>
      <c r="G4227">
        <v>10605256</v>
      </c>
    </row>
    <row r="4228" spans="1:7" hidden="1">
      <c r="A4228" t="s">
        <v>132</v>
      </c>
      <c r="B4228">
        <v>20240810</v>
      </c>
      <c r="C4228">
        <v>490114</v>
      </c>
      <c r="D4228" t="s">
        <v>6190</v>
      </c>
      <c r="E4228" t="s">
        <v>1064</v>
      </c>
      <c r="F4228">
        <v>0</v>
      </c>
      <c r="G4228">
        <v>-771196</v>
      </c>
    </row>
    <row r="4229" spans="1:7" hidden="1">
      <c r="A4229" t="s">
        <v>132</v>
      </c>
      <c r="B4229">
        <v>20240810</v>
      </c>
      <c r="C4229">
        <v>490114</v>
      </c>
      <c r="D4229" t="s">
        <v>6190</v>
      </c>
      <c r="E4229" t="s">
        <v>1092</v>
      </c>
      <c r="F4229">
        <v>0</v>
      </c>
      <c r="G4229">
        <v>-17321933</v>
      </c>
    </row>
    <row r="4230" spans="1:7" hidden="1">
      <c r="A4230" t="s">
        <v>132</v>
      </c>
      <c r="B4230">
        <v>20240810</v>
      </c>
      <c r="C4230">
        <v>490114</v>
      </c>
      <c r="D4230" t="s">
        <v>6190</v>
      </c>
      <c r="E4230" t="s">
        <v>9048</v>
      </c>
      <c r="F4230">
        <v>36</v>
      </c>
      <c r="G4230">
        <v>2172789</v>
      </c>
    </row>
    <row r="4231" spans="1:7" hidden="1">
      <c r="A4231" t="s">
        <v>132</v>
      </c>
      <c r="B4231">
        <v>20240810</v>
      </c>
      <c r="C4231">
        <v>490114</v>
      </c>
      <c r="D4231" t="s">
        <v>6190</v>
      </c>
      <c r="E4231" t="s">
        <v>8342</v>
      </c>
      <c r="F4231">
        <v>88</v>
      </c>
      <c r="G4231">
        <v>49616221</v>
      </c>
    </row>
    <row r="4232" spans="1:7" hidden="1">
      <c r="A4232" t="s">
        <v>132</v>
      </c>
      <c r="B4232">
        <v>20240810</v>
      </c>
      <c r="C4232">
        <v>490114</v>
      </c>
      <c r="D4232" t="s">
        <v>6190</v>
      </c>
      <c r="E4232" t="s">
        <v>1124</v>
      </c>
      <c r="F4232">
        <v>9</v>
      </c>
      <c r="G4232">
        <v>-133380</v>
      </c>
    </row>
    <row r="4233" spans="1:7" hidden="1">
      <c r="A4233" t="s">
        <v>132</v>
      </c>
      <c r="B4233">
        <v>20240810</v>
      </c>
      <c r="C4233">
        <v>490114</v>
      </c>
      <c r="D4233" t="s">
        <v>6190</v>
      </c>
      <c r="E4233" t="s">
        <v>1186</v>
      </c>
      <c r="F4233">
        <v>143</v>
      </c>
      <c r="G4233">
        <v>24288565</v>
      </c>
    </row>
    <row r="4234" spans="1:7" hidden="1">
      <c r="A4234" t="s">
        <v>132</v>
      </c>
      <c r="B4234">
        <v>20240810</v>
      </c>
      <c r="C4234">
        <v>490114</v>
      </c>
      <c r="D4234" t="s">
        <v>6190</v>
      </c>
      <c r="E4234" t="s">
        <v>1582</v>
      </c>
      <c r="F4234">
        <v>143</v>
      </c>
      <c r="G4234">
        <v>-478146</v>
      </c>
    </row>
    <row r="4235" spans="1:7" hidden="1">
      <c r="A4235" t="s">
        <v>132</v>
      </c>
      <c r="B4235">
        <v>20240810</v>
      </c>
      <c r="C4235">
        <v>490114</v>
      </c>
      <c r="D4235" t="s">
        <v>6190</v>
      </c>
      <c r="E4235" t="s">
        <v>8333</v>
      </c>
      <c r="F4235">
        <v>0</v>
      </c>
      <c r="G4235">
        <v>-359</v>
      </c>
    </row>
    <row r="4236" spans="1:7" hidden="1">
      <c r="A4236" t="s">
        <v>132</v>
      </c>
      <c r="B4236">
        <v>20240810</v>
      </c>
      <c r="C4236">
        <v>490114</v>
      </c>
      <c r="D4236" t="s">
        <v>6190</v>
      </c>
      <c r="E4236" t="s">
        <v>1583</v>
      </c>
      <c r="F4236">
        <v>3</v>
      </c>
      <c r="G4236">
        <v>-125255</v>
      </c>
    </row>
    <row r="4237" spans="1:7" hidden="1">
      <c r="A4237" t="s">
        <v>132</v>
      </c>
      <c r="B4237">
        <v>20240810</v>
      </c>
      <c r="C4237">
        <v>490114</v>
      </c>
      <c r="D4237" t="s">
        <v>6190</v>
      </c>
      <c r="E4237" t="s">
        <v>1207</v>
      </c>
      <c r="F4237">
        <v>0</v>
      </c>
      <c r="G4237">
        <v>-5578</v>
      </c>
    </row>
    <row r="4238" spans="1:7" hidden="1">
      <c r="A4238" t="s">
        <v>132</v>
      </c>
      <c r="B4238">
        <v>20240810</v>
      </c>
      <c r="C4238">
        <v>490114</v>
      </c>
      <c r="D4238" t="s">
        <v>6190</v>
      </c>
      <c r="E4238" t="s">
        <v>8358</v>
      </c>
      <c r="F4238">
        <v>0</v>
      </c>
      <c r="G4238">
        <v>-17687634</v>
      </c>
    </row>
    <row r="4239" spans="1:7" hidden="1">
      <c r="A4239" t="s">
        <v>132</v>
      </c>
      <c r="B4239">
        <v>20240811</v>
      </c>
      <c r="C4239">
        <v>490114</v>
      </c>
      <c r="D4239" t="s">
        <v>6190</v>
      </c>
      <c r="E4239" t="s">
        <v>1184</v>
      </c>
      <c r="F4239">
        <v>0</v>
      </c>
      <c r="G4239">
        <v>-339136</v>
      </c>
    </row>
    <row r="4240" spans="1:7" hidden="1">
      <c r="A4240" t="s">
        <v>132</v>
      </c>
      <c r="B4240">
        <v>20240811</v>
      </c>
      <c r="C4240">
        <v>490114</v>
      </c>
      <c r="D4240" t="s">
        <v>6190</v>
      </c>
      <c r="E4240" t="s">
        <v>1581</v>
      </c>
      <c r="F4240">
        <v>67</v>
      </c>
      <c r="G4240">
        <v>-22092982</v>
      </c>
    </row>
    <row r="4241" spans="1:7" hidden="1">
      <c r="A4241" t="s">
        <v>132</v>
      </c>
      <c r="B4241">
        <v>20240811</v>
      </c>
      <c r="C4241">
        <v>490114</v>
      </c>
      <c r="D4241" t="s">
        <v>6190</v>
      </c>
      <c r="E4241" t="s">
        <v>1085</v>
      </c>
      <c r="F4241">
        <v>0</v>
      </c>
      <c r="G4241">
        <v>-2336823</v>
      </c>
    </row>
    <row r="4242" spans="1:7" hidden="1">
      <c r="A4242" t="s">
        <v>132</v>
      </c>
      <c r="B4242">
        <v>20240811</v>
      </c>
      <c r="C4242">
        <v>490114</v>
      </c>
      <c r="D4242" t="s">
        <v>6190</v>
      </c>
      <c r="E4242" t="s">
        <v>1194</v>
      </c>
      <c r="F4242">
        <v>0</v>
      </c>
      <c r="G4242">
        <v>-57949528</v>
      </c>
    </row>
    <row r="4243" spans="1:7" hidden="1">
      <c r="A4243" t="s">
        <v>132</v>
      </c>
      <c r="B4243">
        <v>20240811</v>
      </c>
      <c r="C4243">
        <v>490114</v>
      </c>
      <c r="D4243" t="s">
        <v>6190</v>
      </c>
      <c r="E4243" t="s">
        <v>1181</v>
      </c>
      <c r="F4243">
        <v>45</v>
      </c>
      <c r="G4243">
        <v>8897821</v>
      </c>
    </row>
    <row r="4244" spans="1:7" hidden="1">
      <c r="A4244" t="s">
        <v>132</v>
      </c>
      <c r="B4244">
        <v>20240811</v>
      </c>
      <c r="C4244">
        <v>490114</v>
      </c>
      <c r="D4244" t="s">
        <v>6190</v>
      </c>
      <c r="E4244" t="s">
        <v>1084</v>
      </c>
      <c r="F4244">
        <v>51</v>
      </c>
      <c r="G4244">
        <v>12582159</v>
      </c>
    </row>
    <row r="4245" spans="1:7" hidden="1">
      <c r="A4245" t="s">
        <v>132</v>
      </c>
      <c r="B4245">
        <v>20240811</v>
      </c>
      <c r="C4245">
        <v>490114</v>
      </c>
      <c r="D4245" t="s">
        <v>6190</v>
      </c>
      <c r="E4245" t="s">
        <v>1035</v>
      </c>
      <c r="F4245">
        <v>442</v>
      </c>
      <c r="G4245">
        <v>11119956</v>
      </c>
    </row>
    <row r="4246" spans="1:7" hidden="1">
      <c r="A4246" t="s">
        <v>132</v>
      </c>
      <c r="B4246">
        <v>20240811</v>
      </c>
      <c r="C4246">
        <v>490114</v>
      </c>
      <c r="D4246" t="s">
        <v>6190</v>
      </c>
      <c r="E4246" t="s">
        <v>1066</v>
      </c>
      <c r="F4246">
        <v>88</v>
      </c>
      <c r="G4246">
        <v>10605344</v>
      </c>
    </row>
    <row r="4247" spans="1:7" hidden="1">
      <c r="A4247" t="s">
        <v>132</v>
      </c>
      <c r="B4247">
        <v>20240811</v>
      </c>
      <c r="C4247">
        <v>490114</v>
      </c>
      <c r="D4247" t="s">
        <v>6190</v>
      </c>
      <c r="E4247" t="s">
        <v>1064</v>
      </c>
      <c r="F4247">
        <v>0</v>
      </c>
      <c r="G4247">
        <v>-771196</v>
      </c>
    </row>
    <row r="4248" spans="1:7" hidden="1">
      <c r="A4248" t="s">
        <v>132</v>
      </c>
      <c r="B4248">
        <v>20240811</v>
      </c>
      <c r="C4248">
        <v>490114</v>
      </c>
      <c r="D4248" t="s">
        <v>6190</v>
      </c>
      <c r="E4248" t="s">
        <v>1092</v>
      </c>
      <c r="F4248">
        <v>0</v>
      </c>
      <c r="G4248">
        <v>-17321933</v>
      </c>
    </row>
    <row r="4249" spans="1:7" hidden="1">
      <c r="A4249" t="s">
        <v>132</v>
      </c>
      <c r="B4249">
        <v>20240811</v>
      </c>
      <c r="C4249">
        <v>490114</v>
      </c>
      <c r="D4249" t="s">
        <v>6190</v>
      </c>
      <c r="E4249" t="s">
        <v>9048</v>
      </c>
      <c r="F4249">
        <v>36</v>
      </c>
      <c r="G4249">
        <v>2172825</v>
      </c>
    </row>
    <row r="4250" spans="1:7" hidden="1">
      <c r="A4250" t="s">
        <v>132</v>
      </c>
      <c r="B4250">
        <v>20240811</v>
      </c>
      <c r="C4250">
        <v>490114</v>
      </c>
      <c r="D4250" t="s">
        <v>6190</v>
      </c>
      <c r="E4250" t="s">
        <v>8342</v>
      </c>
      <c r="F4250">
        <v>88</v>
      </c>
      <c r="G4250">
        <v>49616309</v>
      </c>
    </row>
    <row r="4251" spans="1:7" hidden="1">
      <c r="A4251" t="s">
        <v>132</v>
      </c>
      <c r="B4251">
        <v>20240811</v>
      </c>
      <c r="C4251">
        <v>490114</v>
      </c>
      <c r="D4251" t="s">
        <v>6190</v>
      </c>
      <c r="E4251" t="s">
        <v>1124</v>
      </c>
      <c r="F4251">
        <v>9</v>
      </c>
      <c r="G4251">
        <v>-133371</v>
      </c>
    </row>
    <row r="4252" spans="1:7" hidden="1">
      <c r="A4252" t="s">
        <v>132</v>
      </c>
      <c r="B4252">
        <v>20240811</v>
      </c>
      <c r="C4252">
        <v>490114</v>
      </c>
      <c r="D4252" t="s">
        <v>6190</v>
      </c>
      <c r="E4252" t="s">
        <v>1186</v>
      </c>
      <c r="F4252">
        <v>143</v>
      </c>
      <c r="G4252">
        <v>24288708</v>
      </c>
    </row>
    <row r="4253" spans="1:7" hidden="1">
      <c r="A4253" t="s">
        <v>132</v>
      </c>
      <c r="B4253">
        <v>20240811</v>
      </c>
      <c r="C4253">
        <v>490114</v>
      </c>
      <c r="D4253" t="s">
        <v>6190</v>
      </c>
      <c r="E4253" t="s">
        <v>1582</v>
      </c>
      <c r="F4253">
        <v>143</v>
      </c>
      <c r="G4253">
        <v>-478003</v>
      </c>
    </row>
    <row r="4254" spans="1:7" hidden="1">
      <c r="A4254" t="s">
        <v>132</v>
      </c>
      <c r="B4254">
        <v>20240811</v>
      </c>
      <c r="C4254">
        <v>490114</v>
      </c>
      <c r="D4254" t="s">
        <v>6190</v>
      </c>
      <c r="E4254" t="s">
        <v>8333</v>
      </c>
      <c r="F4254">
        <v>0</v>
      </c>
      <c r="G4254">
        <v>-359</v>
      </c>
    </row>
    <row r="4255" spans="1:7" hidden="1">
      <c r="A4255" t="s">
        <v>132</v>
      </c>
      <c r="B4255">
        <v>20240811</v>
      </c>
      <c r="C4255">
        <v>490114</v>
      </c>
      <c r="D4255" t="s">
        <v>6190</v>
      </c>
      <c r="E4255" t="s">
        <v>1583</v>
      </c>
      <c r="F4255">
        <v>3</v>
      </c>
      <c r="G4255">
        <v>-125252</v>
      </c>
    </row>
    <row r="4256" spans="1:7" hidden="1">
      <c r="A4256" t="s">
        <v>132</v>
      </c>
      <c r="B4256">
        <v>20240811</v>
      </c>
      <c r="C4256">
        <v>490114</v>
      </c>
      <c r="D4256" t="s">
        <v>6190</v>
      </c>
      <c r="E4256" t="s">
        <v>1207</v>
      </c>
      <c r="F4256">
        <v>0</v>
      </c>
      <c r="G4256">
        <v>-5578</v>
      </c>
    </row>
    <row r="4257" spans="1:7" hidden="1">
      <c r="A4257" t="s">
        <v>132</v>
      </c>
      <c r="B4257">
        <v>20240811</v>
      </c>
      <c r="C4257">
        <v>490114</v>
      </c>
      <c r="D4257" t="s">
        <v>6190</v>
      </c>
      <c r="E4257" t="s">
        <v>8358</v>
      </c>
      <c r="F4257">
        <v>0</v>
      </c>
      <c r="G4257">
        <v>-17687634</v>
      </c>
    </row>
    <row r="4258" spans="1:7" hidden="1">
      <c r="A4258" t="s">
        <v>132</v>
      </c>
      <c r="B4258">
        <v>20240812</v>
      </c>
      <c r="C4258">
        <v>490114</v>
      </c>
      <c r="D4258" t="s">
        <v>6190</v>
      </c>
      <c r="E4258" t="s">
        <v>1184</v>
      </c>
      <c r="F4258">
        <v>0</v>
      </c>
      <c r="G4258">
        <v>-339136</v>
      </c>
    </row>
    <row r="4259" spans="1:7" hidden="1">
      <c r="A4259" t="s">
        <v>132</v>
      </c>
      <c r="B4259">
        <v>20240812</v>
      </c>
      <c r="C4259">
        <v>490114</v>
      </c>
      <c r="D4259" t="s">
        <v>6190</v>
      </c>
      <c r="E4259" t="s">
        <v>1581</v>
      </c>
      <c r="F4259">
        <v>65</v>
      </c>
      <c r="G4259">
        <v>-22092917</v>
      </c>
    </row>
    <row r="4260" spans="1:7" hidden="1">
      <c r="A4260" t="s">
        <v>132</v>
      </c>
      <c r="B4260">
        <v>20240812</v>
      </c>
      <c r="C4260">
        <v>490114</v>
      </c>
      <c r="D4260" t="s">
        <v>6190</v>
      </c>
      <c r="E4260" t="s">
        <v>1085</v>
      </c>
      <c r="F4260">
        <v>0</v>
      </c>
      <c r="G4260">
        <v>-2336823</v>
      </c>
    </row>
    <row r="4261" spans="1:7" hidden="1">
      <c r="A4261" t="s">
        <v>132</v>
      </c>
      <c r="B4261">
        <v>20240812</v>
      </c>
      <c r="C4261">
        <v>490114</v>
      </c>
      <c r="D4261" t="s">
        <v>6190</v>
      </c>
      <c r="E4261" t="s">
        <v>1194</v>
      </c>
      <c r="F4261">
        <v>0</v>
      </c>
      <c r="G4261">
        <v>-57949528</v>
      </c>
    </row>
    <row r="4262" spans="1:7" hidden="1">
      <c r="A4262" t="s">
        <v>132</v>
      </c>
      <c r="B4262">
        <v>20240812</v>
      </c>
      <c r="C4262">
        <v>490114</v>
      </c>
      <c r="D4262" t="s">
        <v>6190</v>
      </c>
      <c r="E4262" t="s">
        <v>1181</v>
      </c>
      <c r="F4262">
        <v>44</v>
      </c>
      <c r="G4262">
        <v>8897865</v>
      </c>
    </row>
    <row r="4263" spans="1:7" hidden="1">
      <c r="A4263" t="s">
        <v>132</v>
      </c>
      <c r="B4263">
        <v>20240812</v>
      </c>
      <c r="C4263">
        <v>490114</v>
      </c>
      <c r="D4263" t="s">
        <v>6190</v>
      </c>
      <c r="E4263" t="s">
        <v>1084</v>
      </c>
      <c r="F4263">
        <v>50</v>
      </c>
      <c r="G4263">
        <v>12582209</v>
      </c>
    </row>
    <row r="4264" spans="1:7" hidden="1">
      <c r="A4264" t="s">
        <v>132</v>
      </c>
      <c r="B4264">
        <v>20240812</v>
      </c>
      <c r="C4264">
        <v>490114</v>
      </c>
      <c r="D4264" t="s">
        <v>6190</v>
      </c>
      <c r="E4264" t="s">
        <v>1035</v>
      </c>
      <c r="F4264">
        <v>435</v>
      </c>
      <c r="G4264">
        <v>11120391</v>
      </c>
    </row>
    <row r="4265" spans="1:7" hidden="1">
      <c r="A4265" t="s">
        <v>132</v>
      </c>
      <c r="B4265">
        <v>20240812</v>
      </c>
      <c r="C4265">
        <v>490114</v>
      </c>
      <c r="D4265" t="s">
        <v>6190</v>
      </c>
      <c r="E4265" t="s">
        <v>1066</v>
      </c>
      <c r="F4265">
        <v>86</v>
      </c>
      <c r="G4265">
        <v>10605430</v>
      </c>
    </row>
    <row r="4266" spans="1:7" hidden="1">
      <c r="A4266" t="s">
        <v>132</v>
      </c>
      <c r="B4266">
        <v>20240812</v>
      </c>
      <c r="C4266">
        <v>490114</v>
      </c>
      <c r="D4266" t="s">
        <v>6190</v>
      </c>
      <c r="E4266" t="s">
        <v>1064</v>
      </c>
      <c r="F4266">
        <v>0</v>
      </c>
      <c r="G4266">
        <v>-771196</v>
      </c>
    </row>
    <row r="4267" spans="1:7" hidden="1">
      <c r="A4267" t="s">
        <v>132</v>
      </c>
      <c r="B4267">
        <v>20240812</v>
      </c>
      <c r="C4267">
        <v>490114</v>
      </c>
      <c r="D4267" t="s">
        <v>6190</v>
      </c>
      <c r="E4267" t="s">
        <v>1092</v>
      </c>
      <c r="F4267">
        <v>0</v>
      </c>
      <c r="G4267">
        <v>-17321933</v>
      </c>
    </row>
    <row r="4268" spans="1:7" hidden="1">
      <c r="A4268" t="s">
        <v>132</v>
      </c>
      <c r="B4268">
        <v>20240812</v>
      </c>
      <c r="C4268">
        <v>490114</v>
      </c>
      <c r="D4268" t="s">
        <v>6190</v>
      </c>
      <c r="E4268" t="s">
        <v>9048</v>
      </c>
      <c r="F4268">
        <v>35</v>
      </c>
      <c r="G4268">
        <v>2172860</v>
      </c>
    </row>
    <row r="4269" spans="1:7" hidden="1">
      <c r="A4269" t="s">
        <v>132</v>
      </c>
      <c r="B4269">
        <v>20240812</v>
      </c>
      <c r="C4269">
        <v>490114</v>
      </c>
      <c r="D4269" t="s">
        <v>6190</v>
      </c>
      <c r="E4269" t="s">
        <v>8342</v>
      </c>
      <c r="F4269">
        <v>86</v>
      </c>
      <c r="G4269">
        <v>49616395</v>
      </c>
    </row>
    <row r="4270" spans="1:7" hidden="1">
      <c r="A4270" t="s">
        <v>132</v>
      </c>
      <c r="B4270">
        <v>20240812</v>
      </c>
      <c r="C4270">
        <v>490114</v>
      </c>
      <c r="D4270" t="s">
        <v>6190</v>
      </c>
      <c r="E4270" t="s">
        <v>1124</v>
      </c>
      <c r="F4270">
        <v>8</v>
      </c>
      <c r="G4270">
        <v>-133363</v>
      </c>
    </row>
    <row r="4271" spans="1:7" hidden="1">
      <c r="A4271" t="s">
        <v>132</v>
      </c>
      <c r="B4271">
        <v>20240812</v>
      </c>
      <c r="C4271">
        <v>490114</v>
      </c>
      <c r="D4271" t="s">
        <v>6190</v>
      </c>
      <c r="E4271" t="s">
        <v>1186</v>
      </c>
      <c r="F4271">
        <v>139</v>
      </c>
      <c r="G4271">
        <v>24288847</v>
      </c>
    </row>
    <row r="4272" spans="1:7" hidden="1">
      <c r="A4272" t="s">
        <v>132</v>
      </c>
      <c r="B4272">
        <v>20240812</v>
      </c>
      <c r="C4272">
        <v>490114</v>
      </c>
      <c r="D4272" t="s">
        <v>6190</v>
      </c>
      <c r="E4272" t="s">
        <v>1582</v>
      </c>
      <c r="F4272">
        <v>139</v>
      </c>
      <c r="G4272">
        <v>-477864</v>
      </c>
    </row>
    <row r="4273" spans="1:7" hidden="1">
      <c r="A4273" t="s">
        <v>132</v>
      </c>
      <c r="B4273">
        <v>20240812</v>
      </c>
      <c r="C4273">
        <v>490114</v>
      </c>
      <c r="D4273" t="s">
        <v>6190</v>
      </c>
      <c r="E4273" t="s">
        <v>8333</v>
      </c>
      <c r="F4273">
        <v>0</v>
      </c>
      <c r="G4273">
        <v>-359</v>
      </c>
    </row>
    <row r="4274" spans="1:7" hidden="1">
      <c r="A4274" t="s">
        <v>132</v>
      </c>
      <c r="B4274">
        <v>20240812</v>
      </c>
      <c r="C4274">
        <v>490114</v>
      </c>
      <c r="D4274" t="s">
        <v>6190</v>
      </c>
      <c r="E4274" t="s">
        <v>1583</v>
      </c>
      <c r="F4274">
        <v>2</v>
      </c>
      <c r="G4274">
        <v>-125250</v>
      </c>
    </row>
    <row r="4275" spans="1:7" hidden="1">
      <c r="A4275" t="s">
        <v>132</v>
      </c>
      <c r="B4275">
        <v>20240812</v>
      </c>
      <c r="C4275">
        <v>490114</v>
      </c>
      <c r="D4275" t="s">
        <v>6190</v>
      </c>
      <c r="E4275" t="s">
        <v>1207</v>
      </c>
      <c r="F4275">
        <v>0</v>
      </c>
      <c r="G4275">
        <v>-5578</v>
      </c>
    </row>
    <row r="4276" spans="1:7" hidden="1">
      <c r="A4276" t="s">
        <v>132</v>
      </c>
      <c r="B4276">
        <v>20240812</v>
      </c>
      <c r="C4276">
        <v>490114</v>
      </c>
      <c r="D4276" t="s">
        <v>6190</v>
      </c>
      <c r="E4276" t="s">
        <v>8358</v>
      </c>
      <c r="F4276">
        <v>0</v>
      </c>
      <c r="G4276">
        <v>-17687634</v>
      </c>
    </row>
    <row r="4277" spans="1:7" hidden="1">
      <c r="A4277" t="s">
        <v>132</v>
      </c>
      <c r="B4277">
        <v>20240813</v>
      </c>
      <c r="C4277">
        <v>490114</v>
      </c>
      <c r="D4277" t="s">
        <v>6190</v>
      </c>
      <c r="E4277" t="s">
        <v>1184</v>
      </c>
      <c r="F4277">
        <v>0</v>
      </c>
      <c r="G4277">
        <v>-339136</v>
      </c>
    </row>
    <row r="4278" spans="1:7" hidden="1">
      <c r="A4278" t="s">
        <v>132</v>
      </c>
      <c r="B4278">
        <v>20240813</v>
      </c>
      <c r="C4278">
        <v>490114</v>
      </c>
      <c r="D4278" t="s">
        <v>6190</v>
      </c>
      <c r="E4278" t="s">
        <v>1581</v>
      </c>
      <c r="F4278">
        <v>68</v>
      </c>
      <c r="G4278">
        <v>-22092849</v>
      </c>
    </row>
    <row r="4279" spans="1:7" hidden="1">
      <c r="A4279" t="s">
        <v>132</v>
      </c>
      <c r="B4279">
        <v>20240813</v>
      </c>
      <c r="C4279">
        <v>490114</v>
      </c>
      <c r="D4279" t="s">
        <v>6190</v>
      </c>
      <c r="E4279" t="s">
        <v>1085</v>
      </c>
      <c r="F4279">
        <v>0</v>
      </c>
      <c r="G4279">
        <v>-2336823</v>
      </c>
    </row>
    <row r="4280" spans="1:7" hidden="1">
      <c r="A4280" t="s">
        <v>132</v>
      </c>
      <c r="B4280">
        <v>20240813</v>
      </c>
      <c r="C4280">
        <v>490114</v>
      </c>
      <c r="D4280" t="s">
        <v>6190</v>
      </c>
      <c r="E4280" t="s">
        <v>1194</v>
      </c>
      <c r="F4280">
        <v>0</v>
      </c>
      <c r="G4280">
        <v>-57949528</v>
      </c>
    </row>
    <row r="4281" spans="1:7" hidden="1">
      <c r="A4281" t="s">
        <v>132</v>
      </c>
      <c r="B4281">
        <v>20240813</v>
      </c>
      <c r="C4281">
        <v>490114</v>
      </c>
      <c r="D4281" t="s">
        <v>6190</v>
      </c>
      <c r="E4281" t="s">
        <v>1181</v>
      </c>
      <c r="F4281">
        <v>46</v>
      </c>
      <c r="G4281">
        <v>8897911</v>
      </c>
    </row>
    <row r="4282" spans="1:7" hidden="1">
      <c r="A4282" t="s">
        <v>132</v>
      </c>
      <c r="B4282">
        <v>20240813</v>
      </c>
      <c r="C4282">
        <v>490114</v>
      </c>
      <c r="D4282" t="s">
        <v>6190</v>
      </c>
      <c r="E4282" t="s">
        <v>1084</v>
      </c>
      <c r="F4282">
        <v>53</v>
      </c>
      <c r="G4282">
        <v>12582262</v>
      </c>
    </row>
    <row r="4283" spans="1:7" hidden="1">
      <c r="A4283" t="s">
        <v>132</v>
      </c>
      <c r="B4283">
        <v>20240813</v>
      </c>
      <c r="C4283">
        <v>490114</v>
      </c>
      <c r="D4283" t="s">
        <v>6190</v>
      </c>
      <c r="E4283" t="s">
        <v>1035</v>
      </c>
      <c r="F4283">
        <v>458</v>
      </c>
      <c r="G4283">
        <v>11120849</v>
      </c>
    </row>
    <row r="4284" spans="1:7" hidden="1">
      <c r="A4284" t="s">
        <v>132</v>
      </c>
      <c r="B4284">
        <v>20240813</v>
      </c>
      <c r="C4284">
        <v>490114</v>
      </c>
      <c r="D4284" t="s">
        <v>6190</v>
      </c>
      <c r="E4284" t="s">
        <v>1066</v>
      </c>
      <c r="F4284">
        <v>90</v>
      </c>
      <c r="G4284">
        <v>10605520</v>
      </c>
    </row>
    <row r="4285" spans="1:7" hidden="1">
      <c r="A4285" t="s">
        <v>132</v>
      </c>
      <c r="B4285">
        <v>20240813</v>
      </c>
      <c r="C4285">
        <v>490114</v>
      </c>
      <c r="D4285" t="s">
        <v>6190</v>
      </c>
      <c r="E4285" t="s">
        <v>1064</v>
      </c>
      <c r="F4285">
        <v>0</v>
      </c>
      <c r="G4285">
        <v>-771196</v>
      </c>
    </row>
    <row r="4286" spans="1:7" hidden="1">
      <c r="A4286" t="s">
        <v>132</v>
      </c>
      <c r="B4286">
        <v>20240813</v>
      </c>
      <c r="C4286">
        <v>490114</v>
      </c>
      <c r="D4286" t="s">
        <v>6190</v>
      </c>
      <c r="E4286" t="s">
        <v>1092</v>
      </c>
      <c r="F4286">
        <v>0</v>
      </c>
      <c r="G4286">
        <v>-17321933</v>
      </c>
    </row>
    <row r="4287" spans="1:7" hidden="1">
      <c r="A4287" t="s">
        <v>132</v>
      </c>
      <c r="B4287">
        <v>20240813</v>
      </c>
      <c r="C4287">
        <v>490114</v>
      </c>
      <c r="D4287" t="s">
        <v>6190</v>
      </c>
      <c r="E4287" t="s">
        <v>9048</v>
      </c>
      <c r="F4287">
        <v>37</v>
      </c>
      <c r="G4287">
        <v>2172897</v>
      </c>
    </row>
    <row r="4288" spans="1:7" hidden="1">
      <c r="A4288" t="s">
        <v>132</v>
      </c>
      <c r="B4288">
        <v>20240813</v>
      </c>
      <c r="C4288">
        <v>490114</v>
      </c>
      <c r="D4288" t="s">
        <v>6190</v>
      </c>
      <c r="E4288" t="s">
        <v>8342</v>
      </c>
      <c r="F4288">
        <v>90</v>
      </c>
      <c r="G4288">
        <v>49616485</v>
      </c>
    </row>
    <row r="4289" spans="1:7" hidden="1">
      <c r="A4289" t="s">
        <v>132</v>
      </c>
      <c r="B4289">
        <v>20240813</v>
      </c>
      <c r="C4289">
        <v>490114</v>
      </c>
      <c r="D4289" t="s">
        <v>6190</v>
      </c>
      <c r="E4289" t="s">
        <v>1124</v>
      </c>
      <c r="F4289">
        <v>9</v>
      </c>
      <c r="G4289">
        <v>-133354</v>
      </c>
    </row>
    <row r="4290" spans="1:7" hidden="1">
      <c r="A4290" t="s">
        <v>132</v>
      </c>
      <c r="B4290">
        <v>20240813</v>
      </c>
      <c r="C4290">
        <v>490114</v>
      </c>
      <c r="D4290" t="s">
        <v>6190</v>
      </c>
      <c r="E4290" t="s">
        <v>1186</v>
      </c>
      <c r="F4290">
        <v>146</v>
      </c>
      <c r="G4290">
        <v>24288993</v>
      </c>
    </row>
    <row r="4291" spans="1:7" hidden="1">
      <c r="A4291" t="s">
        <v>132</v>
      </c>
      <c r="B4291">
        <v>20240813</v>
      </c>
      <c r="C4291">
        <v>490114</v>
      </c>
      <c r="D4291" t="s">
        <v>6190</v>
      </c>
      <c r="E4291" t="s">
        <v>1582</v>
      </c>
      <c r="F4291">
        <v>146</v>
      </c>
      <c r="G4291">
        <v>-477718</v>
      </c>
    </row>
    <row r="4292" spans="1:7" hidden="1">
      <c r="A4292" t="s">
        <v>132</v>
      </c>
      <c r="B4292">
        <v>20240813</v>
      </c>
      <c r="C4292">
        <v>490114</v>
      </c>
      <c r="D4292" t="s">
        <v>6190</v>
      </c>
      <c r="E4292" t="s">
        <v>8333</v>
      </c>
      <c r="F4292">
        <v>0</v>
      </c>
      <c r="G4292">
        <v>-359</v>
      </c>
    </row>
    <row r="4293" spans="1:7" hidden="1">
      <c r="A4293" t="s">
        <v>132</v>
      </c>
      <c r="B4293">
        <v>20240813</v>
      </c>
      <c r="C4293">
        <v>490114</v>
      </c>
      <c r="D4293" t="s">
        <v>6190</v>
      </c>
      <c r="E4293" t="s">
        <v>1583</v>
      </c>
      <c r="F4293">
        <v>3</v>
      </c>
      <c r="G4293">
        <v>-125247</v>
      </c>
    </row>
    <row r="4294" spans="1:7" hidden="1">
      <c r="A4294" t="s">
        <v>132</v>
      </c>
      <c r="B4294">
        <v>20240813</v>
      </c>
      <c r="C4294">
        <v>490114</v>
      </c>
      <c r="D4294" t="s">
        <v>6190</v>
      </c>
      <c r="E4294" t="s">
        <v>1207</v>
      </c>
      <c r="F4294">
        <v>0</v>
      </c>
      <c r="G4294">
        <v>-5578</v>
      </c>
    </row>
    <row r="4295" spans="1:7" hidden="1">
      <c r="A4295" t="s">
        <v>132</v>
      </c>
      <c r="B4295">
        <v>20240813</v>
      </c>
      <c r="C4295">
        <v>490114</v>
      </c>
      <c r="D4295" t="s">
        <v>6190</v>
      </c>
      <c r="E4295" t="s">
        <v>8358</v>
      </c>
      <c r="F4295">
        <v>0</v>
      </c>
      <c r="G4295">
        <v>-17687634</v>
      </c>
    </row>
    <row r="4296" spans="1:7" hidden="1">
      <c r="A4296" t="s">
        <v>132</v>
      </c>
      <c r="B4296">
        <v>20240814</v>
      </c>
      <c r="C4296">
        <v>490114</v>
      </c>
      <c r="D4296" t="s">
        <v>6190</v>
      </c>
      <c r="E4296" t="s">
        <v>1184</v>
      </c>
      <c r="F4296">
        <v>0</v>
      </c>
      <c r="G4296">
        <v>-339136</v>
      </c>
    </row>
    <row r="4297" spans="1:7" hidden="1">
      <c r="A4297" t="s">
        <v>132</v>
      </c>
      <c r="B4297">
        <v>20240814</v>
      </c>
      <c r="C4297">
        <v>490114</v>
      </c>
      <c r="D4297" t="s">
        <v>6190</v>
      </c>
      <c r="E4297" t="s">
        <v>1581</v>
      </c>
      <c r="F4297">
        <v>67</v>
      </c>
      <c r="G4297">
        <v>-22092782</v>
      </c>
    </row>
    <row r="4298" spans="1:7" hidden="1">
      <c r="A4298" t="s">
        <v>132</v>
      </c>
      <c r="B4298">
        <v>20240814</v>
      </c>
      <c r="C4298">
        <v>490114</v>
      </c>
      <c r="D4298" t="s">
        <v>6190</v>
      </c>
      <c r="E4298" t="s">
        <v>1085</v>
      </c>
      <c r="F4298">
        <v>0</v>
      </c>
      <c r="G4298">
        <v>-2336823</v>
      </c>
    </row>
    <row r="4299" spans="1:7" hidden="1">
      <c r="A4299" t="s">
        <v>132</v>
      </c>
      <c r="B4299">
        <v>20240814</v>
      </c>
      <c r="C4299">
        <v>490114</v>
      </c>
      <c r="D4299" t="s">
        <v>6190</v>
      </c>
      <c r="E4299" t="s">
        <v>1194</v>
      </c>
      <c r="F4299">
        <v>0</v>
      </c>
      <c r="G4299">
        <v>-57949528</v>
      </c>
    </row>
    <row r="4300" spans="1:7" hidden="1">
      <c r="A4300" t="s">
        <v>132</v>
      </c>
      <c r="B4300">
        <v>20240814</v>
      </c>
      <c r="C4300">
        <v>490114</v>
      </c>
      <c r="D4300" t="s">
        <v>6190</v>
      </c>
      <c r="E4300" t="s">
        <v>1181</v>
      </c>
      <c r="F4300">
        <v>45</v>
      </c>
      <c r="G4300">
        <v>8897956</v>
      </c>
    </row>
    <row r="4301" spans="1:7" hidden="1">
      <c r="A4301" t="s">
        <v>132</v>
      </c>
      <c r="B4301">
        <v>20240814</v>
      </c>
      <c r="C4301">
        <v>490114</v>
      </c>
      <c r="D4301" t="s">
        <v>6190</v>
      </c>
      <c r="E4301" t="s">
        <v>1084</v>
      </c>
      <c r="F4301">
        <v>51</v>
      </c>
      <c r="G4301">
        <v>12582313</v>
      </c>
    </row>
    <row r="4302" spans="1:7" hidden="1">
      <c r="A4302" t="s">
        <v>132</v>
      </c>
      <c r="B4302">
        <v>20240814</v>
      </c>
      <c r="C4302">
        <v>490114</v>
      </c>
      <c r="D4302" t="s">
        <v>6190</v>
      </c>
      <c r="E4302" t="s">
        <v>1035</v>
      </c>
      <c r="F4302">
        <v>447</v>
      </c>
      <c r="G4302">
        <v>11121296</v>
      </c>
    </row>
    <row r="4303" spans="1:7" hidden="1">
      <c r="A4303" t="s">
        <v>132</v>
      </c>
      <c r="B4303">
        <v>20240814</v>
      </c>
      <c r="C4303">
        <v>490114</v>
      </c>
      <c r="D4303" t="s">
        <v>6190</v>
      </c>
      <c r="E4303" t="s">
        <v>1066</v>
      </c>
      <c r="F4303">
        <v>88</v>
      </c>
      <c r="G4303">
        <v>10605608</v>
      </c>
    </row>
    <row r="4304" spans="1:7" hidden="1">
      <c r="A4304" t="s">
        <v>132</v>
      </c>
      <c r="B4304">
        <v>20240814</v>
      </c>
      <c r="C4304">
        <v>490114</v>
      </c>
      <c r="D4304" t="s">
        <v>6190</v>
      </c>
      <c r="E4304" t="s">
        <v>1064</v>
      </c>
      <c r="F4304">
        <v>0</v>
      </c>
      <c r="G4304">
        <v>-771196</v>
      </c>
    </row>
    <row r="4305" spans="1:7" hidden="1">
      <c r="A4305" t="s">
        <v>132</v>
      </c>
      <c r="B4305">
        <v>20240814</v>
      </c>
      <c r="C4305">
        <v>490114</v>
      </c>
      <c r="D4305" t="s">
        <v>6190</v>
      </c>
      <c r="E4305" t="s">
        <v>1092</v>
      </c>
      <c r="F4305">
        <v>0</v>
      </c>
      <c r="G4305">
        <v>-17321933</v>
      </c>
    </row>
    <row r="4306" spans="1:7" hidden="1">
      <c r="A4306" t="s">
        <v>132</v>
      </c>
      <c r="B4306">
        <v>20240814</v>
      </c>
      <c r="C4306">
        <v>490114</v>
      </c>
      <c r="D4306" t="s">
        <v>6190</v>
      </c>
      <c r="E4306" t="s">
        <v>9048</v>
      </c>
      <c r="F4306">
        <v>36</v>
      </c>
      <c r="G4306">
        <v>2172933</v>
      </c>
    </row>
    <row r="4307" spans="1:7" hidden="1">
      <c r="A4307" t="s">
        <v>132</v>
      </c>
      <c r="B4307">
        <v>20240814</v>
      </c>
      <c r="C4307">
        <v>490114</v>
      </c>
      <c r="D4307" t="s">
        <v>6190</v>
      </c>
      <c r="E4307" t="s">
        <v>8342</v>
      </c>
      <c r="F4307">
        <v>88</v>
      </c>
      <c r="G4307">
        <v>49616573</v>
      </c>
    </row>
    <row r="4308" spans="1:7" hidden="1">
      <c r="A4308" t="s">
        <v>132</v>
      </c>
      <c r="B4308">
        <v>20240814</v>
      </c>
      <c r="C4308">
        <v>490114</v>
      </c>
      <c r="D4308" t="s">
        <v>6190</v>
      </c>
      <c r="E4308" t="s">
        <v>1124</v>
      </c>
      <c r="F4308">
        <v>9</v>
      </c>
      <c r="G4308">
        <v>-133345</v>
      </c>
    </row>
    <row r="4309" spans="1:7" hidden="1">
      <c r="A4309" t="s">
        <v>132</v>
      </c>
      <c r="B4309">
        <v>20240814</v>
      </c>
      <c r="C4309">
        <v>490114</v>
      </c>
      <c r="D4309" t="s">
        <v>6190</v>
      </c>
      <c r="E4309" t="s">
        <v>1186</v>
      </c>
      <c r="F4309">
        <v>143</v>
      </c>
      <c r="G4309">
        <v>24289136</v>
      </c>
    </row>
    <row r="4310" spans="1:7" hidden="1">
      <c r="A4310" t="s">
        <v>132</v>
      </c>
      <c r="B4310">
        <v>20240814</v>
      </c>
      <c r="C4310">
        <v>490114</v>
      </c>
      <c r="D4310" t="s">
        <v>6190</v>
      </c>
      <c r="E4310" t="s">
        <v>1582</v>
      </c>
      <c r="F4310">
        <v>143</v>
      </c>
      <c r="G4310">
        <v>-477575</v>
      </c>
    </row>
    <row r="4311" spans="1:7" hidden="1">
      <c r="A4311" t="s">
        <v>132</v>
      </c>
      <c r="B4311">
        <v>20240814</v>
      </c>
      <c r="C4311">
        <v>490114</v>
      </c>
      <c r="D4311" t="s">
        <v>6190</v>
      </c>
      <c r="E4311" t="s">
        <v>8333</v>
      </c>
      <c r="F4311">
        <v>0</v>
      </c>
      <c r="G4311">
        <v>-359</v>
      </c>
    </row>
    <row r="4312" spans="1:7" hidden="1">
      <c r="A4312" t="s">
        <v>132</v>
      </c>
      <c r="B4312">
        <v>20240814</v>
      </c>
      <c r="C4312">
        <v>490114</v>
      </c>
      <c r="D4312" t="s">
        <v>6190</v>
      </c>
      <c r="E4312" t="s">
        <v>1583</v>
      </c>
      <c r="F4312">
        <v>3</v>
      </c>
      <c r="G4312">
        <v>-125244</v>
      </c>
    </row>
    <row r="4313" spans="1:7" hidden="1">
      <c r="A4313" t="s">
        <v>132</v>
      </c>
      <c r="B4313">
        <v>20240814</v>
      </c>
      <c r="C4313">
        <v>490114</v>
      </c>
      <c r="D4313" t="s">
        <v>6190</v>
      </c>
      <c r="E4313" t="s">
        <v>1207</v>
      </c>
      <c r="F4313">
        <v>0</v>
      </c>
      <c r="G4313">
        <v>-5578</v>
      </c>
    </row>
    <row r="4314" spans="1:7" hidden="1">
      <c r="A4314" t="s">
        <v>132</v>
      </c>
      <c r="B4314">
        <v>20240814</v>
      </c>
      <c r="C4314">
        <v>490114</v>
      </c>
      <c r="D4314" t="s">
        <v>6190</v>
      </c>
      <c r="E4314" t="s">
        <v>8358</v>
      </c>
      <c r="F4314">
        <v>0</v>
      </c>
      <c r="G4314">
        <v>-17687634</v>
      </c>
    </row>
    <row r="4315" spans="1:7" hidden="1">
      <c r="A4315" t="s">
        <v>132</v>
      </c>
      <c r="B4315">
        <v>20240815</v>
      </c>
      <c r="C4315">
        <v>490114</v>
      </c>
      <c r="D4315" t="s">
        <v>6190</v>
      </c>
      <c r="E4315" t="s">
        <v>1184</v>
      </c>
      <c r="F4315">
        <v>0</v>
      </c>
      <c r="G4315">
        <v>-339136</v>
      </c>
    </row>
    <row r="4316" spans="1:7" hidden="1">
      <c r="A4316" t="s">
        <v>132</v>
      </c>
      <c r="B4316">
        <v>20240815</v>
      </c>
      <c r="C4316">
        <v>490114</v>
      </c>
      <c r="D4316" t="s">
        <v>6190</v>
      </c>
      <c r="E4316" t="s">
        <v>1581</v>
      </c>
      <c r="F4316">
        <v>67</v>
      </c>
      <c r="G4316">
        <v>-22092715</v>
      </c>
    </row>
    <row r="4317" spans="1:7" hidden="1">
      <c r="A4317" t="s">
        <v>132</v>
      </c>
      <c r="B4317">
        <v>20240815</v>
      </c>
      <c r="C4317">
        <v>490114</v>
      </c>
      <c r="D4317" t="s">
        <v>6190</v>
      </c>
      <c r="E4317" t="s">
        <v>1085</v>
      </c>
      <c r="F4317">
        <v>0</v>
      </c>
      <c r="G4317">
        <v>-2336823</v>
      </c>
    </row>
    <row r="4318" spans="1:7" hidden="1">
      <c r="A4318" t="s">
        <v>132</v>
      </c>
      <c r="B4318">
        <v>20240815</v>
      </c>
      <c r="C4318">
        <v>490114</v>
      </c>
      <c r="D4318" t="s">
        <v>6190</v>
      </c>
      <c r="E4318" t="s">
        <v>1194</v>
      </c>
      <c r="F4318">
        <v>0</v>
      </c>
      <c r="G4318">
        <v>-57949528</v>
      </c>
    </row>
    <row r="4319" spans="1:7" hidden="1">
      <c r="A4319" t="s">
        <v>132</v>
      </c>
      <c r="B4319">
        <v>20240815</v>
      </c>
      <c r="C4319">
        <v>490114</v>
      </c>
      <c r="D4319" t="s">
        <v>6190</v>
      </c>
      <c r="E4319" t="s">
        <v>1181</v>
      </c>
      <c r="F4319">
        <v>45</v>
      </c>
      <c r="G4319">
        <v>8898001</v>
      </c>
    </row>
    <row r="4320" spans="1:7" hidden="1">
      <c r="A4320" t="s">
        <v>132</v>
      </c>
      <c r="B4320">
        <v>20240815</v>
      </c>
      <c r="C4320">
        <v>490114</v>
      </c>
      <c r="D4320" t="s">
        <v>6190</v>
      </c>
      <c r="E4320" t="s">
        <v>1084</v>
      </c>
      <c r="F4320">
        <v>51</v>
      </c>
      <c r="G4320">
        <v>12582364</v>
      </c>
    </row>
    <row r="4321" spans="1:7" hidden="1">
      <c r="A4321" t="s">
        <v>132</v>
      </c>
      <c r="B4321">
        <v>20240815</v>
      </c>
      <c r="C4321">
        <v>490114</v>
      </c>
      <c r="D4321" t="s">
        <v>6190</v>
      </c>
      <c r="E4321" t="s">
        <v>1035</v>
      </c>
      <c r="F4321">
        <v>447</v>
      </c>
      <c r="G4321">
        <v>11121743</v>
      </c>
    </row>
    <row r="4322" spans="1:7" hidden="1">
      <c r="A4322" t="s">
        <v>132</v>
      </c>
      <c r="B4322">
        <v>20240815</v>
      </c>
      <c r="C4322">
        <v>490114</v>
      </c>
      <c r="D4322" t="s">
        <v>6190</v>
      </c>
      <c r="E4322" t="s">
        <v>1066</v>
      </c>
      <c r="F4322">
        <v>88</v>
      </c>
      <c r="G4322">
        <v>10605696</v>
      </c>
    </row>
    <row r="4323" spans="1:7" hidden="1">
      <c r="A4323" t="s">
        <v>132</v>
      </c>
      <c r="B4323">
        <v>20240815</v>
      </c>
      <c r="C4323">
        <v>490114</v>
      </c>
      <c r="D4323" t="s">
        <v>6190</v>
      </c>
      <c r="E4323" t="s">
        <v>1064</v>
      </c>
      <c r="F4323">
        <v>0</v>
      </c>
      <c r="G4323">
        <v>-771196</v>
      </c>
    </row>
    <row r="4324" spans="1:7" hidden="1">
      <c r="A4324" t="s">
        <v>132</v>
      </c>
      <c r="B4324">
        <v>20240815</v>
      </c>
      <c r="C4324">
        <v>490114</v>
      </c>
      <c r="D4324" t="s">
        <v>6190</v>
      </c>
      <c r="E4324" t="s">
        <v>1092</v>
      </c>
      <c r="F4324">
        <v>0</v>
      </c>
      <c r="G4324">
        <v>-17321933</v>
      </c>
    </row>
    <row r="4325" spans="1:7" hidden="1">
      <c r="A4325" t="s">
        <v>132</v>
      </c>
      <c r="B4325">
        <v>20240815</v>
      </c>
      <c r="C4325">
        <v>490114</v>
      </c>
      <c r="D4325" t="s">
        <v>6190</v>
      </c>
      <c r="E4325" t="s">
        <v>9048</v>
      </c>
      <c r="F4325">
        <v>36</v>
      </c>
      <c r="G4325">
        <v>2172969</v>
      </c>
    </row>
    <row r="4326" spans="1:7" hidden="1">
      <c r="A4326" t="s">
        <v>132</v>
      </c>
      <c r="B4326">
        <v>20240815</v>
      </c>
      <c r="C4326">
        <v>490114</v>
      </c>
      <c r="D4326" t="s">
        <v>6190</v>
      </c>
      <c r="E4326" t="s">
        <v>8342</v>
      </c>
      <c r="F4326">
        <v>88</v>
      </c>
      <c r="G4326">
        <v>49616661</v>
      </c>
    </row>
    <row r="4327" spans="1:7" hidden="1">
      <c r="A4327" t="s">
        <v>132</v>
      </c>
      <c r="B4327">
        <v>20240815</v>
      </c>
      <c r="C4327">
        <v>490114</v>
      </c>
      <c r="D4327" t="s">
        <v>6190</v>
      </c>
      <c r="E4327" t="s">
        <v>1124</v>
      </c>
      <c r="F4327">
        <v>9</v>
      </c>
      <c r="G4327">
        <v>-133336</v>
      </c>
    </row>
    <row r="4328" spans="1:7" hidden="1">
      <c r="A4328" t="s">
        <v>132</v>
      </c>
      <c r="B4328">
        <v>20240815</v>
      </c>
      <c r="C4328">
        <v>490114</v>
      </c>
      <c r="D4328" t="s">
        <v>6190</v>
      </c>
      <c r="E4328" t="s">
        <v>1186</v>
      </c>
      <c r="F4328">
        <v>143</v>
      </c>
      <c r="G4328">
        <v>24289279</v>
      </c>
    </row>
    <row r="4329" spans="1:7" hidden="1">
      <c r="A4329" t="s">
        <v>132</v>
      </c>
      <c r="B4329">
        <v>20240815</v>
      </c>
      <c r="C4329">
        <v>490114</v>
      </c>
      <c r="D4329" t="s">
        <v>6190</v>
      </c>
      <c r="E4329" t="s">
        <v>1582</v>
      </c>
      <c r="F4329">
        <v>143</v>
      </c>
      <c r="G4329">
        <v>-477432</v>
      </c>
    </row>
    <row r="4330" spans="1:7" hidden="1">
      <c r="A4330" t="s">
        <v>132</v>
      </c>
      <c r="B4330">
        <v>20240815</v>
      </c>
      <c r="C4330">
        <v>490114</v>
      </c>
      <c r="D4330" t="s">
        <v>6190</v>
      </c>
      <c r="E4330" t="s">
        <v>8333</v>
      </c>
      <c r="F4330">
        <v>0</v>
      </c>
      <c r="G4330">
        <v>-359</v>
      </c>
    </row>
    <row r="4331" spans="1:7" hidden="1">
      <c r="A4331" t="s">
        <v>132</v>
      </c>
      <c r="B4331">
        <v>20240815</v>
      </c>
      <c r="C4331">
        <v>490114</v>
      </c>
      <c r="D4331" t="s">
        <v>6190</v>
      </c>
      <c r="E4331" t="s">
        <v>1583</v>
      </c>
      <c r="F4331">
        <v>3</v>
      </c>
      <c r="G4331">
        <v>-125241</v>
      </c>
    </row>
    <row r="4332" spans="1:7" hidden="1">
      <c r="A4332" t="s">
        <v>132</v>
      </c>
      <c r="B4332">
        <v>20240815</v>
      </c>
      <c r="C4332">
        <v>490114</v>
      </c>
      <c r="D4332" t="s">
        <v>6190</v>
      </c>
      <c r="E4332" t="s">
        <v>1207</v>
      </c>
      <c r="F4332">
        <v>0</v>
      </c>
      <c r="G4332">
        <v>-5578</v>
      </c>
    </row>
    <row r="4333" spans="1:7" hidden="1">
      <c r="A4333" t="s">
        <v>132</v>
      </c>
      <c r="B4333">
        <v>20240815</v>
      </c>
      <c r="C4333">
        <v>490114</v>
      </c>
      <c r="D4333" t="s">
        <v>6190</v>
      </c>
      <c r="E4333" t="s">
        <v>8358</v>
      </c>
      <c r="F4333">
        <v>0</v>
      </c>
      <c r="G4333">
        <v>-17687634</v>
      </c>
    </row>
    <row r="4334" spans="1:7" hidden="1">
      <c r="A4334" t="s">
        <v>132</v>
      </c>
      <c r="B4334">
        <v>20240816</v>
      </c>
      <c r="C4334">
        <v>490114</v>
      </c>
      <c r="D4334" t="s">
        <v>6190</v>
      </c>
      <c r="E4334" t="s">
        <v>1184</v>
      </c>
      <c r="F4334">
        <v>0</v>
      </c>
      <c r="G4334">
        <v>-339136</v>
      </c>
    </row>
    <row r="4335" spans="1:7" hidden="1">
      <c r="A4335" t="s">
        <v>132</v>
      </c>
      <c r="B4335">
        <v>20240816</v>
      </c>
      <c r="C4335">
        <v>490114</v>
      </c>
      <c r="D4335" t="s">
        <v>6190</v>
      </c>
      <c r="E4335" t="s">
        <v>1581</v>
      </c>
      <c r="F4335">
        <v>70</v>
      </c>
      <c r="G4335">
        <v>-22092645</v>
      </c>
    </row>
    <row r="4336" spans="1:7" hidden="1">
      <c r="A4336" t="s">
        <v>132</v>
      </c>
      <c r="B4336">
        <v>20240816</v>
      </c>
      <c r="C4336">
        <v>490114</v>
      </c>
      <c r="D4336" t="s">
        <v>6190</v>
      </c>
      <c r="E4336" t="s">
        <v>1085</v>
      </c>
      <c r="F4336">
        <v>0</v>
      </c>
      <c r="G4336">
        <v>-2336823</v>
      </c>
    </row>
    <row r="4337" spans="1:7" hidden="1">
      <c r="A4337" t="s">
        <v>132</v>
      </c>
      <c r="B4337">
        <v>20240816</v>
      </c>
      <c r="C4337">
        <v>490114</v>
      </c>
      <c r="D4337" t="s">
        <v>6190</v>
      </c>
      <c r="E4337" t="s">
        <v>1194</v>
      </c>
      <c r="F4337">
        <v>0</v>
      </c>
      <c r="G4337">
        <v>-57949528</v>
      </c>
    </row>
    <row r="4338" spans="1:7" hidden="1">
      <c r="A4338" t="s">
        <v>132</v>
      </c>
      <c r="B4338">
        <v>20240816</v>
      </c>
      <c r="C4338">
        <v>490114</v>
      </c>
      <c r="D4338" t="s">
        <v>6190</v>
      </c>
      <c r="E4338" t="s">
        <v>1181</v>
      </c>
      <c r="F4338">
        <v>47</v>
      </c>
      <c r="G4338">
        <v>8898048</v>
      </c>
    </row>
    <row r="4339" spans="1:7" hidden="1">
      <c r="A4339" t="s">
        <v>132</v>
      </c>
      <c r="B4339">
        <v>20240816</v>
      </c>
      <c r="C4339">
        <v>490114</v>
      </c>
      <c r="D4339" t="s">
        <v>6190</v>
      </c>
      <c r="E4339" t="s">
        <v>1084</v>
      </c>
      <c r="F4339">
        <v>54</v>
      </c>
      <c r="G4339">
        <v>12582418</v>
      </c>
    </row>
    <row r="4340" spans="1:7" hidden="1">
      <c r="A4340" t="s">
        <v>132</v>
      </c>
      <c r="B4340">
        <v>20240816</v>
      </c>
      <c r="C4340">
        <v>490114</v>
      </c>
      <c r="D4340" t="s">
        <v>6190</v>
      </c>
      <c r="E4340" t="s">
        <v>1035</v>
      </c>
      <c r="F4340">
        <v>467</v>
      </c>
      <c r="G4340">
        <v>11122210</v>
      </c>
    </row>
    <row r="4341" spans="1:7" hidden="1">
      <c r="A4341" t="s">
        <v>132</v>
      </c>
      <c r="B4341">
        <v>20240816</v>
      </c>
      <c r="C4341">
        <v>490114</v>
      </c>
      <c r="D4341" t="s">
        <v>6190</v>
      </c>
      <c r="E4341" t="s">
        <v>1066</v>
      </c>
      <c r="F4341">
        <v>92</v>
      </c>
      <c r="G4341">
        <v>10605788</v>
      </c>
    </row>
    <row r="4342" spans="1:7" hidden="1">
      <c r="A4342" t="s">
        <v>132</v>
      </c>
      <c r="B4342">
        <v>20240816</v>
      </c>
      <c r="C4342">
        <v>490114</v>
      </c>
      <c r="D4342" t="s">
        <v>6190</v>
      </c>
      <c r="E4342" t="s">
        <v>1064</v>
      </c>
      <c r="F4342">
        <v>0</v>
      </c>
      <c r="G4342">
        <v>-771196</v>
      </c>
    </row>
    <row r="4343" spans="1:7" hidden="1">
      <c r="A4343" t="s">
        <v>132</v>
      </c>
      <c r="B4343">
        <v>20240816</v>
      </c>
      <c r="C4343">
        <v>490114</v>
      </c>
      <c r="D4343" t="s">
        <v>6190</v>
      </c>
      <c r="E4343" t="s">
        <v>1092</v>
      </c>
      <c r="F4343">
        <v>0</v>
      </c>
      <c r="G4343">
        <v>-17321933</v>
      </c>
    </row>
    <row r="4344" spans="1:7" hidden="1">
      <c r="A4344" t="s">
        <v>132</v>
      </c>
      <c r="B4344">
        <v>20240816</v>
      </c>
      <c r="C4344">
        <v>490114</v>
      </c>
      <c r="D4344" t="s">
        <v>6190</v>
      </c>
      <c r="E4344" t="s">
        <v>9048</v>
      </c>
      <c r="F4344">
        <v>38</v>
      </c>
      <c r="G4344">
        <v>2173007</v>
      </c>
    </row>
    <row r="4345" spans="1:7" hidden="1">
      <c r="A4345" t="s">
        <v>132</v>
      </c>
      <c r="B4345">
        <v>20240816</v>
      </c>
      <c r="C4345">
        <v>490114</v>
      </c>
      <c r="D4345" t="s">
        <v>6190</v>
      </c>
      <c r="E4345" t="s">
        <v>8342</v>
      </c>
      <c r="F4345">
        <v>92</v>
      </c>
      <c r="G4345">
        <v>49616753</v>
      </c>
    </row>
    <row r="4346" spans="1:7" hidden="1">
      <c r="A4346" t="s">
        <v>132</v>
      </c>
      <c r="B4346">
        <v>20240816</v>
      </c>
      <c r="C4346">
        <v>490114</v>
      </c>
      <c r="D4346" t="s">
        <v>6190</v>
      </c>
      <c r="E4346" t="s">
        <v>1124</v>
      </c>
      <c r="F4346">
        <v>9</v>
      </c>
      <c r="G4346">
        <v>-133327</v>
      </c>
    </row>
    <row r="4347" spans="1:7" hidden="1">
      <c r="A4347" t="s">
        <v>132</v>
      </c>
      <c r="B4347">
        <v>20240816</v>
      </c>
      <c r="C4347">
        <v>490114</v>
      </c>
      <c r="D4347" t="s">
        <v>6190</v>
      </c>
      <c r="E4347" t="s">
        <v>1186</v>
      </c>
      <c r="F4347">
        <v>150</v>
      </c>
      <c r="G4347">
        <v>24289429</v>
      </c>
    </row>
    <row r="4348" spans="1:7" hidden="1">
      <c r="A4348" t="s">
        <v>132</v>
      </c>
      <c r="B4348">
        <v>20240816</v>
      </c>
      <c r="C4348">
        <v>490114</v>
      </c>
      <c r="D4348" t="s">
        <v>6190</v>
      </c>
      <c r="E4348" t="s">
        <v>1582</v>
      </c>
      <c r="F4348">
        <v>150</v>
      </c>
      <c r="G4348">
        <v>-477282</v>
      </c>
    </row>
    <row r="4349" spans="1:7" hidden="1">
      <c r="A4349" t="s">
        <v>132</v>
      </c>
      <c r="B4349">
        <v>20240816</v>
      </c>
      <c r="C4349">
        <v>490114</v>
      </c>
      <c r="D4349" t="s">
        <v>6190</v>
      </c>
      <c r="E4349" t="s">
        <v>8333</v>
      </c>
      <c r="F4349">
        <v>0</v>
      </c>
      <c r="G4349">
        <v>-359</v>
      </c>
    </row>
    <row r="4350" spans="1:7" hidden="1">
      <c r="A4350" t="s">
        <v>132</v>
      </c>
      <c r="B4350">
        <v>20240816</v>
      </c>
      <c r="C4350">
        <v>490114</v>
      </c>
      <c r="D4350" t="s">
        <v>6190</v>
      </c>
      <c r="E4350" t="s">
        <v>1583</v>
      </c>
      <c r="F4350">
        <v>3</v>
      </c>
      <c r="G4350">
        <v>-125238</v>
      </c>
    </row>
    <row r="4351" spans="1:7" hidden="1">
      <c r="A4351" t="s">
        <v>132</v>
      </c>
      <c r="B4351">
        <v>20240816</v>
      </c>
      <c r="C4351">
        <v>490114</v>
      </c>
      <c r="D4351" t="s">
        <v>6190</v>
      </c>
      <c r="E4351" t="s">
        <v>1207</v>
      </c>
      <c r="F4351">
        <v>0</v>
      </c>
      <c r="G4351">
        <v>-5578</v>
      </c>
    </row>
    <row r="4352" spans="1:7" hidden="1">
      <c r="A4352" t="s">
        <v>132</v>
      </c>
      <c r="B4352">
        <v>20240816</v>
      </c>
      <c r="C4352">
        <v>490114</v>
      </c>
      <c r="D4352" t="s">
        <v>6190</v>
      </c>
      <c r="E4352" t="s">
        <v>8358</v>
      </c>
      <c r="F4352">
        <v>0</v>
      </c>
      <c r="G4352">
        <v>-17687634</v>
      </c>
    </row>
    <row r="4353" spans="1:7" hidden="1">
      <c r="A4353" t="s">
        <v>132</v>
      </c>
      <c r="B4353">
        <v>20240817</v>
      </c>
      <c r="C4353">
        <v>490114</v>
      </c>
      <c r="D4353" t="s">
        <v>6190</v>
      </c>
      <c r="E4353" t="s">
        <v>1184</v>
      </c>
      <c r="F4353">
        <v>0</v>
      </c>
      <c r="G4353">
        <v>-339136</v>
      </c>
    </row>
    <row r="4354" spans="1:7" hidden="1">
      <c r="A4354" t="s">
        <v>132</v>
      </c>
      <c r="B4354">
        <v>20240817</v>
      </c>
      <c r="C4354">
        <v>490114</v>
      </c>
      <c r="D4354" t="s">
        <v>6190</v>
      </c>
      <c r="E4354" t="s">
        <v>1581</v>
      </c>
      <c r="F4354">
        <v>70</v>
      </c>
      <c r="G4354">
        <v>-22092575</v>
      </c>
    </row>
    <row r="4355" spans="1:7" hidden="1">
      <c r="A4355" t="s">
        <v>132</v>
      </c>
      <c r="B4355">
        <v>20240817</v>
      </c>
      <c r="C4355">
        <v>490114</v>
      </c>
      <c r="D4355" t="s">
        <v>6190</v>
      </c>
      <c r="E4355" t="s">
        <v>1085</v>
      </c>
      <c r="F4355">
        <v>0</v>
      </c>
      <c r="G4355">
        <v>-2336823</v>
      </c>
    </row>
    <row r="4356" spans="1:7" hidden="1">
      <c r="A4356" t="s">
        <v>132</v>
      </c>
      <c r="B4356">
        <v>20240817</v>
      </c>
      <c r="C4356">
        <v>490114</v>
      </c>
      <c r="D4356" t="s">
        <v>6190</v>
      </c>
      <c r="E4356" t="s">
        <v>1194</v>
      </c>
      <c r="F4356">
        <v>0</v>
      </c>
      <c r="G4356">
        <v>-57949528</v>
      </c>
    </row>
    <row r="4357" spans="1:7" hidden="1">
      <c r="A4357" t="s">
        <v>132</v>
      </c>
      <c r="B4357">
        <v>20240817</v>
      </c>
      <c r="C4357">
        <v>490114</v>
      </c>
      <c r="D4357" t="s">
        <v>6190</v>
      </c>
      <c r="E4357" t="s">
        <v>1181</v>
      </c>
      <c r="F4357">
        <v>47</v>
      </c>
      <c r="G4357">
        <v>8898095</v>
      </c>
    </row>
    <row r="4358" spans="1:7" hidden="1">
      <c r="A4358" t="s">
        <v>132</v>
      </c>
      <c r="B4358">
        <v>20240817</v>
      </c>
      <c r="C4358">
        <v>490114</v>
      </c>
      <c r="D4358" t="s">
        <v>6190</v>
      </c>
      <c r="E4358" t="s">
        <v>1084</v>
      </c>
      <c r="F4358">
        <v>54</v>
      </c>
      <c r="G4358">
        <v>12582472</v>
      </c>
    </row>
    <row r="4359" spans="1:7" hidden="1">
      <c r="A4359" t="s">
        <v>132</v>
      </c>
      <c r="B4359">
        <v>20240817</v>
      </c>
      <c r="C4359">
        <v>490114</v>
      </c>
      <c r="D4359" t="s">
        <v>6190</v>
      </c>
      <c r="E4359" t="s">
        <v>1035</v>
      </c>
      <c r="F4359">
        <v>467</v>
      </c>
      <c r="G4359">
        <v>11122677</v>
      </c>
    </row>
    <row r="4360" spans="1:7" hidden="1">
      <c r="A4360" t="s">
        <v>132</v>
      </c>
      <c r="B4360">
        <v>20240817</v>
      </c>
      <c r="C4360">
        <v>490114</v>
      </c>
      <c r="D4360" t="s">
        <v>6190</v>
      </c>
      <c r="E4360" t="s">
        <v>1066</v>
      </c>
      <c r="F4360">
        <v>92</v>
      </c>
      <c r="G4360">
        <v>10605880</v>
      </c>
    </row>
    <row r="4361" spans="1:7" hidden="1">
      <c r="A4361" t="s">
        <v>132</v>
      </c>
      <c r="B4361">
        <v>20240817</v>
      </c>
      <c r="C4361">
        <v>490114</v>
      </c>
      <c r="D4361" t="s">
        <v>6190</v>
      </c>
      <c r="E4361" t="s">
        <v>1064</v>
      </c>
      <c r="F4361">
        <v>0</v>
      </c>
      <c r="G4361">
        <v>-771196</v>
      </c>
    </row>
    <row r="4362" spans="1:7" hidden="1">
      <c r="A4362" t="s">
        <v>132</v>
      </c>
      <c r="B4362">
        <v>20240817</v>
      </c>
      <c r="C4362">
        <v>490114</v>
      </c>
      <c r="D4362" t="s">
        <v>6190</v>
      </c>
      <c r="E4362" t="s">
        <v>1092</v>
      </c>
      <c r="F4362">
        <v>0</v>
      </c>
      <c r="G4362">
        <v>-17321933</v>
      </c>
    </row>
    <row r="4363" spans="1:7" hidden="1">
      <c r="A4363" t="s">
        <v>132</v>
      </c>
      <c r="B4363">
        <v>20240817</v>
      </c>
      <c r="C4363">
        <v>490114</v>
      </c>
      <c r="D4363" t="s">
        <v>6190</v>
      </c>
      <c r="E4363" t="s">
        <v>9048</v>
      </c>
      <c r="F4363">
        <v>38</v>
      </c>
      <c r="G4363">
        <v>2173045</v>
      </c>
    </row>
    <row r="4364" spans="1:7" hidden="1">
      <c r="A4364" t="s">
        <v>132</v>
      </c>
      <c r="B4364">
        <v>20240817</v>
      </c>
      <c r="C4364">
        <v>490114</v>
      </c>
      <c r="D4364" t="s">
        <v>6190</v>
      </c>
      <c r="E4364" t="s">
        <v>8342</v>
      </c>
      <c r="F4364">
        <v>92</v>
      </c>
      <c r="G4364">
        <v>49616845</v>
      </c>
    </row>
    <row r="4365" spans="1:7" hidden="1">
      <c r="A4365" t="s">
        <v>132</v>
      </c>
      <c r="B4365">
        <v>20240817</v>
      </c>
      <c r="C4365">
        <v>490114</v>
      </c>
      <c r="D4365" t="s">
        <v>6190</v>
      </c>
      <c r="E4365" t="s">
        <v>1124</v>
      </c>
      <c r="F4365">
        <v>9</v>
      </c>
      <c r="G4365">
        <v>-133318</v>
      </c>
    </row>
    <row r="4366" spans="1:7" hidden="1">
      <c r="A4366" t="s">
        <v>132</v>
      </c>
      <c r="B4366">
        <v>20240817</v>
      </c>
      <c r="C4366">
        <v>490114</v>
      </c>
      <c r="D4366" t="s">
        <v>6190</v>
      </c>
      <c r="E4366" t="s">
        <v>1186</v>
      </c>
      <c r="F4366">
        <v>150</v>
      </c>
      <c r="G4366">
        <v>24289579</v>
      </c>
    </row>
    <row r="4367" spans="1:7" hidden="1">
      <c r="A4367" t="s">
        <v>132</v>
      </c>
      <c r="B4367">
        <v>20240817</v>
      </c>
      <c r="C4367">
        <v>490114</v>
      </c>
      <c r="D4367" t="s">
        <v>6190</v>
      </c>
      <c r="E4367" t="s">
        <v>1582</v>
      </c>
      <c r="F4367">
        <v>150</v>
      </c>
      <c r="G4367">
        <v>-477132</v>
      </c>
    </row>
    <row r="4368" spans="1:7" hidden="1">
      <c r="A4368" t="s">
        <v>132</v>
      </c>
      <c r="B4368">
        <v>20240817</v>
      </c>
      <c r="C4368">
        <v>490114</v>
      </c>
      <c r="D4368" t="s">
        <v>6190</v>
      </c>
      <c r="E4368" t="s">
        <v>8333</v>
      </c>
      <c r="F4368">
        <v>0</v>
      </c>
      <c r="G4368">
        <v>-359</v>
      </c>
    </row>
    <row r="4369" spans="1:7" hidden="1">
      <c r="A4369" t="s">
        <v>132</v>
      </c>
      <c r="B4369">
        <v>20240817</v>
      </c>
      <c r="C4369">
        <v>490114</v>
      </c>
      <c r="D4369" t="s">
        <v>6190</v>
      </c>
      <c r="E4369" t="s">
        <v>1583</v>
      </c>
      <c r="F4369">
        <v>3</v>
      </c>
      <c r="G4369">
        <v>-125235</v>
      </c>
    </row>
    <row r="4370" spans="1:7" hidden="1">
      <c r="A4370" t="s">
        <v>132</v>
      </c>
      <c r="B4370">
        <v>20240817</v>
      </c>
      <c r="C4370">
        <v>490114</v>
      </c>
      <c r="D4370" t="s">
        <v>6190</v>
      </c>
      <c r="E4370" t="s">
        <v>1207</v>
      </c>
      <c r="F4370">
        <v>0</v>
      </c>
      <c r="G4370">
        <v>-5578</v>
      </c>
    </row>
    <row r="4371" spans="1:7" hidden="1">
      <c r="A4371" t="s">
        <v>132</v>
      </c>
      <c r="B4371">
        <v>20240817</v>
      </c>
      <c r="C4371">
        <v>490114</v>
      </c>
      <c r="D4371" t="s">
        <v>6190</v>
      </c>
      <c r="E4371" t="s">
        <v>8358</v>
      </c>
      <c r="F4371">
        <v>0</v>
      </c>
      <c r="G4371">
        <v>-17687634</v>
      </c>
    </row>
    <row r="4372" spans="1:7" hidden="1">
      <c r="A4372" t="s">
        <v>132</v>
      </c>
      <c r="B4372">
        <v>20240818</v>
      </c>
      <c r="C4372">
        <v>490114</v>
      </c>
      <c r="D4372" t="s">
        <v>6190</v>
      </c>
      <c r="E4372" t="s">
        <v>1184</v>
      </c>
      <c r="F4372">
        <v>0</v>
      </c>
      <c r="G4372">
        <v>-339136</v>
      </c>
    </row>
    <row r="4373" spans="1:7" hidden="1">
      <c r="A4373" t="s">
        <v>132</v>
      </c>
      <c r="B4373">
        <v>20240818</v>
      </c>
      <c r="C4373">
        <v>490114</v>
      </c>
      <c r="D4373" t="s">
        <v>6190</v>
      </c>
      <c r="E4373" t="s">
        <v>1581</v>
      </c>
      <c r="F4373">
        <v>70</v>
      </c>
      <c r="G4373">
        <v>-22092505</v>
      </c>
    </row>
    <row r="4374" spans="1:7" hidden="1">
      <c r="A4374" t="s">
        <v>132</v>
      </c>
      <c r="B4374">
        <v>20240818</v>
      </c>
      <c r="C4374">
        <v>490114</v>
      </c>
      <c r="D4374" t="s">
        <v>6190</v>
      </c>
      <c r="E4374" t="s">
        <v>1085</v>
      </c>
      <c r="F4374">
        <v>0</v>
      </c>
      <c r="G4374">
        <v>-2336823</v>
      </c>
    </row>
    <row r="4375" spans="1:7" hidden="1">
      <c r="A4375" t="s">
        <v>132</v>
      </c>
      <c r="B4375">
        <v>20240818</v>
      </c>
      <c r="C4375">
        <v>490114</v>
      </c>
      <c r="D4375" t="s">
        <v>6190</v>
      </c>
      <c r="E4375" t="s">
        <v>1194</v>
      </c>
      <c r="F4375">
        <v>0</v>
      </c>
      <c r="G4375">
        <v>-57949528</v>
      </c>
    </row>
    <row r="4376" spans="1:7" hidden="1">
      <c r="A4376" t="s">
        <v>132</v>
      </c>
      <c r="B4376">
        <v>20240818</v>
      </c>
      <c r="C4376">
        <v>490114</v>
      </c>
      <c r="D4376" t="s">
        <v>6190</v>
      </c>
      <c r="E4376" t="s">
        <v>1181</v>
      </c>
      <c r="F4376">
        <v>47</v>
      </c>
      <c r="G4376">
        <v>8898142</v>
      </c>
    </row>
    <row r="4377" spans="1:7" hidden="1">
      <c r="A4377" t="s">
        <v>132</v>
      </c>
      <c r="B4377">
        <v>20240818</v>
      </c>
      <c r="C4377">
        <v>490114</v>
      </c>
      <c r="D4377" t="s">
        <v>6190</v>
      </c>
      <c r="E4377" t="s">
        <v>1084</v>
      </c>
      <c r="F4377">
        <v>54</v>
      </c>
      <c r="G4377">
        <v>12582526</v>
      </c>
    </row>
    <row r="4378" spans="1:7" hidden="1">
      <c r="A4378" t="s">
        <v>132</v>
      </c>
      <c r="B4378">
        <v>20240818</v>
      </c>
      <c r="C4378">
        <v>490114</v>
      </c>
      <c r="D4378" t="s">
        <v>6190</v>
      </c>
      <c r="E4378" t="s">
        <v>1035</v>
      </c>
      <c r="F4378">
        <v>467</v>
      </c>
      <c r="G4378">
        <v>11123144</v>
      </c>
    </row>
    <row r="4379" spans="1:7" hidden="1">
      <c r="A4379" t="s">
        <v>132</v>
      </c>
      <c r="B4379">
        <v>20240818</v>
      </c>
      <c r="C4379">
        <v>490114</v>
      </c>
      <c r="D4379" t="s">
        <v>6190</v>
      </c>
      <c r="E4379" t="s">
        <v>1066</v>
      </c>
      <c r="F4379">
        <v>92</v>
      </c>
      <c r="G4379">
        <v>10605972</v>
      </c>
    </row>
    <row r="4380" spans="1:7" hidden="1">
      <c r="A4380" t="s">
        <v>132</v>
      </c>
      <c r="B4380">
        <v>20240818</v>
      </c>
      <c r="C4380">
        <v>490114</v>
      </c>
      <c r="D4380" t="s">
        <v>6190</v>
      </c>
      <c r="E4380" t="s">
        <v>1064</v>
      </c>
      <c r="F4380">
        <v>0</v>
      </c>
      <c r="G4380">
        <v>-771196</v>
      </c>
    </row>
    <row r="4381" spans="1:7" hidden="1">
      <c r="A4381" t="s">
        <v>132</v>
      </c>
      <c r="B4381">
        <v>20240818</v>
      </c>
      <c r="C4381">
        <v>490114</v>
      </c>
      <c r="D4381" t="s">
        <v>6190</v>
      </c>
      <c r="E4381" t="s">
        <v>1092</v>
      </c>
      <c r="F4381">
        <v>0</v>
      </c>
      <c r="G4381">
        <v>-17321933</v>
      </c>
    </row>
    <row r="4382" spans="1:7" hidden="1">
      <c r="A4382" t="s">
        <v>132</v>
      </c>
      <c r="B4382">
        <v>20240818</v>
      </c>
      <c r="C4382">
        <v>490114</v>
      </c>
      <c r="D4382" t="s">
        <v>6190</v>
      </c>
      <c r="E4382" t="s">
        <v>9048</v>
      </c>
      <c r="F4382">
        <v>38</v>
      </c>
      <c r="G4382">
        <v>2173083</v>
      </c>
    </row>
    <row r="4383" spans="1:7" hidden="1">
      <c r="A4383" t="s">
        <v>132</v>
      </c>
      <c r="B4383">
        <v>20240818</v>
      </c>
      <c r="C4383">
        <v>490114</v>
      </c>
      <c r="D4383" t="s">
        <v>6190</v>
      </c>
      <c r="E4383" t="s">
        <v>8342</v>
      </c>
      <c r="F4383">
        <v>92</v>
      </c>
      <c r="G4383">
        <v>49616937</v>
      </c>
    </row>
    <row r="4384" spans="1:7" hidden="1">
      <c r="A4384" t="s">
        <v>132</v>
      </c>
      <c r="B4384">
        <v>20240818</v>
      </c>
      <c r="C4384">
        <v>490114</v>
      </c>
      <c r="D4384" t="s">
        <v>6190</v>
      </c>
      <c r="E4384" t="s">
        <v>1124</v>
      </c>
      <c r="F4384">
        <v>9</v>
      </c>
      <c r="G4384">
        <v>-133309</v>
      </c>
    </row>
    <row r="4385" spans="1:7" hidden="1">
      <c r="A4385" t="s">
        <v>132</v>
      </c>
      <c r="B4385">
        <v>20240818</v>
      </c>
      <c r="C4385">
        <v>490114</v>
      </c>
      <c r="D4385" t="s">
        <v>6190</v>
      </c>
      <c r="E4385" t="s">
        <v>1186</v>
      </c>
      <c r="F4385">
        <v>150</v>
      </c>
      <c r="G4385">
        <v>24289729</v>
      </c>
    </row>
    <row r="4386" spans="1:7" hidden="1">
      <c r="A4386" t="s">
        <v>132</v>
      </c>
      <c r="B4386">
        <v>20240818</v>
      </c>
      <c r="C4386">
        <v>490114</v>
      </c>
      <c r="D4386" t="s">
        <v>6190</v>
      </c>
      <c r="E4386" t="s">
        <v>1582</v>
      </c>
      <c r="F4386">
        <v>150</v>
      </c>
      <c r="G4386">
        <v>-476982</v>
      </c>
    </row>
    <row r="4387" spans="1:7" hidden="1">
      <c r="A4387" t="s">
        <v>132</v>
      </c>
      <c r="B4387">
        <v>20240818</v>
      </c>
      <c r="C4387">
        <v>490114</v>
      </c>
      <c r="D4387" t="s">
        <v>6190</v>
      </c>
      <c r="E4387" t="s">
        <v>8333</v>
      </c>
      <c r="F4387">
        <v>0</v>
      </c>
      <c r="G4387">
        <v>-359</v>
      </c>
    </row>
    <row r="4388" spans="1:7" hidden="1">
      <c r="A4388" t="s">
        <v>132</v>
      </c>
      <c r="B4388">
        <v>20240818</v>
      </c>
      <c r="C4388">
        <v>490114</v>
      </c>
      <c r="D4388" t="s">
        <v>6190</v>
      </c>
      <c r="E4388" t="s">
        <v>1583</v>
      </c>
      <c r="F4388">
        <v>3</v>
      </c>
      <c r="G4388">
        <v>-125232</v>
      </c>
    </row>
    <row r="4389" spans="1:7" hidden="1">
      <c r="A4389" t="s">
        <v>132</v>
      </c>
      <c r="B4389">
        <v>20240818</v>
      </c>
      <c r="C4389">
        <v>490114</v>
      </c>
      <c r="D4389" t="s">
        <v>6190</v>
      </c>
      <c r="E4389" t="s">
        <v>1207</v>
      </c>
      <c r="F4389">
        <v>0</v>
      </c>
      <c r="G4389">
        <v>-5578</v>
      </c>
    </row>
    <row r="4390" spans="1:7" hidden="1">
      <c r="A4390" t="s">
        <v>132</v>
      </c>
      <c r="B4390">
        <v>20240818</v>
      </c>
      <c r="C4390">
        <v>490114</v>
      </c>
      <c r="D4390" t="s">
        <v>6190</v>
      </c>
      <c r="E4390" t="s">
        <v>8358</v>
      </c>
      <c r="F4390">
        <v>0</v>
      </c>
      <c r="G4390">
        <v>-17687634</v>
      </c>
    </row>
    <row r="4391" spans="1:7" hidden="1">
      <c r="A4391" t="s">
        <v>132</v>
      </c>
      <c r="B4391">
        <v>20240819</v>
      </c>
      <c r="C4391">
        <v>490114</v>
      </c>
      <c r="D4391" t="s">
        <v>6190</v>
      </c>
      <c r="E4391" t="s">
        <v>1184</v>
      </c>
      <c r="F4391">
        <v>0</v>
      </c>
      <c r="G4391">
        <v>-339136</v>
      </c>
    </row>
    <row r="4392" spans="1:7" hidden="1">
      <c r="A4392" t="s">
        <v>132</v>
      </c>
      <c r="B4392">
        <v>20240819</v>
      </c>
      <c r="C4392">
        <v>490114</v>
      </c>
      <c r="D4392" t="s">
        <v>6190</v>
      </c>
      <c r="E4392" t="s">
        <v>1581</v>
      </c>
      <c r="F4392">
        <v>68</v>
      </c>
      <c r="G4392">
        <v>-22092437</v>
      </c>
    </row>
    <row r="4393" spans="1:7" hidden="1">
      <c r="A4393" t="s">
        <v>132</v>
      </c>
      <c r="B4393">
        <v>20240819</v>
      </c>
      <c r="C4393">
        <v>490114</v>
      </c>
      <c r="D4393" t="s">
        <v>6190</v>
      </c>
      <c r="E4393" t="s">
        <v>1085</v>
      </c>
      <c r="F4393">
        <v>0</v>
      </c>
      <c r="G4393">
        <v>-2336823</v>
      </c>
    </row>
    <row r="4394" spans="1:7" hidden="1">
      <c r="A4394" t="s">
        <v>132</v>
      </c>
      <c r="B4394">
        <v>20240819</v>
      </c>
      <c r="C4394">
        <v>490114</v>
      </c>
      <c r="D4394" t="s">
        <v>6190</v>
      </c>
      <c r="E4394" t="s">
        <v>1194</v>
      </c>
      <c r="F4394">
        <v>0</v>
      </c>
      <c r="G4394">
        <v>-57949528</v>
      </c>
    </row>
    <row r="4395" spans="1:7" hidden="1">
      <c r="A4395" t="s">
        <v>132</v>
      </c>
      <c r="B4395">
        <v>20240819</v>
      </c>
      <c r="C4395">
        <v>490114</v>
      </c>
      <c r="D4395" t="s">
        <v>6190</v>
      </c>
      <c r="E4395" t="s">
        <v>1181</v>
      </c>
      <c r="F4395">
        <v>46</v>
      </c>
      <c r="G4395">
        <v>8898188</v>
      </c>
    </row>
    <row r="4396" spans="1:7" hidden="1">
      <c r="A4396" t="s">
        <v>132</v>
      </c>
      <c r="B4396">
        <v>20240819</v>
      </c>
      <c r="C4396">
        <v>490114</v>
      </c>
      <c r="D4396" t="s">
        <v>6190</v>
      </c>
      <c r="E4396" t="s">
        <v>1084</v>
      </c>
      <c r="F4396">
        <v>53</v>
      </c>
      <c r="G4396">
        <v>12582579</v>
      </c>
    </row>
    <row r="4397" spans="1:7" hidden="1">
      <c r="A4397" t="s">
        <v>132</v>
      </c>
      <c r="B4397">
        <v>20240819</v>
      </c>
      <c r="C4397">
        <v>490114</v>
      </c>
      <c r="D4397" t="s">
        <v>6190</v>
      </c>
      <c r="E4397" t="s">
        <v>1035</v>
      </c>
      <c r="F4397">
        <v>458</v>
      </c>
      <c r="G4397">
        <v>11123602</v>
      </c>
    </row>
    <row r="4398" spans="1:7" hidden="1">
      <c r="A4398" t="s">
        <v>132</v>
      </c>
      <c r="B4398">
        <v>20240819</v>
      </c>
      <c r="C4398">
        <v>490114</v>
      </c>
      <c r="D4398" t="s">
        <v>6190</v>
      </c>
      <c r="E4398" t="s">
        <v>1066</v>
      </c>
      <c r="F4398">
        <v>90</v>
      </c>
      <c r="G4398">
        <v>10606062</v>
      </c>
    </row>
    <row r="4399" spans="1:7" hidden="1">
      <c r="A4399" t="s">
        <v>132</v>
      </c>
      <c r="B4399">
        <v>20240819</v>
      </c>
      <c r="C4399">
        <v>490114</v>
      </c>
      <c r="D4399" t="s">
        <v>6190</v>
      </c>
      <c r="E4399" t="s">
        <v>1064</v>
      </c>
      <c r="F4399">
        <v>0</v>
      </c>
      <c r="G4399">
        <v>-771196</v>
      </c>
    </row>
    <row r="4400" spans="1:7" hidden="1">
      <c r="A4400" t="s">
        <v>132</v>
      </c>
      <c r="B4400">
        <v>20240819</v>
      </c>
      <c r="C4400">
        <v>490114</v>
      </c>
      <c r="D4400" t="s">
        <v>6190</v>
      </c>
      <c r="E4400" t="s">
        <v>1092</v>
      </c>
      <c r="F4400">
        <v>0</v>
      </c>
      <c r="G4400">
        <v>-17321933</v>
      </c>
    </row>
    <row r="4401" spans="1:7" hidden="1">
      <c r="A4401" t="s">
        <v>132</v>
      </c>
      <c r="B4401">
        <v>20240819</v>
      </c>
      <c r="C4401">
        <v>490114</v>
      </c>
      <c r="D4401" t="s">
        <v>6190</v>
      </c>
      <c r="E4401" t="s">
        <v>9048</v>
      </c>
      <c r="F4401">
        <v>37</v>
      </c>
      <c r="G4401">
        <v>2173120</v>
      </c>
    </row>
    <row r="4402" spans="1:7" hidden="1">
      <c r="A4402" t="s">
        <v>132</v>
      </c>
      <c r="B4402">
        <v>20240819</v>
      </c>
      <c r="C4402">
        <v>490114</v>
      </c>
      <c r="D4402" t="s">
        <v>6190</v>
      </c>
      <c r="E4402" t="s">
        <v>8342</v>
      </c>
      <c r="F4402">
        <v>90</v>
      </c>
      <c r="G4402">
        <v>49617027</v>
      </c>
    </row>
    <row r="4403" spans="1:7" hidden="1">
      <c r="A4403" t="s">
        <v>132</v>
      </c>
      <c r="B4403">
        <v>20240819</v>
      </c>
      <c r="C4403">
        <v>490114</v>
      </c>
      <c r="D4403" t="s">
        <v>6190</v>
      </c>
      <c r="E4403" t="s">
        <v>1124</v>
      </c>
      <c r="F4403">
        <v>9</v>
      </c>
      <c r="G4403">
        <v>-133300</v>
      </c>
    </row>
    <row r="4404" spans="1:7" hidden="1">
      <c r="A4404" t="s">
        <v>132</v>
      </c>
      <c r="B4404">
        <v>20240819</v>
      </c>
      <c r="C4404">
        <v>490114</v>
      </c>
      <c r="D4404" t="s">
        <v>6190</v>
      </c>
      <c r="E4404" t="s">
        <v>1186</v>
      </c>
      <c r="F4404">
        <v>147</v>
      </c>
      <c r="G4404">
        <v>24289876</v>
      </c>
    </row>
    <row r="4405" spans="1:7" hidden="1">
      <c r="A4405" t="s">
        <v>132</v>
      </c>
      <c r="B4405">
        <v>20240819</v>
      </c>
      <c r="C4405">
        <v>490114</v>
      </c>
      <c r="D4405" t="s">
        <v>6190</v>
      </c>
      <c r="E4405" t="s">
        <v>1582</v>
      </c>
      <c r="F4405">
        <v>147</v>
      </c>
      <c r="G4405">
        <v>-476835</v>
      </c>
    </row>
    <row r="4406" spans="1:7" hidden="1">
      <c r="A4406" t="s">
        <v>132</v>
      </c>
      <c r="B4406">
        <v>20240819</v>
      </c>
      <c r="C4406">
        <v>490114</v>
      </c>
      <c r="D4406" t="s">
        <v>6190</v>
      </c>
      <c r="E4406" t="s">
        <v>8333</v>
      </c>
      <c r="F4406">
        <v>0</v>
      </c>
      <c r="G4406">
        <v>-359</v>
      </c>
    </row>
    <row r="4407" spans="1:7" hidden="1">
      <c r="A4407" t="s">
        <v>132</v>
      </c>
      <c r="B4407">
        <v>20240819</v>
      </c>
      <c r="C4407">
        <v>490114</v>
      </c>
      <c r="D4407" t="s">
        <v>6190</v>
      </c>
      <c r="E4407" t="s">
        <v>1583</v>
      </c>
      <c r="F4407">
        <v>3</v>
      </c>
      <c r="G4407">
        <v>-125229</v>
      </c>
    </row>
    <row r="4408" spans="1:7" hidden="1">
      <c r="A4408" t="s">
        <v>132</v>
      </c>
      <c r="B4408">
        <v>20240819</v>
      </c>
      <c r="C4408">
        <v>490114</v>
      </c>
      <c r="D4408" t="s">
        <v>6190</v>
      </c>
      <c r="E4408" t="s">
        <v>1207</v>
      </c>
      <c r="F4408">
        <v>0</v>
      </c>
      <c r="G4408">
        <v>-5578</v>
      </c>
    </row>
    <row r="4409" spans="1:7" hidden="1">
      <c r="A4409" t="s">
        <v>132</v>
      </c>
      <c r="B4409">
        <v>20240819</v>
      </c>
      <c r="C4409">
        <v>490114</v>
      </c>
      <c r="D4409" t="s">
        <v>6190</v>
      </c>
      <c r="E4409" t="s">
        <v>8358</v>
      </c>
      <c r="F4409">
        <v>0</v>
      </c>
      <c r="G4409">
        <v>-17687634</v>
      </c>
    </row>
    <row r="4410" spans="1:7" hidden="1">
      <c r="A4410" t="s">
        <v>132</v>
      </c>
      <c r="B4410">
        <v>20240820</v>
      </c>
      <c r="C4410">
        <v>490114</v>
      </c>
      <c r="D4410" t="s">
        <v>6190</v>
      </c>
      <c r="E4410" t="s">
        <v>1184</v>
      </c>
      <c r="F4410">
        <v>0</v>
      </c>
      <c r="G4410">
        <v>-339136</v>
      </c>
    </row>
    <row r="4411" spans="1:7" hidden="1">
      <c r="A4411" t="s">
        <v>132</v>
      </c>
      <c r="B4411">
        <v>20240820</v>
      </c>
      <c r="C4411">
        <v>490114</v>
      </c>
      <c r="D4411" t="s">
        <v>6190</v>
      </c>
      <c r="E4411" t="s">
        <v>1581</v>
      </c>
      <c r="F4411">
        <v>70</v>
      </c>
      <c r="G4411">
        <v>-22092367</v>
      </c>
    </row>
    <row r="4412" spans="1:7" hidden="1">
      <c r="A4412" t="s">
        <v>132</v>
      </c>
      <c r="B4412">
        <v>20240820</v>
      </c>
      <c r="C4412">
        <v>490114</v>
      </c>
      <c r="D4412" t="s">
        <v>6190</v>
      </c>
      <c r="E4412" t="s">
        <v>1085</v>
      </c>
      <c r="F4412">
        <v>0</v>
      </c>
      <c r="G4412">
        <v>-2336823</v>
      </c>
    </row>
    <row r="4413" spans="1:7" hidden="1">
      <c r="A4413" t="s">
        <v>132</v>
      </c>
      <c r="B4413">
        <v>20240820</v>
      </c>
      <c r="C4413">
        <v>490114</v>
      </c>
      <c r="D4413" t="s">
        <v>6190</v>
      </c>
      <c r="E4413" t="s">
        <v>1194</v>
      </c>
      <c r="F4413">
        <v>0</v>
      </c>
      <c r="G4413">
        <v>-57949528</v>
      </c>
    </row>
    <row r="4414" spans="1:7" hidden="1">
      <c r="A4414" t="s">
        <v>132</v>
      </c>
      <c r="B4414">
        <v>20240820</v>
      </c>
      <c r="C4414">
        <v>490114</v>
      </c>
      <c r="D4414" t="s">
        <v>6190</v>
      </c>
      <c r="E4414" t="s">
        <v>1181</v>
      </c>
      <c r="F4414">
        <v>47</v>
      </c>
      <c r="G4414">
        <v>8898235</v>
      </c>
    </row>
    <row r="4415" spans="1:7" hidden="1">
      <c r="A4415" t="s">
        <v>132</v>
      </c>
      <c r="B4415">
        <v>20240820</v>
      </c>
      <c r="C4415">
        <v>490114</v>
      </c>
      <c r="D4415" t="s">
        <v>6190</v>
      </c>
      <c r="E4415" t="s">
        <v>1084</v>
      </c>
      <c r="F4415">
        <v>54</v>
      </c>
      <c r="G4415">
        <v>12582633</v>
      </c>
    </row>
    <row r="4416" spans="1:7" hidden="1">
      <c r="A4416" t="s">
        <v>132</v>
      </c>
      <c r="B4416">
        <v>20240820</v>
      </c>
      <c r="C4416">
        <v>490114</v>
      </c>
      <c r="D4416" t="s">
        <v>6190</v>
      </c>
      <c r="E4416" t="s">
        <v>1035</v>
      </c>
      <c r="F4416">
        <v>468</v>
      </c>
      <c r="G4416">
        <v>11124070</v>
      </c>
    </row>
    <row r="4417" spans="1:7" hidden="1">
      <c r="A4417" t="s">
        <v>132</v>
      </c>
      <c r="B4417">
        <v>20240820</v>
      </c>
      <c r="C4417">
        <v>490114</v>
      </c>
      <c r="D4417" t="s">
        <v>6190</v>
      </c>
      <c r="E4417" t="s">
        <v>1066</v>
      </c>
      <c r="F4417">
        <v>92</v>
      </c>
      <c r="G4417">
        <v>10606154</v>
      </c>
    </row>
    <row r="4418" spans="1:7" hidden="1">
      <c r="A4418" t="s">
        <v>132</v>
      </c>
      <c r="B4418">
        <v>20240820</v>
      </c>
      <c r="C4418">
        <v>490114</v>
      </c>
      <c r="D4418" t="s">
        <v>6190</v>
      </c>
      <c r="E4418" t="s">
        <v>1064</v>
      </c>
      <c r="F4418">
        <v>0</v>
      </c>
      <c r="G4418">
        <v>-771196</v>
      </c>
    </row>
    <row r="4419" spans="1:7" hidden="1">
      <c r="A4419" t="s">
        <v>132</v>
      </c>
      <c r="B4419">
        <v>20240820</v>
      </c>
      <c r="C4419">
        <v>490114</v>
      </c>
      <c r="D4419" t="s">
        <v>6190</v>
      </c>
      <c r="E4419" t="s">
        <v>1092</v>
      </c>
      <c r="F4419">
        <v>0</v>
      </c>
      <c r="G4419">
        <v>-17321933</v>
      </c>
    </row>
    <row r="4420" spans="1:7" hidden="1">
      <c r="A4420" t="s">
        <v>132</v>
      </c>
      <c r="B4420">
        <v>20240820</v>
      </c>
      <c r="C4420">
        <v>490114</v>
      </c>
      <c r="D4420" t="s">
        <v>6190</v>
      </c>
      <c r="E4420" t="s">
        <v>9048</v>
      </c>
      <c r="F4420">
        <v>38</v>
      </c>
      <c r="G4420">
        <v>2173158</v>
      </c>
    </row>
    <row r="4421" spans="1:7" hidden="1">
      <c r="A4421" t="s">
        <v>132</v>
      </c>
      <c r="B4421">
        <v>20240820</v>
      </c>
      <c r="C4421">
        <v>490114</v>
      </c>
      <c r="D4421" t="s">
        <v>6190</v>
      </c>
      <c r="E4421" t="s">
        <v>8342</v>
      </c>
      <c r="F4421">
        <v>92</v>
      </c>
      <c r="G4421">
        <v>49617119</v>
      </c>
    </row>
    <row r="4422" spans="1:7" hidden="1">
      <c r="A4422" t="s">
        <v>132</v>
      </c>
      <c r="B4422">
        <v>20240820</v>
      </c>
      <c r="C4422">
        <v>490114</v>
      </c>
      <c r="D4422" t="s">
        <v>6190</v>
      </c>
      <c r="E4422" t="s">
        <v>1124</v>
      </c>
      <c r="F4422">
        <v>9</v>
      </c>
      <c r="G4422">
        <v>-133291</v>
      </c>
    </row>
    <row r="4423" spans="1:7" hidden="1">
      <c r="A4423" t="s">
        <v>132</v>
      </c>
      <c r="B4423">
        <v>20240820</v>
      </c>
      <c r="C4423">
        <v>490114</v>
      </c>
      <c r="D4423" t="s">
        <v>6190</v>
      </c>
      <c r="E4423" t="s">
        <v>1186</v>
      </c>
      <c r="F4423">
        <v>150</v>
      </c>
      <c r="G4423">
        <v>24290026</v>
      </c>
    </row>
    <row r="4424" spans="1:7" hidden="1">
      <c r="A4424" t="s">
        <v>132</v>
      </c>
      <c r="B4424">
        <v>20240820</v>
      </c>
      <c r="C4424">
        <v>490114</v>
      </c>
      <c r="D4424" t="s">
        <v>6190</v>
      </c>
      <c r="E4424" t="s">
        <v>1582</v>
      </c>
      <c r="F4424">
        <v>150</v>
      </c>
      <c r="G4424">
        <v>-476685</v>
      </c>
    </row>
    <row r="4425" spans="1:7" hidden="1">
      <c r="A4425" t="s">
        <v>132</v>
      </c>
      <c r="B4425">
        <v>20240820</v>
      </c>
      <c r="C4425">
        <v>490114</v>
      </c>
      <c r="D4425" t="s">
        <v>6190</v>
      </c>
      <c r="E4425" t="s">
        <v>8333</v>
      </c>
      <c r="F4425">
        <v>0</v>
      </c>
      <c r="G4425">
        <v>-359</v>
      </c>
    </row>
    <row r="4426" spans="1:7" hidden="1">
      <c r="A4426" t="s">
        <v>132</v>
      </c>
      <c r="B4426">
        <v>20240820</v>
      </c>
      <c r="C4426">
        <v>490114</v>
      </c>
      <c r="D4426" t="s">
        <v>6190</v>
      </c>
      <c r="E4426" t="s">
        <v>1583</v>
      </c>
      <c r="F4426">
        <v>3</v>
      </c>
      <c r="G4426">
        <v>-125226</v>
      </c>
    </row>
    <row r="4427" spans="1:7" hidden="1">
      <c r="A4427" t="s">
        <v>132</v>
      </c>
      <c r="B4427">
        <v>20240820</v>
      </c>
      <c r="C4427">
        <v>490114</v>
      </c>
      <c r="D4427" t="s">
        <v>6190</v>
      </c>
      <c r="E4427" t="s">
        <v>1207</v>
      </c>
      <c r="F4427">
        <v>0</v>
      </c>
      <c r="G4427">
        <v>-5578</v>
      </c>
    </row>
    <row r="4428" spans="1:7" hidden="1">
      <c r="A4428" t="s">
        <v>132</v>
      </c>
      <c r="B4428">
        <v>20240820</v>
      </c>
      <c r="C4428">
        <v>490114</v>
      </c>
      <c r="D4428" t="s">
        <v>6190</v>
      </c>
      <c r="E4428" t="s">
        <v>8358</v>
      </c>
      <c r="F4428">
        <v>0</v>
      </c>
      <c r="G4428">
        <v>-17687634</v>
      </c>
    </row>
    <row r="4429" spans="1:7" hidden="1">
      <c r="A4429" t="s">
        <v>132</v>
      </c>
      <c r="B4429">
        <v>20240821</v>
      </c>
      <c r="C4429">
        <v>490114</v>
      </c>
      <c r="D4429" t="s">
        <v>6190</v>
      </c>
      <c r="E4429" t="s">
        <v>1184</v>
      </c>
      <c r="F4429">
        <v>0</v>
      </c>
      <c r="G4429">
        <v>-339136</v>
      </c>
    </row>
    <row r="4430" spans="1:7" hidden="1">
      <c r="A4430" t="s">
        <v>132</v>
      </c>
      <c r="B4430">
        <v>20240821</v>
      </c>
      <c r="C4430">
        <v>490114</v>
      </c>
      <c r="D4430" t="s">
        <v>6190</v>
      </c>
      <c r="E4430" t="s">
        <v>1581</v>
      </c>
      <c r="F4430">
        <v>70</v>
      </c>
      <c r="G4430">
        <v>-22092297</v>
      </c>
    </row>
    <row r="4431" spans="1:7" hidden="1">
      <c r="A4431" t="s">
        <v>132</v>
      </c>
      <c r="B4431">
        <v>20240821</v>
      </c>
      <c r="C4431">
        <v>490114</v>
      </c>
      <c r="D4431" t="s">
        <v>6190</v>
      </c>
      <c r="E4431" t="s">
        <v>1085</v>
      </c>
      <c r="F4431">
        <v>0</v>
      </c>
      <c r="G4431">
        <v>-2336823</v>
      </c>
    </row>
    <row r="4432" spans="1:7" hidden="1">
      <c r="A4432" t="s">
        <v>132</v>
      </c>
      <c r="B4432">
        <v>20240821</v>
      </c>
      <c r="C4432">
        <v>490114</v>
      </c>
      <c r="D4432" t="s">
        <v>6190</v>
      </c>
      <c r="E4432" t="s">
        <v>1194</v>
      </c>
      <c r="F4432">
        <v>0</v>
      </c>
      <c r="G4432">
        <v>-57949528</v>
      </c>
    </row>
    <row r="4433" spans="1:7" hidden="1">
      <c r="A4433" t="s">
        <v>132</v>
      </c>
      <c r="B4433">
        <v>20240821</v>
      </c>
      <c r="C4433">
        <v>490114</v>
      </c>
      <c r="D4433" t="s">
        <v>6190</v>
      </c>
      <c r="E4433" t="s">
        <v>1181</v>
      </c>
      <c r="F4433">
        <v>47</v>
      </c>
      <c r="G4433">
        <v>8898282</v>
      </c>
    </row>
    <row r="4434" spans="1:7" hidden="1">
      <c r="A4434" t="s">
        <v>132</v>
      </c>
      <c r="B4434">
        <v>20240821</v>
      </c>
      <c r="C4434">
        <v>490114</v>
      </c>
      <c r="D4434" t="s">
        <v>6190</v>
      </c>
      <c r="E4434" t="s">
        <v>1084</v>
      </c>
      <c r="F4434">
        <v>54</v>
      </c>
      <c r="G4434">
        <v>12582687</v>
      </c>
    </row>
    <row r="4435" spans="1:7" hidden="1">
      <c r="A4435" t="s">
        <v>132</v>
      </c>
      <c r="B4435">
        <v>20240821</v>
      </c>
      <c r="C4435">
        <v>490114</v>
      </c>
      <c r="D4435" t="s">
        <v>6190</v>
      </c>
      <c r="E4435" t="s">
        <v>1035</v>
      </c>
      <c r="F4435">
        <v>467</v>
      </c>
      <c r="G4435">
        <v>11124537</v>
      </c>
    </row>
    <row r="4436" spans="1:7" hidden="1">
      <c r="A4436" t="s">
        <v>132</v>
      </c>
      <c r="B4436">
        <v>20240821</v>
      </c>
      <c r="C4436">
        <v>490114</v>
      </c>
      <c r="D4436" t="s">
        <v>6190</v>
      </c>
      <c r="E4436" t="s">
        <v>1066</v>
      </c>
      <c r="F4436">
        <v>92</v>
      </c>
      <c r="G4436">
        <v>10606246</v>
      </c>
    </row>
    <row r="4437" spans="1:7" hidden="1">
      <c r="A4437" t="s">
        <v>132</v>
      </c>
      <c r="B4437">
        <v>20240821</v>
      </c>
      <c r="C4437">
        <v>490114</v>
      </c>
      <c r="D4437" t="s">
        <v>6190</v>
      </c>
      <c r="E4437" t="s">
        <v>1064</v>
      </c>
      <c r="F4437">
        <v>0</v>
      </c>
      <c r="G4437">
        <v>-771196</v>
      </c>
    </row>
    <row r="4438" spans="1:7" hidden="1">
      <c r="A4438" t="s">
        <v>132</v>
      </c>
      <c r="B4438">
        <v>20240821</v>
      </c>
      <c r="C4438">
        <v>490114</v>
      </c>
      <c r="D4438" t="s">
        <v>6190</v>
      </c>
      <c r="E4438" t="s">
        <v>1092</v>
      </c>
      <c r="F4438">
        <v>0</v>
      </c>
      <c r="G4438">
        <v>-17321933</v>
      </c>
    </row>
    <row r="4439" spans="1:7" hidden="1">
      <c r="A4439" t="s">
        <v>132</v>
      </c>
      <c r="B4439">
        <v>20240821</v>
      </c>
      <c r="C4439">
        <v>490114</v>
      </c>
      <c r="D4439" t="s">
        <v>6190</v>
      </c>
      <c r="E4439" t="s">
        <v>9048</v>
      </c>
      <c r="F4439">
        <v>38</v>
      </c>
      <c r="G4439">
        <v>2173196</v>
      </c>
    </row>
    <row r="4440" spans="1:7" hidden="1">
      <c r="A4440" t="s">
        <v>132</v>
      </c>
      <c r="B4440">
        <v>20240821</v>
      </c>
      <c r="C4440">
        <v>490114</v>
      </c>
      <c r="D4440" t="s">
        <v>6190</v>
      </c>
      <c r="E4440" t="s">
        <v>8342</v>
      </c>
      <c r="F4440">
        <v>92</v>
      </c>
      <c r="G4440">
        <v>49617211</v>
      </c>
    </row>
    <row r="4441" spans="1:7" hidden="1">
      <c r="A4441" t="s">
        <v>132</v>
      </c>
      <c r="B4441">
        <v>20240821</v>
      </c>
      <c r="C4441">
        <v>490114</v>
      </c>
      <c r="D4441" t="s">
        <v>6190</v>
      </c>
      <c r="E4441" t="s">
        <v>1124</v>
      </c>
      <c r="F4441">
        <v>9</v>
      </c>
      <c r="G4441">
        <v>-133282</v>
      </c>
    </row>
    <row r="4442" spans="1:7" hidden="1">
      <c r="A4442" t="s">
        <v>132</v>
      </c>
      <c r="B4442">
        <v>20240821</v>
      </c>
      <c r="C4442">
        <v>490114</v>
      </c>
      <c r="D4442" t="s">
        <v>6190</v>
      </c>
      <c r="E4442" t="s">
        <v>1186</v>
      </c>
      <c r="F4442">
        <v>149</v>
      </c>
      <c r="G4442">
        <v>24290175</v>
      </c>
    </row>
    <row r="4443" spans="1:7" hidden="1">
      <c r="A4443" t="s">
        <v>132</v>
      </c>
      <c r="B4443">
        <v>20240821</v>
      </c>
      <c r="C4443">
        <v>490114</v>
      </c>
      <c r="D4443" t="s">
        <v>6190</v>
      </c>
      <c r="E4443" t="s">
        <v>1582</v>
      </c>
      <c r="F4443">
        <v>149</v>
      </c>
      <c r="G4443">
        <v>-476536</v>
      </c>
    </row>
    <row r="4444" spans="1:7" hidden="1">
      <c r="A4444" t="s">
        <v>132</v>
      </c>
      <c r="B4444">
        <v>20240821</v>
      </c>
      <c r="C4444">
        <v>490114</v>
      </c>
      <c r="D4444" t="s">
        <v>6190</v>
      </c>
      <c r="E4444" t="s">
        <v>8333</v>
      </c>
      <c r="F4444">
        <v>0</v>
      </c>
      <c r="G4444">
        <v>-359</v>
      </c>
    </row>
    <row r="4445" spans="1:7" hidden="1">
      <c r="A4445" t="s">
        <v>132</v>
      </c>
      <c r="B4445">
        <v>20240821</v>
      </c>
      <c r="C4445">
        <v>490114</v>
      </c>
      <c r="D4445" t="s">
        <v>6190</v>
      </c>
      <c r="E4445" t="s">
        <v>1583</v>
      </c>
      <c r="F4445">
        <v>3</v>
      </c>
      <c r="G4445">
        <v>-125223</v>
      </c>
    </row>
    <row r="4446" spans="1:7" hidden="1">
      <c r="A4446" t="s">
        <v>132</v>
      </c>
      <c r="B4446">
        <v>20240821</v>
      </c>
      <c r="C4446">
        <v>490114</v>
      </c>
      <c r="D4446" t="s">
        <v>6190</v>
      </c>
      <c r="E4446" t="s">
        <v>1207</v>
      </c>
      <c r="F4446">
        <v>0</v>
      </c>
      <c r="G4446">
        <v>-5578</v>
      </c>
    </row>
    <row r="4447" spans="1:7" hidden="1">
      <c r="A4447" t="s">
        <v>132</v>
      </c>
      <c r="B4447">
        <v>20240821</v>
      </c>
      <c r="C4447">
        <v>490114</v>
      </c>
      <c r="D4447" t="s">
        <v>6190</v>
      </c>
      <c r="E4447" t="s">
        <v>8358</v>
      </c>
      <c r="F4447">
        <v>0</v>
      </c>
      <c r="G4447">
        <v>-17687634</v>
      </c>
    </row>
    <row r="4448" spans="1:7" hidden="1">
      <c r="A4448" t="s">
        <v>132</v>
      </c>
      <c r="B4448">
        <v>20240822</v>
      </c>
      <c r="C4448">
        <v>490114</v>
      </c>
      <c r="D4448" t="s">
        <v>6190</v>
      </c>
      <c r="E4448" t="s">
        <v>1184</v>
      </c>
      <c r="F4448">
        <v>0</v>
      </c>
      <c r="G4448">
        <v>-339136</v>
      </c>
    </row>
    <row r="4449" spans="1:7" hidden="1">
      <c r="A4449" t="s">
        <v>132</v>
      </c>
      <c r="B4449">
        <v>20240822</v>
      </c>
      <c r="C4449">
        <v>490114</v>
      </c>
      <c r="D4449" t="s">
        <v>6190</v>
      </c>
      <c r="E4449" t="s">
        <v>1581</v>
      </c>
      <c r="F4449">
        <v>70</v>
      </c>
      <c r="G4449">
        <v>-22092227</v>
      </c>
    </row>
    <row r="4450" spans="1:7" hidden="1">
      <c r="A4450" t="s">
        <v>132</v>
      </c>
      <c r="B4450">
        <v>20240822</v>
      </c>
      <c r="C4450">
        <v>490114</v>
      </c>
      <c r="D4450" t="s">
        <v>6190</v>
      </c>
      <c r="E4450" t="s">
        <v>1085</v>
      </c>
      <c r="F4450">
        <v>0</v>
      </c>
      <c r="G4450">
        <v>-2336823</v>
      </c>
    </row>
    <row r="4451" spans="1:7" hidden="1">
      <c r="A4451" t="s">
        <v>132</v>
      </c>
      <c r="B4451">
        <v>20240822</v>
      </c>
      <c r="C4451">
        <v>490114</v>
      </c>
      <c r="D4451" t="s">
        <v>6190</v>
      </c>
      <c r="E4451" t="s">
        <v>1194</v>
      </c>
      <c r="F4451">
        <v>0</v>
      </c>
      <c r="G4451">
        <v>-57949528</v>
      </c>
    </row>
    <row r="4452" spans="1:7" hidden="1">
      <c r="A4452" t="s">
        <v>132</v>
      </c>
      <c r="B4452">
        <v>20240822</v>
      </c>
      <c r="C4452">
        <v>490114</v>
      </c>
      <c r="D4452" t="s">
        <v>6190</v>
      </c>
      <c r="E4452" t="s">
        <v>1181</v>
      </c>
      <c r="F4452">
        <v>47</v>
      </c>
      <c r="G4452">
        <v>8898329</v>
      </c>
    </row>
    <row r="4453" spans="1:7" hidden="1">
      <c r="A4453" t="s">
        <v>132</v>
      </c>
      <c r="B4453">
        <v>20240822</v>
      </c>
      <c r="C4453">
        <v>490114</v>
      </c>
      <c r="D4453" t="s">
        <v>6190</v>
      </c>
      <c r="E4453" t="s">
        <v>1084</v>
      </c>
      <c r="F4453">
        <v>54</v>
      </c>
      <c r="G4453">
        <v>12582741</v>
      </c>
    </row>
    <row r="4454" spans="1:7" hidden="1">
      <c r="A4454" t="s">
        <v>132</v>
      </c>
      <c r="B4454">
        <v>20240822</v>
      </c>
      <c r="C4454">
        <v>490114</v>
      </c>
      <c r="D4454" t="s">
        <v>6190</v>
      </c>
      <c r="E4454" t="s">
        <v>1035</v>
      </c>
      <c r="F4454">
        <v>468</v>
      </c>
      <c r="G4454">
        <v>11125005</v>
      </c>
    </row>
    <row r="4455" spans="1:7" hidden="1">
      <c r="A4455" t="s">
        <v>132</v>
      </c>
      <c r="B4455">
        <v>20240822</v>
      </c>
      <c r="C4455">
        <v>490114</v>
      </c>
      <c r="D4455" t="s">
        <v>6190</v>
      </c>
      <c r="E4455" t="s">
        <v>1066</v>
      </c>
      <c r="F4455">
        <v>92</v>
      </c>
      <c r="G4455">
        <v>10606338</v>
      </c>
    </row>
    <row r="4456" spans="1:7" hidden="1">
      <c r="A4456" t="s">
        <v>132</v>
      </c>
      <c r="B4456">
        <v>20240822</v>
      </c>
      <c r="C4456">
        <v>490114</v>
      </c>
      <c r="D4456" t="s">
        <v>6190</v>
      </c>
      <c r="E4456" t="s">
        <v>1064</v>
      </c>
      <c r="F4456">
        <v>0</v>
      </c>
      <c r="G4456">
        <v>-771196</v>
      </c>
    </row>
    <row r="4457" spans="1:7" hidden="1">
      <c r="A4457" t="s">
        <v>132</v>
      </c>
      <c r="B4457">
        <v>20240822</v>
      </c>
      <c r="C4457">
        <v>490114</v>
      </c>
      <c r="D4457" t="s">
        <v>6190</v>
      </c>
      <c r="E4457" t="s">
        <v>1092</v>
      </c>
      <c r="F4457">
        <v>0</v>
      </c>
      <c r="G4457">
        <v>-17321933</v>
      </c>
    </row>
    <row r="4458" spans="1:7" hidden="1">
      <c r="A4458" t="s">
        <v>132</v>
      </c>
      <c r="B4458">
        <v>20240822</v>
      </c>
      <c r="C4458">
        <v>490114</v>
      </c>
      <c r="D4458" t="s">
        <v>6190</v>
      </c>
      <c r="E4458" t="s">
        <v>9048</v>
      </c>
      <c r="F4458">
        <v>38</v>
      </c>
      <c r="G4458">
        <v>2173234</v>
      </c>
    </row>
    <row r="4459" spans="1:7" hidden="1">
      <c r="A4459" t="s">
        <v>132</v>
      </c>
      <c r="B4459">
        <v>20240822</v>
      </c>
      <c r="C4459">
        <v>490114</v>
      </c>
      <c r="D4459" t="s">
        <v>6190</v>
      </c>
      <c r="E4459" t="s">
        <v>8342</v>
      </c>
      <c r="F4459">
        <v>92</v>
      </c>
      <c r="G4459">
        <v>49617303</v>
      </c>
    </row>
    <row r="4460" spans="1:7" hidden="1">
      <c r="A4460" t="s">
        <v>132</v>
      </c>
      <c r="B4460">
        <v>20240822</v>
      </c>
      <c r="C4460">
        <v>490114</v>
      </c>
      <c r="D4460" t="s">
        <v>6190</v>
      </c>
      <c r="E4460" t="s">
        <v>1124</v>
      </c>
      <c r="F4460">
        <v>9</v>
      </c>
      <c r="G4460">
        <v>-133273</v>
      </c>
    </row>
    <row r="4461" spans="1:7" hidden="1">
      <c r="A4461" t="s">
        <v>132</v>
      </c>
      <c r="B4461">
        <v>20240822</v>
      </c>
      <c r="C4461">
        <v>490114</v>
      </c>
      <c r="D4461" t="s">
        <v>6190</v>
      </c>
      <c r="E4461" t="s">
        <v>1186</v>
      </c>
      <c r="F4461">
        <v>150</v>
      </c>
      <c r="G4461">
        <v>24290325</v>
      </c>
    </row>
    <row r="4462" spans="1:7" hidden="1">
      <c r="A4462" t="s">
        <v>132</v>
      </c>
      <c r="B4462">
        <v>20240822</v>
      </c>
      <c r="C4462">
        <v>490114</v>
      </c>
      <c r="D4462" t="s">
        <v>6190</v>
      </c>
      <c r="E4462" t="s">
        <v>1582</v>
      </c>
      <c r="F4462">
        <v>150</v>
      </c>
      <c r="G4462">
        <v>-476386</v>
      </c>
    </row>
    <row r="4463" spans="1:7" hidden="1">
      <c r="A4463" t="s">
        <v>132</v>
      </c>
      <c r="B4463">
        <v>20240822</v>
      </c>
      <c r="C4463">
        <v>490114</v>
      </c>
      <c r="D4463" t="s">
        <v>6190</v>
      </c>
      <c r="E4463" t="s">
        <v>8333</v>
      </c>
      <c r="F4463">
        <v>0</v>
      </c>
      <c r="G4463">
        <v>-359</v>
      </c>
    </row>
    <row r="4464" spans="1:7" hidden="1">
      <c r="A4464" t="s">
        <v>132</v>
      </c>
      <c r="B4464">
        <v>20240822</v>
      </c>
      <c r="C4464">
        <v>490114</v>
      </c>
      <c r="D4464" t="s">
        <v>6190</v>
      </c>
      <c r="E4464" t="s">
        <v>1583</v>
      </c>
      <c r="F4464">
        <v>3</v>
      </c>
      <c r="G4464">
        <v>-125220</v>
      </c>
    </row>
    <row r="4465" spans="1:7" hidden="1">
      <c r="A4465" t="s">
        <v>132</v>
      </c>
      <c r="B4465">
        <v>20240822</v>
      </c>
      <c r="C4465">
        <v>490114</v>
      </c>
      <c r="D4465" t="s">
        <v>6190</v>
      </c>
      <c r="E4465" t="s">
        <v>1207</v>
      </c>
      <c r="F4465">
        <v>0</v>
      </c>
      <c r="G4465">
        <v>-5578</v>
      </c>
    </row>
    <row r="4466" spans="1:7" hidden="1">
      <c r="A4466" t="s">
        <v>132</v>
      </c>
      <c r="B4466">
        <v>20240822</v>
      </c>
      <c r="C4466">
        <v>490114</v>
      </c>
      <c r="D4466" t="s">
        <v>6190</v>
      </c>
      <c r="E4466" t="s">
        <v>8358</v>
      </c>
      <c r="F4466">
        <v>0</v>
      </c>
      <c r="G4466">
        <v>-17687634</v>
      </c>
    </row>
    <row r="4467" spans="1:7" hidden="1">
      <c r="A4467" t="s">
        <v>132</v>
      </c>
      <c r="B4467">
        <v>20240823</v>
      </c>
      <c r="C4467">
        <v>490114</v>
      </c>
      <c r="D4467" t="s">
        <v>6190</v>
      </c>
      <c r="E4467" t="s">
        <v>1184</v>
      </c>
      <c r="F4467">
        <v>0</v>
      </c>
      <c r="G4467">
        <v>-339136</v>
      </c>
    </row>
    <row r="4468" spans="1:7" hidden="1">
      <c r="A4468" t="s">
        <v>132</v>
      </c>
      <c r="B4468">
        <v>20240823</v>
      </c>
      <c r="C4468">
        <v>490114</v>
      </c>
      <c r="D4468" t="s">
        <v>6190</v>
      </c>
      <c r="E4468" t="s">
        <v>1581</v>
      </c>
      <c r="F4468">
        <v>70</v>
      </c>
      <c r="G4468">
        <v>-22092157</v>
      </c>
    </row>
    <row r="4469" spans="1:7" hidden="1">
      <c r="A4469" t="s">
        <v>132</v>
      </c>
      <c r="B4469">
        <v>20240823</v>
      </c>
      <c r="C4469">
        <v>490114</v>
      </c>
      <c r="D4469" t="s">
        <v>6190</v>
      </c>
      <c r="E4469" t="s">
        <v>1085</v>
      </c>
      <c r="F4469">
        <v>0</v>
      </c>
      <c r="G4469">
        <v>-2336823</v>
      </c>
    </row>
    <row r="4470" spans="1:7" hidden="1">
      <c r="A4470" t="s">
        <v>132</v>
      </c>
      <c r="B4470">
        <v>20240823</v>
      </c>
      <c r="C4470">
        <v>490114</v>
      </c>
      <c r="D4470" t="s">
        <v>6190</v>
      </c>
      <c r="E4470" t="s">
        <v>1194</v>
      </c>
      <c r="F4470">
        <v>0</v>
      </c>
      <c r="G4470">
        <v>-57949528</v>
      </c>
    </row>
    <row r="4471" spans="1:7" hidden="1">
      <c r="A4471" t="s">
        <v>132</v>
      </c>
      <c r="B4471">
        <v>20240823</v>
      </c>
      <c r="C4471">
        <v>490114</v>
      </c>
      <c r="D4471" t="s">
        <v>6190</v>
      </c>
      <c r="E4471" t="s">
        <v>1181</v>
      </c>
      <c r="F4471">
        <v>47</v>
      </c>
      <c r="G4471">
        <v>8898376</v>
      </c>
    </row>
    <row r="4472" spans="1:7" hidden="1">
      <c r="A4472" t="s">
        <v>132</v>
      </c>
      <c r="B4472">
        <v>20240823</v>
      </c>
      <c r="C4472">
        <v>490114</v>
      </c>
      <c r="D4472" t="s">
        <v>6190</v>
      </c>
      <c r="E4472" t="s">
        <v>1084</v>
      </c>
      <c r="F4472">
        <v>54</v>
      </c>
      <c r="G4472">
        <v>12582795</v>
      </c>
    </row>
    <row r="4473" spans="1:7" hidden="1">
      <c r="A4473" t="s">
        <v>132</v>
      </c>
      <c r="B4473">
        <v>20240823</v>
      </c>
      <c r="C4473">
        <v>490114</v>
      </c>
      <c r="D4473" t="s">
        <v>6190</v>
      </c>
      <c r="E4473" t="s">
        <v>1035</v>
      </c>
      <c r="F4473">
        <v>465</v>
      </c>
      <c r="G4473">
        <v>11125470</v>
      </c>
    </row>
    <row r="4474" spans="1:7" hidden="1">
      <c r="A4474" t="s">
        <v>132</v>
      </c>
      <c r="B4474">
        <v>20240823</v>
      </c>
      <c r="C4474">
        <v>490114</v>
      </c>
      <c r="D4474" t="s">
        <v>6190</v>
      </c>
      <c r="E4474" t="s">
        <v>1066</v>
      </c>
      <c r="F4474">
        <v>92</v>
      </c>
      <c r="G4474">
        <v>10606430</v>
      </c>
    </row>
    <row r="4475" spans="1:7" hidden="1">
      <c r="A4475" t="s">
        <v>132</v>
      </c>
      <c r="B4475">
        <v>20240823</v>
      </c>
      <c r="C4475">
        <v>490114</v>
      </c>
      <c r="D4475" t="s">
        <v>6190</v>
      </c>
      <c r="E4475" t="s">
        <v>1064</v>
      </c>
      <c r="F4475">
        <v>0</v>
      </c>
      <c r="G4475">
        <v>-771196</v>
      </c>
    </row>
    <row r="4476" spans="1:7" hidden="1">
      <c r="A4476" t="s">
        <v>132</v>
      </c>
      <c r="B4476">
        <v>20240823</v>
      </c>
      <c r="C4476">
        <v>490114</v>
      </c>
      <c r="D4476" t="s">
        <v>6190</v>
      </c>
      <c r="E4476" t="s">
        <v>1092</v>
      </c>
      <c r="F4476">
        <v>0</v>
      </c>
      <c r="G4476">
        <v>-17321933</v>
      </c>
    </row>
    <row r="4477" spans="1:7" hidden="1">
      <c r="A4477" t="s">
        <v>132</v>
      </c>
      <c r="B4477">
        <v>20240823</v>
      </c>
      <c r="C4477">
        <v>490114</v>
      </c>
      <c r="D4477" t="s">
        <v>6190</v>
      </c>
      <c r="E4477" t="s">
        <v>9048</v>
      </c>
      <c r="F4477">
        <v>38</v>
      </c>
      <c r="G4477">
        <v>2173272</v>
      </c>
    </row>
    <row r="4478" spans="1:7" hidden="1">
      <c r="A4478" t="s">
        <v>132</v>
      </c>
      <c r="B4478">
        <v>20240823</v>
      </c>
      <c r="C4478">
        <v>490114</v>
      </c>
      <c r="D4478" t="s">
        <v>6190</v>
      </c>
      <c r="E4478" t="s">
        <v>8342</v>
      </c>
      <c r="F4478">
        <v>92</v>
      </c>
      <c r="G4478">
        <v>49617395</v>
      </c>
    </row>
    <row r="4479" spans="1:7" hidden="1">
      <c r="A4479" t="s">
        <v>132</v>
      </c>
      <c r="B4479">
        <v>20240823</v>
      </c>
      <c r="C4479">
        <v>490114</v>
      </c>
      <c r="D4479" t="s">
        <v>6190</v>
      </c>
      <c r="E4479" t="s">
        <v>1124</v>
      </c>
      <c r="F4479">
        <v>9</v>
      </c>
      <c r="G4479">
        <v>-133264</v>
      </c>
    </row>
    <row r="4480" spans="1:7" hidden="1">
      <c r="A4480" t="s">
        <v>132</v>
      </c>
      <c r="B4480">
        <v>20240823</v>
      </c>
      <c r="C4480">
        <v>490114</v>
      </c>
      <c r="D4480" t="s">
        <v>6190</v>
      </c>
      <c r="E4480" t="s">
        <v>1186</v>
      </c>
      <c r="F4480">
        <v>149</v>
      </c>
      <c r="G4480">
        <v>24290474</v>
      </c>
    </row>
    <row r="4481" spans="1:7" hidden="1">
      <c r="A4481" t="s">
        <v>132</v>
      </c>
      <c r="B4481">
        <v>20240823</v>
      </c>
      <c r="C4481">
        <v>490114</v>
      </c>
      <c r="D4481" t="s">
        <v>6190</v>
      </c>
      <c r="E4481" t="s">
        <v>1582</v>
      </c>
      <c r="F4481">
        <v>149</v>
      </c>
      <c r="G4481">
        <v>-476237</v>
      </c>
    </row>
    <row r="4482" spans="1:7" hidden="1">
      <c r="A4482" t="s">
        <v>132</v>
      </c>
      <c r="B4482">
        <v>20240823</v>
      </c>
      <c r="C4482">
        <v>490114</v>
      </c>
      <c r="D4482" t="s">
        <v>6190</v>
      </c>
      <c r="E4482" t="s">
        <v>8333</v>
      </c>
      <c r="F4482">
        <v>0</v>
      </c>
      <c r="G4482">
        <v>-359</v>
      </c>
    </row>
    <row r="4483" spans="1:7" hidden="1">
      <c r="A4483" t="s">
        <v>132</v>
      </c>
      <c r="B4483">
        <v>20240823</v>
      </c>
      <c r="C4483">
        <v>490114</v>
      </c>
      <c r="D4483" t="s">
        <v>6190</v>
      </c>
      <c r="E4483" t="s">
        <v>1583</v>
      </c>
      <c r="F4483">
        <v>3</v>
      </c>
      <c r="G4483">
        <v>-125217</v>
      </c>
    </row>
    <row r="4484" spans="1:7" hidden="1">
      <c r="A4484" t="s">
        <v>132</v>
      </c>
      <c r="B4484">
        <v>20240823</v>
      </c>
      <c r="C4484">
        <v>490114</v>
      </c>
      <c r="D4484" t="s">
        <v>6190</v>
      </c>
      <c r="E4484" t="s">
        <v>1207</v>
      </c>
      <c r="F4484">
        <v>0</v>
      </c>
      <c r="G4484">
        <v>-5578</v>
      </c>
    </row>
    <row r="4485" spans="1:7" hidden="1">
      <c r="A4485" t="s">
        <v>132</v>
      </c>
      <c r="B4485">
        <v>20240823</v>
      </c>
      <c r="C4485">
        <v>490114</v>
      </c>
      <c r="D4485" t="s">
        <v>6190</v>
      </c>
      <c r="E4485" t="s">
        <v>8358</v>
      </c>
      <c r="F4485">
        <v>0</v>
      </c>
      <c r="G4485">
        <v>-17687634</v>
      </c>
    </row>
    <row r="4486" spans="1:7" hidden="1">
      <c r="A4486" t="s">
        <v>132</v>
      </c>
      <c r="B4486">
        <v>20240824</v>
      </c>
      <c r="C4486">
        <v>490114</v>
      </c>
      <c r="D4486" t="s">
        <v>6190</v>
      </c>
      <c r="E4486" t="s">
        <v>1184</v>
      </c>
      <c r="F4486">
        <v>0</v>
      </c>
      <c r="G4486">
        <v>-339136</v>
      </c>
    </row>
    <row r="4487" spans="1:7" hidden="1">
      <c r="A4487" t="s">
        <v>132</v>
      </c>
      <c r="B4487">
        <v>20240824</v>
      </c>
      <c r="C4487">
        <v>490114</v>
      </c>
      <c r="D4487" t="s">
        <v>6190</v>
      </c>
      <c r="E4487" t="s">
        <v>1581</v>
      </c>
      <c r="F4487">
        <v>70</v>
      </c>
      <c r="G4487">
        <v>-22092087</v>
      </c>
    </row>
    <row r="4488" spans="1:7" hidden="1">
      <c r="A4488" t="s">
        <v>132</v>
      </c>
      <c r="B4488">
        <v>20240824</v>
      </c>
      <c r="C4488">
        <v>490114</v>
      </c>
      <c r="D4488" t="s">
        <v>6190</v>
      </c>
      <c r="E4488" t="s">
        <v>1085</v>
      </c>
      <c r="F4488">
        <v>0</v>
      </c>
      <c r="G4488">
        <v>-2336823</v>
      </c>
    </row>
    <row r="4489" spans="1:7" hidden="1">
      <c r="A4489" t="s">
        <v>132</v>
      </c>
      <c r="B4489">
        <v>20240824</v>
      </c>
      <c r="C4489">
        <v>490114</v>
      </c>
      <c r="D4489" t="s">
        <v>6190</v>
      </c>
      <c r="E4489" t="s">
        <v>1194</v>
      </c>
      <c r="F4489">
        <v>0</v>
      </c>
      <c r="G4489">
        <v>-57949528</v>
      </c>
    </row>
    <row r="4490" spans="1:7" hidden="1">
      <c r="A4490" t="s">
        <v>132</v>
      </c>
      <c r="B4490">
        <v>20240824</v>
      </c>
      <c r="C4490">
        <v>490114</v>
      </c>
      <c r="D4490" t="s">
        <v>6190</v>
      </c>
      <c r="E4490" t="s">
        <v>1181</v>
      </c>
      <c r="F4490">
        <v>47</v>
      </c>
      <c r="G4490">
        <v>8898423</v>
      </c>
    </row>
    <row r="4491" spans="1:7" hidden="1">
      <c r="A4491" t="s">
        <v>132</v>
      </c>
      <c r="B4491">
        <v>20240824</v>
      </c>
      <c r="C4491">
        <v>490114</v>
      </c>
      <c r="D4491" t="s">
        <v>6190</v>
      </c>
      <c r="E4491" t="s">
        <v>1084</v>
      </c>
      <c r="F4491">
        <v>54</v>
      </c>
      <c r="G4491">
        <v>12582849</v>
      </c>
    </row>
    <row r="4492" spans="1:7" hidden="1">
      <c r="A4492" t="s">
        <v>132</v>
      </c>
      <c r="B4492">
        <v>20240824</v>
      </c>
      <c r="C4492">
        <v>490114</v>
      </c>
      <c r="D4492" t="s">
        <v>6190</v>
      </c>
      <c r="E4492" t="s">
        <v>1035</v>
      </c>
      <c r="F4492">
        <v>465</v>
      </c>
      <c r="G4492">
        <v>11125935</v>
      </c>
    </row>
    <row r="4493" spans="1:7" hidden="1">
      <c r="A4493" t="s">
        <v>132</v>
      </c>
      <c r="B4493">
        <v>20240824</v>
      </c>
      <c r="C4493">
        <v>490114</v>
      </c>
      <c r="D4493" t="s">
        <v>6190</v>
      </c>
      <c r="E4493" t="s">
        <v>1066</v>
      </c>
      <c r="F4493">
        <v>92</v>
      </c>
      <c r="G4493">
        <v>10606522</v>
      </c>
    </row>
    <row r="4494" spans="1:7" hidden="1">
      <c r="A4494" t="s">
        <v>132</v>
      </c>
      <c r="B4494">
        <v>20240824</v>
      </c>
      <c r="C4494">
        <v>490114</v>
      </c>
      <c r="D4494" t="s">
        <v>6190</v>
      </c>
      <c r="E4494" t="s">
        <v>1064</v>
      </c>
      <c r="F4494">
        <v>0</v>
      </c>
      <c r="G4494">
        <v>-771196</v>
      </c>
    </row>
    <row r="4495" spans="1:7" hidden="1">
      <c r="A4495" t="s">
        <v>132</v>
      </c>
      <c r="B4495">
        <v>20240824</v>
      </c>
      <c r="C4495">
        <v>490114</v>
      </c>
      <c r="D4495" t="s">
        <v>6190</v>
      </c>
      <c r="E4495" t="s">
        <v>1092</v>
      </c>
      <c r="F4495">
        <v>0</v>
      </c>
      <c r="G4495">
        <v>-17321933</v>
      </c>
    </row>
    <row r="4496" spans="1:7" hidden="1">
      <c r="A4496" t="s">
        <v>132</v>
      </c>
      <c r="B4496">
        <v>20240824</v>
      </c>
      <c r="C4496">
        <v>490114</v>
      </c>
      <c r="D4496" t="s">
        <v>6190</v>
      </c>
      <c r="E4496" t="s">
        <v>9048</v>
      </c>
      <c r="F4496">
        <v>38</v>
      </c>
      <c r="G4496">
        <v>2173310</v>
      </c>
    </row>
    <row r="4497" spans="1:7" hidden="1">
      <c r="A4497" t="s">
        <v>132</v>
      </c>
      <c r="B4497">
        <v>20240824</v>
      </c>
      <c r="C4497">
        <v>490114</v>
      </c>
      <c r="D4497" t="s">
        <v>6190</v>
      </c>
      <c r="E4497" t="s">
        <v>8342</v>
      </c>
      <c r="F4497">
        <v>92</v>
      </c>
      <c r="G4497">
        <v>49617487</v>
      </c>
    </row>
    <row r="4498" spans="1:7" hidden="1">
      <c r="A4498" t="s">
        <v>132</v>
      </c>
      <c r="B4498">
        <v>20240824</v>
      </c>
      <c r="C4498">
        <v>490114</v>
      </c>
      <c r="D4498" t="s">
        <v>6190</v>
      </c>
      <c r="E4498" t="s">
        <v>1124</v>
      </c>
      <c r="F4498">
        <v>9</v>
      </c>
      <c r="G4498">
        <v>-133255</v>
      </c>
    </row>
    <row r="4499" spans="1:7" hidden="1">
      <c r="A4499" t="s">
        <v>132</v>
      </c>
      <c r="B4499">
        <v>20240824</v>
      </c>
      <c r="C4499">
        <v>490114</v>
      </c>
      <c r="D4499" t="s">
        <v>6190</v>
      </c>
      <c r="E4499" t="s">
        <v>1186</v>
      </c>
      <c r="F4499">
        <v>149</v>
      </c>
      <c r="G4499">
        <v>24290623</v>
      </c>
    </row>
    <row r="4500" spans="1:7" hidden="1">
      <c r="A4500" t="s">
        <v>132</v>
      </c>
      <c r="B4500">
        <v>20240824</v>
      </c>
      <c r="C4500">
        <v>490114</v>
      </c>
      <c r="D4500" t="s">
        <v>6190</v>
      </c>
      <c r="E4500" t="s">
        <v>1582</v>
      </c>
      <c r="F4500">
        <v>149</v>
      </c>
      <c r="G4500">
        <v>-476088</v>
      </c>
    </row>
    <row r="4501" spans="1:7" hidden="1">
      <c r="A4501" t="s">
        <v>132</v>
      </c>
      <c r="B4501">
        <v>20240824</v>
      </c>
      <c r="C4501">
        <v>490114</v>
      </c>
      <c r="D4501" t="s">
        <v>6190</v>
      </c>
      <c r="E4501" t="s">
        <v>8333</v>
      </c>
      <c r="F4501">
        <v>0</v>
      </c>
      <c r="G4501">
        <v>-359</v>
      </c>
    </row>
    <row r="4502" spans="1:7" hidden="1">
      <c r="A4502" t="s">
        <v>132</v>
      </c>
      <c r="B4502">
        <v>20240824</v>
      </c>
      <c r="C4502">
        <v>490114</v>
      </c>
      <c r="D4502" t="s">
        <v>6190</v>
      </c>
      <c r="E4502" t="s">
        <v>1583</v>
      </c>
      <c r="F4502">
        <v>3</v>
      </c>
      <c r="G4502">
        <v>-125214</v>
      </c>
    </row>
    <row r="4503" spans="1:7" hidden="1">
      <c r="A4503" t="s">
        <v>132</v>
      </c>
      <c r="B4503">
        <v>20240824</v>
      </c>
      <c r="C4503">
        <v>490114</v>
      </c>
      <c r="D4503" t="s">
        <v>6190</v>
      </c>
      <c r="E4503" t="s">
        <v>1207</v>
      </c>
      <c r="F4503">
        <v>0</v>
      </c>
      <c r="G4503">
        <v>-5578</v>
      </c>
    </row>
    <row r="4504" spans="1:7" hidden="1">
      <c r="A4504" t="s">
        <v>132</v>
      </c>
      <c r="B4504">
        <v>20240824</v>
      </c>
      <c r="C4504">
        <v>490114</v>
      </c>
      <c r="D4504" t="s">
        <v>6190</v>
      </c>
      <c r="E4504" t="s">
        <v>8358</v>
      </c>
      <c r="F4504">
        <v>0</v>
      </c>
      <c r="G4504">
        <v>-17687634</v>
      </c>
    </row>
    <row r="4505" spans="1:7" hidden="1">
      <c r="A4505" t="s">
        <v>132</v>
      </c>
      <c r="B4505">
        <v>20240825</v>
      </c>
      <c r="C4505">
        <v>490114</v>
      </c>
      <c r="D4505" t="s">
        <v>6190</v>
      </c>
      <c r="E4505" t="s">
        <v>1184</v>
      </c>
      <c r="F4505">
        <v>0</v>
      </c>
      <c r="G4505">
        <v>-339136</v>
      </c>
    </row>
    <row r="4506" spans="1:7" hidden="1">
      <c r="A4506" t="s">
        <v>132</v>
      </c>
      <c r="B4506">
        <v>20240825</v>
      </c>
      <c r="C4506">
        <v>490114</v>
      </c>
      <c r="D4506" t="s">
        <v>6190</v>
      </c>
      <c r="E4506" t="s">
        <v>1581</v>
      </c>
      <c r="F4506">
        <v>70</v>
      </c>
      <c r="G4506">
        <v>-22092017</v>
      </c>
    </row>
    <row r="4507" spans="1:7" hidden="1">
      <c r="A4507" t="s">
        <v>132</v>
      </c>
      <c r="B4507">
        <v>20240825</v>
      </c>
      <c r="C4507">
        <v>490114</v>
      </c>
      <c r="D4507" t="s">
        <v>6190</v>
      </c>
      <c r="E4507" t="s">
        <v>1085</v>
      </c>
      <c r="F4507">
        <v>0</v>
      </c>
      <c r="G4507">
        <v>-2336823</v>
      </c>
    </row>
    <row r="4508" spans="1:7" hidden="1">
      <c r="A4508" t="s">
        <v>132</v>
      </c>
      <c r="B4508">
        <v>20240825</v>
      </c>
      <c r="C4508">
        <v>490114</v>
      </c>
      <c r="D4508" t="s">
        <v>6190</v>
      </c>
      <c r="E4508" t="s">
        <v>1194</v>
      </c>
      <c r="F4508">
        <v>0</v>
      </c>
      <c r="G4508">
        <v>-57949528</v>
      </c>
    </row>
    <row r="4509" spans="1:7" hidden="1">
      <c r="A4509" t="s">
        <v>132</v>
      </c>
      <c r="B4509">
        <v>20240825</v>
      </c>
      <c r="C4509">
        <v>490114</v>
      </c>
      <c r="D4509" t="s">
        <v>6190</v>
      </c>
      <c r="E4509" t="s">
        <v>1181</v>
      </c>
      <c r="F4509">
        <v>47</v>
      </c>
      <c r="G4509">
        <v>8898470</v>
      </c>
    </row>
    <row r="4510" spans="1:7" hidden="1">
      <c r="A4510" t="s">
        <v>132</v>
      </c>
      <c r="B4510">
        <v>20240825</v>
      </c>
      <c r="C4510">
        <v>490114</v>
      </c>
      <c r="D4510" t="s">
        <v>6190</v>
      </c>
      <c r="E4510" t="s">
        <v>1084</v>
      </c>
      <c r="F4510">
        <v>54</v>
      </c>
      <c r="G4510">
        <v>12582903</v>
      </c>
    </row>
    <row r="4511" spans="1:7" hidden="1">
      <c r="A4511" t="s">
        <v>132</v>
      </c>
      <c r="B4511">
        <v>20240825</v>
      </c>
      <c r="C4511">
        <v>490114</v>
      </c>
      <c r="D4511" t="s">
        <v>6190</v>
      </c>
      <c r="E4511" t="s">
        <v>1035</v>
      </c>
      <c r="F4511">
        <v>465</v>
      </c>
      <c r="G4511">
        <v>11126400</v>
      </c>
    </row>
    <row r="4512" spans="1:7" hidden="1">
      <c r="A4512" t="s">
        <v>132</v>
      </c>
      <c r="B4512">
        <v>20240825</v>
      </c>
      <c r="C4512">
        <v>490114</v>
      </c>
      <c r="D4512" t="s">
        <v>6190</v>
      </c>
      <c r="E4512" t="s">
        <v>1066</v>
      </c>
      <c r="F4512">
        <v>92</v>
      </c>
      <c r="G4512">
        <v>10606614</v>
      </c>
    </row>
    <row r="4513" spans="1:7" hidden="1">
      <c r="A4513" t="s">
        <v>132</v>
      </c>
      <c r="B4513">
        <v>20240825</v>
      </c>
      <c r="C4513">
        <v>490114</v>
      </c>
      <c r="D4513" t="s">
        <v>6190</v>
      </c>
      <c r="E4513" t="s">
        <v>1064</v>
      </c>
      <c r="F4513">
        <v>0</v>
      </c>
      <c r="G4513">
        <v>-771196</v>
      </c>
    </row>
    <row r="4514" spans="1:7" hidden="1">
      <c r="A4514" t="s">
        <v>132</v>
      </c>
      <c r="B4514">
        <v>20240825</v>
      </c>
      <c r="C4514">
        <v>490114</v>
      </c>
      <c r="D4514" t="s">
        <v>6190</v>
      </c>
      <c r="E4514" t="s">
        <v>1092</v>
      </c>
      <c r="F4514">
        <v>0</v>
      </c>
      <c r="G4514">
        <v>-17321933</v>
      </c>
    </row>
    <row r="4515" spans="1:7" hidden="1">
      <c r="A4515" t="s">
        <v>132</v>
      </c>
      <c r="B4515">
        <v>20240825</v>
      </c>
      <c r="C4515">
        <v>490114</v>
      </c>
      <c r="D4515" t="s">
        <v>6190</v>
      </c>
      <c r="E4515" t="s">
        <v>9048</v>
      </c>
      <c r="F4515">
        <v>38</v>
      </c>
      <c r="G4515">
        <v>2173348</v>
      </c>
    </row>
    <row r="4516" spans="1:7" hidden="1">
      <c r="A4516" t="s">
        <v>132</v>
      </c>
      <c r="B4516">
        <v>20240825</v>
      </c>
      <c r="C4516">
        <v>490114</v>
      </c>
      <c r="D4516" t="s">
        <v>6190</v>
      </c>
      <c r="E4516" t="s">
        <v>8342</v>
      </c>
      <c r="F4516">
        <v>92</v>
      </c>
      <c r="G4516">
        <v>49617579</v>
      </c>
    </row>
    <row r="4517" spans="1:7" hidden="1">
      <c r="A4517" t="s">
        <v>132</v>
      </c>
      <c r="B4517">
        <v>20240825</v>
      </c>
      <c r="C4517">
        <v>490114</v>
      </c>
      <c r="D4517" t="s">
        <v>6190</v>
      </c>
      <c r="E4517" t="s">
        <v>1124</v>
      </c>
      <c r="F4517">
        <v>9</v>
      </c>
      <c r="G4517">
        <v>-133246</v>
      </c>
    </row>
    <row r="4518" spans="1:7" hidden="1">
      <c r="A4518" t="s">
        <v>132</v>
      </c>
      <c r="B4518">
        <v>20240825</v>
      </c>
      <c r="C4518">
        <v>490114</v>
      </c>
      <c r="D4518" t="s">
        <v>6190</v>
      </c>
      <c r="E4518" t="s">
        <v>1186</v>
      </c>
      <c r="F4518">
        <v>149</v>
      </c>
      <c r="G4518">
        <v>24290772</v>
      </c>
    </row>
    <row r="4519" spans="1:7" hidden="1">
      <c r="A4519" t="s">
        <v>132</v>
      </c>
      <c r="B4519">
        <v>20240825</v>
      </c>
      <c r="C4519">
        <v>490114</v>
      </c>
      <c r="D4519" t="s">
        <v>6190</v>
      </c>
      <c r="E4519" t="s">
        <v>1582</v>
      </c>
      <c r="F4519">
        <v>149</v>
      </c>
      <c r="G4519">
        <v>-475939</v>
      </c>
    </row>
    <row r="4520" spans="1:7" hidden="1">
      <c r="A4520" t="s">
        <v>132</v>
      </c>
      <c r="B4520">
        <v>20240825</v>
      </c>
      <c r="C4520">
        <v>490114</v>
      </c>
      <c r="D4520" t="s">
        <v>6190</v>
      </c>
      <c r="E4520" t="s">
        <v>8333</v>
      </c>
      <c r="F4520">
        <v>0</v>
      </c>
      <c r="G4520">
        <v>-359</v>
      </c>
    </row>
    <row r="4521" spans="1:7" hidden="1">
      <c r="A4521" t="s">
        <v>132</v>
      </c>
      <c r="B4521">
        <v>20240825</v>
      </c>
      <c r="C4521">
        <v>490114</v>
      </c>
      <c r="D4521" t="s">
        <v>6190</v>
      </c>
      <c r="E4521" t="s">
        <v>1583</v>
      </c>
      <c r="F4521">
        <v>3</v>
      </c>
      <c r="G4521">
        <v>-125211</v>
      </c>
    </row>
    <row r="4522" spans="1:7" hidden="1">
      <c r="A4522" t="s">
        <v>132</v>
      </c>
      <c r="B4522">
        <v>20240825</v>
      </c>
      <c r="C4522">
        <v>490114</v>
      </c>
      <c r="D4522" t="s">
        <v>6190</v>
      </c>
      <c r="E4522" t="s">
        <v>1207</v>
      </c>
      <c r="F4522">
        <v>0</v>
      </c>
      <c r="G4522">
        <v>-5578</v>
      </c>
    </row>
    <row r="4523" spans="1:7" hidden="1">
      <c r="A4523" t="s">
        <v>132</v>
      </c>
      <c r="B4523">
        <v>20240825</v>
      </c>
      <c r="C4523">
        <v>490114</v>
      </c>
      <c r="D4523" t="s">
        <v>6190</v>
      </c>
      <c r="E4523" t="s">
        <v>8358</v>
      </c>
      <c r="F4523">
        <v>0</v>
      </c>
      <c r="G4523">
        <v>-17687634</v>
      </c>
    </row>
    <row r="4524" spans="1:7" hidden="1">
      <c r="A4524" t="s">
        <v>132</v>
      </c>
      <c r="B4524">
        <v>20240826</v>
      </c>
      <c r="C4524">
        <v>490114</v>
      </c>
      <c r="D4524" t="s">
        <v>6190</v>
      </c>
      <c r="E4524" t="s">
        <v>1184</v>
      </c>
      <c r="F4524">
        <v>0</v>
      </c>
      <c r="G4524">
        <v>-339136</v>
      </c>
    </row>
    <row r="4525" spans="1:7" hidden="1">
      <c r="A4525" t="s">
        <v>132</v>
      </c>
      <c r="B4525">
        <v>20240826</v>
      </c>
      <c r="C4525">
        <v>490114</v>
      </c>
      <c r="D4525" t="s">
        <v>6190</v>
      </c>
      <c r="E4525" t="s">
        <v>1581</v>
      </c>
      <c r="F4525">
        <v>69</v>
      </c>
      <c r="G4525">
        <v>-22091948</v>
      </c>
    </row>
    <row r="4526" spans="1:7" hidden="1">
      <c r="A4526" t="s">
        <v>132</v>
      </c>
      <c r="B4526">
        <v>20240826</v>
      </c>
      <c r="C4526">
        <v>490114</v>
      </c>
      <c r="D4526" t="s">
        <v>6190</v>
      </c>
      <c r="E4526" t="s">
        <v>1085</v>
      </c>
      <c r="F4526">
        <v>0</v>
      </c>
      <c r="G4526">
        <v>-2336823</v>
      </c>
    </row>
    <row r="4527" spans="1:7" hidden="1">
      <c r="A4527" t="s">
        <v>132</v>
      </c>
      <c r="B4527">
        <v>20240826</v>
      </c>
      <c r="C4527">
        <v>490114</v>
      </c>
      <c r="D4527" t="s">
        <v>6190</v>
      </c>
      <c r="E4527" t="s">
        <v>1194</v>
      </c>
      <c r="F4527">
        <v>0</v>
      </c>
      <c r="G4527">
        <v>-57949528</v>
      </c>
    </row>
    <row r="4528" spans="1:7" hidden="1">
      <c r="A4528" t="s">
        <v>132</v>
      </c>
      <c r="B4528">
        <v>20240826</v>
      </c>
      <c r="C4528">
        <v>490114</v>
      </c>
      <c r="D4528" t="s">
        <v>6190</v>
      </c>
      <c r="E4528" t="s">
        <v>1181</v>
      </c>
      <c r="F4528">
        <v>47</v>
      </c>
      <c r="G4528">
        <v>8898517</v>
      </c>
    </row>
    <row r="4529" spans="1:7" hidden="1">
      <c r="A4529" t="s">
        <v>132</v>
      </c>
      <c r="B4529">
        <v>20240826</v>
      </c>
      <c r="C4529">
        <v>490114</v>
      </c>
      <c r="D4529" t="s">
        <v>6190</v>
      </c>
      <c r="E4529" t="s">
        <v>1084</v>
      </c>
      <c r="F4529">
        <v>53</v>
      </c>
      <c r="G4529">
        <v>12582956</v>
      </c>
    </row>
    <row r="4530" spans="1:7" hidden="1">
      <c r="A4530" t="s">
        <v>132</v>
      </c>
      <c r="B4530">
        <v>20240826</v>
      </c>
      <c r="C4530">
        <v>490114</v>
      </c>
      <c r="D4530" t="s">
        <v>6190</v>
      </c>
      <c r="E4530" t="s">
        <v>1035</v>
      </c>
      <c r="F4530">
        <v>461</v>
      </c>
      <c r="G4530">
        <v>11126861</v>
      </c>
    </row>
    <row r="4531" spans="1:7" hidden="1">
      <c r="A4531" t="s">
        <v>132</v>
      </c>
      <c r="B4531">
        <v>20240826</v>
      </c>
      <c r="C4531">
        <v>490114</v>
      </c>
      <c r="D4531" t="s">
        <v>6190</v>
      </c>
      <c r="E4531" t="s">
        <v>1066</v>
      </c>
      <c r="F4531">
        <v>91</v>
      </c>
      <c r="G4531">
        <v>10606705</v>
      </c>
    </row>
    <row r="4532" spans="1:7" hidden="1">
      <c r="A4532" t="s">
        <v>132</v>
      </c>
      <c r="B4532">
        <v>20240826</v>
      </c>
      <c r="C4532">
        <v>490114</v>
      </c>
      <c r="D4532" t="s">
        <v>6190</v>
      </c>
      <c r="E4532" t="s">
        <v>1064</v>
      </c>
      <c r="F4532">
        <v>0</v>
      </c>
      <c r="G4532">
        <v>-771196</v>
      </c>
    </row>
    <row r="4533" spans="1:7" hidden="1">
      <c r="A4533" t="s">
        <v>132</v>
      </c>
      <c r="B4533">
        <v>20240826</v>
      </c>
      <c r="C4533">
        <v>490114</v>
      </c>
      <c r="D4533" t="s">
        <v>6190</v>
      </c>
      <c r="E4533" t="s">
        <v>1092</v>
      </c>
      <c r="F4533">
        <v>0</v>
      </c>
      <c r="G4533">
        <v>-17321933</v>
      </c>
    </row>
    <row r="4534" spans="1:7" hidden="1">
      <c r="A4534" t="s">
        <v>132</v>
      </c>
      <c r="B4534">
        <v>20240826</v>
      </c>
      <c r="C4534">
        <v>490114</v>
      </c>
      <c r="D4534" t="s">
        <v>6190</v>
      </c>
      <c r="E4534" t="s">
        <v>9048</v>
      </c>
      <c r="F4534">
        <v>37</v>
      </c>
      <c r="G4534">
        <v>2173385</v>
      </c>
    </row>
    <row r="4535" spans="1:7" hidden="1">
      <c r="A4535" t="s">
        <v>132</v>
      </c>
      <c r="B4535">
        <v>20240826</v>
      </c>
      <c r="C4535">
        <v>490114</v>
      </c>
      <c r="D4535" t="s">
        <v>6190</v>
      </c>
      <c r="E4535" t="s">
        <v>8342</v>
      </c>
      <c r="F4535">
        <v>91</v>
      </c>
      <c r="G4535">
        <v>49617670</v>
      </c>
    </row>
    <row r="4536" spans="1:7" hidden="1">
      <c r="A4536" t="s">
        <v>132</v>
      </c>
      <c r="B4536">
        <v>20240826</v>
      </c>
      <c r="C4536">
        <v>490114</v>
      </c>
      <c r="D4536" t="s">
        <v>6190</v>
      </c>
      <c r="E4536" t="s">
        <v>1124</v>
      </c>
      <c r="F4536">
        <v>9</v>
      </c>
      <c r="G4536">
        <v>-133237</v>
      </c>
    </row>
    <row r="4537" spans="1:7" hidden="1">
      <c r="A4537" t="s">
        <v>132</v>
      </c>
      <c r="B4537">
        <v>20240826</v>
      </c>
      <c r="C4537">
        <v>490114</v>
      </c>
      <c r="D4537" t="s">
        <v>6190</v>
      </c>
      <c r="E4537" t="s">
        <v>1186</v>
      </c>
      <c r="F4537">
        <v>148</v>
      </c>
      <c r="G4537">
        <v>24290920</v>
      </c>
    </row>
    <row r="4538" spans="1:7" hidden="1">
      <c r="A4538" t="s">
        <v>132</v>
      </c>
      <c r="B4538">
        <v>20240826</v>
      </c>
      <c r="C4538">
        <v>490114</v>
      </c>
      <c r="D4538" t="s">
        <v>6190</v>
      </c>
      <c r="E4538" t="s">
        <v>1582</v>
      </c>
      <c r="F4538">
        <v>148</v>
      </c>
      <c r="G4538">
        <v>-475791</v>
      </c>
    </row>
    <row r="4539" spans="1:7" hidden="1">
      <c r="A4539" t="s">
        <v>132</v>
      </c>
      <c r="B4539">
        <v>20240826</v>
      </c>
      <c r="C4539">
        <v>490114</v>
      </c>
      <c r="D4539" t="s">
        <v>6190</v>
      </c>
      <c r="E4539" t="s">
        <v>8333</v>
      </c>
      <c r="F4539">
        <v>0</v>
      </c>
      <c r="G4539">
        <v>-359</v>
      </c>
    </row>
    <row r="4540" spans="1:7" hidden="1">
      <c r="A4540" t="s">
        <v>132</v>
      </c>
      <c r="B4540">
        <v>20240826</v>
      </c>
      <c r="C4540">
        <v>490114</v>
      </c>
      <c r="D4540" t="s">
        <v>6190</v>
      </c>
      <c r="E4540" t="s">
        <v>1583</v>
      </c>
      <c r="F4540">
        <v>3</v>
      </c>
      <c r="G4540">
        <v>-125208</v>
      </c>
    </row>
    <row r="4541" spans="1:7" hidden="1">
      <c r="A4541" t="s">
        <v>132</v>
      </c>
      <c r="B4541">
        <v>20240826</v>
      </c>
      <c r="C4541">
        <v>490114</v>
      </c>
      <c r="D4541" t="s">
        <v>6190</v>
      </c>
      <c r="E4541" t="s">
        <v>1207</v>
      </c>
      <c r="F4541">
        <v>0</v>
      </c>
      <c r="G4541">
        <v>-5578</v>
      </c>
    </row>
    <row r="4542" spans="1:7" hidden="1">
      <c r="A4542" t="s">
        <v>132</v>
      </c>
      <c r="B4542">
        <v>20240826</v>
      </c>
      <c r="C4542">
        <v>490114</v>
      </c>
      <c r="D4542" t="s">
        <v>6190</v>
      </c>
      <c r="E4542" t="s">
        <v>8358</v>
      </c>
      <c r="F4542">
        <v>0</v>
      </c>
      <c r="G4542">
        <v>-17687634</v>
      </c>
    </row>
    <row r="4543" spans="1:7" hidden="1">
      <c r="A4543" t="s">
        <v>132</v>
      </c>
      <c r="B4543">
        <v>20240827</v>
      </c>
      <c r="C4543">
        <v>490114</v>
      </c>
      <c r="D4543" t="s">
        <v>6190</v>
      </c>
      <c r="E4543" t="s">
        <v>1184</v>
      </c>
      <c r="F4543">
        <v>0</v>
      </c>
      <c r="G4543">
        <v>-339136</v>
      </c>
    </row>
    <row r="4544" spans="1:7" hidden="1">
      <c r="A4544" t="s">
        <v>132</v>
      </c>
      <c r="B4544">
        <v>20240827</v>
      </c>
      <c r="C4544">
        <v>490114</v>
      </c>
      <c r="D4544" t="s">
        <v>6190</v>
      </c>
      <c r="E4544" t="s">
        <v>1581</v>
      </c>
      <c r="F4544">
        <v>66</v>
      </c>
      <c r="G4544">
        <v>-22091882</v>
      </c>
    </row>
    <row r="4545" spans="1:7" hidden="1">
      <c r="A4545" t="s">
        <v>132</v>
      </c>
      <c r="B4545">
        <v>20240827</v>
      </c>
      <c r="C4545">
        <v>490114</v>
      </c>
      <c r="D4545" t="s">
        <v>6190</v>
      </c>
      <c r="E4545" t="s">
        <v>1085</v>
      </c>
      <c r="F4545">
        <v>0</v>
      </c>
      <c r="G4545">
        <v>-2336823</v>
      </c>
    </row>
    <row r="4546" spans="1:7" hidden="1">
      <c r="A4546" t="s">
        <v>132</v>
      </c>
      <c r="B4546">
        <v>20240827</v>
      </c>
      <c r="C4546">
        <v>490114</v>
      </c>
      <c r="D4546" t="s">
        <v>6190</v>
      </c>
      <c r="E4546" t="s">
        <v>1194</v>
      </c>
      <c r="F4546">
        <v>0</v>
      </c>
      <c r="G4546">
        <v>-57949528</v>
      </c>
    </row>
    <row r="4547" spans="1:7" hidden="1">
      <c r="A4547" t="s">
        <v>132</v>
      </c>
      <c r="B4547">
        <v>20240827</v>
      </c>
      <c r="C4547">
        <v>490114</v>
      </c>
      <c r="D4547" t="s">
        <v>6190</v>
      </c>
      <c r="E4547" t="s">
        <v>1181</v>
      </c>
      <c r="F4547">
        <v>45</v>
      </c>
      <c r="G4547">
        <v>8898562</v>
      </c>
    </row>
    <row r="4548" spans="1:7" hidden="1">
      <c r="A4548" t="s">
        <v>132</v>
      </c>
      <c r="B4548">
        <v>20240827</v>
      </c>
      <c r="C4548">
        <v>490114</v>
      </c>
      <c r="D4548" t="s">
        <v>6190</v>
      </c>
      <c r="E4548" t="s">
        <v>1084</v>
      </c>
      <c r="F4548">
        <v>51</v>
      </c>
      <c r="G4548">
        <v>12583007</v>
      </c>
    </row>
    <row r="4549" spans="1:7" hidden="1">
      <c r="A4549" t="s">
        <v>132</v>
      </c>
      <c r="B4549">
        <v>20240827</v>
      </c>
      <c r="C4549">
        <v>490114</v>
      </c>
      <c r="D4549" t="s">
        <v>6190</v>
      </c>
      <c r="E4549" t="s">
        <v>1035</v>
      </c>
      <c r="F4549">
        <v>433</v>
      </c>
      <c r="G4549">
        <v>11127294</v>
      </c>
    </row>
    <row r="4550" spans="1:7" hidden="1">
      <c r="A4550" t="s">
        <v>132</v>
      </c>
      <c r="B4550">
        <v>20240827</v>
      </c>
      <c r="C4550">
        <v>490114</v>
      </c>
      <c r="D4550" t="s">
        <v>6190</v>
      </c>
      <c r="E4550" t="s">
        <v>1066</v>
      </c>
      <c r="F4550">
        <v>87</v>
      </c>
      <c r="G4550">
        <v>10606792</v>
      </c>
    </row>
    <row r="4551" spans="1:7" hidden="1">
      <c r="A4551" t="s">
        <v>132</v>
      </c>
      <c r="B4551">
        <v>20240827</v>
      </c>
      <c r="C4551">
        <v>490114</v>
      </c>
      <c r="D4551" t="s">
        <v>6190</v>
      </c>
      <c r="E4551" t="s">
        <v>1064</v>
      </c>
      <c r="F4551">
        <v>0</v>
      </c>
      <c r="G4551">
        <v>-771196</v>
      </c>
    </row>
    <row r="4552" spans="1:7" hidden="1">
      <c r="A4552" t="s">
        <v>132</v>
      </c>
      <c r="B4552">
        <v>20240827</v>
      </c>
      <c r="C4552">
        <v>490114</v>
      </c>
      <c r="D4552" t="s">
        <v>6190</v>
      </c>
      <c r="E4552" t="s">
        <v>1092</v>
      </c>
      <c r="F4552">
        <v>0</v>
      </c>
      <c r="G4552">
        <v>-17321933</v>
      </c>
    </row>
    <row r="4553" spans="1:7" hidden="1">
      <c r="A4553" t="s">
        <v>132</v>
      </c>
      <c r="B4553">
        <v>20240827</v>
      </c>
      <c r="C4553">
        <v>490114</v>
      </c>
      <c r="D4553" t="s">
        <v>6190</v>
      </c>
      <c r="E4553" t="s">
        <v>9048</v>
      </c>
      <c r="F4553">
        <v>36</v>
      </c>
      <c r="G4553">
        <v>2173421</v>
      </c>
    </row>
    <row r="4554" spans="1:7" hidden="1">
      <c r="A4554" t="s">
        <v>132</v>
      </c>
      <c r="B4554">
        <v>20240827</v>
      </c>
      <c r="C4554">
        <v>490114</v>
      </c>
      <c r="D4554" t="s">
        <v>6190</v>
      </c>
      <c r="E4554" t="s">
        <v>8342</v>
      </c>
      <c r="F4554">
        <v>87</v>
      </c>
      <c r="G4554">
        <v>49617757</v>
      </c>
    </row>
    <row r="4555" spans="1:7" hidden="1">
      <c r="A4555" t="s">
        <v>132</v>
      </c>
      <c r="B4555">
        <v>20240827</v>
      </c>
      <c r="C4555">
        <v>490114</v>
      </c>
      <c r="D4555" t="s">
        <v>6190</v>
      </c>
      <c r="E4555" t="s">
        <v>1124</v>
      </c>
      <c r="F4555">
        <v>9</v>
      </c>
      <c r="G4555">
        <v>-133228</v>
      </c>
    </row>
    <row r="4556" spans="1:7" hidden="1">
      <c r="A4556" t="s">
        <v>132</v>
      </c>
      <c r="B4556">
        <v>20240827</v>
      </c>
      <c r="C4556">
        <v>490114</v>
      </c>
      <c r="D4556" t="s">
        <v>6190</v>
      </c>
      <c r="E4556" t="s">
        <v>1186</v>
      </c>
      <c r="F4556">
        <v>141</v>
      </c>
      <c r="G4556">
        <v>24291061</v>
      </c>
    </row>
    <row r="4557" spans="1:7" hidden="1">
      <c r="A4557" t="s">
        <v>132</v>
      </c>
      <c r="B4557">
        <v>20240827</v>
      </c>
      <c r="C4557">
        <v>490114</v>
      </c>
      <c r="D4557" t="s">
        <v>6190</v>
      </c>
      <c r="E4557" t="s">
        <v>1582</v>
      </c>
      <c r="F4557">
        <v>141</v>
      </c>
      <c r="G4557">
        <v>-475650</v>
      </c>
    </row>
    <row r="4558" spans="1:7" hidden="1">
      <c r="A4558" t="s">
        <v>132</v>
      </c>
      <c r="B4558">
        <v>20240827</v>
      </c>
      <c r="C4558">
        <v>490114</v>
      </c>
      <c r="D4558" t="s">
        <v>6190</v>
      </c>
      <c r="E4558" t="s">
        <v>8333</v>
      </c>
      <c r="F4558">
        <v>0</v>
      </c>
      <c r="G4558">
        <v>-359</v>
      </c>
    </row>
    <row r="4559" spans="1:7" hidden="1">
      <c r="A4559" t="s">
        <v>132</v>
      </c>
      <c r="B4559">
        <v>20240827</v>
      </c>
      <c r="C4559">
        <v>490114</v>
      </c>
      <c r="D4559" t="s">
        <v>6190</v>
      </c>
      <c r="E4559" t="s">
        <v>1583</v>
      </c>
      <c r="F4559">
        <v>3</v>
      </c>
      <c r="G4559">
        <v>-125205</v>
      </c>
    </row>
    <row r="4560" spans="1:7" hidden="1">
      <c r="A4560" t="s">
        <v>132</v>
      </c>
      <c r="B4560">
        <v>20240827</v>
      </c>
      <c r="C4560">
        <v>490114</v>
      </c>
      <c r="D4560" t="s">
        <v>6190</v>
      </c>
      <c r="E4560" t="s">
        <v>1207</v>
      </c>
      <c r="F4560">
        <v>0</v>
      </c>
      <c r="G4560">
        <v>-5578</v>
      </c>
    </row>
    <row r="4561" spans="1:7" hidden="1">
      <c r="A4561" t="s">
        <v>132</v>
      </c>
      <c r="B4561">
        <v>20240827</v>
      </c>
      <c r="C4561">
        <v>490114</v>
      </c>
      <c r="D4561" t="s">
        <v>6190</v>
      </c>
      <c r="E4561" t="s">
        <v>8358</v>
      </c>
      <c r="F4561">
        <v>0</v>
      </c>
      <c r="G4561">
        <v>-17687634</v>
      </c>
    </row>
    <row r="4562" spans="1:7" hidden="1">
      <c r="A4562" t="s">
        <v>132</v>
      </c>
      <c r="B4562">
        <v>20240828</v>
      </c>
      <c r="C4562">
        <v>490114</v>
      </c>
      <c r="D4562" t="s">
        <v>6190</v>
      </c>
      <c r="E4562" t="s">
        <v>1184</v>
      </c>
      <c r="F4562">
        <v>0</v>
      </c>
      <c r="G4562">
        <v>-339136</v>
      </c>
    </row>
    <row r="4563" spans="1:7" hidden="1">
      <c r="A4563" t="s">
        <v>132</v>
      </c>
      <c r="B4563">
        <v>20240828</v>
      </c>
      <c r="C4563">
        <v>490114</v>
      </c>
      <c r="D4563" t="s">
        <v>6190</v>
      </c>
      <c r="E4563" t="s">
        <v>1581</v>
      </c>
      <c r="F4563">
        <v>66</v>
      </c>
      <c r="G4563">
        <v>-22091816</v>
      </c>
    </row>
    <row r="4564" spans="1:7" hidden="1">
      <c r="A4564" t="s">
        <v>132</v>
      </c>
      <c r="B4564">
        <v>20240828</v>
      </c>
      <c r="C4564">
        <v>490114</v>
      </c>
      <c r="D4564" t="s">
        <v>6190</v>
      </c>
      <c r="E4564" t="s">
        <v>1085</v>
      </c>
      <c r="F4564">
        <v>0</v>
      </c>
      <c r="G4564">
        <v>-2336823</v>
      </c>
    </row>
    <row r="4565" spans="1:7" hidden="1">
      <c r="A4565" t="s">
        <v>132</v>
      </c>
      <c r="B4565">
        <v>20240828</v>
      </c>
      <c r="C4565">
        <v>490114</v>
      </c>
      <c r="D4565" t="s">
        <v>6190</v>
      </c>
      <c r="E4565" t="s">
        <v>1194</v>
      </c>
      <c r="F4565">
        <v>0</v>
      </c>
      <c r="G4565">
        <v>-57949528</v>
      </c>
    </row>
    <row r="4566" spans="1:7" hidden="1">
      <c r="A4566" t="s">
        <v>132</v>
      </c>
      <c r="B4566">
        <v>20240828</v>
      </c>
      <c r="C4566">
        <v>490114</v>
      </c>
      <c r="D4566" t="s">
        <v>6190</v>
      </c>
      <c r="E4566" t="s">
        <v>1181</v>
      </c>
      <c r="F4566">
        <v>45</v>
      </c>
      <c r="G4566">
        <v>8898607</v>
      </c>
    </row>
    <row r="4567" spans="1:7" hidden="1">
      <c r="A4567" t="s">
        <v>132</v>
      </c>
      <c r="B4567">
        <v>20240828</v>
      </c>
      <c r="C4567">
        <v>490114</v>
      </c>
      <c r="D4567" t="s">
        <v>6190</v>
      </c>
      <c r="E4567" t="s">
        <v>1084</v>
      </c>
      <c r="F4567">
        <v>51</v>
      </c>
      <c r="G4567">
        <v>12583058</v>
      </c>
    </row>
    <row r="4568" spans="1:7" hidden="1">
      <c r="A4568" t="s">
        <v>132</v>
      </c>
      <c r="B4568">
        <v>20240828</v>
      </c>
      <c r="C4568">
        <v>490114</v>
      </c>
      <c r="D4568" t="s">
        <v>6190</v>
      </c>
      <c r="E4568" t="s">
        <v>1035</v>
      </c>
      <c r="F4568">
        <v>438</v>
      </c>
      <c r="G4568">
        <v>11127732</v>
      </c>
    </row>
    <row r="4569" spans="1:7" hidden="1">
      <c r="A4569" t="s">
        <v>132</v>
      </c>
      <c r="B4569">
        <v>20240828</v>
      </c>
      <c r="C4569">
        <v>490114</v>
      </c>
      <c r="D4569" t="s">
        <v>6190</v>
      </c>
      <c r="E4569" t="s">
        <v>1066</v>
      </c>
      <c r="F4569">
        <v>87</v>
      </c>
      <c r="G4569">
        <v>10606879</v>
      </c>
    </row>
    <row r="4570" spans="1:7" hidden="1">
      <c r="A4570" t="s">
        <v>132</v>
      </c>
      <c r="B4570">
        <v>20240828</v>
      </c>
      <c r="C4570">
        <v>490114</v>
      </c>
      <c r="D4570" t="s">
        <v>6190</v>
      </c>
      <c r="E4570" t="s">
        <v>1064</v>
      </c>
      <c r="F4570">
        <v>0</v>
      </c>
      <c r="G4570">
        <v>-771196</v>
      </c>
    </row>
    <row r="4571" spans="1:7" hidden="1">
      <c r="A4571" t="s">
        <v>132</v>
      </c>
      <c r="B4571">
        <v>20240828</v>
      </c>
      <c r="C4571">
        <v>490114</v>
      </c>
      <c r="D4571" t="s">
        <v>6190</v>
      </c>
      <c r="E4571" t="s">
        <v>1092</v>
      </c>
      <c r="F4571">
        <v>0</v>
      </c>
      <c r="G4571">
        <v>-17321933</v>
      </c>
    </row>
    <row r="4572" spans="1:7" hidden="1">
      <c r="A4572" t="s">
        <v>132</v>
      </c>
      <c r="B4572">
        <v>20240828</v>
      </c>
      <c r="C4572">
        <v>490114</v>
      </c>
      <c r="D4572" t="s">
        <v>6190</v>
      </c>
      <c r="E4572" t="s">
        <v>9048</v>
      </c>
      <c r="F4572">
        <v>36</v>
      </c>
      <c r="G4572">
        <v>2173457</v>
      </c>
    </row>
    <row r="4573" spans="1:7" hidden="1">
      <c r="A4573" t="s">
        <v>132</v>
      </c>
      <c r="B4573">
        <v>20240828</v>
      </c>
      <c r="C4573">
        <v>490114</v>
      </c>
      <c r="D4573" t="s">
        <v>6190</v>
      </c>
      <c r="E4573" t="s">
        <v>8342</v>
      </c>
      <c r="F4573">
        <v>87</v>
      </c>
      <c r="G4573">
        <v>49617844</v>
      </c>
    </row>
    <row r="4574" spans="1:7" hidden="1">
      <c r="A4574" t="s">
        <v>132</v>
      </c>
      <c r="B4574">
        <v>20240828</v>
      </c>
      <c r="C4574">
        <v>490114</v>
      </c>
      <c r="D4574" t="s">
        <v>6190</v>
      </c>
      <c r="E4574" t="s">
        <v>1124</v>
      </c>
      <c r="F4574">
        <v>9</v>
      </c>
      <c r="G4574">
        <v>-133219</v>
      </c>
    </row>
    <row r="4575" spans="1:7" hidden="1">
      <c r="A4575" t="s">
        <v>132</v>
      </c>
      <c r="B4575">
        <v>20240828</v>
      </c>
      <c r="C4575">
        <v>490114</v>
      </c>
      <c r="D4575" t="s">
        <v>6190</v>
      </c>
      <c r="E4575" t="s">
        <v>1186</v>
      </c>
      <c r="F4575">
        <v>141</v>
      </c>
      <c r="G4575">
        <v>24291202</v>
      </c>
    </row>
    <row r="4576" spans="1:7" hidden="1">
      <c r="A4576" t="s">
        <v>132</v>
      </c>
      <c r="B4576">
        <v>20240828</v>
      </c>
      <c r="C4576">
        <v>490114</v>
      </c>
      <c r="D4576" t="s">
        <v>6190</v>
      </c>
      <c r="E4576" t="s">
        <v>1582</v>
      </c>
      <c r="F4576">
        <v>141</v>
      </c>
      <c r="G4576">
        <v>-475509</v>
      </c>
    </row>
    <row r="4577" spans="1:7" hidden="1">
      <c r="A4577" t="s">
        <v>132</v>
      </c>
      <c r="B4577">
        <v>20240828</v>
      </c>
      <c r="C4577">
        <v>490114</v>
      </c>
      <c r="D4577" t="s">
        <v>6190</v>
      </c>
      <c r="E4577" t="s">
        <v>8333</v>
      </c>
      <c r="F4577">
        <v>0</v>
      </c>
      <c r="G4577">
        <v>-359</v>
      </c>
    </row>
    <row r="4578" spans="1:7" hidden="1">
      <c r="A4578" t="s">
        <v>132</v>
      </c>
      <c r="B4578">
        <v>20240828</v>
      </c>
      <c r="C4578">
        <v>490114</v>
      </c>
      <c r="D4578" t="s">
        <v>6190</v>
      </c>
      <c r="E4578" t="s">
        <v>1583</v>
      </c>
      <c r="F4578">
        <v>3</v>
      </c>
      <c r="G4578">
        <v>-125202</v>
      </c>
    </row>
    <row r="4579" spans="1:7" hidden="1">
      <c r="A4579" t="s">
        <v>132</v>
      </c>
      <c r="B4579">
        <v>20240828</v>
      </c>
      <c r="C4579">
        <v>490114</v>
      </c>
      <c r="D4579" t="s">
        <v>6190</v>
      </c>
      <c r="E4579" t="s">
        <v>1207</v>
      </c>
      <c r="F4579">
        <v>0</v>
      </c>
      <c r="G4579">
        <v>-5578</v>
      </c>
    </row>
    <row r="4580" spans="1:7" hidden="1">
      <c r="A4580" t="s">
        <v>132</v>
      </c>
      <c r="B4580">
        <v>20240828</v>
      </c>
      <c r="C4580">
        <v>490114</v>
      </c>
      <c r="D4580" t="s">
        <v>6190</v>
      </c>
      <c r="E4580" t="s">
        <v>8358</v>
      </c>
      <c r="F4580">
        <v>0</v>
      </c>
      <c r="G4580">
        <v>-17687634</v>
      </c>
    </row>
    <row r="4581" spans="1:7" hidden="1">
      <c r="A4581" t="s">
        <v>132</v>
      </c>
      <c r="B4581">
        <v>20240829</v>
      </c>
      <c r="C4581">
        <v>490114</v>
      </c>
      <c r="D4581" t="s">
        <v>6190</v>
      </c>
      <c r="E4581" t="s">
        <v>1184</v>
      </c>
      <c r="F4581">
        <v>0</v>
      </c>
      <c r="G4581">
        <v>-339136</v>
      </c>
    </row>
    <row r="4582" spans="1:7" hidden="1">
      <c r="A4582" t="s">
        <v>132</v>
      </c>
      <c r="B4582">
        <v>20240829</v>
      </c>
      <c r="C4582">
        <v>490114</v>
      </c>
      <c r="D4582" t="s">
        <v>6190</v>
      </c>
      <c r="E4582" t="s">
        <v>1581</v>
      </c>
      <c r="F4582">
        <v>61</v>
      </c>
      <c r="G4582">
        <v>-22091755</v>
      </c>
    </row>
    <row r="4583" spans="1:7" hidden="1">
      <c r="A4583" t="s">
        <v>132</v>
      </c>
      <c r="B4583">
        <v>20240829</v>
      </c>
      <c r="C4583">
        <v>490114</v>
      </c>
      <c r="D4583" t="s">
        <v>6190</v>
      </c>
      <c r="E4583" t="s">
        <v>1085</v>
      </c>
      <c r="F4583">
        <v>0</v>
      </c>
      <c r="G4583">
        <v>-2336823</v>
      </c>
    </row>
    <row r="4584" spans="1:7" hidden="1">
      <c r="A4584" t="s">
        <v>132</v>
      </c>
      <c r="B4584">
        <v>20240829</v>
      </c>
      <c r="C4584">
        <v>490114</v>
      </c>
      <c r="D4584" t="s">
        <v>6190</v>
      </c>
      <c r="E4584" t="s">
        <v>1194</v>
      </c>
      <c r="F4584">
        <v>0</v>
      </c>
      <c r="G4584">
        <v>-57949528</v>
      </c>
    </row>
    <row r="4585" spans="1:7" hidden="1">
      <c r="A4585" t="s">
        <v>132</v>
      </c>
      <c r="B4585">
        <v>20240829</v>
      </c>
      <c r="C4585">
        <v>490114</v>
      </c>
      <c r="D4585" t="s">
        <v>6190</v>
      </c>
      <c r="E4585" t="s">
        <v>1181</v>
      </c>
      <c r="F4585">
        <v>41</v>
      </c>
      <c r="G4585">
        <v>8898648</v>
      </c>
    </row>
    <row r="4586" spans="1:7" hidden="1">
      <c r="A4586" t="s">
        <v>132</v>
      </c>
      <c r="B4586">
        <v>20240829</v>
      </c>
      <c r="C4586">
        <v>490114</v>
      </c>
      <c r="D4586" t="s">
        <v>6190</v>
      </c>
      <c r="E4586" t="s">
        <v>1084</v>
      </c>
      <c r="F4586">
        <v>47</v>
      </c>
      <c r="G4586">
        <v>12583105</v>
      </c>
    </row>
    <row r="4587" spans="1:7" hidden="1">
      <c r="A4587" t="s">
        <v>132</v>
      </c>
      <c r="B4587">
        <v>20240829</v>
      </c>
      <c r="C4587">
        <v>490114</v>
      </c>
      <c r="D4587" t="s">
        <v>6190</v>
      </c>
      <c r="E4587" t="s">
        <v>1035</v>
      </c>
      <c r="F4587">
        <v>407</v>
      </c>
      <c r="G4587">
        <v>11128139</v>
      </c>
    </row>
    <row r="4588" spans="1:7" hidden="1">
      <c r="A4588" t="s">
        <v>132</v>
      </c>
      <c r="B4588">
        <v>20240829</v>
      </c>
      <c r="C4588">
        <v>490114</v>
      </c>
      <c r="D4588" t="s">
        <v>6190</v>
      </c>
      <c r="E4588" t="s">
        <v>1066</v>
      </c>
      <c r="F4588">
        <v>81</v>
      </c>
      <c r="G4588">
        <v>10606960</v>
      </c>
    </row>
    <row r="4589" spans="1:7" hidden="1">
      <c r="A4589" t="s">
        <v>132</v>
      </c>
      <c r="B4589">
        <v>20240829</v>
      </c>
      <c r="C4589">
        <v>490114</v>
      </c>
      <c r="D4589" t="s">
        <v>6190</v>
      </c>
      <c r="E4589" t="s">
        <v>1064</v>
      </c>
      <c r="F4589">
        <v>0</v>
      </c>
      <c r="G4589">
        <v>-771196</v>
      </c>
    </row>
    <row r="4590" spans="1:7" hidden="1">
      <c r="A4590" t="s">
        <v>132</v>
      </c>
      <c r="B4590">
        <v>20240829</v>
      </c>
      <c r="C4590">
        <v>490114</v>
      </c>
      <c r="D4590" t="s">
        <v>6190</v>
      </c>
      <c r="E4590" t="s">
        <v>1092</v>
      </c>
      <c r="F4590">
        <v>0</v>
      </c>
      <c r="G4590">
        <v>-17321933</v>
      </c>
    </row>
    <row r="4591" spans="1:7" hidden="1">
      <c r="A4591" t="s">
        <v>132</v>
      </c>
      <c r="B4591">
        <v>20240829</v>
      </c>
      <c r="C4591">
        <v>490114</v>
      </c>
      <c r="D4591" t="s">
        <v>6190</v>
      </c>
      <c r="E4591" t="s">
        <v>9048</v>
      </c>
      <c r="F4591">
        <v>33</v>
      </c>
      <c r="G4591">
        <v>2173490</v>
      </c>
    </row>
    <row r="4592" spans="1:7" hidden="1">
      <c r="A4592" t="s">
        <v>132</v>
      </c>
      <c r="B4592">
        <v>20240829</v>
      </c>
      <c r="C4592">
        <v>490114</v>
      </c>
      <c r="D4592" t="s">
        <v>6190</v>
      </c>
      <c r="E4592" t="s">
        <v>8342</v>
      </c>
      <c r="F4592">
        <v>81</v>
      </c>
      <c r="G4592">
        <v>49617925</v>
      </c>
    </row>
    <row r="4593" spans="1:7" hidden="1">
      <c r="A4593" t="s">
        <v>132</v>
      </c>
      <c r="B4593">
        <v>20240829</v>
      </c>
      <c r="C4593">
        <v>490114</v>
      </c>
      <c r="D4593" t="s">
        <v>6190</v>
      </c>
      <c r="E4593" t="s">
        <v>1124</v>
      </c>
      <c r="F4593">
        <v>8</v>
      </c>
      <c r="G4593">
        <v>-133211</v>
      </c>
    </row>
    <row r="4594" spans="1:7" hidden="1">
      <c r="A4594" t="s">
        <v>132</v>
      </c>
      <c r="B4594">
        <v>20240829</v>
      </c>
      <c r="C4594">
        <v>490114</v>
      </c>
      <c r="D4594" t="s">
        <v>6190</v>
      </c>
      <c r="E4594" t="s">
        <v>1186</v>
      </c>
      <c r="F4594">
        <v>131</v>
      </c>
      <c r="G4594">
        <v>24291333</v>
      </c>
    </row>
    <row r="4595" spans="1:7" hidden="1">
      <c r="A4595" t="s">
        <v>132</v>
      </c>
      <c r="B4595">
        <v>20240829</v>
      </c>
      <c r="C4595">
        <v>490114</v>
      </c>
      <c r="D4595" t="s">
        <v>6190</v>
      </c>
      <c r="E4595" t="s">
        <v>1582</v>
      </c>
      <c r="F4595">
        <v>131</v>
      </c>
      <c r="G4595">
        <v>-475378</v>
      </c>
    </row>
    <row r="4596" spans="1:7" hidden="1">
      <c r="A4596" t="s">
        <v>132</v>
      </c>
      <c r="B4596">
        <v>20240829</v>
      </c>
      <c r="C4596">
        <v>490114</v>
      </c>
      <c r="D4596" t="s">
        <v>6190</v>
      </c>
      <c r="E4596" t="s">
        <v>8333</v>
      </c>
      <c r="F4596">
        <v>0</v>
      </c>
      <c r="G4596">
        <v>-359</v>
      </c>
    </row>
    <row r="4597" spans="1:7" hidden="1">
      <c r="A4597" t="s">
        <v>132</v>
      </c>
      <c r="B4597">
        <v>20240829</v>
      </c>
      <c r="C4597">
        <v>490114</v>
      </c>
      <c r="D4597" t="s">
        <v>6190</v>
      </c>
      <c r="E4597" t="s">
        <v>1583</v>
      </c>
      <c r="F4597">
        <v>2</v>
      </c>
      <c r="G4597">
        <v>-125200</v>
      </c>
    </row>
    <row r="4598" spans="1:7" hidden="1">
      <c r="A4598" t="s">
        <v>132</v>
      </c>
      <c r="B4598">
        <v>20240829</v>
      </c>
      <c r="C4598">
        <v>490114</v>
      </c>
      <c r="D4598" t="s">
        <v>6190</v>
      </c>
      <c r="E4598" t="s">
        <v>1207</v>
      </c>
      <c r="F4598">
        <v>0</v>
      </c>
      <c r="G4598">
        <v>-5578</v>
      </c>
    </row>
    <row r="4599" spans="1:7" hidden="1">
      <c r="A4599" t="s">
        <v>132</v>
      </c>
      <c r="B4599">
        <v>20240829</v>
      </c>
      <c r="C4599">
        <v>490114</v>
      </c>
      <c r="D4599" t="s">
        <v>6190</v>
      </c>
      <c r="E4599" t="s">
        <v>8358</v>
      </c>
      <c r="F4599">
        <v>0</v>
      </c>
      <c r="G4599">
        <v>-17687634</v>
      </c>
    </row>
    <row r="4600" spans="1:7" hidden="1">
      <c r="A4600" t="s">
        <v>132</v>
      </c>
      <c r="B4600">
        <v>20240830</v>
      </c>
      <c r="C4600">
        <v>490114</v>
      </c>
      <c r="D4600" t="s">
        <v>6190</v>
      </c>
      <c r="E4600" t="s">
        <v>1184</v>
      </c>
      <c r="F4600">
        <v>0</v>
      </c>
      <c r="G4600">
        <v>-339136</v>
      </c>
    </row>
    <row r="4601" spans="1:7" hidden="1">
      <c r="A4601" t="s">
        <v>132</v>
      </c>
      <c r="B4601">
        <v>20240830</v>
      </c>
      <c r="C4601">
        <v>490114</v>
      </c>
      <c r="D4601" t="s">
        <v>6190</v>
      </c>
      <c r="E4601" t="s">
        <v>1581</v>
      </c>
      <c r="F4601">
        <v>61</v>
      </c>
      <c r="G4601">
        <v>-22091694</v>
      </c>
    </row>
    <row r="4602" spans="1:7" hidden="1">
      <c r="A4602" t="s">
        <v>132</v>
      </c>
      <c r="B4602">
        <v>20240830</v>
      </c>
      <c r="C4602">
        <v>490114</v>
      </c>
      <c r="D4602" t="s">
        <v>6190</v>
      </c>
      <c r="E4602" t="s">
        <v>1085</v>
      </c>
      <c r="F4602">
        <v>0</v>
      </c>
      <c r="G4602">
        <v>-2336823</v>
      </c>
    </row>
    <row r="4603" spans="1:7" hidden="1">
      <c r="A4603" t="s">
        <v>132</v>
      </c>
      <c r="B4603">
        <v>20240830</v>
      </c>
      <c r="C4603">
        <v>490114</v>
      </c>
      <c r="D4603" t="s">
        <v>6190</v>
      </c>
      <c r="E4603" t="s">
        <v>1194</v>
      </c>
      <c r="F4603">
        <v>0</v>
      </c>
      <c r="G4603">
        <v>-57949528</v>
      </c>
    </row>
    <row r="4604" spans="1:7" hidden="1">
      <c r="A4604" t="s">
        <v>132</v>
      </c>
      <c r="B4604">
        <v>20240830</v>
      </c>
      <c r="C4604">
        <v>490114</v>
      </c>
      <c r="D4604" t="s">
        <v>6190</v>
      </c>
      <c r="E4604" t="s">
        <v>1181</v>
      </c>
      <c r="F4604">
        <v>42</v>
      </c>
      <c r="G4604">
        <v>8898690</v>
      </c>
    </row>
    <row r="4605" spans="1:7" hidden="1">
      <c r="A4605" t="s">
        <v>132</v>
      </c>
      <c r="B4605">
        <v>20240830</v>
      </c>
      <c r="C4605">
        <v>490114</v>
      </c>
      <c r="D4605" t="s">
        <v>6190</v>
      </c>
      <c r="E4605" t="s">
        <v>1084</v>
      </c>
      <c r="F4605">
        <v>47</v>
      </c>
      <c r="G4605">
        <v>12583152</v>
      </c>
    </row>
    <row r="4606" spans="1:7" hidden="1">
      <c r="A4606" t="s">
        <v>132</v>
      </c>
      <c r="B4606">
        <v>20240830</v>
      </c>
      <c r="C4606">
        <v>490114</v>
      </c>
      <c r="D4606" t="s">
        <v>6190</v>
      </c>
      <c r="E4606" t="s">
        <v>1035</v>
      </c>
      <c r="F4606">
        <v>411</v>
      </c>
      <c r="G4606">
        <v>11128550</v>
      </c>
    </row>
    <row r="4607" spans="1:7" hidden="1">
      <c r="A4607" t="s">
        <v>132</v>
      </c>
      <c r="B4607">
        <v>20240830</v>
      </c>
      <c r="C4607">
        <v>490114</v>
      </c>
      <c r="D4607" t="s">
        <v>6190</v>
      </c>
      <c r="E4607" t="s">
        <v>1066</v>
      </c>
      <c r="F4607">
        <v>81</v>
      </c>
      <c r="G4607">
        <v>10607041</v>
      </c>
    </row>
    <row r="4608" spans="1:7" hidden="1">
      <c r="A4608" t="s">
        <v>132</v>
      </c>
      <c r="B4608">
        <v>20240830</v>
      </c>
      <c r="C4608">
        <v>490114</v>
      </c>
      <c r="D4608" t="s">
        <v>6190</v>
      </c>
      <c r="E4608" t="s">
        <v>1064</v>
      </c>
      <c r="F4608">
        <v>0</v>
      </c>
      <c r="G4608">
        <v>-771196</v>
      </c>
    </row>
    <row r="4609" spans="1:7" hidden="1">
      <c r="A4609" t="s">
        <v>132</v>
      </c>
      <c r="B4609">
        <v>20240830</v>
      </c>
      <c r="C4609">
        <v>490114</v>
      </c>
      <c r="D4609" t="s">
        <v>6190</v>
      </c>
      <c r="E4609" t="s">
        <v>1092</v>
      </c>
      <c r="F4609">
        <v>0</v>
      </c>
      <c r="G4609">
        <v>-17321933</v>
      </c>
    </row>
    <row r="4610" spans="1:7" hidden="1">
      <c r="A4610" t="s">
        <v>132</v>
      </c>
      <c r="B4610">
        <v>20240830</v>
      </c>
      <c r="C4610">
        <v>490114</v>
      </c>
      <c r="D4610" t="s">
        <v>6190</v>
      </c>
      <c r="E4610" t="s">
        <v>9048</v>
      </c>
      <c r="F4610">
        <v>33</v>
      </c>
      <c r="G4610">
        <v>2173523</v>
      </c>
    </row>
    <row r="4611" spans="1:7" hidden="1">
      <c r="A4611" t="s">
        <v>132</v>
      </c>
      <c r="B4611">
        <v>20240830</v>
      </c>
      <c r="C4611">
        <v>490114</v>
      </c>
      <c r="D4611" t="s">
        <v>6190</v>
      </c>
      <c r="E4611" t="s">
        <v>8342</v>
      </c>
      <c r="F4611">
        <v>81</v>
      </c>
      <c r="G4611">
        <v>49618006</v>
      </c>
    </row>
    <row r="4612" spans="1:7" hidden="1">
      <c r="A4612" t="s">
        <v>132</v>
      </c>
      <c r="B4612">
        <v>20240830</v>
      </c>
      <c r="C4612">
        <v>490114</v>
      </c>
      <c r="D4612" t="s">
        <v>6190</v>
      </c>
      <c r="E4612" t="s">
        <v>1124</v>
      </c>
      <c r="F4612">
        <v>8</v>
      </c>
      <c r="G4612">
        <v>-133203</v>
      </c>
    </row>
    <row r="4613" spans="1:7" hidden="1">
      <c r="A4613" t="s">
        <v>132</v>
      </c>
      <c r="B4613">
        <v>20240830</v>
      </c>
      <c r="C4613">
        <v>490114</v>
      </c>
      <c r="D4613" t="s">
        <v>6190</v>
      </c>
      <c r="E4613" t="s">
        <v>1186</v>
      </c>
      <c r="F4613">
        <v>132</v>
      </c>
      <c r="G4613">
        <v>24291465</v>
      </c>
    </row>
    <row r="4614" spans="1:7" hidden="1">
      <c r="A4614" t="s">
        <v>132</v>
      </c>
      <c r="B4614">
        <v>20240830</v>
      </c>
      <c r="C4614">
        <v>490114</v>
      </c>
      <c r="D4614" t="s">
        <v>6190</v>
      </c>
      <c r="E4614" t="s">
        <v>1582</v>
      </c>
      <c r="F4614">
        <v>132</v>
      </c>
      <c r="G4614">
        <v>-475246</v>
      </c>
    </row>
    <row r="4615" spans="1:7" hidden="1">
      <c r="A4615" t="s">
        <v>132</v>
      </c>
      <c r="B4615">
        <v>20240830</v>
      </c>
      <c r="C4615">
        <v>490114</v>
      </c>
      <c r="D4615" t="s">
        <v>6190</v>
      </c>
      <c r="E4615" t="s">
        <v>8333</v>
      </c>
      <c r="F4615">
        <v>0</v>
      </c>
      <c r="G4615">
        <v>-359</v>
      </c>
    </row>
    <row r="4616" spans="1:7" hidden="1">
      <c r="A4616" t="s">
        <v>132</v>
      </c>
      <c r="B4616">
        <v>20240830</v>
      </c>
      <c r="C4616">
        <v>490114</v>
      </c>
      <c r="D4616" t="s">
        <v>6190</v>
      </c>
      <c r="E4616" t="s">
        <v>1583</v>
      </c>
      <c r="F4616">
        <v>2</v>
      </c>
      <c r="G4616">
        <v>-125198</v>
      </c>
    </row>
    <row r="4617" spans="1:7" hidden="1">
      <c r="A4617" t="s">
        <v>132</v>
      </c>
      <c r="B4617">
        <v>20240830</v>
      </c>
      <c r="C4617">
        <v>490114</v>
      </c>
      <c r="D4617" t="s">
        <v>6190</v>
      </c>
      <c r="E4617" t="s">
        <v>1207</v>
      </c>
      <c r="F4617">
        <v>0</v>
      </c>
      <c r="G4617">
        <v>-5578</v>
      </c>
    </row>
    <row r="4618" spans="1:7" hidden="1">
      <c r="A4618" t="s">
        <v>132</v>
      </c>
      <c r="B4618">
        <v>20240830</v>
      </c>
      <c r="C4618">
        <v>490114</v>
      </c>
      <c r="D4618" t="s">
        <v>6190</v>
      </c>
      <c r="E4618" t="s">
        <v>8358</v>
      </c>
      <c r="F4618">
        <v>0</v>
      </c>
      <c r="G4618">
        <v>-17687634</v>
      </c>
    </row>
    <row r="4619" spans="1:7" hidden="1">
      <c r="A4619" t="s">
        <v>132</v>
      </c>
      <c r="B4619">
        <v>20240831</v>
      </c>
      <c r="C4619">
        <v>490114</v>
      </c>
      <c r="D4619" t="s">
        <v>6190</v>
      </c>
      <c r="E4619" t="s">
        <v>1184</v>
      </c>
      <c r="F4619">
        <v>0</v>
      </c>
      <c r="G4619">
        <v>-339136</v>
      </c>
    </row>
    <row r="4620" spans="1:7" hidden="1">
      <c r="A4620" t="s">
        <v>132</v>
      </c>
      <c r="B4620">
        <v>20240831</v>
      </c>
      <c r="C4620">
        <v>490114</v>
      </c>
      <c r="D4620" t="s">
        <v>6190</v>
      </c>
      <c r="E4620" t="s">
        <v>1581</v>
      </c>
      <c r="F4620">
        <v>61</v>
      </c>
      <c r="G4620">
        <v>-22091633</v>
      </c>
    </row>
    <row r="4621" spans="1:7" hidden="1">
      <c r="A4621" t="s">
        <v>132</v>
      </c>
      <c r="B4621">
        <v>20240831</v>
      </c>
      <c r="C4621">
        <v>490114</v>
      </c>
      <c r="D4621" t="s">
        <v>6190</v>
      </c>
      <c r="E4621" t="s">
        <v>1085</v>
      </c>
      <c r="F4621">
        <v>0</v>
      </c>
      <c r="G4621">
        <v>-2336823</v>
      </c>
    </row>
    <row r="4622" spans="1:7" hidden="1">
      <c r="A4622" t="s">
        <v>132</v>
      </c>
      <c r="B4622">
        <v>20240831</v>
      </c>
      <c r="C4622">
        <v>490114</v>
      </c>
      <c r="D4622" t="s">
        <v>6190</v>
      </c>
      <c r="E4622" t="s">
        <v>1194</v>
      </c>
      <c r="F4622">
        <v>0</v>
      </c>
      <c r="G4622">
        <v>-57949528</v>
      </c>
    </row>
    <row r="4623" spans="1:7" hidden="1">
      <c r="A4623" t="s">
        <v>132</v>
      </c>
      <c r="B4623">
        <v>20240831</v>
      </c>
      <c r="C4623">
        <v>490114</v>
      </c>
      <c r="D4623" t="s">
        <v>6190</v>
      </c>
      <c r="E4623" t="s">
        <v>1181</v>
      </c>
      <c r="F4623">
        <v>42</v>
      </c>
      <c r="G4623">
        <v>8898732</v>
      </c>
    </row>
    <row r="4624" spans="1:7" hidden="1">
      <c r="A4624" t="s">
        <v>132</v>
      </c>
      <c r="B4624">
        <v>20240831</v>
      </c>
      <c r="C4624">
        <v>490114</v>
      </c>
      <c r="D4624" t="s">
        <v>6190</v>
      </c>
      <c r="E4624" t="s">
        <v>1084</v>
      </c>
      <c r="F4624">
        <v>47</v>
      </c>
      <c r="G4624">
        <v>12583199</v>
      </c>
    </row>
    <row r="4625" spans="1:7" hidden="1">
      <c r="A4625" t="s">
        <v>132</v>
      </c>
      <c r="B4625">
        <v>20240831</v>
      </c>
      <c r="C4625">
        <v>490114</v>
      </c>
      <c r="D4625" t="s">
        <v>6190</v>
      </c>
      <c r="E4625" t="s">
        <v>1035</v>
      </c>
      <c r="F4625">
        <v>411</v>
      </c>
      <c r="G4625">
        <v>11128961</v>
      </c>
    </row>
    <row r="4626" spans="1:7" hidden="1">
      <c r="A4626" t="s">
        <v>132</v>
      </c>
      <c r="B4626">
        <v>20240831</v>
      </c>
      <c r="C4626">
        <v>490114</v>
      </c>
      <c r="D4626" t="s">
        <v>6190</v>
      </c>
      <c r="E4626" t="s">
        <v>1066</v>
      </c>
      <c r="F4626">
        <v>81</v>
      </c>
      <c r="G4626">
        <v>10607122</v>
      </c>
    </row>
    <row r="4627" spans="1:7" hidden="1">
      <c r="A4627" t="s">
        <v>132</v>
      </c>
      <c r="B4627">
        <v>20240831</v>
      </c>
      <c r="C4627">
        <v>490114</v>
      </c>
      <c r="D4627" t="s">
        <v>6190</v>
      </c>
      <c r="E4627" t="s">
        <v>1064</v>
      </c>
      <c r="F4627">
        <v>0</v>
      </c>
      <c r="G4627">
        <v>-771196</v>
      </c>
    </row>
    <row r="4628" spans="1:7" hidden="1">
      <c r="A4628" t="s">
        <v>132</v>
      </c>
      <c r="B4628">
        <v>20240831</v>
      </c>
      <c r="C4628">
        <v>490114</v>
      </c>
      <c r="D4628" t="s">
        <v>6190</v>
      </c>
      <c r="E4628" t="s">
        <v>1092</v>
      </c>
      <c r="F4628">
        <v>0</v>
      </c>
      <c r="G4628">
        <v>-17321933</v>
      </c>
    </row>
    <row r="4629" spans="1:7" hidden="1">
      <c r="A4629" t="s">
        <v>132</v>
      </c>
      <c r="B4629">
        <v>20240831</v>
      </c>
      <c r="C4629">
        <v>490114</v>
      </c>
      <c r="D4629" t="s">
        <v>6190</v>
      </c>
      <c r="E4629" t="s">
        <v>9048</v>
      </c>
      <c r="F4629">
        <v>33</v>
      </c>
      <c r="G4629">
        <v>2173556</v>
      </c>
    </row>
    <row r="4630" spans="1:7" hidden="1">
      <c r="A4630" t="s">
        <v>132</v>
      </c>
      <c r="B4630">
        <v>20240831</v>
      </c>
      <c r="C4630">
        <v>490114</v>
      </c>
      <c r="D4630" t="s">
        <v>6190</v>
      </c>
      <c r="E4630" t="s">
        <v>8342</v>
      </c>
      <c r="F4630">
        <v>81</v>
      </c>
      <c r="G4630">
        <v>49618087</v>
      </c>
    </row>
    <row r="4631" spans="1:7" hidden="1">
      <c r="A4631" t="s">
        <v>132</v>
      </c>
      <c r="B4631">
        <v>20240831</v>
      </c>
      <c r="C4631">
        <v>490114</v>
      </c>
      <c r="D4631" t="s">
        <v>6190</v>
      </c>
      <c r="E4631" t="s">
        <v>1124</v>
      </c>
      <c r="F4631">
        <v>8</v>
      </c>
      <c r="G4631">
        <v>-133195</v>
      </c>
    </row>
    <row r="4632" spans="1:7" hidden="1">
      <c r="A4632" t="s">
        <v>132</v>
      </c>
      <c r="B4632">
        <v>20240831</v>
      </c>
      <c r="C4632">
        <v>490114</v>
      </c>
      <c r="D4632" t="s">
        <v>6190</v>
      </c>
      <c r="E4632" t="s">
        <v>1186</v>
      </c>
      <c r="F4632">
        <v>132</v>
      </c>
      <c r="G4632">
        <v>24291597</v>
      </c>
    </row>
    <row r="4633" spans="1:7" hidden="1">
      <c r="A4633" t="s">
        <v>132</v>
      </c>
      <c r="B4633">
        <v>20240831</v>
      </c>
      <c r="C4633">
        <v>490114</v>
      </c>
      <c r="D4633" t="s">
        <v>6190</v>
      </c>
      <c r="E4633" t="s">
        <v>1582</v>
      </c>
      <c r="F4633">
        <v>132</v>
      </c>
      <c r="G4633">
        <v>-475114</v>
      </c>
    </row>
    <row r="4634" spans="1:7" hidden="1">
      <c r="A4634" t="s">
        <v>132</v>
      </c>
      <c r="B4634">
        <v>20240831</v>
      </c>
      <c r="C4634">
        <v>490114</v>
      </c>
      <c r="D4634" t="s">
        <v>6190</v>
      </c>
      <c r="E4634" t="s">
        <v>8333</v>
      </c>
      <c r="F4634">
        <v>0</v>
      </c>
      <c r="G4634">
        <v>-359</v>
      </c>
    </row>
    <row r="4635" spans="1:7" hidden="1">
      <c r="A4635" t="s">
        <v>132</v>
      </c>
      <c r="B4635">
        <v>20240831</v>
      </c>
      <c r="C4635">
        <v>490114</v>
      </c>
      <c r="D4635" t="s">
        <v>6190</v>
      </c>
      <c r="E4635" t="s">
        <v>1583</v>
      </c>
      <c r="F4635">
        <v>2</v>
      </c>
      <c r="G4635">
        <v>-125196</v>
      </c>
    </row>
    <row r="4636" spans="1:7" hidden="1">
      <c r="A4636" t="s">
        <v>132</v>
      </c>
      <c r="B4636">
        <v>20240831</v>
      </c>
      <c r="C4636">
        <v>490114</v>
      </c>
      <c r="D4636" t="s">
        <v>6190</v>
      </c>
      <c r="E4636" t="s">
        <v>1207</v>
      </c>
      <c r="F4636">
        <v>0</v>
      </c>
      <c r="G4636">
        <v>-5578</v>
      </c>
    </row>
    <row r="4637" spans="1:7" hidden="1">
      <c r="A4637" t="s">
        <v>132</v>
      </c>
      <c r="B4637">
        <v>20240831</v>
      </c>
      <c r="C4637">
        <v>490114</v>
      </c>
      <c r="D4637" t="s">
        <v>6190</v>
      </c>
      <c r="E4637" t="s">
        <v>8358</v>
      </c>
      <c r="F4637">
        <v>0</v>
      </c>
      <c r="G4637">
        <v>-17687634</v>
      </c>
    </row>
    <row r="4638" spans="1:7" hidden="1">
      <c r="A4638" t="s">
        <v>132</v>
      </c>
      <c r="B4638">
        <v>20240901</v>
      </c>
      <c r="C4638">
        <v>490114</v>
      </c>
      <c r="D4638" t="s">
        <v>6190</v>
      </c>
      <c r="E4638" t="s">
        <v>1184</v>
      </c>
      <c r="F4638">
        <v>0</v>
      </c>
      <c r="G4638">
        <v>-339136</v>
      </c>
    </row>
    <row r="4639" spans="1:7" hidden="1">
      <c r="A4639" t="s">
        <v>132</v>
      </c>
      <c r="B4639">
        <v>20240901</v>
      </c>
      <c r="C4639">
        <v>490114</v>
      </c>
      <c r="D4639" t="s">
        <v>6190</v>
      </c>
      <c r="E4639" t="s">
        <v>1581</v>
      </c>
      <c r="F4639">
        <v>61</v>
      </c>
      <c r="G4639">
        <v>-22091572</v>
      </c>
    </row>
    <row r="4640" spans="1:7" hidden="1">
      <c r="A4640" t="s">
        <v>132</v>
      </c>
      <c r="B4640">
        <v>20240901</v>
      </c>
      <c r="C4640">
        <v>490114</v>
      </c>
      <c r="D4640" t="s">
        <v>6190</v>
      </c>
      <c r="E4640" t="s">
        <v>1085</v>
      </c>
      <c r="F4640">
        <v>0</v>
      </c>
      <c r="G4640">
        <v>-2336823</v>
      </c>
    </row>
    <row r="4641" spans="1:7" hidden="1">
      <c r="A4641" t="s">
        <v>132</v>
      </c>
      <c r="B4641">
        <v>20240901</v>
      </c>
      <c r="C4641">
        <v>490114</v>
      </c>
      <c r="D4641" t="s">
        <v>6190</v>
      </c>
      <c r="E4641" t="s">
        <v>1194</v>
      </c>
      <c r="F4641">
        <v>0</v>
      </c>
      <c r="G4641">
        <v>-57949528</v>
      </c>
    </row>
    <row r="4642" spans="1:7" hidden="1">
      <c r="A4642" t="s">
        <v>132</v>
      </c>
      <c r="B4642">
        <v>20240901</v>
      </c>
      <c r="C4642">
        <v>490114</v>
      </c>
      <c r="D4642" t="s">
        <v>6190</v>
      </c>
      <c r="E4642" t="s">
        <v>1181</v>
      </c>
      <c r="F4642">
        <v>42</v>
      </c>
      <c r="G4642">
        <v>8898774</v>
      </c>
    </row>
    <row r="4643" spans="1:7" hidden="1">
      <c r="A4643" t="s">
        <v>132</v>
      </c>
      <c r="B4643">
        <v>20240901</v>
      </c>
      <c r="C4643">
        <v>490114</v>
      </c>
      <c r="D4643" t="s">
        <v>6190</v>
      </c>
      <c r="E4643" t="s">
        <v>1084</v>
      </c>
      <c r="F4643">
        <v>47</v>
      </c>
      <c r="G4643">
        <v>12583246</v>
      </c>
    </row>
    <row r="4644" spans="1:7" hidden="1">
      <c r="A4644" t="s">
        <v>132</v>
      </c>
      <c r="B4644">
        <v>20240901</v>
      </c>
      <c r="C4644">
        <v>490114</v>
      </c>
      <c r="D4644" t="s">
        <v>6190</v>
      </c>
      <c r="E4644" t="s">
        <v>1035</v>
      </c>
      <c r="F4644">
        <v>411</v>
      </c>
      <c r="G4644">
        <v>11129372</v>
      </c>
    </row>
    <row r="4645" spans="1:7" hidden="1">
      <c r="A4645" t="s">
        <v>132</v>
      </c>
      <c r="B4645">
        <v>20240901</v>
      </c>
      <c r="C4645">
        <v>490114</v>
      </c>
      <c r="D4645" t="s">
        <v>6190</v>
      </c>
      <c r="E4645" t="s">
        <v>1066</v>
      </c>
      <c r="F4645">
        <v>81</v>
      </c>
      <c r="G4645">
        <v>10607203</v>
      </c>
    </row>
    <row r="4646" spans="1:7" hidden="1">
      <c r="A4646" t="s">
        <v>132</v>
      </c>
      <c r="B4646">
        <v>20240901</v>
      </c>
      <c r="C4646">
        <v>490114</v>
      </c>
      <c r="D4646" t="s">
        <v>6190</v>
      </c>
      <c r="E4646" t="s">
        <v>1064</v>
      </c>
      <c r="F4646">
        <v>0</v>
      </c>
      <c r="G4646">
        <v>-771196</v>
      </c>
    </row>
    <row r="4647" spans="1:7" hidden="1">
      <c r="A4647" t="s">
        <v>132</v>
      </c>
      <c r="B4647">
        <v>20240901</v>
      </c>
      <c r="C4647">
        <v>490114</v>
      </c>
      <c r="D4647" t="s">
        <v>6190</v>
      </c>
      <c r="E4647" t="s">
        <v>1092</v>
      </c>
      <c r="F4647">
        <v>0</v>
      </c>
      <c r="G4647">
        <v>-17321933</v>
      </c>
    </row>
    <row r="4648" spans="1:7" hidden="1">
      <c r="A4648" t="s">
        <v>132</v>
      </c>
      <c r="B4648">
        <v>20240901</v>
      </c>
      <c r="C4648">
        <v>490114</v>
      </c>
      <c r="D4648" t="s">
        <v>6190</v>
      </c>
      <c r="E4648" t="s">
        <v>9048</v>
      </c>
      <c r="F4648">
        <v>33</v>
      </c>
      <c r="G4648">
        <v>2173589</v>
      </c>
    </row>
    <row r="4649" spans="1:7" hidden="1">
      <c r="A4649" t="s">
        <v>132</v>
      </c>
      <c r="B4649">
        <v>20240901</v>
      </c>
      <c r="C4649">
        <v>490114</v>
      </c>
      <c r="D4649" t="s">
        <v>6190</v>
      </c>
      <c r="E4649" t="s">
        <v>8342</v>
      </c>
      <c r="F4649">
        <v>81</v>
      </c>
      <c r="G4649">
        <v>49618168</v>
      </c>
    </row>
    <row r="4650" spans="1:7" hidden="1">
      <c r="A4650" t="s">
        <v>132</v>
      </c>
      <c r="B4650">
        <v>20240901</v>
      </c>
      <c r="C4650">
        <v>490114</v>
      </c>
      <c r="D4650" t="s">
        <v>6190</v>
      </c>
      <c r="E4650" t="s">
        <v>1124</v>
      </c>
      <c r="F4650">
        <v>8</v>
      </c>
      <c r="G4650">
        <v>-133187</v>
      </c>
    </row>
    <row r="4651" spans="1:7" hidden="1">
      <c r="A4651" t="s">
        <v>132</v>
      </c>
      <c r="B4651">
        <v>20240901</v>
      </c>
      <c r="C4651">
        <v>490114</v>
      </c>
      <c r="D4651" t="s">
        <v>6190</v>
      </c>
      <c r="E4651" t="s">
        <v>1186</v>
      </c>
      <c r="F4651">
        <v>132</v>
      </c>
      <c r="G4651">
        <v>24291729</v>
      </c>
    </row>
    <row r="4652" spans="1:7" hidden="1">
      <c r="A4652" t="s">
        <v>132</v>
      </c>
      <c r="B4652">
        <v>20240901</v>
      </c>
      <c r="C4652">
        <v>490114</v>
      </c>
      <c r="D4652" t="s">
        <v>6190</v>
      </c>
      <c r="E4652" t="s">
        <v>1582</v>
      </c>
      <c r="F4652">
        <v>132</v>
      </c>
      <c r="G4652">
        <v>-474982</v>
      </c>
    </row>
    <row r="4653" spans="1:7" hidden="1">
      <c r="A4653" t="s">
        <v>132</v>
      </c>
      <c r="B4653">
        <v>20240901</v>
      </c>
      <c r="C4653">
        <v>490114</v>
      </c>
      <c r="D4653" t="s">
        <v>6190</v>
      </c>
      <c r="E4653" t="s">
        <v>8333</v>
      </c>
      <c r="F4653">
        <v>0</v>
      </c>
      <c r="G4653">
        <v>-359</v>
      </c>
    </row>
    <row r="4654" spans="1:7" hidden="1">
      <c r="A4654" t="s">
        <v>132</v>
      </c>
      <c r="B4654">
        <v>20240901</v>
      </c>
      <c r="C4654">
        <v>490114</v>
      </c>
      <c r="D4654" t="s">
        <v>6190</v>
      </c>
      <c r="E4654" t="s">
        <v>1583</v>
      </c>
      <c r="F4654">
        <v>2</v>
      </c>
      <c r="G4654">
        <v>-125194</v>
      </c>
    </row>
    <row r="4655" spans="1:7" hidden="1">
      <c r="A4655" t="s">
        <v>132</v>
      </c>
      <c r="B4655">
        <v>20240901</v>
      </c>
      <c r="C4655">
        <v>490114</v>
      </c>
      <c r="D4655" t="s">
        <v>6190</v>
      </c>
      <c r="E4655" t="s">
        <v>1207</v>
      </c>
      <c r="F4655">
        <v>0</v>
      </c>
      <c r="G4655">
        <v>-5578</v>
      </c>
    </row>
    <row r="4656" spans="1:7" hidden="1">
      <c r="A4656" t="s">
        <v>132</v>
      </c>
      <c r="B4656">
        <v>20240901</v>
      </c>
      <c r="C4656">
        <v>490114</v>
      </c>
      <c r="D4656" t="s">
        <v>6190</v>
      </c>
      <c r="E4656" t="s">
        <v>8358</v>
      </c>
      <c r="F4656">
        <v>0</v>
      </c>
      <c r="G4656">
        <v>-17687634</v>
      </c>
    </row>
    <row r="4657" spans="1:7" hidden="1">
      <c r="A4657" t="s">
        <v>132</v>
      </c>
      <c r="B4657">
        <v>20240902</v>
      </c>
      <c r="C4657">
        <v>490114</v>
      </c>
      <c r="D4657" t="s">
        <v>6190</v>
      </c>
      <c r="E4657" t="s">
        <v>1184</v>
      </c>
      <c r="F4657">
        <v>0</v>
      </c>
      <c r="G4657">
        <v>-339136</v>
      </c>
    </row>
    <row r="4658" spans="1:7" hidden="1">
      <c r="A4658" t="s">
        <v>132</v>
      </c>
      <c r="B4658">
        <v>20240902</v>
      </c>
      <c r="C4658">
        <v>490114</v>
      </c>
      <c r="D4658" t="s">
        <v>6190</v>
      </c>
      <c r="E4658" t="s">
        <v>1581</v>
      </c>
      <c r="F4658">
        <v>61</v>
      </c>
      <c r="G4658">
        <v>-22091511</v>
      </c>
    </row>
    <row r="4659" spans="1:7" hidden="1">
      <c r="A4659" t="s">
        <v>132</v>
      </c>
      <c r="B4659">
        <v>20240902</v>
      </c>
      <c r="C4659">
        <v>490114</v>
      </c>
      <c r="D4659" t="s">
        <v>6190</v>
      </c>
      <c r="E4659" t="s">
        <v>1085</v>
      </c>
      <c r="F4659">
        <v>0</v>
      </c>
      <c r="G4659">
        <v>-2336823</v>
      </c>
    </row>
    <row r="4660" spans="1:7" hidden="1">
      <c r="A4660" t="s">
        <v>132</v>
      </c>
      <c r="B4660">
        <v>20240902</v>
      </c>
      <c r="C4660">
        <v>490114</v>
      </c>
      <c r="D4660" t="s">
        <v>6190</v>
      </c>
      <c r="E4660" t="s">
        <v>1194</v>
      </c>
      <c r="F4660">
        <v>0</v>
      </c>
      <c r="G4660">
        <v>-57949528</v>
      </c>
    </row>
    <row r="4661" spans="1:7" hidden="1">
      <c r="A4661" t="s">
        <v>132</v>
      </c>
      <c r="B4661">
        <v>20240902</v>
      </c>
      <c r="C4661">
        <v>490114</v>
      </c>
      <c r="D4661" t="s">
        <v>6190</v>
      </c>
      <c r="E4661" t="s">
        <v>1181</v>
      </c>
      <c r="F4661">
        <v>42</v>
      </c>
      <c r="G4661">
        <v>8898816</v>
      </c>
    </row>
    <row r="4662" spans="1:7" hidden="1">
      <c r="A4662" t="s">
        <v>132</v>
      </c>
      <c r="B4662">
        <v>20240902</v>
      </c>
      <c r="C4662">
        <v>490114</v>
      </c>
      <c r="D4662" t="s">
        <v>6190</v>
      </c>
      <c r="E4662" t="s">
        <v>1084</v>
      </c>
      <c r="F4662">
        <v>47</v>
      </c>
      <c r="G4662">
        <v>12583293</v>
      </c>
    </row>
    <row r="4663" spans="1:7" hidden="1">
      <c r="A4663" t="s">
        <v>132</v>
      </c>
      <c r="B4663">
        <v>20240902</v>
      </c>
      <c r="C4663">
        <v>490114</v>
      </c>
      <c r="D4663" t="s">
        <v>6190</v>
      </c>
      <c r="E4663" t="s">
        <v>1035</v>
      </c>
      <c r="F4663">
        <v>412</v>
      </c>
      <c r="G4663">
        <v>11129784</v>
      </c>
    </row>
    <row r="4664" spans="1:7" hidden="1">
      <c r="A4664" t="s">
        <v>132</v>
      </c>
      <c r="B4664">
        <v>20240902</v>
      </c>
      <c r="C4664">
        <v>490114</v>
      </c>
      <c r="D4664" t="s">
        <v>6190</v>
      </c>
      <c r="E4664" t="s">
        <v>1066</v>
      </c>
      <c r="F4664">
        <v>81</v>
      </c>
      <c r="G4664">
        <v>10607284</v>
      </c>
    </row>
    <row r="4665" spans="1:7" hidden="1">
      <c r="A4665" t="s">
        <v>132</v>
      </c>
      <c r="B4665">
        <v>20240902</v>
      </c>
      <c r="C4665">
        <v>490114</v>
      </c>
      <c r="D4665" t="s">
        <v>6190</v>
      </c>
      <c r="E4665" t="s">
        <v>1064</v>
      </c>
      <c r="F4665">
        <v>0</v>
      </c>
      <c r="G4665">
        <v>-771196</v>
      </c>
    </row>
    <row r="4666" spans="1:7" hidden="1">
      <c r="A4666" t="s">
        <v>132</v>
      </c>
      <c r="B4666">
        <v>20240902</v>
      </c>
      <c r="C4666">
        <v>490114</v>
      </c>
      <c r="D4666" t="s">
        <v>6190</v>
      </c>
      <c r="E4666" t="s">
        <v>1092</v>
      </c>
      <c r="F4666">
        <v>0</v>
      </c>
      <c r="G4666">
        <v>-17321933</v>
      </c>
    </row>
    <row r="4667" spans="1:7" hidden="1">
      <c r="A4667" t="s">
        <v>132</v>
      </c>
      <c r="B4667">
        <v>20240902</v>
      </c>
      <c r="C4667">
        <v>490114</v>
      </c>
      <c r="D4667" t="s">
        <v>6190</v>
      </c>
      <c r="E4667" t="s">
        <v>9048</v>
      </c>
      <c r="F4667">
        <v>33</v>
      </c>
      <c r="G4667">
        <v>2173622</v>
      </c>
    </row>
    <row r="4668" spans="1:7" hidden="1">
      <c r="A4668" t="s">
        <v>132</v>
      </c>
      <c r="B4668">
        <v>20240902</v>
      </c>
      <c r="C4668">
        <v>490114</v>
      </c>
      <c r="D4668" t="s">
        <v>6190</v>
      </c>
      <c r="E4668" t="s">
        <v>8342</v>
      </c>
      <c r="F4668">
        <v>81</v>
      </c>
      <c r="G4668">
        <v>49618249</v>
      </c>
    </row>
    <row r="4669" spans="1:7" hidden="1">
      <c r="A4669" t="s">
        <v>132</v>
      </c>
      <c r="B4669">
        <v>20240902</v>
      </c>
      <c r="C4669">
        <v>490114</v>
      </c>
      <c r="D4669" t="s">
        <v>6190</v>
      </c>
      <c r="E4669" t="s">
        <v>1124</v>
      </c>
      <c r="F4669">
        <v>8</v>
      </c>
      <c r="G4669">
        <v>-133179</v>
      </c>
    </row>
    <row r="4670" spans="1:7" hidden="1">
      <c r="A4670" t="s">
        <v>132</v>
      </c>
      <c r="B4670">
        <v>20240902</v>
      </c>
      <c r="C4670">
        <v>490114</v>
      </c>
      <c r="D4670" t="s">
        <v>6190</v>
      </c>
      <c r="E4670" t="s">
        <v>1186</v>
      </c>
      <c r="F4670">
        <v>132</v>
      </c>
      <c r="G4670">
        <v>24291861</v>
      </c>
    </row>
    <row r="4671" spans="1:7" hidden="1">
      <c r="A4671" t="s">
        <v>132</v>
      </c>
      <c r="B4671">
        <v>20240902</v>
      </c>
      <c r="C4671">
        <v>490114</v>
      </c>
      <c r="D4671" t="s">
        <v>6190</v>
      </c>
      <c r="E4671" t="s">
        <v>1582</v>
      </c>
      <c r="F4671">
        <v>132</v>
      </c>
      <c r="G4671">
        <v>-474850</v>
      </c>
    </row>
    <row r="4672" spans="1:7" hidden="1">
      <c r="A4672" t="s">
        <v>132</v>
      </c>
      <c r="B4672">
        <v>20240902</v>
      </c>
      <c r="C4672">
        <v>490114</v>
      </c>
      <c r="D4672" t="s">
        <v>6190</v>
      </c>
      <c r="E4672" t="s">
        <v>8333</v>
      </c>
      <c r="F4672">
        <v>0</v>
      </c>
      <c r="G4672">
        <v>-359</v>
      </c>
    </row>
    <row r="4673" spans="1:7" hidden="1">
      <c r="A4673" t="s">
        <v>132</v>
      </c>
      <c r="B4673">
        <v>20240902</v>
      </c>
      <c r="C4673">
        <v>490114</v>
      </c>
      <c r="D4673" t="s">
        <v>6190</v>
      </c>
      <c r="E4673" t="s">
        <v>1583</v>
      </c>
      <c r="F4673">
        <v>2</v>
      </c>
      <c r="G4673">
        <v>-125192</v>
      </c>
    </row>
    <row r="4674" spans="1:7" hidden="1">
      <c r="A4674" t="s">
        <v>132</v>
      </c>
      <c r="B4674">
        <v>20240902</v>
      </c>
      <c r="C4674">
        <v>490114</v>
      </c>
      <c r="D4674" t="s">
        <v>6190</v>
      </c>
      <c r="E4674" t="s">
        <v>1207</v>
      </c>
      <c r="F4674">
        <v>0</v>
      </c>
      <c r="G4674">
        <v>-5578</v>
      </c>
    </row>
    <row r="4675" spans="1:7" hidden="1">
      <c r="A4675" t="s">
        <v>132</v>
      </c>
      <c r="B4675">
        <v>20240902</v>
      </c>
      <c r="C4675">
        <v>490114</v>
      </c>
      <c r="D4675" t="s">
        <v>6190</v>
      </c>
      <c r="E4675" t="s">
        <v>8358</v>
      </c>
      <c r="F4675">
        <v>0</v>
      </c>
      <c r="G4675">
        <v>-17687634</v>
      </c>
    </row>
    <row r="4676" spans="1:7" hidden="1">
      <c r="A4676" t="s">
        <v>132</v>
      </c>
      <c r="B4676">
        <v>20240903</v>
      </c>
      <c r="C4676">
        <v>490114</v>
      </c>
      <c r="D4676" t="s">
        <v>6190</v>
      </c>
      <c r="E4676" t="s">
        <v>1184</v>
      </c>
      <c r="F4676">
        <v>0</v>
      </c>
      <c r="G4676">
        <v>-339136</v>
      </c>
    </row>
    <row r="4677" spans="1:7" hidden="1">
      <c r="A4677" t="s">
        <v>132</v>
      </c>
      <c r="B4677">
        <v>20240903</v>
      </c>
      <c r="C4677">
        <v>490114</v>
      </c>
      <c r="D4677" t="s">
        <v>6190</v>
      </c>
      <c r="E4677" t="s">
        <v>1581</v>
      </c>
      <c r="F4677">
        <v>60</v>
      </c>
      <c r="G4677">
        <v>-22091451</v>
      </c>
    </row>
    <row r="4678" spans="1:7" hidden="1">
      <c r="A4678" t="s">
        <v>132</v>
      </c>
      <c r="B4678">
        <v>20240903</v>
      </c>
      <c r="C4678">
        <v>490114</v>
      </c>
      <c r="D4678" t="s">
        <v>6190</v>
      </c>
      <c r="E4678" t="s">
        <v>1085</v>
      </c>
      <c r="F4678">
        <v>0</v>
      </c>
      <c r="G4678">
        <v>-2336823</v>
      </c>
    </row>
    <row r="4679" spans="1:7" hidden="1">
      <c r="A4679" t="s">
        <v>132</v>
      </c>
      <c r="B4679">
        <v>20240903</v>
      </c>
      <c r="C4679">
        <v>490114</v>
      </c>
      <c r="D4679" t="s">
        <v>6190</v>
      </c>
      <c r="E4679" t="s">
        <v>1194</v>
      </c>
      <c r="F4679">
        <v>0</v>
      </c>
      <c r="G4679">
        <v>-57949528</v>
      </c>
    </row>
    <row r="4680" spans="1:7" hidden="1">
      <c r="A4680" t="s">
        <v>132</v>
      </c>
      <c r="B4680">
        <v>20240903</v>
      </c>
      <c r="C4680">
        <v>490114</v>
      </c>
      <c r="D4680" t="s">
        <v>6190</v>
      </c>
      <c r="E4680" t="s">
        <v>1181</v>
      </c>
      <c r="F4680">
        <v>41</v>
      </c>
      <c r="G4680">
        <v>8898857</v>
      </c>
    </row>
    <row r="4681" spans="1:7" hidden="1">
      <c r="A4681" t="s">
        <v>132</v>
      </c>
      <c r="B4681">
        <v>20240903</v>
      </c>
      <c r="C4681">
        <v>490114</v>
      </c>
      <c r="D4681" t="s">
        <v>6190</v>
      </c>
      <c r="E4681" t="s">
        <v>1084</v>
      </c>
      <c r="F4681">
        <v>47</v>
      </c>
      <c r="G4681">
        <v>12583340</v>
      </c>
    </row>
    <row r="4682" spans="1:7" hidden="1">
      <c r="A4682" t="s">
        <v>132</v>
      </c>
      <c r="B4682">
        <v>20240903</v>
      </c>
      <c r="C4682">
        <v>490114</v>
      </c>
      <c r="D4682" t="s">
        <v>6190</v>
      </c>
      <c r="E4682" t="s">
        <v>1035</v>
      </c>
      <c r="F4682">
        <v>403</v>
      </c>
      <c r="G4682">
        <v>11130187</v>
      </c>
    </row>
    <row r="4683" spans="1:7" hidden="1">
      <c r="A4683" t="s">
        <v>132</v>
      </c>
      <c r="B4683">
        <v>20240903</v>
      </c>
      <c r="C4683">
        <v>490114</v>
      </c>
      <c r="D4683" t="s">
        <v>6190</v>
      </c>
      <c r="E4683" t="s">
        <v>1066</v>
      </c>
      <c r="F4683">
        <v>80</v>
      </c>
      <c r="G4683">
        <v>10607364</v>
      </c>
    </row>
    <row r="4684" spans="1:7" hidden="1">
      <c r="A4684" t="s">
        <v>132</v>
      </c>
      <c r="B4684">
        <v>20240903</v>
      </c>
      <c r="C4684">
        <v>490114</v>
      </c>
      <c r="D4684" t="s">
        <v>6190</v>
      </c>
      <c r="E4684" t="s">
        <v>1064</v>
      </c>
      <c r="F4684">
        <v>0</v>
      </c>
      <c r="G4684">
        <v>-771196</v>
      </c>
    </row>
    <row r="4685" spans="1:7" hidden="1">
      <c r="A4685" t="s">
        <v>132</v>
      </c>
      <c r="B4685">
        <v>20240903</v>
      </c>
      <c r="C4685">
        <v>490114</v>
      </c>
      <c r="D4685" t="s">
        <v>6190</v>
      </c>
      <c r="E4685" t="s">
        <v>1092</v>
      </c>
      <c r="F4685">
        <v>0</v>
      </c>
      <c r="G4685">
        <v>-17321933</v>
      </c>
    </row>
    <row r="4686" spans="1:7" hidden="1">
      <c r="A4686" t="s">
        <v>132</v>
      </c>
      <c r="B4686">
        <v>20240903</v>
      </c>
      <c r="C4686">
        <v>490114</v>
      </c>
      <c r="D4686" t="s">
        <v>6190</v>
      </c>
      <c r="E4686" t="s">
        <v>9048</v>
      </c>
      <c r="F4686">
        <v>33</v>
      </c>
      <c r="G4686">
        <v>2173655</v>
      </c>
    </row>
    <row r="4687" spans="1:7" hidden="1">
      <c r="A4687" t="s">
        <v>132</v>
      </c>
      <c r="B4687">
        <v>20240903</v>
      </c>
      <c r="C4687">
        <v>490114</v>
      </c>
      <c r="D4687" t="s">
        <v>6190</v>
      </c>
      <c r="E4687" t="s">
        <v>8342</v>
      </c>
      <c r="F4687">
        <v>80</v>
      </c>
      <c r="G4687">
        <v>49618329</v>
      </c>
    </row>
    <row r="4688" spans="1:7" hidden="1">
      <c r="A4688" t="s">
        <v>132</v>
      </c>
      <c r="B4688">
        <v>20240903</v>
      </c>
      <c r="C4688">
        <v>490114</v>
      </c>
      <c r="D4688" t="s">
        <v>6190</v>
      </c>
      <c r="E4688" t="s">
        <v>1124</v>
      </c>
      <c r="F4688">
        <v>8</v>
      </c>
      <c r="G4688">
        <v>-133171</v>
      </c>
    </row>
    <row r="4689" spans="1:7" hidden="1">
      <c r="A4689" t="s">
        <v>132</v>
      </c>
      <c r="B4689">
        <v>20240903</v>
      </c>
      <c r="C4689">
        <v>490114</v>
      </c>
      <c r="D4689" t="s">
        <v>6190</v>
      </c>
      <c r="E4689" t="s">
        <v>1186</v>
      </c>
      <c r="F4689">
        <v>129</v>
      </c>
      <c r="G4689">
        <v>24291990</v>
      </c>
    </row>
    <row r="4690" spans="1:7" hidden="1">
      <c r="A4690" t="s">
        <v>132</v>
      </c>
      <c r="B4690">
        <v>20240903</v>
      </c>
      <c r="C4690">
        <v>490114</v>
      </c>
      <c r="D4690" t="s">
        <v>6190</v>
      </c>
      <c r="E4690" t="s">
        <v>1582</v>
      </c>
      <c r="F4690">
        <v>129</v>
      </c>
      <c r="G4690">
        <v>-474721</v>
      </c>
    </row>
    <row r="4691" spans="1:7" hidden="1">
      <c r="A4691" t="s">
        <v>132</v>
      </c>
      <c r="B4691">
        <v>20240903</v>
      </c>
      <c r="C4691">
        <v>490114</v>
      </c>
      <c r="D4691" t="s">
        <v>6190</v>
      </c>
      <c r="E4691" t="s">
        <v>8333</v>
      </c>
      <c r="F4691">
        <v>0</v>
      </c>
      <c r="G4691">
        <v>-359</v>
      </c>
    </row>
    <row r="4692" spans="1:7" hidden="1">
      <c r="A4692" t="s">
        <v>132</v>
      </c>
      <c r="B4692">
        <v>20240903</v>
      </c>
      <c r="C4692">
        <v>490114</v>
      </c>
      <c r="D4692" t="s">
        <v>6190</v>
      </c>
      <c r="E4692" t="s">
        <v>1583</v>
      </c>
      <c r="F4692">
        <v>2</v>
      </c>
      <c r="G4692">
        <v>-125190</v>
      </c>
    </row>
    <row r="4693" spans="1:7" hidden="1">
      <c r="A4693" t="s">
        <v>132</v>
      </c>
      <c r="B4693">
        <v>20240903</v>
      </c>
      <c r="C4693">
        <v>490114</v>
      </c>
      <c r="D4693" t="s">
        <v>6190</v>
      </c>
      <c r="E4693" t="s">
        <v>1207</v>
      </c>
      <c r="F4693">
        <v>0</v>
      </c>
      <c r="G4693">
        <v>-5578</v>
      </c>
    </row>
    <row r="4694" spans="1:7" hidden="1">
      <c r="A4694" t="s">
        <v>132</v>
      </c>
      <c r="B4694">
        <v>20240903</v>
      </c>
      <c r="C4694">
        <v>490114</v>
      </c>
      <c r="D4694" t="s">
        <v>6190</v>
      </c>
      <c r="E4694" t="s">
        <v>8358</v>
      </c>
      <c r="F4694">
        <v>0</v>
      </c>
      <c r="G4694">
        <v>-17687634</v>
      </c>
    </row>
    <row r="4695" spans="1:7" hidden="1">
      <c r="A4695" t="s">
        <v>132</v>
      </c>
      <c r="B4695">
        <v>20240904</v>
      </c>
      <c r="C4695">
        <v>490114</v>
      </c>
      <c r="D4695" t="s">
        <v>6190</v>
      </c>
      <c r="E4695" t="s">
        <v>1184</v>
      </c>
      <c r="F4695">
        <v>0</v>
      </c>
      <c r="G4695">
        <v>-339136</v>
      </c>
    </row>
    <row r="4696" spans="1:7" hidden="1">
      <c r="A4696" t="s">
        <v>132</v>
      </c>
      <c r="B4696">
        <v>20240904</v>
      </c>
      <c r="C4696">
        <v>490114</v>
      </c>
      <c r="D4696" t="s">
        <v>6190</v>
      </c>
      <c r="E4696" t="s">
        <v>1581</v>
      </c>
      <c r="F4696">
        <v>56</v>
      </c>
      <c r="G4696">
        <v>-22091395</v>
      </c>
    </row>
    <row r="4697" spans="1:7" hidden="1">
      <c r="A4697" t="s">
        <v>132</v>
      </c>
      <c r="B4697">
        <v>20240904</v>
      </c>
      <c r="C4697">
        <v>490114</v>
      </c>
      <c r="D4697" t="s">
        <v>6190</v>
      </c>
      <c r="E4697" t="s">
        <v>1085</v>
      </c>
      <c r="F4697">
        <v>0</v>
      </c>
      <c r="G4697">
        <v>-2336823</v>
      </c>
    </row>
    <row r="4698" spans="1:7" hidden="1">
      <c r="A4698" t="s">
        <v>132</v>
      </c>
      <c r="B4698">
        <v>20240904</v>
      </c>
      <c r="C4698">
        <v>490114</v>
      </c>
      <c r="D4698" t="s">
        <v>6190</v>
      </c>
      <c r="E4698" t="s">
        <v>1194</v>
      </c>
      <c r="F4698">
        <v>0</v>
      </c>
      <c r="G4698">
        <v>-57949528</v>
      </c>
    </row>
    <row r="4699" spans="1:7" hidden="1">
      <c r="A4699" t="s">
        <v>132</v>
      </c>
      <c r="B4699">
        <v>20240904</v>
      </c>
      <c r="C4699">
        <v>490114</v>
      </c>
      <c r="D4699" t="s">
        <v>6190</v>
      </c>
      <c r="E4699" t="s">
        <v>1181</v>
      </c>
      <c r="F4699">
        <v>38</v>
      </c>
      <c r="G4699">
        <v>8898895</v>
      </c>
    </row>
    <row r="4700" spans="1:7" hidden="1">
      <c r="A4700" t="s">
        <v>132</v>
      </c>
      <c r="B4700">
        <v>20240904</v>
      </c>
      <c r="C4700">
        <v>490114</v>
      </c>
      <c r="D4700" t="s">
        <v>6190</v>
      </c>
      <c r="E4700" t="s">
        <v>1084</v>
      </c>
      <c r="F4700">
        <v>43</v>
      </c>
      <c r="G4700">
        <v>12583383</v>
      </c>
    </row>
    <row r="4701" spans="1:7" hidden="1">
      <c r="A4701" t="s">
        <v>132</v>
      </c>
      <c r="B4701">
        <v>20240904</v>
      </c>
      <c r="C4701">
        <v>490114</v>
      </c>
      <c r="D4701" t="s">
        <v>6190</v>
      </c>
      <c r="E4701" t="s">
        <v>1035</v>
      </c>
      <c r="F4701">
        <v>377</v>
      </c>
      <c r="G4701">
        <v>11130564</v>
      </c>
    </row>
    <row r="4702" spans="1:7" hidden="1">
      <c r="A4702" t="s">
        <v>132</v>
      </c>
      <c r="B4702">
        <v>20240904</v>
      </c>
      <c r="C4702">
        <v>490114</v>
      </c>
      <c r="D4702" t="s">
        <v>6190</v>
      </c>
      <c r="E4702" t="s">
        <v>1066</v>
      </c>
      <c r="F4702">
        <v>74</v>
      </c>
      <c r="G4702">
        <v>10607438</v>
      </c>
    </row>
    <row r="4703" spans="1:7" hidden="1">
      <c r="A4703" t="s">
        <v>132</v>
      </c>
      <c r="B4703">
        <v>20240904</v>
      </c>
      <c r="C4703">
        <v>490114</v>
      </c>
      <c r="D4703" t="s">
        <v>6190</v>
      </c>
      <c r="E4703" t="s">
        <v>1064</v>
      </c>
      <c r="F4703">
        <v>0</v>
      </c>
      <c r="G4703">
        <v>-771196</v>
      </c>
    </row>
    <row r="4704" spans="1:7" hidden="1">
      <c r="A4704" t="s">
        <v>132</v>
      </c>
      <c r="B4704">
        <v>20240904</v>
      </c>
      <c r="C4704">
        <v>490114</v>
      </c>
      <c r="D4704" t="s">
        <v>6190</v>
      </c>
      <c r="E4704" t="s">
        <v>1092</v>
      </c>
      <c r="F4704">
        <v>0</v>
      </c>
      <c r="G4704">
        <v>-17321933</v>
      </c>
    </row>
    <row r="4705" spans="1:7" hidden="1">
      <c r="A4705" t="s">
        <v>132</v>
      </c>
      <c r="B4705">
        <v>20240904</v>
      </c>
      <c r="C4705">
        <v>490114</v>
      </c>
      <c r="D4705" t="s">
        <v>6190</v>
      </c>
      <c r="E4705" t="s">
        <v>9048</v>
      </c>
      <c r="F4705">
        <v>30</v>
      </c>
      <c r="G4705">
        <v>2173685</v>
      </c>
    </row>
    <row r="4706" spans="1:7" hidden="1">
      <c r="A4706" t="s">
        <v>132</v>
      </c>
      <c r="B4706">
        <v>20240904</v>
      </c>
      <c r="C4706">
        <v>490114</v>
      </c>
      <c r="D4706" t="s">
        <v>6190</v>
      </c>
      <c r="E4706" t="s">
        <v>8342</v>
      </c>
      <c r="F4706">
        <v>74</v>
      </c>
      <c r="G4706">
        <v>49618403</v>
      </c>
    </row>
    <row r="4707" spans="1:7" hidden="1">
      <c r="A4707" t="s">
        <v>132</v>
      </c>
      <c r="B4707">
        <v>20240904</v>
      </c>
      <c r="C4707">
        <v>490114</v>
      </c>
      <c r="D4707" t="s">
        <v>6190</v>
      </c>
      <c r="E4707" t="s">
        <v>1124</v>
      </c>
      <c r="F4707">
        <v>7</v>
      </c>
      <c r="G4707">
        <v>-133164</v>
      </c>
    </row>
    <row r="4708" spans="1:7" hidden="1">
      <c r="A4708" t="s">
        <v>132</v>
      </c>
      <c r="B4708">
        <v>20240904</v>
      </c>
      <c r="C4708">
        <v>490114</v>
      </c>
      <c r="D4708" t="s">
        <v>6190</v>
      </c>
      <c r="E4708" t="s">
        <v>1186</v>
      </c>
      <c r="F4708">
        <v>121</v>
      </c>
      <c r="G4708">
        <v>24292111</v>
      </c>
    </row>
    <row r="4709" spans="1:7" hidden="1">
      <c r="A4709" t="s">
        <v>132</v>
      </c>
      <c r="B4709">
        <v>20240904</v>
      </c>
      <c r="C4709">
        <v>490114</v>
      </c>
      <c r="D4709" t="s">
        <v>6190</v>
      </c>
      <c r="E4709" t="s">
        <v>1582</v>
      </c>
      <c r="F4709">
        <v>121</v>
      </c>
      <c r="G4709">
        <v>-474600</v>
      </c>
    </row>
    <row r="4710" spans="1:7" hidden="1">
      <c r="A4710" t="s">
        <v>132</v>
      </c>
      <c r="B4710">
        <v>20240904</v>
      </c>
      <c r="C4710">
        <v>490114</v>
      </c>
      <c r="D4710" t="s">
        <v>6190</v>
      </c>
      <c r="E4710" t="s">
        <v>8333</v>
      </c>
      <c r="F4710">
        <v>0</v>
      </c>
      <c r="G4710">
        <v>-359</v>
      </c>
    </row>
    <row r="4711" spans="1:7" hidden="1">
      <c r="A4711" t="s">
        <v>132</v>
      </c>
      <c r="B4711">
        <v>20240904</v>
      </c>
      <c r="C4711">
        <v>490114</v>
      </c>
      <c r="D4711" t="s">
        <v>6190</v>
      </c>
      <c r="E4711" t="s">
        <v>1583</v>
      </c>
      <c r="F4711">
        <v>2</v>
      </c>
      <c r="G4711">
        <v>-125188</v>
      </c>
    </row>
    <row r="4712" spans="1:7" hidden="1">
      <c r="A4712" t="s">
        <v>132</v>
      </c>
      <c r="B4712">
        <v>20240904</v>
      </c>
      <c r="C4712">
        <v>490114</v>
      </c>
      <c r="D4712" t="s">
        <v>6190</v>
      </c>
      <c r="E4712" t="s">
        <v>1207</v>
      </c>
      <c r="F4712">
        <v>0</v>
      </c>
      <c r="G4712">
        <v>-5578</v>
      </c>
    </row>
    <row r="4713" spans="1:7" hidden="1">
      <c r="A4713" t="s">
        <v>132</v>
      </c>
      <c r="B4713">
        <v>20240904</v>
      </c>
      <c r="C4713">
        <v>490114</v>
      </c>
      <c r="D4713" t="s">
        <v>6190</v>
      </c>
      <c r="E4713" t="s">
        <v>8358</v>
      </c>
      <c r="F4713">
        <v>0</v>
      </c>
      <c r="G4713">
        <v>-17687634</v>
      </c>
    </row>
    <row r="4714" spans="1:7" hidden="1">
      <c r="A4714" t="s">
        <v>132</v>
      </c>
      <c r="B4714">
        <v>20240905</v>
      </c>
      <c r="C4714">
        <v>490114</v>
      </c>
      <c r="D4714" t="s">
        <v>6190</v>
      </c>
      <c r="E4714" t="s">
        <v>1184</v>
      </c>
      <c r="F4714">
        <v>0</v>
      </c>
      <c r="G4714">
        <v>-339136</v>
      </c>
    </row>
    <row r="4715" spans="1:7" hidden="1">
      <c r="A4715" t="s">
        <v>132</v>
      </c>
      <c r="B4715">
        <v>20240905</v>
      </c>
      <c r="C4715">
        <v>490114</v>
      </c>
      <c r="D4715" t="s">
        <v>6190</v>
      </c>
      <c r="E4715" t="s">
        <v>1581</v>
      </c>
      <c r="F4715">
        <v>56</v>
      </c>
      <c r="G4715">
        <v>-22091339</v>
      </c>
    </row>
    <row r="4716" spans="1:7" hidden="1">
      <c r="A4716" t="s">
        <v>132</v>
      </c>
      <c r="B4716">
        <v>20240905</v>
      </c>
      <c r="C4716">
        <v>490114</v>
      </c>
      <c r="D4716" t="s">
        <v>6190</v>
      </c>
      <c r="E4716" t="s">
        <v>1085</v>
      </c>
      <c r="F4716">
        <v>0</v>
      </c>
      <c r="G4716">
        <v>-2336823</v>
      </c>
    </row>
    <row r="4717" spans="1:7" hidden="1">
      <c r="A4717" t="s">
        <v>132</v>
      </c>
      <c r="B4717">
        <v>20240905</v>
      </c>
      <c r="C4717">
        <v>490114</v>
      </c>
      <c r="D4717" t="s">
        <v>6190</v>
      </c>
      <c r="E4717" t="s">
        <v>1194</v>
      </c>
      <c r="F4717">
        <v>0</v>
      </c>
      <c r="G4717">
        <v>-57949528</v>
      </c>
    </row>
    <row r="4718" spans="1:7" hidden="1">
      <c r="A4718" t="s">
        <v>132</v>
      </c>
      <c r="B4718">
        <v>20240905</v>
      </c>
      <c r="C4718">
        <v>490114</v>
      </c>
      <c r="D4718" t="s">
        <v>6190</v>
      </c>
      <c r="E4718" t="s">
        <v>1181</v>
      </c>
      <c r="F4718">
        <v>38</v>
      </c>
      <c r="G4718">
        <v>8898933</v>
      </c>
    </row>
    <row r="4719" spans="1:7" hidden="1">
      <c r="A4719" t="s">
        <v>132</v>
      </c>
      <c r="B4719">
        <v>20240905</v>
      </c>
      <c r="C4719">
        <v>490114</v>
      </c>
      <c r="D4719" t="s">
        <v>6190</v>
      </c>
      <c r="E4719" t="s">
        <v>1084</v>
      </c>
      <c r="F4719">
        <v>43</v>
      </c>
      <c r="G4719">
        <v>12583426</v>
      </c>
    </row>
    <row r="4720" spans="1:7" hidden="1">
      <c r="A4720" t="s">
        <v>132</v>
      </c>
      <c r="B4720">
        <v>20240905</v>
      </c>
      <c r="C4720">
        <v>490114</v>
      </c>
      <c r="D4720" t="s">
        <v>6190</v>
      </c>
      <c r="E4720" t="s">
        <v>1035</v>
      </c>
      <c r="F4720">
        <v>375</v>
      </c>
      <c r="G4720">
        <v>11130939</v>
      </c>
    </row>
    <row r="4721" spans="1:7" hidden="1">
      <c r="A4721" t="s">
        <v>132</v>
      </c>
      <c r="B4721">
        <v>20240905</v>
      </c>
      <c r="C4721">
        <v>490114</v>
      </c>
      <c r="D4721" t="s">
        <v>6190</v>
      </c>
      <c r="E4721" t="s">
        <v>1066</v>
      </c>
      <c r="F4721">
        <v>74</v>
      </c>
      <c r="G4721">
        <v>10607512</v>
      </c>
    </row>
    <row r="4722" spans="1:7" hidden="1">
      <c r="A4722" t="s">
        <v>132</v>
      </c>
      <c r="B4722">
        <v>20240905</v>
      </c>
      <c r="C4722">
        <v>490114</v>
      </c>
      <c r="D4722" t="s">
        <v>6190</v>
      </c>
      <c r="E4722" t="s">
        <v>1064</v>
      </c>
      <c r="F4722">
        <v>0</v>
      </c>
      <c r="G4722">
        <v>-771196</v>
      </c>
    </row>
    <row r="4723" spans="1:7" hidden="1">
      <c r="A4723" t="s">
        <v>132</v>
      </c>
      <c r="B4723">
        <v>20240905</v>
      </c>
      <c r="C4723">
        <v>490114</v>
      </c>
      <c r="D4723" t="s">
        <v>6190</v>
      </c>
      <c r="E4723" t="s">
        <v>1092</v>
      </c>
      <c r="F4723">
        <v>0</v>
      </c>
      <c r="G4723">
        <v>-17321933</v>
      </c>
    </row>
    <row r="4724" spans="1:7" hidden="1">
      <c r="A4724" t="s">
        <v>132</v>
      </c>
      <c r="B4724">
        <v>20240905</v>
      </c>
      <c r="C4724">
        <v>490114</v>
      </c>
      <c r="D4724" t="s">
        <v>6190</v>
      </c>
      <c r="E4724" t="s">
        <v>9048</v>
      </c>
      <c r="F4724">
        <v>30</v>
      </c>
      <c r="G4724">
        <v>2173715</v>
      </c>
    </row>
    <row r="4725" spans="1:7" hidden="1">
      <c r="A4725" t="s">
        <v>132</v>
      </c>
      <c r="B4725">
        <v>20240905</v>
      </c>
      <c r="C4725">
        <v>490114</v>
      </c>
      <c r="D4725" t="s">
        <v>6190</v>
      </c>
      <c r="E4725" t="s">
        <v>8342</v>
      </c>
      <c r="F4725">
        <v>74</v>
      </c>
      <c r="G4725">
        <v>49618477</v>
      </c>
    </row>
    <row r="4726" spans="1:7" hidden="1">
      <c r="A4726" t="s">
        <v>132</v>
      </c>
      <c r="B4726">
        <v>20240905</v>
      </c>
      <c r="C4726">
        <v>490114</v>
      </c>
      <c r="D4726" t="s">
        <v>6190</v>
      </c>
      <c r="E4726" t="s">
        <v>1124</v>
      </c>
      <c r="F4726">
        <v>7</v>
      </c>
      <c r="G4726">
        <v>-133157</v>
      </c>
    </row>
    <row r="4727" spans="1:7" hidden="1">
      <c r="A4727" t="s">
        <v>132</v>
      </c>
      <c r="B4727">
        <v>20240905</v>
      </c>
      <c r="C4727">
        <v>490114</v>
      </c>
      <c r="D4727" t="s">
        <v>6190</v>
      </c>
      <c r="E4727" t="s">
        <v>1186</v>
      </c>
      <c r="F4727">
        <v>120</v>
      </c>
      <c r="G4727">
        <v>24292231</v>
      </c>
    </row>
    <row r="4728" spans="1:7" hidden="1">
      <c r="A4728" t="s">
        <v>132</v>
      </c>
      <c r="B4728">
        <v>20240905</v>
      </c>
      <c r="C4728">
        <v>490114</v>
      </c>
      <c r="D4728" t="s">
        <v>6190</v>
      </c>
      <c r="E4728" t="s">
        <v>1582</v>
      </c>
      <c r="F4728">
        <v>120</v>
      </c>
      <c r="G4728">
        <v>-474480</v>
      </c>
    </row>
    <row r="4729" spans="1:7" hidden="1">
      <c r="A4729" t="s">
        <v>132</v>
      </c>
      <c r="B4729">
        <v>20240905</v>
      </c>
      <c r="C4729">
        <v>490114</v>
      </c>
      <c r="D4729" t="s">
        <v>6190</v>
      </c>
      <c r="E4729" t="s">
        <v>8333</v>
      </c>
      <c r="F4729">
        <v>0</v>
      </c>
      <c r="G4729">
        <v>-359</v>
      </c>
    </row>
    <row r="4730" spans="1:7" hidden="1">
      <c r="A4730" t="s">
        <v>132</v>
      </c>
      <c r="B4730">
        <v>20240905</v>
      </c>
      <c r="C4730">
        <v>490114</v>
      </c>
      <c r="D4730" t="s">
        <v>6190</v>
      </c>
      <c r="E4730" t="s">
        <v>1583</v>
      </c>
      <c r="F4730">
        <v>2</v>
      </c>
      <c r="G4730">
        <v>-125186</v>
      </c>
    </row>
    <row r="4731" spans="1:7" hidden="1">
      <c r="A4731" t="s">
        <v>132</v>
      </c>
      <c r="B4731">
        <v>20240905</v>
      </c>
      <c r="C4731">
        <v>490114</v>
      </c>
      <c r="D4731" t="s">
        <v>6190</v>
      </c>
      <c r="E4731" t="s">
        <v>1207</v>
      </c>
      <c r="F4731">
        <v>0</v>
      </c>
      <c r="G4731">
        <v>-5578</v>
      </c>
    </row>
    <row r="4732" spans="1:7" hidden="1">
      <c r="A4732" t="s">
        <v>132</v>
      </c>
      <c r="B4732">
        <v>20240905</v>
      </c>
      <c r="C4732">
        <v>490114</v>
      </c>
      <c r="D4732" t="s">
        <v>6190</v>
      </c>
      <c r="E4732" t="s">
        <v>8358</v>
      </c>
      <c r="F4732">
        <v>0</v>
      </c>
      <c r="G4732">
        <v>-17687634</v>
      </c>
    </row>
    <row r="4733" spans="1:7" hidden="1">
      <c r="A4733" t="s">
        <v>132</v>
      </c>
      <c r="B4733">
        <v>20240906</v>
      </c>
      <c r="C4733">
        <v>490114</v>
      </c>
      <c r="D4733" t="s">
        <v>6190</v>
      </c>
      <c r="E4733" t="s">
        <v>1184</v>
      </c>
      <c r="F4733">
        <v>0</v>
      </c>
      <c r="G4733">
        <v>-339136</v>
      </c>
    </row>
    <row r="4734" spans="1:7" hidden="1">
      <c r="A4734" t="s">
        <v>132</v>
      </c>
      <c r="B4734">
        <v>20240906</v>
      </c>
      <c r="C4734">
        <v>490114</v>
      </c>
      <c r="D4734" t="s">
        <v>6190</v>
      </c>
      <c r="E4734" t="s">
        <v>1581</v>
      </c>
      <c r="F4734">
        <v>57</v>
      </c>
      <c r="G4734">
        <v>-22091282</v>
      </c>
    </row>
    <row r="4735" spans="1:7" hidden="1">
      <c r="A4735" t="s">
        <v>132</v>
      </c>
      <c r="B4735">
        <v>20240906</v>
      </c>
      <c r="C4735">
        <v>490114</v>
      </c>
      <c r="D4735" t="s">
        <v>6190</v>
      </c>
      <c r="E4735" t="s">
        <v>1085</v>
      </c>
      <c r="F4735">
        <v>0</v>
      </c>
      <c r="G4735">
        <v>-2336823</v>
      </c>
    </row>
    <row r="4736" spans="1:7" hidden="1">
      <c r="A4736" t="s">
        <v>132</v>
      </c>
      <c r="B4736">
        <v>20240906</v>
      </c>
      <c r="C4736">
        <v>490114</v>
      </c>
      <c r="D4736" t="s">
        <v>6190</v>
      </c>
      <c r="E4736" t="s">
        <v>1194</v>
      </c>
      <c r="F4736">
        <v>0</v>
      </c>
      <c r="G4736">
        <v>-57949528</v>
      </c>
    </row>
    <row r="4737" spans="1:7" hidden="1">
      <c r="A4737" t="s">
        <v>132</v>
      </c>
      <c r="B4737">
        <v>20240906</v>
      </c>
      <c r="C4737">
        <v>490114</v>
      </c>
      <c r="D4737" t="s">
        <v>6190</v>
      </c>
      <c r="E4737" t="s">
        <v>1181</v>
      </c>
      <c r="F4737">
        <v>39</v>
      </c>
      <c r="G4737">
        <v>8898972</v>
      </c>
    </row>
    <row r="4738" spans="1:7" hidden="1">
      <c r="A4738" t="s">
        <v>132</v>
      </c>
      <c r="B4738">
        <v>20240906</v>
      </c>
      <c r="C4738">
        <v>490114</v>
      </c>
      <c r="D4738" t="s">
        <v>6190</v>
      </c>
      <c r="E4738" t="s">
        <v>1084</v>
      </c>
      <c r="F4738">
        <v>44</v>
      </c>
      <c r="G4738">
        <v>12583470</v>
      </c>
    </row>
    <row r="4739" spans="1:7" hidden="1">
      <c r="A4739" t="s">
        <v>132</v>
      </c>
      <c r="B4739">
        <v>20240906</v>
      </c>
      <c r="C4739">
        <v>490114</v>
      </c>
      <c r="D4739" t="s">
        <v>6190</v>
      </c>
      <c r="E4739" t="s">
        <v>1035</v>
      </c>
      <c r="F4739">
        <v>384</v>
      </c>
      <c r="G4739">
        <v>11131323</v>
      </c>
    </row>
    <row r="4740" spans="1:7" hidden="1">
      <c r="A4740" t="s">
        <v>132</v>
      </c>
      <c r="B4740">
        <v>20240906</v>
      </c>
      <c r="C4740">
        <v>490114</v>
      </c>
      <c r="D4740" t="s">
        <v>6190</v>
      </c>
      <c r="E4740" t="s">
        <v>1066</v>
      </c>
      <c r="F4740">
        <v>76</v>
      </c>
      <c r="G4740">
        <v>10607588</v>
      </c>
    </row>
    <row r="4741" spans="1:7" hidden="1">
      <c r="A4741" t="s">
        <v>132</v>
      </c>
      <c r="B4741">
        <v>20240906</v>
      </c>
      <c r="C4741">
        <v>490114</v>
      </c>
      <c r="D4741" t="s">
        <v>6190</v>
      </c>
      <c r="E4741" t="s">
        <v>1064</v>
      </c>
      <c r="F4741">
        <v>0</v>
      </c>
      <c r="G4741">
        <v>-771196</v>
      </c>
    </row>
    <row r="4742" spans="1:7" hidden="1">
      <c r="A4742" t="s">
        <v>132</v>
      </c>
      <c r="B4742">
        <v>20240906</v>
      </c>
      <c r="C4742">
        <v>490114</v>
      </c>
      <c r="D4742" t="s">
        <v>6190</v>
      </c>
      <c r="E4742" t="s">
        <v>1092</v>
      </c>
      <c r="F4742">
        <v>0</v>
      </c>
      <c r="G4742">
        <v>-17321933</v>
      </c>
    </row>
    <row r="4743" spans="1:7" hidden="1">
      <c r="A4743" t="s">
        <v>132</v>
      </c>
      <c r="B4743">
        <v>20240906</v>
      </c>
      <c r="C4743">
        <v>490114</v>
      </c>
      <c r="D4743" t="s">
        <v>6190</v>
      </c>
      <c r="E4743" t="s">
        <v>9048</v>
      </c>
      <c r="F4743">
        <v>31</v>
      </c>
      <c r="G4743">
        <v>2173746</v>
      </c>
    </row>
    <row r="4744" spans="1:7" hidden="1">
      <c r="A4744" t="s">
        <v>132</v>
      </c>
      <c r="B4744">
        <v>20240906</v>
      </c>
      <c r="C4744">
        <v>490114</v>
      </c>
      <c r="D4744" t="s">
        <v>6190</v>
      </c>
      <c r="E4744" t="s">
        <v>8342</v>
      </c>
      <c r="F4744">
        <v>76</v>
      </c>
      <c r="G4744">
        <v>49618553</v>
      </c>
    </row>
    <row r="4745" spans="1:7" hidden="1">
      <c r="A4745" t="s">
        <v>132</v>
      </c>
      <c r="B4745">
        <v>20240906</v>
      </c>
      <c r="C4745">
        <v>490114</v>
      </c>
      <c r="D4745" t="s">
        <v>6190</v>
      </c>
      <c r="E4745" t="s">
        <v>1124</v>
      </c>
      <c r="F4745">
        <v>7</v>
      </c>
      <c r="G4745">
        <v>-133150</v>
      </c>
    </row>
    <row r="4746" spans="1:7" hidden="1">
      <c r="A4746" t="s">
        <v>132</v>
      </c>
      <c r="B4746">
        <v>20240906</v>
      </c>
      <c r="C4746">
        <v>490114</v>
      </c>
      <c r="D4746" t="s">
        <v>6190</v>
      </c>
      <c r="E4746" t="s">
        <v>1186</v>
      </c>
      <c r="F4746">
        <v>123</v>
      </c>
      <c r="G4746">
        <v>24292354</v>
      </c>
    </row>
    <row r="4747" spans="1:7" hidden="1">
      <c r="A4747" t="s">
        <v>132</v>
      </c>
      <c r="B4747">
        <v>20240906</v>
      </c>
      <c r="C4747">
        <v>490114</v>
      </c>
      <c r="D4747" t="s">
        <v>6190</v>
      </c>
      <c r="E4747" t="s">
        <v>1582</v>
      </c>
      <c r="F4747">
        <v>123</v>
      </c>
      <c r="G4747">
        <v>-474357</v>
      </c>
    </row>
    <row r="4748" spans="1:7" hidden="1">
      <c r="A4748" t="s">
        <v>132</v>
      </c>
      <c r="B4748">
        <v>20240906</v>
      </c>
      <c r="C4748">
        <v>490114</v>
      </c>
      <c r="D4748" t="s">
        <v>6190</v>
      </c>
      <c r="E4748" t="s">
        <v>8333</v>
      </c>
      <c r="F4748">
        <v>0</v>
      </c>
      <c r="G4748">
        <v>-359</v>
      </c>
    </row>
    <row r="4749" spans="1:7" hidden="1">
      <c r="A4749" t="s">
        <v>132</v>
      </c>
      <c r="B4749">
        <v>20240906</v>
      </c>
      <c r="C4749">
        <v>490114</v>
      </c>
      <c r="D4749" t="s">
        <v>6190</v>
      </c>
      <c r="E4749" t="s">
        <v>1583</v>
      </c>
      <c r="F4749">
        <v>2</v>
      </c>
      <c r="G4749">
        <v>-125184</v>
      </c>
    </row>
    <row r="4750" spans="1:7" hidden="1">
      <c r="A4750" t="s">
        <v>132</v>
      </c>
      <c r="B4750">
        <v>20240906</v>
      </c>
      <c r="C4750">
        <v>490114</v>
      </c>
      <c r="D4750" t="s">
        <v>6190</v>
      </c>
      <c r="E4750" t="s">
        <v>1207</v>
      </c>
      <c r="F4750">
        <v>0</v>
      </c>
      <c r="G4750">
        <v>-5578</v>
      </c>
    </row>
    <row r="4751" spans="1:7" hidden="1">
      <c r="A4751" t="s">
        <v>132</v>
      </c>
      <c r="B4751">
        <v>20240906</v>
      </c>
      <c r="C4751">
        <v>490114</v>
      </c>
      <c r="D4751" t="s">
        <v>6190</v>
      </c>
      <c r="E4751" t="s">
        <v>8358</v>
      </c>
      <c r="F4751">
        <v>0</v>
      </c>
      <c r="G4751">
        <v>-17687634</v>
      </c>
    </row>
    <row r="4752" spans="1:7" hidden="1">
      <c r="A4752" t="s">
        <v>132</v>
      </c>
      <c r="B4752">
        <v>20240907</v>
      </c>
      <c r="C4752">
        <v>490114</v>
      </c>
      <c r="D4752" t="s">
        <v>6190</v>
      </c>
      <c r="E4752" t="s">
        <v>1184</v>
      </c>
      <c r="F4752">
        <v>0</v>
      </c>
      <c r="G4752">
        <v>-339136</v>
      </c>
    </row>
    <row r="4753" spans="1:7" hidden="1">
      <c r="A4753" t="s">
        <v>132</v>
      </c>
      <c r="B4753">
        <v>20240907</v>
      </c>
      <c r="C4753">
        <v>490114</v>
      </c>
      <c r="D4753" t="s">
        <v>6190</v>
      </c>
      <c r="E4753" t="s">
        <v>1581</v>
      </c>
      <c r="F4753">
        <v>57</v>
      </c>
      <c r="G4753">
        <v>-22091225</v>
      </c>
    </row>
    <row r="4754" spans="1:7" hidden="1">
      <c r="A4754" t="s">
        <v>132</v>
      </c>
      <c r="B4754">
        <v>20240907</v>
      </c>
      <c r="C4754">
        <v>490114</v>
      </c>
      <c r="D4754" t="s">
        <v>6190</v>
      </c>
      <c r="E4754" t="s">
        <v>1085</v>
      </c>
      <c r="F4754">
        <v>0</v>
      </c>
      <c r="G4754">
        <v>-2336823</v>
      </c>
    </row>
    <row r="4755" spans="1:7" hidden="1">
      <c r="A4755" t="s">
        <v>132</v>
      </c>
      <c r="B4755">
        <v>20240907</v>
      </c>
      <c r="C4755">
        <v>490114</v>
      </c>
      <c r="D4755" t="s">
        <v>6190</v>
      </c>
      <c r="E4755" t="s">
        <v>1194</v>
      </c>
      <c r="F4755">
        <v>0</v>
      </c>
      <c r="G4755">
        <v>-57949528</v>
      </c>
    </row>
    <row r="4756" spans="1:7" hidden="1">
      <c r="A4756" t="s">
        <v>132</v>
      </c>
      <c r="B4756">
        <v>20240907</v>
      </c>
      <c r="C4756">
        <v>490114</v>
      </c>
      <c r="D4756" t="s">
        <v>6190</v>
      </c>
      <c r="E4756" t="s">
        <v>1181</v>
      </c>
      <c r="F4756">
        <v>39</v>
      </c>
      <c r="G4756">
        <v>8899011</v>
      </c>
    </row>
    <row r="4757" spans="1:7" hidden="1">
      <c r="A4757" t="s">
        <v>132</v>
      </c>
      <c r="B4757">
        <v>20240907</v>
      </c>
      <c r="C4757">
        <v>490114</v>
      </c>
      <c r="D4757" t="s">
        <v>6190</v>
      </c>
      <c r="E4757" t="s">
        <v>1084</v>
      </c>
      <c r="F4757">
        <v>44</v>
      </c>
      <c r="G4757">
        <v>12583514</v>
      </c>
    </row>
    <row r="4758" spans="1:7" hidden="1">
      <c r="A4758" t="s">
        <v>132</v>
      </c>
      <c r="B4758">
        <v>20240907</v>
      </c>
      <c r="C4758">
        <v>490114</v>
      </c>
      <c r="D4758" t="s">
        <v>6190</v>
      </c>
      <c r="E4758" t="s">
        <v>1035</v>
      </c>
      <c r="F4758">
        <v>384</v>
      </c>
      <c r="G4758">
        <v>11131707</v>
      </c>
    </row>
    <row r="4759" spans="1:7" hidden="1">
      <c r="A4759" t="s">
        <v>132</v>
      </c>
      <c r="B4759">
        <v>20240907</v>
      </c>
      <c r="C4759">
        <v>490114</v>
      </c>
      <c r="D4759" t="s">
        <v>6190</v>
      </c>
      <c r="E4759" t="s">
        <v>1066</v>
      </c>
      <c r="F4759">
        <v>76</v>
      </c>
      <c r="G4759">
        <v>10607664</v>
      </c>
    </row>
    <row r="4760" spans="1:7" hidden="1">
      <c r="A4760" t="s">
        <v>132</v>
      </c>
      <c r="B4760">
        <v>20240907</v>
      </c>
      <c r="C4760">
        <v>490114</v>
      </c>
      <c r="D4760" t="s">
        <v>6190</v>
      </c>
      <c r="E4760" t="s">
        <v>1064</v>
      </c>
      <c r="F4760">
        <v>0</v>
      </c>
      <c r="G4760">
        <v>-771196</v>
      </c>
    </row>
    <row r="4761" spans="1:7" hidden="1">
      <c r="A4761" t="s">
        <v>132</v>
      </c>
      <c r="B4761">
        <v>20240907</v>
      </c>
      <c r="C4761">
        <v>490114</v>
      </c>
      <c r="D4761" t="s">
        <v>6190</v>
      </c>
      <c r="E4761" t="s">
        <v>1092</v>
      </c>
      <c r="F4761">
        <v>0</v>
      </c>
      <c r="G4761">
        <v>-17321933</v>
      </c>
    </row>
    <row r="4762" spans="1:7" hidden="1">
      <c r="A4762" t="s">
        <v>132</v>
      </c>
      <c r="B4762">
        <v>20240907</v>
      </c>
      <c r="C4762">
        <v>490114</v>
      </c>
      <c r="D4762" t="s">
        <v>6190</v>
      </c>
      <c r="E4762" t="s">
        <v>9048</v>
      </c>
      <c r="F4762">
        <v>31</v>
      </c>
      <c r="G4762">
        <v>2173777</v>
      </c>
    </row>
    <row r="4763" spans="1:7" hidden="1">
      <c r="A4763" t="s">
        <v>132</v>
      </c>
      <c r="B4763">
        <v>20240907</v>
      </c>
      <c r="C4763">
        <v>490114</v>
      </c>
      <c r="D4763" t="s">
        <v>6190</v>
      </c>
      <c r="E4763" t="s">
        <v>8342</v>
      </c>
      <c r="F4763">
        <v>76</v>
      </c>
      <c r="G4763">
        <v>49618629</v>
      </c>
    </row>
    <row r="4764" spans="1:7" hidden="1">
      <c r="A4764" t="s">
        <v>132</v>
      </c>
      <c r="B4764">
        <v>20240907</v>
      </c>
      <c r="C4764">
        <v>490114</v>
      </c>
      <c r="D4764" t="s">
        <v>6190</v>
      </c>
      <c r="E4764" t="s">
        <v>1124</v>
      </c>
      <c r="F4764">
        <v>7</v>
      </c>
      <c r="G4764">
        <v>-133143</v>
      </c>
    </row>
    <row r="4765" spans="1:7" hidden="1">
      <c r="A4765" t="s">
        <v>132</v>
      </c>
      <c r="B4765">
        <v>20240907</v>
      </c>
      <c r="C4765">
        <v>490114</v>
      </c>
      <c r="D4765" t="s">
        <v>6190</v>
      </c>
      <c r="E4765" t="s">
        <v>1186</v>
      </c>
      <c r="F4765">
        <v>123</v>
      </c>
      <c r="G4765">
        <v>24292477</v>
      </c>
    </row>
    <row r="4766" spans="1:7" hidden="1">
      <c r="A4766" t="s">
        <v>132</v>
      </c>
      <c r="B4766">
        <v>20240907</v>
      </c>
      <c r="C4766">
        <v>490114</v>
      </c>
      <c r="D4766" t="s">
        <v>6190</v>
      </c>
      <c r="E4766" t="s">
        <v>1582</v>
      </c>
      <c r="F4766">
        <v>123</v>
      </c>
      <c r="G4766">
        <v>-474234</v>
      </c>
    </row>
    <row r="4767" spans="1:7" hidden="1">
      <c r="A4767" t="s">
        <v>132</v>
      </c>
      <c r="B4767">
        <v>20240907</v>
      </c>
      <c r="C4767">
        <v>490114</v>
      </c>
      <c r="D4767" t="s">
        <v>6190</v>
      </c>
      <c r="E4767" t="s">
        <v>8333</v>
      </c>
      <c r="F4767">
        <v>0</v>
      </c>
      <c r="G4767">
        <v>-359</v>
      </c>
    </row>
    <row r="4768" spans="1:7" hidden="1">
      <c r="A4768" t="s">
        <v>132</v>
      </c>
      <c r="B4768">
        <v>20240907</v>
      </c>
      <c r="C4768">
        <v>490114</v>
      </c>
      <c r="D4768" t="s">
        <v>6190</v>
      </c>
      <c r="E4768" t="s">
        <v>1583</v>
      </c>
      <c r="F4768">
        <v>2</v>
      </c>
      <c r="G4768">
        <v>-125182</v>
      </c>
    </row>
    <row r="4769" spans="1:7" hidden="1">
      <c r="A4769" t="s">
        <v>132</v>
      </c>
      <c r="B4769">
        <v>20240907</v>
      </c>
      <c r="C4769">
        <v>490114</v>
      </c>
      <c r="D4769" t="s">
        <v>6190</v>
      </c>
      <c r="E4769" t="s">
        <v>1207</v>
      </c>
      <c r="F4769">
        <v>0</v>
      </c>
      <c r="G4769">
        <v>-5578</v>
      </c>
    </row>
    <row r="4770" spans="1:7" hidden="1">
      <c r="A4770" t="s">
        <v>132</v>
      </c>
      <c r="B4770">
        <v>20240907</v>
      </c>
      <c r="C4770">
        <v>490114</v>
      </c>
      <c r="D4770" t="s">
        <v>6190</v>
      </c>
      <c r="E4770" t="s">
        <v>8358</v>
      </c>
      <c r="F4770">
        <v>0</v>
      </c>
      <c r="G4770">
        <v>-17687634</v>
      </c>
    </row>
    <row r="4771" spans="1:7" hidden="1">
      <c r="A4771" t="s">
        <v>132</v>
      </c>
      <c r="B4771">
        <v>20240908</v>
      </c>
      <c r="C4771">
        <v>490114</v>
      </c>
      <c r="D4771" t="s">
        <v>6190</v>
      </c>
      <c r="E4771" t="s">
        <v>1184</v>
      </c>
      <c r="F4771">
        <v>0</v>
      </c>
      <c r="G4771">
        <v>-339136</v>
      </c>
    </row>
    <row r="4772" spans="1:7" hidden="1">
      <c r="A4772" t="s">
        <v>132</v>
      </c>
      <c r="B4772">
        <v>20240908</v>
      </c>
      <c r="C4772">
        <v>490114</v>
      </c>
      <c r="D4772" t="s">
        <v>6190</v>
      </c>
      <c r="E4772" t="s">
        <v>1581</v>
      </c>
      <c r="F4772">
        <v>57</v>
      </c>
      <c r="G4772">
        <v>-22091168</v>
      </c>
    </row>
    <row r="4773" spans="1:7" hidden="1">
      <c r="A4773" t="s">
        <v>132</v>
      </c>
      <c r="B4773">
        <v>20240908</v>
      </c>
      <c r="C4773">
        <v>490114</v>
      </c>
      <c r="D4773" t="s">
        <v>6190</v>
      </c>
      <c r="E4773" t="s">
        <v>1085</v>
      </c>
      <c r="F4773">
        <v>0</v>
      </c>
      <c r="G4773">
        <v>-2336823</v>
      </c>
    </row>
    <row r="4774" spans="1:7" hidden="1">
      <c r="A4774" t="s">
        <v>132</v>
      </c>
      <c r="B4774">
        <v>20240908</v>
      </c>
      <c r="C4774">
        <v>490114</v>
      </c>
      <c r="D4774" t="s">
        <v>6190</v>
      </c>
      <c r="E4774" t="s">
        <v>1194</v>
      </c>
      <c r="F4774">
        <v>0</v>
      </c>
      <c r="G4774">
        <v>-57949528</v>
      </c>
    </row>
    <row r="4775" spans="1:7" hidden="1">
      <c r="A4775" t="s">
        <v>132</v>
      </c>
      <c r="B4775">
        <v>20240908</v>
      </c>
      <c r="C4775">
        <v>490114</v>
      </c>
      <c r="D4775" t="s">
        <v>6190</v>
      </c>
      <c r="E4775" t="s">
        <v>1181</v>
      </c>
      <c r="F4775">
        <v>39</v>
      </c>
      <c r="G4775">
        <v>8899050</v>
      </c>
    </row>
    <row r="4776" spans="1:7" hidden="1">
      <c r="A4776" t="s">
        <v>132</v>
      </c>
      <c r="B4776">
        <v>20240908</v>
      </c>
      <c r="C4776">
        <v>490114</v>
      </c>
      <c r="D4776" t="s">
        <v>6190</v>
      </c>
      <c r="E4776" t="s">
        <v>1084</v>
      </c>
      <c r="F4776">
        <v>44</v>
      </c>
      <c r="G4776">
        <v>12583558</v>
      </c>
    </row>
    <row r="4777" spans="1:7" hidden="1">
      <c r="A4777" t="s">
        <v>132</v>
      </c>
      <c r="B4777">
        <v>20240908</v>
      </c>
      <c r="C4777">
        <v>490114</v>
      </c>
      <c r="D4777" t="s">
        <v>6190</v>
      </c>
      <c r="E4777" t="s">
        <v>1035</v>
      </c>
      <c r="F4777">
        <v>384</v>
      </c>
      <c r="G4777">
        <v>11132091</v>
      </c>
    </row>
    <row r="4778" spans="1:7" hidden="1">
      <c r="A4778" t="s">
        <v>132</v>
      </c>
      <c r="B4778">
        <v>20240908</v>
      </c>
      <c r="C4778">
        <v>490114</v>
      </c>
      <c r="D4778" t="s">
        <v>6190</v>
      </c>
      <c r="E4778" t="s">
        <v>1066</v>
      </c>
      <c r="F4778">
        <v>76</v>
      </c>
      <c r="G4778">
        <v>10607740</v>
      </c>
    </row>
    <row r="4779" spans="1:7" hidden="1">
      <c r="A4779" t="s">
        <v>132</v>
      </c>
      <c r="B4779">
        <v>20240908</v>
      </c>
      <c r="C4779">
        <v>490114</v>
      </c>
      <c r="D4779" t="s">
        <v>6190</v>
      </c>
      <c r="E4779" t="s">
        <v>1064</v>
      </c>
      <c r="F4779">
        <v>0</v>
      </c>
      <c r="G4779">
        <v>-771196</v>
      </c>
    </row>
    <row r="4780" spans="1:7" hidden="1">
      <c r="A4780" t="s">
        <v>132</v>
      </c>
      <c r="B4780">
        <v>20240908</v>
      </c>
      <c r="C4780">
        <v>490114</v>
      </c>
      <c r="D4780" t="s">
        <v>6190</v>
      </c>
      <c r="E4780" t="s">
        <v>1092</v>
      </c>
      <c r="F4780">
        <v>0</v>
      </c>
      <c r="G4780">
        <v>-17321933</v>
      </c>
    </row>
    <row r="4781" spans="1:7" hidden="1">
      <c r="A4781" t="s">
        <v>132</v>
      </c>
      <c r="B4781">
        <v>20240908</v>
      </c>
      <c r="C4781">
        <v>490114</v>
      </c>
      <c r="D4781" t="s">
        <v>6190</v>
      </c>
      <c r="E4781" t="s">
        <v>9048</v>
      </c>
      <c r="F4781">
        <v>31</v>
      </c>
      <c r="G4781">
        <v>2173808</v>
      </c>
    </row>
    <row r="4782" spans="1:7" hidden="1">
      <c r="A4782" t="s">
        <v>132</v>
      </c>
      <c r="B4782">
        <v>20240908</v>
      </c>
      <c r="C4782">
        <v>490114</v>
      </c>
      <c r="D4782" t="s">
        <v>6190</v>
      </c>
      <c r="E4782" t="s">
        <v>8342</v>
      </c>
      <c r="F4782">
        <v>76</v>
      </c>
      <c r="G4782">
        <v>49618705</v>
      </c>
    </row>
    <row r="4783" spans="1:7" hidden="1">
      <c r="A4783" t="s">
        <v>132</v>
      </c>
      <c r="B4783">
        <v>20240908</v>
      </c>
      <c r="C4783">
        <v>490114</v>
      </c>
      <c r="D4783" t="s">
        <v>6190</v>
      </c>
      <c r="E4783" t="s">
        <v>1124</v>
      </c>
      <c r="F4783">
        <v>7</v>
      </c>
      <c r="G4783">
        <v>-133136</v>
      </c>
    </row>
    <row r="4784" spans="1:7" hidden="1">
      <c r="A4784" t="s">
        <v>132</v>
      </c>
      <c r="B4784">
        <v>20240908</v>
      </c>
      <c r="C4784">
        <v>490114</v>
      </c>
      <c r="D4784" t="s">
        <v>6190</v>
      </c>
      <c r="E4784" t="s">
        <v>1186</v>
      </c>
      <c r="F4784">
        <v>123</v>
      </c>
      <c r="G4784">
        <v>24292600</v>
      </c>
    </row>
    <row r="4785" spans="1:7" hidden="1">
      <c r="A4785" t="s">
        <v>132</v>
      </c>
      <c r="B4785">
        <v>20240908</v>
      </c>
      <c r="C4785">
        <v>490114</v>
      </c>
      <c r="D4785" t="s">
        <v>6190</v>
      </c>
      <c r="E4785" t="s">
        <v>1582</v>
      </c>
      <c r="F4785">
        <v>123</v>
      </c>
      <c r="G4785">
        <v>-474111</v>
      </c>
    </row>
    <row r="4786" spans="1:7" hidden="1">
      <c r="A4786" t="s">
        <v>132</v>
      </c>
      <c r="B4786">
        <v>20240908</v>
      </c>
      <c r="C4786">
        <v>490114</v>
      </c>
      <c r="D4786" t="s">
        <v>6190</v>
      </c>
      <c r="E4786" t="s">
        <v>8333</v>
      </c>
      <c r="F4786">
        <v>0</v>
      </c>
      <c r="G4786">
        <v>-359</v>
      </c>
    </row>
    <row r="4787" spans="1:7" hidden="1">
      <c r="A4787" t="s">
        <v>132</v>
      </c>
      <c r="B4787">
        <v>20240908</v>
      </c>
      <c r="C4787">
        <v>490114</v>
      </c>
      <c r="D4787" t="s">
        <v>6190</v>
      </c>
      <c r="E4787" t="s">
        <v>1583</v>
      </c>
      <c r="F4787">
        <v>2</v>
      </c>
      <c r="G4787">
        <v>-125180</v>
      </c>
    </row>
    <row r="4788" spans="1:7" hidden="1">
      <c r="A4788" t="s">
        <v>132</v>
      </c>
      <c r="B4788">
        <v>20240908</v>
      </c>
      <c r="C4788">
        <v>490114</v>
      </c>
      <c r="D4788" t="s">
        <v>6190</v>
      </c>
      <c r="E4788" t="s">
        <v>1207</v>
      </c>
      <c r="F4788">
        <v>0</v>
      </c>
      <c r="G4788">
        <v>-5578</v>
      </c>
    </row>
    <row r="4789" spans="1:7" hidden="1">
      <c r="A4789" t="s">
        <v>132</v>
      </c>
      <c r="B4789">
        <v>20240908</v>
      </c>
      <c r="C4789">
        <v>490114</v>
      </c>
      <c r="D4789" t="s">
        <v>6190</v>
      </c>
      <c r="E4789" t="s">
        <v>8358</v>
      </c>
      <c r="F4789">
        <v>0</v>
      </c>
      <c r="G4789">
        <v>-17687634</v>
      </c>
    </row>
    <row r="4790" spans="1:7" hidden="1">
      <c r="A4790" t="s">
        <v>132</v>
      </c>
      <c r="B4790">
        <v>20240909</v>
      </c>
      <c r="C4790">
        <v>490114</v>
      </c>
      <c r="D4790" t="s">
        <v>6190</v>
      </c>
      <c r="E4790" t="s">
        <v>1184</v>
      </c>
      <c r="F4790">
        <v>0</v>
      </c>
      <c r="G4790">
        <v>-339136</v>
      </c>
    </row>
    <row r="4791" spans="1:7" hidden="1">
      <c r="A4791" t="s">
        <v>132</v>
      </c>
      <c r="B4791">
        <v>20240909</v>
      </c>
      <c r="C4791">
        <v>490114</v>
      </c>
      <c r="D4791" t="s">
        <v>6190</v>
      </c>
      <c r="E4791" t="s">
        <v>1581</v>
      </c>
      <c r="F4791">
        <v>57</v>
      </c>
      <c r="G4791">
        <v>-22091111</v>
      </c>
    </row>
    <row r="4792" spans="1:7" hidden="1">
      <c r="A4792" t="s">
        <v>132</v>
      </c>
      <c r="B4792">
        <v>20240909</v>
      </c>
      <c r="C4792">
        <v>490114</v>
      </c>
      <c r="D4792" t="s">
        <v>6190</v>
      </c>
      <c r="E4792" t="s">
        <v>1085</v>
      </c>
      <c r="F4792">
        <v>0</v>
      </c>
      <c r="G4792">
        <v>-2336823</v>
      </c>
    </row>
    <row r="4793" spans="1:7" hidden="1">
      <c r="A4793" t="s">
        <v>132</v>
      </c>
      <c r="B4793">
        <v>20240909</v>
      </c>
      <c r="C4793">
        <v>490114</v>
      </c>
      <c r="D4793" t="s">
        <v>6190</v>
      </c>
      <c r="E4793" t="s">
        <v>1194</v>
      </c>
      <c r="F4793">
        <v>0</v>
      </c>
      <c r="G4793">
        <v>-57949528</v>
      </c>
    </row>
    <row r="4794" spans="1:7" hidden="1">
      <c r="A4794" t="s">
        <v>132</v>
      </c>
      <c r="B4794">
        <v>20240909</v>
      </c>
      <c r="C4794">
        <v>490114</v>
      </c>
      <c r="D4794" t="s">
        <v>6190</v>
      </c>
      <c r="E4794" t="s">
        <v>1181</v>
      </c>
      <c r="F4794">
        <v>38</v>
      </c>
      <c r="G4794">
        <v>8899088</v>
      </c>
    </row>
    <row r="4795" spans="1:7" hidden="1">
      <c r="A4795" t="s">
        <v>132</v>
      </c>
      <c r="B4795">
        <v>20240909</v>
      </c>
      <c r="C4795">
        <v>490114</v>
      </c>
      <c r="D4795" t="s">
        <v>6190</v>
      </c>
      <c r="E4795" t="s">
        <v>1084</v>
      </c>
      <c r="F4795">
        <v>44</v>
      </c>
      <c r="G4795">
        <v>12583602</v>
      </c>
    </row>
    <row r="4796" spans="1:7" hidden="1">
      <c r="A4796" t="s">
        <v>132</v>
      </c>
      <c r="B4796">
        <v>20240909</v>
      </c>
      <c r="C4796">
        <v>490114</v>
      </c>
      <c r="D4796" t="s">
        <v>6190</v>
      </c>
      <c r="E4796" t="s">
        <v>1035</v>
      </c>
      <c r="F4796">
        <v>381</v>
      </c>
      <c r="G4796">
        <v>11132472</v>
      </c>
    </row>
    <row r="4797" spans="1:7" hidden="1">
      <c r="A4797" t="s">
        <v>132</v>
      </c>
      <c r="B4797">
        <v>20240909</v>
      </c>
      <c r="C4797">
        <v>490114</v>
      </c>
      <c r="D4797" t="s">
        <v>6190</v>
      </c>
      <c r="E4797" t="s">
        <v>1066</v>
      </c>
      <c r="F4797">
        <v>75</v>
      </c>
      <c r="G4797">
        <v>10607815</v>
      </c>
    </row>
    <row r="4798" spans="1:7" hidden="1">
      <c r="A4798" t="s">
        <v>132</v>
      </c>
      <c r="B4798">
        <v>20240909</v>
      </c>
      <c r="C4798">
        <v>490114</v>
      </c>
      <c r="D4798" t="s">
        <v>6190</v>
      </c>
      <c r="E4798" t="s">
        <v>1064</v>
      </c>
      <c r="F4798">
        <v>0</v>
      </c>
      <c r="G4798">
        <v>-771196</v>
      </c>
    </row>
    <row r="4799" spans="1:7" hidden="1">
      <c r="A4799" t="s">
        <v>132</v>
      </c>
      <c r="B4799">
        <v>20240909</v>
      </c>
      <c r="C4799">
        <v>490114</v>
      </c>
      <c r="D4799" t="s">
        <v>6190</v>
      </c>
      <c r="E4799" t="s">
        <v>1092</v>
      </c>
      <c r="F4799">
        <v>0</v>
      </c>
      <c r="G4799">
        <v>-17321933</v>
      </c>
    </row>
    <row r="4800" spans="1:7" hidden="1">
      <c r="A4800" t="s">
        <v>132</v>
      </c>
      <c r="B4800">
        <v>20240909</v>
      </c>
      <c r="C4800">
        <v>490114</v>
      </c>
      <c r="D4800" t="s">
        <v>6190</v>
      </c>
      <c r="E4800" t="s">
        <v>9048</v>
      </c>
      <c r="F4800">
        <v>31</v>
      </c>
      <c r="G4800">
        <v>2173839</v>
      </c>
    </row>
    <row r="4801" spans="1:7" hidden="1">
      <c r="A4801" t="s">
        <v>132</v>
      </c>
      <c r="B4801">
        <v>20240909</v>
      </c>
      <c r="C4801">
        <v>490114</v>
      </c>
      <c r="D4801" t="s">
        <v>6190</v>
      </c>
      <c r="E4801" t="s">
        <v>8342</v>
      </c>
      <c r="F4801">
        <v>75</v>
      </c>
      <c r="G4801">
        <v>49618780</v>
      </c>
    </row>
    <row r="4802" spans="1:7" hidden="1">
      <c r="A4802" t="s">
        <v>132</v>
      </c>
      <c r="B4802">
        <v>20240909</v>
      </c>
      <c r="C4802">
        <v>490114</v>
      </c>
      <c r="D4802" t="s">
        <v>6190</v>
      </c>
      <c r="E4802" t="s">
        <v>1124</v>
      </c>
      <c r="F4802">
        <v>7</v>
      </c>
      <c r="G4802">
        <v>-133129</v>
      </c>
    </row>
    <row r="4803" spans="1:7" hidden="1">
      <c r="A4803" t="s">
        <v>132</v>
      </c>
      <c r="B4803">
        <v>20240909</v>
      </c>
      <c r="C4803">
        <v>490114</v>
      </c>
      <c r="D4803" t="s">
        <v>6190</v>
      </c>
      <c r="E4803" t="s">
        <v>1186</v>
      </c>
      <c r="F4803">
        <v>122</v>
      </c>
      <c r="G4803">
        <v>24292722</v>
      </c>
    </row>
    <row r="4804" spans="1:7" hidden="1">
      <c r="A4804" t="s">
        <v>132</v>
      </c>
      <c r="B4804">
        <v>20240909</v>
      </c>
      <c r="C4804">
        <v>490114</v>
      </c>
      <c r="D4804" t="s">
        <v>6190</v>
      </c>
      <c r="E4804" t="s">
        <v>1582</v>
      </c>
      <c r="F4804">
        <v>122</v>
      </c>
      <c r="G4804">
        <v>-473989</v>
      </c>
    </row>
    <row r="4805" spans="1:7" hidden="1">
      <c r="A4805" t="s">
        <v>132</v>
      </c>
      <c r="B4805">
        <v>20240909</v>
      </c>
      <c r="C4805">
        <v>490114</v>
      </c>
      <c r="D4805" t="s">
        <v>6190</v>
      </c>
      <c r="E4805" t="s">
        <v>8333</v>
      </c>
      <c r="F4805">
        <v>0</v>
      </c>
      <c r="G4805">
        <v>-359</v>
      </c>
    </row>
    <row r="4806" spans="1:7" hidden="1">
      <c r="A4806" t="s">
        <v>132</v>
      </c>
      <c r="B4806">
        <v>20240909</v>
      </c>
      <c r="C4806">
        <v>490114</v>
      </c>
      <c r="D4806" t="s">
        <v>6190</v>
      </c>
      <c r="E4806" t="s">
        <v>1583</v>
      </c>
      <c r="F4806">
        <v>2</v>
      </c>
      <c r="G4806">
        <v>-125178</v>
      </c>
    </row>
    <row r="4807" spans="1:7" hidden="1">
      <c r="A4807" t="s">
        <v>132</v>
      </c>
      <c r="B4807">
        <v>20240909</v>
      </c>
      <c r="C4807">
        <v>490114</v>
      </c>
      <c r="D4807" t="s">
        <v>6190</v>
      </c>
      <c r="E4807" t="s">
        <v>1207</v>
      </c>
      <c r="F4807">
        <v>0</v>
      </c>
      <c r="G4807">
        <v>-5578</v>
      </c>
    </row>
    <row r="4808" spans="1:7" hidden="1">
      <c r="A4808" t="s">
        <v>132</v>
      </c>
      <c r="B4808">
        <v>20240909</v>
      </c>
      <c r="C4808">
        <v>490114</v>
      </c>
      <c r="D4808" t="s">
        <v>6190</v>
      </c>
      <c r="E4808" t="s">
        <v>8358</v>
      </c>
      <c r="F4808">
        <v>0</v>
      </c>
      <c r="G4808">
        <v>-17687634</v>
      </c>
    </row>
    <row r="4809" spans="1:7" hidden="1">
      <c r="A4809" t="s">
        <v>132</v>
      </c>
      <c r="B4809">
        <v>20240910</v>
      </c>
      <c r="C4809">
        <v>490114</v>
      </c>
      <c r="D4809" t="s">
        <v>6190</v>
      </c>
      <c r="E4809" t="s">
        <v>1184</v>
      </c>
      <c r="F4809">
        <v>0</v>
      </c>
      <c r="G4809">
        <v>-339136</v>
      </c>
    </row>
    <row r="4810" spans="1:7" hidden="1">
      <c r="A4810" t="s">
        <v>132</v>
      </c>
      <c r="B4810">
        <v>20240910</v>
      </c>
      <c r="C4810">
        <v>490114</v>
      </c>
      <c r="D4810" t="s">
        <v>6190</v>
      </c>
      <c r="E4810" t="s">
        <v>1581</v>
      </c>
      <c r="F4810">
        <v>59</v>
      </c>
      <c r="G4810">
        <v>-22091052</v>
      </c>
    </row>
    <row r="4811" spans="1:7" hidden="1">
      <c r="A4811" t="s">
        <v>132</v>
      </c>
      <c r="B4811">
        <v>20240910</v>
      </c>
      <c r="C4811">
        <v>490114</v>
      </c>
      <c r="D4811" t="s">
        <v>6190</v>
      </c>
      <c r="E4811" t="s">
        <v>1085</v>
      </c>
      <c r="F4811">
        <v>0</v>
      </c>
      <c r="G4811">
        <v>-2336823</v>
      </c>
    </row>
    <row r="4812" spans="1:7" hidden="1">
      <c r="A4812" t="s">
        <v>132</v>
      </c>
      <c r="B4812">
        <v>20240910</v>
      </c>
      <c r="C4812">
        <v>490114</v>
      </c>
      <c r="D4812" t="s">
        <v>6190</v>
      </c>
      <c r="E4812" t="s">
        <v>1194</v>
      </c>
      <c r="F4812">
        <v>0</v>
      </c>
      <c r="G4812">
        <v>-57949528</v>
      </c>
    </row>
    <row r="4813" spans="1:7" hidden="1">
      <c r="A4813" t="s">
        <v>132</v>
      </c>
      <c r="B4813">
        <v>20240910</v>
      </c>
      <c r="C4813">
        <v>490114</v>
      </c>
      <c r="D4813" t="s">
        <v>6190</v>
      </c>
      <c r="E4813" t="s">
        <v>1181</v>
      </c>
      <c r="F4813">
        <v>40</v>
      </c>
      <c r="G4813">
        <v>8899128</v>
      </c>
    </row>
    <row r="4814" spans="1:7" hidden="1">
      <c r="A4814" t="s">
        <v>132</v>
      </c>
      <c r="B4814">
        <v>20240910</v>
      </c>
      <c r="C4814">
        <v>490114</v>
      </c>
      <c r="D4814" t="s">
        <v>6190</v>
      </c>
      <c r="E4814" t="s">
        <v>1084</v>
      </c>
      <c r="F4814">
        <v>45</v>
      </c>
      <c r="G4814">
        <v>12583647</v>
      </c>
    </row>
    <row r="4815" spans="1:7" hidden="1">
      <c r="A4815" t="s">
        <v>132</v>
      </c>
      <c r="B4815">
        <v>20240910</v>
      </c>
      <c r="C4815">
        <v>490114</v>
      </c>
      <c r="D4815" t="s">
        <v>6190</v>
      </c>
      <c r="E4815" t="s">
        <v>1035</v>
      </c>
      <c r="F4815">
        <v>394</v>
      </c>
      <c r="G4815">
        <v>11132866</v>
      </c>
    </row>
    <row r="4816" spans="1:7" hidden="1">
      <c r="A4816" t="s">
        <v>132</v>
      </c>
      <c r="B4816">
        <v>20240910</v>
      </c>
      <c r="C4816">
        <v>490114</v>
      </c>
      <c r="D4816" t="s">
        <v>6190</v>
      </c>
      <c r="E4816" t="s">
        <v>1066</v>
      </c>
      <c r="F4816">
        <v>77</v>
      </c>
      <c r="G4816">
        <v>10607892</v>
      </c>
    </row>
    <row r="4817" spans="1:7" hidden="1">
      <c r="A4817" t="s">
        <v>132</v>
      </c>
      <c r="B4817">
        <v>20240910</v>
      </c>
      <c r="C4817">
        <v>490114</v>
      </c>
      <c r="D4817" t="s">
        <v>6190</v>
      </c>
      <c r="E4817" t="s">
        <v>1064</v>
      </c>
      <c r="F4817">
        <v>0</v>
      </c>
      <c r="G4817">
        <v>-771196</v>
      </c>
    </row>
    <row r="4818" spans="1:7" hidden="1">
      <c r="A4818" t="s">
        <v>132</v>
      </c>
      <c r="B4818">
        <v>20240910</v>
      </c>
      <c r="C4818">
        <v>490114</v>
      </c>
      <c r="D4818" t="s">
        <v>6190</v>
      </c>
      <c r="E4818" t="s">
        <v>1092</v>
      </c>
      <c r="F4818">
        <v>0</v>
      </c>
      <c r="G4818">
        <v>-17321933</v>
      </c>
    </row>
    <row r="4819" spans="1:7" hidden="1">
      <c r="A4819" t="s">
        <v>132</v>
      </c>
      <c r="B4819">
        <v>20240910</v>
      </c>
      <c r="C4819">
        <v>490114</v>
      </c>
      <c r="D4819" t="s">
        <v>6190</v>
      </c>
      <c r="E4819" t="s">
        <v>9048</v>
      </c>
      <c r="F4819">
        <v>32</v>
      </c>
      <c r="G4819">
        <v>2173871</v>
      </c>
    </row>
    <row r="4820" spans="1:7" hidden="1">
      <c r="A4820" t="s">
        <v>132</v>
      </c>
      <c r="B4820">
        <v>20240910</v>
      </c>
      <c r="C4820">
        <v>490114</v>
      </c>
      <c r="D4820" t="s">
        <v>6190</v>
      </c>
      <c r="E4820" t="s">
        <v>8342</v>
      </c>
      <c r="F4820">
        <v>77</v>
      </c>
      <c r="G4820">
        <v>49618857</v>
      </c>
    </row>
    <row r="4821" spans="1:7" hidden="1">
      <c r="A4821" t="s">
        <v>132</v>
      </c>
      <c r="B4821">
        <v>20240910</v>
      </c>
      <c r="C4821">
        <v>490114</v>
      </c>
      <c r="D4821" t="s">
        <v>6190</v>
      </c>
      <c r="E4821" t="s">
        <v>1124</v>
      </c>
      <c r="F4821">
        <v>8</v>
      </c>
      <c r="G4821">
        <v>-133121</v>
      </c>
    </row>
    <row r="4822" spans="1:7" hidden="1">
      <c r="A4822" t="s">
        <v>132</v>
      </c>
      <c r="B4822">
        <v>20240910</v>
      </c>
      <c r="C4822">
        <v>490114</v>
      </c>
      <c r="D4822" t="s">
        <v>6190</v>
      </c>
      <c r="E4822" t="s">
        <v>1186</v>
      </c>
      <c r="F4822">
        <v>126</v>
      </c>
      <c r="G4822">
        <v>24292848</v>
      </c>
    </row>
    <row r="4823" spans="1:7" hidden="1">
      <c r="A4823" t="s">
        <v>132</v>
      </c>
      <c r="B4823">
        <v>20240910</v>
      </c>
      <c r="C4823">
        <v>490114</v>
      </c>
      <c r="D4823" t="s">
        <v>6190</v>
      </c>
      <c r="E4823" t="s">
        <v>1582</v>
      </c>
      <c r="F4823">
        <v>126</v>
      </c>
      <c r="G4823">
        <v>-473863</v>
      </c>
    </row>
    <row r="4824" spans="1:7" hidden="1">
      <c r="A4824" t="s">
        <v>132</v>
      </c>
      <c r="B4824">
        <v>20240910</v>
      </c>
      <c r="C4824">
        <v>490114</v>
      </c>
      <c r="D4824" t="s">
        <v>6190</v>
      </c>
      <c r="E4824" t="s">
        <v>8333</v>
      </c>
      <c r="F4824">
        <v>0</v>
      </c>
      <c r="G4824">
        <v>-359</v>
      </c>
    </row>
    <row r="4825" spans="1:7" hidden="1">
      <c r="A4825" t="s">
        <v>132</v>
      </c>
      <c r="B4825">
        <v>20240910</v>
      </c>
      <c r="C4825">
        <v>490114</v>
      </c>
      <c r="D4825" t="s">
        <v>6190</v>
      </c>
      <c r="E4825" t="s">
        <v>1583</v>
      </c>
      <c r="F4825">
        <v>2</v>
      </c>
      <c r="G4825">
        <v>-125176</v>
      </c>
    </row>
    <row r="4826" spans="1:7" hidden="1">
      <c r="A4826" t="s">
        <v>132</v>
      </c>
      <c r="B4826">
        <v>20240910</v>
      </c>
      <c r="C4826">
        <v>490114</v>
      </c>
      <c r="D4826" t="s">
        <v>6190</v>
      </c>
      <c r="E4826" t="s">
        <v>1207</v>
      </c>
      <c r="F4826">
        <v>0</v>
      </c>
      <c r="G4826">
        <v>-5578</v>
      </c>
    </row>
    <row r="4827" spans="1:7" hidden="1">
      <c r="A4827" t="s">
        <v>132</v>
      </c>
      <c r="B4827">
        <v>20240910</v>
      </c>
      <c r="C4827">
        <v>490114</v>
      </c>
      <c r="D4827" t="s">
        <v>6190</v>
      </c>
      <c r="E4827" t="s">
        <v>8358</v>
      </c>
      <c r="F4827">
        <v>0</v>
      </c>
      <c r="G4827">
        <v>-17687634</v>
      </c>
    </row>
    <row r="4828" spans="1:7" hidden="1">
      <c r="A4828" t="s">
        <v>132</v>
      </c>
      <c r="B4828">
        <v>20240911</v>
      </c>
      <c r="C4828">
        <v>490114</v>
      </c>
      <c r="D4828" t="s">
        <v>6190</v>
      </c>
      <c r="E4828" t="s">
        <v>1184</v>
      </c>
      <c r="F4828">
        <v>0</v>
      </c>
      <c r="G4828">
        <v>-339136</v>
      </c>
    </row>
    <row r="4829" spans="1:7" hidden="1">
      <c r="A4829" t="s">
        <v>132</v>
      </c>
      <c r="B4829">
        <v>20240911</v>
      </c>
      <c r="C4829">
        <v>490114</v>
      </c>
      <c r="D4829" t="s">
        <v>6190</v>
      </c>
      <c r="E4829" t="s">
        <v>1581</v>
      </c>
      <c r="F4829">
        <v>60</v>
      </c>
      <c r="G4829">
        <v>-22090992</v>
      </c>
    </row>
    <row r="4830" spans="1:7" hidden="1">
      <c r="A4830" t="s">
        <v>132</v>
      </c>
      <c r="B4830">
        <v>20240911</v>
      </c>
      <c r="C4830">
        <v>490114</v>
      </c>
      <c r="D4830" t="s">
        <v>6190</v>
      </c>
      <c r="E4830" t="s">
        <v>1085</v>
      </c>
      <c r="F4830">
        <v>0</v>
      </c>
      <c r="G4830">
        <v>-2336823</v>
      </c>
    </row>
    <row r="4831" spans="1:7" hidden="1">
      <c r="A4831" t="s">
        <v>132</v>
      </c>
      <c r="B4831">
        <v>20240911</v>
      </c>
      <c r="C4831">
        <v>490114</v>
      </c>
      <c r="D4831" t="s">
        <v>6190</v>
      </c>
      <c r="E4831" t="s">
        <v>1194</v>
      </c>
      <c r="F4831">
        <v>0</v>
      </c>
      <c r="G4831">
        <v>-57949528</v>
      </c>
    </row>
    <row r="4832" spans="1:7" hidden="1">
      <c r="A4832" t="s">
        <v>132</v>
      </c>
      <c r="B4832">
        <v>20240911</v>
      </c>
      <c r="C4832">
        <v>490114</v>
      </c>
      <c r="D4832" t="s">
        <v>6190</v>
      </c>
      <c r="E4832" t="s">
        <v>1181</v>
      </c>
      <c r="F4832">
        <v>41</v>
      </c>
      <c r="G4832">
        <v>8899169</v>
      </c>
    </row>
    <row r="4833" spans="1:7" hidden="1">
      <c r="A4833" t="s">
        <v>132</v>
      </c>
      <c r="B4833">
        <v>20240911</v>
      </c>
      <c r="C4833">
        <v>490114</v>
      </c>
      <c r="D4833" t="s">
        <v>6190</v>
      </c>
      <c r="E4833" t="s">
        <v>1084</v>
      </c>
      <c r="F4833">
        <v>46</v>
      </c>
      <c r="G4833">
        <v>12583693</v>
      </c>
    </row>
    <row r="4834" spans="1:7" hidden="1">
      <c r="A4834" t="s">
        <v>132</v>
      </c>
      <c r="B4834">
        <v>20240911</v>
      </c>
      <c r="C4834">
        <v>490114</v>
      </c>
      <c r="D4834" t="s">
        <v>6190</v>
      </c>
      <c r="E4834" t="s">
        <v>1035</v>
      </c>
      <c r="F4834">
        <v>407</v>
      </c>
      <c r="G4834">
        <v>11133273</v>
      </c>
    </row>
    <row r="4835" spans="1:7" hidden="1">
      <c r="A4835" t="s">
        <v>132</v>
      </c>
      <c r="B4835">
        <v>20240911</v>
      </c>
      <c r="C4835">
        <v>490114</v>
      </c>
      <c r="D4835" t="s">
        <v>6190</v>
      </c>
      <c r="E4835" t="s">
        <v>1066</v>
      </c>
      <c r="F4835">
        <v>79</v>
      </c>
      <c r="G4835">
        <v>10607971</v>
      </c>
    </row>
    <row r="4836" spans="1:7" hidden="1">
      <c r="A4836" t="s">
        <v>132</v>
      </c>
      <c r="B4836">
        <v>20240911</v>
      </c>
      <c r="C4836">
        <v>490114</v>
      </c>
      <c r="D4836" t="s">
        <v>6190</v>
      </c>
      <c r="E4836" t="s">
        <v>1064</v>
      </c>
      <c r="F4836">
        <v>0</v>
      </c>
      <c r="G4836">
        <v>-771196</v>
      </c>
    </row>
    <row r="4837" spans="1:7" hidden="1">
      <c r="A4837" t="s">
        <v>132</v>
      </c>
      <c r="B4837">
        <v>20240911</v>
      </c>
      <c r="C4837">
        <v>490114</v>
      </c>
      <c r="D4837" t="s">
        <v>6190</v>
      </c>
      <c r="E4837" t="s">
        <v>1092</v>
      </c>
      <c r="F4837">
        <v>0</v>
      </c>
      <c r="G4837">
        <v>-17321933</v>
      </c>
    </row>
    <row r="4838" spans="1:7" hidden="1">
      <c r="A4838" t="s">
        <v>132</v>
      </c>
      <c r="B4838">
        <v>20240911</v>
      </c>
      <c r="C4838">
        <v>490114</v>
      </c>
      <c r="D4838" t="s">
        <v>6190</v>
      </c>
      <c r="E4838" t="s">
        <v>9048</v>
      </c>
      <c r="F4838">
        <v>32</v>
      </c>
      <c r="G4838">
        <v>2173903</v>
      </c>
    </row>
    <row r="4839" spans="1:7" hidden="1">
      <c r="A4839" t="s">
        <v>132</v>
      </c>
      <c r="B4839">
        <v>20240911</v>
      </c>
      <c r="C4839">
        <v>490114</v>
      </c>
      <c r="D4839" t="s">
        <v>6190</v>
      </c>
      <c r="E4839" t="s">
        <v>8342</v>
      </c>
      <c r="F4839">
        <v>79</v>
      </c>
      <c r="G4839">
        <v>49618936</v>
      </c>
    </row>
    <row r="4840" spans="1:7" hidden="1">
      <c r="A4840" t="s">
        <v>132</v>
      </c>
      <c r="B4840">
        <v>20240911</v>
      </c>
      <c r="C4840">
        <v>490114</v>
      </c>
      <c r="D4840" t="s">
        <v>6190</v>
      </c>
      <c r="E4840" t="s">
        <v>1124</v>
      </c>
      <c r="F4840">
        <v>8</v>
      </c>
      <c r="G4840">
        <v>-133113</v>
      </c>
    </row>
    <row r="4841" spans="1:7" hidden="1">
      <c r="A4841" t="s">
        <v>132</v>
      </c>
      <c r="B4841">
        <v>20240911</v>
      </c>
      <c r="C4841">
        <v>490114</v>
      </c>
      <c r="D4841" t="s">
        <v>6190</v>
      </c>
      <c r="E4841" t="s">
        <v>1186</v>
      </c>
      <c r="F4841">
        <v>128</v>
      </c>
      <c r="G4841">
        <v>24292976</v>
      </c>
    </row>
    <row r="4842" spans="1:7" hidden="1">
      <c r="A4842" t="s">
        <v>132</v>
      </c>
      <c r="B4842">
        <v>20240911</v>
      </c>
      <c r="C4842">
        <v>490114</v>
      </c>
      <c r="D4842" t="s">
        <v>6190</v>
      </c>
      <c r="E4842" t="s">
        <v>1582</v>
      </c>
      <c r="F4842">
        <v>128</v>
      </c>
      <c r="G4842">
        <v>-473735</v>
      </c>
    </row>
    <row r="4843" spans="1:7" hidden="1">
      <c r="A4843" t="s">
        <v>132</v>
      </c>
      <c r="B4843">
        <v>20240911</v>
      </c>
      <c r="C4843">
        <v>490114</v>
      </c>
      <c r="D4843" t="s">
        <v>6190</v>
      </c>
      <c r="E4843" t="s">
        <v>8333</v>
      </c>
      <c r="F4843">
        <v>0</v>
      </c>
      <c r="G4843">
        <v>-359</v>
      </c>
    </row>
    <row r="4844" spans="1:7" hidden="1">
      <c r="A4844" t="s">
        <v>132</v>
      </c>
      <c r="B4844">
        <v>20240911</v>
      </c>
      <c r="C4844">
        <v>490114</v>
      </c>
      <c r="D4844" t="s">
        <v>6190</v>
      </c>
      <c r="E4844" t="s">
        <v>1583</v>
      </c>
      <c r="F4844">
        <v>2</v>
      </c>
      <c r="G4844">
        <v>-125174</v>
      </c>
    </row>
    <row r="4845" spans="1:7" hidden="1">
      <c r="A4845" t="s">
        <v>132</v>
      </c>
      <c r="B4845">
        <v>20240911</v>
      </c>
      <c r="C4845">
        <v>490114</v>
      </c>
      <c r="D4845" t="s">
        <v>6190</v>
      </c>
      <c r="E4845" t="s">
        <v>1207</v>
      </c>
      <c r="F4845">
        <v>0</v>
      </c>
      <c r="G4845">
        <v>-5578</v>
      </c>
    </row>
    <row r="4846" spans="1:7" hidden="1">
      <c r="A4846" t="s">
        <v>132</v>
      </c>
      <c r="B4846">
        <v>20240911</v>
      </c>
      <c r="C4846">
        <v>490114</v>
      </c>
      <c r="D4846" t="s">
        <v>6190</v>
      </c>
      <c r="E4846" t="s">
        <v>8358</v>
      </c>
      <c r="F4846">
        <v>0</v>
      </c>
      <c r="G4846">
        <v>-17687634</v>
      </c>
    </row>
    <row r="4847" spans="1:7" hidden="1">
      <c r="A4847" t="s">
        <v>132</v>
      </c>
      <c r="B4847">
        <v>20240912</v>
      </c>
      <c r="C4847">
        <v>490114</v>
      </c>
      <c r="D4847" t="s">
        <v>6190</v>
      </c>
      <c r="E4847" t="s">
        <v>1184</v>
      </c>
      <c r="F4847">
        <v>0</v>
      </c>
      <c r="G4847">
        <v>-339136</v>
      </c>
    </row>
    <row r="4848" spans="1:7" hidden="1">
      <c r="A4848" t="s">
        <v>132</v>
      </c>
      <c r="B4848">
        <v>20240912</v>
      </c>
      <c r="C4848">
        <v>490114</v>
      </c>
      <c r="D4848" t="s">
        <v>6190</v>
      </c>
      <c r="E4848" t="s">
        <v>1581</v>
      </c>
      <c r="F4848">
        <v>63</v>
      </c>
      <c r="G4848">
        <v>-22090929</v>
      </c>
    </row>
    <row r="4849" spans="1:7" hidden="1">
      <c r="A4849" t="s">
        <v>132</v>
      </c>
      <c r="B4849">
        <v>20240912</v>
      </c>
      <c r="C4849">
        <v>490114</v>
      </c>
      <c r="D4849" t="s">
        <v>6190</v>
      </c>
      <c r="E4849" t="s">
        <v>1085</v>
      </c>
      <c r="F4849">
        <v>0</v>
      </c>
      <c r="G4849">
        <v>-2336823</v>
      </c>
    </row>
    <row r="4850" spans="1:7" hidden="1">
      <c r="A4850" t="s">
        <v>132</v>
      </c>
      <c r="B4850">
        <v>20240912</v>
      </c>
      <c r="C4850">
        <v>490114</v>
      </c>
      <c r="D4850" t="s">
        <v>6190</v>
      </c>
      <c r="E4850" t="s">
        <v>1194</v>
      </c>
      <c r="F4850">
        <v>0</v>
      </c>
      <c r="G4850">
        <v>-57949528</v>
      </c>
    </row>
    <row r="4851" spans="1:7" hidden="1">
      <c r="A4851" t="s">
        <v>132</v>
      </c>
      <c r="B4851">
        <v>20240912</v>
      </c>
      <c r="C4851">
        <v>490114</v>
      </c>
      <c r="D4851" t="s">
        <v>6190</v>
      </c>
      <c r="E4851" t="s">
        <v>1181</v>
      </c>
      <c r="F4851">
        <v>43</v>
      </c>
      <c r="G4851">
        <v>8899212</v>
      </c>
    </row>
    <row r="4852" spans="1:7" hidden="1">
      <c r="A4852" t="s">
        <v>132</v>
      </c>
      <c r="B4852">
        <v>20240912</v>
      </c>
      <c r="C4852">
        <v>490114</v>
      </c>
      <c r="D4852" t="s">
        <v>6190</v>
      </c>
      <c r="E4852" t="s">
        <v>1084</v>
      </c>
      <c r="F4852">
        <v>48</v>
      </c>
      <c r="G4852">
        <v>12583741</v>
      </c>
    </row>
    <row r="4853" spans="1:7" hidden="1">
      <c r="A4853" t="s">
        <v>132</v>
      </c>
      <c r="B4853">
        <v>20240912</v>
      </c>
      <c r="C4853">
        <v>490114</v>
      </c>
      <c r="D4853" t="s">
        <v>6190</v>
      </c>
      <c r="E4853" t="s">
        <v>1035</v>
      </c>
      <c r="F4853">
        <v>425</v>
      </c>
      <c r="G4853">
        <v>11133698</v>
      </c>
    </row>
    <row r="4854" spans="1:7" hidden="1">
      <c r="A4854" t="s">
        <v>132</v>
      </c>
      <c r="B4854">
        <v>20240912</v>
      </c>
      <c r="C4854">
        <v>490114</v>
      </c>
      <c r="D4854" t="s">
        <v>6190</v>
      </c>
      <c r="E4854" t="s">
        <v>1066</v>
      </c>
      <c r="F4854">
        <v>83</v>
      </c>
      <c r="G4854">
        <v>10608054</v>
      </c>
    </row>
    <row r="4855" spans="1:7" hidden="1">
      <c r="A4855" t="s">
        <v>132</v>
      </c>
      <c r="B4855">
        <v>20240912</v>
      </c>
      <c r="C4855">
        <v>490114</v>
      </c>
      <c r="D4855" t="s">
        <v>6190</v>
      </c>
      <c r="E4855" t="s">
        <v>1064</v>
      </c>
      <c r="F4855">
        <v>0</v>
      </c>
      <c r="G4855">
        <v>-771196</v>
      </c>
    </row>
    <row r="4856" spans="1:7" hidden="1">
      <c r="A4856" t="s">
        <v>132</v>
      </c>
      <c r="B4856">
        <v>20240912</v>
      </c>
      <c r="C4856">
        <v>490114</v>
      </c>
      <c r="D4856" t="s">
        <v>6190</v>
      </c>
      <c r="E4856" t="s">
        <v>1092</v>
      </c>
      <c r="F4856">
        <v>0</v>
      </c>
      <c r="G4856">
        <v>-17321933</v>
      </c>
    </row>
    <row r="4857" spans="1:7" hidden="1">
      <c r="A4857" t="s">
        <v>132</v>
      </c>
      <c r="B4857">
        <v>20240912</v>
      </c>
      <c r="C4857">
        <v>490114</v>
      </c>
      <c r="D4857" t="s">
        <v>6190</v>
      </c>
      <c r="E4857" t="s">
        <v>9048</v>
      </c>
      <c r="F4857">
        <v>34</v>
      </c>
      <c r="G4857">
        <v>2173937</v>
      </c>
    </row>
    <row r="4858" spans="1:7" hidden="1">
      <c r="A4858" t="s">
        <v>132</v>
      </c>
      <c r="B4858">
        <v>20240912</v>
      </c>
      <c r="C4858">
        <v>490114</v>
      </c>
      <c r="D4858" t="s">
        <v>6190</v>
      </c>
      <c r="E4858" t="s">
        <v>8342</v>
      </c>
      <c r="F4858">
        <v>83</v>
      </c>
      <c r="G4858">
        <v>49619019</v>
      </c>
    </row>
    <row r="4859" spans="1:7" hidden="1">
      <c r="A4859" t="s">
        <v>132</v>
      </c>
      <c r="B4859">
        <v>20240912</v>
      </c>
      <c r="C4859">
        <v>490114</v>
      </c>
      <c r="D4859" t="s">
        <v>6190</v>
      </c>
      <c r="E4859" t="s">
        <v>1124</v>
      </c>
      <c r="F4859">
        <v>8</v>
      </c>
      <c r="G4859">
        <v>-133105</v>
      </c>
    </row>
    <row r="4860" spans="1:7" hidden="1">
      <c r="A4860" t="s">
        <v>132</v>
      </c>
      <c r="B4860">
        <v>20240912</v>
      </c>
      <c r="C4860">
        <v>490114</v>
      </c>
      <c r="D4860" t="s">
        <v>6190</v>
      </c>
      <c r="E4860" t="s">
        <v>1186</v>
      </c>
      <c r="F4860">
        <v>135</v>
      </c>
      <c r="G4860">
        <v>24293111</v>
      </c>
    </row>
    <row r="4861" spans="1:7" hidden="1">
      <c r="A4861" t="s">
        <v>132</v>
      </c>
      <c r="B4861">
        <v>20240912</v>
      </c>
      <c r="C4861">
        <v>490114</v>
      </c>
      <c r="D4861" t="s">
        <v>6190</v>
      </c>
      <c r="E4861" t="s">
        <v>1582</v>
      </c>
      <c r="F4861">
        <v>135</v>
      </c>
      <c r="G4861">
        <v>-473600</v>
      </c>
    </row>
    <row r="4862" spans="1:7" hidden="1">
      <c r="A4862" t="s">
        <v>132</v>
      </c>
      <c r="B4862">
        <v>20240912</v>
      </c>
      <c r="C4862">
        <v>490114</v>
      </c>
      <c r="D4862" t="s">
        <v>6190</v>
      </c>
      <c r="E4862" t="s">
        <v>8333</v>
      </c>
      <c r="F4862">
        <v>0</v>
      </c>
      <c r="G4862">
        <v>-359</v>
      </c>
    </row>
    <row r="4863" spans="1:7" hidden="1">
      <c r="A4863" t="s">
        <v>132</v>
      </c>
      <c r="B4863">
        <v>20240912</v>
      </c>
      <c r="C4863">
        <v>490114</v>
      </c>
      <c r="D4863" t="s">
        <v>6190</v>
      </c>
      <c r="E4863" t="s">
        <v>1583</v>
      </c>
      <c r="F4863">
        <v>2</v>
      </c>
      <c r="G4863">
        <v>-125172</v>
      </c>
    </row>
    <row r="4864" spans="1:7" hidden="1">
      <c r="A4864" t="s">
        <v>132</v>
      </c>
      <c r="B4864">
        <v>20240912</v>
      </c>
      <c r="C4864">
        <v>490114</v>
      </c>
      <c r="D4864" t="s">
        <v>6190</v>
      </c>
      <c r="E4864" t="s">
        <v>1207</v>
      </c>
      <c r="F4864">
        <v>0</v>
      </c>
      <c r="G4864">
        <v>-5578</v>
      </c>
    </row>
    <row r="4865" spans="1:7" hidden="1">
      <c r="A4865" t="s">
        <v>132</v>
      </c>
      <c r="B4865">
        <v>20240912</v>
      </c>
      <c r="C4865">
        <v>490114</v>
      </c>
      <c r="D4865" t="s">
        <v>6190</v>
      </c>
      <c r="E4865" t="s">
        <v>8358</v>
      </c>
      <c r="F4865">
        <v>0</v>
      </c>
      <c r="G4865">
        <v>-17687634</v>
      </c>
    </row>
    <row r="4866" spans="1:7" hidden="1">
      <c r="A4866" t="s">
        <v>132</v>
      </c>
      <c r="B4866">
        <v>20240913</v>
      </c>
      <c r="C4866">
        <v>490114</v>
      </c>
      <c r="D4866" t="s">
        <v>6190</v>
      </c>
      <c r="E4866" t="s">
        <v>1184</v>
      </c>
      <c r="F4866">
        <v>0</v>
      </c>
      <c r="G4866">
        <v>-339136</v>
      </c>
    </row>
    <row r="4867" spans="1:7" hidden="1">
      <c r="A4867" t="s">
        <v>132</v>
      </c>
      <c r="B4867">
        <v>20240913</v>
      </c>
      <c r="C4867">
        <v>490114</v>
      </c>
      <c r="D4867" t="s">
        <v>6190</v>
      </c>
      <c r="E4867" t="s">
        <v>1581</v>
      </c>
      <c r="F4867">
        <v>63</v>
      </c>
      <c r="G4867">
        <v>-22090866</v>
      </c>
    </row>
    <row r="4868" spans="1:7" hidden="1">
      <c r="A4868" t="s">
        <v>132</v>
      </c>
      <c r="B4868">
        <v>20240913</v>
      </c>
      <c r="C4868">
        <v>490114</v>
      </c>
      <c r="D4868" t="s">
        <v>6190</v>
      </c>
      <c r="E4868" t="s">
        <v>1085</v>
      </c>
      <c r="F4868">
        <v>0</v>
      </c>
      <c r="G4868">
        <v>-2336823</v>
      </c>
    </row>
    <row r="4869" spans="1:7" hidden="1">
      <c r="A4869" t="s">
        <v>132</v>
      </c>
      <c r="B4869">
        <v>20240913</v>
      </c>
      <c r="C4869">
        <v>490114</v>
      </c>
      <c r="D4869" t="s">
        <v>6190</v>
      </c>
      <c r="E4869" t="s">
        <v>1194</v>
      </c>
      <c r="F4869">
        <v>0</v>
      </c>
      <c r="G4869">
        <v>-57949528</v>
      </c>
    </row>
    <row r="4870" spans="1:7" hidden="1">
      <c r="A4870" t="s">
        <v>132</v>
      </c>
      <c r="B4870">
        <v>20240913</v>
      </c>
      <c r="C4870">
        <v>490114</v>
      </c>
      <c r="D4870" t="s">
        <v>6190</v>
      </c>
      <c r="E4870" t="s">
        <v>1181</v>
      </c>
      <c r="F4870">
        <v>43</v>
      </c>
      <c r="G4870">
        <v>8899255</v>
      </c>
    </row>
    <row r="4871" spans="1:7" hidden="1">
      <c r="A4871" t="s">
        <v>132</v>
      </c>
      <c r="B4871">
        <v>20240913</v>
      </c>
      <c r="C4871">
        <v>490114</v>
      </c>
      <c r="D4871" t="s">
        <v>6190</v>
      </c>
      <c r="E4871" t="s">
        <v>1084</v>
      </c>
      <c r="F4871">
        <v>48</v>
      </c>
      <c r="G4871">
        <v>12583789</v>
      </c>
    </row>
    <row r="4872" spans="1:7" hidden="1">
      <c r="A4872" t="s">
        <v>132</v>
      </c>
      <c r="B4872">
        <v>20240913</v>
      </c>
      <c r="C4872">
        <v>490114</v>
      </c>
      <c r="D4872" t="s">
        <v>6190</v>
      </c>
      <c r="E4872" t="s">
        <v>1035</v>
      </c>
      <c r="F4872">
        <v>425</v>
      </c>
      <c r="G4872">
        <v>11134123</v>
      </c>
    </row>
    <row r="4873" spans="1:7" hidden="1">
      <c r="A4873" t="s">
        <v>132</v>
      </c>
      <c r="B4873">
        <v>20240913</v>
      </c>
      <c r="C4873">
        <v>490114</v>
      </c>
      <c r="D4873" t="s">
        <v>6190</v>
      </c>
      <c r="E4873" t="s">
        <v>1066</v>
      </c>
      <c r="F4873">
        <v>83</v>
      </c>
      <c r="G4873">
        <v>10608137</v>
      </c>
    </row>
    <row r="4874" spans="1:7" hidden="1">
      <c r="A4874" t="s">
        <v>132</v>
      </c>
      <c r="B4874">
        <v>20240913</v>
      </c>
      <c r="C4874">
        <v>490114</v>
      </c>
      <c r="D4874" t="s">
        <v>6190</v>
      </c>
      <c r="E4874" t="s">
        <v>1064</v>
      </c>
      <c r="F4874">
        <v>0</v>
      </c>
      <c r="G4874">
        <v>-771196</v>
      </c>
    </row>
    <row r="4875" spans="1:7" hidden="1">
      <c r="A4875" t="s">
        <v>132</v>
      </c>
      <c r="B4875">
        <v>20240913</v>
      </c>
      <c r="C4875">
        <v>490114</v>
      </c>
      <c r="D4875" t="s">
        <v>6190</v>
      </c>
      <c r="E4875" t="s">
        <v>1092</v>
      </c>
      <c r="F4875">
        <v>0</v>
      </c>
      <c r="G4875">
        <v>-17321933</v>
      </c>
    </row>
    <row r="4876" spans="1:7" hidden="1">
      <c r="A4876" t="s">
        <v>132</v>
      </c>
      <c r="B4876">
        <v>20240913</v>
      </c>
      <c r="C4876">
        <v>490114</v>
      </c>
      <c r="D4876" t="s">
        <v>6190</v>
      </c>
      <c r="E4876" t="s">
        <v>9048</v>
      </c>
      <c r="F4876">
        <v>34</v>
      </c>
      <c r="G4876">
        <v>2173971</v>
      </c>
    </row>
    <row r="4877" spans="1:7" hidden="1">
      <c r="A4877" t="s">
        <v>132</v>
      </c>
      <c r="B4877">
        <v>20240913</v>
      </c>
      <c r="C4877">
        <v>490114</v>
      </c>
      <c r="D4877" t="s">
        <v>6190</v>
      </c>
      <c r="E4877" t="s">
        <v>8342</v>
      </c>
      <c r="F4877">
        <v>83</v>
      </c>
      <c r="G4877">
        <v>49619102</v>
      </c>
    </row>
    <row r="4878" spans="1:7" hidden="1">
      <c r="A4878" t="s">
        <v>132</v>
      </c>
      <c r="B4878">
        <v>20240913</v>
      </c>
      <c r="C4878">
        <v>490114</v>
      </c>
      <c r="D4878" t="s">
        <v>6190</v>
      </c>
      <c r="E4878" t="s">
        <v>1124</v>
      </c>
      <c r="F4878">
        <v>8</v>
      </c>
      <c r="G4878">
        <v>-133097</v>
      </c>
    </row>
    <row r="4879" spans="1:7" hidden="1">
      <c r="A4879" t="s">
        <v>132</v>
      </c>
      <c r="B4879">
        <v>20240913</v>
      </c>
      <c r="C4879">
        <v>490114</v>
      </c>
      <c r="D4879" t="s">
        <v>6190</v>
      </c>
      <c r="E4879" t="s">
        <v>1186</v>
      </c>
      <c r="F4879">
        <v>135</v>
      </c>
      <c r="G4879">
        <v>24293246</v>
      </c>
    </row>
    <row r="4880" spans="1:7" hidden="1">
      <c r="A4880" t="s">
        <v>132</v>
      </c>
      <c r="B4880">
        <v>20240913</v>
      </c>
      <c r="C4880">
        <v>490114</v>
      </c>
      <c r="D4880" t="s">
        <v>6190</v>
      </c>
      <c r="E4880" t="s">
        <v>1582</v>
      </c>
      <c r="F4880">
        <v>135</v>
      </c>
      <c r="G4880">
        <v>-473465</v>
      </c>
    </row>
    <row r="4881" spans="1:7" hidden="1">
      <c r="A4881" t="s">
        <v>132</v>
      </c>
      <c r="B4881">
        <v>20240913</v>
      </c>
      <c r="C4881">
        <v>490114</v>
      </c>
      <c r="D4881" t="s">
        <v>6190</v>
      </c>
      <c r="E4881" t="s">
        <v>8333</v>
      </c>
      <c r="F4881">
        <v>0</v>
      </c>
      <c r="G4881">
        <v>-359</v>
      </c>
    </row>
    <row r="4882" spans="1:7" hidden="1">
      <c r="A4882" t="s">
        <v>132</v>
      </c>
      <c r="B4882">
        <v>20240913</v>
      </c>
      <c r="C4882">
        <v>490114</v>
      </c>
      <c r="D4882" t="s">
        <v>6190</v>
      </c>
      <c r="E4882" t="s">
        <v>1583</v>
      </c>
      <c r="F4882">
        <v>2</v>
      </c>
      <c r="G4882">
        <v>-125170</v>
      </c>
    </row>
    <row r="4883" spans="1:7" hidden="1">
      <c r="A4883" t="s">
        <v>132</v>
      </c>
      <c r="B4883">
        <v>20240913</v>
      </c>
      <c r="C4883">
        <v>490114</v>
      </c>
      <c r="D4883" t="s">
        <v>6190</v>
      </c>
      <c r="E4883" t="s">
        <v>1207</v>
      </c>
      <c r="F4883">
        <v>0</v>
      </c>
      <c r="G4883">
        <v>-5578</v>
      </c>
    </row>
    <row r="4884" spans="1:7" hidden="1">
      <c r="A4884" t="s">
        <v>132</v>
      </c>
      <c r="B4884">
        <v>20240913</v>
      </c>
      <c r="C4884">
        <v>490114</v>
      </c>
      <c r="D4884" t="s">
        <v>6190</v>
      </c>
      <c r="E4884" t="s">
        <v>8358</v>
      </c>
      <c r="F4884">
        <v>0</v>
      </c>
      <c r="G4884">
        <v>-17687634</v>
      </c>
    </row>
    <row r="4885" spans="1:7" hidden="1">
      <c r="A4885" t="s">
        <v>132</v>
      </c>
      <c r="B4885">
        <v>20240914</v>
      </c>
      <c r="C4885">
        <v>490114</v>
      </c>
      <c r="D4885" t="s">
        <v>6190</v>
      </c>
      <c r="E4885" t="s">
        <v>1184</v>
      </c>
      <c r="F4885">
        <v>0</v>
      </c>
      <c r="G4885">
        <v>-339136</v>
      </c>
    </row>
    <row r="4886" spans="1:7" hidden="1">
      <c r="A4886" t="s">
        <v>132</v>
      </c>
      <c r="B4886">
        <v>20240914</v>
      </c>
      <c r="C4886">
        <v>490114</v>
      </c>
      <c r="D4886" t="s">
        <v>6190</v>
      </c>
      <c r="E4886" t="s">
        <v>1581</v>
      </c>
      <c r="F4886">
        <v>63</v>
      </c>
      <c r="G4886">
        <v>-22090803</v>
      </c>
    </row>
    <row r="4887" spans="1:7" hidden="1">
      <c r="A4887" t="s">
        <v>132</v>
      </c>
      <c r="B4887">
        <v>20240914</v>
      </c>
      <c r="C4887">
        <v>490114</v>
      </c>
      <c r="D4887" t="s">
        <v>6190</v>
      </c>
      <c r="E4887" t="s">
        <v>1085</v>
      </c>
      <c r="F4887">
        <v>0</v>
      </c>
      <c r="G4887">
        <v>-2336823</v>
      </c>
    </row>
    <row r="4888" spans="1:7" hidden="1">
      <c r="A4888" t="s">
        <v>132</v>
      </c>
      <c r="B4888">
        <v>20240914</v>
      </c>
      <c r="C4888">
        <v>490114</v>
      </c>
      <c r="D4888" t="s">
        <v>6190</v>
      </c>
      <c r="E4888" t="s">
        <v>1194</v>
      </c>
      <c r="F4888">
        <v>0</v>
      </c>
      <c r="G4888">
        <v>-57949528</v>
      </c>
    </row>
    <row r="4889" spans="1:7" hidden="1">
      <c r="A4889" t="s">
        <v>132</v>
      </c>
      <c r="B4889">
        <v>20240914</v>
      </c>
      <c r="C4889">
        <v>490114</v>
      </c>
      <c r="D4889" t="s">
        <v>6190</v>
      </c>
      <c r="E4889" t="s">
        <v>1181</v>
      </c>
      <c r="F4889">
        <v>43</v>
      </c>
      <c r="G4889">
        <v>8899298</v>
      </c>
    </row>
    <row r="4890" spans="1:7" hidden="1">
      <c r="A4890" t="s">
        <v>132</v>
      </c>
      <c r="B4890">
        <v>20240914</v>
      </c>
      <c r="C4890">
        <v>490114</v>
      </c>
      <c r="D4890" t="s">
        <v>6190</v>
      </c>
      <c r="E4890" t="s">
        <v>1084</v>
      </c>
      <c r="F4890">
        <v>48</v>
      </c>
      <c r="G4890">
        <v>12583837</v>
      </c>
    </row>
    <row r="4891" spans="1:7" hidden="1">
      <c r="A4891" t="s">
        <v>132</v>
      </c>
      <c r="B4891">
        <v>20240914</v>
      </c>
      <c r="C4891">
        <v>490114</v>
      </c>
      <c r="D4891" t="s">
        <v>6190</v>
      </c>
      <c r="E4891" t="s">
        <v>1035</v>
      </c>
      <c r="F4891">
        <v>425</v>
      </c>
      <c r="G4891">
        <v>11134548</v>
      </c>
    </row>
    <row r="4892" spans="1:7" hidden="1">
      <c r="A4892" t="s">
        <v>132</v>
      </c>
      <c r="B4892">
        <v>20240914</v>
      </c>
      <c r="C4892">
        <v>490114</v>
      </c>
      <c r="D4892" t="s">
        <v>6190</v>
      </c>
      <c r="E4892" t="s">
        <v>1066</v>
      </c>
      <c r="F4892">
        <v>83</v>
      </c>
      <c r="G4892">
        <v>10608220</v>
      </c>
    </row>
    <row r="4893" spans="1:7" hidden="1">
      <c r="A4893" t="s">
        <v>132</v>
      </c>
      <c r="B4893">
        <v>20240914</v>
      </c>
      <c r="C4893">
        <v>490114</v>
      </c>
      <c r="D4893" t="s">
        <v>6190</v>
      </c>
      <c r="E4893" t="s">
        <v>1064</v>
      </c>
      <c r="F4893">
        <v>0</v>
      </c>
      <c r="G4893">
        <v>-771196</v>
      </c>
    </row>
    <row r="4894" spans="1:7" hidden="1">
      <c r="A4894" t="s">
        <v>132</v>
      </c>
      <c r="B4894">
        <v>20240914</v>
      </c>
      <c r="C4894">
        <v>490114</v>
      </c>
      <c r="D4894" t="s">
        <v>6190</v>
      </c>
      <c r="E4894" t="s">
        <v>1092</v>
      </c>
      <c r="F4894">
        <v>0</v>
      </c>
      <c r="G4894">
        <v>-17321933</v>
      </c>
    </row>
    <row r="4895" spans="1:7" hidden="1">
      <c r="A4895" t="s">
        <v>132</v>
      </c>
      <c r="B4895">
        <v>20240914</v>
      </c>
      <c r="C4895">
        <v>490114</v>
      </c>
      <c r="D4895" t="s">
        <v>6190</v>
      </c>
      <c r="E4895" t="s">
        <v>9048</v>
      </c>
      <c r="F4895">
        <v>34</v>
      </c>
      <c r="G4895">
        <v>2174005</v>
      </c>
    </row>
    <row r="4896" spans="1:7" hidden="1">
      <c r="A4896" t="s">
        <v>132</v>
      </c>
      <c r="B4896">
        <v>20240914</v>
      </c>
      <c r="C4896">
        <v>490114</v>
      </c>
      <c r="D4896" t="s">
        <v>6190</v>
      </c>
      <c r="E4896" t="s">
        <v>8342</v>
      </c>
      <c r="F4896">
        <v>83</v>
      </c>
      <c r="G4896">
        <v>49619185</v>
      </c>
    </row>
    <row r="4897" spans="1:7" hidden="1">
      <c r="A4897" t="s">
        <v>132</v>
      </c>
      <c r="B4897">
        <v>20240914</v>
      </c>
      <c r="C4897">
        <v>490114</v>
      </c>
      <c r="D4897" t="s">
        <v>6190</v>
      </c>
      <c r="E4897" t="s">
        <v>1124</v>
      </c>
      <c r="F4897">
        <v>8</v>
      </c>
      <c r="G4897">
        <v>-133089</v>
      </c>
    </row>
    <row r="4898" spans="1:7" hidden="1">
      <c r="A4898" t="s">
        <v>132</v>
      </c>
      <c r="B4898">
        <v>20240914</v>
      </c>
      <c r="C4898">
        <v>490114</v>
      </c>
      <c r="D4898" t="s">
        <v>6190</v>
      </c>
      <c r="E4898" t="s">
        <v>1186</v>
      </c>
      <c r="F4898">
        <v>135</v>
      </c>
      <c r="G4898">
        <v>24293381</v>
      </c>
    </row>
    <row r="4899" spans="1:7" hidden="1">
      <c r="A4899" t="s">
        <v>132</v>
      </c>
      <c r="B4899">
        <v>20240914</v>
      </c>
      <c r="C4899">
        <v>490114</v>
      </c>
      <c r="D4899" t="s">
        <v>6190</v>
      </c>
      <c r="E4899" t="s">
        <v>1582</v>
      </c>
      <c r="F4899">
        <v>135</v>
      </c>
      <c r="G4899">
        <v>-473330</v>
      </c>
    </row>
    <row r="4900" spans="1:7" hidden="1">
      <c r="A4900" t="s">
        <v>132</v>
      </c>
      <c r="B4900">
        <v>20240914</v>
      </c>
      <c r="C4900">
        <v>490114</v>
      </c>
      <c r="D4900" t="s">
        <v>6190</v>
      </c>
      <c r="E4900" t="s">
        <v>8333</v>
      </c>
      <c r="F4900">
        <v>0</v>
      </c>
      <c r="G4900">
        <v>-359</v>
      </c>
    </row>
    <row r="4901" spans="1:7" hidden="1">
      <c r="A4901" t="s">
        <v>132</v>
      </c>
      <c r="B4901">
        <v>20240914</v>
      </c>
      <c r="C4901">
        <v>490114</v>
      </c>
      <c r="D4901" t="s">
        <v>6190</v>
      </c>
      <c r="E4901" t="s">
        <v>1583</v>
      </c>
      <c r="F4901">
        <v>2</v>
      </c>
      <c r="G4901">
        <v>-125168</v>
      </c>
    </row>
    <row r="4902" spans="1:7" hidden="1">
      <c r="A4902" t="s">
        <v>132</v>
      </c>
      <c r="B4902">
        <v>20240914</v>
      </c>
      <c r="C4902">
        <v>490114</v>
      </c>
      <c r="D4902" t="s">
        <v>6190</v>
      </c>
      <c r="E4902" t="s">
        <v>1207</v>
      </c>
      <c r="F4902">
        <v>0</v>
      </c>
      <c r="G4902">
        <v>-5578</v>
      </c>
    </row>
    <row r="4903" spans="1:7" hidden="1">
      <c r="A4903" t="s">
        <v>132</v>
      </c>
      <c r="B4903">
        <v>20240914</v>
      </c>
      <c r="C4903">
        <v>490114</v>
      </c>
      <c r="D4903" t="s">
        <v>6190</v>
      </c>
      <c r="E4903" t="s">
        <v>8358</v>
      </c>
      <c r="F4903">
        <v>0</v>
      </c>
      <c r="G4903">
        <v>-17687634</v>
      </c>
    </row>
    <row r="4904" spans="1:7" hidden="1">
      <c r="A4904" t="s">
        <v>132</v>
      </c>
      <c r="B4904">
        <v>20240915</v>
      </c>
      <c r="C4904">
        <v>490114</v>
      </c>
      <c r="D4904" t="s">
        <v>6190</v>
      </c>
      <c r="E4904" t="s">
        <v>1184</v>
      </c>
      <c r="F4904">
        <v>0</v>
      </c>
      <c r="G4904">
        <v>-339136</v>
      </c>
    </row>
    <row r="4905" spans="1:7" hidden="1">
      <c r="A4905" t="s">
        <v>132</v>
      </c>
      <c r="B4905">
        <v>20240915</v>
      </c>
      <c r="C4905">
        <v>490114</v>
      </c>
      <c r="D4905" t="s">
        <v>6190</v>
      </c>
      <c r="E4905" t="s">
        <v>1581</v>
      </c>
      <c r="F4905">
        <v>63</v>
      </c>
      <c r="G4905">
        <v>-22090740</v>
      </c>
    </row>
    <row r="4906" spans="1:7" hidden="1">
      <c r="A4906" t="s">
        <v>132</v>
      </c>
      <c r="B4906">
        <v>20240915</v>
      </c>
      <c r="C4906">
        <v>490114</v>
      </c>
      <c r="D4906" t="s">
        <v>6190</v>
      </c>
      <c r="E4906" t="s">
        <v>1085</v>
      </c>
      <c r="F4906">
        <v>0</v>
      </c>
      <c r="G4906">
        <v>-2336823</v>
      </c>
    </row>
    <row r="4907" spans="1:7" hidden="1">
      <c r="A4907" t="s">
        <v>132</v>
      </c>
      <c r="B4907">
        <v>20240915</v>
      </c>
      <c r="C4907">
        <v>490114</v>
      </c>
      <c r="D4907" t="s">
        <v>6190</v>
      </c>
      <c r="E4907" t="s">
        <v>1194</v>
      </c>
      <c r="F4907">
        <v>0</v>
      </c>
      <c r="G4907">
        <v>-57949528</v>
      </c>
    </row>
    <row r="4908" spans="1:7" hidden="1">
      <c r="A4908" t="s">
        <v>132</v>
      </c>
      <c r="B4908">
        <v>20240915</v>
      </c>
      <c r="C4908">
        <v>490114</v>
      </c>
      <c r="D4908" t="s">
        <v>6190</v>
      </c>
      <c r="E4908" t="s">
        <v>1181</v>
      </c>
      <c r="F4908">
        <v>43</v>
      </c>
      <c r="G4908">
        <v>8899341</v>
      </c>
    </row>
    <row r="4909" spans="1:7" hidden="1">
      <c r="A4909" t="s">
        <v>132</v>
      </c>
      <c r="B4909">
        <v>20240915</v>
      </c>
      <c r="C4909">
        <v>490114</v>
      </c>
      <c r="D4909" t="s">
        <v>6190</v>
      </c>
      <c r="E4909" t="s">
        <v>1084</v>
      </c>
      <c r="F4909">
        <v>48</v>
      </c>
      <c r="G4909">
        <v>12583885</v>
      </c>
    </row>
    <row r="4910" spans="1:7" hidden="1">
      <c r="A4910" t="s">
        <v>132</v>
      </c>
      <c r="B4910">
        <v>20240915</v>
      </c>
      <c r="C4910">
        <v>490114</v>
      </c>
      <c r="D4910" t="s">
        <v>6190</v>
      </c>
      <c r="E4910" t="s">
        <v>1035</v>
      </c>
      <c r="F4910">
        <v>425</v>
      </c>
      <c r="G4910">
        <v>11134973</v>
      </c>
    </row>
    <row r="4911" spans="1:7" hidden="1">
      <c r="A4911" t="s">
        <v>132</v>
      </c>
      <c r="B4911">
        <v>20240915</v>
      </c>
      <c r="C4911">
        <v>490114</v>
      </c>
      <c r="D4911" t="s">
        <v>6190</v>
      </c>
      <c r="E4911" t="s">
        <v>1066</v>
      </c>
      <c r="F4911">
        <v>83</v>
      </c>
      <c r="G4911">
        <v>10608303</v>
      </c>
    </row>
    <row r="4912" spans="1:7" hidden="1">
      <c r="A4912" t="s">
        <v>132</v>
      </c>
      <c r="B4912">
        <v>20240915</v>
      </c>
      <c r="C4912">
        <v>490114</v>
      </c>
      <c r="D4912" t="s">
        <v>6190</v>
      </c>
      <c r="E4912" t="s">
        <v>1064</v>
      </c>
      <c r="F4912">
        <v>0</v>
      </c>
      <c r="G4912">
        <v>-771196</v>
      </c>
    </row>
    <row r="4913" spans="1:7" hidden="1">
      <c r="A4913" t="s">
        <v>132</v>
      </c>
      <c r="B4913">
        <v>20240915</v>
      </c>
      <c r="C4913">
        <v>490114</v>
      </c>
      <c r="D4913" t="s">
        <v>6190</v>
      </c>
      <c r="E4913" t="s">
        <v>1092</v>
      </c>
      <c r="F4913">
        <v>0</v>
      </c>
      <c r="G4913">
        <v>-17321933</v>
      </c>
    </row>
    <row r="4914" spans="1:7" hidden="1">
      <c r="A4914" t="s">
        <v>132</v>
      </c>
      <c r="B4914">
        <v>20240915</v>
      </c>
      <c r="C4914">
        <v>490114</v>
      </c>
      <c r="D4914" t="s">
        <v>6190</v>
      </c>
      <c r="E4914" t="s">
        <v>9048</v>
      </c>
      <c r="F4914">
        <v>34</v>
      </c>
      <c r="G4914">
        <v>2174039</v>
      </c>
    </row>
    <row r="4915" spans="1:7" hidden="1">
      <c r="A4915" t="s">
        <v>132</v>
      </c>
      <c r="B4915">
        <v>20240915</v>
      </c>
      <c r="C4915">
        <v>490114</v>
      </c>
      <c r="D4915" t="s">
        <v>6190</v>
      </c>
      <c r="E4915" t="s">
        <v>8342</v>
      </c>
      <c r="F4915">
        <v>83</v>
      </c>
      <c r="G4915">
        <v>49619268</v>
      </c>
    </row>
    <row r="4916" spans="1:7" hidden="1">
      <c r="A4916" t="s">
        <v>132</v>
      </c>
      <c r="B4916">
        <v>20240915</v>
      </c>
      <c r="C4916">
        <v>490114</v>
      </c>
      <c r="D4916" t="s">
        <v>6190</v>
      </c>
      <c r="E4916" t="s">
        <v>1124</v>
      </c>
      <c r="F4916">
        <v>8</v>
      </c>
      <c r="G4916">
        <v>-133081</v>
      </c>
    </row>
    <row r="4917" spans="1:7" hidden="1">
      <c r="A4917" t="s">
        <v>132</v>
      </c>
      <c r="B4917">
        <v>20240915</v>
      </c>
      <c r="C4917">
        <v>490114</v>
      </c>
      <c r="D4917" t="s">
        <v>6190</v>
      </c>
      <c r="E4917" t="s">
        <v>1186</v>
      </c>
      <c r="F4917">
        <v>135</v>
      </c>
      <c r="G4917">
        <v>24293516</v>
      </c>
    </row>
    <row r="4918" spans="1:7" hidden="1">
      <c r="A4918" t="s">
        <v>132</v>
      </c>
      <c r="B4918">
        <v>20240915</v>
      </c>
      <c r="C4918">
        <v>490114</v>
      </c>
      <c r="D4918" t="s">
        <v>6190</v>
      </c>
      <c r="E4918" t="s">
        <v>1582</v>
      </c>
      <c r="F4918">
        <v>135</v>
      </c>
      <c r="G4918">
        <v>-473195</v>
      </c>
    </row>
    <row r="4919" spans="1:7" hidden="1">
      <c r="A4919" t="s">
        <v>132</v>
      </c>
      <c r="B4919">
        <v>20240915</v>
      </c>
      <c r="C4919">
        <v>490114</v>
      </c>
      <c r="D4919" t="s">
        <v>6190</v>
      </c>
      <c r="E4919" t="s">
        <v>8333</v>
      </c>
      <c r="F4919">
        <v>0</v>
      </c>
      <c r="G4919">
        <v>-359</v>
      </c>
    </row>
    <row r="4920" spans="1:7" hidden="1">
      <c r="A4920" t="s">
        <v>132</v>
      </c>
      <c r="B4920">
        <v>20240915</v>
      </c>
      <c r="C4920">
        <v>490114</v>
      </c>
      <c r="D4920" t="s">
        <v>6190</v>
      </c>
      <c r="E4920" t="s">
        <v>1583</v>
      </c>
      <c r="F4920">
        <v>2</v>
      </c>
      <c r="G4920">
        <v>-125166</v>
      </c>
    </row>
    <row r="4921" spans="1:7" hidden="1">
      <c r="A4921" t="s">
        <v>132</v>
      </c>
      <c r="B4921">
        <v>20240915</v>
      </c>
      <c r="C4921">
        <v>490114</v>
      </c>
      <c r="D4921" t="s">
        <v>6190</v>
      </c>
      <c r="E4921" t="s">
        <v>1207</v>
      </c>
      <c r="F4921">
        <v>0</v>
      </c>
      <c r="G4921">
        <v>-5578</v>
      </c>
    </row>
    <row r="4922" spans="1:7" hidden="1">
      <c r="A4922" t="s">
        <v>132</v>
      </c>
      <c r="B4922">
        <v>20240915</v>
      </c>
      <c r="C4922">
        <v>490114</v>
      </c>
      <c r="D4922" t="s">
        <v>6190</v>
      </c>
      <c r="E4922" t="s">
        <v>8358</v>
      </c>
      <c r="F4922">
        <v>0</v>
      </c>
      <c r="G4922">
        <v>-17687634</v>
      </c>
    </row>
    <row r="4923" spans="1:7" hidden="1">
      <c r="A4923" t="s">
        <v>132</v>
      </c>
      <c r="B4923">
        <v>20240916</v>
      </c>
      <c r="C4923">
        <v>490114</v>
      </c>
      <c r="D4923" t="s">
        <v>6190</v>
      </c>
      <c r="E4923" t="s">
        <v>1184</v>
      </c>
      <c r="F4923">
        <v>0</v>
      </c>
      <c r="G4923">
        <v>-339136</v>
      </c>
    </row>
    <row r="4924" spans="1:7" hidden="1">
      <c r="A4924" t="s">
        <v>132</v>
      </c>
      <c r="B4924">
        <v>20240916</v>
      </c>
      <c r="C4924">
        <v>490114</v>
      </c>
      <c r="D4924" t="s">
        <v>6190</v>
      </c>
      <c r="E4924" t="s">
        <v>1581</v>
      </c>
      <c r="F4924">
        <v>63</v>
      </c>
      <c r="G4924">
        <v>-22090677</v>
      </c>
    </row>
    <row r="4925" spans="1:7" hidden="1">
      <c r="A4925" t="s">
        <v>132</v>
      </c>
      <c r="B4925">
        <v>20240916</v>
      </c>
      <c r="C4925">
        <v>490114</v>
      </c>
      <c r="D4925" t="s">
        <v>6190</v>
      </c>
      <c r="E4925" t="s">
        <v>1085</v>
      </c>
      <c r="F4925">
        <v>0</v>
      </c>
      <c r="G4925">
        <v>-2336823</v>
      </c>
    </row>
    <row r="4926" spans="1:7" hidden="1">
      <c r="A4926" t="s">
        <v>132</v>
      </c>
      <c r="B4926">
        <v>20240916</v>
      </c>
      <c r="C4926">
        <v>490114</v>
      </c>
      <c r="D4926" t="s">
        <v>6190</v>
      </c>
      <c r="E4926" t="s">
        <v>1194</v>
      </c>
      <c r="F4926">
        <v>0</v>
      </c>
      <c r="G4926">
        <v>-57949528</v>
      </c>
    </row>
    <row r="4927" spans="1:7" hidden="1">
      <c r="A4927" t="s">
        <v>132</v>
      </c>
      <c r="B4927">
        <v>20240916</v>
      </c>
      <c r="C4927">
        <v>490114</v>
      </c>
      <c r="D4927" t="s">
        <v>6190</v>
      </c>
      <c r="E4927" t="s">
        <v>1181</v>
      </c>
      <c r="F4927">
        <v>43</v>
      </c>
      <c r="G4927">
        <v>8899384</v>
      </c>
    </row>
    <row r="4928" spans="1:7" hidden="1">
      <c r="A4928" t="s">
        <v>132</v>
      </c>
      <c r="B4928">
        <v>20240916</v>
      </c>
      <c r="C4928">
        <v>490114</v>
      </c>
      <c r="D4928" t="s">
        <v>6190</v>
      </c>
      <c r="E4928" t="s">
        <v>1084</v>
      </c>
      <c r="F4928">
        <v>48</v>
      </c>
      <c r="G4928">
        <v>12583933</v>
      </c>
    </row>
    <row r="4929" spans="1:7" hidden="1">
      <c r="A4929" t="s">
        <v>132</v>
      </c>
      <c r="B4929">
        <v>20240916</v>
      </c>
      <c r="C4929">
        <v>490114</v>
      </c>
      <c r="D4929" t="s">
        <v>6190</v>
      </c>
      <c r="E4929" t="s">
        <v>1035</v>
      </c>
      <c r="F4929">
        <v>425</v>
      </c>
      <c r="G4929">
        <v>11135398</v>
      </c>
    </row>
    <row r="4930" spans="1:7" hidden="1">
      <c r="A4930" t="s">
        <v>132</v>
      </c>
      <c r="B4930">
        <v>20240916</v>
      </c>
      <c r="C4930">
        <v>490114</v>
      </c>
      <c r="D4930" t="s">
        <v>6190</v>
      </c>
      <c r="E4930" t="s">
        <v>1066</v>
      </c>
      <c r="F4930">
        <v>83</v>
      </c>
      <c r="G4930">
        <v>10608386</v>
      </c>
    </row>
    <row r="4931" spans="1:7" hidden="1">
      <c r="A4931" t="s">
        <v>132</v>
      </c>
      <c r="B4931">
        <v>20240916</v>
      </c>
      <c r="C4931">
        <v>490114</v>
      </c>
      <c r="D4931" t="s">
        <v>6190</v>
      </c>
      <c r="E4931" t="s">
        <v>1064</v>
      </c>
      <c r="F4931">
        <v>0</v>
      </c>
      <c r="G4931">
        <v>-771196</v>
      </c>
    </row>
    <row r="4932" spans="1:7" hidden="1">
      <c r="A4932" t="s">
        <v>132</v>
      </c>
      <c r="B4932">
        <v>20240916</v>
      </c>
      <c r="C4932">
        <v>490114</v>
      </c>
      <c r="D4932" t="s">
        <v>6190</v>
      </c>
      <c r="E4932" t="s">
        <v>1092</v>
      </c>
      <c r="F4932">
        <v>0</v>
      </c>
      <c r="G4932">
        <v>-17321933</v>
      </c>
    </row>
    <row r="4933" spans="1:7" hidden="1">
      <c r="A4933" t="s">
        <v>132</v>
      </c>
      <c r="B4933">
        <v>20240916</v>
      </c>
      <c r="C4933">
        <v>490114</v>
      </c>
      <c r="D4933" t="s">
        <v>6190</v>
      </c>
      <c r="E4933" t="s">
        <v>9048</v>
      </c>
      <c r="F4933">
        <v>34</v>
      </c>
      <c r="G4933">
        <v>2174073</v>
      </c>
    </row>
    <row r="4934" spans="1:7" hidden="1">
      <c r="A4934" t="s">
        <v>132</v>
      </c>
      <c r="B4934">
        <v>20240916</v>
      </c>
      <c r="C4934">
        <v>490114</v>
      </c>
      <c r="D4934" t="s">
        <v>6190</v>
      </c>
      <c r="E4934" t="s">
        <v>8342</v>
      </c>
      <c r="F4934">
        <v>83</v>
      </c>
      <c r="G4934">
        <v>49619351</v>
      </c>
    </row>
    <row r="4935" spans="1:7" hidden="1">
      <c r="A4935" t="s">
        <v>132</v>
      </c>
      <c r="B4935">
        <v>20240916</v>
      </c>
      <c r="C4935">
        <v>490114</v>
      </c>
      <c r="D4935" t="s">
        <v>6190</v>
      </c>
      <c r="E4935" t="s">
        <v>1124</v>
      </c>
      <c r="F4935">
        <v>8</v>
      </c>
      <c r="G4935">
        <v>-133073</v>
      </c>
    </row>
    <row r="4936" spans="1:7" hidden="1">
      <c r="A4936" t="s">
        <v>132</v>
      </c>
      <c r="B4936">
        <v>20240916</v>
      </c>
      <c r="C4936">
        <v>490114</v>
      </c>
      <c r="D4936" t="s">
        <v>6190</v>
      </c>
      <c r="E4936" t="s">
        <v>1186</v>
      </c>
      <c r="F4936">
        <v>135</v>
      </c>
      <c r="G4936">
        <v>24293651</v>
      </c>
    </row>
    <row r="4937" spans="1:7" hidden="1">
      <c r="A4937" t="s">
        <v>132</v>
      </c>
      <c r="B4937">
        <v>20240916</v>
      </c>
      <c r="C4937">
        <v>490114</v>
      </c>
      <c r="D4937" t="s">
        <v>6190</v>
      </c>
      <c r="E4937" t="s">
        <v>1582</v>
      </c>
      <c r="F4937">
        <v>135</v>
      </c>
      <c r="G4937">
        <v>-473060</v>
      </c>
    </row>
    <row r="4938" spans="1:7" hidden="1">
      <c r="A4938" t="s">
        <v>132</v>
      </c>
      <c r="B4938">
        <v>20240916</v>
      </c>
      <c r="C4938">
        <v>490114</v>
      </c>
      <c r="D4938" t="s">
        <v>6190</v>
      </c>
      <c r="E4938" t="s">
        <v>8333</v>
      </c>
      <c r="F4938">
        <v>0</v>
      </c>
      <c r="G4938">
        <v>-359</v>
      </c>
    </row>
    <row r="4939" spans="1:7" hidden="1">
      <c r="A4939" t="s">
        <v>132</v>
      </c>
      <c r="B4939">
        <v>20240916</v>
      </c>
      <c r="C4939">
        <v>490114</v>
      </c>
      <c r="D4939" t="s">
        <v>6190</v>
      </c>
      <c r="E4939" t="s">
        <v>1583</v>
      </c>
      <c r="F4939">
        <v>2</v>
      </c>
      <c r="G4939">
        <v>-125164</v>
      </c>
    </row>
    <row r="4940" spans="1:7" hidden="1">
      <c r="A4940" t="s">
        <v>132</v>
      </c>
      <c r="B4940">
        <v>20240916</v>
      </c>
      <c r="C4940">
        <v>490114</v>
      </c>
      <c r="D4940" t="s">
        <v>6190</v>
      </c>
      <c r="E4940" t="s">
        <v>1207</v>
      </c>
      <c r="F4940">
        <v>0</v>
      </c>
      <c r="G4940">
        <v>-5578</v>
      </c>
    </row>
    <row r="4941" spans="1:7" hidden="1">
      <c r="A4941" t="s">
        <v>132</v>
      </c>
      <c r="B4941">
        <v>20240916</v>
      </c>
      <c r="C4941">
        <v>490114</v>
      </c>
      <c r="D4941" t="s">
        <v>6190</v>
      </c>
      <c r="E4941" t="s">
        <v>8358</v>
      </c>
      <c r="F4941">
        <v>0</v>
      </c>
      <c r="G4941">
        <v>-17687634</v>
      </c>
    </row>
    <row r="4942" spans="1:7" hidden="1">
      <c r="A4942" t="s">
        <v>132</v>
      </c>
      <c r="B4942">
        <v>20240917</v>
      </c>
      <c r="C4942">
        <v>490114</v>
      </c>
      <c r="D4942" t="s">
        <v>6190</v>
      </c>
      <c r="E4942" t="s">
        <v>1184</v>
      </c>
      <c r="F4942">
        <v>0</v>
      </c>
      <c r="G4942">
        <v>-339136</v>
      </c>
    </row>
    <row r="4943" spans="1:7" hidden="1">
      <c r="A4943" t="s">
        <v>132</v>
      </c>
      <c r="B4943">
        <v>20240917</v>
      </c>
      <c r="C4943">
        <v>490114</v>
      </c>
      <c r="D4943" t="s">
        <v>6190</v>
      </c>
      <c r="E4943" t="s">
        <v>1581</v>
      </c>
      <c r="F4943">
        <v>63</v>
      </c>
      <c r="G4943">
        <v>-22090614</v>
      </c>
    </row>
    <row r="4944" spans="1:7" hidden="1">
      <c r="A4944" t="s">
        <v>132</v>
      </c>
      <c r="B4944">
        <v>20240917</v>
      </c>
      <c r="C4944">
        <v>490114</v>
      </c>
      <c r="D4944" t="s">
        <v>6190</v>
      </c>
      <c r="E4944" t="s">
        <v>1085</v>
      </c>
      <c r="F4944">
        <v>0</v>
      </c>
      <c r="G4944">
        <v>-2336823</v>
      </c>
    </row>
    <row r="4945" spans="1:7" hidden="1">
      <c r="A4945" t="s">
        <v>132</v>
      </c>
      <c r="B4945">
        <v>20240917</v>
      </c>
      <c r="C4945">
        <v>490114</v>
      </c>
      <c r="D4945" t="s">
        <v>6190</v>
      </c>
      <c r="E4945" t="s">
        <v>1194</v>
      </c>
      <c r="F4945">
        <v>0</v>
      </c>
      <c r="G4945">
        <v>-57949528</v>
      </c>
    </row>
    <row r="4946" spans="1:7" hidden="1">
      <c r="A4946" t="s">
        <v>132</v>
      </c>
      <c r="B4946">
        <v>20240917</v>
      </c>
      <c r="C4946">
        <v>490114</v>
      </c>
      <c r="D4946" t="s">
        <v>6190</v>
      </c>
      <c r="E4946" t="s">
        <v>1181</v>
      </c>
      <c r="F4946">
        <v>43</v>
      </c>
      <c r="G4946">
        <v>8899427</v>
      </c>
    </row>
    <row r="4947" spans="1:7" hidden="1">
      <c r="A4947" t="s">
        <v>132</v>
      </c>
      <c r="B4947">
        <v>20240917</v>
      </c>
      <c r="C4947">
        <v>490114</v>
      </c>
      <c r="D4947" t="s">
        <v>6190</v>
      </c>
      <c r="E4947" t="s">
        <v>1084</v>
      </c>
      <c r="F4947">
        <v>48</v>
      </c>
      <c r="G4947">
        <v>12583981</v>
      </c>
    </row>
    <row r="4948" spans="1:7" hidden="1">
      <c r="A4948" t="s">
        <v>132</v>
      </c>
      <c r="B4948">
        <v>20240917</v>
      </c>
      <c r="C4948">
        <v>490114</v>
      </c>
      <c r="D4948" t="s">
        <v>6190</v>
      </c>
      <c r="E4948" t="s">
        <v>1035</v>
      </c>
      <c r="F4948">
        <v>425</v>
      </c>
      <c r="G4948">
        <v>11135823</v>
      </c>
    </row>
    <row r="4949" spans="1:7" hidden="1">
      <c r="A4949" t="s">
        <v>132</v>
      </c>
      <c r="B4949">
        <v>20240917</v>
      </c>
      <c r="C4949">
        <v>490114</v>
      </c>
      <c r="D4949" t="s">
        <v>6190</v>
      </c>
      <c r="E4949" t="s">
        <v>1066</v>
      </c>
      <c r="F4949">
        <v>83</v>
      </c>
      <c r="G4949">
        <v>10608469</v>
      </c>
    </row>
    <row r="4950" spans="1:7" hidden="1">
      <c r="A4950" t="s">
        <v>132</v>
      </c>
      <c r="B4950">
        <v>20240917</v>
      </c>
      <c r="C4950">
        <v>490114</v>
      </c>
      <c r="D4950" t="s">
        <v>6190</v>
      </c>
      <c r="E4950" t="s">
        <v>1064</v>
      </c>
      <c r="F4950">
        <v>0</v>
      </c>
      <c r="G4950">
        <v>-771196</v>
      </c>
    </row>
    <row r="4951" spans="1:7" hidden="1">
      <c r="A4951" t="s">
        <v>132</v>
      </c>
      <c r="B4951">
        <v>20240917</v>
      </c>
      <c r="C4951">
        <v>490114</v>
      </c>
      <c r="D4951" t="s">
        <v>6190</v>
      </c>
      <c r="E4951" t="s">
        <v>1092</v>
      </c>
      <c r="F4951">
        <v>0</v>
      </c>
      <c r="G4951">
        <v>-17321933</v>
      </c>
    </row>
    <row r="4952" spans="1:7" hidden="1">
      <c r="A4952" t="s">
        <v>132</v>
      </c>
      <c r="B4952">
        <v>20240917</v>
      </c>
      <c r="C4952">
        <v>490114</v>
      </c>
      <c r="D4952" t="s">
        <v>6190</v>
      </c>
      <c r="E4952" t="s">
        <v>9048</v>
      </c>
      <c r="F4952">
        <v>34</v>
      </c>
      <c r="G4952">
        <v>2174107</v>
      </c>
    </row>
    <row r="4953" spans="1:7" hidden="1">
      <c r="A4953" t="s">
        <v>132</v>
      </c>
      <c r="B4953">
        <v>20240917</v>
      </c>
      <c r="C4953">
        <v>490114</v>
      </c>
      <c r="D4953" t="s">
        <v>6190</v>
      </c>
      <c r="E4953" t="s">
        <v>8342</v>
      </c>
      <c r="F4953">
        <v>83</v>
      </c>
      <c r="G4953">
        <v>49619434</v>
      </c>
    </row>
    <row r="4954" spans="1:7" hidden="1">
      <c r="A4954" t="s">
        <v>132</v>
      </c>
      <c r="B4954">
        <v>20240917</v>
      </c>
      <c r="C4954">
        <v>490114</v>
      </c>
      <c r="D4954" t="s">
        <v>6190</v>
      </c>
      <c r="E4954" t="s">
        <v>1124</v>
      </c>
      <c r="F4954">
        <v>8</v>
      </c>
      <c r="G4954">
        <v>-133065</v>
      </c>
    </row>
    <row r="4955" spans="1:7" hidden="1">
      <c r="A4955" t="s">
        <v>132</v>
      </c>
      <c r="B4955">
        <v>20240917</v>
      </c>
      <c r="C4955">
        <v>490114</v>
      </c>
      <c r="D4955" t="s">
        <v>6190</v>
      </c>
      <c r="E4955" t="s">
        <v>1186</v>
      </c>
      <c r="F4955">
        <v>135</v>
      </c>
      <c r="G4955">
        <v>24293786</v>
      </c>
    </row>
    <row r="4956" spans="1:7" hidden="1">
      <c r="A4956" t="s">
        <v>132</v>
      </c>
      <c r="B4956">
        <v>20240917</v>
      </c>
      <c r="C4956">
        <v>490114</v>
      </c>
      <c r="D4956" t="s">
        <v>6190</v>
      </c>
      <c r="E4956" t="s">
        <v>1582</v>
      </c>
      <c r="F4956">
        <v>135</v>
      </c>
      <c r="G4956">
        <v>-472925</v>
      </c>
    </row>
    <row r="4957" spans="1:7" hidden="1">
      <c r="A4957" t="s">
        <v>132</v>
      </c>
      <c r="B4957">
        <v>20240917</v>
      </c>
      <c r="C4957">
        <v>490114</v>
      </c>
      <c r="D4957" t="s">
        <v>6190</v>
      </c>
      <c r="E4957" t="s">
        <v>8333</v>
      </c>
      <c r="F4957">
        <v>0</v>
      </c>
      <c r="G4957">
        <v>-359</v>
      </c>
    </row>
    <row r="4958" spans="1:7" hidden="1">
      <c r="A4958" t="s">
        <v>132</v>
      </c>
      <c r="B4958">
        <v>20240917</v>
      </c>
      <c r="C4958">
        <v>490114</v>
      </c>
      <c r="D4958" t="s">
        <v>6190</v>
      </c>
      <c r="E4958" t="s">
        <v>1583</v>
      </c>
      <c r="F4958">
        <v>2</v>
      </c>
      <c r="G4958">
        <v>-125162</v>
      </c>
    </row>
    <row r="4959" spans="1:7" hidden="1">
      <c r="A4959" t="s">
        <v>132</v>
      </c>
      <c r="B4959">
        <v>20240917</v>
      </c>
      <c r="C4959">
        <v>490114</v>
      </c>
      <c r="D4959" t="s">
        <v>6190</v>
      </c>
      <c r="E4959" t="s">
        <v>1207</v>
      </c>
      <c r="F4959">
        <v>0</v>
      </c>
      <c r="G4959">
        <v>-5578</v>
      </c>
    </row>
    <row r="4960" spans="1:7" hidden="1">
      <c r="A4960" t="s">
        <v>132</v>
      </c>
      <c r="B4960">
        <v>20240917</v>
      </c>
      <c r="C4960">
        <v>490114</v>
      </c>
      <c r="D4960" t="s">
        <v>6190</v>
      </c>
      <c r="E4960" t="s">
        <v>8358</v>
      </c>
      <c r="F4960">
        <v>0</v>
      </c>
      <c r="G4960">
        <v>-17687634</v>
      </c>
    </row>
    <row r="4961" spans="1:7" hidden="1">
      <c r="A4961" t="s">
        <v>132</v>
      </c>
      <c r="B4961">
        <v>20240918</v>
      </c>
      <c r="C4961">
        <v>490114</v>
      </c>
      <c r="D4961" t="s">
        <v>6190</v>
      </c>
      <c r="E4961" t="s">
        <v>1184</v>
      </c>
      <c r="F4961">
        <v>0</v>
      </c>
      <c r="G4961">
        <v>-339136</v>
      </c>
    </row>
    <row r="4962" spans="1:7" hidden="1">
      <c r="A4962" t="s">
        <v>132</v>
      </c>
      <c r="B4962">
        <v>20240918</v>
      </c>
      <c r="C4962">
        <v>490114</v>
      </c>
      <c r="D4962" t="s">
        <v>6190</v>
      </c>
      <c r="E4962" t="s">
        <v>1581</v>
      </c>
      <c r="F4962">
        <v>63</v>
      </c>
      <c r="G4962">
        <v>-22090551</v>
      </c>
    </row>
    <row r="4963" spans="1:7" hidden="1">
      <c r="A4963" t="s">
        <v>132</v>
      </c>
      <c r="B4963">
        <v>20240918</v>
      </c>
      <c r="C4963">
        <v>490114</v>
      </c>
      <c r="D4963" t="s">
        <v>6190</v>
      </c>
      <c r="E4963" t="s">
        <v>1085</v>
      </c>
      <c r="F4963">
        <v>0</v>
      </c>
      <c r="G4963">
        <v>-2336823</v>
      </c>
    </row>
    <row r="4964" spans="1:7" hidden="1">
      <c r="A4964" t="s">
        <v>132</v>
      </c>
      <c r="B4964">
        <v>20240918</v>
      </c>
      <c r="C4964">
        <v>490114</v>
      </c>
      <c r="D4964" t="s">
        <v>6190</v>
      </c>
      <c r="E4964" t="s">
        <v>1194</v>
      </c>
      <c r="F4964">
        <v>0</v>
      </c>
      <c r="G4964">
        <v>-57949528</v>
      </c>
    </row>
    <row r="4965" spans="1:7" hidden="1">
      <c r="A4965" t="s">
        <v>132</v>
      </c>
      <c r="B4965">
        <v>20240918</v>
      </c>
      <c r="C4965">
        <v>490114</v>
      </c>
      <c r="D4965" t="s">
        <v>6190</v>
      </c>
      <c r="E4965" t="s">
        <v>1181</v>
      </c>
      <c r="F4965">
        <v>43</v>
      </c>
      <c r="G4965">
        <v>8899470</v>
      </c>
    </row>
    <row r="4966" spans="1:7" hidden="1">
      <c r="A4966" t="s">
        <v>132</v>
      </c>
      <c r="B4966">
        <v>20240918</v>
      </c>
      <c r="C4966">
        <v>490114</v>
      </c>
      <c r="D4966" t="s">
        <v>6190</v>
      </c>
      <c r="E4966" t="s">
        <v>1084</v>
      </c>
      <c r="F4966">
        <v>48</v>
      </c>
      <c r="G4966">
        <v>12584029</v>
      </c>
    </row>
    <row r="4967" spans="1:7" hidden="1">
      <c r="A4967" t="s">
        <v>132</v>
      </c>
      <c r="B4967">
        <v>20240918</v>
      </c>
      <c r="C4967">
        <v>490114</v>
      </c>
      <c r="D4967" t="s">
        <v>6190</v>
      </c>
      <c r="E4967" t="s">
        <v>1035</v>
      </c>
      <c r="F4967">
        <v>425</v>
      </c>
      <c r="G4967">
        <v>11136248</v>
      </c>
    </row>
    <row r="4968" spans="1:7" hidden="1">
      <c r="A4968" t="s">
        <v>132</v>
      </c>
      <c r="B4968">
        <v>20240918</v>
      </c>
      <c r="C4968">
        <v>490114</v>
      </c>
      <c r="D4968" t="s">
        <v>6190</v>
      </c>
      <c r="E4968" t="s">
        <v>1066</v>
      </c>
      <c r="F4968">
        <v>83</v>
      </c>
      <c r="G4968">
        <v>10608552</v>
      </c>
    </row>
    <row r="4969" spans="1:7" hidden="1">
      <c r="A4969" t="s">
        <v>132</v>
      </c>
      <c r="B4969">
        <v>20240918</v>
      </c>
      <c r="C4969">
        <v>490114</v>
      </c>
      <c r="D4969" t="s">
        <v>6190</v>
      </c>
      <c r="E4969" t="s">
        <v>1064</v>
      </c>
      <c r="F4969">
        <v>0</v>
      </c>
      <c r="G4969">
        <v>-771196</v>
      </c>
    </row>
    <row r="4970" spans="1:7" hidden="1">
      <c r="A4970" t="s">
        <v>132</v>
      </c>
      <c r="B4970">
        <v>20240918</v>
      </c>
      <c r="C4970">
        <v>490114</v>
      </c>
      <c r="D4970" t="s">
        <v>6190</v>
      </c>
      <c r="E4970" t="s">
        <v>1092</v>
      </c>
      <c r="F4970">
        <v>0</v>
      </c>
      <c r="G4970">
        <v>-17321933</v>
      </c>
    </row>
    <row r="4971" spans="1:7" hidden="1">
      <c r="A4971" t="s">
        <v>132</v>
      </c>
      <c r="B4971">
        <v>20240918</v>
      </c>
      <c r="C4971">
        <v>490114</v>
      </c>
      <c r="D4971" t="s">
        <v>6190</v>
      </c>
      <c r="E4971" t="s">
        <v>9048</v>
      </c>
      <c r="F4971">
        <v>34</v>
      </c>
      <c r="G4971">
        <v>2174141</v>
      </c>
    </row>
    <row r="4972" spans="1:7" hidden="1">
      <c r="A4972" t="s">
        <v>132</v>
      </c>
      <c r="B4972">
        <v>20240918</v>
      </c>
      <c r="C4972">
        <v>490114</v>
      </c>
      <c r="D4972" t="s">
        <v>6190</v>
      </c>
      <c r="E4972" t="s">
        <v>8342</v>
      </c>
      <c r="F4972">
        <v>83</v>
      </c>
      <c r="G4972">
        <v>49619517</v>
      </c>
    </row>
    <row r="4973" spans="1:7" hidden="1">
      <c r="A4973" t="s">
        <v>132</v>
      </c>
      <c r="B4973">
        <v>20240918</v>
      </c>
      <c r="C4973">
        <v>490114</v>
      </c>
      <c r="D4973" t="s">
        <v>6190</v>
      </c>
      <c r="E4973" t="s">
        <v>1124</v>
      </c>
      <c r="F4973">
        <v>8</v>
      </c>
      <c r="G4973">
        <v>-133057</v>
      </c>
    </row>
    <row r="4974" spans="1:7" hidden="1">
      <c r="A4974" t="s">
        <v>132</v>
      </c>
      <c r="B4974">
        <v>20240918</v>
      </c>
      <c r="C4974">
        <v>490114</v>
      </c>
      <c r="D4974" t="s">
        <v>6190</v>
      </c>
      <c r="E4974" t="s">
        <v>1186</v>
      </c>
      <c r="F4974">
        <v>135</v>
      </c>
      <c r="G4974">
        <v>24293921</v>
      </c>
    </row>
    <row r="4975" spans="1:7" hidden="1">
      <c r="A4975" t="s">
        <v>132</v>
      </c>
      <c r="B4975">
        <v>20240918</v>
      </c>
      <c r="C4975">
        <v>490114</v>
      </c>
      <c r="D4975" t="s">
        <v>6190</v>
      </c>
      <c r="E4975" t="s">
        <v>1582</v>
      </c>
      <c r="F4975">
        <v>135</v>
      </c>
      <c r="G4975">
        <v>-472790</v>
      </c>
    </row>
    <row r="4976" spans="1:7" hidden="1">
      <c r="A4976" t="s">
        <v>132</v>
      </c>
      <c r="B4976">
        <v>20240918</v>
      </c>
      <c r="C4976">
        <v>490114</v>
      </c>
      <c r="D4976" t="s">
        <v>6190</v>
      </c>
      <c r="E4976" t="s">
        <v>8333</v>
      </c>
      <c r="F4976">
        <v>0</v>
      </c>
      <c r="G4976">
        <v>-359</v>
      </c>
    </row>
    <row r="4977" spans="1:7" hidden="1">
      <c r="A4977" t="s">
        <v>132</v>
      </c>
      <c r="B4977">
        <v>20240918</v>
      </c>
      <c r="C4977">
        <v>490114</v>
      </c>
      <c r="D4977" t="s">
        <v>6190</v>
      </c>
      <c r="E4977" t="s">
        <v>1583</v>
      </c>
      <c r="F4977">
        <v>2</v>
      </c>
      <c r="G4977">
        <v>-125160</v>
      </c>
    </row>
    <row r="4978" spans="1:7" hidden="1">
      <c r="A4978" t="s">
        <v>132</v>
      </c>
      <c r="B4978">
        <v>20240918</v>
      </c>
      <c r="C4978">
        <v>490114</v>
      </c>
      <c r="D4978" t="s">
        <v>6190</v>
      </c>
      <c r="E4978" t="s">
        <v>1207</v>
      </c>
      <c r="F4978">
        <v>0</v>
      </c>
      <c r="G4978">
        <v>-5578</v>
      </c>
    </row>
    <row r="4979" spans="1:7" hidden="1">
      <c r="A4979" t="s">
        <v>132</v>
      </c>
      <c r="B4979">
        <v>20240918</v>
      </c>
      <c r="C4979">
        <v>490114</v>
      </c>
      <c r="D4979" t="s">
        <v>6190</v>
      </c>
      <c r="E4979" t="s">
        <v>8358</v>
      </c>
      <c r="F4979">
        <v>0</v>
      </c>
      <c r="G4979">
        <v>-17687634</v>
      </c>
    </row>
    <row r="4980" spans="1:7" hidden="1">
      <c r="A4980" t="s">
        <v>132</v>
      </c>
      <c r="B4980">
        <v>20240919</v>
      </c>
      <c r="C4980">
        <v>490114</v>
      </c>
      <c r="D4980" t="s">
        <v>6190</v>
      </c>
      <c r="E4980" t="s">
        <v>1184</v>
      </c>
      <c r="F4980">
        <v>0</v>
      </c>
      <c r="G4980">
        <v>-339136</v>
      </c>
    </row>
    <row r="4981" spans="1:7" hidden="1">
      <c r="A4981" t="s">
        <v>132</v>
      </c>
      <c r="B4981">
        <v>20240919</v>
      </c>
      <c r="C4981">
        <v>490114</v>
      </c>
      <c r="D4981" t="s">
        <v>6190</v>
      </c>
      <c r="E4981" t="s">
        <v>1581</v>
      </c>
      <c r="F4981">
        <v>65</v>
      </c>
      <c r="G4981">
        <v>-22090486</v>
      </c>
    </row>
    <row r="4982" spans="1:7" hidden="1">
      <c r="A4982" t="s">
        <v>132</v>
      </c>
      <c r="B4982">
        <v>20240919</v>
      </c>
      <c r="C4982">
        <v>490114</v>
      </c>
      <c r="D4982" t="s">
        <v>6190</v>
      </c>
      <c r="E4982" t="s">
        <v>1085</v>
      </c>
      <c r="F4982">
        <v>0</v>
      </c>
      <c r="G4982">
        <v>-2336823</v>
      </c>
    </row>
    <row r="4983" spans="1:7" hidden="1">
      <c r="A4983" t="s">
        <v>132</v>
      </c>
      <c r="B4983">
        <v>20240919</v>
      </c>
      <c r="C4983">
        <v>490114</v>
      </c>
      <c r="D4983" t="s">
        <v>6190</v>
      </c>
      <c r="E4983" t="s">
        <v>1194</v>
      </c>
      <c r="F4983">
        <v>0</v>
      </c>
      <c r="G4983">
        <v>-57949528</v>
      </c>
    </row>
    <row r="4984" spans="1:7" hidden="1">
      <c r="A4984" t="s">
        <v>132</v>
      </c>
      <c r="B4984">
        <v>20240919</v>
      </c>
      <c r="C4984">
        <v>490114</v>
      </c>
      <c r="D4984" t="s">
        <v>6190</v>
      </c>
      <c r="E4984" t="s">
        <v>1181</v>
      </c>
      <c r="F4984">
        <v>44</v>
      </c>
      <c r="G4984">
        <v>8899514</v>
      </c>
    </row>
    <row r="4985" spans="1:7" hidden="1">
      <c r="A4985" t="s">
        <v>132</v>
      </c>
      <c r="B4985">
        <v>20240919</v>
      </c>
      <c r="C4985">
        <v>490114</v>
      </c>
      <c r="D4985" t="s">
        <v>6190</v>
      </c>
      <c r="E4985" t="s">
        <v>1084</v>
      </c>
      <c r="F4985">
        <v>50</v>
      </c>
      <c r="G4985">
        <v>12584079</v>
      </c>
    </row>
    <row r="4986" spans="1:7" hidden="1">
      <c r="A4986" t="s">
        <v>132</v>
      </c>
      <c r="B4986">
        <v>20240919</v>
      </c>
      <c r="C4986">
        <v>490114</v>
      </c>
      <c r="D4986" t="s">
        <v>6190</v>
      </c>
      <c r="E4986" t="s">
        <v>1035</v>
      </c>
      <c r="F4986">
        <v>446</v>
      </c>
      <c r="G4986">
        <v>11136694</v>
      </c>
    </row>
    <row r="4987" spans="1:7" hidden="1">
      <c r="A4987" t="s">
        <v>132</v>
      </c>
      <c r="B4987">
        <v>20240919</v>
      </c>
      <c r="C4987">
        <v>490114</v>
      </c>
      <c r="D4987" t="s">
        <v>6190</v>
      </c>
      <c r="E4987" t="s">
        <v>1066</v>
      </c>
      <c r="F4987">
        <v>86</v>
      </c>
      <c r="G4987">
        <v>10608638</v>
      </c>
    </row>
    <row r="4988" spans="1:7" hidden="1">
      <c r="A4988" t="s">
        <v>132</v>
      </c>
      <c r="B4988">
        <v>20240919</v>
      </c>
      <c r="C4988">
        <v>490114</v>
      </c>
      <c r="D4988" t="s">
        <v>6190</v>
      </c>
      <c r="E4988" t="s">
        <v>1064</v>
      </c>
      <c r="F4988">
        <v>0</v>
      </c>
      <c r="G4988">
        <v>-771196</v>
      </c>
    </row>
    <row r="4989" spans="1:7" hidden="1">
      <c r="A4989" t="s">
        <v>132</v>
      </c>
      <c r="B4989">
        <v>20240919</v>
      </c>
      <c r="C4989">
        <v>490114</v>
      </c>
      <c r="D4989" t="s">
        <v>6190</v>
      </c>
      <c r="E4989" t="s">
        <v>1092</v>
      </c>
      <c r="F4989">
        <v>0</v>
      </c>
      <c r="G4989">
        <v>-17321933</v>
      </c>
    </row>
    <row r="4990" spans="1:7" hidden="1">
      <c r="A4990" t="s">
        <v>132</v>
      </c>
      <c r="B4990">
        <v>20240919</v>
      </c>
      <c r="C4990">
        <v>490114</v>
      </c>
      <c r="D4990" t="s">
        <v>6190</v>
      </c>
      <c r="E4990" t="s">
        <v>9048</v>
      </c>
      <c r="F4990">
        <v>35</v>
      </c>
      <c r="G4990">
        <v>2174176</v>
      </c>
    </row>
    <row r="4991" spans="1:7" hidden="1">
      <c r="A4991" t="s">
        <v>132</v>
      </c>
      <c r="B4991">
        <v>20240919</v>
      </c>
      <c r="C4991">
        <v>490114</v>
      </c>
      <c r="D4991" t="s">
        <v>6190</v>
      </c>
      <c r="E4991" t="s">
        <v>8342</v>
      </c>
      <c r="F4991">
        <v>86</v>
      </c>
      <c r="G4991">
        <v>49619603</v>
      </c>
    </row>
    <row r="4992" spans="1:7" hidden="1">
      <c r="A4992" t="s">
        <v>132</v>
      </c>
      <c r="B4992">
        <v>20240919</v>
      </c>
      <c r="C4992">
        <v>490114</v>
      </c>
      <c r="D4992" t="s">
        <v>6190</v>
      </c>
      <c r="E4992" t="s">
        <v>1124</v>
      </c>
      <c r="F4992">
        <v>8</v>
      </c>
      <c r="G4992">
        <v>-133049</v>
      </c>
    </row>
    <row r="4993" spans="1:7" hidden="1">
      <c r="A4993" t="s">
        <v>132</v>
      </c>
      <c r="B4993">
        <v>20240919</v>
      </c>
      <c r="C4993">
        <v>490114</v>
      </c>
      <c r="D4993" t="s">
        <v>6190</v>
      </c>
      <c r="E4993" t="s">
        <v>1186</v>
      </c>
      <c r="F4993">
        <v>140</v>
      </c>
      <c r="G4993">
        <v>24294061</v>
      </c>
    </row>
    <row r="4994" spans="1:7" hidden="1">
      <c r="A4994" t="s">
        <v>132</v>
      </c>
      <c r="B4994">
        <v>20240919</v>
      </c>
      <c r="C4994">
        <v>490114</v>
      </c>
      <c r="D4994" t="s">
        <v>6190</v>
      </c>
      <c r="E4994" t="s">
        <v>1582</v>
      </c>
      <c r="F4994">
        <v>140</v>
      </c>
      <c r="G4994">
        <v>-472650</v>
      </c>
    </row>
    <row r="4995" spans="1:7" hidden="1">
      <c r="A4995" t="s">
        <v>132</v>
      </c>
      <c r="B4995">
        <v>20240919</v>
      </c>
      <c r="C4995">
        <v>490114</v>
      </c>
      <c r="D4995" t="s">
        <v>6190</v>
      </c>
      <c r="E4995" t="s">
        <v>8333</v>
      </c>
      <c r="F4995">
        <v>0</v>
      </c>
      <c r="G4995">
        <v>-359</v>
      </c>
    </row>
    <row r="4996" spans="1:7" hidden="1">
      <c r="A4996" t="s">
        <v>132</v>
      </c>
      <c r="B4996">
        <v>20240919</v>
      </c>
      <c r="C4996">
        <v>490114</v>
      </c>
      <c r="D4996" t="s">
        <v>6190</v>
      </c>
      <c r="E4996" t="s">
        <v>1583</v>
      </c>
      <c r="F4996">
        <v>2</v>
      </c>
      <c r="G4996">
        <v>-125158</v>
      </c>
    </row>
    <row r="4997" spans="1:7" hidden="1">
      <c r="A4997" t="s">
        <v>132</v>
      </c>
      <c r="B4997">
        <v>20240919</v>
      </c>
      <c r="C4997">
        <v>490114</v>
      </c>
      <c r="D4997" t="s">
        <v>6190</v>
      </c>
      <c r="E4997" t="s">
        <v>1207</v>
      </c>
      <c r="F4997">
        <v>0</v>
      </c>
      <c r="G4997">
        <v>-5578</v>
      </c>
    </row>
    <row r="4998" spans="1:7" hidden="1">
      <c r="A4998" t="s">
        <v>132</v>
      </c>
      <c r="B4998">
        <v>20240919</v>
      </c>
      <c r="C4998">
        <v>490114</v>
      </c>
      <c r="D4998" t="s">
        <v>6190</v>
      </c>
      <c r="E4998" t="s">
        <v>8358</v>
      </c>
      <c r="F4998">
        <v>0</v>
      </c>
      <c r="G4998">
        <v>-17687634</v>
      </c>
    </row>
    <row r="4999" spans="1:7" hidden="1">
      <c r="A4999" t="s">
        <v>132</v>
      </c>
      <c r="B4999">
        <v>20240920</v>
      </c>
      <c r="C4999">
        <v>490114</v>
      </c>
      <c r="D4999" t="s">
        <v>6190</v>
      </c>
      <c r="E4999" t="s">
        <v>1184</v>
      </c>
      <c r="F4999">
        <v>0</v>
      </c>
      <c r="G4999">
        <v>-339136</v>
      </c>
    </row>
    <row r="5000" spans="1:7" hidden="1">
      <c r="A5000" t="s">
        <v>132</v>
      </c>
      <c r="B5000">
        <v>20240920</v>
      </c>
      <c r="C5000">
        <v>490114</v>
      </c>
      <c r="D5000" t="s">
        <v>6190</v>
      </c>
      <c r="E5000" t="s">
        <v>1581</v>
      </c>
      <c r="F5000">
        <v>66</v>
      </c>
      <c r="G5000">
        <v>-22090420</v>
      </c>
    </row>
    <row r="5001" spans="1:7" hidden="1">
      <c r="A5001" t="s">
        <v>132</v>
      </c>
      <c r="B5001">
        <v>20240920</v>
      </c>
      <c r="C5001">
        <v>490114</v>
      </c>
      <c r="D5001" t="s">
        <v>6190</v>
      </c>
      <c r="E5001" t="s">
        <v>1085</v>
      </c>
      <c r="F5001">
        <v>0</v>
      </c>
      <c r="G5001">
        <v>-2336823</v>
      </c>
    </row>
    <row r="5002" spans="1:7" hidden="1">
      <c r="A5002" t="s">
        <v>132</v>
      </c>
      <c r="B5002">
        <v>20240920</v>
      </c>
      <c r="C5002">
        <v>490114</v>
      </c>
      <c r="D5002" t="s">
        <v>6190</v>
      </c>
      <c r="E5002" t="s">
        <v>1194</v>
      </c>
      <c r="F5002">
        <v>0</v>
      </c>
      <c r="G5002">
        <v>-57949528</v>
      </c>
    </row>
    <row r="5003" spans="1:7" hidden="1">
      <c r="A5003" t="s">
        <v>132</v>
      </c>
      <c r="B5003">
        <v>20240920</v>
      </c>
      <c r="C5003">
        <v>490114</v>
      </c>
      <c r="D5003" t="s">
        <v>6190</v>
      </c>
      <c r="E5003" t="s">
        <v>1181</v>
      </c>
      <c r="F5003">
        <v>45</v>
      </c>
      <c r="G5003">
        <v>8899559</v>
      </c>
    </row>
    <row r="5004" spans="1:7" hidden="1">
      <c r="A5004" t="s">
        <v>132</v>
      </c>
      <c r="B5004">
        <v>20240920</v>
      </c>
      <c r="C5004">
        <v>490114</v>
      </c>
      <c r="D5004" t="s">
        <v>6190</v>
      </c>
      <c r="E5004" t="s">
        <v>1084</v>
      </c>
      <c r="F5004">
        <v>51</v>
      </c>
      <c r="G5004">
        <v>12584130</v>
      </c>
    </row>
    <row r="5005" spans="1:7" hidden="1">
      <c r="A5005" t="s">
        <v>132</v>
      </c>
      <c r="B5005">
        <v>20240920</v>
      </c>
      <c r="C5005">
        <v>490114</v>
      </c>
      <c r="D5005" t="s">
        <v>6190</v>
      </c>
      <c r="E5005" t="s">
        <v>1035</v>
      </c>
      <c r="F5005">
        <v>443</v>
      </c>
      <c r="G5005">
        <v>11137137</v>
      </c>
    </row>
    <row r="5006" spans="1:7" hidden="1">
      <c r="A5006" t="s">
        <v>132</v>
      </c>
      <c r="B5006">
        <v>20240920</v>
      </c>
      <c r="C5006">
        <v>490114</v>
      </c>
      <c r="D5006" t="s">
        <v>6190</v>
      </c>
      <c r="E5006" t="s">
        <v>1066</v>
      </c>
      <c r="F5006">
        <v>87</v>
      </c>
      <c r="G5006">
        <v>10608725</v>
      </c>
    </row>
    <row r="5007" spans="1:7" hidden="1">
      <c r="A5007" t="s">
        <v>132</v>
      </c>
      <c r="B5007">
        <v>20240920</v>
      </c>
      <c r="C5007">
        <v>490114</v>
      </c>
      <c r="D5007" t="s">
        <v>6190</v>
      </c>
      <c r="E5007" t="s">
        <v>1064</v>
      </c>
      <c r="F5007">
        <v>0</v>
      </c>
      <c r="G5007">
        <v>-771196</v>
      </c>
    </row>
    <row r="5008" spans="1:7" hidden="1">
      <c r="A5008" t="s">
        <v>132</v>
      </c>
      <c r="B5008">
        <v>20240920</v>
      </c>
      <c r="C5008">
        <v>490114</v>
      </c>
      <c r="D5008" t="s">
        <v>6190</v>
      </c>
      <c r="E5008" t="s">
        <v>1092</v>
      </c>
      <c r="F5008">
        <v>0</v>
      </c>
      <c r="G5008">
        <v>-17321933</v>
      </c>
    </row>
    <row r="5009" spans="1:7" hidden="1">
      <c r="A5009" t="s">
        <v>132</v>
      </c>
      <c r="B5009">
        <v>20240920</v>
      </c>
      <c r="C5009">
        <v>490114</v>
      </c>
      <c r="D5009" t="s">
        <v>6190</v>
      </c>
      <c r="E5009" t="s">
        <v>9048</v>
      </c>
      <c r="F5009">
        <v>36</v>
      </c>
      <c r="G5009">
        <v>2174212</v>
      </c>
    </row>
    <row r="5010" spans="1:7" hidden="1">
      <c r="A5010" t="s">
        <v>132</v>
      </c>
      <c r="B5010">
        <v>20240920</v>
      </c>
      <c r="C5010">
        <v>490114</v>
      </c>
      <c r="D5010" t="s">
        <v>6190</v>
      </c>
      <c r="E5010" t="s">
        <v>8342</v>
      </c>
      <c r="F5010">
        <v>87</v>
      </c>
      <c r="G5010">
        <v>49619690</v>
      </c>
    </row>
    <row r="5011" spans="1:7" hidden="1">
      <c r="A5011" t="s">
        <v>132</v>
      </c>
      <c r="B5011">
        <v>20240920</v>
      </c>
      <c r="C5011">
        <v>490114</v>
      </c>
      <c r="D5011" t="s">
        <v>6190</v>
      </c>
      <c r="E5011" t="s">
        <v>1124</v>
      </c>
      <c r="F5011">
        <v>9</v>
      </c>
      <c r="G5011">
        <v>-133040</v>
      </c>
    </row>
    <row r="5012" spans="1:7" hidden="1">
      <c r="A5012" t="s">
        <v>132</v>
      </c>
      <c r="B5012">
        <v>20240920</v>
      </c>
      <c r="C5012">
        <v>490114</v>
      </c>
      <c r="D5012" t="s">
        <v>6190</v>
      </c>
      <c r="E5012" t="s">
        <v>1186</v>
      </c>
      <c r="F5012">
        <v>141</v>
      </c>
      <c r="G5012">
        <v>24294202</v>
      </c>
    </row>
    <row r="5013" spans="1:7" hidden="1">
      <c r="A5013" t="s">
        <v>132</v>
      </c>
      <c r="B5013">
        <v>20240920</v>
      </c>
      <c r="C5013">
        <v>490114</v>
      </c>
      <c r="D5013" t="s">
        <v>6190</v>
      </c>
      <c r="E5013" t="s">
        <v>1582</v>
      </c>
      <c r="F5013">
        <v>141</v>
      </c>
      <c r="G5013">
        <v>-472509</v>
      </c>
    </row>
    <row r="5014" spans="1:7" hidden="1">
      <c r="A5014" t="s">
        <v>132</v>
      </c>
      <c r="B5014">
        <v>20240920</v>
      </c>
      <c r="C5014">
        <v>490114</v>
      </c>
      <c r="D5014" t="s">
        <v>6190</v>
      </c>
      <c r="E5014" t="s">
        <v>8333</v>
      </c>
      <c r="F5014">
        <v>0</v>
      </c>
      <c r="G5014">
        <v>-359</v>
      </c>
    </row>
    <row r="5015" spans="1:7" hidden="1">
      <c r="A5015" t="s">
        <v>132</v>
      </c>
      <c r="B5015">
        <v>20240920</v>
      </c>
      <c r="C5015">
        <v>490114</v>
      </c>
      <c r="D5015" t="s">
        <v>6190</v>
      </c>
      <c r="E5015" t="s">
        <v>1583</v>
      </c>
      <c r="F5015">
        <v>3</v>
      </c>
      <c r="G5015">
        <v>-125155</v>
      </c>
    </row>
    <row r="5016" spans="1:7" hidden="1">
      <c r="A5016" t="s">
        <v>132</v>
      </c>
      <c r="B5016">
        <v>20240920</v>
      </c>
      <c r="C5016">
        <v>490114</v>
      </c>
      <c r="D5016" t="s">
        <v>6190</v>
      </c>
      <c r="E5016" t="s">
        <v>1207</v>
      </c>
      <c r="F5016">
        <v>0</v>
      </c>
      <c r="G5016">
        <v>-5578</v>
      </c>
    </row>
    <row r="5017" spans="1:7" hidden="1">
      <c r="A5017" t="s">
        <v>132</v>
      </c>
      <c r="B5017">
        <v>20240920</v>
      </c>
      <c r="C5017">
        <v>490114</v>
      </c>
      <c r="D5017" t="s">
        <v>6190</v>
      </c>
      <c r="E5017" t="s">
        <v>8358</v>
      </c>
      <c r="F5017">
        <v>0</v>
      </c>
      <c r="G5017">
        <v>-17687634</v>
      </c>
    </row>
    <row r="5018" spans="1:7" hidden="1">
      <c r="A5018" t="s">
        <v>132</v>
      </c>
      <c r="B5018">
        <v>20240921</v>
      </c>
      <c r="C5018">
        <v>490114</v>
      </c>
      <c r="D5018" t="s">
        <v>6190</v>
      </c>
      <c r="E5018" t="s">
        <v>1184</v>
      </c>
      <c r="F5018">
        <v>0</v>
      </c>
      <c r="G5018">
        <v>-339136</v>
      </c>
    </row>
    <row r="5019" spans="1:7" hidden="1">
      <c r="A5019" t="s">
        <v>132</v>
      </c>
      <c r="B5019">
        <v>20240921</v>
      </c>
      <c r="C5019">
        <v>490114</v>
      </c>
      <c r="D5019" t="s">
        <v>6190</v>
      </c>
      <c r="E5019" t="s">
        <v>1581</v>
      </c>
      <c r="F5019">
        <v>66</v>
      </c>
      <c r="G5019">
        <v>-22090354</v>
      </c>
    </row>
    <row r="5020" spans="1:7" hidden="1">
      <c r="A5020" t="s">
        <v>132</v>
      </c>
      <c r="B5020">
        <v>20240921</v>
      </c>
      <c r="C5020">
        <v>490114</v>
      </c>
      <c r="D5020" t="s">
        <v>6190</v>
      </c>
      <c r="E5020" t="s">
        <v>1085</v>
      </c>
      <c r="F5020">
        <v>0</v>
      </c>
      <c r="G5020">
        <v>-2336823</v>
      </c>
    </row>
    <row r="5021" spans="1:7" hidden="1">
      <c r="A5021" t="s">
        <v>132</v>
      </c>
      <c r="B5021">
        <v>20240921</v>
      </c>
      <c r="C5021">
        <v>490114</v>
      </c>
      <c r="D5021" t="s">
        <v>6190</v>
      </c>
      <c r="E5021" t="s">
        <v>1194</v>
      </c>
      <c r="F5021">
        <v>0</v>
      </c>
      <c r="G5021">
        <v>-57949528</v>
      </c>
    </row>
    <row r="5022" spans="1:7" hidden="1">
      <c r="A5022" t="s">
        <v>132</v>
      </c>
      <c r="B5022">
        <v>20240921</v>
      </c>
      <c r="C5022">
        <v>490114</v>
      </c>
      <c r="D5022" t="s">
        <v>6190</v>
      </c>
      <c r="E5022" t="s">
        <v>1181</v>
      </c>
      <c r="F5022">
        <v>45</v>
      </c>
      <c r="G5022">
        <v>8899604</v>
      </c>
    </row>
    <row r="5023" spans="1:7" hidden="1">
      <c r="A5023" t="s">
        <v>132</v>
      </c>
      <c r="B5023">
        <v>20240921</v>
      </c>
      <c r="C5023">
        <v>490114</v>
      </c>
      <c r="D5023" t="s">
        <v>6190</v>
      </c>
      <c r="E5023" t="s">
        <v>1084</v>
      </c>
      <c r="F5023">
        <v>51</v>
      </c>
      <c r="G5023">
        <v>12584181</v>
      </c>
    </row>
    <row r="5024" spans="1:7" hidden="1">
      <c r="A5024" t="s">
        <v>132</v>
      </c>
      <c r="B5024">
        <v>20240921</v>
      </c>
      <c r="C5024">
        <v>490114</v>
      </c>
      <c r="D5024" t="s">
        <v>6190</v>
      </c>
      <c r="E5024" t="s">
        <v>1035</v>
      </c>
      <c r="F5024">
        <v>443</v>
      </c>
      <c r="G5024">
        <v>11137580</v>
      </c>
    </row>
    <row r="5025" spans="1:7" hidden="1">
      <c r="A5025" t="s">
        <v>132</v>
      </c>
      <c r="B5025">
        <v>20240921</v>
      </c>
      <c r="C5025">
        <v>490114</v>
      </c>
      <c r="D5025" t="s">
        <v>6190</v>
      </c>
      <c r="E5025" t="s">
        <v>1066</v>
      </c>
      <c r="F5025">
        <v>87</v>
      </c>
      <c r="G5025">
        <v>10608812</v>
      </c>
    </row>
    <row r="5026" spans="1:7" hidden="1">
      <c r="A5026" t="s">
        <v>132</v>
      </c>
      <c r="B5026">
        <v>20240921</v>
      </c>
      <c r="C5026">
        <v>490114</v>
      </c>
      <c r="D5026" t="s">
        <v>6190</v>
      </c>
      <c r="E5026" t="s">
        <v>1064</v>
      </c>
      <c r="F5026">
        <v>0</v>
      </c>
      <c r="G5026">
        <v>-771196</v>
      </c>
    </row>
    <row r="5027" spans="1:7" hidden="1">
      <c r="A5027" t="s">
        <v>132</v>
      </c>
      <c r="B5027">
        <v>20240921</v>
      </c>
      <c r="C5027">
        <v>490114</v>
      </c>
      <c r="D5027" t="s">
        <v>6190</v>
      </c>
      <c r="E5027" t="s">
        <v>1092</v>
      </c>
      <c r="F5027">
        <v>0</v>
      </c>
      <c r="G5027">
        <v>-17321933</v>
      </c>
    </row>
    <row r="5028" spans="1:7" hidden="1">
      <c r="A5028" t="s">
        <v>132</v>
      </c>
      <c r="B5028">
        <v>20240921</v>
      </c>
      <c r="C5028">
        <v>490114</v>
      </c>
      <c r="D5028" t="s">
        <v>6190</v>
      </c>
      <c r="E5028" t="s">
        <v>9048</v>
      </c>
      <c r="F5028">
        <v>36</v>
      </c>
      <c r="G5028">
        <v>2174248</v>
      </c>
    </row>
    <row r="5029" spans="1:7" hidden="1">
      <c r="A5029" t="s">
        <v>132</v>
      </c>
      <c r="B5029">
        <v>20240921</v>
      </c>
      <c r="C5029">
        <v>490114</v>
      </c>
      <c r="D5029" t="s">
        <v>6190</v>
      </c>
      <c r="E5029" t="s">
        <v>8342</v>
      </c>
      <c r="F5029">
        <v>87</v>
      </c>
      <c r="G5029">
        <v>49619777</v>
      </c>
    </row>
    <row r="5030" spans="1:7" hidden="1">
      <c r="A5030" t="s">
        <v>132</v>
      </c>
      <c r="B5030">
        <v>20240921</v>
      </c>
      <c r="C5030">
        <v>490114</v>
      </c>
      <c r="D5030" t="s">
        <v>6190</v>
      </c>
      <c r="E5030" t="s">
        <v>1124</v>
      </c>
      <c r="F5030">
        <v>9</v>
      </c>
      <c r="G5030">
        <v>-133031</v>
      </c>
    </row>
    <row r="5031" spans="1:7" hidden="1">
      <c r="A5031" t="s">
        <v>132</v>
      </c>
      <c r="B5031">
        <v>20240921</v>
      </c>
      <c r="C5031">
        <v>490114</v>
      </c>
      <c r="D5031" t="s">
        <v>6190</v>
      </c>
      <c r="E5031" t="s">
        <v>1186</v>
      </c>
      <c r="F5031">
        <v>141</v>
      </c>
      <c r="G5031">
        <v>24294343</v>
      </c>
    </row>
    <row r="5032" spans="1:7" hidden="1">
      <c r="A5032" t="s">
        <v>132</v>
      </c>
      <c r="B5032">
        <v>20240921</v>
      </c>
      <c r="C5032">
        <v>490114</v>
      </c>
      <c r="D5032" t="s">
        <v>6190</v>
      </c>
      <c r="E5032" t="s">
        <v>1582</v>
      </c>
      <c r="F5032">
        <v>141</v>
      </c>
      <c r="G5032">
        <v>-472368</v>
      </c>
    </row>
    <row r="5033" spans="1:7" hidden="1">
      <c r="A5033" t="s">
        <v>132</v>
      </c>
      <c r="B5033">
        <v>20240921</v>
      </c>
      <c r="C5033">
        <v>490114</v>
      </c>
      <c r="D5033" t="s">
        <v>6190</v>
      </c>
      <c r="E5033" t="s">
        <v>8333</v>
      </c>
      <c r="F5033">
        <v>0</v>
      </c>
      <c r="G5033">
        <v>-359</v>
      </c>
    </row>
    <row r="5034" spans="1:7" hidden="1">
      <c r="A5034" t="s">
        <v>132</v>
      </c>
      <c r="B5034">
        <v>20240921</v>
      </c>
      <c r="C5034">
        <v>490114</v>
      </c>
      <c r="D5034" t="s">
        <v>6190</v>
      </c>
      <c r="E5034" t="s">
        <v>1583</v>
      </c>
      <c r="F5034">
        <v>3</v>
      </c>
      <c r="G5034">
        <v>-125152</v>
      </c>
    </row>
    <row r="5035" spans="1:7" hidden="1">
      <c r="A5035" t="s">
        <v>132</v>
      </c>
      <c r="B5035">
        <v>20240921</v>
      </c>
      <c r="C5035">
        <v>490114</v>
      </c>
      <c r="D5035" t="s">
        <v>6190</v>
      </c>
      <c r="E5035" t="s">
        <v>1207</v>
      </c>
      <c r="F5035">
        <v>0</v>
      </c>
      <c r="G5035">
        <v>-5578</v>
      </c>
    </row>
    <row r="5036" spans="1:7" hidden="1">
      <c r="A5036" t="s">
        <v>132</v>
      </c>
      <c r="B5036">
        <v>20240921</v>
      </c>
      <c r="C5036">
        <v>490114</v>
      </c>
      <c r="D5036" t="s">
        <v>6190</v>
      </c>
      <c r="E5036" t="s">
        <v>8358</v>
      </c>
      <c r="F5036">
        <v>0</v>
      </c>
      <c r="G5036">
        <v>-17687634</v>
      </c>
    </row>
    <row r="5037" spans="1:7" hidden="1">
      <c r="A5037" t="s">
        <v>132</v>
      </c>
      <c r="B5037">
        <v>20240922</v>
      </c>
      <c r="C5037">
        <v>490114</v>
      </c>
      <c r="D5037" t="s">
        <v>6190</v>
      </c>
      <c r="E5037" t="s">
        <v>1184</v>
      </c>
      <c r="F5037">
        <v>0</v>
      </c>
      <c r="G5037">
        <v>-339136</v>
      </c>
    </row>
    <row r="5038" spans="1:7" hidden="1">
      <c r="A5038" t="s">
        <v>132</v>
      </c>
      <c r="B5038">
        <v>20240922</v>
      </c>
      <c r="C5038">
        <v>490114</v>
      </c>
      <c r="D5038" t="s">
        <v>6190</v>
      </c>
      <c r="E5038" t="s">
        <v>1581</v>
      </c>
      <c r="F5038">
        <v>66</v>
      </c>
      <c r="G5038">
        <v>-22090288</v>
      </c>
    </row>
    <row r="5039" spans="1:7" hidden="1">
      <c r="A5039" t="s">
        <v>132</v>
      </c>
      <c r="B5039">
        <v>20240922</v>
      </c>
      <c r="C5039">
        <v>490114</v>
      </c>
      <c r="D5039" t="s">
        <v>6190</v>
      </c>
      <c r="E5039" t="s">
        <v>1085</v>
      </c>
      <c r="F5039">
        <v>0</v>
      </c>
      <c r="G5039">
        <v>-2336823</v>
      </c>
    </row>
    <row r="5040" spans="1:7" hidden="1">
      <c r="A5040" t="s">
        <v>132</v>
      </c>
      <c r="B5040">
        <v>20240922</v>
      </c>
      <c r="C5040">
        <v>490114</v>
      </c>
      <c r="D5040" t="s">
        <v>6190</v>
      </c>
      <c r="E5040" t="s">
        <v>1194</v>
      </c>
      <c r="F5040">
        <v>0</v>
      </c>
      <c r="G5040">
        <v>-57949528</v>
      </c>
    </row>
    <row r="5041" spans="1:7" hidden="1">
      <c r="A5041" t="s">
        <v>132</v>
      </c>
      <c r="B5041">
        <v>20240922</v>
      </c>
      <c r="C5041">
        <v>490114</v>
      </c>
      <c r="D5041" t="s">
        <v>6190</v>
      </c>
      <c r="E5041" t="s">
        <v>1181</v>
      </c>
      <c r="F5041">
        <v>45</v>
      </c>
      <c r="G5041">
        <v>8899649</v>
      </c>
    </row>
    <row r="5042" spans="1:7" hidden="1">
      <c r="A5042" t="s">
        <v>132</v>
      </c>
      <c r="B5042">
        <v>20240922</v>
      </c>
      <c r="C5042">
        <v>490114</v>
      </c>
      <c r="D5042" t="s">
        <v>6190</v>
      </c>
      <c r="E5042" t="s">
        <v>1084</v>
      </c>
      <c r="F5042">
        <v>51</v>
      </c>
      <c r="G5042">
        <v>12584232</v>
      </c>
    </row>
    <row r="5043" spans="1:7" hidden="1">
      <c r="A5043" t="s">
        <v>132</v>
      </c>
      <c r="B5043">
        <v>20240922</v>
      </c>
      <c r="C5043">
        <v>490114</v>
      </c>
      <c r="D5043" t="s">
        <v>6190</v>
      </c>
      <c r="E5043" t="s">
        <v>1035</v>
      </c>
      <c r="F5043">
        <v>443</v>
      </c>
      <c r="G5043">
        <v>11138023</v>
      </c>
    </row>
    <row r="5044" spans="1:7" hidden="1">
      <c r="A5044" t="s">
        <v>132</v>
      </c>
      <c r="B5044">
        <v>20240922</v>
      </c>
      <c r="C5044">
        <v>490114</v>
      </c>
      <c r="D5044" t="s">
        <v>6190</v>
      </c>
      <c r="E5044" t="s">
        <v>1066</v>
      </c>
      <c r="F5044">
        <v>87</v>
      </c>
      <c r="G5044">
        <v>10608899</v>
      </c>
    </row>
    <row r="5045" spans="1:7" hidden="1">
      <c r="A5045" t="s">
        <v>132</v>
      </c>
      <c r="B5045">
        <v>20240922</v>
      </c>
      <c r="C5045">
        <v>490114</v>
      </c>
      <c r="D5045" t="s">
        <v>6190</v>
      </c>
      <c r="E5045" t="s">
        <v>1064</v>
      </c>
      <c r="F5045">
        <v>0</v>
      </c>
      <c r="G5045">
        <v>-771196</v>
      </c>
    </row>
    <row r="5046" spans="1:7" hidden="1">
      <c r="A5046" t="s">
        <v>132</v>
      </c>
      <c r="B5046">
        <v>20240922</v>
      </c>
      <c r="C5046">
        <v>490114</v>
      </c>
      <c r="D5046" t="s">
        <v>6190</v>
      </c>
      <c r="E5046" t="s">
        <v>1092</v>
      </c>
      <c r="F5046">
        <v>0</v>
      </c>
      <c r="G5046">
        <v>-17321933</v>
      </c>
    </row>
    <row r="5047" spans="1:7" hidden="1">
      <c r="A5047" t="s">
        <v>132</v>
      </c>
      <c r="B5047">
        <v>20240922</v>
      </c>
      <c r="C5047">
        <v>490114</v>
      </c>
      <c r="D5047" t="s">
        <v>6190</v>
      </c>
      <c r="E5047" t="s">
        <v>9048</v>
      </c>
      <c r="F5047">
        <v>36</v>
      </c>
      <c r="G5047">
        <v>2174284</v>
      </c>
    </row>
    <row r="5048" spans="1:7" hidden="1">
      <c r="A5048" t="s">
        <v>132</v>
      </c>
      <c r="B5048">
        <v>20240922</v>
      </c>
      <c r="C5048">
        <v>490114</v>
      </c>
      <c r="D5048" t="s">
        <v>6190</v>
      </c>
      <c r="E5048" t="s">
        <v>8342</v>
      </c>
      <c r="F5048">
        <v>87</v>
      </c>
      <c r="G5048">
        <v>49619864</v>
      </c>
    </row>
    <row r="5049" spans="1:7" hidden="1">
      <c r="A5049" t="s">
        <v>132</v>
      </c>
      <c r="B5049">
        <v>20240922</v>
      </c>
      <c r="C5049">
        <v>490114</v>
      </c>
      <c r="D5049" t="s">
        <v>6190</v>
      </c>
      <c r="E5049" t="s">
        <v>1124</v>
      </c>
      <c r="F5049">
        <v>9</v>
      </c>
      <c r="G5049">
        <v>-133022</v>
      </c>
    </row>
    <row r="5050" spans="1:7" hidden="1">
      <c r="A5050" t="s">
        <v>132</v>
      </c>
      <c r="B5050">
        <v>20240922</v>
      </c>
      <c r="C5050">
        <v>490114</v>
      </c>
      <c r="D5050" t="s">
        <v>6190</v>
      </c>
      <c r="E5050" t="s">
        <v>1186</v>
      </c>
      <c r="F5050">
        <v>141</v>
      </c>
      <c r="G5050">
        <v>24294484</v>
      </c>
    </row>
    <row r="5051" spans="1:7" hidden="1">
      <c r="A5051" t="s">
        <v>132</v>
      </c>
      <c r="B5051">
        <v>20240922</v>
      </c>
      <c r="C5051">
        <v>490114</v>
      </c>
      <c r="D5051" t="s">
        <v>6190</v>
      </c>
      <c r="E5051" t="s">
        <v>1582</v>
      </c>
      <c r="F5051">
        <v>141</v>
      </c>
      <c r="G5051">
        <v>-472227</v>
      </c>
    </row>
    <row r="5052" spans="1:7" hidden="1">
      <c r="A5052" t="s">
        <v>132</v>
      </c>
      <c r="B5052">
        <v>20240922</v>
      </c>
      <c r="C5052">
        <v>490114</v>
      </c>
      <c r="D5052" t="s">
        <v>6190</v>
      </c>
      <c r="E5052" t="s">
        <v>8333</v>
      </c>
      <c r="F5052">
        <v>0</v>
      </c>
      <c r="G5052">
        <v>-359</v>
      </c>
    </row>
    <row r="5053" spans="1:7" hidden="1">
      <c r="A5053" t="s">
        <v>132</v>
      </c>
      <c r="B5053">
        <v>20240922</v>
      </c>
      <c r="C5053">
        <v>490114</v>
      </c>
      <c r="D5053" t="s">
        <v>6190</v>
      </c>
      <c r="E5053" t="s">
        <v>1583</v>
      </c>
      <c r="F5053">
        <v>3</v>
      </c>
      <c r="G5053">
        <v>-125149</v>
      </c>
    </row>
    <row r="5054" spans="1:7" hidden="1">
      <c r="A5054" t="s">
        <v>132</v>
      </c>
      <c r="B5054">
        <v>20240922</v>
      </c>
      <c r="C5054">
        <v>490114</v>
      </c>
      <c r="D5054" t="s">
        <v>6190</v>
      </c>
      <c r="E5054" t="s">
        <v>1207</v>
      </c>
      <c r="F5054">
        <v>0</v>
      </c>
      <c r="G5054">
        <v>-5578</v>
      </c>
    </row>
    <row r="5055" spans="1:7" hidden="1">
      <c r="A5055" t="s">
        <v>132</v>
      </c>
      <c r="B5055">
        <v>20240922</v>
      </c>
      <c r="C5055">
        <v>490114</v>
      </c>
      <c r="D5055" t="s">
        <v>6190</v>
      </c>
      <c r="E5055" t="s">
        <v>8358</v>
      </c>
      <c r="F5055">
        <v>0</v>
      </c>
      <c r="G5055">
        <v>-17687634</v>
      </c>
    </row>
    <row r="5056" spans="1:7" hidden="1">
      <c r="A5056" t="s">
        <v>132</v>
      </c>
      <c r="B5056">
        <v>20240923</v>
      </c>
      <c r="C5056">
        <v>490114</v>
      </c>
      <c r="D5056" t="s">
        <v>6190</v>
      </c>
      <c r="E5056" t="s">
        <v>1184</v>
      </c>
      <c r="F5056">
        <v>0</v>
      </c>
      <c r="G5056">
        <v>-339136</v>
      </c>
    </row>
    <row r="5057" spans="1:7" hidden="1">
      <c r="A5057" t="s">
        <v>132</v>
      </c>
      <c r="B5057">
        <v>20240923</v>
      </c>
      <c r="C5057">
        <v>490114</v>
      </c>
      <c r="D5057" t="s">
        <v>6190</v>
      </c>
      <c r="E5057" t="s">
        <v>1581</v>
      </c>
      <c r="F5057">
        <v>63</v>
      </c>
      <c r="G5057">
        <v>-22090225</v>
      </c>
    </row>
    <row r="5058" spans="1:7" hidden="1">
      <c r="A5058" t="s">
        <v>132</v>
      </c>
      <c r="B5058">
        <v>20240923</v>
      </c>
      <c r="C5058">
        <v>490114</v>
      </c>
      <c r="D5058" t="s">
        <v>6190</v>
      </c>
      <c r="E5058" t="s">
        <v>1085</v>
      </c>
      <c r="F5058">
        <v>0</v>
      </c>
      <c r="G5058">
        <v>-2336823</v>
      </c>
    </row>
    <row r="5059" spans="1:7" hidden="1">
      <c r="A5059" t="s">
        <v>132</v>
      </c>
      <c r="B5059">
        <v>20240923</v>
      </c>
      <c r="C5059">
        <v>490114</v>
      </c>
      <c r="D5059" t="s">
        <v>6190</v>
      </c>
      <c r="E5059" t="s">
        <v>1194</v>
      </c>
      <c r="F5059">
        <v>0</v>
      </c>
      <c r="G5059">
        <v>-57949528</v>
      </c>
    </row>
    <row r="5060" spans="1:7" hidden="1">
      <c r="A5060" t="s">
        <v>132</v>
      </c>
      <c r="B5060">
        <v>20240923</v>
      </c>
      <c r="C5060">
        <v>490114</v>
      </c>
      <c r="D5060" t="s">
        <v>6190</v>
      </c>
      <c r="E5060" t="s">
        <v>1181</v>
      </c>
      <c r="F5060">
        <v>43</v>
      </c>
      <c r="G5060">
        <v>8899692</v>
      </c>
    </row>
    <row r="5061" spans="1:7" hidden="1">
      <c r="A5061" t="s">
        <v>132</v>
      </c>
      <c r="B5061">
        <v>20240923</v>
      </c>
      <c r="C5061">
        <v>490114</v>
      </c>
      <c r="D5061" t="s">
        <v>6190</v>
      </c>
      <c r="E5061" t="s">
        <v>1084</v>
      </c>
      <c r="F5061">
        <v>49</v>
      </c>
      <c r="G5061">
        <v>12584281</v>
      </c>
    </row>
    <row r="5062" spans="1:7" hidden="1">
      <c r="A5062" t="s">
        <v>132</v>
      </c>
      <c r="B5062">
        <v>20240923</v>
      </c>
      <c r="C5062">
        <v>490114</v>
      </c>
      <c r="D5062" t="s">
        <v>6190</v>
      </c>
      <c r="E5062" t="s">
        <v>1035</v>
      </c>
      <c r="F5062">
        <v>431</v>
      </c>
      <c r="G5062">
        <v>11138454</v>
      </c>
    </row>
    <row r="5063" spans="1:7" hidden="1">
      <c r="A5063" t="s">
        <v>132</v>
      </c>
      <c r="B5063">
        <v>20240923</v>
      </c>
      <c r="C5063">
        <v>490114</v>
      </c>
      <c r="D5063" t="s">
        <v>6190</v>
      </c>
      <c r="E5063" t="s">
        <v>1066</v>
      </c>
      <c r="F5063">
        <v>84</v>
      </c>
      <c r="G5063">
        <v>10608983</v>
      </c>
    </row>
    <row r="5064" spans="1:7" hidden="1">
      <c r="A5064" t="s">
        <v>132</v>
      </c>
      <c r="B5064">
        <v>20240923</v>
      </c>
      <c r="C5064">
        <v>490114</v>
      </c>
      <c r="D5064" t="s">
        <v>6190</v>
      </c>
      <c r="E5064" t="s">
        <v>1064</v>
      </c>
      <c r="F5064">
        <v>0</v>
      </c>
      <c r="G5064">
        <v>-771196</v>
      </c>
    </row>
    <row r="5065" spans="1:7" hidden="1">
      <c r="A5065" t="s">
        <v>132</v>
      </c>
      <c r="B5065">
        <v>20240923</v>
      </c>
      <c r="C5065">
        <v>490114</v>
      </c>
      <c r="D5065" t="s">
        <v>6190</v>
      </c>
      <c r="E5065" t="s">
        <v>1092</v>
      </c>
      <c r="F5065">
        <v>0</v>
      </c>
      <c r="G5065">
        <v>-17321933</v>
      </c>
    </row>
    <row r="5066" spans="1:7" hidden="1">
      <c r="A5066" t="s">
        <v>132</v>
      </c>
      <c r="B5066">
        <v>20240923</v>
      </c>
      <c r="C5066">
        <v>490114</v>
      </c>
      <c r="D5066" t="s">
        <v>6190</v>
      </c>
      <c r="E5066" t="s">
        <v>9048</v>
      </c>
      <c r="F5066">
        <v>34</v>
      </c>
      <c r="G5066">
        <v>2174318</v>
      </c>
    </row>
    <row r="5067" spans="1:7" hidden="1">
      <c r="A5067" t="s">
        <v>132</v>
      </c>
      <c r="B5067">
        <v>20240923</v>
      </c>
      <c r="C5067">
        <v>490114</v>
      </c>
      <c r="D5067" t="s">
        <v>6190</v>
      </c>
      <c r="E5067" t="s">
        <v>8342</v>
      </c>
      <c r="F5067">
        <v>84</v>
      </c>
      <c r="G5067">
        <v>49619948</v>
      </c>
    </row>
    <row r="5068" spans="1:7" hidden="1">
      <c r="A5068" t="s">
        <v>132</v>
      </c>
      <c r="B5068">
        <v>20240923</v>
      </c>
      <c r="C5068">
        <v>490114</v>
      </c>
      <c r="D5068" t="s">
        <v>6190</v>
      </c>
      <c r="E5068" t="s">
        <v>1124</v>
      </c>
      <c r="F5068">
        <v>8</v>
      </c>
      <c r="G5068">
        <v>-133014</v>
      </c>
    </row>
    <row r="5069" spans="1:7" hidden="1">
      <c r="A5069" t="s">
        <v>132</v>
      </c>
      <c r="B5069">
        <v>20240923</v>
      </c>
      <c r="C5069">
        <v>490114</v>
      </c>
      <c r="D5069" t="s">
        <v>6190</v>
      </c>
      <c r="E5069" t="s">
        <v>1186</v>
      </c>
      <c r="F5069">
        <v>136</v>
      </c>
      <c r="G5069">
        <v>24294620</v>
      </c>
    </row>
    <row r="5070" spans="1:7" hidden="1">
      <c r="A5070" t="s">
        <v>132</v>
      </c>
      <c r="B5070">
        <v>20240923</v>
      </c>
      <c r="C5070">
        <v>490114</v>
      </c>
      <c r="D5070" t="s">
        <v>6190</v>
      </c>
      <c r="E5070" t="s">
        <v>1582</v>
      </c>
      <c r="F5070">
        <v>136</v>
      </c>
      <c r="G5070">
        <v>-472091</v>
      </c>
    </row>
    <row r="5071" spans="1:7" hidden="1">
      <c r="A5071" t="s">
        <v>132</v>
      </c>
      <c r="B5071">
        <v>20240923</v>
      </c>
      <c r="C5071">
        <v>490114</v>
      </c>
      <c r="D5071" t="s">
        <v>6190</v>
      </c>
      <c r="E5071" t="s">
        <v>8333</v>
      </c>
      <c r="F5071">
        <v>0</v>
      </c>
      <c r="G5071">
        <v>-359</v>
      </c>
    </row>
    <row r="5072" spans="1:7" hidden="1">
      <c r="A5072" t="s">
        <v>132</v>
      </c>
      <c r="B5072">
        <v>20240923</v>
      </c>
      <c r="C5072">
        <v>490114</v>
      </c>
      <c r="D5072" t="s">
        <v>6190</v>
      </c>
      <c r="E5072" t="s">
        <v>1583</v>
      </c>
      <c r="F5072">
        <v>2</v>
      </c>
      <c r="G5072">
        <v>-125147</v>
      </c>
    </row>
    <row r="5073" spans="1:7" hidden="1">
      <c r="A5073" t="s">
        <v>132</v>
      </c>
      <c r="B5073">
        <v>20240923</v>
      </c>
      <c r="C5073">
        <v>490114</v>
      </c>
      <c r="D5073" t="s">
        <v>6190</v>
      </c>
      <c r="E5073" t="s">
        <v>1207</v>
      </c>
      <c r="F5073">
        <v>0</v>
      </c>
      <c r="G5073">
        <v>-5578</v>
      </c>
    </row>
    <row r="5074" spans="1:7" hidden="1">
      <c r="A5074" t="s">
        <v>132</v>
      </c>
      <c r="B5074">
        <v>20240923</v>
      </c>
      <c r="C5074">
        <v>490114</v>
      </c>
      <c r="D5074" t="s">
        <v>6190</v>
      </c>
      <c r="E5074" t="s">
        <v>8358</v>
      </c>
      <c r="F5074">
        <v>0</v>
      </c>
      <c r="G5074">
        <v>-17687634</v>
      </c>
    </row>
    <row r="5075" spans="1:7" hidden="1">
      <c r="A5075" t="s">
        <v>132</v>
      </c>
      <c r="B5075">
        <v>20240924</v>
      </c>
      <c r="C5075">
        <v>490114</v>
      </c>
      <c r="D5075" t="s">
        <v>6190</v>
      </c>
      <c r="E5075" t="s">
        <v>1184</v>
      </c>
      <c r="F5075">
        <v>0</v>
      </c>
      <c r="G5075">
        <v>-339136</v>
      </c>
    </row>
    <row r="5076" spans="1:7" hidden="1">
      <c r="A5076" t="s">
        <v>132</v>
      </c>
      <c r="B5076">
        <v>20240924</v>
      </c>
      <c r="C5076">
        <v>490114</v>
      </c>
      <c r="D5076" t="s">
        <v>6190</v>
      </c>
      <c r="E5076" t="s">
        <v>1581</v>
      </c>
      <c r="F5076">
        <v>67</v>
      </c>
      <c r="G5076">
        <v>-22090158</v>
      </c>
    </row>
    <row r="5077" spans="1:7" hidden="1">
      <c r="A5077" t="s">
        <v>132</v>
      </c>
      <c r="B5077">
        <v>20240924</v>
      </c>
      <c r="C5077">
        <v>490114</v>
      </c>
      <c r="D5077" t="s">
        <v>6190</v>
      </c>
      <c r="E5077" t="s">
        <v>1085</v>
      </c>
      <c r="F5077">
        <v>0</v>
      </c>
      <c r="G5077">
        <v>-2336823</v>
      </c>
    </row>
    <row r="5078" spans="1:7" hidden="1">
      <c r="A5078" t="s">
        <v>132</v>
      </c>
      <c r="B5078">
        <v>20240924</v>
      </c>
      <c r="C5078">
        <v>490114</v>
      </c>
      <c r="D5078" t="s">
        <v>6190</v>
      </c>
      <c r="E5078" t="s">
        <v>1194</v>
      </c>
      <c r="F5078">
        <v>0</v>
      </c>
      <c r="G5078">
        <v>-57949528</v>
      </c>
    </row>
    <row r="5079" spans="1:7" hidden="1">
      <c r="A5079" t="s">
        <v>132</v>
      </c>
      <c r="B5079">
        <v>20240924</v>
      </c>
      <c r="C5079">
        <v>490114</v>
      </c>
      <c r="D5079" t="s">
        <v>6190</v>
      </c>
      <c r="E5079" t="s">
        <v>1181</v>
      </c>
      <c r="F5079">
        <v>46</v>
      </c>
      <c r="G5079">
        <v>8899738</v>
      </c>
    </row>
    <row r="5080" spans="1:7" hidden="1">
      <c r="A5080" t="s">
        <v>132</v>
      </c>
      <c r="B5080">
        <v>20240924</v>
      </c>
      <c r="C5080">
        <v>490114</v>
      </c>
      <c r="D5080" t="s">
        <v>6190</v>
      </c>
      <c r="E5080" t="s">
        <v>1084</v>
      </c>
      <c r="F5080">
        <v>52</v>
      </c>
      <c r="G5080">
        <v>12584333</v>
      </c>
    </row>
    <row r="5081" spans="1:7" hidden="1">
      <c r="A5081" t="s">
        <v>132</v>
      </c>
      <c r="B5081">
        <v>20240924</v>
      </c>
      <c r="C5081">
        <v>490114</v>
      </c>
      <c r="D5081" t="s">
        <v>6190</v>
      </c>
      <c r="E5081" t="s">
        <v>1035</v>
      </c>
      <c r="F5081">
        <v>460</v>
      </c>
      <c r="G5081">
        <v>11138914</v>
      </c>
    </row>
    <row r="5082" spans="1:7" hidden="1">
      <c r="A5082" t="s">
        <v>132</v>
      </c>
      <c r="B5082">
        <v>20240924</v>
      </c>
      <c r="C5082">
        <v>490114</v>
      </c>
      <c r="D5082" t="s">
        <v>6190</v>
      </c>
      <c r="E5082" t="s">
        <v>1066</v>
      </c>
      <c r="F5082">
        <v>89</v>
      </c>
      <c r="G5082">
        <v>10609072</v>
      </c>
    </row>
    <row r="5083" spans="1:7" hidden="1">
      <c r="A5083" t="s">
        <v>132</v>
      </c>
      <c r="B5083">
        <v>20240924</v>
      </c>
      <c r="C5083">
        <v>490114</v>
      </c>
      <c r="D5083" t="s">
        <v>6190</v>
      </c>
      <c r="E5083" t="s">
        <v>1064</v>
      </c>
      <c r="F5083">
        <v>0</v>
      </c>
      <c r="G5083">
        <v>-771196</v>
      </c>
    </row>
    <row r="5084" spans="1:7" hidden="1">
      <c r="A5084" t="s">
        <v>132</v>
      </c>
      <c r="B5084">
        <v>20240924</v>
      </c>
      <c r="C5084">
        <v>490114</v>
      </c>
      <c r="D5084" t="s">
        <v>6190</v>
      </c>
      <c r="E5084" t="s">
        <v>1092</v>
      </c>
      <c r="F5084">
        <v>0</v>
      </c>
      <c r="G5084">
        <v>-17321933</v>
      </c>
    </row>
    <row r="5085" spans="1:7" hidden="1">
      <c r="A5085" t="s">
        <v>132</v>
      </c>
      <c r="B5085">
        <v>20240924</v>
      </c>
      <c r="C5085">
        <v>490114</v>
      </c>
      <c r="D5085" t="s">
        <v>6190</v>
      </c>
      <c r="E5085" t="s">
        <v>9048</v>
      </c>
      <c r="F5085">
        <v>37</v>
      </c>
      <c r="G5085">
        <v>2174355</v>
      </c>
    </row>
    <row r="5086" spans="1:7" hidden="1">
      <c r="A5086" t="s">
        <v>132</v>
      </c>
      <c r="B5086">
        <v>20240924</v>
      </c>
      <c r="C5086">
        <v>490114</v>
      </c>
      <c r="D5086" t="s">
        <v>6190</v>
      </c>
      <c r="E5086" t="s">
        <v>8342</v>
      </c>
      <c r="F5086">
        <v>89</v>
      </c>
      <c r="G5086">
        <v>49620037</v>
      </c>
    </row>
    <row r="5087" spans="1:7" hidden="1">
      <c r="A5087" t="s">
        <v>132</v>
      </c>
      <c r="B5087">
        <v>20240924</v>
      </c>
      <c r="C5087">
        <v>490114</v>
      </c>
      <c r="D5087" t="s">
        <v>6190</v>
      </c>
      <c r="E5087" t="s">
        <v>1124</v>
      </c>
      <c r="F5087">
        <v>9</v>
      </c>
      <c r="G5087">
        <v>-133005</v>
      </c>
    </row>
    <row r="5088" spans="1:7" hidden="1">
      <c r="A5088" t="s">
        <v>132</v>
      </c>
      <c r="B5088">
        <v>20240924</v>
      </c>
      <c r="C5088">
        <v>490114</v>
      </c>
      <c r="D5088" t="s">
        <v>6190</v>
      </c>
      <c r="E5088" t="s">
        <v>1186</v>
      </c>
      <c r="F5088">
        <v>145</v>
      </c>
      <c r="G5088">
        <v>24294765</v>
      </c>
    </row>
    <row r="5089" spans="1:7" hidden="1">
      <c r="A5089" t="s">
        <v>132</v>
      </c>
      <c r="B5089">
        <v>20240924</v>
      </c>
      <c r="C5089">
        <v>490114</v>
      </c>
      <c r="D5089" t="s">
        <v>6190</v>
      </c>
      <c r="E5089" t="s">
        <v>1582</v>
      </c>
      <c r="F5089">
        <v>145</v>
      </c>
      <c r="G5089">
        <v>-471946</v>
      </c>
    </row>
    <row r="5090" spans="1:7" hidden="1">
      <c r="A5090" t="s">
        <v>132</v>
      </c>
      <c r="B5090">
        <v>20240924</v>
      </c>
      <c r="C5090">
        <v>490114</v>
      </c>
      <c r="D5090" t="s">
        <v>6190</v>
      </c>
      <c r="E5090" t="s">
        <v>8333</v>
      </c>
      <c r="F5090">
        <v>0</v>
      </c>
      <c r="G5090">
        <v>-359</v>
      </c>
    </row>
    <row r="5091" spans="1:7" hidden="1">
      <c r="A5091" t="s">
        <v>132</v>
      </c>
      <c r="B5091">
        <v>20240924</v>
      </c>
      <c r="C5091">
        <v>490114</v>
      </c>
      <c r="D5091" t="s">
        <v>6190</v>
      </c>
      <c r="E5091" t="s">
        <v>1583</v>
      </c>
      <c r="F5091">
        <v>3</v>
      </c>
      <c r="G5091">
        <v>-125144</v>
      </c>
    </row>
    <row r="5092" spans="1:7" hidden="1">
      <c r="A5092" t="s">
        <v>132</v>
      </c>
      <c r="B5092">
        <v>20240924</v>
      </c>
      <c r="C5092">
        <v>490114</v>
      </c>
      <c r="D5092" t="s">
        <v>6190</v>
      </c>
      <c r="E5092" t="s">
        <v>1207</v>
      </c>
      <c r="F5092">
        <v>0</v>
      </c>
      <c r="G5092">
        <v>-5578</v>
      </c>
    </row>
    <row r="5093" spans="1:7" hidden="1">
      <c r="A5093" t="s">
        <v>132</v>
      </c>
      <c r="B5093">
        <v>20240924</v>
      </c>
      <c r="C5093">
        <v>490114</v>
      </c>
      <c r="D5093" t="s">
        <v>6190</v>
      </c>
      <c r="E5093" t="s">
        <v>8358</v>
      </c>
      <c r="F5093">
        <v>0</v>
      </c>
      <c r="G5093">
        <v>-17687634</v>
      </c>
    </row>
    <row r="5094" spans="1:7" hidden="1">
      <c r="A5094" t="s">
        <v>132</v>
      </c>
      <c r="B5094">
        <v>20240925</v>
      </c>
      <c r="C5094">
        <v>490114</v>
      </c>
      <c r="D5094" t="s">
        <v>6190</v>
      </c>
      <c r="E5094" t="s">
        <v>1184</v>
      </c>
      <c r="F5094">
        <v>0</v>
      </c>
      <c r="G5094">
        <v>-339136</v>
      </c>
    </row>
    <row r="5095" spans="1:7" hidden="1">
      <c r="A5095" t="s">
        <v>132</v>
      </c>
      <c r="B5095">
        <v>20240925</v>
      </c>
      <c r="C5095">
        <v>490114</v>
      </c>
      <c r="D5095" t="s">
        <v>6190</v>
      </c>
      <c r="E5095" t="s">
        <v>1581</v>
      </c>
      <c r="F5095">
        <v>65</v>
      </c>
      <c r="G5095">
        <v>-22090093</v>
      </c>
    </row>
    <row r="5096" spans="1:7" hidden="1">
      <c r="A5096" t="s">
        <v>132</v>
      </c>
      <c r="B5096">
        <v>20240925</v>
      </c>
      <c r="C5096">
        <v>490114</v>
      </c>
      <c r="D5096" t="s">
        <v>6190</v>
      </c>
      <c r="E5096" t="s">
        <v>1085</v>
      </c>
      <c r="F5096">
        <v>0</v>
      </c>
      <c r="G5096">
        <v>-2336823</v>
      </c>
    </row>
    <row r="5097" spans="1:7" hidden="1">
      <c r="A5097" t="s">
        <v>132</v>
      </c>
      <c r="B5097">
        <v>20240925</v>
      </c>
      <c r="C5097">
        <v>490114</v>
      </c>
      <c r="D5097" t="s">
        <v>6190</v>
      </c>
      <c r="E5097" t="s">
        <v>1194</v>
      </c>
      <c r="F5097">
        <v>0</v>
      </c>
      <c r="G5097">
        <v>-57949528</v>
      </c>
    </row>
    <row r="5098" spans="1:7" hidden="1">
      <c r="A5098" t="s">
        <v>132</v>
      </c>
      <c r="B5098">
        <v>20240925</v>
      </c>
      <c r="C5098">
        <v>490114</v>
      </c>
      <c r="D5098" t="s">
        <v>6190</v>
      </c>
      <c r="E5098" t="s">
        <v>1181</v>
      </c>
      <c r="F5098">
        <v>44</v>
      </c>
      <c r="G5098">
        <v>8899782</v>
      </c>
    </row>
    <row r="5099" spans="1:7" hidden="1">
      <c r="A5099" t="s">
        <v>132</v>
      </c>
      <c r="B5099">
        <v>20240925</v>
      </c>
      <c r="C5099">
        <v>490114</v>
      </c>
      <c r="D5099" t="s">
        <v>6190</v>
      </c>
      <c r="E5099" t="s">
        <v>1084</v>
      </c>
      <c r="F5099">
        <v>50</v>
      </c>
      <c r="G5099">
        <v>12584383</v>
      </c>
    </row>
    <row r="5100" spans="1:7" hidden="1">
      <c r="A5100" t="s">
        <v>132</v>
      </c>
      <c r="B5100">
        <v>20240925</v>
      </c>
      <c r="C5100">
        <v>490114</v>
      </c>
      <c r="D5100" t="s">
        <v>6190</v>
      </c>
      <c r="E5100" t="s">
        <v>1035</v>
      </c>
      <c r="F5100">
        <v>451</v>
      </c>
      <c r="G5100">
        <v>11139365</v>
      </c>
    </row>
    <row r="5101" spans="1:7" hidden="1">
      <c r="A5101" t="s">
        <v>132</v>
      </c>
      <c r="B5101">
        <v>20240925</v>
      </c>
      <c r="C5101">
        <v>490114</v>
      </c>
      <c r="D5101" t="s">
        <v>6190</v>
      </c>
      <c r="E5101" t="s">
        <v>1066</v>
      </c>
      <c r="F5101">
        <v>86</v>
      </c>
      <c r="G5101">
        <v>10609158</v>
      </c>
    </row>
    <row r="5102" spans="1:7" hidden="1">
      <c r="A5102" t="s">
        <v>132</v>
      </c>
      <c r="B5102">
        <v>20240925</v>
      </c>
      <c r="C5102">
        <v>490114</v>
      </c>
      <c r="D5102" t="s">
        <v>6190</v>
      </c>
      <c r="E5102" t="s">
        <v>1064</v>
      </c>
      <c r="F5102">
        <v>0</v>
      </c>
      <c r="G5102">
        <v>-771196</v>
      </c>
    </row>
    <row r="5103" spans="1:7" hidden="1">
      <c r="A5103" t="s">
        <v>132</v>
      </c>
      <c r="B5103">
        <v>20240925</v>
      </c>
      <c r="C5103">
        <v>490114</v>
      </c>
      <c r="D5103" t="s">
        <v>6190</v>
      </c>
      <c r="E5103" t="s">
        <v>1092</v>
      </c>
      <c r="F5103">
        <v>0</v>
      </c>
      <c r="G5103">
        <v>-17321933</v>
      </c>
    </row>
    <row r="5104" spans="1:7" hidden="1">
      <c r="A5104" t="s">
        <v>132</v>
      </c>
      <c r="B5104">
        <v>20240925</v>
      </c>
      <c r="C5104">
        <v>490114</v>
      </c>
      <c r="D5104" t="s">
        <v>6190</v>
      </c>
      <c r="E5104" t="s">
        <v>9048</v>
      </c>
      <c r="F5104">
        <v>35</v>
      </c>
      <c r="G5104">
        <v>2174390</v>
      </c>
    </row>
    <row r="5105" spans="1:7" hidden="1">
      <c r="A5105" t="s">
        <v>132</v>
      </c>
      <c r="B5105">
        <v>20240925</v>
      </c>
      <c r="C5105">
        <v>490114</v>
      </c>
      <c r="D5105" t="s">
        <v>6190</v>
      </c>
      <c r="E5105" t="s">
        <v>8342</v>
      </c>
      <c r="F5105">
        <v>86</v>
      </c>
      <c r="G5105">
        <v>49620123</v>
      </c>
    </row>
    <row r="5106" spans="1:7" hidden="1">
      <c r="A5106" t="s">
        <v>132</v>
      </c>
      <c r="B5106">
        <v>20240925</v>
      </c>
      <c r="C5106">
        <v>490114</v>
      </c>
      <c r="D5106" t="s">
        <v>6190</v>
      </c>
      <c r="E5106" t="s">
        <v>1124</v>
      </c>
      <c r="F5106">
        <v>8</v>
      </c>
      <c r="G5106">
        <v>-132997</v>
      </c>
    </row>
    <row r="5107" spans="1:7" hidden="1">
      <c r="A5107" t="s">
        <v>132</v>
      </c>
      <c r="B5107">
        <v>20240925</v>
      </c>
      <c r="C5107">
        <v>490114</v>
      </c>
      <c r="D5107" t="s">
        <v>6190</v>
      </c>
      <c r="E5107" t="s">
        <v>1186</v>
      </c>
      <c r="F5107">
        <v>140</v>
      </c>
      <c r="G5107">
        <v>24294905</v>
      </c>
    </row>
    <row r="5108" spans="1:7" hidden="1">
      <c r="A5108" t="s">
        <v>132</v>
      </c>
      <c r="B5108">
        <v>20240925</v>
      </c>
      <c r="C5108">
        <v>490114</v>
      </c>
      <c r="D5108" t="s">
        <v>6190</v>
      </c>
      <c r="E5108" t="s">
        <v>1582</v>
      </c>
      <c r="F5108">
        <v>140</v>
      </c>
      <c r="G5108">
        <v>-471806</v>
      </c>
    </row>
    <row r="5109" spans="1:7" hidden="1">
      <c r="A5109" t="s">
        <v>132</v>
      </c>
      <c r="B5109">
        <v>20240925</v>
      </c>
      <c r="C5109">
        <v>490114</v>
      </c>
      <c r="D5109" t="s">
        <v>6190</v>
      </c>
      <c r="E5109" t="s">
        <v>8333</v>
      </c>
      <c r="F5109">
        <v>0</v>
      </c>
      <c r="G5109">
        <v>-359</v>
      </c>
    </row>
    <row r="5110" spans="1:7" hidden="1">
      <c r="A5110" t="s">
        <v>132</v>
      </c>
      <c r="B5110">
        <v>20240925</v>
      </c>
      <c r="C5110">
        <v>490114</v>
      </c>
      <c r="D5110" t="s">
        <v>6190</v>
      </c>
      <c r="E5110" t="s">
        <v>1583</v>
      </c>
      <c r="F5110">
        <v>2</v>
      </c>
      <c r="G5110">
        <v>-125142</v>
      </c>
    </row>
    <row r="5111" spans="1:7" hidden="1">
      <c r="A5111" t="s">
        <v>132</v>
      </c>
      <c r="B5111">
        <v>20240925</v>
      </c>
      <c r="C5111">
        <v>490114</v>
      </c>
      <c r="D5111" t="s">
        <v>6190</v>
      </c>
      <c r="E5111" t="s">
        <v>1207</v>
      </c>
      <c r="F5111">
        <v>0</v>
      </c>
      <c r="G5111">
        <v>-5578</v>
      </c>
    </row>
    <row r="5112" spans="1:7" hidden="1">
      <c r="A5112" t="s">
        <v>132</v>
      </c>
      <c r="B5112">
        <v>20240925</v>
      </c>
      <c r="C5112">
        <v>490114</v>
      </c>
      <c r="D5112" t="s">
        <v>6190</v>
      </c>
      <c r="E5112" t="s">
        <v>8358</v>
      </c>
      <c r="F5112">
        <v>0</v>
      </c>
      <c r="G5112">
        <v>-17687634</v>
      </c>
    </row>
    <row r="5113" spans="1:7" hidden="1">
      <c r="A5113" t="s">
        <v>132</v>
      </c>
      <c r="B5113">
        <v>20240926</v>
      </c>
      <c r="C5113">
        <v>490114</v>
      </c>
      <c r="D5113" t="s">
        <v>6190</v>
      </c>
      <c r="E5113" t="s">
        <v>1184</v>
      </c>
      <c r="F5113">
        <v>0</v>
      </c>
      <c r="G5113">
        <v>-339136</v>
      </c>
    </row>
    <row r="5114" spans="1:7" hidden="1">
      <c r="A5114" t="s">
        <v>132</v>
      </c>
      <c r="B5114">
        <v>20240926</v>
      </c>
      <c r="C5114">
        <v>490114</v>
      </c>
      <c r="D5114" t="s">
        <v>6190</v>
      </c>
      <c r="E5114" t="s">
        <v>1581</v>
      </c>
      <c r="F5114">
        <v>70</v>
      </c>
      <c r="G5114">
        <v>-22090023</v>
      </c>
    </row>
    <row r="5115" spans="1:7" hidden="1">
      <c r="A5115" t="s">
        <v>132</v>
      </c>
      <c r="B5115">
        <v>20240926</v>
      </c>
      <c r="C5115">
        <v>490114</v>
      </c>
      <c r="D5115" t="s">
        <v>6190</v>
      </c>
      <c r="E5115" t="s">
        <v>1085</v>
      </c>
      <c r="F5115">
        <v>0</v>
      </c>
      <c r="G5115">
        <v>-2336823</v>
      </c>
    </row>
    <row r="5116" spans="1:7" hidden="1">
      <c r="A5116" t="s">
        <v>132</v>
      </c>
      <c r="B5116">
        <v>20240926</v>
      </c>
      <c r="C5116">
        <v>490114</v>
      </c>
      <c r="D5116" t="s">
        <v>6190</v>
      </c>
      <c r="E5116" t="s">
        <v>1194</v>
      </c>
      <c r="F5116">
        <v>0</v>
      </c>
      <c r="G5116">
        <v>-57949528</v>
      </c>
    </row>
    <row r="5117" spans="1:7" hidden="1">
      <c r="A5117" t="s">
        <v>132</v>
      </c>
      <c r="B5117">
        <v>20240926</v>
      </c>
      <c r="C5117">
        <v>490114</v>
      </c>
      <c r="D5117" t="s">
        <v>6190</v>
      </c>
      <c r="E5117" t="s">
        <v>1181</v>
      </c>
      <c r="F5117">
        <v>48</v>
      </c>
      <c r="G5117">
        <v>8899830</v>
      </c>
    </row>
    <row r="5118" spans="1:7" hidden="1">
      <c r="A5118" t="s">
        <v>132</v>
      </c>
      <c r="B5118">
        <v>20240926</v>
      </c>
      <c r="C5118">
        <v>490114</v>
      </c>
      <c r="D5118" t="s">
        <v>6190</v>
      </c>
      <c r="E5118" t="s">
        <v>1084</v>
      </c>
      <c r="F5118">
        <v>54</v>
      </c>
      <c r="G5118">
        <v>12584437</v>
      </c>
    </row>
    <row r="5119" spans="1:7" hidden="1">
      <c r="A5119" t="s">
        <v>132</v>
      </c>
      <c r="B5119">
        <v>20240926</v>
      </c>
      <c r="C5119">
        <v>490114</v>
      </c>
      <c r="D5119" t="s">
        <v>6190</v>
      </c>
      <c r="E5119" t="s">
        <v>1035</v>
      </c>
      <c r="F5119">
        <v>478</v>
      </c>
      <c r="G5119">
        <v>11139843</v>
      </c>
    </row>
    <row r="5120" spans="1:7" hidden="1">
      <c r="A5120" t="s">
        <v>132</v>
      </c>
      <c r="B5120">
        <v>20240926</v>
      </c>
      <c r="C5120">
        <v>490114</v>
      </c>
      <c r="D5120" t="s">
        <v>6190</v>
      </c>
      <c r="E5120" t="s">
        <v>1066</v>
      </c>
      <c r="F5120">
        <v>92</v>
      </c>
      <c r="G5120">
        <v>10609250</v>
      </c>
    </row>
    <row r="5121" spans="1:7" hidden="1">
      <c r="A5121" t="s">
        <v>132</v>
      </c>
      <c r="B5121">
        <v>20240926</v>
      </c>
      <c r="C5121">
        <v>490114</v>
      </c>
      <c r="D5121" t="s">
        <v>6190</v>
      </c>
      <c r="E5121" t="s">
        <v>1064</v>
      </c>
      <c r="F5121">
        <v>0</v>
      </c>
      <c r="G5121">
        <v>-771196</v>
      </c>
    </row>
    <row r="5122" spans="1:7" hidden="1">
      <c r="A5122" t="s">
        <v>132</v>
      </c>
      <c r="B5122">
        <v>20240926</v>
      </c>
      <c r="C5122">
        <v>490114</v>
      </c>
      <c r="D5122" t="s">
        <v>6190</v>
      </c>
      <c r="E5122" t="s">
        <v>1092</v>
      </c>
      <c r="F5122">
        <v>0</v>
      </c>
      <c r="G5122">
        <v>-17321933</v>
      </c>
    </row>
    <row r="5123" spans="1:7" hidden="1">
      <c r="A5123" t="s">
        <v>132</v>
      </c>
      <c r="B5123">
        <v>20240926</v>
      </c>
      <c r="C5123">
        <v>490114</v>
      </c>
      <c r="D5123" t="s">
        <v>6190</v>
      </c>
      <c r="E5123" t="s">
        <v>9048</v>
      </c>
      <c r="F5123">
        <v>38</v>
      </c>
      <c r="G5123">
        <v>2174428</v>
      </c>
    </row>
    <row r="5124" spans="1:7" hidden="1">
      <c r="A5124" t="s">
        <v>132</v>
      </c>
      <c r="B5124">
        <v>20240926</v>
      </c>
      <c r="C5124">
        <v>490114</v>
      </c>
      <c r="D5124" t="s">
        <v>6190</v>
      </c>
      <c r="E5124" t="s">
        <v>8342</v>
      </c>
      <c r="F5124">
        <v>92</v>
      </c>
      <c r="G5124">
        <v>49620215</v>
      </c>
    </row>
    <row r="5125" spans="1:7" hidden="1">
      <c r="A5125" t="s">
        <v>132</v>
      </c>
      <c r="B5125">
        <v>20240926</v>
      </c>
      <c r="C5125">
        <v>490114</v>
      </c>
      <c r="D5125" t="s">
        <v>6190</v>
      </c>
      <c r="E5125" t="s">
        <v>1124</v>
      </c>
      <c r="F5125">
        <v>9</v>
      </c>
      <c r="G5125">
        <v>-132988</v>
      </c>
    </row>
    <row r="5126" spans="1:7" hidden="1">
      <c r="A5126" t="s">
        <v>132</v>
      </c>
      <c r="B5126">
        <v>20240926</v>
      </c>
      <c r="C5126">
        <v>490114</v>
      </c>
      <c r="D5126" t="s">
        <v>6190</v>
      </c>
      <c r="E5126" t="s">
        <v>1186</v>
      </c>
      <c r="F5126">
        <v>150</v>
      </c>
      <c r="G5126">
        <v>24295055</v>
      </c>
    </row>
    <row r="5127" spans="1:7" hidden="1">
      <c r="A5127" t="s">
        <v>132</v>
      </c>
      <c r="B5127">
        <v>20240926</v>
      </c>
      <c r="C5127">
        <v>490114</v>
      </c>
      <c r="D5127" t="s">
        <v>6190</v>
      </c>
      <c r="E5127" t="s">
        <v>1582</v>
      </c>
      <c r="F5127">
        <v>150</v>
      </c>
      <c r="G5127">
        <v>-471656</v>
      </c>
    </row>
    <row r="5128" spans="1:7" hidden="1">
      <c r="A5128" t="s">
        <v>132</v>
      </c>
      <c r="B5128">
        <v>20240926</v>
      </c>
      <c r="C5128">
        <v>490114</v>
      </c>
      <c r="D5128" t="s">
        <v>6190</v>
      </c>
      <c r="E5128" t="s">
        <v>8333</v>
      </c>
      <c r="F5128">
        <v>0</v>
      </c>
      <c r="G5128">
        <v>-359</v>
      </c>
    </row>
    <row r="5129" spans="1:7" hidden="1">
      <c r="A5129" t="s">
        <v>132</v>
      </c>
      <c r="B5129">
        <v>20240926</v>
      </c>
      <c r="C5129">
        <v>490114</v>
      </c>
      <c r="D5129" t="s">
        <v>6190</v>
      </c>
      <c r="E5129" t="s">
        <v>1583</v>
      </c>
      <c r="F5129">
        <v>3</v>
      </c>
      <c r="G5129">
        <v>-125139</v>
      </c>
    </row>
    <row r="5130" spans="1:7" hidden="1">
      <c r="A5130" t="s">
        <v>132</v>
      </c>
      <c r="B5130">
        <v>20240926</v>
      </c>
      <c r="C5130">
        <v>490114</v>
      </c>
      <c r="D5130" t="s">
        <v>6190</v>
      </c>
      <c r="E5130" t="s">
        <v>1207</v>
      </c>
      <c r="F5130">
        <v>0</v>
      </c>
      <c r="G5130">
        <v>-5578</v>
      </c>
    </row>
    <row r="5131" spans="1:7" hidden="1">
      <c r="A5131" t="s">
        <v>132</v>
      </c>
      <c r="B5131">
        <v>20240926</v>
      </c>
      <c r="C5131">
        <v>490114</v>
      </c>
      <c r="D5131" t="s">
        <v>6190</v>
      </c>
      <c r="E5131" t="s">
        <v>8358</v>
      </c>
      <c r="F5131">
        <v>0</v>
      </c>
      <c r="G5131">
        <v>-17687634</v>
      </c>
    </row>
    <row r="5132" spans="1:7" hidden="1">
      <c r="A5132" t="s">
        <v>132</v>
      </c>
      <c r="B5132">
        <v>20240927</v>
      </c>
      <c r="C5132">
        <v>490114</v>
      </c>
      <c r="D5132" t="s">
        <v>6190</v>
      </c>
      <c r="E5132" t="s">
        <v>1184</v>
      </c>
      <c r="F5132">
        <v>0</v>
      </c>
      <c r="G5132">
        <v>-339136</v>
      </c>
    </row>
    <row r="5133" spans="1:7" hidden="1">
      <c r="A5133" t="s">
        <v>132</v>
      </c>
      <c r="B5133">
        <v>20240927</v>
      </c>
      <c r="C5133">
        <v>490114</v>
      </c>
      <c r="D5133" t="s">
        <v>6190</v>
      </c>
      <c r="E5133" t="s">
        <v>1581</v>
      </c>
      <c r="F5133">
        <v>66</v>
      </c>
      <c r="G5133">
        <v>-22089957</v>
      </c>
    </row>
    <row r="5134" spans="1:7" hidden="1">
      <c r="A5134" t="s">
        <v>132</v>
      </c>
      <c r="B5134">
        <v>20240927</v>
      </c>
      <c r="C5134">
        <v>490114</v>
      </c>
      <c r="D5134" t="s">
        <v>6190</v>
      </c>
      <c r="E5134" t="s">
        <v>1085</v>
      </c>
      <c r="F5134">
        <v>0</v>
      </c>
      <c r="G5134">
        <v>-2336823</v>
      </c>
    </row>
    <row r="5135" spans="1:7" hidden="1">
      <c r="A5135" t="s">
        <v>132</v>
      </c>
      <c r="B5135">
        <v>20240927</v>
      </c>
      <c r="C5135">
        <v>490114</v>
      </c>
      <c r="D5135" t="s">
        <v>6190</v>
      </c>
      <c r="E5135" t="s">
        <v>1194</v>
      </c>
      <c r="F5135">
        <v>0</v>
      </c>
      <c r="G5135">
        <v>-57949528</v>
      </c>
    </row>
    <row r="5136" spans="1:7" hidden="1">
      <c r="A5136" t="s">
        <v>132</v>
      </c>
      <c r="B5136">
        <v>20240927</v>
      </c>
      <c r="C5136">
        <v>490114</v>
      </c>
      <c r="D5136" t="s">
        <v>6190</v>
      </c>
      <c r="E5136" t="s">
        <v>1181</v>
      </c>
      <c r="F5136">
        <v>45</v>
      </c>
      <c r="G5136">
        <v>8899875</v>
      </c>
    </row>
    <row r="5137" spans="1:7" hidden="1">
      <c r="A5137" t="s">
        <v>132</v>
      </c>
      <c r="B5137">
        <v>20240927</v>
      </c>
      <c r="C5137">
        <v>490114</v>
      </c>
      <c r="D5137" t="s">
        <v>6190</v>
      </c>
      <c r="E5137" t="s">
        <v>1084</v>
      </c>
      <c r="F5137">
        <v>51</v>
      </c>
      <c r="G5137">
        <v>12584488</v>
      </c>
    </row>
    <row r="5138" spans="1:7" hidden="1">
      <c r="A5138" t="s">
        <v>132</v>
      </c>
      <c r="B5138">
        <v>20240927</v>
      </c>
      <c r="C5138">
        <v>490114</v>
      </c>
      <c r="D5138" t="s">
        <v>6190</v>
      </c>
      <c r="E5138" t="s">
        <v>1035</v>
      </c>
      <c r="F5138">
        <v>454</v>
      </c>
      <c r="G5138">
        <v>11140297</v>
      </c>
    </row>
    <row r="5139" spans="1:7" hidden="1">
      <c r="A5139" t="s">
        <v>132</v>
      </c>
      <c r="B5139">
        <v>20240927</v>
      </c>
      <c r="C5139">
        <v>490114</v>
      </c>
      <c r="D5139" t="s">
        <v>6190</v>
      </c>
      <c r="E5139" t="s">
        <v>1066</v>
      </c>
      <c r="F5139">
        <v>88</v>
      </c>
      <c r="G5139">
        <v>10609338</v>
      </c>
    </row>
    <row r="5140" spans="1:7" hidden="1">
      <c r="A5140" t="s">
        <v>132</v>
      </c>
      <c r="B5140">
        <v>20240927</v>
      </c>
      <c r="C5140">
        <v>490114</v>
      </c>
      <c r="D5140" t="s">
        <v>6190</v>
      </c>
      <c r="E5140" t="s">
        <v>1064</v>
      </c>
      <c r="F5140">
        <v>0</v>
      </c>
      <c r="G5140">
        <v>-771196</v>
      </c>
    </row>
    <row r="5141" spans="1:7" hidden="1">
      <c r="A5141" t="s">
        <v>132</v>
      </c>
      <c r="B5141">
        <v>20240927</v>
      </c>
      <c r="C5141">
        <v>490114</v>
      </c>
      <c r="D5141" t="s">
        <v>6190</v>
      </c>
      <c r="E5141" t="s">
        <v>1092</v>
      </c>
      <c r="F5141">
        <v>0</v>
      </c>
      <c r="G5141">
        <v>-17321933</v>
      </c>
    </row>
    <row r="5142" spans="1:7" hidden="1">
      <c r="A5142" t="s">
        <v>132</v>
      </c>
      <c r="B5142">
        <v>20240927</v>
      </c>
      <c r="C5142">
        <v>490114</v>
      </c>
      <c r="D5142" t="s">
        <v>6190</v>
      </c>
      <c r="E5142" t="s">
        <v>9048</v>
      </c>
      <c r="F5142">
        <v>36</v>
      </c>
      <c r="G5142">
        <v>2174464</v>
      </c>
    </row>
    <row r="5143" spans="1:7" hidden="1">
      <c r="A5143" t="s">
        <v>132</v>
      </c>
      <c r="B5143">
        <v>20240927</v>
      </c>
      <c r="C5143">
        <v>490114</v>
      </c>
      <c r="D5143" t="s">
        <v>6190</v>
      </c>
      <c r="E5143" t="s">
        <v>8342</v>
      </c>
      <c r="F5143">
        <v>88</v>
      </c>
      <c r="G5143">
        <v>49620303</v>
      </c>
    </row>
    <row r="5144" spans="1:7" hidden="1">
      <c r="A5144" t="s">
        <v>132</v>
      </c>
      <c r="B5144">
        <v>20240927</v>
      </c>
      <c r="C5144">
        <v>490114</v>
      </c>
      <c r="D5144" t="s">
        <v>6190</v>
      </c>
      <c r="E5144" t="s">
        <v>1124</v>
      </c>
      <c r="F5144">
        <v>9</v>
      </c>
      <c r="G5144">
        <v>-132979</v>
      </c>
    </row>
    <row r="5145" spans="1:7" hidden="1">
      <c r="A5145" t="s">
        <v>132</v>
      </c>
      <c r="B5145">
        <v>20240927</v>
      </c>
      <c r="C5145">
        <v>490114</v>
      </c>
      <c r="D5145" t="s">
        <v>6190</v>
      </c>
      <c r="E5145" t="s">
        <v>1186</v>
      </c>
      <c r="F5145">
        <v>142</v>
      </c>
      <c r="G5145">
        <v>24295197</v>
      </c>
    </row>
    <row r="5146" spans="1:7" hidden="1">
      <c r="A5146" t="s">
        <v>132</v>
      </c>
      <c r="B5146">
        <v>20240927</v>
      </c>
      <c r="C5146">
        <v>490114</v>
      </c>
      <c r="D5146" t="s">
        <v>6190</v>
      </c>
      <c r="E5146" t="s">
        <v>1582</v>
      </c>
      <c r="F5146">
        <v>142</v>
      </c>
      <c r="G5146">
        <v>-471514</v>
      </c>
    </row>
    <row r="5147" spans="1:7" hidden="1">
      <c r="A5147" t="s">
        <v>132</v>
      </c>
      <c r="B5147">
        <v>20240927</v>
      </c>
      <c r="C5147">
        <v>490114</v>
      </c>
      <c r="D5147" t="s">
        <v>6190</v>
      </c>
      <c r="E5147" t="s">
        <v>8333</v>
      </c>
      <c r="F5147">
        <v>0</v>
      </c>
      <c r="G5147">
        <v>-359</v>
      </c>
    </row>
    <row r="5148" spans="1:7" hidden="1">
      <c r="A5148" t="s">
        <v>132</v>
      </c>
      <c r="B5148">
        <v>20240927</v>
      </c>
      <c r="C5148">
        <v>490114</v>
      </c>
      <c r="D5148" t="s">
        <v>6190</v>
      </c>
      <c r="E5148" t="s">
        <v>1583</v>
      </c>
      <c r="F5148">
        <v>3</v>
      </c>
      <c r="G5148">
        <v>-125136</v>
      </c>
    </row>
    <row r="5149" spans="1:7" hidden="1">
      <c r="A5149" t="s">
        <v>132</v>
      </c>
      <c r="B5149">
        <v>20240927</v>
      </c>
      <c r="C5149">
        <v>490114</v>
      </c>
      <c r="D5149" t="s">
        <v>6190</v>
      </c>
      <c r="E5149" t="s">
        <v>1207</v>
      </c>
      <c r="F5149">
        <v>0</v>
      </c>
      <c r="G5149">
        <v>-5578</v>
      </c>
    </row>
    <row r="5150" spans="1:7" hidden="1">
      <c r="A5150" t="s">
        <v>132</v>
      </c>
      <c r="B5150">
        <v>20240927</v>
      </c>
      <c r="C5150">
        <v>490114</v>
      </c>
      <c r="D5150" t="s">
        <v>6190</v>
      </c>
      <c r="E5150" t="s">
        <v>8358</v>
      </c>
      <c r="F5150">
        <v>0</v>
      </c>
      <c r="G5150">
        <v>-17687634</v>
      </c>
    </row>
    <row r="5151" spans="1:7" hidden="1">
      <c r="A5151" t="s">
        <v>132</v>
      </c>
      <c r="B5151">
        <v>20240928</v>
      </c>
      <c r="C5151">
        <v>490114</v>
      </c>
      <c r="D5151" t="s">
        <v>6190</v>
      </c>
      <c r="E5151" t="s">
        <v>1184</v>
      </c>
      <c r="F5151">
        <v>0</v>
      </c>
      <c r="G5151">
        <v>-339136</v>
      </c>
    </row>
    <row r="5152" spans="1:7" hidden="1">
      <c r="A5152" t="s">
        <v>132</v>
      </c>
      <c r="B5152">
        <v>20240928</v>
      </c>
      <c r="C5152">
        <v>490114</v>
      </c>
      <c r="D5152" t="s">
        <v>6190</v>
      </c>
      <c r="E5152" t="s">
        <v>1581</v>
      </c>
      <c r="F5152">
        <v>66</v>
      </c>
      <c r="G5152">
        <v>-22089891</v>
      </c>
    </row>
    <row r="5153" spans="1:7" hidden="1">
      <c r="A5153" t="s">
        <v>132</v>
      </c>
      <c r="B5153">
        <v>20240928</v>
      </c>
      <c r="C5153">
        <v>490114</v>
      </c>
      <c r="D5153" t="s">
        <v>6190</v>
      </c>
      <c r="E5153" t="s">
        <v>1085</v>
      </c>
      <c r="F5153">
        <v>0</v>
      </c>
      <c r="G5153">
        <v>-2336823</v>
      </c>
    </row>
    <row r="5154" spans="1:7" hidden="1">
      <c r="A5154" t="s">
        <v>132</v>
      </c>
      <c r="B5154">
        <v>20240928</v>
      </c>
      <c r="C5154">
        <v>490114</v>
      </c>
      <c r="D5154" t="s">
        <v>6190</v>
      </c>
      <c r="E5154" t="s">
        <v>1194</v>
      </c>
      <c r="F5154">
        <v>0</v>
      </c>
      <c r="G5154">
        <v>-57949528</v>
      </c>
    </row>
    <row r="5155" spans="1:7" hidden="1">
      <c r="A5155" t="s">
        <v>132</v>
      </c>
      <c r="B5155">
        <v>20240928</v>
      </c>
      <c r="C5155">
        <v>490114</v>
      </c>
      <c r="D5155" t="s">
        <v>6190</v>
      </c>
      <c r="E5155" t="s">
        <v>1181</v>
      </c>
      <c r="F5155">
        <v>45</v>
      </c>
      <c r="G5155">
        <v>8899920</v>
      </c>
    </row>
    <row r="5156" spans="1:7" hidden="1">
      <c r="A5156" t="s">
        <v>132</v>
      </c>
      <c r="B5156">
        <v>20240928</v>
      </c>
      <c r="C5156">
        <v>490114</v>
      </c>
      <c r="D5156" t="s">
        <v>6190</v>
      </c>
      <c r="E5156" t="s">
        <v>1084</v>
      </c>
      <c r="F5156">
        <v>51</v>
      </c>
      <c r="G5156">
        <v>12584539</v>
      </c>
    </row>
    <row r="5157" spans="1:7" hidden="1">
      <c r="A5157" t="s">
        <v>132</v>
      </c>
      <c r="B5157">
        <v>20240928</v>
      </c>
      <c r="C5157">
        <v>490114</v>
      </c>
      <c r="D5157" t="s">
        <v>6190</v>
      </c>
      <c r="E5157" t="s">
        <v>1035</v>
      </c>
      <c r="F5157">
        <v>454</v>
      </c>
      <c r="G5157">
        <v>11140751</v>
      </c>
    </row>
    <row r="5158" spans="1:7" hidden="1">
      <c r="A5158" t="s">
        <v>132</v>
      </c>
      <c r="B5158">
        <v>20240928</v>
      </c>
      <c r="C5158">
        <v>490114</v>
      </c>
      <c r="D5158" t="s">
        <v>6190</v>
      </c>
      <c r="E5158" t="s">
        <v>1066</v>
      </c>
      <c r="F5158">
        <v>88</v>
      </c>
      <c r="G5158">
        <v>10609426</v>
      </c>
    </row>
    <row r="5159" spans="1:7" hidden="1">
      <c r="A5159" t="s">
        <v>132</v>
      </c>
      <c r="B5159">
        <v>20240928</v>
      </c>
      <c r="C5159">
        <v>490114</v>
      </c>
      <c r="D5159" t="s">
        <v>6190</v>
      </c>
      <c r="E5159" t="s">
        <v>1064</v>
      </c>
      <c r="F5159">
        <v>0</v>
      </c>
      <c r="G5159">
        <v>-771196</v>
      </c>
    </row>
    <row r="5160" spans="1:7" hidden="1">
      <c r="A5160" t="s">
        <v>132</v>
      </c>
      <c r="B5160">
        <v>20240928</v>
      </c>
      <c r="C5160">
        <v>490114</v>
      </c>
      <c r="D5160" t="s">
        <v>6190</v>
      </c>
      <c r="E5160" t="s">
        <v>1092</v>
      </c>
      <c r="F5160">
        <v>0</v>
      </c>
      <c r="G5160">
        <v>-17321933</v>
      </c>
    </row>
    <row r="5161" spans="1:7" hidden="1">
      <c r="A5161" t="s">
        <v>132</v>
      </c>
      <c r="B5161">
        <v>20240928</v>
      </c>
      <c r="C5161">
        <v>490114</v>
      </c>
      <c r="D5161" t="s">
        <v>6190</v>
      </c>
      <c r="E5161" t="s">
        <v>9048</v>
      </c>
      <c r="F5161">
        <v>36</v>
      </c>
      <c r="G5161">
        <v>2174500</v>
      </c>
    </row>
    <row r="5162" spans="1:7" hidden="1">
      <c r="A5162" t="s">
        <v>132</v>
      </c>
      <c r="B5162">
        <v>20240928</v>
      </c>
      <c r="C5162">
        <v>490114</v>
      </c>
      <c r="D5162" t="s">
        <v>6190</v>
      </c>
      <c r="E5162" t="s">
        <v>8342</v>
      </c>
      <c r="F5162">
        <v>88</v>
      </c>
      <c r="G5162">
        <v>49620391</v>
      </c>
    </row>
    <row r="5163" spans="1:7" hidden="1">
      <c r="A5163" t="s">
        <v>132</v>
      </c>
      <c r="B5163">
        <v>20240928</v>
      </c>
      <c r="C5163">
        <v>490114</v>
      </c>
      <c r="D5163" t="s">
        <v>6190</v>
      </c>
      <c r="E5163" t="s">
        <v>1124</v>
      </c>
      <c r="F5163">
        <v>9</v>
      </c>
      <c r="G5163">
        <v>-132970</v>
      </c>
    </row>
    <row r="5164" spans="1:7" hidden="1">
      <c r="A5164" t="s">
        <v>132</v>
      </c>
      <c r="B5164">
        <v>20240928</v>
      </c>
      <c r="C5164">
        <v>490114</v>
      </c>
      <c r="D5164" t="s">
        <v>6190</v>
      </c>
      <c r="E5164" t="s">
        <v>1186</v>
      </c>
      <c r="F5164">
        <v>142</v>
      </c>
      <c r="G5164">
        <v>24295339</v>
      </c>
    </row>
    <row r="5165" spans="1:7" hidden="1">
      <c r="A5165" t="s">
        <v>132</v>
      </c>
      <c r="B5165">
        <v>20240928</v>
      </c>
      <c r="C5165">
        <v>490114</v>
      </c>
      <c r="D5165" t="s">
        <v>6190</v>
      </c>
      <c r="E5165" t="s">
        <v>1582</v>
      </c>
      <c r="F5165">
        <v>142</v>
      </c>
      <c r="G5165">
        <v>-471372</v>
      </c>
    </row>
    <row r="5166" spans="1:7" hidden="1">
      <c r="A5166" t="s">
        <v>132</v>
      </c>
      <c r="B5166">
        <v>20240928</v>
      </c>
      <c r="C5166">
        <v>490114</v>
      </c>
      <c r="D5166" t="s">
        <v>6190</v>
      </c>
      <c r="E5166" t="s">
        <v>8333</v>
      </c>
      <c r="F5166">
        <v>0</v>
      </c>
      <c r="G5166">
        <v>-359</v>
      </c>
    </row>
    <row r="5167" spans="1:7" hidden="1">
      <c r="A5167" t="s">
        <v>132</v>
      </c>
      <c r="B5167">
        <v>20240928</v>
      </c>
      <c r="C5167">
        <v>490114</v>
      </c>
      <c r="D5167" t="s">
        <v>6190</v>
      </c>
      <c r="E5167" t="s">
        <v>1583</v>
      </c>
      <c r="F5167">
        <v>3</v>
      </c>
      <c r="G5167">
        <v>-125133</v>
      </c>
    </row>
    <row r="5168" spans="1:7" hidden="1">
      <c r="A5168" t="s">
        <v>132</v>
      </c>
      <c r="B5168">
        <v>20240928</v>
      </c>
      <c r="C5168">
        <v>490114</v>
      </c>
      <c r="D5168" t="s">
        <v>6190</v>
      </c>
      <c r="E5168" t="s">
        <v>1207</v>
      </c>
      <c r="F5168">
        <v>0</v>
      </c>
      <c r="G5168">
        <v>-5578</v>
      </c>
    </row>
    <row r="5169" spans="1:7" hidden="1">
      <c r="A5169" t="s">
        <v>132</v>
      </c>
      <c r="B5169">
        <v>20240928</v>
      </c>
      <c r="C5169">
        <v>490114</v>
      </c>
      <c r="D5169" t="s">
        <v>6190</v>
      </c>
      <c r="E5169" t="s">
        <v>8358</v>
      </c>
      <c r="F5169">
        <v>0</v>
      </c>
      <c r="G5169">
        <v>-17687634</v>
      </c>
    </row>
    <row r="5170" spans="1:7" hidden="1">
      <c r="A5170" t="s">
        <v>132</v>
      </c>
      <c r="B5170">
        <v>20240929</v>
      </c>
      <c r="C5170">
        <v>490114</v>
      </c>
      <c r="D5170" t="s">
        <v>6190</v>
      </c>
      <c r="E5170" t="s">
        <v>1184</v>
      </c>
      <c r="F5170">
        <v>0</v>
      </c>
      <c r="G5170">
        <v>-339136</v>
      </c>
    </row>
    <row r="5171" spans="1:7" hidden="1">
      <c r="A5171" t="s">
        <v>132</v>
      </c>
      <c r="B5171">
        <v>20240929</v>
      </c>
      <c r="C5171">
        <v>490114</v>
      </c>
      <c r="D5171" t="s">
        <v>6190</v>
      </c>
      <c r="E5171" t="s">
        <v>1581</v>
      </c>
      <c r="F5171">
        <v>66</v>
      </c>
      <c r="G5171">
        <v>-22089825</v>
      </c>
    </row>
    <row r="5172" spans="1:7" hidden="1">
      <c r="A5172" t="s">
        <v>132</v>
      </c>
      <c r="B5172">
        <v>20240929</v>
      </c>
      <c r="C5172">
        <v>490114</v>
      </c>
      <c r="D5172" t="s">
        <v>6190</v>
      </c>
      <c r="E5172" t="s">
        <v>1085</v>
      </c>
      <c r="F5172">
        <v>0</v>
      </c>
      <c r="G5172">
        <v>-2336823</v>
      </c>
    </row>
    <row r="5173" spans="1:7" hidden="1">
      <c r="A5173" t="s">
        <v>132</v>
      </c>
      <c r="B5173">
        <v>20240929</v>
      </c>
      <c r="C5173">
        <v>490114</v>
      </c>
      <c r="D5173" t="s">
        <v>6190</v>
      </c>
      <c r="E5173" t="s">
        <v>1194</v>
      </c>
      <c r="F5173">
        <v>0</v>
      </c>
      <c r="G5173">
        <v>-57949528</v>
      </c>
    </row>
    <row r="5174" spans="1:7" hidden="1">
      <c r="A5174" t="s">
        <v>132</v>
      </c>
      <c r="B5174">
        <v>20240929</v>
      </c>
      <c r="C5174">
        <v>490114</v>
      </c>
      <c r="D5174" t="s">
        <v>6190</v>
      </c>
      <c r="E5174" t="s">
        <v>1181</v>
      </c>
      <c r="F5174">
        <v>45</v>
      </c>
      <c r="G5174">
        <v>8899965</v>
      </c>
    </row>
    <row r="5175" spans="1:7" hidden="1">
      <c r="A5175" t="s">
        <v>132</v>
      </c>
      <c r="B5175">
        <v>20240929</v>
      </c>
      <c r="C5175">
        <v>490114</v>
      </c>
      <c r="D5175" t="s">
        <v>6190</v>
      </c>
      <c r="E5175" t="s">
        <v>1084</v>
      </c>
      <c r="F5175">
        <v>51</v>
      </c>
      <c r="G5175">
        <v>12584590</v>
      </c>
    </row>
    <row r="5176" spans="1:7" hidden="1">
      <c r="A5176" t="s">
        <v>132</v>
      </c>
      <c r="B5176">
        <v>20240929</v>
      </c>
      <c r="C5176">
        <v>490114</v>
      </c>
      <c r="D5176" t="s">
        <v>6190</v>
      </c>
      <c r="E5176" t="s">
        <v>1035</v>
      </c>
      <c r="F5176">
        <v>454</v>
      </c>
      <c r="G5176">
        <v>11141205</v>
      </c>
    </row>
    <row r="5177" spans="1:7" hidden="1">
      <c r="A5177" t="s">
        <v>132</v>
      </c>
      <c r="B5177">
        <v>20240929</v>
      </c>
      <c r="C5177">
        <v>490114</v>
      </c>
      <c r="D5177" t="s">
        <v>6190</v>
      </c>
      <c r="E5177" t="s">
        <v>1066</v>
      </c>
      <c r="F5177">
        <v>88</v>
      </c>
      <c r="G5177">
        <v>10609514</v>
      </c>
    </row>
    <row r="5178" spans="1:7" hidden="1">
      <c r="A5178" t="s">
        <v>132</v>
      </c>
      <c r="B5178">
        <v>20240929</v>
      </c>
      <c r="C5178">
        <v>490114</v>
      </c>
      <c r="D5178" t="s">
        <v>6190</v>
      </c>
      <c r="E5178" t="s">
        <v>1064</v>
      </c>
      <c r="F5178">
        <v>0</v>
      </c>
      <c r="G5178">
        <v>-771196</v>
      </c>
    </row>
    <row r="5179" spans="1:7" hidden="1">
      <c r="A5179" t="s">
        <v>132</v>
      </c>
      <c r="B5179">
        <v>20240929</v>
      </c>
      <c r="C5179">
        <v>490114</v>
      </c>
      <c r="D5179" t="s">
        <v>6190</v>
      </c>
      <c r="E5179" t="s">
        <v>1092</v>
      </c>
      <c r="F5179">
        <v>0</v>
      </c>
      <c r="G5179">
        <v>-17321933</v>
      </c>
    </row>
    <row r="5180" spans="1:7" hidden="1">
      <c r="A5180" t="s">
        <v>132</v>
      </c>
      <c r="B5180">
        <v>20240929</v>
      </c>
      <c r="C5180">
        <v>490114</v>
      </c>
      <c r="D5180" t="s">
        <v>6190</v>
      </c>
      <c r="E5180" t="s">
        <v>9048</v>
      </c>
      <c r="F5180">
        <v>36</v>
      </c>
      <c r="G5180">
        <v>2174536</v>
      </c>
    </row>
    <row r="5181" spans="1:7" hidden="1">
      <c r="A5181" t="s">
        <v>132</v>
      </c>
      <c r="B5181">
        <v>20240929</v>
      </c>
      <c r="C5181">
        <v>490114</v>
      </c>
      <c r="D5181" t="s">
        <v>6190</v>
      </c>
      <c r="E5181" t="s">
        <v>8342</v>
      </c>
      <c r="F5181">
        <v>88</v>
      </c>
      <c r="G5181">
        <v>49620479</v>
      </c>
    </row>
    <row r="5182" spans="1:7" hidden="1">
      <c r="A5182" t="s">
        <v>132</v>
      </c>
      <c r="B5182">
        <v>20240929</v>
      </c>
      <c r="C5182">
        <v>490114</v>
      </c>
      <c r="D5182" t="s">
        <v>6190</v>
      </c>
      <c r="E5182" t="s">
        <v>1124</v>
      </c>
      <c r="F5182">
        <v>9</v>
      </c>
      <c r="G5182">
        <v>-132961</v>
      </c>
    </row>
    <row r="5183" spans="1:7" hidden="1">
      <c r="A5183" t="s">
        <v>132</v>
      </c>
      <c r="B5183">
        <v>20240929</v>
      </c>
      <c r="C5183">
        <v>490114</v>
      </c>
      <c r="D5183" t="s">
        <v>6190</v>
      </c>
      <c r="E5183" t="s">
        <v>1186</v>
      </c>
      <c r="F5183">
        <v>142</v>
      </c>
      <c r="G5183">
        <v>24295481</v>
      </c>
    </row>
    <row r="5184" spans="1:7" hidden="1">
      <c r="A5184" t="s">
        <v>132</v>
      </c>
      <c r="B5184">
        <v>20240929</v>
      </c>
      <c r="C5184">
        <v>490114</v>
      </c>
      <c r="D5184" t="s">
        <v>6190</v>
      </c>
      <c r="E5184" t="s">
        <v>1582</v>
      </c>
      <c r="F5184">
        <v>142</v>
      </c>
      <c r="G5184">
        <v>-471230</v>
      </c>
    </row>
    <row r="5185" spans="1:7" hidden="1">
      <c r="A5185" t="s">
        <v>132</v>
      </c>
      <c r="B5185">
        <v>20240929</v>
      </c>
      <c r="C5185">
        <v>490114</v>
      </c>
      <c r="D5185" t="s">
        <v>6190</v>
      </c>
      <c r="E5185" t="s">
        <v>8333</v>
      </c>
      <c r="F5185">
        <v>0</v>
      </c>
      <c r="G5185">
        <v>-359</v>
      </c>
    </row>
    <row r="5186" spans="1:7" hidden="1">
      <c r="A5186" t="s">
        <v>132</v>
      </c>
      <c r="B5186">
        <v>20240929</v>
      </c>
      <c r="C5186">
        <v>490114</v>
      </c>
      <c r="D5186" t="s">
        <v>6190</v>
      </c>
      <c r="E5186" t="s">
        <v>1583</v>
      </c>
      <c r="F5186">
        <v>3</v>
      </c>
      <c r="G5186">
        <v>-125130</v>
      </c>
    </row>
    <row r="5187" spans="1:7" hidden="1">
      <c r="A5187" t="s">
        <v>132</v>
      </c>
      <c r="B5187">
        <v>20240929</v>
      </c>
      <c r="C5187">
        <v>490114</v>
      </c>
      <c r="D5187" t="s">
        <v>6190</v>
      </c>
      <c r="E5187" t="s">
        <v>1207</v>
      </c>
      <c r="F5187">
        <v>0</v>
      </c>
      <c r="G5187">
        <v>-5578</v>
      </c>
    </row>
    <row r="5188" spans="1:7" hidden="1">
      <c r="A5188" t="s">
        <v>132</v>
      </c>
      <c r="B5188">
        <v>20240929</v>
      </c>
      <c r="C5188">
        <v>490114</v>
      </c>
      <c r="D5188" t="s">
        <v>6190</v>
      </c>
      <c r="E5188" t="s">
        <v>8358</v>
      </c>
      <c r="F5188">
        <v>0</v>
      </c>
      <c r="G5188">
        <v>-17687634</v>
      </c>
    </row>
    <row r="5189" spans="1:7" hidden="1">
      <c r="A5189" t="s">
        <v>132</v>
      </c>
      <c r="B5189">
        <v>20240930</v>
      </c>
      <c r="C5189">
        <v>490114</v>
      </c>
      <c r="D5189" t="s">
        <v>6190</v>
      </c>
      <c r="E5189" t="s">
        <v>1184</v>
      </c>
      <c r="F5189">
        <v>0</v>
      </c>
      <c r="G5189">
        <v>-339136</v>
      </c>
    </row>
    <row r="5190" spans="1:7" hidden="1">
      <c r="A5190" t="s">
        <v>132</v>
      </c>
      <c r="B5190">
        <v>20240930</v>
      </c>
      <c r="C5190">
        <v>490114</v>
      </c>
      <c r="D5190" t="s">
        <v>6190</v>
      </c>
      <c r="E5190" t="s">
        <v>1581</v>
      </c>
      <c r="F5190">
        <v>63</v>
      </c>
      <c r="G5190">
        <v>-22089762</v>
      </c>
    </row>
    <row r="5191" spans="1:7" hidden="1">
      <c r="A5191" t="s">
        <v>132</v>
      </c>
      <c r="B5191">
        <v>20240930</v>
      </c>
      <c r="C5191">
        <v>490114</v>
      </c>
      <c r="D5191" t="s">
        <v>6190</v>
      </c>
      <c r="E5191" t="s">
        <v>1085</v>
      </c>
      <c r="F5191">
        <v>0</v>
      </c>
      <c r="G5191">
        <v>-2336823</v>
      </c>
    </row>
    <row r="5192" spans="1:7" hidden="1">
      <c r="A5192" t="s">
        <v>132</v>
      </c>
      <c r="B5192">
        <v>20240930</v>
      </c>
      <c r="C5192">
        <v>490114</v>
      </c>
      <c r="D5192" t="s">
        <v>6190</v>
      </c>
      <c r="E5192" t="s">
        <v>1194</v>
      </c>
      <c r="F5192">
        <v>0</v>
      </c>
      <c r="G5192">
        <v>-57949528</v>
      </c>
    </row>
    <row r="5193" spans="1:7" hidden="1">
      <c r="A5193" t="s">
        <v>132</v>
      </c>
      <c r="B5193">
        <v>20240930</v>
      </c>
      <c r="C5193">
        <v>490114</v>
      </c>
      <c r="D5193" t="s">
        <v>6190</v>
      </c>
      <c r="E5193" t="s">
        <v>1181</v>
      </c>
      <c r="F5193">
        <v>43</v>
      </c>
      <c r="G5193">
        <v>8900008</v>
      </c>
    </row>
    <row r="5194" spans="1:7" hidden="1">
      <c r="A5194" t="s">
        <v>132</v>
      </c>
      <c r="B5194">
        <v>20240930</v>
      </c>
      <c r="C5194">
        <v>490114</v>
      </c>
      <c r="D5194" t="s">
        <v>6190</v>
      </c>
      <c r="E5194" t="s">
        <v>1084</v>
      </c>
      <c r="F5194">
        <v>49</v>
      </c>
      <c r="G5194">
        <v>12584639</v>
      </c>
    </row>
    <row r="5195" spans="1:7" hidden="1">
      <c r="A5195" t="s">
        <v>132</v>
      </c>
      <c r="B5195">
        <v>20240930</v>
      </c>
      <c r="C5195">
        <v>490114</v>
      </c>
      <c r="D5195" t="s">
        <v>6190</v>
      </c>
      <c r="E5195" t="s">
        <v>1035</v>
      </c>
      <c r="F5195">
        <v>434</v>
      </c>
      <c r="G5195">
        <v>11141639</v>
      </c>
    </row>
    <row r="5196" spans="1:7" hidden="1">
      <c r="A5196" t="s">
        <v>132</v>
      </c>
      <c r="B5196">
        <v>20240930</v>
      </c>
      <c r="C5196">
        <v>490114</v>
      </c>
      <c r="D5196" t="s">
        <v>6190</v>
      </c>
      <c r="E5196" t="s">
        <v>1066</v>
      </c>
      <c r="F5196">
        <v>83</v>
      </c>
      <c r="G5196">
        <v>10609597</v>
      </c>
    </row>
    <row r="5197" spans="1:7" hidden="1">
      <c r="A5197" t="s">
        <v>132</v>
      </c>
      <c r="B5197">
        <v>20240930</v>
      </c>
      <c r="C5197">
        <v>490114</v>
      </c>
      <c r="D5197" t="s">
        <v>6190</v>
      </c>
      <c r="E5197" t="s">
        <v>1064</v>
      </c>
      <c r="F5197">
        <v>0</v>
      </c>
      <c r="G5197">
        <v>-771196</v>
      </c>
    </row>
    <row r="5198" spans="1:7" hidden="1">
      <c r="A5198" t="s">
        <v>132</v>
      </c>
      <c r="B5198">
        <v>20240930</v>
      </c>
      <c r="C5198">
        <v>490114</v>
      </c>
      <c r="D5198" t="s">
        <v>6190</v>
      </c>
      <c r="E5198" t="s">
        <v>1092</v>
      </c>
      <c r="F5198">
        <v>0</v>
      </c>
      <c r="G5198">
        <v>-17321933</v>
      </c>
    </row>
    <row r="5199" spans="1:7" hidden="1">
      <c r="A5199" t="s">
        <v>132</v>
      </c>
      <c r="B5199">
        <v>20240930</v>
      </c>
      <c r="C5199">
        <v>490114</v>
      </c>
      <c r="D5199" t="s">
        <v>6190</v>
      </c>
      <c r="E5199" t="s">
        <v>9048</v>
      </c>
      <c r="F5199">
        <v>34</v>
      </c>
      <c r="G5199">
        <v>2174570</v>
      </c>
    </row>
    <row r="5200" spans="1:7" hidden="1">
      <c r="A5200" t="s">
        <v>132</v>
      </c>
      <c r="B5200">
        <v>20240930</v>
      </c>
      <c r="C5200">
        <v>490114</v>
      </c>
      <c r="D5200" t="s">
        <v>6190</v>
      </c>
      <c r="E5200" t="s">
        <v>8342</v>
      </c>
      <c r="F5200">
        <v>83</v>
      </c>
      <c r="G5200">
        <v>49620562</v>
      </c>
    </row>
    <row r="5201" spans="1:7" hidden="1">
      <c r="A5201" t="s">
        <v>132</v>
      </c>
      <c r="B5201">
        <v>20240930</v>
      </c>
      <c r="C5201">
        <v>490114</v>
      </c>
      <c r="D5201" t="s">
        <v>6190</v>
      </c>
      <c r="E5201" t="s">
        <v>1124</v>
      </c>
      <c r="F5201">
        <v>8</v>
      </c>
      <c r="G5201">
        <v>-132953</v>
      </c>
    </row>
    <row r="5202" spans="1:7" hidden="1">
      <c r="A5202" t="s">
        <v>132</v>
      </c>
      <c r="B5202">
        <v>20240930</v>
      </c>
      <c r="C5202">
        <v>490114</v>
      </c>
      <c r="D5202" t="s">
        <v>6190</v>
      </c>
      <c r="E5202" t="s">
        <v>1186</v>
      </c>
      <c r="F5202">
        <v>136</v>
      </c>
      <c r="G5202">
        <v>24295617</v>
      </c>
    </row>
    <row r="5203" spans="1:7" hidden="1">
      <c r="A5203" t="s">
        <v>132</v>
      </c>
      <c r="B5203">
        <v>20240930</v>
      </c>
      <c r="C5203">
        <v>490114</v>
      </c>
      <c r="D5203" t="s">
        <v>6190</v>
      </c>
      <c r="E5203" t="s">
        <v>1582</v>
      </c>
      <c r="F5203">
        <v>136</v>
      </c>
      <c r="G5203">
        <v>-471094</v>
      </c>
    </row>
    <row r="5204" spans="1:7" hidden="1">
      <c r="A5204" t="s">
        <v>132</v>
      </c>
      <c r="B5204">
        <v>20240930</v>
      </c>
      <c r="C5204">
        <v>490114</v>
      </c>
      <c r="D5204" t="s">
        <v>6190</v>
      </c>
      <c r="E5204" t="s">
        <v>8333</v>
      </c>
      <c r="F5204">
        <v>0</v>
      </c>
      <c r="G5204">
        <v>-359</v>
      </c>
    </row>
    <row r="5205" spans="1:7" hidden="1">
      <c r="A5205" t="s">
        <v>132</v>
      </c>
      <c r="B5205">
        <v>20240930</v>
      </c>
      <c r="C5205">
        <v>490114</v>
      </c>
      <c r="D5205" t="s">
        <v>6190</v>
      </c>
      <c r="E5205" t="s">
        <v>1583</v>
      </c>
      <c r="F5205">
        <v>2</v>
      </c>
      <c r="G5205">
        <v>-125128</v>
      </c>
    </row>
    <row r="5206" spans="1:7" hidden="1">
      <c r="A5206" t="s">
        <v>132</v>
      </c>
      <c r="B5206">
        <v>20240930</v>
      </c>
      <c r="C5206">
        <v>490114</v>
      </c>
      <c r="D5206" t="s">
        <v>6190</v>
      </c>
      <c r="E5206" t="s">
        <v>1207</v>
      </c>
      <c r="F5206">
        <v>0</v>
      </c>
      <c r="G5206">
        <v>-5578</v>
      </c>
    </row>
    <row r="5207" spans="1:7" hidden="1">
      <c r="A5207" t="s">
        <v>132</v>
      </c>
      <c r="B5207">
        <v>20240930</v>
      </c>
      <c r="C5207">
        <v>490114</v>
      </c>
      <c r="D5207" t="s">
        <v>6190</v>
      </c>
      <c r="E5207" t="s">
        <v>8358</v>
      </c>
      <c r="F5207">
        <v>0</v>
      </c>
      <c r="G5207">
        <v>-17687634</v>
      </c>
    </row>
    <row r="5208" spans="1:7" hidden="1">
      <c r="A5208" t="s">
        <v>132</v>
      </c>
      <c r="B5208">
        <v>20241001</v>
      </c>
      <c r="C5208">
        <v>490114</v>
      </c>
      <c r="D5208" t="s">
        <v>6190</v>
      </c>
      <c r="E5208" t="s">
        <v>1184</v>
      </c>
      <c r="F5208">
        <v>0</v>
      </c>
      <c r="G5208">
        <v>-339136</v>
      </c>
    </row>
    <row r="5209" spans="1:7" hidden="1">
      <c r="A5209" t="s">
        <v>132</v>
      </c>
      <c r="B5209">
        <v>20241001</v>
      </c>
      <c r="C5209">
        <v>490114</v>
      </c>
      <c r="D5209" t="s">
        <v>6190</v>
      </c>
      <c r="E5209" t="s">
        <v>1581</v>
      </c>
      <c r="F5209">
        <v>63</v>
      </c>
      <c r="G5209">
        <v>-22089699</v>
      </c>
    </row>
    <row r="5210" spans="1:7" hidden="1">
      <c r="A5210" t="s">
        <v>132</v>
      </c>
      <c r="B5210">
        <v>20241001</v>
      </c>
      <c r="C5210">
        <v>490114</v>
      </c>
      <c r="D5210" t="s">
        <v>6190</v>
      </c>
      <c r="E5210" t="s">
        <v>1085</v>
      </c>
      <c r="F5210">
        <v>0</v>
      </c>
      <c r="G5210">
        <v>-2336823</v>
      </c>
    </row>
    <row r="5211" spans="1:7" hidden="1">
      <c r="A5211" t="s">
        <v>132</v>
      </c>
      <c r="B5211">
        <v>20241001</v>
      </c>
      <c r="C5211">
        <v>490114</v>
      </c>
      <c r="D5211" t="s">
        <v>6190</v>
      </c>
      <c r="E5211" t="s">
        <v>1194</v>
      </c>
      <c r="F5211">
        <v>0</v>
      </c>
      <c r="G5211">
        <v>-57949528</v>
      </c>
    </row>
    <row r="5212" spans="1:7" hidden="1">
      <c r="A5212" t="s">
        <v>132</v>
      </c>
      <c r="B5212">
        <v>20241001</v>
      </c>
      <c r="C5212">
        <v>490114</v>
      </c>
      <c r="D5212" t="s">
        <v>6190</v>
      </c>
      <c r="E5212" t="s">
        <v>1181</v>
      </c>
      <c r="F5212">
        <v>43</v>
      </c>
      <c r="G5212">
        <v>8900051</v>
      </c>
    </row>
    <row r="5213" spans="1:7" hidden="1">
      <c r="A5213" t="s">
        <v>132</v>
      </c>
      <c r="B5213">
        <v>20241001</v>
      </c>
      <c r="C5213">
        <v>490114</v>
      </c>
      <c r="D5213" t="s">
        <v>6190</v>
      </c>
      <c r="E5213" t="s">
        <v>1084</v>
      </c>
      <c r="F5213">
        <v>49</v>
      </c>
      <c r="G5213">
        <v>12584688</v>
      </c>
    </row>
    <row r="5214" spans="1:7" hidden="1">
      <c r="A5214" t="s">
        <v>132</v>
      </c>
      <c r="B5214">
        <v>20241001</v>
      </c>
      <c r="C5214">
        <v>490114</v>
      </c>
      <c r="D5214" t="s">
        <v>6190</v>
      </c>
      <c r="E5214" t="s">
        <v>1035</v>
      </c>
      <c r="F5214">
        <v>434</v>
      </c>
      <c r="G5214">
        <v>11142073</v>
      </c>
    </row>
    <row r="5215" spans="1:7" hidden="1">
      <c r="A5215" t="s">
        <v>132</v>
      </c>
      <c r="B5215">
        <v>20241001</v>
      </c>
      <c r="C5215">
        <v>490114</v>
      </c>
      <c r="D5215" t="s">
        <v>6190</v>
      </c>
      <c r="E5215" t="s">
        <v>1066</v>
      </c>
      <c r="F5215">
        <v>83</v>
      </c>
      <c r="G5215">
        <v>10609680</v>
      </c>
    </row>
    <row r="5216" spans="1:7" hidden="1">
      <c r="A5216" t="s">
        <v>132</v>
      </c>
      <c r="B5216">
        <v>20241001</v>
      </c>
      <c r="C5216">
        <v>490114</v>
      </c>
      <c r="D5216" t="s">
        <v>6190</v>
      </c>
      <c r="E5216" t="s">
        <v>1064</v>
      </c>
      <c r="F5216">
        <v>0</v>
      </c>
      <c r="G5216">
        <v>-771196</v>
      </c>
    </row>
    <row r="5217" spans="1:7" hidden="1">
      <c r="A5217" t="s">
        <v>132</v>
      </c>
      <c r="B5217">
        <v>20241001</v>
      </c>
      <c r="C5217">
        <v>490114</v>
      </c>
      <c r="D5217" t="s">
        <v>6190</v>
      </c>
      <c r="E5217" t="s">
        <v>1092</v>
      </c>
      <c r="F5217">
        <v>0</v>
      </c>
      <c r="G5217">
        <v>-17321933</v>
      </c>
    </row>
    <row r="5218" spans="1:7" hidden="1">
      <c r="A5218" t="s">
        <v>132</v>
      </c>
      <c r="B5218">
        <v>20241001</v>
      </c>
      <c r="C5218">
        <v>490114</v>
      </c>
      <c r="D5218" t="s">
        <v>6190</v>
      </c>
      <c r="E5218" t="s">
        <v>9048</v>
      </c>
      <c r="F5218">
        <v>34</v>
      </c>
      <c r="G5218">
        <v>2174604</v>
      </c>
    </row>
    <row r="5219" spans="1:7" hidden="1">
      <c r="A5219" t="s">
        <v>132</v>
      </c>
      <c r="B5219">
        <v>20241001</v>
      </c>
      <c r="C5219">
        <v>490114</v>
      </c>
      <c r="D5219" t="s">
        <v>6190</v>
      </c>
      <c r="E5219" t="s">
        <v>8342</v>
      </c>
      <c r="F5219">
        <v>83</v>
      </c>
      <c r="G5219">
        <v>49620645</v>
      </c>
    </row>
    <row r="5220" spans="1:7" hidden="1">
      <c r="A5220" t="s">
        <v>132</v>
      </c>
      <c r="B5220">
        <v>20241001</v>
      </c>
      <c r="C5220">
        <v>490114</v>
      </c>
      <c r="D5220" t="s">
        <v>6190</v>
      </c>
      <c r="E5220" t="s">
        <v>1124</v>
      </c>
      <c r="F5220">
        <v>8</v>
      </c>
      <c r="G5220">
        <v>-132945</v>
      </c>
    </row>
    <row r="5221" spans="1:7" hidden="1">
      <c r="A5221" t="s">
        <v>132</v>
      </c>
      <c r="B5221">
        <v>20241001</v>
      </c>
      <c r="C5221">
        <v>490114</v>
      </c>
      <c r="D5221" t="s">
        <v>6190</v>
      </c>
      <c r="E5221" t="s">
        <v>1186</v>
      </c>
      <c r="F5221">
        <v>136</v>
      </c>
      <c r="G5221">
        <v>24295753</v>
      </c>
    </row>
    <row r="5222" spans="1:7" hidden="1">
      <c r="A5222" t="s">
        <v>132</v>
      </c>
      <c r="B5222">
        <v>20241001</v>
      </c>
      <c r="C5222">
        <v>490114</v>
      </c>
      <c r="D5222" t="s">
        <v>6190</v>
      </c>
      <c r="E5222" t="s">
        <v>1582</v>
      </c>
      <c r="F5222">
        <v>136</v>
      </c>
      <c r="G5222">
        <v>-470958</v>
      </c>
    </row>
    <row r="5223" spans="1:7" hidden="1">
      <c r="A5223" t="s">
        <v>132</v>
      </c>
      <c r="B5223">
        <v>20241001</v>
      </c>
      <c r="C5223">
        <v>490114</v>
      </c>
      <c r="D5223" t="s">
        <v>6190</v>
      </c>
      <c r="E5223" t="s">
        <v>8333</v>
      </c>
      <c r="F5223">
        <v>0</v>
      </c>
      <c r="G5223">
        <v>-359</v>
      </c>
    </row>
    <row r="5224" spans="1:7" hidden="1">
      <c r="A5224" t="s">
        <v>132</v>
      </c>
      <c r="B5224">
        <v>20241001</v>
      </c>
      <c r="C5224">
        <v>490114</v>
      </c>
      <c r="D5224" t="s">
        <v>6190</v>
      </c>
      <c r="E5224" t="s">
        <v>1583</v>
      </c>
      <c r="F5224">
        <v>2</v>
      </c>
      <c r="G5224">
        <v>-125126</v>
      </c>
    </row>
    <row r="5225" spans="1:7" hidden="1">
      <c r="A5225" t="s">
        <v>132</v>
      </c>
      <c r="B5225">
        <v>20241001</v>
      </c>
      <c r="C5225">
        <v>490114</v>
      </c>
      <c r="D5225" t="s">
        <v>6190</v>
      </c>
      <c r="E5225" t="s">
        <v>1207</v>
      </c>
      <c r="F5225">
        <v>0</v>
      </c>
      <c r="G5225">
        <v>-5578</v>
      </c>
    </row>
    <row r="5226" spans="1:7" hidden="1">
      <c r="A5226" t="s">
        <v>132</v>
      </c>
      <c r="B5226">
        <v>20241001</v>
      </c>
      <c r="C5226">
        <v>490114</v>
      </c>
      <c r="D5226" t="s">
        <v>6190</v>
      </c>
      <c r="E5226" t="s">
        <v>8358</v>
      </c>
      <c r="F5226">
        <v>0</v>
      </c>
      <c r="G5226">
        <v>-17687634</v>
      </c>
    </row>
    <row r="5227" spans="1:7" hidden="1">
      <c r="A5227" t="s">
        <v>132</v>
      </c>
      <c r="B5227">
        <v>20241002</v>
      </c>
      <c r="C5227">
        <v>490114</v>
      </c>
      <c r="D5227" t="s">
        <v>6190</v>
      </c>
      <c r="E5227" t="s">
        <v>1184</v>
      </c>
      <c r="F5227">
        <v>0</v>
      </c>
      <c r="G5227">
        <v>-339136</v>
      </c>
    </row>
    <row r="5228" spans="1:7" hidden="1">
      <c r="A5228" t="s">
        <v>132</v>
      </c>
      <c r="B5228">
        <v>20241002</v>
      </c>
      <c r="C5228">
        <v>490114</v>
      </c>
      <c r="D5228" t="s">
        <v>6190</v>
      </c>
      <c r="E5228" t="s">
        <v>1581</v>
      </c>
      <c r="F5228">
        <v>59</v>
      </c>
      <c r="G5228">
        <v>-22089640</v>
      </c>
    </row>
    <row r="5229" spans="1:7" hidden="1">
      <c r="A5229" t="s">
        <v>132</v>
      </c>
      <c r="B5229">
        <v>20241002</v>
      </c>
      <c r="C5229">
        <v>490114</v>
      </c>
      <c r="D5229" t="s">
        <v>6190</v>
      </c>
      <c r="E5229" t="s">
        <v>1085</v>
      </c>
      <c r="F5229">
        <v>0</v>
      </c>
      <c r="G5229">
        <v>-2336823</v>
      </c>
    </row>
    <row r="5230" spans="1:7" hidden="1">
      <c r="A5230" t="s">
        <v>132</v>
      </c>
      <c r="B5230">
        <v>20241002</v>
      </c>
      <c r="C5230">
        <v>490114</v>
      </c>
      <c r="D5230" t="s">
        <v>6190</v>
      </c>
      <c r="E5230" t="s">
        <v>1194</v>
      </c>
      <c r="F5230">
        <v>0</v>
      </c>
      <c r="G5230">
        <v>-57949528</v>
      </c>
    </row>
    <row r="5231" spans="1:7" hidden="1">
      <c r="A5231" t="s">
        <v>132</v>
      </c>
      <c r="B5231">
        <v>20241002</v>
      </c>
      <c r="C5231">
        <v>490114</v>
      </c>
      <c r="D5231" t="s">
        <v>6190</v>
      </c>
      <c r="E5231" t="s">
        <v>1181</v>
      </c>
      <c r="F5231">
        <v>40</v>
      </c>
      <c r="G5231">
        <v>8900091</v>
      </c>
    </row>
    <row r="5232" spans="1:7" hidden="1">
      <c r="A5232" t="s">
        <v>132</v>
      </c>
      <c r="B5232">
        <v>20241002</v>
      </c>
      <c r="C5232">
        <v>490114</v>
      </c>
      <c r="D5232" t="s">
        <v>6190</v>
      </c>
      <c r="E5232" t="s">
        <v>1084</v>
      </c>
      <c r="F5232">
        <v>45</v>
      </c>
      <c r="G5232">
        <v>12584733</v>
      </c>
    </row>
    <row r="5233" spans="1:7" hidden="1">
      <c r="A5233" t="s">
        <v>132</v>
      </c>
      <c r="B5233">
        <v>20241002</v>
      </c>
      <c r="C5233">
        <v>490114</v>
      </c>
      <c r="D5233" t="s">
        <v>6190</v>
      </c>
      <c r="E5233" t="s">
        <v>1035</v>
      </c>
      <c r="F5233">
        <v>404</v>
      </c>
      <c r="G5233">
        <v>11142477</v>
      </c>
    </row>
    <row r="5234" spans="1:7" hidden="1">
      <c r="A5234" t="s">
        <v>132</v>
      </c>
      <c r="B5234">
        <v>20241002</v>
      </c>
      <c r="C5234">
        <v>490114</v>
      </c>
      <c r="D5234" t="s">
        <v>6190</v>
      </c>
      <c r="E5234" t="s">
        <v>1066</v>
      </c>
      <c r="F5234">
        <v>78</v>
      </c>
      <c r="G5234">
        <v>10609758</v>
      </c>
    </row>
    <row r="5235" spans="1:7" hidden="1">
      <c r="A5235" t="s">
        <v>132</v>
      </c>
      <c r="B5235">
        <v>20241002</v>
      </c>
      <c r="C5235">
        <v>490114</v>
      </c>
      <c r="D5235" t="s">
        <v>6190</v>
      </c>
      <c r="E5235" t="s">
        <v>1064</v>
      </c>
      <c r="F5235">
        <v>0</v>
      </c>
      <c r="G5235">
        <v>-771196</v>
      </c>
    </row>
    <row r="5236" spans="1:7" hidden="1">
      <c r="A5236" t="s">
        <v>132</v>
      </c>
      <c r="B5236">
        <v>20241002</v>
      </c>
      <c r="C5236">
        <v>490114</v>
      </c>
      <c r="D5236" t="s">
        <v>6190</v>
      </c>
      <c r="E5236" t="s">
        <v>1092</v>
      </c>
      <c r="F5236">
        <v>0</v>
      </c>
      <c r="G5236">
        <v>-17321933</v>
      </c>
    </row>
    <row r="5237" spans="1:7" hidden="1">
      <c r="A5237" t="s">
        <v>132</v>
      </c>
      <c r="B5237">
        <v>20241002</v>
      </c>
      <c r="C5237">
        <v>490114</v>
      </c>
      <c r="D5237" t="s">
        <v>6190</v>
      </c>
      <c r="E5237" t="s">
        <v>9048</v>
      </c>
      <c r="F5237">
        <v>32</v>
      </c>
      <c r="G5237">
        <v>2174636</v>
      </c>
    </row>
    <row r="5238" spans="1:7" hidden="1">
      <c r="A5238" t="s">
        <v>132</v>
      </c>
      <c r="B5238">
        <v>20241002</v>
      </c>
      <c r="C5238">
        <v>490114</v>
      </c>
      <c r="D5238" t="s">
        <v>6190</v>
      </c>
      <c r="E5238" t="s">
        <v>8342</v>
      </c>
      <c r="F5238">
        <v>78</v>
      </c>
      <c r="G5238">
        <v>49620723</v>
      </c>
    </row>
    <row r="5239" spans="1:7" hidden="1">
      <c r="A5239" t="s">
        <v>132</v>
      </c>
      <c r="B5239">
        <v>20241002</v>
      </c>
      <c r="C5239">
        <v>490114</v>
      </c>
      <c r="D5239" t="s">
        <v>6190</v>
      </c>
      <c r="E5239" t="s">
        <v>1124</v>
      </c>
      <c r="F5239">
        <v>8</v>
      </c>
      <c r="G5239">
        <v>-132937</v>
      </c>
    </row>
    <row r="5240" spans="1:7" hidden="1">
      <c r="A5240" t="s">
        <v>132</v>
      </c>
      <c r="B5240">
        <v>20241002</v>
      </c>
      <c r="C5240">
        <v>490114</v>
      </c>
      <c r="D5240" t="s">
        <v>6190</v>
      </c>
      <c r="E5240" t="s">
        <v>1186</v>
      </c>
      <c r="F5240">
        <v>126</v>
      </c>
      <c r="G5240">
        <v>24295879</v>
      </c>
    </row>
    <row r="5241" spans="1:7" hidden="1">
      <c r="A5241" t="s">
        <v>132</v>
      </c>
      <c r="B5241">
        <v>20241002</v>
      </c>
      <c r="C5241">
        <v>490114</v>
      </c>
      <c r="D5241" t="s">
        <v>6190</v>
      </c>
      <c r="E5241" t="s">
        <v>1582</v>
      </c>
      <c r="F5241">
        <v>126</v>
      </c>
      <c r="G5241">
        <v>-470832</v>
      </c>
    </row>
    <row r="5242" spans="1:7" hidden="1">
      <c r="A5242" t="s">
        <v>132</v>
      </c>
      <c r="B5242">
        <v>20241002</v>
      </c>
      <c r="C5242">
        <v>490114</v>
      </c>
      <c r="D5242" t="s">
        <v>6190</v>
      </c>
      <c r="E5242" t="s">
        <v>8333</v>
      </c>
      <c r="F5242">
        <v>0</v>
      </c>
      <c r="G5242">
        <v>-359</v>
      </c>
    </row>
    <row r="5243" spans="1:7" hidden="1">
      <c r="A5243" t="s">
        <v>132</v>
      </c>
      <c r="B5243">
        <v>20241002</v>
      </c>
      <c r="C5243">
        <v>490114</v>
      </c>
      <c r="D5243" t="s">
        <v>6190</v>
      </c>
      <c r="E5243" t="s">
        <v>1583</v>
      </c>
      <c r="F5243">
        <v>2</v>
      </c>
      <c r="G5243">
        <v>-125124</v>
      </c>
    </row>
    <row r="5244" spans="1:7" hidden="1">
      <c r="A5244" t="s">
        <v>132</v>
      </c>
      <c r="B5244">
        <v>20241002</v>
      </c>
      <c r="C5244">
        <v>490114</v>
      </c>
      <c r="D5244" t="s">
        <v>6190</v>
      </c>
      <c r="E5244" t="s">
        <v>1207</v>
      </c>
      <c r="F5244">
        <v>0</v>
      </c>
      <c r="G5244">
        <v>-5578</v>
      </c>
    </row>
    <row r="5245" spans="1:7" hidden="1">
      <c r="A5245" t="s">
        <v>132</v>
      </c>
      <c r="B5245">
        <v>20241002</v>
      </c>
      <c r="C5245">
        <v>490114</v>
      </c>
      <c r="D5245" t="s">
        <v>6190</v>
      </c>
      <c r="E5245" t="s">
        <v>8358</v>
      </c>
      <c r="F5245">
        <v>0</v>
      </c>
      <c r="G5245">
        <v>-17687634</v>
      </c>
    </row>
    <row r="5246" spans="1:7" hidden="1">
      <c r="A5246" t="s">
        <v>132</v>
      </c>
      <c r="B5246">
        <v>20241003</v>
      </c>
      <c r="C5246">
        <v>490114</v>
      </c>
      <c r="D5246" t="s">
        <v>6190</v>
      </c>
      <c r="E5246" t="s">
        <v>1184</v>
      </c>
      <c r="F5246">
        <v>0</v>
      </c>
      <c r="G5246">
        <v>-339136</v>
      </c>
    </row>
    <row r="5247" spans="1:7" hidden="1">
      <c r="A5247" t="s">
        <v>132</v>
      </c>
      <c r="B5247">
        <v>20241003</v>
      </c>
      <c r="C5247">
        <v>490114</v>
      </c>
      <c r="D5247" t="s">
        <v>6190</v>
      </c>
      <c r="E5247" t="s">
        <v>1581</v>
      </c>
      <c r="F5247">
        <v>59</v>
      </c>
      <c r="G5247">
        <v>-22089581</v>
      </c>
    </row>
    <row r="5248" spans="1:7" hidden="1">
      <c r="A5248" t="s">
        <v>132</v>
      </c>
      <c r="B5248">
        <v>20241003</v>
      </c>
      <c r="C5248">
        <v>490114</v>
      </c>
      <c r="D5248" t="s">
        <v>6190</v>
      </c>
      <c r="E5248" t="s">
        <v>1085</v>
      </c>
      <c r="F5248">
        <v>0</v>
      </c>
      <c r="G5248">
        <v>-2336823</v>
      </c>
    </row>
    <row r="5249" spans="1:7" hidden="1">
      <c r="A5249" t="s">
        <v>132</v>
      </c>
      <c r="B5249">
        <v>20241003</v>
      </c>
      <c r="C5249">
        <v>490114</v>
      </c>
      <c r="D5249" t="s">
        <v>6190</v>
      </c>
      <c r="E5249" t="s">
        <v>1194</v>
      </c>
      <c r="F5249">
        <v>0</v>
      </c>
      <c r="G5249">
        <v>-57949528</v>
      </c>
    </row>
    <row r="5250" spans="1:7" hidden="1">
      <c r="A5250" t="s">
        <v>132</v>
      </c>
      <c r="B5250">
        <v>20241003</v>
      </c>
      <c r="C5250">
        <v>490114</v>
      </c>
      <c r="D5250" t="s">
        <v>6190</v>
      </c>
      <c r="E5250" t="s">
        <v>1181</v>
      </c>
      <c r="F5250">
        <v>40</v>
      </c>
      <c r="G5250">
        <v>8900131</v>
      </c>
    </row>
    <row r="5251" spans="1:7" hidden="1">
      <c r="A5251" t="s">
        <v>132</v>
      </c>
      <c r="B5251">
        <v>20241003</v>
      </c>
      <c r="C5251">
        <v>490114</v>
      </c>
      <c r="D5251" t="s">
        <v>6190</v>
      </c>
      <c r="E5251" t="s">
        <v>1084</v>
      </c>
      <c r="F5251">
        <v>45</v>
      </c>
      <c r="G5251">
        <v>12584778</v>
      </c>
    </row>
    <row r="5252" spans="1:7" hidden="1">
      <c r="A5252" t="s">
        <v>132</v>
      </c>
      <c r="B5252">
        <v>20241003</v>
      </c>
      <c r="C5252">
        <v>490114</v>
      </c>
      <c r="D5252" t="s">
        <v>6190</v>
      </c>
      <c r="E5252" t="s">
        <v>1035</v>
      </c>
      <c r="F5252">
        <v>404</v>
      </c>
      <c r="G5252">
        <v>11142881</v>
      </c>
    </row>
    <row r="5253" spans="1:7" hidden="1">
      <c r="A5253" t="s">
        <v>132</v>
      </c>
      <c r="B5253">
        <v>20241003</v>
      </c>
      <c r="C5253">
        <v>490114</v>
      </c>
      <c r="D5253" t="s">
        <v>6190</v>
      </c>
      <c r="E5253" t="s">
        <v>1066</v>
      </c>
      <c r="F5253">
        <v>78</v>
      </c>
      <c r="G5253">
        <v>10609836</v>
      </c>
    </row>
    <row r="5254" spans="1:7" hidden="1">
      <c r="A5254" t="s">
        <v>132</v>
      </c>
      <c r="B5254">
        <v>20241003</v>
      </c>
      <c r="C5254">
        <v>490114</v>
      </c>
      <c r="D5254" t="s">
        <v>6190</v>
      </c>
      <c r="E5254" t="s">
        <v>1064</v>
      </c>
      <c r="F5254">
        <v>0</v>
      </c>
      <c r="G5254">
        <v>-771196</v>
      </c>
    </row>
    <row r="5255" spans="1:7" hidden="1">
      <c r="A5255" t="s">
        <v>132</v>
      </c>
      <c r="B5255">
        <v>20241003</v>
      </c>
      <c r="C5255">
        <v>490114</v>
      </c>
      <c r="D5255" t="s">
        <v>6190</v>
      </c>
      <c r="E5255" t="s">
        <v>1092</v>
      </c>
      <c r="F5255">
        <v>0</v>
      </c>
      <c r="G5255">
        <v>-17321933</v>
      </c>
    </row>
    <row r="5256" spans="1:7" hidden="1">
      <c r="A5256" t="s">
        <v>132</v>
      </c>
      <c r="B5256">
        <v>20241003</v>
      </c>
      <c r="C5256">
        <v>490114</v>
      </c>
      <c r="D5256" t="s">
        <v>6190</v>
      </c>
      <c r="E5256" t="s">
        <v>9048</v>
      </c>
      <c r="F5256">
        <v>32</v>
      </c>
      <c r="G5256">
        <v>2174668</v>
      </c>
    </row>
    <row r="5257" spans="1:7" hidden="1">
      <c r="A5257" t="s">
        <v>132</v>
      </c>
      <c r="B5257">
        <v>20241003</v>
      </c>
      <c r="C5257">
        <v>490114</v>
      </c>
      <c r="D5257" t="s">
        <v>6190</v>
      </c>
      <c r="E5257" t="s">
        <v>8342</v>
      </c>
      <c r="F5257">
        <v>78</v>
      </c>
      <c r="G5257">
        <v>49620801</v>
      </c>
    </row>
    <row r="5258" spans="1:7" hidden="1">
      <c r="A5258" t="s">
        <v>132</v>
      </c>
      <c r="B5258">
        <v>20241003</v>
      </c>
      <c r="C5258">
        <v>490114</v>
      </c>
      <c r="D5258" t="s">
        <v>6190</v>
      </c>
      <c r="E5258" t="s">
        <v>1124</v>
      </c>
      <c r="F5258">
        <v>8</v>
      </c>
      <c r="G5258">
        <v>-132929</v>
      </c>
    </row>
    <row r="5259" spans="1:7" hidden="1">
      <c r="A5259" t="s">
        <v>132</v>
      </c>
      <c r="B5259">
        <v>20241003</v>
      </c>
      <c r="C5259">
        <v>490114</v>
      </c>
      <c r="D5259" t="s">
        <v>6190</v>
      </c>
      <c r="E5259" t="s">
        <v>1186</v>
      </c>
      <c r="F5259">
        <v>126</v>
      </c>
      <c r="G5259">
        <v>24296005</v>
      </c>
    </row>
    <row r="5260" spans="1:7" hidden="1">
      <c r="A5260" t="s">
        <v>132</v>
      </c>
      <c r="B5260">
        <v>20241003</v>
      </c>
      <c r="C5260">
        <v>490114</v>
      </c>
      <c r="D5260" t="s">
        <v>6190</v>
      </c>
      <c r="E5260" t="s">
        <v>1582</v>
      </c>
      <c r="F5260">
        <v>126</v>
      </c>
      <c r="G5260">
        <v>-470706</v>
      </c>
    </row>
    <row r="5261" spans="1:7" hidden="1">
      <c r="A5261" t="s">
        <v>132</v>
      </c>
      <c r="B5261">
        <v>20241003</v>
      </c>
      <c r="C5261">
        <v>490114</v>
      </c>
      <c r="D5261" t="s">
        <v>6190</v>
      </c>
      <c r="E5261" t="s">
        <v>8333</v>
      </c>
      <c r="F5261">
        <v>0</v>
      </c>
      <c r="G5261">
        <v>-359</v>
      </c>
    </row>
    <row r="5262" spans="1:7" hidden="1">
      <c r="A5262" t="s">
        <v>132</v>
      </c>
      <c r="B5262">
        <v>20241003</v>
      </c>
      <c r="C5262">
        <v>490114</v>
      </c>
      <c r="D5262" t="s">
        <v>6190</v>
      </c>
      <c r="E5262" t="s">
        <v>1583</v>
      </c>
      <c r="F5262">
        <v>2</v>
      </c>
      <c r="G5262">
        <v>-125122</v>
      </c>
    </row>
    <row r="5263" spans="1:7" hidden="1">
      <c r="A5263" t="s">
        <v>132</v>
      </c>
      <c r="B5263">
        <v>20241003</v>
      </c>
      <c r="C5263">
        <v>490114</v>
      </c>
      <c r="D5263" t="s">
        <v>6190</v>
      </c>
      <c r="E5263" t="s">
        <v>1207</v>
      </c>
      <c r="F5263">
        <v>0</v>
      </c>
      <c r="G5263">
        <v>-5578</v>
      </c>
    </row>
    <row r="5264" spans="1:7" hidden="1">
      <c r="A5264" t="s">
        <v>132</v>
      </c>
      <c r="B5264">
        <v>20241003</v>
      </c>
      <c r="C5264">
        <v>490114</v>
      </c>
      <c r="D5264" t="s">
        <v>6190</v>
      </c>
      <c r="E5264" t="s">
        <v>8358</v>
      </c>
      <c r="F5264">
        <v>0</v>
      </c>
      <c r="G5264">
        <v>-17687634</v>
      </c>
    </row>
    <row r="5265" spans="1:7" hidden="1">
      <c r="A5265" t="s">
        <v>132</v>
      </c>
      <c r="B5265">
        <v>20241004</v>
      </c>
      <c r="C5265">
        <v>490114</v>
      </c>
      <c r="D5265" t="s">
        <v>6190</v>
      </c>
      <c r="E5265" t="s">
        <v>1184</v>
      </c>
      <c r="F5265">
        <v>0</v>
      </c>
      <c r="G5265">
        <v>-339136</v>
      </c>
    </row>
    <row r="5266" spans="1:7" hidden="1">
      <c r="A5266" t="s">
        <v>132</v>
      </c>
      <c r="B5266">
        <v>20241004</v>
      </c>
      <c r="C5266">
        <v>490114</v>
      </c>
      <c r="D5266" t="s">
        <v>6190</v>
      </c>
      <c r="E5266" t="s">
        <v>1581</v>
      </c>
      <c r="F5266">
        <v>59</v>
      </c>
      <c r="G5266">
        <v>-22089522</v>
      </c>
    </row>
    <row r="5267" spans="1:7" hidden="1">
      <c r="A5267" t="s">
        <v>132</v>
      </c>
      <c r="B5267">
        <v>20241004</v>
      </c>
      <c r="C5267">
        <v>490114</v>
      </c>
      <c r="D5267" t="s">
        <v>6190</v>
      </c>
      <c r="E5267" t="s">
        <v>1085</v>
      </c>
      <c r="F5267">
        <v>0</v>
      </c>
      <c r="G5267">
        <v>-2336823</v>
      </c>
    </row>
    <row r="5268" spans="1:7" hidden="1">
      <c r="A5268" t="s">
        <v>132</v>
      </c>
      <c r="B5268">
        <v>20241004</v>
      </c>
      <c r="C5268">
        <v>490114</v>
      </c>
      <c r="D5268" t="s">
        <v>6190</v>
      </c>
      <c r="E5268" t="s">
        <v>1194</v>
      </c>
      <c r="F5268">
        <v>0</v>
      </c>
      <c r="G5268">
        <v>-57949528</v>
      </c>
    </row>
    <row r="5269" spans="1:7" hidden="1">
      <c r="A5269" t="s">
        <v>132</v>
      </c>
      <c r="B5269">
        <v>20241004</v>
      </c>
      <c r="C5269">
        <v>490114</v>
      </c>
      <c r="D5269" t="s">
        <v>6190</v>
      </c>
      <c r="E5269" t="s">
        <v>1181</v>
      </c>
      <c r="F5269">
        <v>40</v>
      </c>
      <c r="G5269">
        <v>8900171</v>
      </c>
    </row>
    <row r="5270" spans="1:7" hidden="1">
      <c r="A5270" t="s">
        <v>132</v>
      </c>
      <c r="B5270">
        <v>20241004</v>
      </c>
      <c r="C5270">
        <v>490114</v>
      </c>
      <c r="D5270" t="s">
        <v>6190</v>
      </c>
      <c r="E5270" t="s">
        <v>1084</v>
      </c>
      <c r="F5270">
        <v>46</v>
      </c>
      <c r="G5270">
        <v>12584824</v>
      </c>
    </row>
    <row r="5271" spans="1:7" hidden="1">
      <c r="A5271" t="s">
        <v>132</v>
      </c>
      <c r="B5271">
        <v>20241004</v>
      </c>
      <c r="C5271">
        <v>490114</v>
      </c>
      <c r="D5271" t="s">
        <v>6190</v>
      </c>
      <c r="E5271" t="s">
        <v>1035</v>
      </c>
      <c r="F5271">
        <v>408</v>
      </c>
      <c r="G5271">
        <v>11143289</v>
      </c>
    </row>
    <row r="5272" spans="1:7" hidden="1">
      <c r="A5272" t="s">
        <v>132</v>
      </c>
      <c r="B5272">
        <v>20241004</v>
      </c>
      <c r="C5272">
        <v>490114</v>
      </c>
      <c r="D5272" t="s">
        <v>6190</v>
      </c>
      <c r="E5272" t="s">
        <v>1066</v>
      </c>
      <c r="F5272">
        <v>78</v>
      </c>
      <c r="G5272">
        <v>10609914</v>
      </c>
    </row>
    <row r="5273" spans="1:7" hidden="1">
      <c r="A5273" t="s">
        <v>132</v>
      </c>
      <c r="B5273">
        <v>20241004</v>
      </c>
      <c r="C5273">
        <v>490114</v>
      </c>
      <c r="D5273" t="s">
        <v>6190</v>
      </c>
      <c r="E5273" t="s">
        <v>1064</v>
      </c>
      <c r="F5273">
        <v>0</v>
      </c>
      <c r="G5273">
        <v>-771196</v>
      </c>
    </row>
    <row r="5274" spans="1:7" hidden="1">
      <c r="A5274" t="s">
        <v>132</v>
      </c>
      <c r="B5274">
        <v>20241004</v>
      </c>
      <c r="C5274">
        <v>490114</v>
      </c>
      <c r="D5274" t="s">
        <v>6190</v>
      </c>
      <c r="E5274" t="s">
        <v>1092</v>
      </c>
      <c r="F5274">
        <v>0</v>
      </c>
      <c r="G5274">
        <v>-17321933</v>
      </c>
    </row>
    <row r="5275" spans="1:7" hidden="1">
      <c r="A5275" t="s">
        <v>132</v>
      </c>
      <c r="B5275">
        <v>20241004</v>
      </c>
      <c r="C5275">
        <v>490114</v>
      </c>
      <c r="D5275" t="s">
        <v>6190</v>
      </c>
      <c r="E5275" t="s">
        <v>9048</v>
      </c>
      <c r="F5275">
        <v>32</v>
      </c>
      <c r="G5275">
        <v>2174700</v>
      </c>
    </row>
    <row r="5276" spans="1:7" hidden="1">
      <c r="A5276" t="s">
        <v>132</v>
      </c>
      <c r="B5276">
        <v>20241004</v>
      </c>
      <c r="C5276">
        <v>490114</v>
      </c>
      <c r="D5276" t="s">
        <v>6190</v>
      </c>
      <c r="E5276" t="s">
        <v>8342</v>
      </c>
      <c r="F5276">
        <v>78</v>
      </c>
      <c r="G5276">
        <v>49620879</v>
      </c>
    </row>
    <row r="5277" spans="1:7" hidden="1">
      <c r="A5277" t="s">
        <v>132</v>
      </c>
      <c r="B5277">
        <v>20241004</v>
      </c>
      <c r="C5277">
        <v>490114</v>
      </c>
      <c r="D5277" t="s">
        <v>6190</v>
      </c>
      <c r="E5277" t="s">
        <v>1124</v>
      </c>
      <c r="F5277">
        <v>8</v>
      </c>
      <c r="G5277">
        <v>-132921</v>
      </c>
    </row>
    <row r="5278" spans="1:7" hidden="1">
      <c r="A5278" t="s">
        <v>132</v>
      </c>
      <c r="B5278">
        <v>20241004</v>
      </c>
      <c r="C5278">
        <v>490114</v>
      </c>
      <c r="D5278" t="s">
        <v>6190</v>
      </c>
      <c r="E5278" t="s">
        <v>1186</v>
      </c>
      <c r="F5278">
        <v>127</v>
      </c>
      <c r="G5278">
        <v>24296132</v>
      </c>
    </row>
    <row r="5279" spans="1:7" hidden="1">
      <c r="A5279" t="s">
        <v>132</v>
      </c>
      <c r="B5279">
        <v>20241004</v>
      </c>
      <c r="C5279">
        <v>490114</v>
      </c>
      <c r="D5279" t="s">
        <v>6190</v>
      </c>
      <c r="E5279" t="s">
        <v>1582</v>
      </c>
      <c r="F5279">
        <v>127</v>
      </c>
      <c r="G5279">
        <v>-470579</v>
      </c>
    </row>
    <row r="5280" spans="1:7" hidden="1">
      <c r="A5280" t="s">
        <v>132</v>
      </c>
      <c r="B5280">
        <v>20241004</v>
      </c>
      <c r="C5280">
        <v>490114</v>
      </c>
      <c r="D5280" t="s">
        <v>6190</v>
      </c>
      <c r="E5280" t="s">
        <v>8333</v>
      </c>
      <c r="F5280">
        <v>0</v>
      </c>
      <c r="G5280">
        <v>-359</v>
      </c>
    </row>
    <row r="5281" spans="1:7" hidden="1">
      <c r="A5281" t="s">
        <v>132</v>
      </c>
      <c r="B5281">
        <v>20241004</v>
      </c>
      <c r="C5281">
        <v>490114</v>
      </c>
      <c r="D5281" t="s">
        <v>6190</v>
      </c>
      <c r="E5281" t="s">
        <v>1583</v>
      </c>
      <c r="F5281">
        <v>2</v>
      </c>
      <c r="G5281">
        <v>-125120</v>
      </c>
    </row>
    <row r="5282" spans="1:7" hidden="1">
      <c r="A5282" t="s">
        <v>132</v>
      </c>
      <c r="B5282">
        <v>20241004</v>
      </c>
      <c r="C5282">
        <v>490114</v>
      </c>
      <c r="D5282" t="s">
        <v>6190</v>
      </c>
      <c r="E5282" t="s">
        <v>1207</v>
      </c>
      <c r="F5282">
        <v>0</v>
      </c>
      <c r="G5282">
        <v>-5578</v>
      </c>
    </row>
    <row r="5283" spans="1:7" hidden="1">
      <c r="A5283" t="s">
        <v>132</v>
      </c>
      <c r="B5283">
        <v>20241004</v>
      </c>
      <c r="C5283">
        <v>490114</v>
      </c>
      <c r="D5283" t="s">
        <v>6190</v>
      </c>
      <c r="E5283" t="s">
        <v>8358</v>
      </c>
      <c r="F5283">
        <v>0</v>
      </c>
      <c r="G5283">
        <v>-17687634</v>
      </c>
    </row>
    <row r="5284" spans="1:7" hidden="1">
      <c r="A5284" t="s">
        <v>132</v>
      </c>
      <c r="B5284">
        <v>20241005</v>
      </c>
      <c r="C5284">
        <v>490114</v>
      </c>
      <c r="D5284" t="s">
        <v>6190</v>
      </c>
      <c r="E5284" t="s">
        <v>1184</v>
      </c>
      <c r="F5284">
        <v>0</v>
      </c>
      <c r="G5284">
        <v>-339136</v>
      </c>
    </row>
    <row r="5285" spans="1:7" hidden="1">
      <c r="A5285" t="s">
        <v>132</v>
      </c>
      <c r="B5285">
        <v>20241005</v>
      </c>
      <c r="C5285">
        <v>490114</v>
      </c>
      <c r="D5285" t="s">
        <v>6190</v>
      </c>
      <c r="E5285" t="s">
        <v>1581</v>
      </c>
      <c r="F5285">
        <v>59</v>
      </c>
      <c r="G5285">
        <v>-22089463</v>
      </c>
    </row>
    <row r="5286" spans="1:7" hidden="1">
      <c r="A5286" t="s">
        <v>132</v>
      </c>
      <c r="B5286">
        <v>20241005</v>
      </c>
      <c r="C5286">
        <v>490114</v>
      </c>
      <c r="D5286" t="s">
        <v>6190</v>
      </c>
      <c r="E5286" t="s">
        <v>1085</v>
      </c>
      <c r="F5286">
        <v>0</v>
      </c>
      <c r="G5286">
        <v>-2336823</v>
      </c>
    </row>
    <row r="5287" spans="1:7" hidden="1">
      <c r="A5287" t="s">
        <v>132</v>
      </c>
      <c r="B5287">
        <v>20241005</v>
      </c>
      <c r="C5287">
        <v>490114</v>
      </c>
      <c r="D5287" t="s">
        <v>6190</v>
      </c>
      <c r="E5287" t="s">
        <v>1194</v>
      </c>
      <c r="F5287">
        <v>0</v>
      </c>
      <c r="G5287">
        <v>-57949528</v>
      </c>
    </row>
    <row r="5288" spans="1:7" hidden="1">
      <c r="A5288" t="s">
        <v>132</v>
      </c>
      <c r="B5288">
        <v>20241005</v>
      </c>
      <c r="C5288">
        <v>490114</v>
      </c>
      <c r="D5288" t="s">
        <v>6190</v>
      </c>
      <c r="E5288" t="s">
        <v>1181</v>
      </c>
      <c r="F5288">
        <v>40</v>
      </c>
      <c r="G5288">
        <v>8900211</v>
      </c>
    </row>
    <row r="5289" spans="1:7" hidden="1">
      <c r="A5289" t="s">
        <v>132</v>
      </c>
      <c r="B5289">
        <v>20241005</v>
      </c>
      <c r="C5289">
        <v>490114</v>
      </c>
      <c r="D5289" t="s">
        <v>6190</v>
      </c>
      <c r="E5289" t="s">
        <v>1084</v>
      </c>
      <c r="F5289">
        <v>46</v>
      </c>
      <c r="G5289">
        <v>12584870</v>
      </c>
    </row>
    <row r="5290" spans="1:7" hidden="1">
      <c r="A5290" t="s">
        <v>132</v>
      </c>
      <c r="B5290">
        <v>20241005</v>
      </c>
      <c r="C5290">
        <v>490114</v>
      </c>
      <c r="D5290" t="s">
        <v>6190</v>
      </c>
      <c r="E5290" t="s">
        <v>1035</v>
      </c>
      <c r="F5290">
        <v>408</v>
      </c>
      <c r="G5290">
        <v>11143697</v>
      </c>
    </row>
    <row r="5291" spans="1:7" hidden="1">
      <c r="A5291" t="s">
        <v>132</v>
      </c>
      <c r="B5291">
        <v>20241005</v>
      </c>
      <c r="C5291">
        <v>490114</v>
      </c>
      <c r="D5291" t="s">
        <v>6190</v>
      </c>
      <c r="E5291" t="s">
        <v>1066</v>
      </c>
      <c r="F5291">
        <v>78</v>
      </c>
      <c r="G5291">
        <v>10609992</v>
      </c>
    </row>
    <row r="5292" spans="1:7" hidden="1">
      <c r="A5292" t="s">
        <v>132</v>
      </c>
      <c r="B5292">
        <v>20241005</v>
      </c>
      <c r="C5292">
        <v>490114</v>
      </c>
      <c r="D5292" t="s">
        <v>6190</v>
      </c>
      <c r="E5292" t="s">
        <v>1064</v>
      </c>
      <c r="F5292">
        <v>0</v>
      </c>
      <c r="G5292">
        <v>-771196</v>
      </c>
    </row>
    <row r="5293" spans="1:7" hidden="1">
      <c r="A5293" t="s">
        <v>132</v>
      </c>
      <c r="B5293">
        <v>20241005</v>
      </c>
      <c r="C5293">
        <v>490114</v>
      </c>
      <c r="D5293" t="s">
        <v>6190</v>
      </c>
      <c r="E5293" t="s">
        <v>1092</v>
      </c>
      <c r="F5293">
        <v>0</v>
      </c>
      <c r="G5293">
        <v>-17321933</v>
      </c>
    </row>
    <row r="5294" spans="1:7" hidden="1">
      <c r="A5294" t="s">
        <v>132</v>
      </c>
      <c r="B5294">
        <v>20241005</v>
      </c>
      <c r="C5294">
        <v>490114</v>
      </c>
      <c r="D5294" t="s">
        <v>6190</v>
      </c>
      <c r="E5294" t="s">
        <v>9048</v>
      </c>
      <c r="F5294">
        <v>32</v>
      </c>
      <c r="G5294">
        <v>2174732</v>
      </c>
    </row>
    <row r="5295" spans="1:7" hidden="1">
      <c r="A5295" t="s">
        <v>132</v>
      </c>
      <c r="B5295">
        <v>20241005</v>
      </c>
      <c r="C5295">
        <v>490114</v>
      </c>
      <c r="D5295" t="s">
        <v>6190</v>
      </c>
      <c r="E5295" t="s">
        <v>8342</v>
      </c>
      <c r="F5295">
        <v>78</v>
      </c>
      <c r="G5295">
        <v>49620957</v>
      </c>
    </row>
    <row r="5296" spans="1:7" hidden="1">
      <c r="A5296" t="s">
        <v>132</v>
      </c>
      <c r="B5296">
        <v>20241005</v>
      </c>
      <c r="C5296">
        <v>490114</v>
      </c>
      <c r="D5296" t="s">
        <v>6190</v>
      </c>
      <c r="E5296" t="s">
        <v>1124</v>
      </c>
      <c r="F5296">
        <v>8</v>
      </c>
      <c r="G5296">
        <v>-132913</v>
      </c>
    </row>
    <row r="5297" spans="1:7" hidden="1">
      <c r="A5297" t="s">
        <v>132</v>
      </c>
      <c r="B5297">
        <v>20241005</v>
      </c>
      <c r="C5297">
        <v>490114</v>
      </c>
      <c r="D5297" t="s">
        <v>6190</v>
      </c>
      <c r="E5297" t="s">
        <v>1186</v>
      </c>
      <c r="F5297">
        <v>127</v>
      </c>
      <c r="G5297">
        <v>24296259</v>
      </c>
    </row>
    <row r="5298" spans="1:7" hidden="1">
      <c r="A5298" t="s">
        <v>132</v>
      </c>
      <c r="B5298">
        <v>20241005</v>
      </c>
      <c r="C5298">
        <v>490114</v>
      </c>
      <c r="D5298" t="s">
        <v>6190</v>
      </c>
      <c r="E5298" t="s">
        <v>1582</v>
      </c>
      <c r="F5298">
        <v>127</v>
      </c>
      <c r="G5298">
        <v>-470452</v>
      </c>
    </row>
    <row r="5299" spans="1:7" hidden="1">
      <c r="A5299" t="s">
        <v>132</v>
      </c>
      <c r="B5299">
        <v>20241005</v>
      </c>
      <c r="C5299">
        <v>490114</v>
      </c>
      <c r="D5299" t="s">
        <v>6190</v>
      </c>
      <c r="E5299" t="s">
        <v>8333</v>
      </c>
      <c r="F5299">
        <v>0</v>
      </c>
      <c r="G5299">
        <v>-359</v>
      </c>
    </row>
    <row r="5300" spans="1:7" hidden="1">
      <c r="A5300" t="s">
        <v>132</v>
      </c>
      <c r="B5300">
        <v>20241005</v>
      </c>
      <c r="C5300">
        <v>490114</v>
      </c>
      <c r="D5300" t="s">
        <v>6190</v>
      </c>
      <c r="E5300" t="s">
        <v>1583</v>
      </c>
      <c r="F5300">
        <v>2</v>
      </c>
      <c r="G5300">
        <v>-125118</v>
      </c>
    </row>
    <row r="5301" spans="1:7" hidden="1">
      <c r="A5301" t="s">
        <v>132</v>
      </c>
      <c r="B5301">
        <v>20241005</v>
      </c>
      <c r="C5301">
        <v>490114</v>
      </c>
      <c r="D5301" t="s">
        <v>6190</v>
      </c>
      <c r="E5301" t="s">
        <v>1207</v>
      </c>
      <c r="F5301">
        <v>0</v>
      </c>
      <c r="G5301">
        <v>-5578</v>
      </c>
    </row>
    <row r="5302" spans="1:7" hidden="1">
      <c r="A5302" t="s">
        <v>132</v>
      </c>
      <c r="B5302">
        <v>20241005</v>
      </c>
      <c r="C5302">
        <v>490114</v>
      </c>
      <c r="D5302" t="s">
        <v>6190</v>
      </c>
      <c r="E5302" t="s">
        <v>8358</v>
      </c>
      <c r="F5302">
        <v>0</v>
      </c>
      <c r="G5302">
        <v>-17687634</v>
      </c>
    </row>
    <row r="5303" spans="1:7" hidden="1">
      <c r="A5303" t="s">
        <v>132</v>
      </c>
      <c r="B5303">
        <v>20241006</v>
      </c>
      <c r="C5303">
        <v>490114</v>
      </c>
      <c r="D5303" t="s">
        <v>6190</v>
      </c>
      <c r="E5303" t="s">
        <v>1184</v>
      </c>
      <c r="F5303">
        <v>0</v>
      </c>
      <c r="G5303">
        <v>-339136</v>
      </c>
    </row>
    <row r="5304" spans="1:7" hidden="1">
      <c r="A5304" t="s">
        <v>132</v>
      </c>
      <c r="B5304">
        <v>20241006</v>
      </c>
      <c r="C5304">
        <v>490114</v>
      </c>
      <c r="D5304" t="s">
        <v>6190</v>
      </c>
      <c r="E5304" t="s">
        <v>1581</v>
      </c>
      <c r="F5304">
        <v>59</v>
      </c>
      <c r="G5304">
        <v>-22089404</v>
      </c>
    </row>
    <row r="5305" spans="1:7" hidden="1">
      <c r="A5305" t="s">
        <v>132</v>
      </c>
      <c r="B5305">
        <v>20241006</v>
      </c>
      <c r="C5305">
        <v>490114</v>
      </c>
      <c r="D5305" t="s">
        <v>6190</v>
      </c>
      <c r="E5305" t="s">
        <v>1085</v>
      </c>
      <c r="F5305">
        <v>0</v>
      </c>
      <c r="G5305">
        <v>-2336823</v>
      </c>
    </row>
    <row r="5306" spans="1:7" hidden="1">
      <c r="A5306" t="s">
        <v>132</v>
      </c>
      <c r="B5306">
        <v>20241006</v>
      </c>
      <c r="C5306">
        <v>490114</v>
      </c>
      <c r="D5306" t="s">
        <v>6190</v>
      </c>
      <c r="E5306" t="s">
        <v>1194</v>
      </c>
      <c r="F5306">
        <v>0</v>
      </c>
      <c r="G5306">
        <v>-57949528</v>
      </c>
    </row>
    <row r="5307" spans="1:7" hidden="1">
      <c r="A5307" t="s">
        <v>132</v>
      </c>
      <c r="B5307">
        <v>20241006</v>
      </c>
      <c r="C5307">
        <v>490114</v>
      </c>
      <c r="D5307" t="s">
        <v>6190</v>
      </c>
      <c r="E5307" t="s">
        <v>1181</v>
      </c>
      <c r="F5307">
        <v>40</v>
      </c>
      <c r="G5307">
        <v>8900251</v>
      </c>
    </row>
    <row r="5308" spans="1:7" hidden="1">
      <c r="A5308" t="s">
        <v>132</v>
      </c>
      <c r="B5308">
        <v>20241006</v>
      </c>
      <c r="C5308">
        <v>490114</v>
      </c>
      <c r="D5308" t="s">
        <v>6190</v>
      </c>
      <c r="E5308" t="s">
        <v>1084</v>
      </c>
      <c r="F5308">
        <v>46</v>
      </c>
      <c r="G5308">
        <v>12584916</v>
      </c>
    </row>
    <row r="5309" spans="1:7" hidden="1">
      <c r="A5309" t="s">
        <v>132</v>
      </c>
      <c r="B5309">
        <v>20241006</v>
      </c>
      <c r="C5309">
        <v>490114</v>
      </c>
      <c r="D5309" t="s">
        <v>6190</v>
      </c>
      <c r="E5309" t="s">
        <v>1035</v>
      </c>
      <c r="F5309">
        <v>408</v>
      </c>
      <c r="G5309">
        <v>11144105</v>
      </c>
    </row>
    <row r="5310" spans="1:7" hidden="1">
      <c r="A5310" t="s">
        <v>132</v>
      </c>
      <c r="B5310">
        <v>20241006</v>
      </c>
      <c r="C5310">
        <v>490114</v>
      </c>
      <c r="D5310" t="s">
        <v>6190</v>
      </c>
      <c r="E5310" t="s">
        <v>1066</v>
      </c>
      <c r="F5310">
        <v>78</v>
      </c>
      <c r="G5310">
        <v>10610070</v>
      </c>
    </row>
    <row r="5311" spans="1:7" hidden="1">
      <c r="A5311" t="s">
        <v>132</v>
      </c>
      <c r="B5311">
        <v>20241006</v>
      </c>
      <c r="C5311">
        <v>490114</v>
      </c>
      <c r="D5311" t="s">
        <v>6190</v>
      </c>
      <c r="E5311" t="s">
        <v>1064</v>
      </c>
      <c r="F5311">
        <v>0</v>
      </c>
      <c r="G5311">
        <v>-771196</v>
      </c>
    </row>
    <row r="5312" spans="1:7" hidden="1">
      <c r="A5312" t="s">
        <v>132</v>
      </c>
      <c r="B5312">
        <v>20241006</v>
      </c>
      <c r="C5312">
        <v>490114</v>
      </c>
      <c r="D5312" t="s">
        <v>6190</v>
      </c>
      <c r="E5312" t="s">
        <v>1092</v>
      </c>
      <c r="F5312">
        <v>0</v>
      </c>
      <c r="G5312">
        <v>-17321933</v>
      </c>
    </row>
    <row r="5313" spans="1:7" hidden="1">
      <c r="A5313" t="s">
        <v>132</v>
      </c>
      <c r="B5313">
        <v>20241006</v>
      </c>
      <c r="C5313">
        <v>490114</v>
      </c>
      <c r="D5313" t="s">
        <v>6190</v>
      </c>
      <c r="E5313" t="s">
        <v>9048</v>
      </c>
      <c r="F5313">
        <v>32</v>
      </c>
      <c r="G5313">
        <v>2174764</v>
      </c>
    </row>
    <row r="5314" spans="1:7" hidden="1">
      <c r="A5314" t="s">
        <v>132</v>
      </c>
      <c r="B5314">
        <v>20241006</v>
      </c>
      <c r="C5314">
        <v>490114</v>
      </c>
      <c r="D5314" t="s">
        <v>6190</v>
      </c>
      <c r="E5314" t="s">
        <v>8342</v>
      </c>
      <c r="F5314">
        <v>78</v>
      </c>
      <c r="G5314">
        <v>49621035</v>
      </c>
    </row>
    <row r="5315" spans="1:7" hidden="1">
      <c r="A5315" t="s">
        <v>132</v>
      </c>
      <c r="B5315">
        <v>20241006</v>
      </c>
      <c r="C5315">
        <v>490114</v>
      </c>
      <c r="D5315" t="s">
        <v>6190</v>
      </c>
      <c r="E5315" t="s">
        <v>1124</v>
      </c>
      <c r="F5315">
        <v>8</v>
      </c>
      <c r="G5315">
        <v>-132905</v>
      </c>
    </row>
    <row r="5316" spans="1:7" hidden="1">
      <c r="A5316" t="s">
        <v>132</v>
      </c>
      <c r="B5316">
        <v>20241006</v>
      </c>
      <c r="C5316">
        <v>490114</v>
      </c>
      <c r="D5316" t="s">
        <v>6190</v>
      </c>
      <c r="E5316" t="s">
        <v>1186</v>
      </c>
      <c r="F5316">
        <v>127</v>
      </c>
      <c r="G5316">
        <v>24296386</v>
      </c>
    </row>
    <row r="5317" spans="1:7" hidden="1">
      <c r="A5317" t="s">
        <v>132</v>
      </c>
      <c r="B5317">
        <v>20241006</v>
      </c>
      <c r="C5317">
        <v>490114</v>
      </c>
      <c r="D5317" t="s">
        <v>6190</v>
      </c>
      <c r="E5317" t="s">
        <v>1582</v>
      </c>
      <c r="F5317">
        <v>127</v>
      </c>
      <c r="G5317">
        <v>-470325</v>
      </c>
    </row>
    <row r="5318" spans="1:7" hidden="1">
      <c r="A5318" t="s">
        <v>132</v>
      </c>
      <c r="B5318">
        <v>20241006</v>
      </c>
      <c r="C5318">
        <v>490114</v>
      </c>
      <c r="D5318" t="s">
        <v>6190</v>
      </c>
      <c r="E5318" t="s">
        <v>8333</v>
      </c>
      <c r="F5318">
        <v>0</v>
      </c>
      <c r="G5318">
        <v>-359</v>
      </c>
    </row>
    <row r="5319" spans="1:7" hidden="1">
      <c r="A5319" t="s">
        <v>132</v>
      </c>
      <c r="B5319">
        <v>20241006</v>
      </c>
      <c r="C5319">
        <v>490114</v>
      </c>
      <c r="D5319" t="s">
        <v>6190</v>
      </c>
      <c r="E5319" t="s">
        <v>1583</v>
      </c>
      <c r="F5319">
        <v>2</v>
      </c>
      <c r="G5319">
        <v>-125116</v>
      </c>
    </row>
    <row r="5320" spans="1:7" hidden="1">
      <c r="A5320" t="s">
        <v>132</v>
      </c>
      <c r="B5320">
        <v>20241006</v>
      </c>
      <c r="C5320">
        <v>490114</v>
      </c>
      <c r="D5320" t="s">
        <v>6190</v>
      </c>
      <c r="E5320" t="s">
        <v>1207</v>
      </c>
      <c r="F5320">
        <v>0</v>
      </c>
      <c r="G5320">
        <v>-5578</v>
      </c>
    </row>
    <row r="5321" spans="1:7" hidden="1">
      <c r="A5321" t="s">
        <v>132</v>
      </c>
      <c r="B5321">
        <v>20241006</v>
      </c>
      <c r="C5321">
        <v>490114</v>
      </c>
      <c r="D5321" t="s">
        <v>6190</v>
      </c>
      <c r="E5321" t="s">
        <v>8358</v>
      </c>
      <c r="F5321">
        <v>0</v>
      </c>
      <c r="G5321">
        <v>-17687634</v>
      </c>
    </row>
    <row r="5322" spans="1:7" hidden="1">
      <c r="A5322" t="s">
        <v>132</v>
      </c>
      <c r="B5322">
        <v>20241007</v>
      </c>
      <c r="C5322">
        <v>490114</v>
      </c>
      <c r="D5322" t="s">
        <v>6190</v>
      </c>
      <c r="E5322" t="s">
        <v>1184</v>
      </c>
      <c r="F5322">
        <v>0</v>
      </c>
      <c r="G5322">
        <v>-339136</v>
      </c>
    </row>
    <row r="5323" spans="1:7" hidden="1">
      <c r="A5323" t="s">
        <v>132</v>
      </c>
      <c r="B5323">
        <v>20241007</v>
      </c>
      <c r="C5323">
        <v>490114</v>
      </c>
      <c r="D5323" t="s">
        <v>6190</v>
      </c>
      <c r="E5323" t="s">
        <v>1581</v>
      </c>
      <c r="F5323">
        <v>64</v>
      </c>
      <c r="G5323">
        <v>-22089340</v>
      </c>
    </row>
    <row r="5324" spans="1:7" hidden="1">
      <c r="A5324" t="s">
        <v>132</v>
      </c>
      <c r="B5324">
        <v>20241007</v>
      </c>
      <c r="C5324">
        <v>490114</v>
      </c>
      <c r="D5324" t="s">
        <v>6190</v>
      </c>
      <c r="E5324" t="s">
        <v>1085</v>
      </c>
      <c r="F5324">
        <v>0</v>
      </c>
      <c r="G5324">
        <v>-2336823</v>
      </c>
    </row>
    <row r="5325" spans="1:7" hidden="1">
      <c r="A5325" t="s">
        <v>132</v>
      </c>
      <c r="B5325">
        <v>20241007</v>
      </c>
      <c r="C5325">
        <v>490114</v>
      </c>
      <c r="D5325" t="s">
        <v>6190</v>
      </c>
      <c r="E5325" t="s">
        <v>1194</v>
      </c>
      <c r="F5325">
        <v>0</v>
      </c>
      <c r="G5325">
        <v>-57949528</v>
      </c>
    </row>
    <row r="5326" spans="1:7" hidden="1">
      <c r="A5326" t="s">
        <v>132</v>
      </c>
      <c r="B5326">
        <v>20241007</v>
      </c>
      <c r="C5326">
        <v>490114</v>
      </c>
      <c r="D5326" t="s">
        <v>6190</v>
      </c>
      <c r="E5326" t="s">
        <v>1181</v>
      </c>
      <c r="F5326">
        <v>43</v>
      </c>
      <c r="G5326">
        <v>8900294</v>
      </c>
    </row>
    <row r="5327" spans="1:7" hidden="1">
      <c r="A5327" t="s">
        <v>132</v>
      </c>
      <c r="B5327">
        <v>20241007</v>
      </c>
      <c r="C5327">
        <v>490114</v>
      </c>
      <c r="D5327" t="s">
        <v>6190</v>
      </c>
      <c r="E5327" t="s">
        <v>1084</v>
      </c>
      <c r="F5327">
        <v>49</v>
      </c>
      <c r="G5327">
        <v>12584965</v>
      </c>
    </row>
    <row r="5328" spans="1:7" hidden="1">
      <c r="A5328" t="s">
        <v>132</v>
      </c>
      <c r="B5328">
        <v>20241007</v>
      </c>
      <c r="C5328">
        <v>490114</v>
      </c>
      <c r="D5328" t="s">
        <v>6190</v>
      </c>
      <c r="E5328" t="s">
        <v>1035</v>
      </c>
      <c r="F5328">
        <v>438</v>
      </c>
      <c r="G5328">
        <v>11144543</v>
      </c>
    </row>
    <row r="5329" spans="1:7" hidden="1">
      <c r="A5329" t="s">
        <v>132</v>
      </c>
      <c r="B5329">
        <v>20241007</v>
      </c>
      <c r="C5329">
        <v>490114</v>
      </c>
      <c r="D5329" t="s">
        <v>6190</v>
      </c>
      <c r="E5329" t="s">
        <v>1066</v>
      </c>
      <c r="F5329">
        <v>84</v>
      </c>
      <c r="G5329">
        <v>10610154</v>
      </c>
    </row>
    <row r="5330" spans="1:7" hidden="1">
      <c r="A5330" t="s">
        <v>132</v>
      </c>
      <c r="B5330">
        <v>20241007</v>
      </c>
      <c r="C5330">
        <v>490114</v>
      </c>
      <c r="D5330" t="s">
        <v>6190</v>
      </c>
      <c r="E5330" t="s">
        <v>1064</v>
      </c>
      <c r="F5330">
        <v>0</v>
      </c>
      <c r="G5330">
        <v>-771196</v>
      </c>
    </row>
    <row r="5331" spans="1:7" hidden="1">
      <c r="A5331" t="s">
        <v>132</v>
      </c>
      <c r="B5331">
        <v>20241007</v>
      </c>
      <c r="C5331">
        <v>490114</v>
      </c>
      <c r="D5331" t="s">
        <v>6190</v>
      </c>
      <c r="E5331" t="s">
        <v>1092</v>
      </c>
      <c r="F5331">
        <v>0</v>
      </c>
      <c r="G5331">
        <v>-17321933</v>
      </c>
    </row>
    <row r="5332" spans="1:7" hidden="1">
      <c r="A5332" t="s">
        <v>132</v>
      </c>
      <c r="B5332">
        <v>20241007</v>
      </c>
      <c r="C5332">
        <v>490114</v>
      </c>
      <c r="D5332" t="s">
        <v>6190</v>
      </c>
      <c r="E5332" t="s">
        <v>9048</v>
      </c>
      <c r="F5332">
        <v>35</v>
      </c>
      <c r="G5332">
        <v>2174799</v>
      </c>
    </row>
    <row r="5333" spans="1:7" hidden="1">
      <c r="A5333" t="s">
        <v>132</v>
      </c>
      <c r="B5333">
        <v>20241007</v>
      </c>
      <c r="C5333">
        <v>490114</v>
      </c>
      <c r="D5333" t="s">
        <v>6190</v>
      </c>
      <c r="E5333" t="s">
        <v>8342</v>
      </c>
      <c r="F5333">
        <v>84</v>
      </c>
      <c r="G5333">
        <v>49621119</v>
      </c>
    </row>
    <row r="5334" spans="1:7" hidden="1">
      <c r="A5334" t="s">
        <v>132</v>
      </c>
      <c r="B5334">
        <v>20241007</v>
      </c>
      <c r="C5334">
        <v>490114</v>
      </c>
      <c r="D5334" t="s">
        <v>6190</v>
      </c>
      <c r="E5334" t="s">
        <v>1124</v>
      </c>
      <c r="F5334">
        <v>8</v>
      </c>
      <c r="G5334">
        <v>-132897</v>
      </c>
    </row>
    <row r="5335" spans="1:7" hidden="1">
      <c r="A5335" t="s">
        <v>132</v>
      </c>
      <c r="B5335">
        <v>20241007</v>
      </c>
      <c r="C5335">
        <v>490114</v>
      </c>
      <c r="D5335" t="s">
        <v>6190</v>
      </c>
      <c r="E5335" t="s">
        <v>1186</v>
      </c>
      <c r="F5335">
        <v>137</v>
      </c>
      <c r="G5335">
        <v>24296523</v>
      </c>
    </row>
    <row r="5336" spans="1:7" hidden="1">
      <c r="A5336" t="s">
        <v>132</v>
      </c>
      <c r="B5336">
        <v>20241007</v>
      </c>
      <c r="C5336">
        <v>490114</v>
      </c>
      <c r="D5336" t="s">
        <v>6190</v>
      </c>
      <c r="E5336" t="s">
        <v>1582</v>
      </c>
      <c r="F5336">
        <v>137</v>
      </c>
      <c r="G5336">
        <v>-470188</v>
      </c>
    </row>
    <row r="5337" spans="1:7" hidden="1">
      <c r="A5337" t="s">
        <v>132</v>
      </c>
      <c r="B5337">
        <v>20241007</v>
      </c>
      <c r="C5337">
        <v>490114</v>
      </c>
      <c r="D5337" t="s">
        <v>6190</v>
      </c>
      <c r="E5337" t="s">
        <v>8333</v>
      </c>
      <c r="F5337">
        <v>0</v>
      </c>
      <c r="G5337">
        <v>-359</v>
      </c>
    </row>
    <row r="5338" spans="1:7" hidden="1">
      <c r="A5338" t="s">
        <v>132</v>
      </c>
      <c r="B5338">
        <v>20241007</v>
      </c>
      <c r="C5338">
        <v>490114</v>
      </c>
      <c r="D5338" t="s">
        <v>6190</v>
      </c>
      <c r="E5338" t="s">
        <v>1583</v>
      </c>
      <c r="F5338">
        <v>2</v>
      </c>
      <c r="G5338">
        <v>-125114</v>
      </c>
    </row>
    <row r="5339" spans="1:7" hidden="1">
      <c r="A5339" t="s">
        <v>132</v>
      </c>
      <c r="B5339">
        <v>20241007</v>
      </c>
      <c r="C5339">
        <v>490114</v>
      </c>
      <c r="D5339" t="s">
        <v>6190</v>
      </c>
      <c r="E5339" t="s">
        <v>1207</v>
      </c>
      <c r="F5339">
        <v>0</v>
      </c>
      <c r="G5339">
        <v>-5578</v>
      </c>
    </row>
    <row r="5340" spans="1:7" hidden="1">
      <c r="A5340" t="s">
        <v>132</v>
      </c>
      <c r="B5340">
        <v>20241007</v>
      </c>
      <c r="C5340">
        <v>490114</v>
      </c>
      <c r="D5340" t="s">
        <v>6190</v>
      </c>
      <c r="E5340" t="s">
        <v>8358</v>
      </c>
      <c r="F5340">
        <v>0</v>
      </c>
      <c r="G5340">
        <v>-17687634</v>
      </c>
    </row>
    <row r="5341" spans="1:7" hidden="1">
      <c r="A5341" t="s">
        <v>132</v>
      </c>
      <c r="B5341">
        <v>20241008</v>
      </c>
      <c r="C5341">
        <v>490114</v>
      </c>
      <c r="D5341" t="s">
        <v>6190</v>
      </c>
      <c r="E5341" t="s">
        <v>1184</v>
      </c>
      <c r="F5341">
        <v>0</v>
      </c>
      <c r="G5341">
        <v>-339136</v>
      </c>
    </row>
    <row r="5342" spans="1:7" hidden="1">
      <c r="A5342" t="s">
        <v>132</v>
      </c>
      <c r="B5342">
        <v>20241008</v>
      </c>
      <c r="C5342">
        <v>490114</v>
      </c>
      <c r="D5342" t="s">
        <v>6190</v>
      </c>
      <c r="E5342" t="s">
        <v>1581</v>
      </c>
      <c r="F5342">
        <v>65</v>
      </c>
      <c r="G5342">
        <v>-22089275</v>
      </c>
    </row>
    <row r="5343" spans="1:7" hidden="1">
      <c r="A5343" t="s">
        <v>132</v>
      </c>
      <c r="B5343">
        <v>20241008</v>
      </c>
      <c r="C5343">
        <v>490114</v>
      </c>
      <c r="D5343" t="s">
        <v>6190</v>
      </c>
      <c r="E5343" t="s">
        <v>1085</v>
      </c>
      <c r="F5343">
        <v>0</v>
      </c>
      <c r="G5343">
        <v>-2336823</v>
      </c>
    </row>
    <row r="5344" spans="1:7" hidden="1">
      <c r="A5344" t="s">
        <v>132</v>
      </c>
      <c r="B5344">
        <v>20241008</v>
      </c>
      <c r="C5344">
        <v>490114</v>
      </c>
      <c r="D5344" t="s">
        <v>6190</v>
      </c>
      <c r="E5344" t="s">
        <v>1194</v>
      </c>
      <c r="F5344">
        <v>0</v>
      </c>
      <c r="G5344">
        <v>-57949528</v>
      </c>
    </row>
    <row r="5345" spans="1:7" hidden="1">
      <c r="A5345" t="s">
        <v>132</v>
      </c>
      <c r="B5345">
        <v>20241008</v>
      </c>
      <c r="C5345">
        <v>490114</v>
      </c>
      <c r="D5345" t="s">
        <v>6190</v>
      </c>
      <c r="E5345" t="s">
        <v>1181</v>
      </c>
      <c r="F5345">
        <v>44</v>
      </c>
      <c r="G5345">
        <v>8900338</v>
      </c>
    </row>
    <row r="5346" spans="1:7" hidden="1">
      <c r="A5346" t="s">
        <v>132</v>
      </c>
      <c r="B5346">
        <v>20241008</v>
      </c>
      <c r="C5346">
        <v>490114</v>
      </c>
      <c r="D5346" t="s">
        <v>6190</v>
      </c>
      <c r="E5346" t="s">
        <v>1084</v>
      </c>
      <c r="F5346">
        <v>50</v>
      </c>
      <c r="G5346">
        <v>12585015</v>
      </c>
    </row>
    <row r="5347" spans="1:7" hidden="1">
      <c r="A5347" t="s">
        <v>132</v>
      </c>
      <c r="B5347">
        <v>20241008</v>
      </c>
      <c r="C5347">
        <v>490114</v>
      </c>
      <c r="D5347" t="s">
        <v>6190</v>
      </c>
      <c r="E5347" t="s">
        <v>1035</v>
      </c>
      <c r="F5347">
        <v>451</v>
      </c>
      <c r="G5347">
        <v>11144994</v>
      </c>
    </row>
    <row r="5348" spans="1:7" hidden="1">
      <c r="A5348" t="s">
        <v>132</v>
      </c>
      <c r="B5348">
        <v>20241008</v>
      </c>
      <c r="C5348">
        <v>490114</v>
      </c>
      <c r="D5348" t="s">
        <v>6190</v>
      </c>
      <c r="E5348" t="s">
        <v>1066</v>
      </c>
      <c r="F5348">
        <v>86</v>
      </c>
      <c r="G5348">
        <v>10610240</v>
      </c>
    </row>
    <row r="5349" spans="1:7" hidden="1">
      <c r="A5349" t="s">
        <v>132</v>
      </c>
      <c r="B5349">
        <v>20241008</v>
      </c>
      <c r="C5349">
        <v>490114</v>
      </c>
      <c r="D5349" t="s">
        <v>6190</v>
      </c>
      <c r="E5349" t="s">
        <v>1064</v>
      </c>
      <c r="F5349">
        <v>0</v>
      </c>
      <c r="G5349">
        <v>-771196</v>
      </c>
    </row>
    <row r="5350" spans="1:7" hidden="1">
      <c r="A5350" t="s">
        <v>132</v>
      </c>
      <c r="B5350">
        <v>20241008</v>
      </c>
      <c r="C5350">
        <v>490114</v>
      </c>
      <c r="D5350" t="s">
        <v>6190</v>
      </c>
      <c r="E5350" t="s">
        <v>1092</v>
      </c>
      <c r="F5350">
        <v>0</v>
      </c>
      <c r="G5350">
        <v>-17321933</v>
      </c>
    </row>
    <row r="5351" spans="1:7" hidden="1">
      <c r="A5351" t="s">
        <v>132</v>
      </c>
      <c r="B5351">
        <v>20241008</v>
      </c>
      <c r="C5351">
        <v>490114</v>
      </c>
      <c r="D5351" t="s">
        <v>6190</v>
      </c>
      <c r="E5351" t="s">
        <v>9048</v>
      </c>
      <c r="F5351">
        <v>35</v>
      </c>
      <c r="G5351">
        <v>2174834</v>
      </c>
    </row>
    <row r="5352" spans="1:7" hidden="1">
      <c r="A5352" t="s">
        <v>132</v>
      </c>
      <c r="B5352">
        <v>20241008</v>
      </c>
      <c r="C5352">
        <v>490114</v>
      </c>
      <c r="D5352" t="s">
        <v>6190</v>
      </c>
      <c r="E5352" t="s">
        <v>8342</v>
      </c>
      <c r="F5352">
        <v>86</v>
      </c>
      <c r="G5352">
        <v>49621205</v>
      </c>
    </row>
    <row r="5353" spans="1:7" hidden="1">
      <c r="A5353" t="s">
        <v>132</v>
      </c>
      <c r="B5353">
        <v>20241008</v>
      </c>
      <c r="C5353">
        <v>490114</v>
      </c>
      <c r="D5353" t="s">
        <v>6190</v>
      </c>
      <c r="E5353" t="s">
        <v>1124</v>
      </c>
      <c r="F5353">
        <v>8</v>
      </c>
      <c r="G5353">
        <v>-132889</v>
      </c>
    </row>
    <row r="5354" spans="1:7" hidden="1">
      <c r="A5354" t="s">
        <v>132</v>
      </c>
      <c r="B5354">
        <v>20241008</v>
      </c>
      <c r="C5354">
        <v>490114</v>
      </c>
      <c r="D5354" t="s">
        <v>6190</v>
      </c>
      <c r="E5354" t="s">
        <v>1186</v>
      </c>
      <c r="F5354">
        <v>140</v>
      </c>
      <c r="G5354">
        <v>24296663</v>
      </c>
    </row>
    <row r="5355" spans="1:7" hidden="1">
      <c r="A5355" t="s">
        <v>132</v>
      </c>
      <c r="B5355">
        <v>20241008</v>
      </c>
      <c r="C5355">
        <v>490114</v>
      </c>
      <c r="D5355" t="s">
        <v>6190</v>
      </c>
      <c r="E5355" t="s">
        <v>1582</v>
      </c>
      <c r="F5355">
        <v>140</v>
      </c>
      <c r="G5355">
        <v>-470048</v>
      </c>
    </row>
    <row r="5356" spans="1:7" hidden="1">
      <c r="A5356" t="s">
        <v>132</v>
      </c>
      <c r="B5356">
        <v>20241008</v>
      </c>
      <c r="C5356">
        <v>490114</v>
      </c>
      <c r="D5356" t="s">
        <v>6190</v>
      </c>
      <c r="E5356" t="s">
        <v>8333</v>
      </c>
      <c r="F5356">
        <v>0</v>
      </c>
      <c r="G5356">
        <v>-359</v>
      </c>
    </row>
    <row r="5357" spans="1:7" hidden="1">
      <c r="A5357" t="s">
        <v>132</v>
      </c>
      <c r="B5357">
        <v>20241008</v>
      </c>
      <c r="C5357">
        <v>490114</v>
      </c>
      <c r="D5357" t="s">
        <v>6190</v>
      </c>
      <c r="E5357" t="s">
        <v>1583</v>
      </c>
      <c r="F5357">
        <v>2</v>
      </c>
      <c r="G5357">
        <v>-125112</v>
      </c>
    </row>
    <row r="5358" spans="1:7" hidden="1">
      <c r="A5358" t="s">
        <v>132</v>
      </c>
      <c r="B5358">
        <v>20241008</v>
      </c>
      <c r="C5358">
        <v>490114</v>
      </c>
      <c r="D5358" t="s">
        <v>6190</v>
      </c>
      <c r="E5358" t="s">
        <v>1207</v>
      </c>
      <c r="F5358">
        <v>0</v>
      </c>
      <c r="G5358">
        <v>-5578</v>
      </c>
    </row>
    <row r="5359" spans="1:7" hidden="1">
      <c r="A5359" t="s">
        <v>132</v>
      </c>
      <c r="B5359">
        <v>20241008</v>
      </c>
      <c r="C5359">
        <v>490114</v>
      </c>
      <c r="D5359" t="s">
        <v>6190</v>
      </c>
      <c r="E5359" t="s">
        <v>8358</v>
      </c>
      <c r="F5359">
        <v>0</v>
      </c>
      <c r="G5359">
        <v>-17687634</v>
      </c>
    </row>
    <row r="5360" spans="1:7" hidden="1">
      <c r="A5360" t="s">
        <v>132</v>
      </c>
      <c r="B5360">
        <v>20241009</v>
      </c>
      <c r="C5360">
        <v>490114</v>
      </c>
      <c r="D5360" t="s">
        <v>6190</v>
      </c>
      <c r="E5360" t="s">
        <v>1184</v>
      </c>
      <c r="F5360">
        <v>0</v>
      </c>
      <c r="G5360">
        <v>-339136</v>
      </c>
    </row>
    <row r="5361" spans="1:7" hidden="1">
      <c r="A5361" t="s">
        <v>132</v>
      </c>
      <c r="B5361">
        <v>20241009</v>
      </c>
      <c r="C5361">
        <v>490114</v>
      </c>
      <c r="D5361" t="s">
        <v>6190</v>
      </c>
      <c r="E5361" t="s">
        <v>1581</v>
      </c>
      <c r="F5361">
        <v>65</v>
      </c>
      <c r="G5361">
        <v>-22089210</v>
      </c>
    </row>
    <row r="5362" spans="1:7" hidden="1">
      <c r="A5362" t="s">
        <v>132</v>
      </c>
      <c r="B5362">
        <v>20241009</v>
      </c>
      <c r="C5362">
        <v>490114</v>
      </c>
      <c r="D5362" t="s">
        <v>6190</v>
      </c>
      <c r="E5362" t="s">
        <v>1085</v>
      </c>
      <c r="F5362">
        <v>0</v>
      </c>
      <c r="G5362">
        <v>-2336823</v>
      </c>
    </row>
    <row r="5363" spans="1:7" hidden="1">
      <c r="A5363" t="s">
        <v>132</v>
      </c>
      <c r="B5363">
        <v>20241009</v>
      </c>
      <c r="C5363">
        <v>490114</v>
      </c>
      <c r="D5363" t="s">
        <v>6190</v>
      </c>
      <c r="E5363" t="s">
        <v>1194</v>
      </c>
      <c r="F5363">
        <v>0</v>
      </c>
      <c r="G5363">
        <v>-57949528</v>
      </c>
    </row>
    <row r="5364" spans="1:7" hidden="1">
      <c r="A5364" t="s">
        <v>132</v>
      </c>
      <c r="B5364">
        <v>20241009</v>
      </c>
      <c r="C5364">
        <v>490114</v>
      </c>
      <c r="D5364" t="s">
        <v>6190</v>
      </c>
      <c r="E5364" t="s">
        <v>1181</v>
      </c>
      <c r="F5364">
        <v>44</v>
      </c>
      <c r="G5364">
        <v>8900382</v>
      </c>
    </row>
    <row r="5365" spans="1:7" hidden="1">
      <c r="A5365" t="s">
        <v>132</v>
      </c>
      <c r="B5365">
        <v>20241009</v>
      </c>
      <c r="C5365">
        <v>490114</v>
      </c>
      <c r="D5365" t="s">
        <v>6190</v>
      </c>
      <c r="E5365" t="s">
        <v>1084</v>
      </c>
      <c r="F5365">
        <v>50</v>
      </c>
      <c r="G5365">
        <v>12585065</v>
      </c>
    </row>
    <row r="5366" spans="1:7" hidden="1">
      <c r="A5366" t="s">
        <v>132</v>
      </c>
      <c r="B5366">
        <v>20241009</v>
      </c>
      <c r="C5366">
        <v>490114</v>
      </c>
      <c r="D5366" t="s">
        <v>6190</v>
      </c>
      <c r="E5366" t="s">
        <v>1035</v>
      </c>
      <c r="F5366">
        <v>451</v>
      </c>
      <c r="G5366">
        <v>11145445</v>
      </c>
    </row>
    <row r="5367" spans="1:7" hidden="1">
      <c r="A5367" t="s">
        <v>132</v>
      </c>
      <c r="B5367">
        <v>20241009</v>
      </c>
      <c r="C5367">
        <v>490114</v>
      </c>
      <c r="D5367" t="s">
        <v>6190</v>
      </c>
      <c r="E5367" t="s">
        <v>1066</v>
      </c>
      <c r="F5367">
        <v>86</v>
      </c>
      <c r="G5367">
        <v>10610326</v>
      </c>
    </row>
    <row r="5368" spans="1:7" hidden="1">
      <c r="A5368" t="s">
        <v>132</v>
      </c>
      <c r="B5368">
        <v>20241009</v>
      </c>
      <c r="C5368">
        <v>490114</v>
      </c>
      <c r="D5368" t="s">
        <v>6190</v>
      </c>
      <c r="E5368" t="s">
        <v>1064</v>
      </c>
      <c r="F5368">
        <v>0</v>
      </c>
      <c r="G5368">
        <v>-771196</v>
      </c>
    </row>
    <row r="5369" spans="1:7" hidden="1">
      <c r="A5369" t="s">
        <v>132</v>
      </c>
      <c r="B5369">
        <v>20241009</v>
      </c>
      <c r="C5369">
        <v>490114</v>
      </c>
      <c r="D5369" t="s">
        <v>6190</v>
      </c>
      <c r="E5369" t="s">
        <v>1092</v>
      </c>
      <c r="F5369">
        <v>0</v>
      </c>
      <c r="G5369">
        <v>-17321933</v>
      </c>
    </row>
    <row r="5370" spans="1:7" hidden="1">
      <c r="A5370" t="s">
        <v>132</v>
      </c>
      <c r="B5370">
        <v>20241009</v>
      </c>
      <c r="C5370">
        <v>490114</v>
      </c>
      <c r="D5370" t="s">
        <v>6190</v>
      </c>
      <c r="E5370" t="s">
        <v>9048</v>
      </c>
      <c r="F5370">
        <v>35</v>
      </c>
      <c r="G5370">
        <v>2174869</v>
      </c>
    </row>
    <row r="5371" spans="1:7" hidden="1">
      <c r="A5371" t="s">
        <v>132</v>
      </c>
      <c r="B5371">
        <v>20241009</v>
      </c>
      <c r="C5371">
        <v>490114</v>
      </c>
      <c r="D5371" t="s">
        <v>6190</v>
      </c>
      <c r="E5371" t="s">
        <v>8342</v>
      </c>
      <c r="F5371">
        <v>86</v>
      </c>
      <c r="G5371">
        <v>49621291</v>
      </c>
    </row>
    <row r="5372" spans="1:7" hidden="1">
      <c r="A5372" t="s">
        <v>132</v>
      </c>
      <c r="B5372">
        <v>20241009</v>
      </c>
      <c r="C5372">
        <v>490114</v>
      </c>
      <c r="D5372" t="s">
        <v>6190</v>
      </c>
      <c r="E5372" t="s">
        <v>1124</v>
      </c>
      <c r="F5372">
        <v>8</v>
      </c>
      <c r="G5372">
        <v>-132881</v>
      </c>
    </row>
    <row r="5373" spans="1:7" hidden="1">
      <c r="A5373" t="s">
        <v>132</v>
      </c>
      <c r="B5373">
        <v>20241009</v>
      </c>
      <c r="C5373">
        <v>490114</v>
      </c>
      <c r="D5373" t="s">
        <v>6190</v>
      </c>
      <c r="E5373" t="s">
        <v>1186</v>
      </c>
      <c r="F5373">
        <v>140</v>
      </c>
      <c r="G5373">
        <v>24296803</v>
      </c>
    </row>
    <row r="5374" spans="1:7" hidden="1">
      <c r="A5374" t="s">
        <v>132</v>
      </c>
      <c r="B5374">
        <v>20241009</v>
      </c>
      <c r="C5374">
        <v>490114</v>
      </c>
      <c r="D5374" t="s">
        <v>6190</v>
      </c>
      <c r="E5374" t="s">
        <v>1582</v>
      </c>
      <c r="F5374">
        <v>140</v>
      </c>
      <c r="G5374">
        <v>-469908</v>
      </c>
    </row>
    <row r="5375" spans="1:7" hidden="1">
      <c r="A5375" t="s">
        <v>132</v>
      </c>
      <c r="B5375">
        <v>20241009</v>
      </c>
      <c r="C5375">
        <v>490114</v>
      </c>
      <c r="D5375" t="s">
        <v>6190</v>
      </c>
      <c r="E5375" t="s">
        <v>8333</v>
      </c>
      <c r="F5375">
        <v>0</v>
      </c>
      <c r="G5375">
        <v>-359</v>
      </c>
    </row>
    <row r="5376" spans="1:7" hidden="1">
      <c r="A5376" t="s">
        <v>132</v>
      </c>
      <c r="B5376">
        <v>20241009</v>
      </c>
      <c r="C5376">
        <v>490114</v>
      </c>
      <c r="D5376" t="s">
        <v>6190</v>
      </c>
      <c r="E5376" t="s">
        <v>1583</v>
      </c>
      <c r="F5376">
        <v>2</v>
      </c>
      <c r="G5376">
        <v>-125110</v>
      </c>
    </row>
    <row r="5377" spans="1:7" hidden="1">
      <c r="A5377" t="s">
        <v>132</v>
      </c>
      <c r="B5377">
        <v>20241009</v>
      </c>
      <c r="C5377">
        <v>490114</v>
      </c>
      <c r="D5377" t="s">
        <v>6190</v>
      </c>
      <c r="E5377" t="s">
        <v>1207</v>
      </c>
      <c r="F5377">
        <v>0</v>
      </c>
      <c r="G5377">
        <v>-5578</v>
      </c>
    </row>
    <row r="5378" spans="1:7" hidden="1">
      <c r="A5378" t="s">
        <v>132</v>
      </c>
      <c r="B5378">
        <v>20241009</v>
      </c>
      <c r="C5378">
        <v>490114</v>
      </c>
      <c r="D5378" t="s">
        <v>6190</v>
      </c>
      <c r="E5378" t="s">
        <v>8358</v>
      </c>
      <c r="F5378">
        <v>0</v>
      </c>
      <c r="G5378">
        <v>-17687634</v>
      </c>
    </row>
    <row r="5379" spans="1:7" hidden="1">
      <c r="A5379" t="s">
        <v>132</v>
      </c>
      <c r="B5379">
        <v>20241010</v>
      </c>
      <c r="C5379">
        <v>490114</v>
      </c>
      <c r="D5379" t="s">
        <v>6190</v>
      </c>
      <c r="E5379" t="s">
        <v>1184</v>
      </c>
      <c r="F5379">
        <v>0</v>
      </c>
      <c r="G5379">
        <v>-339136</v>
      </c>
    </row>
    <row r="5380" spans="1:7" hidden="1">
      <c r="A5380" t="s">
        <v>132</v>
      </c>
      <c r="B5380">
        <v>20241010</v>
      </c>
      <c r="C5380">
        <v>490114</v>
      </c>
      <c r="D5380" t="s">
        <v>6190</v>
      </c>
      <c r="E5380" t="s">
        <v>1581</v>
      </c>
      <c r="F5380">
        <v>65</v>
      </c>
      <c r="G5380">
        <v>-22089145</v>
      </c>
    </row>
    <row r="5381" spans="1:7" hidden="1">
      <c r="A5381" t="s">
        <v>132</v>
      </c>
      <c r="B5381">
        <v>20241010</v>
      </c>
      <c r="C5381">
        <v>490114</v>
      </c>
      <c r="D5381" t="s">
        <v>6190</v>
      </c>
      <c r="E5381" t="s">
        <v>1085</v>
      </c>
      <c r="F5381">
        <v>0</v>
      </c>
      <c r="G5381">
        <v>-2336823</v>
      </c>
    </row>
    <row r="5382" spans="1:7" hidden="1">
      <c r="A5382" t="s">
        <v>132</v>
      </c>
      <c r="B5382">
        <v>20241010</v>
      </c>
      <c r="C5382">
        <v>490114</v>
      </c>
      <c r="D5382" t="s">
        <v>6190</v>
      </c>
      <c r="E5382" t="s">
        <v>1194</v>
      </c>
      <c r="F5382">
        <v>0</v>
      </c>
      <c r="G5382">
        <v>-57949528</v>
      </c>
    </row>
    <row r="5383" spans="1:7" hidden="1">
      <c r="A5383" t="s">
        <v>132</v>
      </c>
      <c r="B5383">
        <v>20241010</v>
      </c>
      <c r="C5383">
        <v>490114</v>
      </c>
      <c r="D5383" t="s">
        <v>6190</v>
      </c>
      <c r="E5383" t="s">
        <v>1181</v>
      </c>
      <c r="F5383">
        <v>44</v>
      </c>
      <c r="G5383">
        <v>8900426</v>
      </c>
    </row>
    <row r="5384" spans="1:7" hidden="1">
      <c r="A5384" t="s">
        <v>132</v>
      </c>
      <c r="B5384">
        <v>20241010</v>
      </c>
      <c r="C5384">
        <v>490114</v>
      </c>
      <c r="D5384" t="s">
        <v>6190</v>
      </c>
      <c r="E5384" t="s">
        <v>1084</v>
      </c>
      <c r="F5384">
        <v>50</v>
      </c>
      <c r="G5384">
        <v>12585115</v>
      </c>
    </row>
    <row r="5385" spans="1:7" hidden="1">
      <c r="A5385" t="s">
        <v>132</v>
      </c>
      <c r="B5385">
        <v>20241010</v>
      </c>
      <c r="C5385">
        <v>490114</v>
      </c>
      <c r="D5385" t="s">
        <v>6190</v>
      </c>
      <c r="E5385" t="s">
        <v>1035</v>
      </c>
      <c r="F5385">
        <v>456</v>
      </c>
      <c r="G5385">
        <v>11145901</v>
      </c>
    </row>
    <row r="5386" spans="1:7" hidden="1">
      <c r="A5386" t="s">
        <v>132</v>
      </c>
      <c r="B5386">
        <v>20241010</v>
      </c>
      <c r="C5386">
        <v>490114</v>
      </c>
      <c r="D5386" t="s">
        <v>6190</v>
      </c>
      <c r="E5386" t="s">
        <v>1066</v>
      </c>
      <c r="F5386">
        <v>86</v>
      </c>
      <c r="G5386">
        <v>10610412</v>
      </c>
    </row>
    <row r="5387" spans="1:7" hidden="1">
      <c r="A5387" t="s">
        <v>132</v>
      </c>
      <c r="B5387">
        <v>20241010</v>
      </c>
      <c r="C5387">
        <v>490114</v>
      </c>
      <c r="D5387" t="s">
        <v>6190</v>
      </c>
      <c r="E5387" t="s">
        <v>1064</v>
      </c>
      <c r="F5387">
        <v>0</v>
      </c>
      <c r="G5387">
        <v>-771196</v>
      </c>
    </row>
    <row r="5388" spans="1:7" hidden="1">
      <c r="A5388" t="s">
        <v>132</v>
      </c>
      <c r="B5388">
        <v>20241010</v>
      </c>
      <c r="C5388">
        <v>490114</v>
      </c>
      <c r="D5388" t="s">
        <v>6190</v>
      </c>
      <c r="E5388" t="s">
        <v>1092</v>
      </c>
      <c r="F5388">
        <v>0</v>
      </c>
      <c r="G5388">
        <v>-17321933</v>
      </c>
    </row>
    <row r="5389" spans="1:7" hidden="1">
      <c r="A5389" t="s">
        <v>132</v>
      </c>
      <c r="B5389">
        <v>20241010</v>
      </c>
      <c r="C5389">
        <v>490114</v>
      </c>
      <c r="D5389" t="s">
        <v>6190</v>
      </c>
      <c r="E5389" t="s">
        <v>9048</v>
      </c>
      <c r="F5389">
        <v>35</v>
      </c>
      <c r="G5389">
        <v>2174904</v>
      </c>
    </row>
    <row r="5390" spans="1:7" hidden="1">
      <c r="A5390" t="s">
        <v>132</v>
      </c>
      <c r="B5390">
        <v>20241010</v>
      </c>
      <c r="C5390">
        <v>490114</v>
      </c>
      <c r="D5390" t="s">
        <v>6190</v>
      </c>
      <c r="E5390" t="s">
        <v>8342</v>
      </c>
      <c r="F5390">
        <v>86</v>
      </c>
      <c r="G5390">
        <v>49621377</v>
      </c>
    </row>
    <row r="5391" spans="1:7" hidden="1">
      <c r="A5391" t="s">
        <v>132</v>
      </c>
      <c r="B5391">
        <v>20241010</v>
      </c>
      <c r="C5391">
        <v>490114</v>
      </c>
      <c r="D5391" t="s">
        <v>6190</v>
      </c>
      <c r="E5391" t="s">
        <v>1124</v>
      </c>
      <c r="F5391">
        <v>8</v>
      </c>
      <c r="G5391">
        <v>-132873</v>
      </c>
    </row>
    <row r="5392" spans="1:7" hidden="1">
      <c r="A5392" t="s">
        <v>132</v>
      </c>
      <c r="B5392">
        <v>20241010</v>
      </c>
      <c r="C5392">
        <v>490114</v>
      </c>
      <c r="D5392" t="s">
        <v>6190</v>
      </c>
      <c r="E5392" t="s">
        <v>1186</v>
      </c>
      <c r="F5392">
        <v>140</v>
      </c>
      <c r="G5392">
        <v>24296943</v>
      </c>
    </row>
    <row r="5393" spans="1:7" hidden="1">
      <c r="A5393" t="s">
        <v>132</v>
      </c>
      <c r="B5393">
        <v>20241010</v>
      </c>
      <c r="C5393">
        <v>490114</v>
      </c>
      <c r="D5393" t="s">
        <v>6190</v>
      </c>
      <c r="E5393" t="s">
        <v>1582</v>
      </c>
      <c r="F5393">
        <v>140</v>
      </c>
      <c r="G5393">
        <v>-469768</v>
      </c>
    </row>
    <row r="5394" spans="1:7" hidden="1">
      <c r="A5394" t="s">
        <v>132</v>
      </c>
      <c r="B5394">
        <v>20241010</v>
      </c>
      <c r="C5394">
        <v>490114</v>
      </c>
      <c r="D5394" t="s">
        <v>6190</v>
      </c>
      <c r="E5394" t="s">
        <v>8333</v>
      </c>
      <c r="F5394">
        <v>0</v>
      </c>
      <c r="G5394">
        <v>-359</v>
      </c>
    </row>
    <row r="5395" spans="1:7" hidden="1">
      <c r="A5395" t="s">
        <v>132</v>
      </c>
      <c r="B5395">
        <v>20241010</v>
      </c>
      <c r="C5395">
        <v>490114</v>
      </c>
      <c r="D5395" t="s">
        <v>6190</v>
      </c>
      <c r="E5395" t="s">
        <v>1583</v>
      </c>
      <c r="F5395">
        <v>2</v>
      </c>
      <c r="G5395">
        <v>-125108</v>
      </c>
    </row>
    <row r="5396" spans="1:7" hidden="1">
      <c r="A5396" t="s">
        <v>132</v>
      </c>
      <c r="B5396">
        <v>20241010</v>
      </c>
      <c r="C5396">
        <v>490114</v>
      </c>
      <c r="D5396" t="s">
        <v>6190</v>
      </c>
      <c r="E5396" t="s">
        <v>1207</v>
      </c>
      <c r="F5396">
        <v>0</v>
      </c>
      <c r="G5396">
        <v>-5578</v>
      </c>
    </row>
    <row r="5397" spans="1:7" hidden="1">
      <c r="A5397" t="s">
        <v>132</v>
      </c>
      <c r="B5397">
        <v>20241010</v>
      </c>
      <c r="C5397">
        <v>490114</v>
      </c>
      <c r="D5397" t="s">
        <v>6190</v>
      </c>
      <c r="E5397" t="s">
        <v>8358</v>
      </c>
      <c r="F5397">
        <v>0</v>
      </c>
      <c r="G5397">
        <v>-17687634</v>
      </c>
    </row>
    <row r="5398" spans="1:7" hidden="1">
      <c r="A5398" t="s">
        <v>132</v>
      </c>
      <c r="B5398">
        <v>20241011</v>
      </c>
      <c r="C5398">
        <v>490114</v>
      </c>
      <c r="D5398" t="s">
        <v>6190</v>
      </c>
      <c r="E5398" t="s">
        <v>1184</v>
      </c>
      <c r="F5398">
        <v>0</v>
      </c>
      <c r="G5398">
        <v>-339139</v>
      </c>
    </row>
    <row r="5399" spans="1:7" hidden="1">
      <c r="A5399" t="s">
        <v>132</v>
      </c>
      <c r="B5399">
        <v>20241011</v>
      </c>
      <c r="C5399">
        <v>490114</v>
      </c>
      <c r="D5399" t="s">
        <v>6190</v>
      </c>
      <c r="E5399" t="s">
        <v>1581</v>
      </c>
      <c r="F5399">
        <v>66</v>
      </c>
      <c r="G5399">
        <v>-22090272</v>
      </c>
    </row>
    <row r="5400" spans="1:7" hidden="1">
      <c r="A5400" t="s">
        <v>132</v>
      </c>
      <c r="B5400">
        <v>20241011</v>
      </c>
      <c r="C5400">
        <v>490114</v>
      </c>
      <c r="D5400" t="s">
        <v>6190</v>
      </c>
      <c r="E5400" t="s">
        <v>1085</v>
      </c>
      <c r="F5400">
        <v>0</v>
      </c>
      <c r="G5400">
        <v>-2337578</v>
      </c>
    </row>
    <row r="5401" spans="1:7" hidden="1">
      <c r="A5401" t="s">
        <v>132</v>
      </c>
      <c r="B5401">
        <v>20241011</v>
      </c>
      <c r="C5401">
        <v>490114</v>
      </c>
      <c r="D5401" t="s">
        <v>6190</v>
      </c>
      <c r="E5401" t="s">
        <v>1194</v>
      </c>
      <c r="F5401">
        <v>0</v>
      </c>
      <c r="G5401">
        <v>-57952200</v>
      </c>
    </row>
    <row r="5402" spans="1:7" hidden="1">
      <c r="A5402" t="s">
        <v>132</v>
      </c>
      <c r="B5402">
        <v>20241011</v>
      </c>
      <c r="C5402">
        <v>490114</v>
      </c>
      <c r="D5402" t="s">
        <v>6190</v>
      </c>
      <c r="E5402" t="s">
        <v>1181</v>
      </c>
      <c r="F5402">
        <v>45</v>
      </c>
      <c r="G5402">
        <v>8900191</v>
      </c>
    </row>
    <row r="5403" spans="1:7" hidden="1">
      <c r="A5403" t="s">
        <v>132</v>
      </c>
      <c r="B5403">
        <v>20241011</v>
      </c>
      <c r="C5403">
        <v>490114</v>
      </c>
      <c r="D5403" t="s">
        <v>6190</v>
      </c>
      <c r="E5403" t="s">
        <v>1084</v>
      </c>
      <c r="F5403">
        <v>51</v>
      </c>
      <c r="G5403">
        <v>12585156</v>
      </c>
    </row>
    <row r="5404" spans="1:7" hidden="1">
      <c r="A5404" t="s">
        <v>132</v>
      </c>
      <c r="B5404">
        <v>20241011</v>
      </c>
      <c r="C5404">
        <v>490114</v>
      </c>
      <c r="D5404" t="s">
        <v>6190</v>
      </c>
      <c r="E5404" t="s">
        <v>1035</v>
      </c>
      <c r="F5404">
        <v>448</v>
      </c>
      <c r="G5404">
        <v>11085352</v>
      </c>
    </row>
    <row r="5405" spans="1:7" hidden="1">
      <c r="A5405" t="s">
        <v>132</v>
      </c>
      <c r="B5405">
        <v>20241011</v>
      </c>
      <c r="C5405">
        <v>490114</v>
      </c>
      <c r="D5405" t="s">
        <v>6190</v>
      </c>
      <c r="E5405" t="s">
        <v>1066</v>
      </c>
      <c r="F5405">
        <v>87</v>
      </c>
      <c r="G5405">
        <v>10610099</v>
      </c>
    </row>
    <row r="5406" spans="1:7" hidden="1">
      <c r="A5406" t="s">
        <v>132</v>
      </c>
      <c r="B5406">
        <v>20241011</v>
      </c>
      <c r="C5406">
        <v>490114</v>
      </c>
      <c r="D5406" t="s">
        <v>6190</v>
      </c>
      <c r="E5406" t="s">
        <v>1064</v>
      </c>
      <c r="F5406">
        <v>0</v>
      </c>
      <c r="G5406">
        <v>-771224</v>
      </c>
    </row>
    <row r="5407" spans="1:7" hidden="1">
      <c r="A5407" t="s">
        <v>132</v>
      </c>
      <c r="B5407">
        <v>20241011</v>
      </c>
      <c r="C5407">
        <v>490114</v>
      </c>
      <c r="D5407" t="s">
        <v>6190</v>
      </c>
      <c r="E5407" t="s">
        <v>1092</v>
      </c>
      <c r="F5407">
        <v>0</v>
      </c>
      <c r="G5407">
        <v>-17321939</v>
      </c>
    </row>
    <row r="5408" spans="1:7" hidden="1">
      <c r="A5408" t="s">
        <v>132</v>
      </c>
      <c r="B5408">
        <v>20241011</v>
      </c>
      <c r="C5408">
        <v>490114</v>
      </c>
      <c r="D5408" t="s">
        <v>6190</v>
      </c>
      <c r="E5408" t="s">
        <v>9048</v>
      </c>
      <c r="F5408">
        <v>36</v>
      </c>
      <c r="G5408">
        <v>2174881</v>
      </c>
    </row>
    <row r="5409" spans="1:7" hidden="1">
      <c r="A5409" t="s">
        <v>132</v>
      </c>
      <c r="B5409">
        <v>20241011</v>
      </c>
      <c r="C5409">
        <v>490114</v>
      </c>
      <c r="D5409" t="s">
        <v>6190</v>
      </c>
      <c r="E5409" t="s">
        <v>8342</v>
      </c>
      <c r="F5409">
        <v>87</v>
      </c>
      <c r="G5409">
        <v>49621394</v>
      </c>
    </row>
    <row r="5410" spans="1:7" hidden="1">
      <c r="A5410" t="s">
        <v>132</v>
      </c>
      <c r="B5410">
        <v>20241011</v>
      </c>
      <c r="C5410">
        <v>490114</v>
      </c>
      <c r="D5410" t="s">
        <v>6190</v>
      </c>
      <c r="E5410" t="s">
        <v>1124</v>
      </c>
      <c r="F5410">
        <v>9</v>
      </c>
      <c r="G5410">
        <v>-134394</v>
      </c>
    </row>
    <row r="5411" spans="1:7" hidden="1">
      <c r="A5411" t="s">
        <v>132</v>
      </c>
      <c r="B5411">
        <v>20241011</v>
      </c>
      <c r="C5411">
        <v>490114</v>
      </c>
      <c r="D5411" t="s">
        <v>6190</v>
      </c>
      <c r="E5411" t="s">
        <v>1186</v>
      </c>
      <c r="F5411">
        <v>141</v>
      </c>
      <c r="G5411">
        <v>24297084</v>
      </c>
    </row>
    <row r="5412" spans="1:7" hidden="1">
      <c r="A5412" t="s">
        <v>132</v>
      </c>
      <c r="B5412">
        <v>20241011</v>
      </c>
      <c r="C5412">
        <v>490114</v>
      </c>
      <c r="D5412" t="s">
        <v>6190</v>
      </c>
      <c r="E5412" t="s">
        <v>1582</v>
      </c>
      <c r="F5412">
        <v>141</v>
      </c>
      <c r="G5412">
        <v>-469849</v>
      </c>
    </row>
    <row r="5413" spans="1:7" hidden="1">
      <c r="A5413" t="s">
        <v>132</v>
      </c>
      <c r="B5413">
        <v>20241011</v>
      </c>
      <c r="C5413">
        <v>490114</v>
      </c>
      <c r="D5413" t="s">
        <v>6190</v>
      </c>
      <c r="E5413" t="s">
        <v>8333</v>
      </c>
      <c r="F5413">
        <v>0</v>
      </c>
      <c r="G5413">
        <v>-379</v>
      </c>
    </row>
    <row r="5414" spans="1:7" hidden="1">
      <c r="A5414" t="s">
        <v>132</v>
      </c>
      <c r="B5414">
        <v>20241011</v>
      </c>
      <c r="C5414">
        <v>490114</v>
      </c>
      <c r="D5414" t="s">
        <v>6190</v>
      </c>
      <c r="E5414" t="s">
        <v>1583</v>
      </c>
      <c r="F5414">
        <v>3</v>
      </c>
      <c r="G5414">
        <v>-151921</v>
      </c>
    </row>
    <row r="5415" spans="1:7" hidden="1">
      <c r="A5415" t="s">
        <v>132</v>
      </c>
      <c r="B5415">
        <v>20241011</v>
      </c>
      <c r="C5415">
        <v>490114</v>
      </c>
      <c r="D5415" t="s">
        <v>6190</v>
      </c>
      <c r="E5415" t="s">
        <v>1207</v>
      </c>
      <c r="F5415">
        <v>0</v>
      </c>
      <c r="G5415">
        <v>-5587</v>
      </c>
    </row>
    <row r="5416" spans="1:7" hidden="1">
      <c r="A5416" t="s">
        <v>132</v>
      </c>
      <c r="B5416">
        <v>20241011</v>
      </c>
      <c r="C5416">
        <v>490114</v>
      </c>
      <c r="D5416" t="s">
        <v>6190</v>
      </c>
      <c r="E5416" t="s">
        <v>8358</v>
      </c>
      <c r="F5416">
        <v>0</v>
      </c>
      <c r="G5416">
        <v>-17688072</v>
      </c>
    </row>
    <row r="5417" spans="1:7" hidden="1">
      <c r="A5417" t="s">
        <v>132</v>
      </c>
      <c r="B5417">
        <v>20241012</v>
      </c>
      <c r="C5417">
        <v>490114</v>
      </c>
      <c r="D5417" t="s">
        <v>6190</v>
      </c>
      <c r="E5417" t="s">
        <v>1184</v>
      </c>
      <c r="F5417">
        <v>0</v>
      </c>
      <c r="G5417">
        <v>-339139</v>
      </c>
    </row>
    <row r="5418" spans="1:7" hidden="1">
      <c r="A5418" t="s">
        <v>132</v>
      </c>
      <c r="B5418">
        <v>20241012</v>
      </c>
      <c r="C5418">
        <v>490114</v>
      </c>
      <c r="D5418" t="s">
        <v>6190</v>
      </c>
      <c r="E5418" t="s">
        <v>1581</v>
      </c>
      <c r="F5418">
        <v>66</v>
      </c>
      <c r="G5418">
        <v>-22090206</v>
      </c>
    </row>
    <row r="5419" spans="1:7" hidden="1">
      <c r="A5419" t="s">
        <v>132</v>
      </c>
      <c r="B5419">
        <v>20241012</v>
      </c>
      <c r="C5419">
        <v>490114</v>
      </c>
      <c r="D5419" t="s">
        <v>6190</v>
      </c>
      <c r="E5419" t="s">
        <v>1085</v>
      </c>
      <c r="F5419">
        <v>0</v>
      </c>
      <c r="G5419">
        <v>-2337578</v>
      </c>
    </row>
    <row r="5420" spans="1:7" hidden="1">
      <c r="A5420" t="s">
        <v>132</v>
      </c>
      <c r="B5420">
        <v>20241012</v>
      </c>
      <c r="C5420">
        <v>490114</v>
      </c>
      <c r="D5420" t="s">
        <v>6190</v>
      </c>
      <c r="E5420" t="s">
        <v>1194</v>
      </c>
      <c r="F5420">
        <v>0</v>
      </c>
      <c r="G5420">
        <v>-57952200</v>
      </c>
    </row>
    <row r="5421" spans="1:7" hidden="1">
      <c r="A5421" t="s">
        <v>132</v>
      </c>
      <c r="B5421">
        <v>20241012</v>
      </c>
      <c r="C5421">
        <v>490114</v>
      </c>
      <c r="D5421" t="s">
        <v>6190</v>
      </c>
      <c r="E5421" t="s">
        <v>1181</v>
      </c>
      <c r="F5421">
        <v>45</v>
      </c>
      <c r="G5421">
        <v>8900236</v>
      </c>
    </row>
    <row r="5422" spans="1:7" hidden="1">
      <c r="A5422" t="s">
        <v>132</v>
      </c>
      <c r="B5422">
        <v>20241012</v>
      </c>
      <c r="C5422">
        <v>490114</v>
      </c>
      <c r="D5422" t="s">
        <v>6190</v>
      </c>
      <c r="E5422" t="s">
        <v>1084</v>
      </c>
      <c r="F5422">
        <v>51</v>
      </c>
      <c r="G5422">
        <v>12585207</v>
      </c>
    </row>
    <row r="5423" spans="1:7" hidden="1">
      <c r="A5423" t="s">
        <v>132</v>
      </c>
      <c r="B5423">
        <v>20241012</v>
      </c>
      <c r="C5423">
        <v>490114</v>
      </c>
      <c r="D5423" t="s">
        <v>6190</v>
      </c>
      <c r="E5423" t="s">
        <v>1035</v>
      </c>
      <c r="F5423">
        <v>448</v>
      </c>
      <c r="G5423">
        <v>11085800</v>
      </c>
    </row>
    <row r="5424" spans="1:7" hidden="1">
      <c r="A5424" t="s">
        <v>132</v>
      </c>
      <c r="B5424">
        <v>20241012</v>
      </c>
      <c r="C5424">
        <v>490114</v>
      </c>
      <c r="D5424" t="s">
        <v>6190</v>
      </c>
      <c r="E5424" t="s">
        <v>1066</v>
      </c>
      <c r="F5424">
        <v>87</v>
      </c>
      <c r="G5424">
        <v>10610186</v>
      </c>
    </row>
    <row r="5425" spans="1:7" hidden="1">
      <c r="A5425" t="s">
        <v>132</v>
      </c>
      <c r="B5425">
        <v>20241012</v>
      </c>
      <c r="C5425">
        <v>490114</v>
      </c>
      <c r="D5425" t="s">
        <v>6190</v>
      </c>
      <c r="E5425" t="s">
        <v>1064</v>
      </c>
      <c r="F5425">
        <v>0</v>
      </c>
      <c r="G5425">
        <v>-771224</v>
      </c>
    </row>
    <row r="5426" spans="1:7" hidden="1">
      <c r="A5426" t="s">
        <v>132</v>
      </c>
      <c r="B5426">
        <v>20241012</v>
      </c>
      <c r="C5426">
        <v>490114</v>
      </c>
      <c r="D5426" t="s">
        <v>6190</v>
      </c>
      <c r="E5426" t="s">
        <v>1092</v>
      </c>
      <c r="F5426">
        <v>0</v>
      </c>
      <c r="G5426">
        <v>-17321939</v>
      </c>
    </row>
    <row r="5427" spans="1:7" hidden="1">
      <c r="A5427" t="s">
        <v>132</v>
      </c>
      <c r="B5427">
        <v>20241012</v>
      </c>
      <c r="C5427">
        <v>490114</v>
      </c>
      <c r="D5427" t="s">
        <v>6190</v>
      </c>
      <c r="E5427" t="s">
        <v>9048</v>
      </c>
      <c r="F5427">
        <v>36</v>
      </c>
      <c r="G5427">
        <v>2174917</v>
      </c>
    </row>
    <row r="5428" spans="1:7" hidden="1">
      <c r="A5428" t="s">
        <v>132</v>
      </c>
      <c r="B5428">
        <v>20241012</v>
      </c>
      <c r="C5428">
        <v>490114</v>
      </c>
      <c r="D5428" t="s">
        <v>6190</v>
      </c>
      <c r="E5428" t="s">
        <v>8342</v>
      </c>
      <c r="F5428">
        <v>87</v>
      </c>
      <c r="G5428">
        <v>49621481</v>
      </c>
    </row>
    <row r="5429" spans="1:7" hidden="1">
      <c r="A5429" t="s">
        <v>132</v>
      </c>
      <c r="B5429">
        <v>20241012</v>
      </c>
      <c r="C5429">
        <v>490114</v>
      </c>
      <c r="D5429" t="s">
        <v>6190</v>
      </c>
      <c r="E5429" t="s">
        <v>1124</v>
      </c>
      <c r="F5429">
        <v>9</v>
      </c>
      <c r="G5429">
        <v>-134385</v>
      </c>
    </row>
    <row r="5430" spans="1:7" hidden="1">
      <c r="A5430" t="s">
        <v>132</v>
      </c>
      <c r="B5430">
        <v>20241012</v>
      </c>
      <c r="C5430">
        <v>490114</v>
      </c>
      <c r="D5430" t="s">
        <v>6190</v>
      </c>
      <c r="E5430" t="s">
        <v>1186</v>
      </c>
      <c r="F5430">
        <v>141</v>
      </c>
      <c r="G5430">
        <v>24297225</v>
      </c>
    </row>
    <row r="5431" spans="1:7" hidden="1">
      <c r="A5431" t="s">
        <v>132</v>
      </c>
      <c r="B5431">
        <v>20241012</v>
      </c>
      <c r="C5431">
        <v>490114</v>
      </c>
      <c r="D5431" t="s">
        <v>6190</v>
      </c>
      <c r="E5431" t="s">
        <v>1582</v>
      </c>
      <c r="F5431">
        <v>141</v>
      </c>
      <c r="G5431">
        <v>-469708</v>
      </c>
    </row>
    <row r="5432" spans="1:7" hidden="1">
      <c r="A5432" t="s">
        <v>132</v>
      </c>
      <c r="B5432">
        <v>20241012</v>
      </c>
      <c r="C5432">
        <v>490114</v>
      </c>
      <c r="D5432" t="s">
        <v>6190</v>
      </c>
      <c r="E5432" t="s">
        <v>8333</v>
      </c>
      <c r="F5432">
        <v>0</v>
      </c>
      <c r="G5432">
        <v>-379</v>
      </c>
    </row>
    <row r="5433" spans="1:7" hidden="1">
      <c r="A5433" t="s">
        <v>132</v>
      </c>
      <c r="B5433">
        <v>20241012</v>
      </c>
      <c r="C5433">
        <v>490114</v>
      </c>
      <c r="D5433" t="s">
        <v>6190</v>
      </c>
      <c r="E5433" t="s">
        <v>1583</v>
      </c>
      <c r="F5433">
        <v>3</v>
      </c>
      <c r="G5433">
        <v>-151918</v>
      </c>
    </row>
    <row r="5434" spans="1:7" hidden="1">
      <c r="A5434" t="s">
        <v>132</v>
      </c>
      <c r="B5434">
        <v>20241012</v>
      </c>
      <c r="C5434">
        <v>490114</v>
      </c>
      <c r="D5434" t="s">
        <v>6190</v>
      </c>
      <c r="E5434" t="s">
        <v>1207</v>
      </c>
      <c r="F5434">
        <v>0</v>
      </c>
      <c r="G5434">
        <v>-5587</v>
      </c>
    </row>
    <row r="5435" spans="1:7" hidden="1">
      <c r="A5435" t="s">
        <v>132</v>
      </c>
      <c r="B5435">
        <v>20241012</v>
      </c>
      <c r="C5435">
        <v>490114</v>
      </c>
      <c r="D5435" t="s">
        <v>6190</v>
      </c>
      <c r="E5435" t="s">
        <v>8358</v>
      </c>
      <c r="F5435">
        <v>0</v>
      </c>
      <c r="G5435">
        <v>-17688072</v>
      </c>
    </row>
    <row r="5436" spans="1:7" hidden="1">
      <c r="A5436" t="s">
        <v>132</v>
      </c>
      <c r="B5436">
        <v>20241013</v>
      </c>
      <c r="C5436">
        <v>490114</v>
      </c>
      <c r="D5436" t="s">
        <v>6190</v>
      </c>
      <c r="E5436" t="s">
        <v>1184</v>
      </c>
      <c r="F5436">
        <v>0</v>
      </c>
      <c r="G5436">
        <v>-339139</v>
      </c>
    </row>
    <row r="5437" spans="1:7" hidden="1">
      <c r="A5437" t="s">
        <v>132</v>
      </c>
      <c r="B5437">
        <v>20241013</v>
      </c>
      <c r="C5437">
        <v>490114</v>
      </c>
      <c r="D5437" t="s">
        <v>6190</v>
      </c>
      <c r="E5437" t="s">
        <v>1581</v>
      </c>
      <c r="F5437">
        <v>66</v>
      </c>
      <c r="G5437">
        <v>-22090140</v>
      </c>
    </row>
    <row r="5438" spans="1:7" hidden="1">
      <c r="A5438" t="s">
        <v>132</v>
      </c>
      <c r="B5438">
        <v>20241013</v>
      </c>
      <c r="C5438">
        <v>490114</v>
      </c>
      <c r="D5438" t="s">
        <v>6190</v>
      </c>
      <c r="E5438" t="s">
        <v>1085</v>
      </c>
      <c r="F5438">
        <v>0</v>
      </c>
      <c r="G5438">
        <v>-2337578</v>
      </c>
    </row>
    <row r="5439" spans="1:7" hidden="1">
      <c r="A5439" t="s">
        <v>132</v>
      </c>
      <c r="B5439">
        <v>20241013</v>
      </c>
      <c r="C5439">
        <v>490114</v>
      </c>
      <c r="D5439" t="s">
        <v>6190</v>
      </c>
      <c r="E5439" t="s">
        <v>1194</v>
      </c>
      <c r="F5439">
        <v>0</v>
      </c>
      <c r="G5439">
        <v>-57952200</v>
      </c>
    </row>
    <row r="5440" spans="1:7" hidden="1">
      <c r="A5440" t="s">
        <v>132</v>
      </c>
      <c r="B5440">
        <v>20241013</v>
      </c>
      <c r="C5440">
        <v>490114</v>
      </c>
      <c r="D5440" t="s">
        <v>6190</v>
      </c>
      <c r="E5440" t="s">
        <v>1181</v>
      </c>
      <c r="F5440">
        <v>45</v>
      </c>
      <c r="G5440">
        <v>8900281</v>
      </c>
    </row>
    <row r="5441" spans="1:7" hidden="1">
      <c r="A5441" t="s">
        <v>132</v>
      </c>
      <c r="B5441">
        <v>20241013</v>
      </c>
      <c r="C5441">
        <v>490114</v>
      </c>
      <c r="D5441" t="s">
        <v>6190</v>
      </c>
      <c r="E5441" t="s">
        <v>1084</v>
      </c>
      <c r="F5441">
        <v>51</v>
      </c>
      <c r="G5441">
        <v>12585258</v>
      </c>
    </row>
    <row r="5442" spans="1:7" hidden="1">
      <c r="A5442" t="s">
        <v>132</v>
      </c>
      <c r="B5442">
        <v>20241013</v>
      </c>
      <c r="C5442">
        <v>490114</v>
      </c>
      <c r="D5442" t="s">
        <v>6190</v>
      </c>
      <c r="E5442" t="s">
        <v>1035</v>
      </c>
      <c r="F5442">
        <v>448</v>
      </c>
      <c r="G5442">
        <v>11086248</v>
      </c>
    </row>
    <row r="5443" spans="1:7" hidden="1">
      <c r="A5443" t="s">
        <v>132</v>
      </c>
      <c r="B5443">
        <v>20241013</v>
      </c>
      <c r="C5443">
        <v>490114</v>
      </c>
      <c r="D5443" t="s">
        <v>6190</v>
      </c>
      <c r="E5443" t="s">
        <v>1066</v>
      </c>
      <c r="F5443">
        <v>87</v>
      </c>
      <c r="G5443">
        <v>10610273</v>
      </c>
    </row>
    <row r="5444" spans="1:7" hidden="1">
      <c r="A5444" t="s">
        <v>132</v>
      </c>
      <c r="B5444">
        <v>20241013</v>
      </c>
      <c r="C5444">
        <v>490114</v>
      </c>
      <c r="D5444" t="s">
        <v>6190</v>
      </c>
      <c r="E5444" t="s">
        <v>1064</v>
      </c>
      <c r="F5444">
        <v>0</v>
      </c>
      <c r="G5444">
        <v>-771224</v>
      </c>
    </row>
    <row r="5445" spans="1:7" hidden="1">
      <c r="A5445" t="s">
        <v>132</v>
      </c>
      <c r="B5445">
        <v>20241013</v>
      </c>
      <c r="C5445">
        <v>490114</v>
      </c>
      <c r="D5445" t="s">
        <v>6190</v>
      </c>
      <c r="E5445" t="s">
        <v>1092</v>
      </c>
      <c r="F5445">
        <v>0</v>
      </c>
      <c r="G5445">
        <v>-17321939</v>
      </c>
    </row>
    <row r="5446" spans="1:7" hidden="1">
      <c r="A5446" t="s">
        <v>132</v>
      </c>
      <c r="B5446">
        <v>20241013</v>
      </c>
      <c r="C5446">
        <v>490114</v>
      </c>
      <c r="D5446" t="s">
        <v>6190</v>
      </c>
      <c r="E5446" t="s">
        <v>9048</v>
      </c>
      <c r="F5446">
        <v>36</v>
      </c>
      <c r="G5446">
        <v>2174953</v>
      </c>
    </row>
    <row r="5447" spans="1:7" hidden="1">
      <c r="A5447" t="s">
        <v>132</v>
      </c>
      <c r="B5447">
        <v>20241013</v>
      </c>
      <c r="C5447">
        <v>490114</v>
      </c>
      <c r="D5447" t="s">
        <v>6190</v>
      </c>
      <c r="E5447" t="s">
        <v>8342</v>
      </c>
      <c r="F5447">
        <v>87</v>
      </c>
      <c r="G5447">
        <v>49621568</v>
      </c>
    </row>
    <row r="5448" spans="1:7" hidden="1">
      <c r="A5448" t="s">
        <v>132</v>
      </c>
      <c r="B5448">
        <v>20241013</v>
      </c>
      <c r="C5448">
        <v>490114</v>
      </c>
      <c r="D5448" t="s">
        <v>6190</v>
      </c>
      <c r="E5448" t="s">
        <v>1124</v>
      </c>
      <c r="F5448">
        <v>9</v>
      </c>
      <c r="G5448">
        <v>-134376</v>
      </c>
    </row>
    <row r="5449" spans="1:7" hidden="1">
      <c r="A5449" t="s">
        <v>132</v>
      </c>
      <c r="B5449">
        <v>20241013</v>
      </c>
      <c r="C5449">
        <v>490114</v>
      </c>
      <c r="D5449" t="s">
        <v>6190</v>
      </c>
      <c r="E5449" t="s">
        <v>1186</v>
      </c>
      <c r="F5449">
        <v>141</v>
      </c>
      <c r="G5449">
        <v>24297366</v>
      </c>
    </row>
    <row r="5450" spans="1:7" hidden="1">
      <c r="A5450" t="s">
        <v>132</v>
      </c>
      <c r="B5450">
        <v>20241013</v>
      </c>
      <c r="C5450">
        <v>490114</v>
      </c>
      <c r="D5450" t="s">
        <v>6190</v>
      </c>
      <c r="E5450" t="s">
        <v>1582</v>
      </c>
      <c r="F5450">
        <v>141</v>
      </c>
      <c r="G5450">
        <v>-469567</v>
      </c>
    </row>
    <row r="5451" spans="1:7" hidden="1">
      <c r="A5451" t="s">
        <v>132</v>
      </c>
      <c r="B5451">
        <v>20241013</v>
      </c>
      <c r="C5451">
        <v>490114</v>
      </c>
      <c r="D5451" t="s">
        <v>6190</v>
      </c>
      <c r="E5451" t="s">
        <v>8333</v>
      </c>
      <c r="F5451">
        <v>0</v>
      </c>
      <c r="G5451">
        <v>-379</v>
      </c>
    </row>
    <row r="5452" spans="1:7" hidden="1">
      <c r="A5452" t="s">
        <v>132</v>
      </c>
      <c r="B5452">
        <v>20241013</v>
      </c>
      <c r="C5452">
        <v>490114</v>
      </c>
      <c r="D5452" t="s">
        <v>6190</v>
      </c>
      <c r="E5452" t="s">
        <v>1583</v>
      </c>
      <c r="F5452">
        <v>3</v>
      </c>
      <c r="G5452">
        <v>-151915</v>
      </c>
    </row>
    <row r="5453" spans="1:7" hidden="1">
      <c r="A5453" t="s">
        <v>132</v>
      </c>
      <c r="B5453">
        <v>20241013</v>
      </c>
      <c r="C5453">
        <v>490114</v>
      </c>
      <c r="D5453" t="s">
        <v>6190</v>
      </c>
      <c r="E5453" t="s">
        <v>1207</v>
      </c>
      <c r="F5453">
        <v>0</v>
      </c>
      <c r="G5453">
        <v>-5587</v>
      </c>
    </row>
    <row r="5454" spans="1:7" hidden="1">
      <c r="A5454" t="s">
        <v>132</v>
      </c>
      <c r="B5454">
        <v>20241013</v>
      </c>
      <c r="C5454">
        <v>490114</v>
      </c>
      <c r="D5454" t="s">
        <v>6190</v>
      </c>
      <c r="E5454" t="s">
        <v>8358</v>
      </c>
      <c r="F5454">
        <v>0</v>
      </c>
      <c r="G5454">
        <v>-17688072</v>
      </c>
    </row>
    <row r="5455" spans="1:7" hidden="1">
      <c r="A5455" t="s">
        <v>132</v>
      </c>
      <c r="B5455">
        <v>20241014</v>
      </c>
      <c r="C5455">
        <v>490114</v>
      </c>
      <c r="D5455" t="s">
        <v>6190</v>
      </c>
      <c r="E5455" t="s">
        <v>1184</v>
      </c>
      <c r="F5455">
        <v>0</v>
      </c>
      <c r="G5455">
        <v>-339139</v>
      </c>
    </row>
    <row r="5456" spans="1:7" hidden="1">
      <c r="A5456" t="s">
        <v>132</v>
      </c>
      <c r="B5456">
        <v>20241014</v>
      </c>
      <c r="C5456">
        <v>490114</v>
      </c>
      <c r="D5456" t="s">
        <v>6190</v>
      </c>
      <c r="E5456" t="s">
        <v>1581</v>
      </c>
      <c r="F5456">
        <v>67</v>
      </c>
      <c r="G5456">
        <v>-22090073</v>
      </c>
    </row>
    <row r="5457" spans="1:7" hidden="1">
      <c r="A5457" t="s">
        <v>132</v>
      </c>
      <c r="B5457">
        <v>20241014</v>
      </c>
      <c r="C5457">
        <v>490114</v>
      </c>
      <c r="D5457" t="s">
        <v>6190</v>
      </c>
      <c r="E5457" t="s">
        <v>1085</v>
      </c>
      <c r="F5457">
        <v>0</v>
      </c>
      <c r="G5457">
        <v>-2337578</v>
      </c>
    </row>
    <row r="5458" spans="1:7" hidden="1">
      <c r="A5458" t="s">
        <v>132</v>
      </c>
      <c r="B5458">
        <v>20241014</v>
      </c>
      <c r="C5458">
        <v>490114</v>
      </c>
      <c r="D5458" t="s">
        <v>6190</v>
      </c>
      <c r="E5458" t="s">
        <v>1194</v>
      </c>
      <c r="F5458">
        <v>0</v>
      </c>
      <c r="G5458">
        <v>-57952200</v>
      </c>
    </row>
    <row r="5459" spans="1:7" hidden="1">
      <c r="A5459" t="s">
        <v>132</v>
      </c>
      <c r="B5459">
        <v>20241014</v>
      </c>
      <c r="C5459">
        <v>490114</v>
      </c>
      <c r="D5459" t="s">
        <v>6190</v>
      </c>
      <c r="E5459" t="s">
        <v>1181</v>
      </c>
      <c r="F5459">
        <v>46</v>
      </c>
      <c r="G5459">
        <v>8900327</v>
      </c>
    </row>
    <row r="5460" spans="1:7" hidden="1">
      <c r="A5460" t="s">
        <v>132</v>
      </c>
      <c r="B5460">
        <v>20241014</v>
      </c>
      <c r="C5460">
        <v>490114</v>
      </c>
      <c r="D5460" t="s">
        <v>6190</v>
      </c>
      <c r="E5460" t="s">
        <v>1084</v>
      </c>
      <c r="F5460">
        <v>52</v>
      </c>
      <c r="G5460">
        <v>12585310</v>
      </c>
    </row>
    <row r="5461" spans="1:7" hidden="1">
      <c r="A5461" t="s">
        <v>132</v>
      </c>
      <c r="B5461">
        <v>20241014</v>
      </c>
      <c r="C5461">
        <v>490114</v>
      </c>
      <c r="D5461" t="s">
        <v>6190</v>
      </c>
      <c r="E5461" t="s">
        <v>1035</v>
      </c>
      <c r="F5461">
        <v>461</v>
      </c>
      <c r="G5461">
        <v>11086709</v>
      </c>
    </row>
    <row r="5462" spans="1:7" hidden="1">
      <c r="A5462" t="s">
        <v>132</v>
      </c>
      <c r="B5462">
        <v>20241014</v>
      </c>
      <c r="C5462">
        <v>490114</v>
      </c>
      <c r="D5462" t="s">
        <v>6190</v>
      </c>
      <c r="E5462" t="s">
        <v>1066</v>
      </c>
      <c r="F5462">
        <v>89</v>
      </c>
      <c r="G5462">
        <v>10610362</v>
      </c>
    </row>
    <row r="5463" spans="1:7" hidden="1">
      <c r="A5463" t="s">
        <v>132</v>
      </c>
      <c r="B5463">
        <v>20241014</v>
      </c>
      <c r="C5463">
        <v>490114</v>
      </c>
      <c r="D5463" t="s">
        <v>6190</v>
      </c>
      <c r="E5463" t="s">
        <v>1064</v>
      </c>
      <c r="F5463">
        <v>0</v>
      </c>
      <c r="G5463">
        <v>-771224</v>
      </c>
    </row>
    <row r="5464" spans="1:7" hidden="1">
      <c r="A5464" t="s">
        <v>132</v>
      </c>
      <c r="B5464">
        <v>20241014</v>
      </c>
      <c r="C5464">
        <v>490114</v>
      </c>
      <c r="D5464" t="s">
        <v>6190</v>
      </c>
      <c r="E5464" t="s">
        <v>1092</v>
      </c>
      <c r="F5464">
        <v>0</v>
      </c>
      <c r="G5464">
        <v>-17321939</v>
      </c>
    </row>
    <row r="5465" spans="1:7" hidden="1">
      <c r="A5465" t="s">
        <v>132</v>
      </c>
      <c r="B5465">
        <v>20241014</v>
      </c>
      <c r="C5465">
        <v>490114</v>
      </c>
      <c r="D5465" t="s">
        <v>6190</v>
      </c>
      <c r="E5465" t="s">
        <v>9048</v>
      </c>
      <c r="F5465">
        <v>36</v>
      </c>
      <c r="G5465">
        <v>2174989</v>
      </c>
    </row>
    <row r="5466" spans="1:7" hidden="1">
      <c r="A5466" t="s">
        <v>132</v>
      </c>
      <c r="B5466">
        <v>20241014</v>
      </c>
      <c r="C5466">
        <v>490114</v>
      </c>
      <c r="D5466" t="s">
        <v>6190</v>
      </c>
      <c r="E5466" t="s">
        <v>8342</v>
      </c>
      <c r="F5466">
        <v>89</v>
      </c>
      <c r="G5466">
        <v>49621657</v>
      </c>
    </row>
    <row r="5467" spans="1:7" hidden="1">
      <c r="A5467" t="s">
        <v>132</v>
      </c>
      <c r="B5467">
        <v>20241014</v>
      </c>
      <c r="C5467">
        <v>490114</v>
      </c>
      <c r="D5467" t="s">
        <v>6190</v>
      </c>
      <c r="E5467" t="s">
        <v>1124</v>
      </c>
      <c r="F5467">
        <v>9</v>
      </c>
      <c r="G5467">
        <v>-134367</v>
      </c>
    </row>
    <row r="5468" spans="1:7" hidden="1">
      <c r="A5468" t="s">
        <v>132</v>
      </c>
      <c r="B5468">
        <v>20241014</v>
      </c>
      <c r="C5468">
        <v>490114</v>
      </c>
      <c r="D5468" t="s">
        <v>6190</v>
      </c>
      <c r="E5468" t="s">
        <v>1186</v>
      </c>
      <c r="F5468">
        <v>144</v>
      </c>
      <c r="G5468">
        <v>24297510</v>
      </c>
    </row>
    <row r="5469" spans="1:7" hidden="1">
      <c r="A5469" t="s">
        <v>132</v>
      </c>
      <c r="B5469">
        <v>20241014</v>
      </c>
      <c r="C5469">
        <v>490114</v>
      </c>
      <c r="D5469" t="s">
        <v>6190</v>
      </c>
      <c r="E5469" t="s">
        <v>1582</v>
      </c>
      <c r="F5469">
        <v>144</v>
      </c>
      <c r="G5469">
        <v>-469423</v>
      </c>
    </row>
    <row r="5470" spans="1:7" hidden="1">
      <c r="A5470" t="s">
        <v>132</v>
      </c>
      <c r="B5470">
        <v>20241014</v>
      </c>
      <c r="C5470">
        <v>490114</v>
      </c>
      <c r="D5470" t="s">
        <v>6190</v>
      </c>
      <c r="E5470" t="s">
        <v>8333</v>
      </c>
      <c r="F5470">
        <v>0</v>
      </c>
      <c r="G5470">
        <v>-379</v>
      </c>
    </row>
    <row r="5471" spans="1:7" hidden="1">
      <c r="A5471" t="s">
        <v>132</v>
      </c>
      <c r="B5471">
        <v>20241014</v>
      </c>
      <c r="C5471">
        <v>490114</v>
      </c>
      <c r="D5471" t="s">
        <v>6190</v>
      </c>
      <c r="E5471" t="s">
        <v>1583</v>
      </c>
      <c r="F5471">
        <v>3</v>
      </c>
      <c r="G5471">
        <v>-151912</v>
      </c>
    </row>
    <row r="5472" spans="1:7" hidden="1">
      <c r="A5472" t="s">
        <v>132</v>
      </c>
      <c r="B5472">
        <v>20241014</v>
      </c>
      <c r="C5472">
        <v>490114</v>
      </c>
      <c r="D5472" t="s">
        <v>6190</v>
      </c>
      <c r="E5472" t="s">
        <v>1207</v>
      </c>
      <c r="F5472">
        <v>0</v>
      </c>
      <c r="G5472">
        <v>-5587</v>
      </c>
    </row>
    <row r="5473" spans="1:7" hidden="1">
      <c r="A5473" t="s">
        <v>132</v>
      </c>
      <c r="B5473">
        <v>20241014</v>
      </c>
      <c r="C5473">
        <v>490114</v>
      </c>
      <c r="D5473" t="s">
        <v>6190</v>
      </c>
      <c r="E5473" t="s">
        <v>8358</v>
      </c>
      <c r="F5473">
        <v>0</v>
      </c>
      <c r="G5473">
        <v>-17688072</v>
      </c>
    </row>
    <row r="5474" spans="1:7" hidden="1">
      <c r="A5474" t="s">
        <v>132</v>
      </c>
      <c r="B5474">
        <v>20241015</v>
      </c>
      <c r="C5474">
        <v>490114</v>
      </c>
      <c r="D5474" t="s">
        <v>6190</v>
      </c>
      <c r="E5474" t="s">
        <v>1184</v>
      </c>
      <c r="F5474">
        <v>0</v>
      </c>
      <c r="G5474">
        <v>-339139</v>
      </c>
    </row>
    <row r="5475" spans="1:7" hidden="1">
      <c r="A5475" t="s">
        <v>132</v>
      </c>
      <c r="B5475">
        <v>20241015</v>
      </c>
      <c r="C5475">
        <v>490114</v>
      </c>
      <c r="D5475" t="s">
        <v>6190</v>
      </c>
      <c r="E5475" t="s">
        <v>1581</v>
      </c>
      <c r="F5475">
        <v>68</v>
      </c>
      <c r="G5475">
        <v>-22090005</v>
      </c>
    </row>
    <row r="5476" spans="1:7" hidden="1">
      <c r="A5476" t="s">
        <v>132</v>
      </c>
      <c r="B5476">
        <v>20241015</v>
      </c>
      <c r="C5476">
        <v>490114</v>
      </c>
      <c r="D5476" t="s">
        <v>6190</v>
      </c>
      <c r="E5476" t="s">
        <v>1085</v>
      </c>
      <c r="F5476">
        <v>0</v>
      </c>
      <c r="G5476">
        <v>-2337578</v>
      </c>
    </row>
    <row r="5477" spans="1:7" hidden="1">
      <c r="A5477" t="s">
        <v>132</v>
      </c>
      <c r="B5477">
        <v>20241015</v>
      </c>
      <c r="C5477">
        <v>490114</v>
      </c>
      <c r="D5477" t="s">
        <v>6190</v>
      </c>
      <c r="E5477" t="s">
        <v>1194</v>
      </c>
      <c r="F5477">
        <v>0</v>
      </c>
      <c r="G5477">
        <v>-57952200</v>
      </c>
    </row>
    <row r="5478" spans="1:7" hidden="1">
      <c r="A5478" t="s">
        <v>132</v>
      </c>
      <c r="B5478">
        <v>20241015</v>
      </c>
      <c r="C5478">
        <v>490114</v>
      </c>
      <c r="D5478" t="s">
        <v>6190</v>
      </c>
      <c r="E5478" t="s">
        <v>1181</v>
      </c>
      <c r="F5478">
        <v>46</v>
      </c>
      <c r="G5478">
        <v>8900373</v>
      </c>
    </row>
    <row r="5479" spans="1:7" hidden="1">
      <c r="A5479" t="s">
        <v>132</v>
      </c>
      <c r="B5479">
        <v>20241015</v>
      </c>
      <c r="C5479">
        <v>490114</v>
      </c>
      <c r="D5479" t="s">
        <v>6190</v>
      </c>
      <c r="E5479" t="s">
        <v>1084</v>
      </c>
      <c r="F5479">
        <v>52</v>
      </c>
      <c r="G5479">
        <v>12585362</v>
      </c>
    </row>
    <row r="5480" spans="1:7" hidden="1">
      <c r="A5480" t="s">
        <v>132</v>
      </c>
      <c r="B5480">
        <v>20241015</v>
      </c>
      <c r="C5480">
        <v>490114</v>
      </c>
      <c r="D5480" t="s">
        <v>6190</v>
      </c>
      <c r="E5480" t="s">
        <v>1035</v>
      </c>
      <c r="F5480">
        <v>466</v>
      </c>
      <c r="G5480">
        <v>11087175</v>
      </c>
    </row>
    <row r="5481" spans="1:7" hidden="1">
      <c r="A5481" t="s">
        <v>132</v>
      </c>
      <c r="B5481">
        <v>20241015</v>
      </c>
      <c r="C5481">
        <v>490114</v>
      </c>
      <c r="D5481" t="s">
        <v>6190</v>
      </c>
      <c r="E5481" t="s">
        <v>1066</v>
      </c>
      <c r="F5481">
        <v>89</v>
      </c>
      <c r="G5481">
        <v>10610451</v>
      </c>
    </row>
    <row r="5482" spans="1:7" hidden="1">
      <c r="A5482" t="s">
        <v>132</v>
      </c>
      <c r="B5482">
        <v>20241015</v>
      </c>
      <c r="C5482">
        <v>490114</v>
      </c>
      <c r="D5482" t="s">
        <v>6190</v>
      </c>
      <c r="E5482" t="s">
        <v>1064</v>
      </c>
      <c r="F5482">
        <v>0</v>
      </c>
      <c r="G5482">
        <v>-771224</v>
      </c>
    </row>
    <row r="5483" spans="1:7" hidden="1">
      <c r="A5483" t="s">
        <v>132</v>
      </c>
      <c r="B5483">
        <v>20241015</v>
      </c>
      <c r="C5483">
        <v>490114</v>
      </c>
      <c r="D5483" t="s">
        <v>6190</v>
      </c>
      <c r="E5483" t="s">
        <v>1092</v>
      </c>
      <c r="F5483">
        <v>0</v>
      </c>
      <c r="G5483">
        <v>-17321939</v>
      </c>
    </row>
    <row r="5484" spans="1:7" hidden="1">
      <c r="A5484" t="s">
        <v>132</v>
      </c>
      <c r="B5484">
        <v>20241015</v>
      </c>
      <c r="C5484">
        <v>490114</v>
      </c>
      <c r="D5484" t="s">
        <v>6190</v>
      </c>
      <c r="E5484" t="s">
        <v>9048</v>
      </c>
      <c r="F5484">
        <v>37</v>
      </c>
      <c r="G5484">
        <v>2175026</v>
      </c>
    </row>
    <row r="5485" spans="1:7" hidden="1">
      <c r="A5485" t="s">
        <v>132</v>
      </c>
      <c r="B5485">
        <v>20241015</v>
      </c>
      <c r="C5485">
        <v>490114</v>
      </c>
      <c r="D5485" t="s">
        <v>6190</v>
      </c>
      <c r="E5485" t="s">
        <v>8342</v>
      </c>
      <c r="F5485">
        <v>89</v>
      </c>
      <c r="G5485">
        <v>49621746</v>
      </c>
    </row>
    <row r="5486" spans="1:7" hidden="1">
      <c r="A5486" t="s">
        <v>132</v>
      </c>
      <c r="B5486">
        <v>20241015</v>
      </c>
      <c r="C5486">
        <v>490114</v>
      </c>
      <c r="D5486" t="s">
        <v>6190</v>
      </c>
      <c r="E5486" t="s">
        <v>1124</v>
      </c>
      <c r="F5486">
        <v>9</v>
      </c>
      <c r="G5486">
        <v>-134358</v>
      </c>
    </row>
    <row r="5487" spans="1:7" hidden="1">
      <c r="A5487" t="s">
        <v>132</v>
      </c>
      <c r="B5487">
        <v>20241015</v>
      </c>
      <c r="C5487">
        <v>490114</v>
      </c>
      <c r="D5487" t="s">
        <v>6190</v>
      </c>
      <c r="E5487" t="s">
        <v>1186</v>
      </c>
      <c r="F5487">
        <v>145</v>
      </c>
      <c r="G5487">
        <v>24297655</v>
      </c>
    </row>
    <row r="5488" spans="1:7" hidden="1">
      <c r="A5488" t="s">
        <v>132</v>
      </c>
      <c r="B5488">
        <v>20241015</v>
      </c>
      <c r="C5488">
        <v>490114</v>
      </c>
      <c r="D5488" t="s">
        <v>6190</v>
      </c>
      <c r="E5488" t="s">
        <v>1582</v>
      </c>
      <c r="F5488">
        <v>145</v>
      </c>
      <c r="G5488">
        <v>-469278</v>
      </c>
    </row>
    <row r="5489" spans="1:7" hidden="1">
      <c r="A5489" t="s">
        <v>132</v>
      </c>
      <c r="B5489">
        <v>20241015</v>
      </c>
      <c r="C5489">
        <v>490114</v>
      </c>
      <c r="D5489" t="s">
        <v>6190</v>
      </c>
      <c r="E5489" t="s">
        <v>8333</v>
      </c>
      <c r="F5489">
        <v>0</v>
      </c>
      <c r="G5489">
        <v>-379</v>
      </c>
    </row>
    <row r="5490" spans="1:7" hidden="1">
      <c r="A5490" t="s">
        <v>132</v>
      </c>
      <c r="B5490">
        <v>20241015</v>
      </c>
      <c r="C5490">
        <v>490114</v>
      </c>
      <c r="D5490" t="s">
        <v>6190</v>
      </c>
      <c r="E5490" t="s">
        <v>1583</v>
      </c>
      <c r="F5490">
        <v>3</v>
      </c>
      <c r="G5490">
        <v>-151909</v>
      </c>
    </row>
    <row r="5491" spans="1:7" hidden="1">
      <c r="A5491" t="s">
        <v>132</v>
      </c>
      <c r="B5491">
        <v>20241015</v>
      </c>
      <c r="C5491">
        <v>490114</v>
      </c>
      <c r="D5491" t="s">
        <v>6190</v>
      </c>
      <c r="E5491" t="s">
        <v>1207</v>
      </c>
      <c r="F5491">
        <v>0</v>
      </c>
      <c r="G5491">
        <v>-5587</v>
      </c>
    </row>
    <row r="5492" spans="1:7" hidden="1">
      <c r="A5492" t="s">
        <v>132</v>
      </c>
      <c r="B5492">
        <v>20241015</v>
      </c>
      <c r="C5492">
        <v>490114</v>
      </c>
      <c r="D5492" t="s">
        <v>6190</v>
      </c>
      <c r="E5492" t="s">
        <v>8358</v>
      </c>
      <c r="F5492">
        <v>0</v>
      </c>
      <c r="G5492">
        <v>-17688072</v>
      </c>
    </row>
    <row r="5493" spans="1:7" hidden="1">
      <c r="A5493" t="s">
        <v>132</v>
      </c>
      <c r="B5493">
        <v>20241016</v>
      </c>
      <c r="C5493">
        <v>490114</v>
      </c>
      <c r="D5493" t="s">
        <v>6190</v>
      </c>
      <c r="E5493" t="s">
        <v>1184</v>
      </c>
      <c r="F5493">
        <v>0</v>
      </c>
      <c r="G5493">
        <v>-339139</v>
      </c>
    </row>
    <row r="5494" spans="1:7" hidden="1">
      <c r="A5494" t="s">
        <v>132</v>
      </c>
      <c r="B5494">
        <v>20241016</v>
      </c>
      <c r="C5494">
        <v>490114</v>
      </c>
      <c r="D5494" t="s">
        <v>6190</v>
      </c>
      <c r="E5494" t="s">
        <v>1581</v>
      </c>
      <c r="F5494">
        <v>66</v>
      </c>
      <c r="G5494">
        <v>-22089939</v>
      </c>
    </row>
    <row r="5495" spans="1:7" hidden="1">
      <c r="A5495" t="s">
        <v>132</v>
      </c>
      <c r="B5495">
        <v>20241016</v>
      </c>
      <c r="C5495">
        <v>490114</v>
      </c>
      <c r="D5495" t="s">
        <v>6190</v>
      </c>
      <c r="E5495" t="s">
        <v>1085</v>
      </c>
      <c r="F5495">
        <v>0</v>
      </c>
      <c r="G5495">
        <v>-2337578</v>
      </c>
    </row>
    <row r="5496" spans="1:7" hidden="1">
      <c r="A5496" t="s">
        <v>132</v>
      </c>
      <c r="B5496">
        <v>20241016</v>
      </c>
      <c r="C5496">
        <v>490114</v>
      </c>
      <c r="D5496" t="s">
        <v>6190</v>
      </c>
      <c r="E5496" t="s">
        <v>1194</v>
      </c>
      <c r="F5496">
        <v>0</v>
      </c>
      <c r="G5496">
        <v>-57952200</v>
      </c>
    </row>
    <row r="5497" spans="1:7" hidden="1">
      <c r="A5497" t="s">
        <v>132</v>
      </c>
      <c r="B5497">
        <v>20241016</v>
      </c>
      <c r="C5497">
        <v>490114</v>
      </c>
      <c r="D5497" t="s">
        <v>6190</v>
      </c>
      <c r="E5497" t="s">
        <v>1181</v>
      </c>
      <c r="F5497">
        <v>45</v>
      </c>
      <c r="G5497">
        <v>8900418</v>
      </c>
    </row>
    <row r="5498" spans="1:7" hidden="1">
      <c r="A5498" t="s">
        <v>132</v>
      </c>
      <c r="B5498">
        <v>20241016</v>
      </c>
      <c r="C5498">
        <v>490114</v>
      </c>
      <c r="D5498" t="s">
        <v>6190</v>
      </c>
      <c r="E5498" t="s">
        <v>1084</v>
      </c>
      <c r="F5498">
        <v>51</v>
      </c>
      <c r="G5498">
        <v>12585413</v>
      </c>
    </row>
    <row r="5499" spans="1:7" hidden="1">
      <c r="A5499" t="s">
        <v>132</v>
      </c>
      <c r="B5499">
        <v>20241016</v>
      </c>
      <c r="C5499">
        <v>490114</v>
      </c>
      <c r="D5499" t="s">
        <v>6190</v>
      </c>
      <c r="E5499" t="s">
        <v>1035</v>
      </c>
      <c r="F5499">
        <v>457</v>
      </c>
      <c r="G5499">
        <v>11087632</v>
      </c>
    </row>
    <row r="5500" spans="1:7" hidden="1">
      <c r="A5500" t="s">
        <v>132</v>
      </c>
      <c r="B5500">
        <v>20241016</v>
      </c>
      <c r="C5500">
        <v>490114</v>
      </c>
      <c r="D5500" t="s">
        <v>6190</v>
      </c>
      <c r="E5500" t="s">
        <v>1066</v>
      </c>
      <c r="F5500">
        <v>88</v>
      </c>
      <c r="G5500">
        <v>10610539</v>
      </c>
    </row>
    <row r="5501" spans="1:7" hidden="1">
      <c r="A5501" t="s">
        <v>132</v>
      </c>
      <c r="B5501">
        <v>20241016</v>
      </c>
      <c r="C5501">
        <v>490114</v>
      </c>
      <c r="D5501" t="s">
        <v>6190</v>
      </c>
      <c r="E5501" t="s">
        <v>1064</v>
      </c>
      <c r="F5501">
        <v>0</v>
      </c>
      <c r="G5501">
        <v>-771224</v>
      </c>
    </row>
    <row r="5502" spans="1:7" hidden="1">
      <c r="A5502" t="s">
        <v>132</v>
      </c>
      <c r="B5502">
        <v>20241016</v>
      </c>
      <c r="C5502">
        <v>490114</v>
      </c>
      <c r="D5502" t="s">
        <v>6190</v>
      </c>
      <c r="E5502" t="s">
        <v>1092</v>
      </c>
      <c r="F5502">
        <v>0</v>
      </c>
      <c r="G5502">
        <v>-17321939</v>
      </c>
    </row>
    <row r="5503" spans="1:7" hidden="1">
      <c r="A5503" t="s">
        <v>132</v>
      </c>
      <c r="B5503">
        <v>20241016</v>
      </c>
      <c r="C5503">
        <v>490114</v>
      </c>
      <c r="D5503" t="s">
        <v>6190</v>
      </c>
      <c r="E5503" t="s">
        <v>9048</v>
      </c>
      <c r="F5503">
        <v>36</v>
      </c>
      <c r="G5503">
        <v>2175062</v>
      </c>
    </row>
    <row r="5504" spans="1:7" hidden="1">
      <c r="A5504" t="s">
        <v>132</v>
      </c>
      <c r="B5504">
        <v>20241016</v>
      </c>
      <c r="C5504">
        <v>490114</v>
      </c>
      <c r="D5504" t="s">
        <v>6190</v>
      </c>
      <c r="E5504" t="s">
        <v>8342</v>
      </c>
      <c r="F5504">
        <v>88</v>
      </c>
      <c r="G5504">
        <v>49621834</v>
      </c>
    </row>
    <row r="5505" spans="1:7" hidden="1">
      <c r="A5505" t="s">
        <v>132</v>
      </c>
      <c r="B5505">
        <v>20241016</v>
      </c>
      <c r="C5505">
        <v>490114</v>
      </c>
      <c r="D5505" t="s">
        <v>6190</v>
      </c>
      <c r="E5505" t="s">
        <v>1124</v>
      </c>
      <c r="F5505">
        <v>9</v>
      </c>
      <c r="G5505">
        <v>-134349</v>
      </c>
    </row>
    <row r="5506" spans="1:7" hidden="1">
      <c r="A5506" t="s">
        <v>132</v>
      </c>
      <c r="B5506">
        <v>20241016</v>
      </c>
      <c r="C5506">
        <v>490114</v>
      </c>
      <c r="D5506" t="s">
        <v>6190</v>
      </c>
      <c r="E5506" t="s">
        <v>1186</v>
      </c>
      <c r="F5506">
        <v>142</v>
      </c>
      <c r="G5506">
        <v>24297797</v>
      </c>
    </row>
    <row r="5507" spans="1:7" hidden="1">
      <c r="A5507" t="s">
        <v>132</v>
      </c>
      <c r="B5507">
        <v>20241016</v>
      </c>
      <c r="C5507">
        <v>490114</v>
      </c>
      <c r="D5507" t="s">
        <v>6190</v>
      </c>
      <c r="E5507" t="s">
        <v>1582</v>
      </c>
      <c r="F5507">
        <v>142</v>
      </c>
      <c r="G5507">
        <v>-469136</v>
      </c>
    </row>
    <row r="5508" spans="1:7" hidden="1">
      <c r="A5508" t="s">
        <v>132</v>
      </c>
      <c r="B5508">
        <v>20241016</v>
      </c>
      <c r="C5508">
        <v>490114</v>
      </c>
      <c r="D5508" t="s">
        <v>6190</v>
      </c>
      <c r="E5508" t="s">
        <v>8333</v>
      </c>
      <c r="F5508">
        <v>0</v>
      </c>
      <c r="G5508">
        <v>-379</v>
      </c>
    </row>
    <row r="5509" spans="1:7" hidden="1">
      <c r="A5509" t="s">
        <v>132</v>
      </c>
      <c r="B5509">
        <v>20241016</v>
      </c>
      <c r="C5509">
        <v>490114</v>
      </c>
      <c r="D5509" t="s">
        <v>6190</v>
      </c>
      <c r="E5509" t="s">
        <v>1583</v>
      </c>
      <c r="F5509">
        <v>3</v>
      </c>
      <c r="G5509">
        <v>-151906</v>
      </c>
    </row>
    <row r="5510" spans="1:7" hidden="1">
      <c r="A5510" t="s">
        <v>132</v>
      </c>
      <c r="B5510">
        <v>20241016</v>
      </c>
      <c r="C5510">
        <v>490114</v>
      </c>
      <c r="D5510" t="s">
        <v>6190</v>
      </c>
      <c r="E5510" t="s">
        <v>1207</v>
      </c>
      <c r="F5510">
        <v>0</v>
      </c>
      <c r="G5510">
        <v>-5587</v>
      </c>
    </row>
    <row r="5511" spans="1:7" hidden="1">
      <c r="A5511" t="s">
        <v>132</v>
      </c>
      <c r="B5511">
        <v>20241016</v>
      </c>
      <c r="C5511">
        <v>490114</v>
      </c>
      <c r="D5511" t="s">
        <v>6190</v>
      </c>
      <c r="E5511" t="s">
        <v>8358</v>
      </c>
      <c r="F5511">
        <v>0</v>
      </c>
      <c r="G5511">
        <v>-17688072</v>
      </c>
    </row>
    <row r="5512" spans="1:7" hidden="1">
      <c r="A5512" t="s">
        <v>132</v>
      </c>
      <c r="B5512">
        <v>20241017</v>
      </c>
      <c r="C5512">
        <v>490114</v>
      </c>
      <c r="D5512" t="s">
        <v>6190</v>
      </c>
      <c r="E5512" t="s">
        <v>1184</v>
      </c>
      <c r="F5512">
        <v>0</v>
      </c>
      <c r="G5512">
        <v>-339139</v>
      </c>
    </row>
    <row r="5513" spans="1:7" hidden="1">
      <c r="A5513" t="s">
        <v>132</v>
      </c>
      <c r="B5513">
        <v>20241017</v>
      </c>
      <c r="C5513">
        <v>490114</v>
      </c>
      <c r="D5513" t="s">
        <v>6190</v>
      </c>
      <c r="E5513" t="s">
        <v>1581</v>
      </c>
      <c r="F5513">
        <v>67</v>
      </c>
      <c r="G5513">
        <v>-22089872</v>
      </c>
    </row>
    <row r="5514" spans="1:7" hidden="1">
      <c r="A5514" t="s">
        <v>132</v>
      </c>
      <c r="B5514">
        <v>20241017</v>
      </c>
      <c r="C5514">
        <v>490114</v>
      </c>
      <c r="D5514" t="s">
        <v>6190</v>
      </c>
      <c r="E5514" t="s">
        <v>1085</v>
      </c>
      <c r="F5514">
        <v>0</v>
      </c>
      <c r="G5514">
        <v>-2337578</v>
      </c>
    </row>
    <row r="5515" spans="1:7" hidden="1">
      <c r="A5515" t="s">
        <v>132</v>
      </c>
      <c r="B5515">
        <v>20241017</v>
      </c>
      <c r="C5515">
        <v>490114</v>
      </c>
      <c r="D5515" t="s">
        <v>6190</v>
      </c>
      <c r="E5515" t="s">
        <v>1194</v>
      </c>
      <c r="F5515">
        <v>0</v>
      </c>
      <c r="G5515">
        <v>-57952200</v>
      </c>
    </row>
    <row r="5516" spans="1:7" hidden="1">
      <c r="A5516" t="s">
        <v>132</v>
      </c>
      <c r="B5516">
        <v>20241017</v>
      </c>
      <c r="C5516">
        <v>490114</v>
      </c>
      <c r="D5516" t="s">
        <v>6190</v>
      </c>
      <c r="E5516" t="s">
        <v>1181</v>
      </c>
      <c r="F5516">
        <v>45</v>
      </c>
      <c r="G5516">
        <v>8900463</v>
      </c>
    </row>
    <row r="5517" spans="1:7" hidden="1">
      <c r="A5517" t="s">
        <v>132</v>
      </c>
      <c r="B5517">
        <v>20241017</v>
      </c>
      <c r="C5517">
        <v>490114</v>
      </c>
      <c r="D5517" t="s">
        <v>6190</v>
      </c>
      <c r="E5517" t="s">
        <v>1084</v>
      </c>
      <c r="F5517">
        <v>51</v>
      </c>
      <c r="G5517">
        <v>12585464</v>
      </c>
    </row>
    <row r="5518" spans="1:7" hidden="1">
      <c r="A5518" t="s">
        <v>132</v>
      </c>
      <c r="B5518">
        <v>20241017</v>
      </c>
      <c r="C5518">
        <v>490114</v>
      </c>
      <c r="D5518" t="s">
        <v>6190</v>
      </c>
      <c r="E5518" t="s">
        <v>1035</v>
      </c>
      <c r="F5518">
        <v>458</v>
      </c>
      <c r="G5518">
        <v>11088090</v>
      </c>
    </row>
    <row r="5519" spans="1:7" hidden="1">
      <c r="A5519" t="s">
        <v>132</v>
      </c>
      <c r="B5519">
        <v>20241017</v>
      </c>
      <c r="C5519">
        <v>490114</v>
      </c>
      <c r="D5519" t="s">
        <v>6190</v>
      </c>
      <c r="E5519" t="s">
        <v>1066</v>
      </c>
      <c r="F5519">
        <v>88</v>
      </c>
      <c r="G5519">
        <v>10610627</v>
      </c>
    </row>
    <row r="5520" spans="1:7" hidden="1">
      <c r="A5520" t="s">
        <v>132</v>
      </c>
      <c r="B5520">
        <v>20241017</v>
      </c>
      <c r="C5520">
        <v>490114</v>
      </c>
      <c r="D5520" t="s">
        <v>6190</v>
      </c>
      <c r="E5520" t="s">
        <v>1064</v>
      </c>
      <c r="F5520">
        <v>0</v>
      </c>
      <c r="G5520">
        <v>-771224</v>
      </c>
    </row>
    <row r="5521" spans="1:7" hidden="1">
      <c r="A5521" t="s">
        <v>132</v>
      </c>
      <c r="B5521">
        <v>20241017</v>
      </c>
      <c r="C5521">
        <v>490114</v>
      </c>
      <c r="D5521" t="s">
        <v>6190</v>
      </c>
      <c r="E5521" t="s">
        <v>1092</v>
      </c>
      <c r="F5521">
        <v>0</v>
      </c>
      <c r="G5521">
        <v>-17321939</v>
      </c>
    </row>
    <row r="5522" spans="1:7" hidden="1">
      <c r="A5522" t="s">
        <v>132</v>
      </c>
      <c r="B5522">
        <v>20241017</v>
      </c>
      <c r="C5522">
        <v>490114</v>
      </c>
      <c r="D5522" t="s">
        <v>6190</v>
      </c>
      <c r="E5522" t="s">
        <v>9048</v>
      </c>
      <c r="F5522">
        <v>36</v>
      </c>
      <c r="G5522">
        <v>2175098</v>
      </c>
    </row>
    <row r="5523" spans="1:7" hidden="1">
      <c r="A5523" t="s">
        <v>132</v>
      </c>
      <c r="B5523">
        <v>20241017</v>
      </c>
      <c r="C5523">
        <v>490114</v>
      </c>
      <c r="D5523" t="s">
        <v>6190</v>
      </c>
      <c r="E5523" t="s">
        <v>8342</v>
      </c>
      <c r="F5523">
        <v>88</v>
      </c>
      <c r="G5523">
        <v>49621922</v>
      </c>
    </row>
    <row r="5524" spans="1:7" hidden="1">
      <c r="A5524" t="s">
        <v>132</v>
      </c>
      <c r="B5524">
        <v>20241017</v>
      </c>
      <c r="C5524">
        <v>490114</v>
      </c>
      <c r="D5524" t="s">
        <v>6190</v>
      </c>
      <c r="E5524" t="s">
        <v>1124</v>
      </c>
      <c r="F5524">
        <v>9</v>
      </c>
      <c r="G5524">
        <v>-134340</v>
      </c>
    </row>
    <row r="5525" spans="1:7" hidden="1">
      <c r="A5525" t="s">
        <v>132</v>
      </c>
      <c r="B5525">
        <v>20241017</v>
      </c>
      <c r="C5525">
        <v>490114</v>
      </c>
      <c r="D5525" t="s">
        <v>6190</v>
      </c>
      <c r="E5525" t="s">
        <v>1186</v>
      </c>
      <c r="F5525">
        <v>143</v>
      </c>
      <c r="G5525">
        <v>24297940</v>
      </c>
    </row>
    <row r="5526" spans="1:7" hidden="1">
      <c r="A5526" t="s">
        <v>132</v>
      </c>
      <c r="B5526">
        <v>20241017</v>
      </c>
      <c r="C5526">
        <v>490114</v>
      </c>
      <c r="D5526" t="s">
        <v>6190</v>
      </c>
      <c r="E5526" t="s">
        <v>1582</v>
      </c>
      <c r="F5526">
        <v>143</v>
      </c>
      <c r="G5526">
        <v>-468993</v>
      </c>
    </row>
    <row r="5527" spans="1:7" hidden="1">
      <c r="A5527" t="s">
        <v>132</v>
      </c>
      <c r="B5527">
        <v>20241017</v>
      </c>
      <c r="C5527">
        <v>490114</v>
      </c>
      <c r="D5527" t="s">
        <v>6190</v>
      </c>
      <c r="E5527" t="s">
        <v>8333</v>
      </c>
      <c r="F5527">
        <v>0</v>
      </c>
      <c r="G5527">
        <v>-379</v>
      </c>
    </row>
    <row r="5528" spans="1:7" hidden="1">
      <c r="A5528" t="s">
        <v>132</v>
      </c>
      <c r="B5528">
        <v>20241017</v>
      </c>
      <c r="C5528">
        <v>490114</v>
      </c>
      <c r="D5528" t="s">
        <v>6190</v>
      </c>
      <c r="E5528" t="s">
        <v>1583</v>
      </c>
      <c r="F5528">
        <v>3</v>
      </c>
      <c r="G5528">
        <v>-151903</v>
      </c>
    </row>
    <row r="5529" spans="1:7" hidden="1">
      <c r="A5529" t="s">
        <v>132</v>
      </c>
      <c r="B5529">
        <v>20241017</v>
      </c>
      <c r="C5529">
        <v>490114</v>
      </c>
      <c r="D5529" t="s">
        <v>6190</v>
      </c>
      <c r="E5529" t="s">
        <v>1207</v>
      </c>
      <c r="F5529">
        <v>0</v>
      </c>
      <c r="G5529">
        <v>-5587</v>
      </c>
    </row>
    <row r="5530" spans="1:7" hidden="1">
      <c r="A5530" t="s">
        <v>132</v>
      </c>
      <c r="B5530">
        <v>20241017</v>
      </c>
      <c r="C5530">
        <v>490114</v>
      </c>
      <c r="D5530" t="s">
        <v>6190</v>
      </c>
      <c r="E5530" t="s">
        <v>8358</v>
      </c>
      <c r="F5530">
        <v>0</v>
      </c>
      <c r="G5530">
        <v>-17688072</v>
      </c>
    </row>
    <row r="5531" spans="1:7" hidden="1">
      <c r="A5531" t="s">
        <v>132</v>
      </c>
      <c r="B5531">
        <v>20241018</v>
      </c>
      <c r="C5531">
        <v>490114</v>
      </c>
      <c r="D5531" t="s">
        <v>6190</v>
      </c>
      <c r="E5531" t="s">
        <v>1184</v>
      </c>
      <c r="F5531">
        <v>0</v>
      </c>
      <c r="G5531">
        <v>-339139</v>
      </c>
    </row>
    <row r="5532" spans="1:7" hidden="1">
      <c r="A5532" t="s">
        <v>132</v>
      </c>
      <c r="B5532">
        <v>20241018</v>
      </c>
      <c r="C5532">
        <v>490114</v>
      </c>
      <c r="D5532" t="s">
        <v>6190</v>
      </c>
      <c r="E5532" t="s">
        <v>1581</v>
      </c>
      <c r="F5532">
        <v>66</v>
      </c>
      <c r="G5532">
        <v>-22089806</v>
      </c>
    </row>
    <row r="5533" spans="1:7" hidden="1">
      <c r="A5533" t="s">
        <v>132</v>
      </c>
      <c r="B5533">
        <v>20241018</v>
      </c>
      <c r="C5533">
        <v>490114</v>
      </c>
      <c r="D5533" t="s">
        <v>6190</v>
      </c>
      <c r="E5533" t="s">
        <v>1085</v>
      </c>
      <c r="F5533">
        <v>0</v>
      </c>
      <c r="G5533">
        <v>-2337578</v>
      </c>
    </row>
    <row r="5534" spans="1:7" hidden="1">
      <c r="A5534" t="s">
        <v>132</v>
      </c>
      <c r="B5534">
        <v>20241018</v>
      </c>
      <c r="C5534">
        <v>490114</v>
      </c>
      <c r="D5534" t="s">
        <v>6190</v>
      </c>
      <c r="E5534" t="s">
        <v>1194</v>
      </c>
      <c r="F5534">
        <v>0</v>
      </c>
      <c r="G5534">
        <v>-57952200</v>
      </c>
    </row>
    <row r="5535" spans="1:7" hidden="1">
      <c r="A5535" t="s">
        <v>132</v>
      </c>
      <c r="B5535">
        <v>20241018</v>
      </c>
      <c r="C5535">
        <v>490114</v>
      </c>
      <c r="D5535" t="s">
        <v>6190</v>
      </c>
      <c r="E5535" t="s">
        <v>1181</v>
      </c>
      <c r="F5535">
        <v>45</v>
      </c>
      <c r="G5535">
        <v>8900508</v>
      </c>
    </row>
    <row r="5536" spans="1:7" hidden="1">
      <c r="A5536" t="s">
        <v>132</v>
      </c>
      <c r="B5536">
        <v>20241018</v>
      </c>
      <c r="C5536">
        <v>490114</v>
      </c>
      <c r="D5536" t="s">
        <v>6190</v>
      </c>
      <c r="E5536" t="s">
        <v>1084</v>
      </c>
      <c r="F5536">
        <v>51</v>
      </c>
      <c r="G5536">
        <v>12585515</v>
      </c>
    </row>
    <row r="5537" spans="1:7" hidden="1">
      <c r="A5537" t="s">
        <v>132</v>
      </c>
      <c r="B5537">
        <v>20241018</v>
      </c>
      <c r="C5537">
        <v>490114</v>
      </c>
      <c r="D5537" t="s">
        <v>6190</v>
      </c>
      <c r="E5537" t="s">
        <v>1035</v>
      </c>
      <c r="F5537">
        <v>451</v>
      </c>
      <c r="G5537">
        <v>11088541</v>
      </c>
    </row>
    <row r="5538" spans="1:7" hidden="1">
      <c r="A5538" t="s">
        <v>132</v>
      </c>
      <c r="B5538">
        <v>20241018</v>
      </c>
      <c r="C5538">
        <v>490114</v>
      </c>
      <c r="D5538" t="s">
        <v>6190</v>
      </c>
      <c r="E5538" t="s">
        <v>1066</v>
      </c>
      <c r="F5538">
        <v>87</v>
      </c>
      <c r="G5538">
        <v>10610714</v>
      </c>
    </row>
    <row r="5539" spans="1:7" hidden="1">
      <c r="A5539" t="s">
        <v>132</v>
      </c>
      <c r="B5539">
        <v>20241018</v>
      </c>
      <c r="C5539">
        <v>490114</v>
      </c>
      <c r="D5539" t="s">
        <v>6190</v>
      </c>
      <c r="E5539" t="s">
        <v>1064</v>
      </c>
      <c r="F5539">
        <v>0</v>
      </c>
      <c r="G5539">
        <v>-771224</v>
      </c>
    </row>
    <row r="5540" spans="1:7" hidden="1">
      <c r="A5540" t="s">
        <v>132</v>
      </c>
      <c r="B5540">
        <v>20241018</v>
      </c>
      <c r="C5540">
        <v>490114</v>
      </c>
      <c r="D5540" t="s">
        <v>6190</v>
      </c>
      <c r="E5540" t="s">
        <v>1092</v>
      </c>
      <c r="F5540">
        <v>0</v>
      </c>
      <c r="G5540">
        <v>-17321939</v>
      </c>
    </row>
    <row r="5541" spans="1:7" hidden="1">
      <c r="A5541" t="s">
        <v>132</v>
      </c>
      <c r="B5541">
        <v>20241018</v>
      </c>
      <c r="C5541">
        <v>490114</v>
      </c>
      <c r="D5541" t="s">
        <v>6190</v>
      </c>
      <c r="E5541" t="s">
        <v>9048</v>
      </c>
      <c r="F5541">
        <v>36</v>
      </c>
      <c r="G5541">
        <v>2175134</v>
      </c>
    </row>
    <row r="5542" spans="1:7" hidden="1">
      <c r="A5542" t="s">
        <v>132</v>
      </c>
      <c r="B5542">
        <v>20241018</v>
      </c>
      <c r="C5542">
        <v>490114</v>
      </c>
      <c r="D5542" t="s">
        <v>6190</v>
      </c>
      <c r="E5542" t="s">
        <v>8342</v>
      </c>
      <c r="F5542">
        <v>87</v>
      </c>
      <c r="G5542">
        <v>49622009</v>
      </c>
    </row>
    <row r="5543" spans="1:7" hidden="1">
      <c r="A5543" t="s">
        <v>132</v>
      </c>
      <c r="B5543">
        <v>20241018</v>
      </c>
      <c r="C5543">
        <v>490114</v>
      </c>
      <c r="D5543" t="s">
        <v>6190</v>
      </c>
      <c r="E5543" t="s">
        <v>1124</v>
      </c>
      <c r="F5543">
        <v>9</v>
      </c>
      <c r="G5543">
        <v>-134331</v>
      </c>
    </row>
    <row r="5544" spans="1:7" hidden="1">
      <c r="A5544" t="s">
        <v>132</v>
      </c>
      <c r="B5544">
        <v>20241018</v>
      </c>
      <c r="C5544">
        <v>490114</v>
      </c>
      <c r="D5544" t="s">
        <v>6190</v>
      </c>
      <c r="E5544" t="s">
        <v>1186</v>
      </c>
      <c r="F5544">
        <v>141</v>
      </c>
      <c r="G5544">
        <v>24298081</v>
      </c>
    </row>
    <row r="5545" spans="1:7" hidden="1">
      <c r="A5545" t="s">
        <v>132</v>
      </c>
      <c r="B5545">
        <v>20241018</v>
      </c>
      <c r="C5545">
        <v>490114</v>
      </c>
      <c r="D5545" t="s">
        <v>6190</v>
      </c>
      <c r="E5545" t="s">
        <v>1582</v>
      </c>
      <c r="F5545">
        <v>141</v>
      </c>
      <c r="G5545">
        <v>-468852</v>
      </c>
    </row>
    <row r="5546" spans="1:7" hidden="1">
      <c r="A5546" t="s">
        <v>132</v>
      </c>
      <c r="B5546">
        <v>20241018</v>
      </c>
      <c r="C5546">
        <v>490114</v>
      </c>
      <c r="D5546" t="s">
        <v>6190</v>
      </c>
      <c r="E5546" t="s">
        <v>8333</v>
      </c>
      <c r="F5546">
        <v>0</v>
      </c>
      <c r="G5546">
        <v>-379</v>
      </c>
    </row>
    <row r="5547" spans="1:7" hidden="1">
      <c r="A5547" t="s">
        <v>132</v>
      </c>
      <c r="B5547">
        <v>20241018</v>
      </c>
      <c r="C5547">
        <v>490114</v>
      </c>
      <c r="D5547" t="s">
        <v>6190</v>
      </c>
      <c r="E5547" t="s">
        <v>1583</v>
      </c>
      <c r="F5547">
        <v>3</v>
      </c>
      <c r="G5547">
        <v>-151900</v>
      </c>
    </row>
    <row r="5548" spans="1:7" hidden="1">
      <c r="A5548" t="s">
        <v>132</v>
      </c>
      <c r="B5548">
        <v>20241018</v>
      </c>
      <c r="C5548">
        <v>490114</v>
      </c>
      <c r="D5548" t="s">
        <v>6190</v>
      </c>
      <c r="E5548" t="s">
        <v>1207</v>
      </c>
      <c r="F5548">
        <v>0</v>
      </c>
      <c r="G5548">
        <v>-5587</v>
      </c>
    </row>
    <row r="5549" spans="1:7" hidden="1">
      <c r="A5549" t="s">
        <v>132</v>
      </c>
      <c r="B5549">
        <v>20241018</v>
      </c>
      <c r="C5549">
        <v>490114</v>
      </c>
      <c r="D5549" t="s">
        <v>6190</v>
      </c>
      <c r="E5549" t="s">
        <v>8358</v>
      </c>
      <c r="F5549">
        <v>0</v>
      </c>
      <c r="G5549">
        <v>-17688072</v>
      </c>
    </row>
    <row r="5550" spans="1:7" hidden="1">
      <c r="A5550" t="s">
        <v>132</v>
      </c>
      <c r="B5550">
        <v>20241019</v>
      </c>
      <c r="C5550">
        <v>490114</v>
      </c>
      <c r="D5550" t="s">
        <v>6190</v>
      </c>
      <c r="E5550" t="s">
        <v>1184</v>
      </c>
      <c r="F5550">
        <v>0</v>
      </c>
      <c r="G5550">
        <v>-339139</v>
      </c>
    </row>
    <row r="5551" spans="1:7" hidden="1">
      <c r="A5551" t="s">
        <v>132</v>
      </c>
      <c r="B5551">
        <v>20241019</v>
      </c>
      <c r="C5551">
        <v>490114</v>
      </c>
      <c r="D5551" t="s">
        <v>6190</v>
      </c>
      <c r="E5551" t="s">
        <v>1581</v>
      </c>
      <c r="F5551">
        <v>66</v>
      </c>
      <c r="G5551">
        <v>-22089740</v>
      </c>
    </row>
    <row r="5552" spans="1:7" hidden="1">
      <c r="A5552" t="s">
        <v>132</v>
      </c>
      <c r="B5552">
        <v>20241019</v>
      </c>
      <c r="C5552">
        <v>490114</v>
      </c>
      <c r="D5552" t="s">
        <v>6190</v>
      </c>
      <c r="E5552" t="s">
        <v>1085</v>
      </c>
      <c r="F5552">
        <v>0</v>
      </c>
      <c r="G5552">
        <v>-2337578</v>
      </c>
    </row>
    <row r="5553" spans="1:7" hidden="1">
      <c r="A5553" t="s">
        <v>132</v>
      </c>
      <c r="B5553">
        <v>20241019</v>
      </c>
      <c r="C5553">
        <v>490114</v>
      </c>
      <c r="D5553" t="s">
        <v>6190</v>
      </c>
      <c r="E5553" t="s">
        <v>1194</v>
      </c>
      <c r="F5553">
        <v>0</v>
      </c>
      <c r="G5553">
        <v>-57952200</v>
      </c>
    </row>
    <row r="5554" spans="1:7" hidden="1">
      <c r="A5554" t="s">
        <v>132</v>
      </c>
      <c r="B5554">
        <v>20241019</v>
      </c>
      <c r="C5554">
        <v>490114</v>
      </c>
      <c r="D5554" t="s">
        <v>6190</v>
      </c>
      <c r="E5554" t="s">
        <v>1181</v>
      </c>
      <c r="F5554">
        <v>45</v>
      </c>
      <c r="G5554">
        <v>8900553</v>
      </c>
    </row>
    <row r="5555" spans="1:7" hidden="1">
      <c r="A5555" t="s">
        <v>132</v>
      </c>
      <c r="B5555">
        <v>20241019</v>
      </c>
      <c r="C5555">
        <v>490114</v>
      </c>
      <c r="D5555" t="s">
        <v>6190</v>
      </c>
      <c r="E5555" t="s">
        <v>1084</v>
      </c>
      <c r="F5555">
        <v>51</v>
      </c>
      <c r="G5555">
        <v>12585566</v>
      </c>
    </row>
    <row r="5556" spans="1:7" hidden="1">
      <c r="A5556" t="s">
        <v>132</v>
      </c>
      <c r="B5556">
        <v>20241019</v>
      </c>
      <c r="C5556">
        <v>490114</v>
      </c>
      <c r="D5556" t="s">
        <v>6190</v>
      </c>
      <c r="E5556" t="s">
        <v>1035</v>
      </c>
      <c r="F5556">
        <v>451</v>
      </c>
      <c r="G5556">
        <v>11088992</v>
      </c>
    </row>
    <row r="5557" spans="1:7" hidden="1">
      <c r="A5557" t="s">
        <v>132</v>
      </c>
      <c r="B5557">
        <v>20241019</v>
      </c>
      <c r="C5557">
        <v>490114</v>
      </c>
      <c r="D5557" t="s">
        <v>6190</v>
      </c>
      <c r="E5557" t="s">
        <v>1066</v>
      </c>
      <c r="F5557">
        <v>87</v>
      </c>
      <c r="G5557">
        <v>10610801</v>
      </c>
    </row>
    <row r="5558" spans="1:7" hidden="1">
      <c r="A5558" t="s">
        <v>132</v>
      </c>
      <c r="B5558">
        <v>20241019</v>
      </c>
      <c r="C5558">
        <v>490114</v>
      </c>
      <c r="D5558" t="s">
        <v>6190</v>
      </c>
      <c r="E5558" t="s">
        <v>1064</v>
      </c>
      <c r="F5558">
        <v>0</v>
      </c>
      <c r="G5558">
        <v>-771224</v>
      </c>
    </row>
    <row r="5559" spans="1:7" hidden="1">
      <c r="A5559" t="s">
        <v>132</v>
      </c>
      <c r="B5559">
        <v>20241019</v>
      </c>
      <c r="C5559">
        <v>490114</v>
      </c>
      <c r="D5559" t="s">
        <v>6190</v>
      </c>
      <c r="E5559" t="s">
        <v>1092</v>
      </c>
      <c r="F5559">
        <v>0</v>
      </c>
      <c r="G5559">
        <v>-17321939</v>
      </c>
    </row>
    <row r="5560" spans="1:7" hidden="1">
      <c r="A5560" t="s">
        <v>132</v>
      </c>
      <c r="B5560">
        <v>20241019</v>
      </c>
      <c r="C5560">
        <v>490114</v>
      </c>
      <c r="D5560" t="s">
        <v>6190</v>
      </c>
      <c r="E5560" t="s">
        <v>9048</v>
      </c>
      <c r="F5560">
        <v>36</v>
      </c>
      <c r="G5560">
        <v>2175170</v>
      </c>
    </row>
    <row r="5561" spans="1:7" hidden="1">
      <c r="A5561" t="s">
        <v>132</v>
      </c>
      <c r="B5561">
        <v>20241019</v>
      </c>
      <c r="C5561">
        <v>490114</v>
      </c>
      <c r="D5561" t="s">
        <v>6190</v>
      </c>
      <c r="E5561" t="s">
        <v>8342</v>
      </c>
      <c r="F5561">
        <v>87</v>
      </c>
      <c r="G5561">
        <v>49622096</v>
      </c>
    </row>
    <row r="5562" spans="1:7" hidden="1">
      <c r="A5562" t="s">
        <v>132</v>
      </c>
      <c r="B5562">
        <v>20241019</v>
      </c>
      <c r="C5562">
        <v>490114</v>
      </c>
      <c r="D5562" t="s">
        <v>6190</v>
      </c>
      <c r="E5562" t="s">
        <v>1124</v>
      </c>
      <c r="F5562">
        <v>9</v>
      </c>
      <c r="G5562">
        <v>-134322</v>
      </c>
    </row>
    <row r="5563" spans="1:7" hidden="1">
      <c r="A5563" t="s">
        <v>132</v>
      </c>
      <c r="B5563">
        <v>20241019</v>
      </c>
      <c r="C5563">
        <v>490114</v>
      </c>
      <c r="D5563" t="s">
        <v>6190</v>
      </c>
      <c r="E5563" t="s">
        <v>1186</v>
      </c>
      <c r="F5563">
        <v>141</v>
      </c>
      <c r="G5563">
        <v>24298222</v>
      </c>
    </row>
    <row r="5564" spans="1:7" hidden="1">
      <c r="A5564" t="s">
        <v>132</v>
      </c>
      <c r="B5564">
        <v>20241019</v>
      </c>
      <c r="C5564">
        <v>490114</v>
      </c>
      <c r="D5564" t="s">
        <v>6190</v>
      </c>
      <c r="E5564" t="s">
        <v>1582</v>
      </c>
      <c r="F5564">
        <v>141</v>
      </c>
      <c r="G5564">
        <v>-468711</v>
      </c>
    </row>
    <row r="5565" spans="1:7" hidden="1">
      <c r="A5565" t="s">
        <v>132</v>
      </c>
      <c r="B5565">
        <v>20241019</v>
      </c>
      <c r="C5565">
        <v>490114</v>
      </c>
      <c r="D5565" t="s">
        <v>6190</v>
      </c>
      <c r="E5565" t="s">
        <v>8333</v>
      </c>
      <c r="F5565">
        <v>0</v>
      </c>
      <c r="G5565">
        <v>-379</v>
      </c>
    </row>
    <row r="5566" spans="1:7" hidden="1">
      <c r="A5566" t="s">
        <v>132</v>
      </c>
      <c r="B5566">
        <v>20241019</v>
      </c>
      <c r="C5566">
        <v>490114</v>
      </c>
      <c r="D5566" t="s">
        <v>6190</v>
      </c>
      <c r="E5566" t="s">
        <v>1583</v>
      </c>
      <c r="F5566">
        <v>3</v>
      </c>
      <c r="G5566">
        <v>-151897</v>
      </c>
    </row>
    <row r="5567" spans="1:7" hidden="1">
      <c r="A5567" t="s">
        <v>132</v>
      </c>
      <c r="B5567">
        <v>20241019</v>
      </c>
      <c r="C5567">
        <v>490114</v>
      </c>
      <c r="D5567" t="s">
        <v>6190</v>
      </c>
      <c r="E5567" t="s">
        <v>1207</v>
      </c>
      <c r="F5567">
        <v>0</v>
      </c>
      <c r="G5567">
        <v>-5587</v>
      </c>
    </row>
    <row r="5568" spans="1:7" hidden="1">
      <c r="A5568" t="s">
        <v>132</v>
      </c>
      <c r="B5568">
        <v>20241019</v>
      </c>
      <c r="C5568">
        <v>490114</v>
      </c>
      <c r="D5568" t="s">
        <v>6190</v>
      </c>
      <c r="E5568" t="s">
        <v>8358</v>
      </c>
      <c r="F5568">
        <v>0</v>
      </c>
      <c r="G5568">
        <v>-17688072</v>
      </c>
    </row>
    <row r="5569" spans="1:7" hidden="1">
      <c r="A5569" t="s">
        <v>132</v>
      </c>
      <c r="B5569">
        <v>20241020</v>
      </c>
      <c r="C5569">
        <v>490114</v>
      </c>
      <c r="D5569" t="s">
        <v>6190</v>
      </c>
      <c r="E5569" t="s">
        <v>1184</v>
      </c>
      <c r="F5569">
        <v>0</v>
      </c>
      <c r="G5569">
        <v>-339139</v>
      </c>
    </row>
    <row r="5570" spans="1:7" hidden="1">
      <c r="A5570" t="s">
        <v>132</v>
      </c>
      <c r="B5570">
        <v>20241020</v>
      </c>
      <c r="C5570">
        <v>490114</v>
      </c>
      <c r="D5570" t="s">
        <v>6190</v>
      </c>
      <c r="E5570" t="s">
        <v>1581</v>
      </c>
      <c r="F5570">
        <v>66</v>
      </c>
      <c r="G5570">
        <v>-22089674</v>
      </c>
    </row>
    <row r="5571" spans="1:7" hidden="1">
      <c r="A5571" t="s">
        <v>132</v>
      </c>
      <c r="B5571">
        <v>20241020</v>
      </c>
      <c r="C5571">
        <v>490114</v>
      </c>
      <c r="D5571" t="s">
        <v>6190</v>
      </c>
      <c r="E5571" t="s">
        <v>1085</v>
      </c>
      <c r="F5571">
        <v>0</v>
      </c>
      <c r="G5571">
        <v>-2337578</v>
      </c>
    </row>
    <row r="5572" spans="1:7" hidden="1">
      <c r="A5572" t="s">
        <v>132</v>
      </c>
      <c r="B5572">
        <v>20241020</v>
      </c>
      <c r="C5572">
        <v>490114</v>
      </c>
      <c r="D5572" t="s">
        <v>6190</v>
      </c>
      <c r="E5572" t="s">
        <v>1194</v>
      </c>
      <c r="F5572">
        <v>0</v>
      </c>
      <c r="G5572">
        <v>-57952200</v>
      </c>
    </row>
    <row r="5573" spans="1:7" hidden="1">
      <c r="A5573" t="s">
        <v>132</v>
      </c>
      <c r="B5573">
        <v>20241020</v>
      </c>
      <c r="C5573">
        <v>490114</v>
      </c>
      <c r="D5573" t="s">
        <v>6190</v>
      </c>
      <c r="E5573" t="s">
        <v>1181</v>
      </c>
      <c r="F5573">
        <v>45</v>
      </c>
      <c r="G5573">
        <v>8900598</v>
      </c>
    </row>
    <row r="5574" spans="1:7" hidden="1">
      <c r="A5574" t="s">
        <v>132</v>
      </c>
      <c r="B5574">
        <v>20241020</v>
      </c>
      <c r="C5574">
        <v>490114</v>
      </c>
      <c r="D5574" t="s">
        <v>6190</v>
      </c>
      <c r="E5574" t="s">
        <v>1084</v>
      </c>
      <c r="F5574">
        <v>51</v>
      </c>
      <c r="G5574">
        <v>12585617</v>
      </c>
    </row>
    <row r="5575" spans="1:7" hidden="1">
      <c r="A5575" t="s">
        <v>132</v>
      </c>
      <c r="B5575">
        <v>20241020</v>
      </c>
      <c r="C5575">
        <v>490114</v>
      </c>
      <c r="D5575" t="s">
        <v>6190</v>
      </c>
      <c r="E5575" t="s">
        <v>1035</v>
      </c>
      <c r="F5575">
        <v>451</v>
      </c>
      <c r="G5575">
        <v>11089443</v>
      </c>
    </row>
    <row r="5576" spans="1:7" hidden="1">
      <c r="A5576" t="s">
        <v>132</v>
      </c>
      <c r="B5576">
        <v>20241020</v>
      </c>
      <c r="C5576">
        <v>490114</v>
      </c>
      <c r="D5576" t="s">
        <v>6190</v>
      </c>
      <c r="E5576" t="s">
        <v>1066</v>
      </c>
      <c r="F5576">
        <v>87</v>
      </c>
      <c r="G5576">
        <v>10610888</v>
      </c>
    </row>
    <row r="5577" spans="1:7" hidden="1">
      <c r="A5577" t="s">
        <v>132</v>
      </c>
      <c r="B5577">
        <v>20241020</v>
      </c>
      <c r="C5577">
        <v>490114</v>
      </c>
      <c r="D5577" t="s">
        <v>6190</v>
      </c>
      <c r="E5577" t="s">
        <v>1064</v>
      </c>
      <c r="F5577">
        <v>0</v>
      </c>
      <c r="G5577">
        <v>-771224</v>
      </c>
    </row>
    <row r="5578" spans="1:7" hidden="1">
      <c r="A5578" t="s">
        <v>132</v>
      </c>
      <c r="B5578">
        <v>20241020</v>
      </c>
      <c r="C5578">
        <v>490114</v>
      </c>
      <c r="D5578" t="s">
        <v>6190</v>
      </c>
      <c r="E5578" t="s">
        <v>1092</v>
      </c>
      <c r="F5578">
        <v>0</v>
      </c>
      <c r="G5578">
        <v>-17321939</v>
      </c>
    </row>
    <row r="5579" spans="1:7" hidden="1">
      <c r="A5579" t="s">
        <v>132</v>
      </c>
      <c r="B5579">
        <v>20241020</v>
      </c>
      <c r="C5579">
        <v>490114</v>
      </c>
      <c r="D5579" t="s">
        <v>6190</v>
      </c>
      <c r="E5579" t="s">
        <v>9048</v>
      </c>
      <c r="F5579">
        <v>36</v>
      </c>
      <c r="G5579">
        <v>2175206</v>
      </c>
    </row>
    <row r="5580" spans="1:7" hidden="1">
      <c r="A5580" t="s">
        <v>132</v>
      </c>
      <c r="B5580">
        <v>20241020</v>
      </c>
      <c r="C5580">
        <v>490114</v>
      </c>
      <c r="D5580" t="s">
        <v>6190</v>
      </c>
      <c r="E5580" t="s">
        <v>8342</v>
      </c>
      <c r="F5580">
        <v>87</v>
      </c>
      <c r="G5580">
        <v>49622183</v>
      </c>
    </row>
    <row r="5581" spans="1:7" hidden="1">
      <c r="A5581" t="s">
        <v>132</v>
      </c>
      <c r="B5581">
        <v>20241020</v>
      </c>
      <c r="C5581">
        <v>490114</v>
      </c>
      <c r="D5581" t="s">
        <v>6190</v>
      </c>
      <c r="E5581" t="s">
        <v>1124</v>
      </c>
      <c r="F5581">
        <v>9</v>
      </c>
      <c r="G5581">
        <v>-134313</v>
      </c>
    </row>
    <row r="5582" spans="1:7" hidden="1">
      <c r="A5582" t="s">
        <v>132</v>
      </c>
      <c r="B5582">
        <v>20241020</v>
      </c>
      <c r="C5582">
        <v>490114</v>
      </c>
      <c r="D5582" t="s">
        <v>6190</v>
      </c>
      <c r="E5582" t="s">
        <v>1186</v>
      </c>
      <c r="F5582">
        <v>141</v>
      </c>
      <c r="G5582">
        <v>24298363</v>
      </c>
    </row>
    <row r="5583" spans="1:7" hidden="1">
      <c r="A5583" t="s">
        <v>132</v>
      </c>
      <c r="B5583">
        <v>20241020</v>
      </c>
      <c r="C5583">
        <v>490114</v>
      </c>
      <c r="D5583" t="s">
        <v>6190</v>
      </c>
      <c r="E5583" t="s">
        <v>1582</v>
      </c>
      <c r="F5583">
        <v>141</v>
      </c>
      <c r="G5583">
        <v>-468570</v>
      </c>
    </row>
    <row r="5584" spans="1:7" hidden="1">
      <c r="A5584" t="s">
        <v>132</v>
      </c>
      <c r="B5584">
        <v>20241020</v>
      </c>
      <c r="C5584">
        <v>490114</v>
      </c>
      <c r="D5584" t="s">
        <v>6190</v>
      </c>
      <c r="E5584" t="s">
        <v>8333</v>
      </c>
      <c r="F5584">
        <v>0</v>
      </c>
      <c r="G5584">
        <v>-379</v>
      </c>
    </row>
    <row r="5585" spans="1:7" hidden="1">
      <c r="A5585" t="s">
        <v>132</v>
      </c>
      <c r="B5585">
        <v>20241020</v>
      </c>
      <c r="C5585">
        <v>490114</v>
      </c>
      <c r="D5585" t="s">
        <v>6190</v>
      </c>
      <c r="E5585" t="s">
        <v>1583</v>
      </c>
      <c r="F5585">
        <v>3</v>
      </c>
      <c r="G5585">
        <v>-151894</v>
      </c>
    </row>
    <row r="5586" spans="1:7" hidden="1">
      <c r="A5586" t="s">
        <v>132</v>
      </c>
      <c r="B5586">
        <v>20241020</v>
      </c>
      <c r="C5586">
        <v>490114</v>
      </c>
      <c r="D5586" t="s">
        <v>6190</v>
      </c>
      <c r="E5586" t="s">
        <v>1207</v>
      </c>
      <c r="F5586">
        <v>0</v>
      </c>
      <c r="G5586">
        <v>-5587</v>
      </c>
    </row>
    <row r="5587" spans="1:7" hidden="1">
      <c r="A5587" t="s">
        <v>132</v>
      </c>
      <c r="B5587">
        <v>20241020</v>
      </c>
      <c r="C5587">
        <v>490114</v>
      </c>
      <c r="D5587" t="s">
        <v>6190</v>
      </c>
      <c r="E5587" t="s">
        <v>8358</v>
      </c>
      <c r="F5587">
        <v>0</v>
      </c>
      <c r="G5587">
        <v>-17688072</v>
      </c>
    </row>
    <row r="5588" spans="1:7" hidden="1">
      <c r="A5588" t="s">
        <v>132</v>
      </c>
      <c r="B5588">
        <v>20241021</v>
      </c>
      <c r="C5588">
        <v>490114</v>
      </c>
      <c r="D5588" t="s">
        <v>6190</v>
      </c>
      <c r="E5588" t="s">
        <v>1184</v>
      </c>
      <c r="F5588">
        <v>0</v>
      </c>
      <c r="G5588">
        <v>-339139</v>
      </c>
    </row>
    <row r="5589" spans="1:7" hidden="1">
      <c r="A5589" t="s">
        <v>132</v>
      </c>
      <c r="B5589">
        <v>20241021</v>
      </c>
      <c r="C5589">
        <v>490114</v>
      </c>
      <c r="D5589" t="s">
        <v>6190</v>
      </c>
      <c r="E5589" t="s">
        <v>1581</v>
      </c>
      <c r="F5589">
        <v>66</v>
      </c>
      <c r="G5589">
        <v>-22089608</v>
      </c>
    </row>
    <row r="5590" spans="1:7" hidden="1">
      <c r="A5590" t="s">
        <v>132</v>
      </c>
      <c r="B5590">
        <v>20241021</v>
      </c>
      <c r="C5590">
        <v>490114</v>
      </c>
      <c r="D5590" t="s">
        <v>6190</v>
      </c>
      <c r="E5590" t="s">
        <v>1085</v>
      </c>
      <c r="F5590">
        <v>0</v>
      </c>
      <c r="G5590">
        <v>-2337578</v>
      </c>
    </row>
    <row r="5591" spans="1:7" hidden="1">
      <c r="A5591" t="s">
        <v>132</v>
      </c>
      <c r="B5591">
        <v>20241021</v>
      </c>
      <c r="C5591">
        <v>490114</v>
      </c>
      <c r="D5591" t="s">
        <v>6190</v>
      </c>
      <c r="E5591" t="s">
        <v>1194</v>
      </c>
      <c r="F5591">
        <v>0</v>
      </c>
      <c r="G5591">
        <v>-57952200</v>
      </c>
    </row>
    <row r="5592" spans="1:7" hidden="1">
      <c r="A5592" t="s">
        <v>132</v>
      </c>
      <c r="B5592">
        <v>20241021</v>
      </c>
      <c r="C5592">
        <v>490114</v>
      </c>
      <c r="D5592" t="s">
        <v>6190</v>
      </c>
      <c r="E5592" t="s">
        <v>1181</v>
      </c>
      <c r="F5592">
        <v>45</v>
      </c>
      <c r="G5592">
        <v>8900643</v>
      </c>
    </row>
    <row r="5593" spans="1:7" hidden="1">
      <c r="A5593" t="s">
        <v>132</v>
      </c>
      <c r="B5593">
        <v>20241021</v>
      </c>
      <c r="C5593">
        <v>490114</v>
      </c>
      <c r="D5593" t="s">
        <v>6190</v>
      </c>
      <c r="E5593" t="s">
        <v>1084</v>
      </c>
      <c r="F5593">
        <v>51</v>
      </c>
      <c r="G5593">
        <v>12585668</v>
      </c>
    </row>
    <row r="5594" spans="1:7" hidden="1">
      <c r="A5594" t="s">
        <v>132</v>
      </c>
      <c r="B5594">
        <v>20241021</v>
      </c>
      <c r="C5594">
        <v>490114</v>
      </c>
      <c r="D5594" t="s">
        <v>6190</v>
      </c>
      <c r="E5594" t="s">
        <v>1035</v>
      </c>
      <c r="F5594">
        <v>453</v>
      </c>
      <c r="G5594">
        <v>11089896</v>
      </c>
    </row>
    <row r="5595" spans="1:7" hidden="1">
      <c r="A5595" t="s">
        <v>132</v>
      </c>
      <c r="B5595">
        <v>20241021</v>
      </c>
      <c r="C5595">
        <v>490114</v>
      </c>
      <c r="D5595" t="s">
        <v>6190</v>
      </c>
      <c r="E5595" t="s">
        <v>1066</v>
      </c>
      <c r="F5595">
        <v>87</v>
      </c>
      <c r="G5595">
        <v>10610975</v>
      </c>
    </row>
    <row r="5596" spans="1:7" hidden="1">
      <c r="A5596" t="s">
        <v>132</v>
      </c>
      <c r="B5596">
        <v>20241021</v>
      </c>
      <c r="C5596">
        <v>490114</v>
      </c>
      <c r="D5596" t="s">
        <v>6190</v>
      </c>
      <c r="E5596" t="s">
        <v>1064</v>
      </c>
      <c r="F5596">
        <v>0</v>
      </c>
      <c r="G5596">
        <v>-771224</v>
      </c>
    </row>
    <row r="5597" spans="1:7" hidden="1">
      <c r="A5597" t="s">
        <v>132</v>
      </c>
      <c r="B5597">
        <v>20241021</v>
      </c>
      <c r="C5597">
        <v>490114</v>
      </c>
      <c r="D5597" t="s">
        <v>6190</v>
      </c>
      <c r="E5597" t="s">
        <v>1092</v>
      </c>
      <c r="F5597">
        <v>0</v>
      </c>
      <c r="G5597">
        <v>-17321939</v>
      </c>
    </row>
    <row r="5598" spans="1:7" hidden="1">
      <c r="A5598" t="s">
        <v>132</v>
      </c>
      <c r="B5598">
        <v>20241021</v>
      </c>
      <c r="C5598">
        <v>490114</v>
      </c>
      <c r="D5598" t="s">
        <v>6190</v>
      </c>
      <c r="E5598" t="s">
        <v>9048</v>
      </c>
      <c r="F5598">
        <v>36</v>
      </c>
      <c r="G5598">
        <v>2175242</v>
      </c>
    </row>
    <row r="5599" spans="1:7" hidden="1">
      <c r="A5599" t="s">
        <v>132</v>
      </c>
      <c r="B5599">
        <v>20241021</v>
      </c>
      <c r="C5599">
        <v>490114</v>
      </c>
      <c r="D5599" t="s">
        <v>6190</v>
      </c>
      <c r="E5599" t="s">
        <v>8342</v>
      </c>
      <c r="F5599">
        <v>87</v>
      </c>
      <c r="G5599">
        <v>49622270</v>
      </c>
    </row>
    <row r="5600" spans="1:7" hidden="1">
      <c r="A5600" t="s">
        <v>132</v>
      </c>
      <c r="B5600">
        <v>20241021</v>
      </c>
      <c r="C5600">
        <v>490114</v>
      </c>
      <c r="D5600" t="s">
        <v>6190</v>
      </c>
      <c r="E5600" t="s">
        <v>1124</v>
      </c>
      <c r="F5600">
        <v>9</v>
      </c>
      <c r="G5600">
        <v>-134304</v>
      </c>
    </row>
    <row r="5601" spans="1:7" hidden="1">
      <c r="A5601" t="s">
        <v>132</v>
      </c>
      <c r="B5601">
        <v>20241021</v>
      </c>
      <c r="C5601">
        <v>490114</v>
      </c>
      <c r="D5601" t="s">
        <v>6190</v>
      </c>
      <c r="E5601" t="s">
        <v>1186</v>
      </c>
      <c r="F5601">
        <v>142</v>
      </c>
      <c r="G5601">
        <v>24298505</v>
      </c>
    </row>
    <row r="5602" spans="1:7" hidden="1">
      <c r="A5602" t="s">
        <v>132</v>
      </c>
      <c r="B5602">
        <v>20241021</v>
      </c>
      <c r="C5602">
        <v>490114</v>
      </c>
      <c r="D5602" t="s">
        <v>6190</v>
      </c>
      <c r="E5602" t="s">
        <v>1582</v>
      </c>
      <c r="F5602">
        <v>142</v>
      </c>
      <c r="G5602">
        <v>-468428</v>
      </c>
    </row>
    <row r="5603" spans="1:7" hidden="1">
      <c r="A5603" t="s">
        <v>132</v>
      </c>
      <c r="B5603">
        <v>20241021</v>
      </c>
      <c r="C5603">
        <v>490114</v>
      </c>
      <c r="D5603" t="s">
        <v>6190</v>
      </c>
      <c r="E5603" t="s">
        <v>8333</v>
      </c>
      <c r="F5603">
        <v>0</v>
      </c>
      <c r="G5603">
        <v>-379</v>
      </c>
    </row>
    <row r="5604" spans="1:7" hidden="1">
      <c r="A5604" t="s">
        <v>132</v>
      </c>
      <c r="B5604">
        <v>20241021</v>
      </c>
      <c r="C5604">
        <v>490114</v>
      </c>
      <c r="D5604" t="s">
        <v>6190</v>
      </c>
      <c r="E5604" t="s">
        <v>1583</v>
      </c>
      <c r="F5604">
        <v>3</v>
      </c>
      <c r="G5604">
        <v>-151891</v>
      </c>
    </row>
    <row r="5605" spans="1:7" hidden="1">
      <c r="A5605" t="s">
        <v>132</v>
      </c>
      <c r="B5605">
        <v>20241021</v>
      </c>
      <c r="C5605">
        <v>490114</v>
      </c>
      <c r="D5605" t="s">
        <v>6190</v>
      </c>
      <c r="E5605" t="s">
        <v>1207</v>
      </c>
      <c r="F5605">
        <v>0</v>
      </c>
      <c r="G5605">
        <v>-5587</v>
      </c>
    </row>
    <row r="5606" spans="1:7" hidden="1">
      <c r="A5606" t="s">
        <v>132</v>
      </c>
      <c r="B5606">
        <v>20241021</v>
      </c>
      <c r="C5606">
        <v>490114</v>
      </c>
      <c r="D5606" t="s">
        <v>6190</v>
      </c>
      <c r="E5606" t="s">
        <v>8358</v>
      </c>
      <c r="F5606">
        <v>0</v>
      </c>
      <c r="G5606">
        <v>-17688072</v>
      </c>
    </row>
    <row r="5607" spans="1:7" hidden="1">
      <c r="A5607" t="s">
        <v>132</v>
      </c>
      <c r="B5607">
        <v>20241022</v>
      </c>
      <c r="C5607">
        <v>490114</v>
      </c>
      <c r="D5607" t="s">
        <v>6190</v>
      </c>
      <c r="E5607" t="s">
        <v>1184</v>
      </c>
      <c r="F5607">
        <v>0</v>
      </c>
      <c r="G5607">
        <v>-339139</v>
      </c>
    </row>
    <row r="5608" spans="1:7" hidden="1">
      <c r="A5608" t="s">
        <v>132</v>
      </c>
      <c r="B5608">
        <v>20241022</v>
      </c>
      <c r="C5608">
        <v>490114</v>
      </c>
      <c r="D5608" t="s">
        <v>6190</v>
      </c>
      <c r="E5608" t="s">
        <v>1581</v>
      </c>
      <c r="F5608">
        <v>64</v>
      </c>
      <c r="G5608">
        <v>-22089544</v>
      </c>
    </row>
    <row r="5609" spans="1:7" hidden="1">
      <c r="A5609" t="s">
        <v>132</v>
      </c>
      <c r="B5609">
        <v>20241022</v>
      </c>
      <c r="C5609">
        <v>490114</v>
      </c>
      <c r="D5609" t="s">
        <v>6190</v>
      </c>
      <c r="E5609" t="s">
        <v>1085</v>
      </c>
      <c r="F5609">
        <v>0</v>
      </c>
      <c r="G5609">
        <v>-2337578</v>
      </c>
    </row>
    <row r="5610" spans="1:7" hidden="1">
      <c r="A5610" t="s">
        <v>132</v>
      </c>
      <c r="B5610">
        <v>20241022</v>
      </c>
      <c r="C5610">
        <v>490114</v>
      </c>
      <c r="D5610" t="s">
        <v>6190</v>
      </c>
      <c r="E5610" t="s">
        <v>1194</v>
      </c>
      <c r="F5610">
        <v>0</v>
      </c>
      <c r="G5610">
        <v>-57952200</v>
      </c>
    </row>
    <row r="5611" spans="1:7" hidden="1">
      <c r="A5611" t="s">
        <v>132</v>
      </c>
      <c r="B5611">
        <v>20241022</v>
      </c>
      <c r="C5611">
        <v>490114</v>
      </c>
      <c r="D5611" t="s">
        <v>6190</v>
      </c>
      <c r="E5611" t="s">
        <v>1181</v>
      </c>
      <c r="F5611">
        <v>44</v>
      </c>
      <c r="G5611">
        <v>8900687</v>
      </c>
    </row>
    <row r="5612" spans="1:7" hidden="1">
      <c r="A5612" t="s">
        <v>132</v>
      </c>
      <c r="B5612">
        <v>20241022</v>
      </c>
      <c r="C5612">
        <v>490114</v>
      </c>
      <c r="D5612" t="s">
        <v>6190</v>
      </c>
      <c r="E5612" t="s">
        <v>1084</v>
      </c>
      <c r="F5612">
        <v>50</v>
      </c>
      <c r="G5612">
        <v>12585718</v>
      </c>
    </row>
    <row r="5613" spans="1:7" hidden="1">
      <c r="A5613" t="s">
        <v>132</v>
      </c>
      <c r="B5613">
        <v>20241022</v>
      </c>
      <c r="C5613">
        <v>490114</v>
      </c>
      <c r="D5613" t="s">
        <v>6190</v>
      </c>
      <c r="E5613" t="s">
        <v>1035</v>
      </c>
      <c r="F5613">
        <v>443</v>
      </c>
      <c r="G5613">
        <v>11090339</v>
      </c>
    </row>
    <row r="5614" spans="1:7" hidden="1">
      <c r="A5614" t="s">
        <v>132</v>
      </c>
      <c r="B5614">
        <v>20241022</v>
      </c>
      <c r="C5614">
        <v>490114</v>
      </c>
      <c r="D5614" t="s">
        <v>6190</v>
      </c>
      <c r="E5614" t="s">
        <v>1066</v>
      </c>
      <c r="F5614">
        <v>85</v>
      </c>
      <c r="G5614">
        <v>10611060</v>
      </c>
    </row>
    <row r="5615" spans="1:7" hidden="1">
      <c r="A5615" t="s">
        <v>132</v>
      </c>
      <c r="B5615">
        <v>20241022</v>
      </c>
      <c r="C5615">
        <v>490114</v>
      </c>
      <c r="D5615" t="s">
        <v>6190</v>
      </c>
      <c r="E5615" t="s">
        <v>1064</v>
      </c>
      <c r="F5615">
        <v>0</v>
      </c>
      <c r="G5615">
        <v>-771224</v>
      </c>
    </row>
    <row r="5616" spans="1:7" hidden="1">
      <c r="A5616" t="s">
        <v>132</v>
      </c>
      <c r="B5616">
        <v>20241022</v>
      </c>
      <c r="C5616">
        <v>490114</v>
      </c>
      <c r="D5616" t="s">
        <v>6190</v>
      </c>
      <c r="E5616" t="s">
        <v>1092</v>
      </c>
      <c r="F5616">
        <v>0</v>
      </c>
      <c r="G5616">
        <v>-17321939</v>
      </c>
    </row>
    <row r="5617" spans="1:7" hidden="1">
      <c r="A5617" t="s">
        <v>132</v>
      </c>
      <c r="B5617">
        <v>20241022</v>
      </c>
      <c r="C5617">
        <v>490114</v>
      </c>
      <c r="D5617" t="s">
        <v>6190</v>
      </c>
      <c r="E5617" t="s">
        <v>9048</v>
      </c>
      <c r="F5617">
        <v>35</v>
      </c>
      <c r="G5617">
        <v>2175277</v>
      </c>
    </row>
    <row r="5618" spans="1:7" hidden="1">
      <c r="A5618" t="s">
        <v>132</v>
      </c>
      <c r="B5618">
        <v>20241022</v>
      </c>
      <c r="C5618">
        <v>490114</v>
      </c>
      <c r="D5618" t="s">
        <v>6190</v>
      </c>
      <c r="E5618" t="s">
        <v>8342</v>
      </c>
      <c r="F5618">
        <v>85</v>
      </c>
      <c r="G5618">
        <v>49622355</v>
      </c>
    </row>
    <row r="5619" spans="1:7" hidden="1">
      <c r="A5619" t="s">
        <v>132</v>
      </c>
      <c r="B5619">
        <v>20241022</v>
      </c>
      <c r="C5619">
        <v>490114</v>
      </c>
      <c r="D5619" t="s">
        <v>6190</v>
      </c>
      <c r="E5619" t="s">
        <v>1124</v>
      </c>
      <c r="F5619">
        <v>8</v>
      </c>
      <c r="G5619">
        <v>-134296</v>
      </c>
    </row>
    <row r="5620" spans="1:7" hidden="1">
      <c r="A5620" t="s">
        <v>132</v>
      </c>
      <c r="B5620">
        <v>20241022</v>
      </c>
      <c r="C5620">
        <v>490114</v>
      </c>
      <c r="D5620" t="s">
        <v>6190</v>
      </c>
      <c r="E5620" t="s">
        <v>1186</v>
      </c>
      <c r="F5620">
        <v>138</v>
      </c>
      <c r="G5620">
        <v>24298643</v>
      </c>
    </row>
    <row r="5621" spans="1:7" hidden="1">
      <c r="A5621" t="s">
        <v>132</v>
      </c>
      <c r="B5621">
        <v>20241022</v>
      </c>
      <c r="C5621">
        <v>490114</v>
      </c>
      <c r="D5621" t="s">
        <v>6190</v>
      </c>
      <c r="E5621" t="s">
        <v>1582</v>
      </c>
      <c r="F5621">
        <v>138</v>
      </c>
      <c r="G5621">
        <v>-468290</v>
      </c>
    </row>
    <row r="5622" spans="1:7" hidden="1">
      <c r="A5622" t="s">
        <v>132</v>
      </c>
      <c r="B5622">
        <v>20241022</v>
      </c>
      <c r="C5622">
        <v>490114</v>
      </c>
      <c r="D5622" t="s">
        <v>6190</v>
      </c>
      <c r="E5622" t="s">
        <v>8333</v>
      </c>
      <c r="F5622">
        <v>0</v>
      </c>
      <c r="G5622">
        <v>-379</v>
      </c>
    </row>
    <row r="5623" spans="1:7" hidden="1">
      <c r="A5623" t="s">
        <v>132</v>
      </c>
      <c r="B5623">
        <v>20241022</v>
      </c>
      <c r="C5623">
        <v>490114</v>
      </c>
      <c r="D5623" t="s">
        <v>6190</v>
      </c>
      <c r="E5623" t="s">
        <v>1583</v>
      </c>
      <c r="F5623">
        <v>2</v>
      </c>
      <c r="G5623">
        <v>-151889</v>
      </c>
    </row>
    <row r="5624" spans="1:7" hidden="1">
      <c r="A5624" t="s">
        <v>132</v>
      </c>
      <c r="B5624">
        <v>20241022</v>
      </c>
      <c r="C5624">
        <v>490114</v>
      </c>
      <c r="D5624" t="s">
        <v>6190</v>
      </c>
      <c r="E5624" t="s">
        <v>1207</v>
      </c>
      <c r="F5624">
        <v>0</v>
      </c>
      <c r="G5624">
        <v>-5587</v>
      </c>
    </row>
    <row r="5625" spans="1:7" hidden="1">
      <c r="A5625" t="s">
        <v>132</v>
      </c>
      <c r="B5625">
        <v>20241022</v>
      </c>
      <c r="C5625">
        <v>490114</v>
      </c>
      <c r="D5625" t="s">
        <v>6190</v>
      </c>
      <c r="E5625" t="s">
        <v>8358</v>
      </c>
      <c r="F5625">
        <v>0</v>
      </c>
      <c r="G5625">
        <v>-17688072</v>
      </c>
    </row>
    <row r="5626" spans="1:7" hidden="1">
      <c r="A5626" t="s">
        <v>132</v>
      </c>
      <c r="B5626">
        <v>20241023</v>
      </c>
      <c r="C5626">
        <v>490114</v>
      </c>
      <c r="D5626" t="s">
        <v>6190</v>
      </c>
      <c r="E5626" t="s">
        <v>1184</v>
      </c>
      <c r="F5626">
        <v>0</v>
      </c>
      <c r="G5626">
        <v>-339139</v>
      </c>
    </row>
    <row r="5627" spans="1:7" hidden="1">
      <c r="A5627" t="s">
        <v>132</v>
      </c>
      <c r="B5627">
        <v>20241023</v>
      </c>
      <c r="C5627">
        <v>490114</v>
      </c>
      <c r="D5627" t="s">
        <v>6190</v>
      </c>
      <c r="E5627" t="s">
        <v>1581</v>
      </c>
      <c r="F5627">
        <v>66</v>
      </c>
      <c r="G5627">
        <v>-22089478</v>
      </c>
    </row>
    <row r="5628" spans="1:7" hidden="1">
      <c r="A5628" t="s">
        <v>132</v>
      </c>
      <c r="B5628">
        <v>20241023</v>
      </c>
      <c r="C5628">
        <v>490114</v>
      </c>
      <c r="D5628" t="s">
        <v>6190</v>
      </c>
      <c r="E5628" t="s">
        <v>1085</v>
      </c>
      <c r="F5628">
        <v>0</v>
      </c>
      <c r="G5628">
        <v>-2337578</v>
      </c>
    </row>
    <row r="5629" spans="1:7" hidden="1">
      <c r="A5629" t="s">
        <v>132</v>
      </c>
      <c r="B5629">
        <v>20241023</v>
      </c>
      <c r="C5629">
        <v>490114</v>
      </c>
      <c r="D5629" t="s">
        <v>6190</v>
      </c>
      <c r="E5629" t="s">
        <v>1194</v>
      </c>
      <c r="F5629">
        <v>0</v>
      </c>
      <c r="G5629">
        <v>-57952200</v>
      </c>
    </row>
    <row r="5630" spans="1:7" hidden="1">
      <c r="A5630" t="s">
        <v>132</v>
      </c>
      <c r="B5630">
        <v>20241023</v>
      </c>
      <c r="C5630">
        <v>490114</v>
      </c>
      <c r="D5630" t="s">
        <v>6190</v>
      </c>
      <c r="E5630" t="s">
        <v>1181</v>
      </c>
      <c r="F5630">
        <v>45</v>
      </c>
      <c r="G5630">
        <v>8900732</v>
      </c>
    </row>
    <row r="5631" spans="1:7" hidden="1">
      <c r="A5631" t="s">
        <v>132</v>
      </c>
      <c r="B5631">
        <v>20241023</v>
      </c>
      <c r="C5631">
        <v>490114</v>
      </c>
      <c r="D5631" t="s">
        <v>6190</v>
      </c>
      <c r="E5631" t="s">
        <v>1084</v>
      </c>
      <c r="F5631">
        <v>51</v>
      </c>
      <c r="G5631">
        <v>12585769</v>
      </c>
    </row>
    <row r="5632" spans="1:7" hidden="1">
      <c r="A5632" t="s">
        <v>132</v>
      </c>
      <c r="B5632">
        <v>20241023</v>
      </c>
      <c r="C5632">
        <v>490114</v>
      </c>
      <c r="D5632" t="s">
        <v>6190</v>
      </c>
      <c r="E5632" t="s">
        <v>1035</v>
      </c>
      <c r="F5632">
        <v>453</v>
      </c>
      <c r="G5632">
        <v>11090792</v>
      </c>
    </row>
    <row r="5633" spans="1:7" hidden="1">
      <c r="A5633" t="s">
        <v>132</v>
      </c>
      <c r="B5633">
        <v>20241023</v>
      </c>
      <c r="C5633">
        <v>490114</v>
      </c>
      <c r="D5633" t="s">
        <v>6190</v>
      </c>
      <c r="E5633" t="s">
        <v>1066</v>
      </c>
      <c r="F5633">
        <v>87</v>
      </c>
      <c r="G5633">
        <v>10611147</v>
      </c>
    </row>
    <row r="5634" spans="1:7" hidden="1">
      <c r="A5634" t="s">
        <v>132</v>
      </c>
      <c r="B5634">
        <v>20241023</v>
      </c>
      <c r="C5634">
        <v>490114</v>
      </c>
      <c r="D5634" t="s">
        <v>6190</v>
      </c>
      <c r="E5634" t="s">
        <v>1064</v>
      </c>
      <c r="F5634">
        <v>0</v>
      </c>
      <c r="G5634">
        <v>-771224</v>
      </c>
    </row>
    <row r="5635" spans="1:7" hidden="1">
      <c r="A5635" t="s">
        <v>132</v>
      </c>
      <c r="B5635">
        <v>20241023</v>
      </c>
      <c r="C5635">
        <v>490114</v>
      </c>
      <c r="D5635" t="s">
        <v>6190</v>
      </c>
      <c r="E5635" t="s">
        <v>1092</v>
      </c>
      <c r="F5635">
        <v>0</v>
      </c>
      <c r="G5635">
        <v>-17321939</v>
      </c>
    </row>
    <row r="5636" spans="1:7" hidden="1">
      <c r="A5636" t="s">
        <v>132</v>
      </c>
      <c r="B5636">
        <v>20241023</v>
      </c>
      <c r="C5636">
        <v>490114</v>
      </c>
      <c r="D5636" t="s">
        <v>6190</v>
      </c>
      <c r="E5636" t="s">
        <v>9048</v>
      </c>
      <c r="F5636">
        <v>36</v>
      </c>
      <c r="G5636">
        <v>2175313</v>
      </c>
    </row>
    <row r="5637" spans="1:7" hidden="1">
      <c r="A5637" t="s">
        <v>132</v>
      </c>
      <c r="B5637">
        <v>20241023</v>
      </c>
      <c r="C5637">
        <v>490114</v>
      </c>
      <c r="D5637" t="s">
        <v>6190</v>
      </c>
      <c r="E5637" t="s">
        <v>8342</v>
      </c>
      <c r="F5637">
        <v>87</v>
      </c>
      <c r="G5637">
        <v>49622442</v>
      </c>
    </row>
    <row r="5638" spans="1:7" hidden="1">
      <c r="A5638" t="s">
        <v>132</v>
      </c>
      <c r="B5638">
        <v>20241023</v>
      </c>
      <c r="C5638">
        <v>490114</v>
      </c>
      <c r="D5638" t="s">
        <v>6190</v>
      </c>
      <c r="E5638" t="s">
        <v>1124</v>
      </c>
      <c r="F5638">
        <v>9</v>
      </c>
      <c r="G5638">
        <v>-134287</v>
      </c>
    </row>
    <row r="5639" spans="1:7" hidden="1">
      <c r="A5639" t="s">
        <v>132</v>
      </c>
      <c r="B5639">
        <v>20241023</v>
      </c>
      <c r="C5639">
        <v>490114</v>
      </c>
      <c r="D5639" t="s">
        <v>6190</v>
      </c>
      <c r="E5639" t="s">
        <v>1186</v>
      </c>
      <c r="F5639">
        <v>141</v>
      </c>
      <c r="G5639">
        <v>24298784</v>
      </c>
    </row>
    <row r="5640" spans="1:7" hidden="1">
      <c r="A5640" t="s">
        <v>132</v>
      </c>
      <c r="B5640">
        <v>20241023</v>
      </c>
      <c r="C5640">
        <v>490114</v>
      </c>
      <c r="D5640" t="s">
        <v>6190</v>
      </c>
      <c r="E5640" t="s">
        <v>1582</v>
      </c>
      <c r="F5640">
        <v>141</v>
      </c>
      <c r="G5640">
        <v>-468149</v>
      </c>
    </row>
    <row r="5641" spans="1:7" hidden="1">
      <c r="A5641" t="s">
        <v>132</v>
      </c>
      <c r="B5641">
        <v>20241023</v>
      </c>
      <c r="C5641">
        <v>490114</v>
      </c>
      <c r="D5641" t="s">
        <v>6190</v>
      </c>
      <c r="E5641" t="s">
        <v>8333</v>
      </c>
      <c r="F5641">
        <v>0</v>
      </c>
      <c r="G5641">
        <v>-379</v>
      </c>
    </row>
    <row r="5642" spans="1:7" hidden="1">
      <c r="A5642" t="s">
        <v>132</v>
      </c>
      <c r="B5642">
        <v>20241023</v>
      </c>
      <c r="C5642">
        <v>490114</v>
      </c>
      <c r="D5642" t="s">
        <v>6190</v>
      </c>
      <c r="E5642" t="s">
        <v>1583</v>
      </c>
      <c r="F5642">
        <v>3</v>
      </c>
      <c r="G5642">
        <v>-151886</v>
      </c>
    </row>
    <row r="5643" spans="1:7" hidden="1">
      <c r="A5643" t="s">
        <v>132</v>
      </c>
      <c r="B5643">
        <v>20241023</v>
      </c>
      <c r="C5643">
        <v>490114</v>
      </c>
      <c r="D5643" t="s">
        <v>6190</v>
      </c>
      <c r="E5643" t="s">
        <v>1207</v>
      </c>
      <c r="F5643">
        <v>0</v>
      </c>
      <c r="G5643">
        <v>-5587</v>
      </c>
    </row>
    <row r="5644" spans="1:7" hidden="1">
      <c r="A5644" t="s">
        <v>132</v>
      </c>
      <c r="B5644">
        <v>20241023</v>
      </c>
      <c r="C5644">
        <v>490114</v>
      </c>
      <c r="D5644" t="s">
        <v>6190</v>
      </c>
      <c r="E5644" t="s">
        <v>8358</v>
      </c>
      <c r="F5644">
        <v>0</v>
      </c>
      <c r="G5644">
        <v>-17688072</v>
      </c>
    </row>
    <row r="5645" spans="1:7" hidden="1">
      <c r="A5645" t="s">
        <v>132</v>
      </c>
      <c r="B5645">
        <v>20241024</v>
      </c>
      <c r="C5645">
        <v>490114</v>
      </c>
      <c r="D5645" t="s">
        <v>6190</v>
      </c>
      <c r="E5645" t="s">
        <v>1184</v>
      </c>
      <c r="F5645">
        <v>0</v>
      </c>
      <c r="G5645">
        <v>-339139</v>
      </c>
    </row>
    <row r="5646" spans="1:7" hidden="1">
      <c r="A5646" t="s">
        <v>132</v>
      </c>
      <c r="B5646">
        <v>20241024</v>
      </c>
      <c r="C5646">
        <v>490114</v>
      </c>
      <c r="D5646" t="s">
        <v>6190</v>
      </c>
      <c r="E5646" t="s">
        <v>1581</v>
      </c>
      <c r="F5646">
        <v>65</v>
      </c>
      <c r="G5646">
        <v>-22089413</v>
      </c>
    </row>
    <row r="5647" spans="1:7" hidden="1">
      <c r="A5647" t="s">
        <v>132</v>
      </c>
      <c r="B5647">
        <v>20241024</v>
      </c>
      <c r="C5647">
        <v>490114</v>
      </c>
      <c r="D5647" t="s">
        <v>6190</v>
      </c>
      <c r="E5647" t="s">
        <v>1085</v>
      </c>
      <c r="F5647">
        <v>0</v>
      </c>
      <c r="G5647">
        <v>-2337578</v>
      </c>
    </row>
    <row r="5648" spans="1:7" hidden="1">
      <c r="A5648" t="s">
        <v>132</v>
      </c>
      <c r="B5648">
        <v>20241024</v>
      </c>
      <c r="C5648">
        <v>490114</v>
      </c>
      <c r="D5648" t="s">
        <v>6190</v>
      </c>
      <c r="E5648" t="s">
        <v>1194</v>
      </c>
      <c r="F5648">
        <v>0</v>
      </c>
      <c r="G5648">
        <v>-57952200</v>
      </c>
    </row>
    <row r="5649" spans="1:7" hidden="1">
      <c r="A5649" t="s">
        <v>132</v>
      </c>
      <c r="B5649">
        <v>20241024</v>
      </c>
      <c r="C5649">
        <v>490114</v>
      </c>
      <c r="D5649" t="s">
        <v>6190</v>
      </c>
      <c r="E5649" t="s">
        <v>1181</v>
      </c>
      <c r="F5649">
        <v>44</v>
      </c>
      <c r="G5649">
        <v>8900776</v>
      </c>
    </row>
    <row r="5650" spans="1:7" hidden="1">
      <c r="A5650" t="s">
        <v>132</v>
      </c>
      <c r="B5650">
        <v>20241024</v>
      </c>
      <c r="C5650">
        <v>490114</v>
      </c>
      <c r="D5650" t="s">
        <v>6190</v>
      </c>
      <c r="E5650" t="s">
        <v>1084</v>
      </c>
      <c r="F5650">
        <v>50</v>
      </c>
      <c r="G5650">
        <v>12585819</v>
      </c>
    </row>
    <row r="5651" spans="1:7" hidden="1">
      <c r="A5651" t="s">
        <v>132</v>
      </c>
      <c r="B5651">
        <v>20241024</v>
      </c>
      <c r="C5651">
        <v>490114</v>
      </c>
      <c r="D5651" t="s">
        <v>6190</v>
      </c>
      <c r="E5651" t="s">
        <v>1035</v>
      </c>
      <c r="F5651">
        <v>446</v>
      </c>
      <c r="G5651">
        <v>11091238</v>
      </c>
    </row>
    <row r="5652" spans="1:7" hidden="1">
      <c r="A5652" t="s">
        <v>132</v>
      </c>
      <c r="B5652">
        <v>20241024</v>
      </c>
      <c r="C5652">
        <v>490114</v>
      </c>
      <c r="D5652" t="s">
        <v>6190</v>
      </c>
      <c r="E5652" t="s">
        <v>1066</v>
      </c>
      <c r="F5652">
        <v>85</v>
      </c>
      <c r="G5652">
        <v>10611232</v>
      </c>
    </row>
    <row r="5653" spans="1:7" hidden="1">
      <c r="A5653" t="s">
        <v>132</v>
      </c>
      <c r="B5653">
        <v>20241024</v>
      </c>
      <c r="C5653">
        <v>490114</v>
      </c>
      <c r="D5653" t="s">
        <v>6190</v>
      </c>
      <c r="E5653" t="s">
        <v>1064</v>
      </c>
      <c r="F5653">
        <v>0</v>
      </c>
      <c r="G5653">
        <v>-771224</v>
      </c>
    </row>
    <row r="5654" spans="1:7" hidden="1">
      <c r="A5654" t="s">
        <v>132</v>
      </c>
      <c r="B5654">
        <v>20241024</v>
      </c>
      <c r="C5654">
        <v>490114</v>
      </c>
      <c r="D5654" t="s">
        <v>6190</v>
      </c>
      <c r="E5654" t="s">
        <v>1092</v>
      </c>
      <c r="F5654">
        <v>0</v>
      </c>
      <c r="G5654">
        <v>-17321939</v>
      </c>
    </row>
    <row r="5655" spans="1:7" hidden="1">
      <c r="A5655" t="s">
        <v>132</v>
      </c>
      <c r="B5655">
        <v>20241024</v>
      </c>
      <c r="C5655">
        <v>490114</v>
      </c>
      <c r="D5655" t="s">
        <v>6190</v>
      </c>
      <c r="E5655" t="s">
        <v>9048</v>
      </c>
      <c r="F5655">
        <v>35</v>
      </c>
      <c r="G5655">
        <v>2175348</v>
      </c>
    </row>
    <row r="5656" spans="1:7" hidden="1">
      <c r="A5656" t="s">
        <v>132</v>
      </c>
      <c r="B5656">
        <v>20241024</v>
      </c>
      <c r="C5656">
        <v>490114</v>
      </c>
      <c r="D5656" t="s">
        <v>6190</v>
      </c>
      <c r="E5656" t="s">
        <v>8342</v>
      </c>
      <c r="F5656">
        <v>85</v>
      </c>
      <c r="G5656">
        <v>49622527</v>
      </c>
    </row>
    <row r="5657" spans="1:7" hidden="1">
      <c r="A5657" t="s">
        <v>132</v>
      </c>
      <c r="B5657">
        <v>20241024</v>
      </c>
      <c r="C5657">
        <v>490114</v>
      </c>
      <c r="D5657" t="s">
        <v>6190</v>
      </c>
      <c r="E5657" t="s">
        <v>1124</v>
      </c>
      <c r="F5657">
        <v>8</v>
      </c>
      <c r="G5657">
        <v>-134279</v>
      </c>
    </row>
    <row r="5658" spans="1:7" hidden="1">
      <c r="A5658" t="s">
        <v>132</v>
      </c>
      <c r="B5658">
        <v>20241024</v>
      </c>
      <c r="C5658">
        <v>490114</v>
      </c>
      <c r="D5658" t="s">
        <v>6190</v>
      </c>
      <c r="E5658" t="s">
        <v>1186</v>
      </c>
      <c r="F5658">
        <v>139</v>
      </c>
      <c r="G5658">
        <v>24298923</v>
      </c>
    </row>
    <row r="5659" spans="1:7" hidden="1">
      <c r="A5659" t="s">
        <v>132</v>
      </c>
      <c r="B5659">
        <v>20241024</v>
      </c>
      <c r="C5659">
        <v>490114</v>
      </c>
      <c r="D5659" t="s">
        <v>6190</v>
      </c>
      <c r="E5659" t="s">
        <v>1582</v>
      </c>
      <c r="F5659">
        <v>139</v>
      </c>
      <c r="G5659">
        <v>-468010</v>
      </c>
    </row>
    <row r="5660" spans="1:7" hidden="1">
      <c r="A5660" t="s">
        <v>132</v>
      </c>
      <c r="B5660">
        <v>20241024</v>
      </c>
      <c r="C5660">
        <v>490114</v>
      </c>
      <c r="D5660" t="s">
        <v>6190</v>
      </c>
      <c r="E5660" t="s">
        <v>8333</v>
      </c>
      <c r="F5660">
        <v>0</v>
      </c>
      <c r="G5660">
        <v>-379</v>
      </c>
    </row>
    <row r="5661" spans="1:7" hidden="1">
      <c r="A5661" t="s">
        <v>132</v>
      </c>
      <c r="B5661">
        <v>20241024</v>
      </c>
      <c r="C5661">
        <v>490114</v>
      </c>
      <c r="D5661" t="s">
        <v>6190</v>
      </c>
      <c r="E5661" t="s">
        <v>1583</v>
      </c>
      <c r="F5661">
        <v>2</v>
      </c>
      <c r="G5661">
        <v>-151884</v>
      </c>
    </row>
    <row r="5662" spans="1:7" hidden="1">
      <c r="A5662" t="s">
        <v>132</v>
      </c>
      <c r="B5662">
        <v>20241024</v>
      </c>
      <c r="C5662">
        <v>490114</v>
      </c>
      <c r="D5662" t="s">
        <v>6190</v>
      </c>
      <c r="E5662" t="s">
        <v>1207</v>
      </c>
      <c r="F5662">
        <v>0</v>
      </c>
      <c r="G5662">
        <v>-5587</v>
      </c>
    </row>
    <row r="5663" spans="1:7" hidden="1">
      <c r="A5663" t="s">
        <v>132</v>
      </c>
      <c r="B5663">
        <v>20241024</v>
      </c>
      <c r="C5663">
        <v>490114</v>
      </c>
      <c r="D5663" t="s">
        <v>6190</v>
      </c>
      <c r="E5663" t="s">
        <v>8358</v>
      </c>
      <c r="F5663">
        <v>0</v>
      </c>
      <c r="G5663">
        <v>-17688072</v>
      </c>
    </row>
    <row r="5664" spans="1:7" hidden="1">
      <c r="A5664" t="s">
        <v>132</v>
      </c>
      <c r="B5664">
        <v>20241025</v>
      </c>
      <c r="C5664">
        <v>490114</v>
      </c>
      <c r="D5664" t="s">
        <v>6190</v>
      </c>
      <c r="E5664" t="s">
        <v>1184</v>
      </c>
      <c r="F5664">
        <v>0</v>
      </c>
      <c r="G5664">
        <v>-339139</v>
      </c>
    </row>
    <row r="5665" spans="1:7" hidden="1">
      <c r="A5665" t="s">
        <v>132</v>
      </c>
      <c r="B5665">
        <v>20241025</v>
      </c>
      <c r="C5665">
        <v>490114</v>
      </c>
      <c r="D5665" t="s">
        <v>6190</v>
      </c>
      <c r="E5665" t="s">
        <v>1581</v>
      </c>
      <c r="F5665">
        <v>67</v>
      </c>
      <c r="G5665">
        <v>-22089346</v>
      </c>
    </row>
    <row r="5666" spans="1:7" hidden="1">
      <c r="A5666" t="s">
        <v>132</v>
      </c>
      <c r="B5666">
        <v>20241025</v>
      </c>
      <c r="C5666">
        <v>490114</v>
      </c>
      <c r="D5666" t="s">
        <v>6190</v>
      </c>
      <c r="E5666" t="s">
        <v>1085</v>
      </c>
      <c r="F5666">
        <v>0</v>
      </c>
      <c r="G5666">
        <v>-2337578</v>
      </c>
    </row>
    <row r="5667" spans="1:7" hidden="1">
      <c r="A5667" t="s">
        <v>132</v>
      </c>
      <c r="B5667">
        <v>20241025</v>
      </c>
      <c r="C5667">
        <v>490114</v>
      </c>
      <c r="D5667" t="s">
        <v>6190</v>
      </c>
      <c r="E5667" t="s">
        <v>1194</v>
      </c>
      <c r="F5667">
        <v>0</v>
      </c>
      <c r="G5667">
        <v>-57952200</v>
      </c>
    </row>
    <row r="5668" spans="1:7" hidden="1">
      <c r="A5668" t="s">
        <v>132</v>
      </c>
      <c r="B5668">
        <v>20241025</v>
      </c>
      <c r="C5668">
        <v>490114</v>
      </c>
      <c r="D5668" t="s">
        <v>6190</v>
      </c>
      <c r="E5668" t="s">
        <v>1181</v>
      </c>
      <c r="F5668">
        <v>46</v>
      </c>
      <c r="G5668">
        <v>8900822</v>
      </c>
    </row>
    <row r="5669" spans="1:7" hidden="1">
      <c r="A5669" t="s">
        <v>132</v>
      </c>
      <c r="B5669">
        <v>20241025</v>
      </c>
      <c r="C5669">
        <v>490114</v>
      </c>
      <c r="D5669" t="s">
        <v>6190</v>
      </c>
      <c r="E5669" t="s">
        <v>1084</v>
      </c>
      <c r="F5669">
        <v>52</v>
      </c>
      <c r="G5669">
        <v>12585871</v>
      </c>
    </row>
    <row r="5670" spans="1:7" hidden="1">
      <c r="A5670" t="s">
        <v>132</v>
      </c>
      <c r="B5670">
        <v>20241025</v>
      </c>
      <c r="C5670">
        <v>490114</v>
      </c>
      <c r="D5670" t="s">
        <v>6190</v>
      </c>
      <c r="E5670" t="s">
        <v>1035</v>
      </c>
      <c r="F5670">
        <v>463</v>
      </c>
      <c r="G5670">
        <v>11091701</v>
      </c>
    </row>
    <row r="5671" spans="1:7" hidden="1">
      <c r="A5671" t="s">
        <v>132</v>
      </c>
      <c r="B5671">
        <v>20241025</v>
      </c>
      <c r="C5671">
        <v>490114</v>
      </c>
      <c r="D5671" t="s">
        <v>6190</v>
      </c>
      <c r="E5671" t="s">
        <v>1066</v>
      </c>
      <c r="F5671">
        <v>89</v>
      </c>
      <c r="G5671">
        <v>10611321</v>
      </c>
    </row>
    <row r="5672" spans="1:7" hidden="1">
      <c r="A5672" t="s">
        <v>132</v>
      </c>
      <c r="B5672">
        <v>20241025</v>
      </c>
      <c r="C5672">
        <v>490114</v>
      </c>
      <c r="D5672" t="s">
        <v>6190</v>
      </c>
      <c r="E5672" t="s">
        <v>1064</v>
      </c>
      <c r="F5672">
        <v>0</v>
      </c>
      <c r="G5672">
        <v>-771224</v>
      </c>
    </row>
    <row r="5673" spans="1:7" hidden="1">
      <c r="A5673" t="s">
        <v>132</v>
      </c>
      <c r="B5673">
        <v>20241025</v>
      </c>
      <c r="C5673">
        <v>490114</v>
      </c>
      <c r="D5673" t="s">
        <v>6190</v>
      </c>
      <c r="E5673" t="s">
        <v>1092</v>
      </c>
      <c r="F5673">
        <v>0</v>
      </c>
      <c r="G5673">
        <v>-17321939</v>
      </c>
    </row>
    <row r="5674" spans="1:7" hidden="1">
      <c r="A5674" t="s">
        <v>132</v>
      </c>
      <c r="B5674">
        <v>20241025</v>
      </c>
      <c r="C5674">
        <v>490114</v>
      </c>
      <c r="D5674" t="s">
        <v>6190</v>
      </c>
      <c r="E5674" t="s">
        <v>9048</v>
      </c>
      <c r="F5674">
        <v>37</v>
      </c>
      <c r="G5674">
        <v>2175385</v>
      </c>
    </row>
    <row r="5675" spans="1:7" hidden="1">
      <c r="A5675" t="s">
        <v>132</v>
      </c>
      <c r="B5675">
        <v>20241025</v>
      </c>
      <c r="C5675">
        <v>490114</v>
      </c>
      <c r="D5675" t="s">
        <v>6190</v>
      </c>
      <c r="E5675" t="s">
        <v>8342</v>
      </c>
      <c r="F5675">
        <v>89</v>
      </c>
      <c r="G5675">
        <v>49622616</v>
      </c>
    </row>
    <row r="5676" spans="1:7" hidden="1">
      <c r="A5676" t="s">
        <v>132</v>
      </c>
      <c r="B5676">
        <v>20241025</v>
      </c>
      <c r="C5676">
        <v>490114</v>
      </c>
      <c r="D5676" t="s">
        <v>6190</v>
      </c>
      <c r="E5676" t="s">
        <v>1124</v>
      </c>
      <c r="F5676">
        <v>9</v>
      </c>
      <c r="G5676">
        <v>-134270</v>
      </c>
    </row>
    <row r="5677" spans="1:7" hidden="1">
      <c r="A5677" t="s">
        <v>132</v>
      </c>
      <c r="B5677">
        <v>20241025</v>
      </c>
      <c r="C5677">
        <v>490114</v>
      </c>
      <c r="D5677" t="s">
        <v>6190</v>
      </c>
      <c r="E5677" t="s">
        <v>1186</v>
      </c>
      <c r="F5677">
        <v>145</v>
      </c>
      <c r="G5677">
        <v>24299068</v>
      </c>
    </row>
    <row r="5678" spans="1:7" hidden="1">
      <c r="A5678" t="s">
        <v>132</v>
      </c>
      <c r="B5678">
        <v>20241025</v>
      </c>
      <c r="C5678">
        <v>490114</v>
      </c>
      <c r="D5678" t="s">
        <v>6190</v>
      </c>
      <c r="E5678" t="s">
        <v>1582</v>
      </c>
      <c r="F5678">
        <v>145</v>
      </c>
      <c r="G5678">
        <v>-467865</v>
      </c>
    </row>
    <row r="5679" spans="1:7" hidden="1">
      <c r="A5679" t="s">
        <v>132</v>
      </c>
      <c r="B5679">
        <v>20241025</v>
      </c>
      <c r="C5679">
        <v>490114</v>
      </c>
      <c r="D5679" t="s">
        <v>6190</v>
      </c>
      <c r="E5679" t="s">
        <v>8333</v>
      </c>
      <c r="F5679">
        <v>0</v>
      </c>
      <c r="G5679">
        <v>-379</v>
      </c>
    </row>
    <row r="5680" spans="1:7" hidden="1">
      <c r="A5680" t="s">
        <v>132</v>
      </c>
      <c r="B5680">
        <v>20241025</v>
      </c>
      <c r="C5680">
        <v>490114</v>
      </c>
      <c r="D5680" t="s">
        <v>6190</v>
      </c>
      <c r="E5680" t="s">
        <v>1583</v>
      </c>
      <c r="F5680">
        <v>3</v>
      </c>
      <c r="G5680">
        <v>-151881</v>
      </c>
    </row>
    <row r="5681" spans="1:7" hidden="1">
      <c r="A5681" t="s">
        <v>132</v>
      </c>
      <c r="B5681">
        <v>20241025</v>
      </c>
      <c r="C5681">
        <v>490114</v>
      </c>
      <c r="D5681" t="s">
        <v>6190</v>
      </c>
      <c r="E5681" t="s">
        <v>1207</v>
      </c>
      <c r="F5681">
        <v>0</v>
      </c>
      <c r="G5681">
        <v>-5587</v>
      </c>
    </row>
    <row r="5682" spans="1:7" hidden="1">
      <c r="A5682" t="s">
        <v>132</v>
      </c>
      <c r="B5682">
        <v>20241025</v>
      </c>
      <c r="C5682">
        <v>490114</v>
      </c>
      <c r="D5682" t="s">
        <v>6190</v>
      </c>
      <c r="E5682" t="s">
        <v>8358</v>
      </c>
      <c r="F5682">
        <v>0</v>
      </c>
      <c r="G5682">
        <v>-17688072</v>
      </c>
    </row>
    <row r="5683" spans="1:7" hidden="1">
      <c r="A5683" t="s">
        <v>132</v>
      </c>
      <c r="B5683">
        <v>20241026</v>
      </c>
      <c r="C5683">
        <v>490114</v>
      </c>
      <c r="D5683" t="s">
        <v>6190</v>
      </c>
      <c r="E5683" t="s">
        <v>1184</v>
      </c>
      <c r="F5683">
        <v>0</v>
      </c>
      <c r="G5683">
        <v>-339139</v>
      </c>
    </row>
    <row r="5684" spans="1:7" hidden="1">
      <c r="A5684" t="s">
        <v>132</v>
      </c>
      <c r="B5684">
        <v>20241026</v>
      </c>
      <c r="C5684">
        <v>490114</v>
      </c>
      <c r="D5684" t="s">
        <v>6190</v>
      </c>
      <c r="E5684" t="s">
        <v>1581</v>
      </c>
      <c r="F5684">
        <v>67</v>
      </c>
      <c r="G5684">
        <v>-22089279</v>
      </c>
    </row>
    <row r="5685" spans="1:7" hidden="1">
      <c r="A5685" t="s">
        <v>132</v>
      </c>
      <c r="B5685">
        <v>20241026</v>
      </c>
      <c r="C5685">
        <v>490114</v>
      </c>
      <c r="D5685" t="s">
        <v>6190</v>
      </c>
      <c r="E5685" t="s">
        <v>1085</v>
      </c>
      <c r="F5685">
        <v>0</v>
      </c>
      <c r="G5685">
        <v>-2337578</v>
      </c>
    </row>
    <row r="5686" spans="1:7" hidden="1">
      <c r="A5686" t="s">
        <v>132</v>
      </c>
      <c r="B5686">
        <v>20241026</v>
      </c>
      <c r="C5686">
        <v>490114</v>
      </c>
      <c r="D5686" t="s">
        <v>6190</v>
      </c>
      <c r="E5686" t="s">
        <v>1194</v>
      </c>
      <c r="F5686">
        <v>0</v>
      </c>
      <c r="G5686">
        <v>-57952200</v>
      </c>
    </row>
    <row r="5687" spans="1:7" hidden="1">
      <c r="A5687" t="s">
        <v>132</v>
      </c>
      <c r="B5687">
        <v>20241026</v>
      </c>
      <c r="C5687">
        <v>490114</v>
      </c>
      <c r="D5687" t="s">
        <v>6190</v>
      </c>
      <c r="E5687" t="s">
        <v>1181</v>
      </c>
      <c r="F5687">
        <v>46</v>
      </c>
      <c r="G5687">
        <v>8900868</v>
      </c>
    </row>
    <row r="5688" spans="1:7" hidden="1">
      <c r="A5688" t="s">
        <v>132</v>
      </c>
      <c r="B5688">
        <v>20241026</v>
      </c>
      <c r="C5688">
        <v>490114</v>
      </c>
      <c r="D5688" t="s">
        <v>6190</v>
      </c>
      <c r="E5688" t="s">
        <v>1084</v>
      </c>
      <c r="F5688">
        <v>52</v>
      </c>
      <c r="G5688">
        <v>12585923</v>
      </c>
    </row>
    <row r="5689" spans="1:7" hidden="1">
      <c r="A5689" t="s">
        <v>132</v>
      </c>
      <c r="B5689">
        <v>20241026</v>
      </c>
      <c r="C5689">
        <v>490114</v>
      </c>
      <c r="D5689" t="s">
        <v>6190</v>
      </c>
      <c r="E5689" t="s">
        <v>1035</v>
      </c>
      <c r="F5689">
        <v>463</v>
      </c>
      <c r="G5689">
        <v>11092164</v>
      </c>
    </row>
    <row r="5690" spans="1:7" hidden="1">
      <c r="A5690" t="s">
        <v>132</v>
      </c>
      <c r="B5690">
        <v>20241026</v>
      </c>
      <c r="C5690">
        <v>490114</v>
      </c>
      <c r="D5690" t="s">
        <v>6190</v>
      </c>
      <c r="E5690" t="s">
        <v>1066</v>
      </c>
      <c r="F5690">
        <v>89</v>
      </c>
      <c r="G5690">
        <v>10611410</v>
      </c>
    </row>
    <row r="5691" spans="1:7" hidden="1">
      <c r="A5691" t="s">
        <v>132</v>
      </c>
      <c r="B5691">
        <v>20241026</v>
      </c>
      <c r="C5691">
        <v>490114</v>
      </c>
      <c r="D5691" t="s">
        <v>6190</v>
      </c>
      <c r="E5691" t="s">
        <v>1064</v>
      </c>
      <c r="F5691">
        <v>0</v>
      </c>
      <c r="G5691">
        <v>-771224</v>
      </c>
    </row>
    <row r="5692" spans="1:7" hidden="1">
      <c r="A5692" t="s">
        <v>132</v>
      </c>
      <c r="B5692">
        <v>20241026</v>
      </c>
      <c r="C5692">
        <v>490114</v>
      </c>
      <c r="D5692" t="s">
        <v>6190</v>
      </c>
      <c r="E5692" t="s">
        <v>1092</v>
      </c>
      <c r="F5692">
        <v>0</v>
      </c>
      <c r="G5692">
        <v>-17321939</v>
      </c>
    </row>
    <row r="5693" spans="1:7" hidden="1">
      <c r="A5693" t="s">
        <v>132</v>
      </c>
      <c r="B5693">
        <v>20241026</v>
      </c>
      <c r="C5693">
        <v>490114</v>
      </c>
      <c r="D5693" t="s">
        <v>6190</v>
      </c>
      <c r="E5693" t="s">
        <v>9048</v>
      </c>
      <c r="F5693">
        <v>37</v>
      </c>
      <c r="G5693">
        <v>2175422</v>
      </c>
    </row>
    <row r="5694" spans="1:7" hidden="1">
      <c r="A5694" t="s">
        <v>132</v>
      </c>
      <c r="B5694">
        <v>20241026</v>
      </c>
      <c r="C5694">
        <v>490114</v>
      </c>
      <c r="D5694" t="s">
        <v>6190</v>
      </c>
      <c r="E5694" t="s">
        <v>8342</v>
      </c>
      <c r="F5694">
        <v>89</v>
      </c>
      <c r="G5694">
        <v>49622705</v>
      </c>
    </row>
    <row r="5695" spans="1:7" hidden="1">
      <c r="A5695" t="s">
        <v>132</v>
      </c>
      <c r="B5695">
        <v>20241026</v>
      </c>
      <c r="C5695">
        <v>490114</v>
      </c>
      <c r="D5695" t="s">
        <v>6190</v>
      </c>
      <c r="E5695" t="s">
        <v>1124</v>
      </c>
      <c r="F5695">
        <v>9</v>
      </c>
      <c r="G5695">
        <v>-134261</v>
      </c>
    </row>
    <row r="5696" spans="1:7" hidden="1">
      <c r="A5696" t="s">
        <v>132</v>
      </c>
      <c r="B5696">
        <v>20241026</v>
      </c>
      <c r="C5696">
        <v>490114</v>
      </c>
      <c r="D5696" t="s">
        <v>6190</v>
      </c>
      <c r="E5696" t="s">
        <v>1186</v>
      </c>
      <c r="F5696">
        <v>145</v>
      </c>
      <c r="G5696">
        <v>24299213</v>
      </c>
    </row>
    <row r="5697" spans="1:7" hidden="1">
      <c r="A5697" t="s">
        <v>132</v>
      </c>
      <c r="B5697">
        <v>20241026</v>
      </c>
      <c r="C5697">
        <v>490114</v>
      </c>
      <c r="D5697" t="s">
        <v>6190</v>
      </c>
      <c r="E5697" t="s">
        <v>1582</v>
      </c>
      <c r="F5697">
        <v>145</v>
      </c>
      <c r="G5697">
        <v>-467720</v>
      </c>
    </row>
    <row r="5698" spans="1:7" hidden="1">
      <c r="A5698" t="s">
        <v>132</v>
      </c>
      <c r="B5698">
        <v>20241026</v>
      </c>
      <c r="C5698">
        <v>490114</v>
      </c>
      <c r="D5698" t="s">
        <v>6190</v>
      </c>
      <c r="E5698" t="s">
        <v>8333</v>
      </c>
      <c r="F5698">
        <v>0</v>
      </c>
      <c r="G5698">
        <v>-379</v>
      </c>
    </row>
    <row r="5699" spans="1:7" hidden="1">
      <c r="A5699" t="s">
        <v>132</v>
      </c>
      <c r="B5699">
        <v>20241026</v>
      </c>
      <c r="C5699">
        <v>490114</v>
      </c>
      <c r="D5699" t="s">
        <v>6190</v>
      </c>
      <c r="E5699" t="s">
        <v>1583</v>
      </c>
      <c r="F5699">
        <v>3</v>
      </c>
      <c r="G5699">
        <v>-151878</v>
      </c>
    </row>
    <row r="5700" spans="1:7" hidden="1">
      <c r="A5700" t="s">
        <v>132</v>
      </c>
      <c r="B5700">
        <v>20241026</v>
      </c>
      <c r="C5700">
        <v>490114</v>
      </c>
      <c r="D5700" t="s">
        <v>6190</v>
      </c>
      <c r="E5700" t="s">
        <v>1207</v>
      </c>
      <c r="F5700">
        <v>0</v>
      </c>
      <c r="G5700">
        <v>-5587</v>
      </c>
    </row>
    <row r="5701" spans="1:7" hidden="1">
      <c r="A5701" t="s">
        <v>132</v>
      </c>
      <c r="B5701">
        <v>20241026</v>
      </c>
      <c r="C5701">
        <v>490114</v>
      </c>
      <c r="D5701" t="s">
        <v>6190</v>
      </c>
      <c r="E5701" t="s">
        <v>8358</v>
      </c>
      <c r="F5701">
        <v>0</v>
      </c>
      <c r="G5701">
        <v>-17688072</v>
      </c>
    </row>
    <row r="5702" spans="1:7" hidden="1">
      <c r="A5702" t="s">
        <v>132</v>
      </c>
      <c r="B5702">
        <v>20241027</v>
      </c>
      <c r="C5702">
        <v>490114</v>
      </c>
      <c r="D5702" t="s">
        <v>6190</v>
      </c>
      <c r="E5702" t="s">
        <v>1184</v>
      </c>
      <c r="F5702">
        <v>0</v>
      </c>
      <c r="G5702">
        <v>-339139</v>
      </c>
    </row>
    <row r="5703" spans="1:7" hidden="1">
      <c r="A5703" t="s">
        <v>132</v>
      </c>
      <c r="B5703">
        <v>20241027</v>
      </c>
      <c r="C5703">
        <v>490114</v>
      </c>
      <c r="D5703" t="s">
        <v>6190</v>
      </c>
      <c r="E5703" t="s">
        <v>1581</v>
      </c>
      <c r="F5703">
        <v>67</v>
      </c>
      <c r="G5703">
        <v>-22089212</v>
      </c>
    </row>
    <row r="5704" spans="1:7" hidden="1">
      <c r="A5704" t="s">
        <v>132</v>
      </c>
      <c r="B5704">
        <v>20241027</v>
      </c>
      <c r="C5704">
        <v>490114</v>
      </c>
      <c r="D5704" t="s">
        <v>6190</v>
      </c>
      <c r="E5704" t="s">
        <v>1085</v>
      </c>
      <c r="F5704">
        <v>0</v>
      </c>
      <c r="G5704">
        <v>-2337578</v>
      </c>
    </row>
    <row r="5705" spans="1:7" hidden="1">
      <c r="A5705" t="s">
        <v>132</v>
      </c>
      <c r="B5705">
        <v>20241027</v>
      </c>
      <c r="C5705">
        <v>490114</v>
      </c>
      <c r="D5705" t="s">
        <v>6190</v>
      </c>
      <c r="E5705" t="s">
        <v>1194</v>
      </c>
      <c r="F5705">
        <v>0</v>
      </c>
      <c r="G5705">
        <v>-57952200</v>
      </c>
    </row>
    <row r="5706" spans="1:7" hidden="1">
      <c r="A5706" t="s">
        <v>132</v>
      </c>
      <c r="B5706">
        <v>20241027</v>
      </c>
      <c r="C5706">
        <v>490114</v>
      </c>
      <c r="D5706" t="s">
        <v>6190</v>
      </c>
      <c r="E5706" t="s">
        <v>1181</v>
      </c>
      <c r="F5706">
        <v>46</v>
      </c>
      <c r="G5706">
        <v>8900914</v>
      </c>
    </row>
    <row r="5707" spans="1:7" hidden="1">
      <c r="A5707" t="s">
        <v>132</v>
      </c>
      <c r="B5707">
        <v>20241027</v>
      </c>
      <c r="C5707">
        <v>490114</v>
      </c>
      <c r="D5707" t="s">
        <v>6190</v>
      </c>
      <c r="E5707" t="s">
        <v>1084</v>
      </c>
      <c r="F5707">
        <v>52</v>
      </c>
      <c r="G5707">
        <v>12585975</v>
      </c>
    </row>
    <row r="5708" spans="1:7" hidden="1">
      <c r="A5708" t="s">
        <v>132</v>
      </c>
      <c r="B5708">
        <v>20241027</v>
      </c>
      <c r="C5708">
        <v>490114</v>
      </c>
      <c r="D5708" t="s">
        <v>6190</v>
      </c>
      <c r="E5708" t="s">
        <v>1035</v>
      </c>
      <c r="F5708">
        <v>463</v>
      </c>
      <c r="G5708">
        <v>11092627</v>
      </c>
    </row>
    <row r="5709" spans="1:7" hidden="1">
      <c r="A5709" t="s">
        <v>132</v>
      </c>
      <c r="B5709">
        <v>20241027</v>
      </c>
      <c r="C5709">
        <v>490114</v>
      </c>
      <c r="D5709" t="s">
        <v>6190</v>
      </c>
      <c r="E5709" t="s">
        <v>1066</v>
      </c>
      <c r="F5709">
        <v>89</v>
      </c>
      <c r="G5709">
        <v>10611499</v>
      </c>
    </row>
    <row r="5710" spans="1:7" hidden="1">
      <c r="A5710" t="s">
        <v>132</v>
      </c>
      <c r="B5710">
        <v>20241027</v>
      </c>
      <c r="C5710">
        <v>490114</v>
      </c>
      <c r="D5710" t="s">
        <v>6190</v>
      </c>
      <c r="E5710" t="s">
        <v>1064</v>
      </c>
      <c r="F5710">
        <v>0</v>
      </c>
      <c r="G5710">
        <v>-771224</v>
      </c>
    </row>
    <row r="5711" spans="1:7" hidden="1">
      <c r="A5711" t="s">
        <v>132</v>
      </c>
      <c r="B5711">
        <v>20241027</v>
      </c>
      <c r="C5711">
        <v>490114</v>
      </c>
      <c r="D5711" t="s">
        <v>6190</v>
      </c>
      <c r="E5711" t="s">
        <v>1092</v>
      </c>
      <c r="F5711">
        <v>0</v>
      </c>
      <c r="G5711">
        <v>-17321939</v>
      </c>
    </row>
    <row r="5712" spans="1:7" hidden="1">
      <c r="A5712" t="s">
        <v>132</v>
      </c>
      <c r="B5712">
        <v>20241027</v>
      </c>
      <c r="C5712">
        <v>490114</v>
      </c>
      <c r="D5712" t="s">
        <v>6190</v>
      </c>
      <c r="E5712" t="s">
        <v>9048</v>
      </c>
      <c r="F5712">
        <v>37</v>
      </c>
      <c r="G5712">
        <v>2175459</v>
      </c>
    </row>
    <row r="5713" spans="1:7" hidden="1">
      <c r="A5713" t="s">
        <v>132</v>
      </c>
      <c r="B5713">
        <v>20241027</v>
      </c>
      <c r="C5713">
        <v>490114</v>
      </c>
      <c r="D5713" t="s">
        <v>6190</v>
      </c>
      <c r="E5713" t="s">
        <v>8342</v>
      </c>
      <c r="F5713">
        <v>89</v>
      </c>
      <c r="G5713">
        <v>49622794</v>
      </c>
    </row>
    <row r="5714" spans="1:7" hidden="1">
      <c r="A5714" t="s">
        <v>132</v>
      </c>
      <c r="B5714">
        <v>20241027</v>
      </c>
      <c r="C5714">
        <v>490114</v>
      </c>
      <c r="D5714" t="s">
        <v>6190</v>
      </c>
      <c r="E5714" t="s">
        <v>1124</v>
      </c>
      <c r="F5714">
        <v>9</v>
      </c>
      <c r="G5714">
        <v>-134252</v>
      </c>
    </row>
    <row r="5715" spans="1:7" hidden="1">
      <c r="A5715" t="s">
        <v>132</v>
      </c>
      <c r="B5715">
        <v>20241027</v>
      </c>
      <c r="C5715">
        <v>490114</v>
      </c>
      <c r="D5715" t="s">
        <v>6190</v>
      </c>
      <c r="E5715" t="s">
        <v>1186</v>
      </c>
      <c r="F5715">
        <v>145</v>
      </c>
      <c r="G5715">
        <v>24299358</v>
      </c>
    </row>
    <row r="5716" spans="1:7" hidden="1">
      <c r="A5716" t="s">
        <v>132</v>
      </c>
      <c r="B5716">
        <v>20241027</v>
      </c>
      <c r="C5716">
        <v>490114</v>
      </c>
      <c r="D5716" t="s">
        <v>6190</v>
      </c>
      <c r="E5716" t="s">
        <v>1582</v>
      </c>
      <c r="F5716">
        <v>145</v>
      </c>
      <c r="G5716">
        <v>-467575</v>
      </c>
    </row>
    <row r="5717" spans="1:7" hidden="1">
      <c r="A5717" t="s">
        <v>132</v>
      </c>
      <c r="B5717">
        <v>20241027</v>
      </c>
      <c r="C5717">
        <v>490114</v>
      </c>
      <c r="D5717" t="s">
        <v>6190</v>
      </c>
      <c r="E5717" t="s">
        <v>8333</v>
      </c>
      <c r="F5717">
        <v>0</v>
      </c>
      <c r="G5717">
        <v>-379</v>
      </c>
    </row>
    <row r="5718" spans="1:7" hidden="1">
      <c r="A5718" t="s">
        <v>132</v>
      </c>
      <c r="B5718">
        <v>20241027</v>
      </c>
      <c r="C5718">
        <v>490114</v>
      </c>
      <c r="D5718" t="s">
        <v>6190</v>
      </c>
      <c r="E5718" t="s">
        <v>1583</v>
      </c>
      <c r="F5718">
        <v>3</v>
      </c>
      <c r="G5718">
        <v>-151875</v>
      </c>
    </row>
    <row r="5719" spans="1:7" hidden="1">
      <c r="A5719" t="s">
        <v>132</v>
      </c>
      <c r="B5719">
        <v>20241027</v>
      </c>
      <c r="C5719">
        <v>490114</v>
      </c>
      <c r="D5719" t="s">
        <v>6190</v>
      </c>
      <c r="E5719" t="s">
        <v>1207</v>
      </c>
      <c r="F5719">
        <v>0</v>
      </c>
      <c r="G5719">
        <v>-5587</v>
      </c>
    </row>
    <row r="5720" spans="1:7" hidden="1">
      <c r="A5720" t="s">
        <v>132</v>
      </c>
      <c r="B5720">
        <v>20241027</v>
      </c>
      <c r="C5720">
        <v>490114</v>
      </c>
      <c r="D5720" t="s">
        <v>6190</v>
      </c>
      <c r="E5720" t="s">
        <v>8358</v>
      </c>
      <c r="F5720">
        <v>0</v>
      </c>
      <c r="G5720">
        <v>-17688072</v>
      </c>
    </row>
    <row r="5721" spans="1:7" hidden="1">
      <c r="A5721" t="s">
        <v>132</v>
      </c>
      <c r="B5721">
        <v>20241028</v>
      </c>
      <c r="C5721">
        <v>490114</v>
      </c>
      <c r="D5721" t="s">
        <v>6190</v>
      </c>
      <c r="E5721" t="s">
        <v>1184</v>
      </c>
      <c r="F5721">
        <v>0</v>
      </c>
      <c r="G5721">
        <v>-339139</v>
      </c>
    </row>
    <row r="5722" spans="1:7" hidden="1">
      <c r="A5722" t="s">
        <v>132</v>
      </c>
      <c r="B5722">
        <v>20241028</v>
      </c>
      <c r="C5722">
        <v>490114</v>
      </c>
      <c r="D5722" t="s">
        <v>6190</v>
      </c>
      <c r="E5722" t="s">
        <v>1581</v>
      </c>
      <c r="F5722">
        <v>69</v>
      </c>
      <c r="G5722">
        <v>-22089143</v>
      </c>
    </row>
    <row r="5723" spans="1:7" hidden="1">
      <c r="A5723" t="s">
        <v>132</v>
      </c>
      <c r="B5723">
        <v>20241028</v>
      </c>
      <c r="C5723">
        <v>490114</v>
      </c>
      <c r="D5723" t="s">
        <v>6190</v>
      </c>
      <c r="E5723" t="s">
        <v>1085</v>
      </c>
      <c r="F5723">
        <v>0</v>
      </c>
      <c r="G5723">
        <v>-2337578</v>
      </c>
    </row>
    <row r="5724" spans="1:7" hidden="1">
      <c r="A5724" t="s">
        <v>132</v>
      </c>
      <c r="B5724">
        <v>20241028</v>
      </c>
      <c r="C5724">
        <v>490114</v>
      </c>
      <c r="D5724" t="s">
        <v>6190</v>
      </c>
      <c r="E5724" t="s">
        <v>1194</v>
      </c>
      <c r="F5724">
        <v>0</v>
      </c>
      <c r="G5724">
        <v>-57952200</v>
      </c>
    </row>
    <row r="5725" spans="1:7" hidden="1">
      <c r="A5725" t="s">
        <v>132</v>
      </c>
      <c r="B5725">
        <v>20241028</v>
      </c>
      <c r="C5725">
        <v>490114</v>
      </c>
      <c r="D5725" t="s">
        <v>6190</v>
      </c>
      <c r="E5725" t="s">
        <v>1181</v>
      </c>
      <c r="F5725">
        <v>47</v>
      </c>
      <c r="G5725">
        <v>8900961</v>
      </c>
    </row>
    <row r="5726" spans="1:7" hidden="1">
      <c r="A5726" t="s">
        <v>132</v>
      </c>
      <c r="B5726">
        <v>20241028</v>
      </c>
      <c r="C5726">
        <v>490114</v>
      </c>
      <c r="D5726" t="s">
        <v>6190</v>
      </c>
      <c r="E5726" t="s">
        <v>1084</v>
      </c>
      <c r="F5726">
        <v>53</v>
      </c>
      <c r="G5726">
        <v>12586028</v>
      </c>
    </row>
    <row r="5727" spans="1:7" hidden="1">
      <c r="A5727" t="s">
        <v>132</v>
      </c>
      <c r="B5727">
        <v>20241028</v>
      </c>
      <c r="C5727">
        <v>490114</v>
      </c>
      <c r="D5727" t="s">
        <v>6190</v>
      </c>
      <c r="E5727" t="s">
        <v>1035</v>
      </c>
      <c r="F5727">
        <v>473</v>
      </c>
      <c r="G5727">
        <v>11093100</v>
      </c>
    </row>
    <row r="5728" spans="1:7" hidden="1">
      <c r="A5728" t="s">
        <v>132</v>
      </c>
      <c r="B5728">
        <v>20241028</v>
      </c>
      <c r="C5728">
        <v>490114</v>
      </c>
      <c r="D5728" t="s">
        <v>6190</v>
      </c>
      <c r="E5728" t="s">
        <v>1066</v>
      </c>
      <c r="F5728">
        <v>91</v>
      </c>
      <c r="G5728">
        <v>10611590</v>
      </c>
    </row>
    <row r="5729" spans="1:7" hidden="1">
      <c r="A5729" t="s">
        <v>132</v>
      </c>
      <c r="B5729">
        <v>20241028</v>
      </c>
      <c r="C5729">
        <v>490114</v>
      </c>
      <c r="D5729" t="s">
        <v>6190</v>
      </c>
      <c r="E5729" t="s">
        <v>1064</v>
      </c>
      <c r="F5729">
        <v>0</v>
      </c>
      <c r="G5729">
        <v>-771224</v>
      </c>
    </row>
    <row r="5730" spans="1:7" hidden="1">
      <c r="A5730" t="s">
        <v>132</v>
      </c>
      <c r="B5730">
        <v>20241028</v>
      </c>
      <c r="C5730">
        <v>490114</v>
      </c>
      <c r="D5730" t="s">
        <v>6190</v>
      </c>
      <c r="E5730" t="s">
        <v>1092</v>
      </c>
      <c r="F5730">
        <v>0</v>
      </c>
      <c r="G5730">
        <v>-17321939</v>
      </c>
    </row>
    <row r="5731" spans="1:7" hidden="1">
      <c r="A5731" t="s">
        <v>132</v>
      </c>
      <c r="B5731">
        <v>20241028</v>
      </c>
      <c r="C5731">
        <v>490114</v>
      </c>
      <c r="D5731" t="s">
        <v>6190</v>
      </c>
      <c r="E5731" t="s">
        <v>9048</v>
      </c>
      <c r="F5731">
        <v>37</v>
      </c>
      <c r="G5731">
        <v>2175496</v>
      </c>
    </row>
    <row r="5732" spans="1:7" hidden="1">
      <c r="A5732" t="s">
        <v>132</v>
      </c>
      <c r="B5732">
        <v>20241028</v>
      </c>
      <c r="C5732">
        <v>490114</v>
      </c>
      <c r="D5732" t="s">
        <v>6190</v>
      </c>
      <c r="E5732" t="s">
        <v>8342</v>
      </c>
      <c r="F5732">
        <v>91</v>
      </c>
      <c r="G5732">
        <v>49622885</v>
      </c>
    </row>
    <row r="5733" spans="1:7" hidden="1">
      <c r="A5733" t="s">
        <v>132</v>
      </c>
      <c r="B5733">
        <v>20241028</v>
      </c>
      <c r="C5733">
        <v>490114</v>
      </c>
      <c r="D5733" t="s">
        <v>6190</v>
      </c>
      <c r="E5733" t="s">
        <v>1124</v>
      </c>
      <c r="F5733">
        <v>9</v>
      </c>
      <c r="G5733">
        <v>-134243</v>
      </c>
    </row>
    <row r="5734" spans="1:7" hidden="1">
      <c r="A5734" t="s">
        <v>132</v>
      </c>
      <c r="B5734">
        <v>20241028</v>
      </c>
      <c r="C5734">
        <v>490114</v>
      </c>
      <c r="D5734" t="s">
        <v>6190</v>
      </c>
      <c r="E5734" t="s">
        <v>1186</v>
      </c>
      <c r="F5734">
        <v>147</v>
      </c>
      <c r="G5734">
        <v>24299505</v>
      </c>
    </row>
    <row r="5735" spans="1:7" hidden="1">
      <c r="A5735" t="s">
        <v>132</v>
      </c>
      <c r="B5735">
        <v>20241028</v>
      </c>
      <c r="C5735">
        <v>490114</v>
      </c>
      <c r="D5735" t="s">
        <v>6190</v>
      </c>
      <c r="E5735" t="s">
        <v>1582</v>
      </c>
      <c r="F5735">
        <v>147</v>
      </c>
      <c r="G5735">
        <v>-467428</v>
      </c>
    </row>
    <row r="5736" spans="1:7" hidden="1">
      <c r="A5736" t="s">
        <v>132</v>
      </c>
      <c r="B5736">
        <v>20241028</v>
      </c>
      <c r="C5736">
        <v>490114</v>
      </c>
      <c r="D5736" t="s">
        <v>6190</v>
      </c>
      <c r="E5736" t="s">
        <v>8333</v>
      </c>
      <c r="F5736">
        <v>0</v>
      </c>
      <c r="G5736">
        <v>-379</v>
      </c>
    </row>
    <row r="5737" spans="1:7" hidden="1">
      <c r="A5737" t="s">
        <v>132</v>
      </c>
      <c r="B5737">
        <v>20241028</v>
      </c>
      <c r="C5737">
        <v>490114</v>
      </c>
      <c r="D5737" t="s">
        <v>6190</v>
      </c>
      <c r="E5737" t="s">
        <v>1583</v>
      </c>
      <c r="F5737">
        <v>3</v>
      </c>
      <c r="G5737">
        <v>-151872</v>
      </c>
    </row>
    <row r="5738" spans="1:7" hidden="1">
      <c r="A5738" t="s">
        <v>132</v>
      </c>
      <c r="B5738">
        <v>20241028</v>
      </c>
      <c r="C5738">
        <v>490114</v>
      </c>
      <c r="D5738" t="s">
        <v>6190</v>
      </c>
      <c r="E5738" t="s">
        <v>1207</v>
      </c>
      <c r="F5738">
        <v>0</v>
      </c>
      <c r="G5738">
        <v>-5587</v>
      </c>
    </row>
    <row r="5739" spans="1:7" hidden="1">
      <c r="A5739" t="s">
        <v>132</v>
      </c>
      <c r="B5739">
        <v>20241028</v>
      </c>
      <c r="C5739">
        <v>490114</v>
      </c>
      <c r="D5739" t="s">
        <v>6190</v>
      </c>
      <c r="E5739" t="s">
        <v>8358</v>
      </c>
      <c r="F5739">
        <v>0</v>
      </c>
      <c r="G5739">
        <v>-17688072</v>
      </c>
    </row>
    <row r="5740" spans="1:7" hidden="1">
      <c r="A5740" t="s">
        <v>132</v>
      </c>
      <c r="B5740">
        <v>20241029</v>
      </c>
      <c r="C5740">
        <v>490114</v>
      </c>
      <c r="D5740" t="s">
        <v>6190</v>
      </c>
      <c r="E5740" t="s">
        <v>1184</v>
      </c>
      <c r="F5740">
        <v>0</v>
      </c>
      <c r="G5740">
        <v>-339139</v>
      </c>
    </row>
    <row r="5741" spans="1:7" hidden="1">
      <c r="A5741" t="s">
        <v>132</v>
      </c>
      <c r="B5741">
        <v>20241029</v>
      </c>
      <c r="C5741">
        <v>490114</v>
      </c>
      <c r="D5741" t="s">
        <v>6190</v>
      </c>
      <c r="E5741" t="s">
        <v>1581</v>
      </c>
      <c r="F5741">
        <v>69</v>
      </c>
      <c r="G5741">
        <v>-22089074</v>
      </c>
    </row>
    <row r="5742" spans="1:7" hidden="1">
      <c r="A5742" t="s">
        <v>132</v>
      </c>
      <c r="B5742">
        <v>20241029</v>
      </c>
      <c r="C5742">
        <v>490114</v>
      </c>
      <c r="D5742" t="s">
        <v>6190</v>
      </c>
      <c r="E5742" t="s">
        <v>1085</v>
      </c>
      <c r="F5742">
        <v>0</v>
      </c>
      <c r="G5742">
        <v>-2337578</v>
      </c>
    </row>
    <row r="5743" spans="1:7" hidden="1">
      <c r="A5743" t="s">
        <v>132</v>
      </c>
      <c r="B5743">
        <v>20241029</v>
      </c>
      <c r="C5743">
        <v>490114</v>
      </c>
      <c r="D5743" t="s">
        <v>6190</v>
      </c>
      <c r="E5743" t="s">
        <v>1194</v>
      </c>
      <c r="F5743">
        <v>0</v>
      </c>
      <c r="G5743">
        <v>-57952200</v>
      </c>
    </row>
    <row r="5744" spans="1:7" hidden="1">
      <c r="A5744" t="s">
        <v>132</v>
      </c>
      <c r="B5744">
        <v>20241029</v>
      </c>
      <c r="C5744">
        <v>490114</v>
      </c>
      <c r="D5744" t="s">
        <v>6190</v>
      </c>
      <c r="E5744" t="s">
        <v>1181</v>
      </c>
      <c r="F5744">
        <v>47</v>
      </c>
      <c r="G5744">
        <v>8901008</v>
      </c>
    </row>
    <row r="5745" spans="1:7" hidden="1">
      <c r="A5745" t="s">
        <v>132</v>
      </c>
      <c r="B5745">
        <v>20241029</v>
      </c>
      <c r="C5745">
        <v>490114</v>
      </c>
      <c r="D5745" t="s">
        <v>6190</v>
      </c>
      <c r="E5745" t="s">
        <v>1084</v>
      </c>
      <c r="F5745">
        <v>53</v>
      </c>
      <c r="G5745">
        <v>12586081</v>
      </c>
    </row>
    <row r="5746" spans="1:7" hidden="1">
      <c r="A5746" t="s">
        <v>132</v>
      </c>
      <c r="B5746">
        <v>20241029</v>
      </c>
      <c r="C5746">
        <v>490114</v>
      </c>
      <c r="D5746" t="s">
        <v>6190</v>
      </c>
      <c r="E5746" t="s">
        <v>1035</v>
      </c>
      <c r="F5746">
        <v>478</v>
      </c>
      <c r="G5746">
        <v>11093578</v>
      </c>
    </row>
    <row r="5747" spans="1:7" hidden="1">
      <c r="A5747" t="s">
        <v>132</v>
      </c>
      <c r="B5747">
        <v>20241029</v>
      </c>
      <c r="C5747">
        <v>490114</v>
      </c>
      <c r="D5747" t="s">
        <v>6190</v>
      </c>
      <c r="E5747" t="s">
        <v>1066</v>
      </c>
      <c r="F5747">
        <v>91</v>
      </c>
      <c r="G5747">
        <v>10611681</v>
      </c>
    </row>
    <row r="5748" spans="1:7" hidden="1">
      <c r="A5748" t="s">
        <v>132</v>
      </c>
      <c r="B5748">
        <v>20241029</v>
      </c>
      <c r="C5748">
        <v>490114</v>
      </c>
      <c r="D5748" t="s">
        <v>6190</v>
      </c>
      <c r="E5748" t="s">
        <v>1064</v>
      </c>
      <c r="F5748">
        <v>0</v>
      </c>
      <c r="G5748">
        <v>-771224</v>
      </c>
    </row>
    <row r="5749" spans="1:7" hidden="1">
      <c r="A5749" t="s">
        <v>132</v>
      </c>
      <c r="B5749">
        <v>20241029</v>
      </c>
      <c r="C5749">
        <v>490114</v>
      </c>
      <c r="D5749" t="s">
        <v>6190</v>
      </c>
      <c r="E5749" t="s">
        <v>1092</v>
      </c>
      <c r="F5749">
        <v>0</v>
      </c>
      <c r="G5749">
        <v>-17321939</v>
      </c>
    </row>
    <row r="5750" spans="1:7" hidden="1">
      <c r="A5750" t="s">
        <v>132</v>
      </c>
      <c r="B5750">
        <v>20241029</v>
      </c>
      <c r="C5750">
        <v>490114</v>
      </c>
      <c r="D5750" t="s">
        <v>6190</v>
      </c>
      <c r="E5750" t="s">
        <v>9048</v>
      </c>
      <c r="F5750">
        <v>37</v>
      </c>
      <c r="G5750">
        <v>2175533</v>
      </c>
    </row>
    <row r="5751" spans="1:7" hidden="1">
      <c r="A5751" t="s">
        <v>132</v>
      </c>
      <c r="B5751">
        <v>20241029</v>
      </c>
      <c r="C5751">
        <v>490114</v>
      </c>
      <c r="D5751" t="s">
        <v>6190</v>
      </c>
      <c r="E5751" t="s">
        <v>8342</v>
      </c>
      <c r="F5751">
        <v>91</v>
      </c>
      <c r="G5751">
        <v>49622976</v>
      </c>
    </row>
    <row r="5752" spans="1:7" hidden="1">
      <c r="A5752" t="s">
        <v>132</v>
      </c>
      <c r="B5752">
        <v>20241029</v>
      </c>
      <c r="C5752">
        <v>490114</v>
      </c>
      <c r="D5752" t="s">
        <v>6190</v>
      </c>
      <c r="E5752" t="s">
        <v>1124</v>
      </c>
      <c r="F5752">
        <v>9</v>
      </c>
      <c r="G5752">
        <v>-134234</v>
      </c>
    </row>
    <row r="5753" spans="1:7" hidden="1">
      <c r="A5753" t="s">
        <v>132</v>
      </c>
      <c r="B5753">
        <v>20241029</v>
      </c>
      <c r="C5753">
        <v>490114</v>
      </c>
      <c r="D5753" t="s">
        <v>6190</v>
      </c>
      <c r="E5753" t="s">
        <v>1186</v>
      </c>
      <c r="F5753">
        <v>148</v>
      </c>
      <c r="G5753">
        <v>24299653</v>
      </c>
    </row>
    <row r="5754" spans="1:7" hidden="1">
      <c r="A5754" t="s">
        <v>132</v>
      </c>
      <c r="B5754">
        <v>20241029</v>
      </c>
      <c r="C5754">
        <v>490114</v>
      </c>
      <c r="D5754" t="s">
        <v>6190</v>
      </c>
      <c r="E5754" t="s">
        <v>1582</v>
      </c>
      <c r="F5754">
        <v>148</v>
      </c>
      <c r="G5754">
        <v>-467280</v>
      </c>
    </row>
    <row r="5755" spans="1:7" hidden="1">
      <c r="A5755" t="s">
        <v>132</v>
      </c>
      <c r="B5755">
        <v>20241029</v>
      </c>
      <c r="C5755">
        <v>490114</v>
      </c>
      <c r="D5755" t="s">
        <v>6190</v>
      </c>
      <c r="E5755" t="s">
        <v>8333</v>
      </c>
      <c r="F5755">
        <v>0</v>
      </c>
      <c r="G5755">
        <v>-379</v>
      </c>
    </row>
    <row r="5756" spans="1:7" hidden="1">
      <c r="A5756" t="s">
        <v>132</v>
      </c>
      <c r="B5756">
        <v>20241029</v>
      </c>
      <c r="C5756">
        <v>490114</v>
      </c>
      <c r="D5756" t="s">
        <v>6190</v>
      </c>
      <c r="E5756" t="s">
        <v>1583</v>
      </c>
      <c r="F5756">
        <v>3</v>
      </c>
      <c r="G5756">
        <v>-151869</v>
      </c>
    </row>
    <row r="5757" spans="1:7" hidden="1">
      <c r="A5757" t="s">
        <v>132</v>
      </c>
      <c r="B5757">
        <v>20241029</v>
      </c>
      <c r="C5757">
        <v>490114</v>
      </c>
      <c r="D5757" t="s">
        <v>6190</v>
      </c>
      <c r="E5757" t="s">
        <v>1207</v>
      </c>
      <c r="F5757">
        <v>0</v>
      </c>
      <c r="G5757">
        <v>-5587</v>
      </c>
    </row>
    <row r="5758" spans="1:7" hidden="1">
      <c r="A5758" t="s">
        <v>132</v>
      </c>
      <c r="B5758">
        <v>20241029</v>
      </c>
      <c r="C5758">
        <v>490114</v>
      </c>
      <c r="D5758" t="s">
        <v>6190</v>
      </c>
      <c r="E5758" t="s">
        <v>8358</v>
      </c>
      <c r="F5758">
        <v>0</v>
      </c>
      <c r="G5758">
        <v>-17688072</v>
      </c>
    </row>
    <row r="5759" spans="1:7" hidden="1">
      <c r="A5759" t="s">
        <v>132</v>
      </c>
      <c r="B5759">
        <v>20241030</v>
      </c>
      <c r="C5759">
        <v>490114</v>
      </c>
      <c r="D5759" t="s">
        <v>6190</v>
      </c>
      <c r="E5759" t="s">
        <v>1184</v>
      </c>
      <c r="F5759">
        <v>0</v>
      </c>
      <c r="G5759">
        <v>-339139</v>
      </c>
    </row>
    <row r="5760" spans="1:7" hidden="1">
      <c r="A5760" t="s">
        <v>132</v>
      </c>
      <c r="B5760">
        <v>20241030</v>
      </c>
      <c r="C5760">
        <v>490114</v>
      </c>
      <c r="D5760" t="s">
        <v>6190</v>
      </c>
      <c r="E5760" t="s">
        <v>1581</v>
      </c>
      <c r="F5760">
        <v>68</v>
      </c>
      <c r="G5760">
        <v>-22089006</v>
      </c>
    </row>
    <row r="5761" spans="1:7" hidden="1">
      <c r="A5761" t="s">
        <v>132</v>
      </c>
      <c r="B5761">
        <v>20241030</v>
      </c>
      <c r="C5761">
        <v>490114</v>
      </c>
      <c r="D5761" t="s">
        <v>6190</v>
      </c>
      <c r="E5761" t="s">
        <v>1085</v>
      </c>
      <c r="F5761">
        <v>0</v>
      </c>
      <c r="G5761">
        <v>-2337578</v>
      </c>
    </row>
    <row r="5762" spans="1:7" hidden="1">
      <c r="A5762" t="s">
        <v>132</v>
      </c>
      <c r="B5762">
        <v>20241030</v>
      </c>
      <c r="C5762">
        <v>490114</v>
      </c>
      <c r="D5762" t="s">
        <v>6190</v>
      </c>
      <c r="E5762" t="s">
        <v>1194</v>
      </c>
      <c r="F5762">
        <v>0</v>
      </c>
      <c r="G5762">
        <v>-57952200</v>
      </c>
    </row>
    <row r="5763" spans="1:7" hidden="1">
      <c r="A5763" t="s">
        <v>132</v>
      </c>
      <c r="B5763">
        <v>20241030</v>
      </c>
      <c r="C5763">
        <v>490114</v>
      </c>
      <c r="D5763" t="s">
        <v>6190</v>
      </c>
      <c r="E5763" t="s">
        <v>1181</v>
      </c>
      <c r="F5763">
        <v>46</v>
      </c>
      <c r="G5763">
        <v>8901054</v>
      </c>
    </row>
    <row r="5764" spans="1:7" hidden="1">
      <c r="A5764" t="s">
        <v>132</v>
      </c>
      <c r="B5764">
        <v>20241030</v>
      </c>
      <c r="C5764">
        <v>490114</v>
      </c>
      <c r="D5764" t="s">
        <v>6190</v>
      </c>
      <c r="E5764" t="s">
        <v>1084</v>
      </c>
      <c r="F5764">
        <v>52</v>
      </c>
      <c r="G5764">
        <v>12586133</v>
      </c>
    </row>
    <row r="5765" spans="1:7" hidden="1">
      <c r="A5765" t="s">
        <v>132</v>
      </c>
      <c r="B5765">
        <v>20241030</v>
      </c>
      <c r="C5765">
        <v>490114</v>
      </c>
      <c r="D5765" t="s">
        <v>6190</v>
      </c>
      <c r="E5765" t="s">
        <v>1035</v>
      </c>
      <c r="F5765">
        <v>467</v>
      </c>
      <c r="G5765">
        <v>11094045</v>
      </c>
    </row>
    <row r="5766" spans="1:7" hidden="1">
      <c r="A5766" t="s">
        <v>132</v>
      </c>
      <c r="B5766">
        <v>20241030</v>
      </c>
      <c r="C5766">
        <v>490114</v>
      </c>
      <c r="D5766" t="s">
        <v>6190</v>
      </c>
      <c r="E5766" t="s">
        <v>1066</v>
      </c>
      <c r="F5766">
        <v>90</v>
      </c>
      <c r="G5766">
        <v>10611771</v>
      </c>
    </row>
    <row r="5767" spans="1:7" hidden="1">
      <c r="A5767" t="s">
        <v>132</v>
      </c>
      <c r="B5767">
        <v>20241030</v>
      </c>
      <c r="C5767">
        <v>490114</v>
      </c>
      <c r="D5767" t="s">
        <v>6190</v>
      </c>
      <c r="E5767" t="s">
        <v>1064</v>
      </c>
      <c r="F5767">
        <v>0</v>
      </c>
      <c r="G5767">
        <v>-771224</v>
      </c>
    </row>
    <row r="5768" spans="1:7" hidden="1">
      <c r="A5768" t="s">
        <v>132</v>
      </c>
      <c r="B5768">
        <v>20241030</v>
      </c>
      <c r="C5768">
        <v>490114</v>
      </c>
      <c r="D5768" t="s">
        <v>6190</v>
      </c>
      <c r="E5768" t="s">
        <v>1092</v>
      </c>
      <c r="F5768">
        <v>0</v>
      </c>
      <c r="G5768">
        <v>-17321939</v>
      </c>
    </row>
    <row r="5769" spans="1:7" hidden="1">
      <c r="A5769" t="s">
        <v>132</v>
      </c>
      <c r="B5769">
        <v>20241030</v>
      </c>
      <c r="C5769">
        <v>490114</v>
      </c>
      <c r="D5769" t="s">
        <v>6190</v>
      </c>
      <c r="E5769" t="s">
        <v>9048</v>
      </c>
      <c r="F5769">
        <v>37</v>
      </c>
      <c r="G5769">
        <v>2175570</v>
      </c>
    </row>
    <row r="5770" spans="1:7" hidden="1">
      <c r="A5770" t="s">
        <v>132</v>
      </c>
      <c r="B5770">
        <v>20241030</v>
      </c>
      <c r="C5770">
        <v>490114</v>
      </c>
      <c r="D5770" t="s">
        <v>6190</v>
      </c>
      <c r="E5770" t="s">
        <v>8342</v>
      </c>
      <c r="F5770">
        <v>90</v>
      </c>
      <c r="G5770">
        <v>49623066</v>
      </c>
    </row>
    <row r="5771" spans="1:7" hidden="1">
      <c r="A5771" t="s">
        <v>132</v>
      </c>
      <c r="B5771">
        <v>20241030</v>
      </c>
      <c r="C5771">
        <v>490114</v>
      </c>
      <c r="D5771" t="s">
        <v>6190</v>
      </c>
      <c r="E5771" t="s">
        <v>1124</v>
      </c>
      <c r="F5771">
        <v>9</v>
      </c>
      <c r="G5771">
        <v>-134225</v>
      </c>
    </row>
    <row r="5772" spans="1:7" hidden="1">
      <c r="A5772" t="s">
        <v>132</v>
      </c>
      <c r="B5772">
        <v>20241030</v>
      </c>
      <c r="C5772">
        <v>490114</v>
      </c>
      <c r="D5772" t="s">
        <v>6190</v>
      </c>
      <c r="E5772" t="s">
        <v>1186</v>
      </c>
      <c r="F5772">
        <v>146</v>
      </c>
      <c r="G5772">
        <v>24299799</v>
      </c>
    </row>
    <row r="5773" spans="1:7" hidden="1">
      <c r="A5773" t="s">
        <v>132</v>
      </c>
      <c r="B5773">
        <v>20241030</v>
      </c>
      <c r="C5773">
        <v>490114</v>
      </c>
      <c r="D5773" t="s">
        <v>6190</v>
      </c>
      <c r="E5773" t="s">
        <v>1582</v>
      </c>
      <c r="F5773">
        <v>146</v>
      </c>
      <c r="G5773">
        <v>-467134</v>
      </c>
    </row>
    <row r="5774" spans="1:7" hidden="1">
      <c r="A5774" t="s">
        <v>132</v>
      </c>
      <c r="B5774">
        <v>20241030</v>
      </c>
      <c r="C5774">
        <v>490114</v>
      </c>
      <c r="D5774" t="s">
        <v>6190</v>
      </c>
      <c r="E5774" t="s">
        <v>8333</v>
      </c>
      <c r="F5774">
        <v>0</v>
      </c>
      <c r="G5774">
        <v>-379</v>
      </c>
    </row>
    <row r="5775" spans="1:7" hidden="1">
      <c r="A5775" t="s">
        <v>132</v>
      </c>
      <c r="B5775">
        <v>20241030</v>
      </c>
      <c r="C5775">
        <v>490114</v>
      </c>
      <c r="D5775" t="s">
        <v>6190</v>
      </c>
      <c r="E5775" t="s">
        <v>1583</v>
      </c>
      <c r="F5775">
        <v>3</v>
      </c>
      <c r="G5775">
        <v>-151866</v>
      </c>
    </row>
    <row r="5776" spans="1:7" hidden="1">
      <c r="A5776" t="s">
        <v>132</v>
      </c>
      <c r="B5776">
        <v>20241030</v>
      </c>
      <c r="C5776">
        <v>490114</v>
      </c>
      <c r="D5776" t="s">
        <v>6190</v>
      </c>
      <c r="E5776" t="s">
        <v>1207</v>
      </c>
      <c r="F5776">
        <v>0</v>
      </c>
      <c r="G5776">
        <v>-5587</v>
      </c>
    </row>
    <row r="5777" spans="1:7" hidden="1">
      <c r="A5777" t="s">
        <v>132</v>
      </c>
      <c r="B5777">
        <v>20241030</v>
      </c>
      <c r="C5777">
        <v>490114</v>
      </c>
      <c r="D5777" t="s">
        <v>6190</v>
      </c>
      <c r="E5777" t="s">
        <v>8358</v>
      </c>
      <c r="F5777">
        <v>0</v>
      </c>
      <c r="G5777">
        <v>-17688072</v>
      </c>
    </row>
    <row r="5778" spans="1:7" hidden="1">
      <c r="A5778" t="s">
        <v>132</v>
      </c>
      <c r="B5778">
        <v>20241031</v>
      </c>
      <c r="C5778">
        <v>490114</v>
      </c>
      <c r="D5778" t="s">
        <v>6190</v>
      </c>
      <c r="E5778" t="s">
        <v>1184</v>
      </c>
      <c r="F5778">
        <v>0</v>
      </c>
      <c r="G5778">
        <v>-339139</v>
      </c>
    </row>
    <row r="5779" spans="1:7" hidden="1">
      <c r="A5779" t="s">
        <v>132</v>
      </c>
      <c r="B5779">
        <v>20241031</v>
      </c>
      <c r="C5779">
        <v>490114</v>
      </c>
      <c r="D5779" t="s">
        <v>6190</v>
      </c>
      <c r="E5779" t="s">
        <v>1581</v>
      </c>
      <c r="F5779">
        <v>66</v>
      </c>
      <c r="G5779">
        <v>-22088940</v>
      </c>
    </row>
    <row r="5780" spans="1:7" hidden="1">
      <c r="A5780" t="s">
        <v>132</v>
      </c>
      <c r="B5780">
        <v>20241031</v>
      </c>
      <c r="C5780">
        <v>490114</v>
      </c>
      <c r="D5780" t="s">
        <v>6190</v>
      </c>
      <c r="E5780" t="s">
        <v>1085</v>
      </c>
      <c r="F5780">
        <v>0</v>
      </c>
      <c r="G5780">
        <v>-2337578</v>
      </c>
    </row>
    <row r="5781" spans="1:7" hidden="1">
      <c r="A5781" t="s">
        <v>132</v>
      </c>
      <c r="B5781">
        <v>20241031</v>
      </c>
      <c r="C5781">
        <v>490114</v>
      </c>
      <c r="D5781" t="s">
        <v>6190</v>
      </c>
      <c r="E5781" t="s">
        <v>1194</v>
      </c>
      <c r="F5781">
        <v>0</v>
      </c>
      <c r="G5781">
        <v>-57952200</v>
      </c>
    </row>
    <row r="5782" spans="1:7" hidden="1">
      <c r="A5782" t="s">
        <v>132</v>
      </c>
      <c r="B5782">
        <v>20241031</v>
      </c>
      <c r="C5782">
        <v>490114</v>
      </c>
      <c r="D5782" t="s">
        <v>6190</v>
      </c>
      <c r="E5782" t="s">
        <v>1181</v>
      </c>
      <c r="F5782">
        <v>45</v>
      </c>
      <c r="G5782">
        <v>8901099</v>
      </c>
    </row>
    <row r="5783" spans="1:7" hidden="1">
      <c r="A5783" t="s">
        <v>132</v>
      </c>
      <c r="B5783">
        <v>20241031</v>
      </c>
      <c r="C5783">
        <v>490114</v>
      </c>
      <c r="D5783" t="s">
        <v>6190</v>
      </c>
      <c r="E5783" t="s">
        <v>1084</v>
      </c>
      <c r="F5783">
        <v>51</v>
      </c>
      <c r="G5783">
        <v>12586184</v>
      </c>
    </row>
    <row r="5784" spans="1:7" hidden="1">
      <c r="A5784" t="s">
        <v>132</v>
      </c>
      <c r="B5784">
        <v>20241031</v>
      </c>
      <c r="C5784">
        <v>490114</v>
      </c>
      <c r="D5784" t="s">
        <v>6190</v>
      </c>
      <c r="E5784" t="s">
        <v>1035</v>
      </c>
      <c r="F5784">
        <v>451</v>
      </c>
      <c r="G5784">
        <v>11094496</v>
      </c>
    </row>
    <row r="5785" spans="1:7" hidden="1">
      <c r="A5785" t="s">
        <v>132</v>
      </c>
      <c r="B5785">
        <v>20241031</v>
      </c>
      <c r="C5785">
        <v>490114</v>
      </c>
      <c r="D5785" t="s">
        <v>6190</v>
      </c>
      <c r="E5785" t="s">
        <v>1066</v>
      </c>
      <c r="F5785">
        <v>87</v>
      </c>
      <c r="G5785">
        <v>10611858</v>
      </c>
    </row>
    <row r="5786" spans="1:7" hidden="1">
      <c r="A5786" t="s">
        <v>132</v>
      </c>
      <c r="B5786">
        <v>20241031</v>
      </c>
      <c r="C5786">
        <v>490114</v>
      </c>
      <c r="D5786" t="s">
        <v>6190</v>
      </c>
      <c r="E5786" t="s">
        <v>1064</v>
      </c>
      <c r="F5786">
        <v>0</v>
      </c>
      <c r="G5786">
        <v>-771224</v>
      </c>
    </row>
    <row r="5787" spans="1:7" hidden="1">
      <c r="A5787" t="s">
        <v>132</v>
      </c>
      <c r="B5787">
        <v>20241031</v>
      </c>
      <c r="C5787">
        <v>490114</v>
      </c>
      <c r="D5787" t="s">
        <v>6190</v>
      </c>
      <c r="E5787" t="s">
        <v>1092</v>
      </c>
      <c r="F5787">
        <v>0</v>
      </c>
      <c r="G5787">
        <v>-17321939</v>
      </c>
    </row>
    <row r="5788" spans="1:7" hidden="1">
      <c r="A5788" t="s">
        <v>132</v>
      </c>
      <c r="B5788">
        <v>20241031</v>
      </c>
      <c r="C5788">
        <v>490114</v>
      </c>
      <c r="D5788" t="s">
        <v>6190</v>
      </c>
      <c r="E5788" t="s">
        <v>9048</v>
      </c>
      <c r="F5788">
        <v>36</v>
      </c>
      <c r="G5788">
        <v>2175606</v>
      </c>
    </row>
    <row r="5789" spans="1:7" hidden="1">
      <c r="A5789" t="s">
        <v>132</v>
      </c>
      <c r="B5789">
        <v>20241031</v>
      </c>
      <c r="C5789">
        <v>490114</v>
      </c>
      <c r="D5789" t="s">
        <v>6190</v>
      </c>
      <c r="E5789" t="s">
        <v>8342</v>
      </c>
      <c r="F5789">
        <v>87</v>
      </c>
      <c r="G5789">
        <v>49623153</v>
      </c>
    </row>
    <row r="5790" spans="1:7" hidden="1">
      <c r="A5790" t="s">
        <v>132</v>
      </c>
      <c r="B5790">
        <v>20241031</v>
      </c>
      <c r="C5790">
        <v>490114</v>
      </c>
      <c r="D5790" t="s">
        <v>6190</v>
      </c>
      <c r="E5790" t="s">
        <v>1124</v>
      </c>
      <c r="F5790">
        <v>9</v>
      </c>
      <c r="G5790">
        <v>-134216</v>
      </c>
    </row>
    <row r="5791" spans="1:7" hidden="1">
      <c r="A5791" t="s">
        <v>132</v>
      </c>
      <c r="B5791">
        <v>20241031</v>
      </c>
      <c r="C5791">
        <v>490114</v>
      </c>
      <c r="D5791" t="s">
        <v>6190</v>
      </c>
      <c r="E5791" t="s">
        <v>1186</v>
      </c>
      <c r="F5791">
        <v>141</v>
      </c>
      <c r="G5791">
        <v>24299940</v>
      </c>
    </row>
    <row r="5792" spans="1:7" hidden="1">
      <c r="A5792" t="s">
        <v>132</v>
      </c>
      <c r="B5792">
        <v>20241031</v>
      </c>
      <c r="C5792">
        <v>490114</v>
      </c>
      <c r="D5792" t="s">
        <v>6190</v>
      </c>
      <c r="E5792" t="s">
        <v>1582</v>
      </c>
      <c r="F5792">
        <v>141</v>
      </c>
      <c r="G5792">
        <v>-466993</v>
      </c>
    </row>
    <row r="5793" spans="1:7" hidden="1">
      <c r="A5793" t="s">
        <v>132</v>
      </c>
      <c r="B5793">
        <v>20241031</v>
      </c>
      <c r="C5793">
        <v>490114</v>
      </c>
      <c r="D5793" t="s">
        <v>6190</v>
      </c>
      <c r="E5793" t="s">
        <v>8333</v>
      </c>
      <c r="F5793">
        <v>0</v>
      </c>
      <c r="G5793">
        <v>-379</v>
      </c>
    </row>
    <row r="5794" spans="1:7" hidden="1">
      <c r="A5794" t="s">
        <v>132</v>
      </c>
      <c r="B5794">
        <v>20241031</v>
      </c>
      <c r="C5794">
        <v>490114</v>
      </c>
      <c r="D5794" t="s">
        <v>6190</v>
      </c>
      <c r="E5794" t="s">
        <v>1583</v>
      </c>
      <c r="F5794">
        <v>3</v>
      </c>
      <c r="G5794">
        <v>-151863</v>
      </c>
    </row>
    <row r="5795" spans="1:7" hidden="1">
      <c r="A5795" t="s">
        <v>132</v>
      </c>
      <c r="B5795">
        <v>20241031</v>
      </c>
      <c r="C5795">
        <v>490114</v>
      </c>
      <c r="D5795" t="s">
        <v>6190</v>
      </c>
      <c r="E5795" t="s">
        <v>1207</v>
      </c>
      <c r="F5795">
        <v>0</v>
      </c>
      <c r="G5795">
        <v>-5587</v>
      </c>
    </row>
    <row r="5796" spans="1:7" hidden="1">
      <c r="A5796" t="s">
        <v>132</v>
      </c>
      <c r="B5796">
        <v>20241031</v>
      </c>
      <c r="C5796">
        <v>490114</v>
      </c>
      <c r="D5796" t="s">
        <v>6190</v>
      </c>
      <c r="E5796" t="s">
        <v>8358</v>
      </c>
      <c r="F5796">
        <v>0</v>
      </c>
      <c r="G5796">
        <v>-17688072</v>
      </c>
    </row>
    <row r="5797" spans="1:7" hidden="1">
      <c r="A5797" t="s">
        <v>132</v>
      </c>
      <c r="B5797">
        <v>20241101</v>
      </c>
      <c r="C5797">
        <v>490114</v>
      </c>
      <c r="D5797" t="s">
        <v>6190</v>
      </c>
      <c r="E5797" t="s">
        <v>1184</v>
      </c>
      <c r="F5797">
        <v>0</v>
      </c>
      <c r="G5797">
        <v>-339139</v>
      </c>
    </row>
    <row r="5798" spans="1:7" hidden="1">
      <c r="A5798" t="s">
        <v>132</v>
      </c>
      <c r="B5798">
        <v>20241101</v>
      </c>
      <c r="C5798">
        <v>490114</v>
      </c>
      <c r="D5798" t="s">
        <v>6190</v>
      </c>
      <c r="E5798" t="s">
        <v>1581</v>
      </c>
      <c r="F5798">
        <v>65</v>
      </c>
      <c r="G5798">
        <v>-22088875</v>
      </c>
    </row>
    <row r="5799" spans="1:7" hidden="1">
      <c r="A5799" t="s">
        <v>132</v>
      </c>
      <c r="B5799">
        <v>20241101</v>
      </c>
      <c r="C5799">
        <v>490114</v>
      </c>
      <c r="D5799" t="s">
        <v>6190</v>
      </c>
      <c r="E5799" t="s">
        <v>1085</v>
      </c>
      <c r="F5799">
        <v>0</v>
      </c>
      <c r="G5799">
        <v>-2337578</v>
      </c>
    </row>
    <row r="5800" spans="1:7" hidden="1">
      <c r="A5800" t="s">
        <v>132</v>
      </c>
      <c r="B5800">
        <v>20241101</v>
      </c>
      <c r="C5800">
        <v>490114</v>
      </c>
      <c r="D5800" t="s">
        <v>6190</v>
      </c>
      <c r="E5800" t="s">
        <v>1194</v>
      </c>
      <c r="F5800">
        <v>0</v>
      </c>
      <c r="G5800">
        <v>-57952200</v>
      </c>
    </row>
    <row r="5801" spans="1:7" hidden="1">
      <c r="A5801" t="s">
        <v>132</v>
      </c>
      <c r="B5801">
        <v>20241101</v>
      </c>
      <c r="C5801">
        <v>490114</v>
      </c>
      <c r="D5801" t="s">
        <v>6190</v>
      </c>
      <c r="E5801" t="s">
        <v>1181</v>
      </c>
      <c r="F5801">
        <v>44</v>
      </c>
      <c r="G5801">
        <v>8901143</v>
      </c>
    </row>
    <row r="5802" spans="1:7" hidden="1">
      <c r="A5802" t="s">
        <v>132</v>
      </c>
      <c r="B5802">
        <v>20241101</v>
      </c>
      <c r="C5802">
        <v>490114</v>
      </c>
      <c r="D5802" t="s">
        <v>6190</v>
      </c>
      <c r="E5802" t="s">
        <v>1084</v>
      </c>
      <c r="F5802">
        <v>50</v>
      </c>
      <c r="G5802">
        <v>12586234</v>
      </c>
    </row>
    <row r="5803" spans="1:7" hidden="1">
      <c r="A5803" t="s">
        <v>132</v>
      </c>
      <c r="B5803">
        <v>20241101</v>
      </c>
      <c r="C5803">
        <v>490114</v>
      </c>
      <c r="D5803" t="s">
        <v>6190</v>
      </c>
      <c r="E5803" t="s">
        <v>1035</v>
      </c>
      <c r="F5803">
        <v>447</v>
      </c>
      <c r="G5803">
        <v>11094943</v>
      </c>
    </row>
    <row r="5804" spans="1:7" hidden="1">
      <c r="A5804" t="s">
        <v>132</v>
      </c>
      <c r="B5804">
        <v>20241101</v>
      </c>
      <c r="C5804">
        <v>490114</v>
      </c>
      <c r="D5804" t="s">
        <v>6190</v>
      </c>
      <c r="E5804" t="s">
        <v>1066</v>
      </c>
      <c r="F5804">
        <v>86</v>
      </c>
      <c r="G5804">
        <v>10611944</v>
      </c>
    </row>
    <row r="5805" spans="1:7" hidden="1">
      <c r="A5805" t="s">
        <v>132</v>
      </c>
      <c r="B5805">
        <v>20241101</v>
      </c>
      <c r="C5805">
        <v>490114</v>
      </c>
      <c r="D5805" t="s">
        <v>6190</v>
      </c>
      <c r="E5805" t="s">
        <v>1064</v>
      </c>
      <c r="F5805">
        <v>0</v>
      </c>
      <c r="G5805">
        <v>-771224</v>
      </c>
    </row>
    <row r="5806" spans="1:7" hidden="1">
      <c r="A5806" t="s">
        <v>132</v>
      </c>
      <c r="B5806">
        <v>20241101</v>
      </c>
      <c r="C5806">
        <v>490114</v>
      </c>
      <c r="D5806" t="s">
        <v>6190</v>
      </c>
      <c r="E5806" t="s">
        <v>1092</v>
      </c>
      <c r="F5806">
        <v>0</v>
      </c>
      <c r="G5806">
        <v>-17321939</v>
      </c>
    </row>
    <row r="5807" spans="1:7" hidden="1">
      <c r="A5807" t="s">
        <v>132</v>
      </c>
      <c r="B5807">
        <v>20241101</v>
      </c>
      <c r="C5807">
        <v>490114</v>
      </c>
      <c r="D5807" t="s">
        <v>6190</v>
      </c>
      <c r="E5807" t="s">
        <v>9048</v>
      </c>
      <c r="F5807">
        <v>35</v>
      </c>
      <c r="G5807">
        <v>2175641</v>
      </c>
    </row>
    <row r="5808" spans="1:7" hidden="1">
      <c r="A5808" t="s">
        <v>132</v>
      </c>
      <c r="B5808">
        <v>20241101</v>
      </c>
      <c r="C5808">
        <v>490114</v>
      </c>
      <c r="D5808" t="s">
        <v>6190</v>
      </c>
      <c r="E5808" t="s">
        <v>8342</v>
      </c>
      <c r="F5808">
        <v>86</v>
      </c>
      <c r="G5808">
        <v>49623239</v>
      </c>
    </row>
    <row r="5809" spans="1:7" hidden="1">
      <c r="A5809" t="s">
        <v>132</v>
      </c>
      <c r="B5809">
        <v>20241101</v>
      </c>
      <c r="C5809">
        <v>490114</v>
      </c>
      <c r="D5809" t="s">
        <v>6190</v>
      </c>
      <c r="E5809" t="s">
        <v>1124</v>
      </c>
      <c r="F5809">
        <v>8</v>
      </c>
      <c r="G5809">
        <v>-134208</v>
      </c>
    </row>
    <row r="5810" spans="1:7" hidden="1">
      <c r="A5810" t="s">
        <v>132</v>
      </c>
      <c r="B5810">
        <v>20241101</v>
      </c>
      <c r="C5810">
        <v>490114</v>
      </c>
      <c r="D5810" t="s">
        <v>6190</v>
      </c>
      <c r="E5810" t="s">
        <v>1186</v>
      </c>
      <c r="F5810">
        <v>139</v>
      </c>
      <c r="G5810">
        <v>24300079</v>
      </c>
    </row>
    <row r="5811" spans="1:7" hidden="1">
      <c r="A5811" t="s">
        <v>132</v>
      </c>
      <c r="B5811">
        <v>20241101</v>
      </c>
      <c r="C5811">
        <v>490114</v>
      </c>
      <c r="D5811" t="s">
        <v>6190</v>
      </c>
      <c r="E5811" t="s">
        <v>1582</v>
      </c>
      <c r="F5811">
        <v>139</v>
      </c>
      <c r="G5811">
        <v>-466854</v>
      </c>
    </row>
    <row r="5812" spans="1:7" hidden="1">
      <c r="A5812" t="s">
        <v>132</v>
      </c>
      <c r="B5812">
        <v>20241101</v>
      </c>
      <c r="C5812">
        <v>490114</v>
      </c>
      <c r="D5812" t="s">
        <v>6190</v>
      </c>
      <c r="E5812" t="s">
        <v>8333</v>
      </c>
      <c r="F5812">
        <v>0</v>
      </c>
      <c r="G5812">
        <v>-379</v>
      </c>
    </row>
    <row r="5813" spans="1:7" hidden="1">
      <c r="A5813" t="s">
        <v>132</v>
      </c>
      <c r="B5813">
        <v>20241101</v>
      </c>
      <c r="C5813">
        <v>490114</v>
      </c>
      <c r="D5813" t="s">
        <v>6190</v>
      </c>
      <c r="E5813" t="s">
        <v>1583</v>
      </c>
      <c r="F5813">
        <v>2</v>
      </c>
      <c r="G5813">
        <v>-151861</v>
      </c>
    </row>
    <row r="5814" spans="1:7" hidden="1">
      <c r="A5814" t="s">
        <v>132</v>
      </c>
      <c r="B5814">
        <v>20241101</v>
      </c>
      <c r="C5814">
        <v>490114</v>
      </c>
      <c r="D5814" t="s">
        <v>6190</v>
      </c>
      <c r="E5814" t="s">
        <v>1207</v>
      </c>
      <c r="F5814">
        <v>0</v>
      </c>
      <c r="G5814">
        <v>-5587</v>
      </c>
    </row>
    <row r="5815" spans="1:7" hidden="1">
      <c r="A5815" t="s">
        <v>132</v>
      </c>
      <c r="B5815">
        <v>20241101</v>
      </c>
      <c r="C5815">
        <v>490114</v>
      </c>
      <c r="D5815" t="s">
        <v>6190</v>
      </c>
      <c r="E5815" t="s">
        <v>8358</v>
      </c>
      <c r="F5815">
        <v>0</v>
      </c>
      <c r="G5815">
        <v>-17688072</v>
      </c>
    </row>
    <row r="5816" spans="1:7" hidden="1">
      <c r="A5816" t="s">
        <v>132</v>
      </c>
      <c r="B5816">
        <v>20241102</v>
      </c>
      <c r="C5816">
        <v>490114</v>
      </c>
      <c r="D5816" t="s">
        <v>6190</v>
      </c>
      <c r="E5816" t="s">
        <v>1184</v>
      </c>
      <c r="F5816">
        <v>0</v>
      </c>
      <c r="G5816">
        <v>-339139</v>
      </c>
    </row>
    <row r="5817" spans="1:7" hidden="1">
      <c r="A5817" t="s">
        <v>132</v>
      </c>
      <c r="B5817">
        <v>20241102</v>
      </c>
      <c r="C5817">
        <v>490114</v>
      </c>
      <c r="D5817" t="s">
        <v>6190</v>
      </c>
      <c r="E5817" t="s">
        <v>1581</v>
      </c>
      <c r="F5817">
        <v>65</v>
      </c>
      <c r="G5817">
        <v>-22088810</v>
      </c>
    </row>
    <row r="5818" spans="1:7" hidden="1">
      <c r="A5818" t="s">
        <v>132</v>
      </c>
      <c r="B5818">
        <v>20241102</v>
      </c>
      <c r="C5818">
        <v>490114</v>
      </c>
      <c r="D5818" t="s">
        <v>6190</v>
      </c>
      <c r="E5818" t="s">
        <v>1085</v>
      </c>
      <c r="F5818">
        <v>0</v>
      </c>
      <c r="G5818">
        <v>-2337578</v>
      </c>
    </row>
    <row r="5819" spans="1:7" hidden="1">
      <c r="A5819" t="s">
        <v>132</v>
      </c>
      <c r="B5819">
        <v>20241102</v>
      </c>
      <c r="C5819">
        <v>490114</v>
      </c>
      <c r="D5819" t="s">
        <v>6190</v>
      </c>
      <c r="E5819" t="s">
        <v>1194</v>
      </c>
      <c r="F5819">
        <v>0</v>
      </c>
      <c r="G5819">
        <v>-57952200</v>
      </c>
    </row>
    <row r="5820" spans="1:7" hidden="1">
      <c r="A5820" t="s">
        <v>132</v>
      </c>
      <c r="B5820">
        <v>20241102</v>
      </c>
      <c r="C5820">
        <v>490114</v>
      </c>
      <c r="D5820" t="s">
        <v>6190</v>
      </c>
      <c r="E5820" t="s">
        <v>1181</v>
      </c>
      <c r="F5820">
        <v>44</v>
      </c>
      <c r="G5820">
        <v>8901187</v>
      </c>
    </row>
    <row r="5821" spans="1:7" hidden="1">
      <c r="A5821" t="s">
        <v>132</v>
      </c>
      <c r="B5821">
        <v>20241102</v>
      </c>
      <c r="C5821">
        <v>490114</v>
      </c>
      <c r="D5821" t="s">
        <v>6190</v>
      </c>
      <c r="E5821" t="s">
        <v>1084</v>
      </c>
      <c r="F5821">
        <v>50</v>
      </c>
      <c r="G5821">
        <v>12586284</v>
      </c>
    </row>
    <row r="5822" spans="1:7" hidden="1">
      <c r="A5822" t="s">
        <v>132</v>
      </c>
      <c r="B5822">
        <v>20241102</v>
      </c>
      <c r="C5822">
        <v>490114</v>
      </c>
      <c r="D5822" t="s">
        <v>6190</v>
      </c>
      <c r="E5822" t="s">
        <v>1035</v>
      </c>
      <c r="F5822">
        <v>447</v>
      </c>
      <c r="G5822">
        <v>11095390</v>
      </c>
    </row>
    <row r="5823" spans="1:7" hidden="1">
      <c r="A5823" t="s">
        <v>132</v>
      </c>
      <c r="B5823">
        <v>20241102</v>
      </c>
      <c r="C5823">
        <v>490114</v>
      </c>
      <c r="D5823" t="s">
        <v>6190</v>
      </c>
      <c r="E5823" t="s">
        <v>1066</v>
      </c>
      <c r="F5823">
        <v>86</v>
      </c>
      <c r="G5823">
        <v>10612030</v>
      </c>
    </row>
    <row r="5824" spans="1:7" hidden="1">
      <c r="A5824" t="s">
        <v>132</v>
      </c>
      <c r="B5824">
        <v>20241102</v>
      </c>
      <c r="C5824">
        <v>490114</v>
      </c>
      <c r="D5824" t="s">
        <v>6190</v>
      </c>
      <c r="E5824" t="s">
        <v>1064</v>
      </c>
      <c r="F5824">
        <v>0</v>
      </c>
      <c r="G5824">
        <v>-771224</v>
      </c>
    </row>
    <row r="5825" spans="1:7" hidden="1">
      <c r="A5825" t="s">
        <v>132</v>
      </c>
      <c r="B5825">
        <v>20241102</v>
      </c>
      <c r="C5825">
        <v>490114</v>
      </c>
      <c r="D5825" t="s">
        <v>6190</v>
      </c>
      <c r="E5825" t="s">
        <v>1092</v>
      </c>
      <c r="F5825">
        <v>0</v>
      </c>
      <c r="G5825">
        <v>-17321939</v>
      </c>
    </row>
    <row r="5826" spans="1:7" hidden="1">
      <c r="A5826" t="s">
        <v>132</v>
      </c>
      <c r="B5826">
        <v>20241102</v>
      </c>
      <c r="C5826">
        <v>490114</v>
      </c>
      <c r="D5826" t="s">
        <v>6190</v>
      </c>
      <c r="E5826" t="s">
        <v>9048</v>
      </c>
      <c r="F5826">
        <v>35</v>
      </c>
      <c r="G5826">
        <v>2175676</v>
      </c>
    </row>
    <row r="5827" spans="1:7" hidden="1">
      <c r="A5827" t="s">
        <v>132</v>
      </c>
      <c r="B5827">
        <v>20241102</v>
      </c>
      <c r="C5827">
        <v>490114</v>
      </c>
      <c r="D5827" t="s">
        <v>6190</v>
      </c>
      <c r="E5827" t="s">
        <v>8342</v>
      </c>
      <c r="F5827">
        <v>86</v>
      </c>
      <c r="G5827">
        <v>49623325</v>
      </c>
    </row>
    <row r="5828" spans="1:7" hidden="1">
      <c r="A5828" t="s">
        <v>132</v>
      </c>
      <c r="B5828">
        <v>20241102</v>
      </c>
      <c r="C5828">
        <v>490114</v>
      </c>
      <c r="D5828" t="s">
        <v>6190</v>
      </c>
      <c r="E5828" t="s">
        <v>1124</v>
      </c>
      <c r="F5828">
        <v>8</v>
      </c>
      <c r="G5828">
        <v>-134200</v>
      </c>
    </row>
    <row r="5829" spans="1:7" hidden="1">
      <c r="A5829" t="s">
        <v>132</v>
      </c>
      <c r="B5829">
        <v>20241102</v>
      </c>
      <c r="C5829">
        <v>490114</v>
      </c>
      <c r="D5829" t="s">
        <v>6190</v>
      </c>
      <c r="E5829" t="s">
        <v>1186</v>
      </c>
      <c r="F5829">
        <v>139</v>
      </c>
      <c r="G5829">
        <v>24300218</v>
      </c>
    </row>
    <row r="5830" spans="1:7" hidden="1">
      <c r="A5830" t="s">
        <v>132</v>
      </c>
      <c r="B5830">
        <v>20241102</v>
      </c>
      <c r="C5830">
        <v>490114</v>
      </c>
      <c r="D5830" t="s">
        <v>6190</v>
      </c>
      <c r="E5830" t="s">
        <v>1582</v>
      </c>
      <c r="F5830">
        <v>139</v>
      </c>
      <c r="G5830">
        <v>-466715</v>
      </c>
    </row>
    <row r="5831" spans="1:7" hidden="1">
      <c r="A5831" t="s">
        <v>132</v>
      </c>
      <c r="B5831">
        <v>20241102</v>
      </c>
      <c r="C5831">
        <v>490114</v>
      </c>
      <c r="D5831" t="s">
        <v>6190</v>
      </c>
      <c r="E5831" t="s">
        <v>8333</v>
      </c>
      <c r="F5831">
        <v>0</v>
      </c>
      <c r="G5831">
        <v>-379</v>
      </c>
    </row>
    <row r="5832" spans="1:7" hidden="1">
      <c r="A5832" t="s">
        <v>132</v>
      </c>
      <c r="B5832">
        <v>20241102</v>
      </c>
      <c r="C5832">
        <v>490114</v>
      </c>
      <c r="D5832" t="s">
        <v>6190</v>
      </c>
      <c r="E5832" t="s">
        <v>1583</v>
      </c>
      <c r="F5832">
        <v>2</v>
      </c>
      <c r="G5832">
        <v>-151859</v>
      </c>
    </row>
    <row r="5833" spans="1:7" hidden="1">
      <c r="A5833" t="s">
        <v>132</v>
      </c>
      <c r="B5833">
        <v>20241102</v>
      </c>
      <c r="C5833">
        <v>490114</v>
      </c>
      <c r="D5833" t="s">
        <v>6190</v>
      </c>
      <c r="E5833" t="s">
        <v>1207</v>
      </c>
      <c r="F5833">
        <v>0</v>
      </c>
      <c r="G5833">
        <v>-5587</v>
      </c>
    </row>
    <row r="5834" spans="1:7" hidden="1">
      <c r="A5834" t="s">
        <v>132</v>
      </c>
      <c r="B5834">
        <v>20241102</v>
      </c>
      <c r="C5834">
        <v>490114</v>
      </c>
      <c r="D5834" t="s">
        <v>6190</v>
      </c>
      <c r="E5834" t="s">
        <v>8358</v>
      </c>
      <c r="F5834">
        <v>0</v>
      </c>
      <c r="G5834">
        <v>-17688072</v>
      </c>
    </row>
    <row r="5835" spans="1:7" hidden="1">
      <c r="A5835" t="s">
        <v>132</v>
      </c>
      <c r="B5835">
        <v>20241103</v>
      </c>
      <c r="C5835">
        <v>490114</v>
      </c>
      <c r="D5835" t="s">
        <v>6190</v>
      </c>
      <c r="E5835" t="s">
        <v>1184</v>
      </c>
      <c r="F5835">
        <v>0</v>
      </c>
      <c r="G5835">
        <v>-339139</v>
      </c>
    </row>
    <row r="5836" spans="1:7" hidden="1">
      <c r="A5836" t="s">
        <v>132</v>
      </c>
      <c r="B5836">
        <v>20241103</v>
      </c>
      <c r="C5836">
        <v>490114</v>
      </c>
      <c r="D5836" t="s">
        <v>6190</v>
      </c>
      <c r="E5836" t="s">
        <v>1581</v>
      </c>
      <c r="F5836">
        <v>65</v>
      </c>
      <c r="G5836">
        <v>-22088745</v>
      </c>
    </row>
    <row r="5837" spans="1:7" hidden="1">
      <c r="A5837" t="s">
        <v>132</v>
      </c>
      <c r="B5837">
        <v>20241103</v>
      </c>
      <c r="C5837">
        <v>490114</v>
      </c>
      <c r="D5837" t="s">
        <v>6190</v>
      </c>
      <c r="E5837" t="s">
        <v>1085</v>
      </c>
      <c r="F5837">
        <v>0</v>
      </c>
      <c r="G5837">
        <v>-2337578</v>
      </c>
    </row>
    <row r="5838" spans="1:7" hidden="1">
      <c r="A5838" t="s">
        <v>132</v>
      </c>
      <c r="B5838">
        <v>20241103</v>
      </c>
      <c r="C5838">
        <v>490114</v>
      </c>
      <c r="D5838" t="s">
        <v>6190</v>
      </c>
      <c r="E5838" t="s">
        <v>1194</v>
      </c>
      <c r="F5838">
        <v>0</v>
      </c>
      <c r="G5838">
        <v>-57952200</v>
      </c>
    </row>
    <row r="5839" spans="1:7" hidden="1">
      <c r="A5839" t="s">
        <v>132</v>
      </c>
      <c r="B5839">
        <v>20241103</v>
      </c>
      <c r="C5839">
        <v>490114</v>
      </c>
      <c r="D5839" t="s">
        <v>6190</v>
      </c>
      <c r="E5839" t="s">
        <v>1181</v>
      </c>
      <c r="F5839">
        <v>44</v>
      </c>
      <c r="G5839">
        <v>8901231</v>
      </c>
    </row>
    <row r="5840" spans="1:7" hidden="1">
      <c r="A5840" t="s">
        <v>132</v>
      </c>
      <c r="B5840">
        <v>20241103</v>
      </c>
      <c r="C5840">
        <v>490114</v>
      </c>
      <c r="D5840" t="s">
        <v>6190</v>
      </c>
      <c r="E5840" t="s">
        <v>1084</v>
      </c>
      <c r="F5840">
        <v>50</v>
      </c>
      <c r="G5840">
        <v>12586334</v>
      </c>
    </row>
    <row r="5841" spans="1:7" hidden="1">
      <c r="A5841" t="s">
        <v>132</v>
      </c>
      <c r="B5841">
        <v>20241103</v>
      </c>
      <c r="C5841">
        <v>490114</v>
      </c>
      <c r="D5841" t="s">
        <v>6190</v>
      </c>
      <c r="E5841" t="s">
        <v>1035</v>
      </c>
      <c r="F5841">
        <v>447</v>
      </c>
      <c r="G5841">
        <v>11095837</v>
      </c>
    </row>
    <row r="5842" spans="1:7" hidden="1">
      <c r="A5842" t="s">
        <v>132</v>
      </c>
      <c r="B5842">
        <v>20241103</v>
      </c>
      <c r="C5842">
        <v>490114</v>
      </c>
      <c r="D5842" t="s">
        <v>6190</v>
      </c>
      <c r="E5842" t="s">
        <v>1066</v>
      </c>
      <c r="F5842">
        <v>86</v>
      </c>
      <c r="G5842">
        <v>10612116</v>
      </c>
    </row>
    <row r="5843" spans="1:7" hidden="1">
      <c r="A5843" t="s">
        <v>132</v>
      </c>
      <c r="B5843">
        <v>20241103</v>
      </c>
      <c r="C5843">
        <v>490114</v>
      </c>
      <c r="D5843" t="s">
        <v>6190</v>
      </c>
      <c r="E5843" t="s">
        <v>1064</v>
      </c>
      <c r="F5843">
        <v>0</v>
      </c>
      <c r="G5843">
        <v>-771224</v>
      </c>
    </row>
    <row r="5844" spans="1:7" hidden="1">
      <c r="A5844" t="s">
        <v>132</v>
      </c>
      <c r="B5844">
        <v>20241103</v>
      </c>
      <c r="C5844">
        <v>490114</v>
      </c>
      <c r="D5844" t="s">
        <v>6190</v>
      </c>
      <c r="E5844" t="s">
        <v>1092</v>
      </c>
      <c r="F5844">
        <v>0</v>
      </c>
      <c r="G5844">
        <v>-17321939</v>
      </c>
    </row>
    <row r="5845" spans="1:7" hidden="1">
      <c r="A5845" t="s">
        <v>132</v>
      </c>
      <c r="B5845">
        <v>20241103</v>
      </c>
      <c r="C5845">
        <v>490114</v>
      </c>
      <c r="D5845" t="s">
        <v>6190</v>
      </c>
      <c r="E5845" t="s">
        <v>9048</v>
      </c>
      <c r="F5845">
        <v>35</v>
      </c>
      <c r="G5845">
        <v>2175711</v>
      </c>
    </row>
    <row r="5846" spans="1:7" hidden="1">
      <c r="A5846" t="s">
        <v>132</v>
      </c>
      <c r="B5846">
        <v>20241103</v>
      </c>
      <c r="C5846">
        <v>490114</v>
      </c>
      <c r="D5846" t="s">
        <v>6190</v>
      </c>
      <c r="E5846" t="s">
        <v>8342</v>
      </c>
      <c r="F5846">
        <v>86</v>
      </c>
      <c r="G5846">
        <v>49623411</v>
      </c>
    </row>
    <row r="5847" spans="1:7" hidden="1">
      <c r="A5847" t="s">
        <v>132</v>
      </c>
      <c r="B5847">
        <v>20241103</v>
      </c>
      <c r="C5847">
        <v>490114</v>
      </c>
      <c r="D5847" t="s">
        <v>6190</v>
      </c>
      <c r="E5847" t="s">
        <v>1124</v>
      </c>
      <c r="F5847">
        <v>8</v>
      </c>
      <c r="G5847">
        <v>-134192</v>
      </c>
    </row>
    <row r="5848" spans="1:7" hidden="1">
      <c r="A5848" t="s">
        <v>132</v>
      </c>
      <c r="B5848">
        <v>20241103</v>
      </c>
      <c r="C5848">
        <v>490114</v>
      </c>
      <c r="D5848" t="s">
        <v>6190</v>
      </c>
      <c r="E5848" t="s">
        <v>1186</v>
      </c>
      <c r="F5848">
        <v>139</v>
      </c>
      <c r="G5848">
        <v>24300357</v>
      </c>
    </row>
    <row r="5849" spans="1:7" hidden="1">
      <c r="A5849" t="s">
        <v>132</v>
      </c>
      <c r="B5849">
        <v>20241103</v>
      </c>
      <c r="C5849">
        <v>490114</v>
      </c>
      <c r="D5849" t="s">
        <v>6190</v>
      </c>
      <c r="E5849" t="s">
        <v>1582</v>
      </c>
      <c r="F5849">
        <v>139</v>
      </c>
      <c r="G5849">
        <v>-466576</v>
      </c>
    </row>
    <row r="5850" spans="1:7" hidden="1">
      <c r="A5850" t="s">
        <v>132</v>
      </c>
      <c r="B5850">
        <v>20241103</v>
      </c>
      <c r="C5850">
        <v>490114</v>
      </c>
      <c r="D5850" t="s">
        <v>6190</v>
      </c>
      <c r="E5850" t="s">
        <v>8333</v>
      </c>
      <c r="F5850">
        <v>0</v>
      </c>
      <c r="G5850">
        <v>-379</v>
      </c>
    </row>
    <row r="5851" spans="1:7" hidden="1">
      <c r="A5851" t="s">
        <v>132</v>
      </c>
      <c r="B5851">
        <v>20241103</v>
      </c>
      <c r="C5851">
        <v>490114</v>
      </c>
      <c r="D5851" t="s">
        <v>6190</v>
      </c>
      <c r="E5851" t="s">
        <v>1583</v>
      </c>
      <c r="F5851">
        <v>2</v>
      </c>
      <c r="G5851">
        <v>-151857</v>
      </c>
    </row>
    <row r="5852" spans="1:7" hidden="1">
      <c r="A5852" t="s">
        <v>132</v>
      </c>
      <c r="B5852">
        <v>20241103</v>
      </c>
      <c r="C5852">
        <v>490114</v>
      </c>
      <c r="D5852" t="s">
        <v>6190</v>
      </c>
      <c r="E5852" t="s">
        <v>1207</v>
      </c>
      <c r="F5852">
        <v>0</v>
      </c>
      <c r="G5852">
        <v>-5587</v>
      </c>
    </row>
    <row r="5853" spans="1:7" hidden="1">
      <c r="A5853" t="s">
        <v>132</v>
      </c>
      <c r="B5853">
        <v>20241103</v>
      </c>
      <c r="C5853">
        <v>490114</v>
      </c>
      <c r="D5853" t="s">
        <v>6190</v>
      </c>
      <c r="E5853" t="s">
        <v>8358</v>
      </c>
      <c r="F5853">
        <v>0</v>
      </c>
      <c r="G5853">
        <v>-17688072</v>
      </c>
    </row>
    <row r="5854" spans="1:7" hidden="1">
      <c r="A5854" t="s">
        <v>132</v>
      </c>
      <c r="B5854">
        <v>20241104</v>
      </c>
      <c r="C5854">
        <v>490114</v>
      </c>
      <c r="D5854" t="s">
        <v>6190</v>
      </c>
      <c r="E5854" t="s">
        <v>1184</v>
      </c>
      <c r="F5854">
        <v>0</v>
      </c>
      <c r="G5854">
        <v>-339139</v>
      </c>
    </row>
    <row r="5855" spans="1:7" hidden="1">
      <c r="A5855" t="s">
        <v>132</v>
      </c>
      <c r="B5855">
        <v>20241104</v>
      </c>
      <c r="C5855">
        <v>490114</v>
      </c>
      <c r="D5855" t="s">
        <v>6190</v>
      </c>
      <c r="E5855" t="s">
        <v>1581</v>
      </c>
      <c r="F5855">
        <v>67</v>
      </c>
      <c r="G5855">
        <v>-22088678</v>
      </c>
    </row>
    <row r="5856" spans="1:7" hidden="1">
      <c r="A5856" t="s">
        <v>132</v>
      </c>
      <c r="B5856">
        <v>20241104</v>
      </c>
      <c r="C5856">
        <v>490114</v>
      </c>
      <c r="D5856" t="s">
        <v>6190</v>
      </c>
      <c r="E5856" t="s">
        <v>1085</v>
      </c>
      <c r="F5856">
        <v>0</v>
      </c>
      <c r="G5856">
        <v>-2337578</v>
      </c>
    </row>
    <row r="5857" spans="1:7" hidden="1">
      <c r="A5857" t="s">
        <v>132</v>
      </c>
      <c r="B5857">
        <v>20241104</v>
      </c>
      <c r="C5857">
        <v>490114</v>
      </c>
      <c r="D5857" t="s">
        <v>6190</v>
      </c>
      <c r="E5857" t="s">
        <v>1194</v>
      </c>
      <c r="F5857">
        <v>0</v>
      </c>
      <c r="G5857">
        <v>-57952200</v>
      </c>
    </row>
    <row r="5858" spans="1:7" hidden="1">
      <c r="A5858" t="s">
        <v>132</v>
      </c>
      <c r="B5858">
        <v>20241104</v>
      </c>
      <c r="C5858">
        <v>490114</v>
      </c>
      <c r="D5858" t="s">
        <v>6190</v>
      </c>
      <c r="E5858" t="s">
        <v>1181</v>
      </c>
      <c r="F5858">
        <v>46</v>
      </c>
      <c r="G5858">
        <v>8901277</v>
      </c>
    </row>
    <row r="5859" spans="1:7" hidden="1">
      <c r="A5859" t="s">
        <v>132</v>
      </c>
      <c r="B5859">
        <v>20241104</v>
      </c>
      <c r="C5859">
        <v>490114</v>
      </c>
      <c r="D5859" t="s">
        <v>6190</v>
      </c>
      <c r="E5859" t="s">
        <v>1084</v>
      </c>
      <c r="F5859">
        <v>52</v>
      </c>
      <c r="G5859">
        <v>12586386</v>
      </c>
    </row>
    <row r="5860" spans="1:7" hidden="1">
      <c r="A5860" t="s">
        <v>132</v>
      </c>
      <c r="B5860">
        <v>20241104</v>
      </c>
      <c r="C5860">
        <v>490114</v>
      </c>
      <c r="D5860" t="s">
        <v>6190</v>
      </c>
      <c r="E5860" t="s">
        <v>1035</v>
      </c>
      <c r="F5860">
        <v>461</v>
      </c>
      <c r="G5860">
        <v>11096298</v>
      </c>
    </row>
    <row r="5861" spans="1:7" hidden="1">
      <c r="A5861" t="s">
        <v>132</v>
      </c>
      <c r="B5861">
        <v>20241104</v>
      </c>
      <c r="C5861">
        <v>490114</v>
      </c>
      <c r="D5861" t="s">
        <v>6190</v>
      </c>
      <c r="E5861" t="s">
        <v>1066</v>
      </c>
      <c r="F5861">
        <v>88</v>
      </c>
      <c r="G5861">
        <v>10612204</v>
      </c>
    </row>
    <row r="5862" spans="1:7" hidden="1">
      <c r="A5862" t="s">
        <v>132</v>
      </c>
      <c r="B5862">
        <v>20241104</v>
      </c>
      <c r="C5862">
        <v>490114</v>
      </c>
      <c r="D5862" t="s">
        <v>6190</v>
      </c>
      <c r="E5862" t="s">
        <v>1064</v>
      </c>
      <c r="F5862">
        <v>0</v>
      </c>
      <c r="G5862">
        <v>-771224</v>
      </c>
    </row>
    <row r="5863" spans="1:7" hidden="1">
      <c r="A5863" t="s">
        <v>132</v>
      </c>
      <c r="B5863">
        <v>20241104</v>
      </c>
      <c r="C5863">
        <v>490114</v>
      </c>
      <c r="D5863" t="s">
        <v>6190</v>
      </c>
      <c r="E5863" t="s">
        <v>1092</v>
      </c>
      <c r="F5863">
        <v>0</v>
      </c>
      <c r="G5863">
        <v>-17321939</v>
      </c>
    </row>
    <row r="5864" spans="1:7" hidden="1">
      <c r="A5864" t="s">
        <v>132</v>
      </c>
      <c r="B5864">
        <v>20241104</v>
      </c>
      <c r="C5864">
        <v>490114</v>
      </c>
      <c r="D5864" t="s">
        <v>6190</v>
      </c>
      <c r="E5864" t="s">
        <v>9048</v>
      </c>
      <c r="F5864">
        <v>36</v>
      </c>
      <c r="G5864">
        <v>2175747</v>
      </c>
    </row>
    <row r="5865" spans="1:7" hidden="1">
      <c r="A5865" t="s">
        <v>132</v>
      </c>
      <c r="B5865">
        <v>20241104</v>
      </c>
      <c r="C5865">
        <v>490114</v>
      </c>
      <c r="D5865" t="s">
        <v>6190</v>
      </c>
      <c r="E5865" t="s">
        <v>8342</v>
      </c>
      <c r="F5865">
        <v>88</v>
      </c>
      <c r="G5865">
        <v>49623499</v>
      </c>
    </row>
    <row r="5866" spans="1:7" hidden="1">
      <c r="A5866" t="s">
        <v>132</v>
      </c>
      <c r="B5866">
        <v>20241104</v>
      </c>
      <c r="C5866">
        <v>490114</v>
      </c>
      <c r="D5866" t="s">
        <v>6190</v>
      </c>
      <c r="E5866" t="s">
        <v>1124</v>
      </c>
      <c r="F5866">
        <v>9</v>
      </c>
      <c r="G5866">
        <v>-134183</v>
      </c>
    </row>
    <row r="5867" spans="1:7" hidden="1">
      <c r="A5867" t="s">
        <v>132</v>
      </c>
      <c r="B5867">
        <v>20241104</v>
      </c>
      <c r="C5867">
        <v>490114</v>
      </c>
      <c r="D5867" t="s">
        <v>6190</v>
      </c>
      <c r="E5867" t="s">
        <v>1186</v>
      </c>
      <c r="F5867">
        <v>144</v>
      </c>
      <c r="G5867">
        <v>24300501</v>
      </c>
    </row>
    <row r="5868" spans="1:7" hidden="1">
      <c r="A5868" t="s">
        <v>132</v>
      </c>
      <c r="B5868">
        <v>20241104</v>
      </c>
      <c r="C5868">
        <v>490114</v>
      </c>
      <c r="D5868" t="s">
        <v>6190</v>
      </c>
      <c r="E5868" t="s">
        <v>1582</v>
      </c>
      <c r="F5868">
        <v>144</v>
      </c>
      <c r="G5868">
        <v>-466432</v>
      </c>
    </row>
    <row r="5869" spans="1:7" hidden="1">
      <c r="A5869" t="s">
        <v>132</v>
      </c>
      <c r="B5869">
        <v>20241104</v>
      </c>
      <c r="C5869">
        <v>490114</v>
      </c>
      <c r="D5869" t="s">
        <v>6190</v>
      </c>
      <c r="E5869" t="s">
        <v>8333</v>
      </c>
      <c r="F5869">
        <v>0</v>
      </c>
      <c r="G5869">
        <v>-379</v>
      </c>
    </row>
    <row r="5870" spans="1:7" hidden="1">
      <c r="A5870" t="s">
        <v>132</v>
      </c>
      <c r="B5870">
        <v>20241104</v>
      </c>
      <c r="C5870">
        <v>490114</v>
      </c>
      <c r="D5870" t="s">
        <v>6190</v>
      </c>
      <c r="E5870" t="s">
        <v>1583</v>
      </c>
      <c r="F5870">
        <v>3</v>
      </c>
      <c r="G5870">
        <v>-151854</v>
      </c>
    </row>
    <row r="5871" spans="1:7" hidden="1">
      <c r="A5871" t="s">
        <v>132</v>
      </c>
      <c r="B5871">
        <v>20241104</v>
      </c>
      <c r="C5871">
        <v>490114</v>
      </c>
      <c r="D5871" t="s">
        <v>6190</v>
      </c>
      <c r="E5871" t="s">
        <v>1207</v>
      </c>
      <c r="F5871">
        <v>0</v>
      </c>
      <c r="G5871">
        <v>-5587</v>
      </c>
    </row>
    <row r="5872" spans="1:7" hidden="1">
      <c r="A5872" t="s">
        <v>132</v>
      </c>
      <c r="B5872">
        <v>20241104</v>
      </c>
      <c r="C5872">
        <v>490114</v>
      </c>
      <c r="D5872" t="s">
        <v>6190</v>
      </c>
      <c r="E5872" t="s">
        <v>8358</v>
      </c>
      <c r="F5872">
        <v>0</v>
      </c>
      <c r="G5872">
        <v>-17688072</v>
      </c>
    </row>
    <row r="5873" spans="1:7" hidden="1">
      <c r="A5873" t="s">
        <v>132</v>
      </c>
      <c r="B5873">
        <v>20241105</v>
      </c>
      <c r="C5873">
        <v>490114</v>
      </c>
      <c r="D5873" t="s">
        <v>6190</v>
      </c>
      <c r="E5873" t="s">
        <v>1184</v>
      </c>
      <c r="F5873">
        <v>0</v>
      </c>
      <c r="G5873">
        <v>-339139</v>
      </c>
    </row>
    <row r="5874" spans="1:7" hidden="1">
      <c r="A5874" t="s">
        <v>132</v>
      </c>
      <c r="B5874">
        <v>20241105</v>
      </c>
      <c r="C5874">
        <v>490114</v>
      </c>
      <c r="D5874" t="s">
        <v>6190</v>
      </c>
      <c r="E5874" t="s">
        <v>1581</v>
      </c>
      <c r="F5874">
        <v>66</v>
      </c>
      <c r="G5874">
        <v>-22088612</v>
      </c>
    </row>
    <row r="5875" spans="1:7" hidden="1">
      <c r="A5875" t="s">
        <v>132</v>
      </c>
      <c r="B5875">
        <v>20241105</v>
      </c>
      <c r="C5875">
        <v>490114</v>
      </c>
      <c r="D5875" t="s">
        <v>6190</v>
      </c>
      <c r="E5875" t="s">
        <v>1085</v>
      </c>
      <c r="F5875">
        <v>0</v>
      </c>
      <c r="G5875">
        <v>-2337578</v>
      </c>
    </row>
    <row r="5876" spans="1:7" hidden="1">
      <c r="A5876" t="s">
        <v>132</v>
      </c>
      <c r="B5876">
        <v>20241105</v>
      </c>
      <c r="C5876">
        <v>490114</v>
      </c>
      <c r="D5876" t="s">
        <v>6190</v>
      </c>
      <c r="E5876" t="s">
        <v>1194</v>
      </c>
      <c r="F5876">
        <v>0</v>
      </c>
      <c r="G5876">
        <v>-57952200</v>
      </c>
    </row>
    <row r="5877" spans="1:7" hidden="1">
      <c r="A5877" t="s">
        <v>132</v>
      </c>
      <c r="B5877">
        <v>20241105</v>
      </c>
      <c r="C5877">
        <v>490114</v>
      </c>
      <c r="D5877" t="s">
        <v>6190</v>
      </c>
      <c r="E5877" t="s">
        <v>1181</v>
      </c>
      <c r="F5877">
        <v>45</v>
      </c>
      <c r="G5877">
        <v>8901322</v>
      </c>
    </row>
    <row r="5878" spans="1:7" hidden="1">
      <c r="A5878" t="s">
        <v>132</v>
      </c>
      <c r="B5878">
        <v>20241105</v>
      </c>
      <c r="C5878">
        <v>490114</v>
      </c>
      <c r="D5878" t="s">
        <v>6190</v>
      </c>
      <c r="E5878" t="s">
        <v>1084</v>
      </c>
      <c r="F5878">
        <v>51</v>
      </c>
      <c r="G5878">
        <v>12586437</v>
      </c>
    </row>
    <row r="5879" spans="1:7" hidden="1">
      <c r="A5879" t="s">
        <v>132</v>
      </c>
      <c r="B5879">
        <v>20241105</v>
      </c>
      <c r="C5879">
        <v>490114</v>
      </c>
      <c r="D5879" t="s">
        <v>6190</v>
      </c>
      <c r="E5879" t="s">
        <v>1035</v>
      </c>
      <c r="F5879">
        <v>457</v>
      </c>
      <c r="G5879">
        <v>11096755</v>
      </c>
    </row>
    <row r="5880" spans="1:7" hidden="1">
      <c r="A5880" t="s">
        <v>132</v>
      </c>
      <c r="B5880">
        <v>20241105</v>
      </c>
      <c r="C5880">
        <v>490114</v>
      </c>
      <c r="D5880" t="s">
        <v>6190</v>
      </c>
      <c r="E5880" t="s">
        <v>1066</v>
      </c>
      <c r="F5880">
        <v>88</v>
      </c>
      <c r="G5880">
        <v>10612292</v>
      </c>
    </row>
    <row r="5881" spans="1:7" hidden="1">
      <c r="A5881" t="s">
        <v>132</v>
      </c>
      <c r="B5881">
        <v>20241105</v>
      </c>
      <c r="C5881">
        <v>490114</v>
      </c>
      <c r="D5881" t="s">
        <v>6190</v>
      </c>
      <c r="E5881" t="s">
        <v>1064</v>
      </c>
      <c r="F5881">
        <v>0</v>
      </c>
      <c r="G5881">
        <v>-771224</v>
      </c>
    </row>
    <row r="5882" spans="1:7" hidden="1">
      <c r="A5882" t="s">
        <v>132</v>
      </c>
      <c r="B5882">
        <v>20241105</v>
      </c>
      <c r="C5882">
        <v>490114</v>
      </c>
      <c r="D5882" t="s">
        <v>6190</v>
      </c>
      <c r="E5882" t="s">
        <v>1092</v>
      </c>
      <c r="F5882">
        <v>0</v>
      </c>
      <c r="G5882">
        <v>-17321939</v>
      </c>
    </row>
    <row r="5883" spans="1:7" hidden="1">
      <c r="A5883" t="s">
        <v>132</v>
      </c>
      <c r="B5883">
        <v>20241105</v>
      </c>
      <c r="C5883">
        <v>490114</v>
      </c>
      <c r="D5883" t="s">
        <v>6190</v>
      </c>
      <c r="E5883" t="s">
        <v>9048</v>
      </c>
      <c r="F5883">
        <v>36</v>
      </c>
      <c r="G5883">
        <v>2175783</v>
      </c>
    </row>
    <row r="5884" spans="1:7" hidden="1">
      <c r="A5884" t="s">
        <v>132</v>
      </c>
      <c r="B5884">
        <v>20241105</v>
      </c>
      <c r="C5884">
        <v>490114</v>
      </c>
      <c r="D5884" t="s">
        <v>6190</v>
      </c>
      <c r="E5884" t="s">
        <v>8342</v>
      </c>
      <c r="F5884">
        <v>88</v>
      </c>
      <c r="G5884">
        <v>49623587</v>
      </c>
    </row>
    <row r="5885" spans="1:7" hidden="1">
      <c r="A5885" t="s">
        <v>132</v>
      </c>
      <c r="B5885">
        <v>20241105</v>
      </c>
      <c r="C5885">
        <v>490114</v>
      </c>
      <c r="D5885" t="s">
        <v>6190</v>
      </c>
      <c r="E5885" t="s">
        <v>1124</v>
      </c>
      <c r="F5885">
        <v>9</v>
      </c>
      <c r="G5885">
        <v>-134174</v>
      </c>
    </row>
    <row r="5886" spans="1:7" hidden="1">
      <c r="A5886" t="s">
        <v>132</v>
      </c>
      <c r="B5886">
        <v>20241105</v>
      </c>
      <c r="C5886">
        <v>490114</v>
      </c>
      <c r="D5886" t="s">
        <v>6190</v>
      </c>
      <c r="E5886" t="s">
        <v>1186</v>
      </c>
      <c r="F5886">
        <v>143</v>
      </c>
      <c r="G5886">
        <v>24300644</v>
      </c>
    </row>
    <row r="5887" spans="1:7" hidden="1">
      <c r="A5887" t="s">
        <v>132</v>
      </c>
      <c r="B5887">
        <v>20241105</v>
      </c>
      <c r="C5887">
        <v>490114</v>
      </c>
      <c r="D5887" t="s">
        <v>6190</v>
      </c>
      <c r="E5887" t="s">
        <v>1582</v>
      </c>
      <c r="F5887">
        <v>143</v>
      </c>
      <c r="G5887">
        <v>-466289</v>
      </c>
    </row>
    <row r="5888" spans="1:7" hidden="1">
      <c r="A5888" t="s">
        <v>132</v>
      </c>
      <c r="B5888">
        <v>20241105</v>
      </c>
      <c r="C5888">
        <v>490114</v>
      </c>
      <c r="D5888" t="s">
        <v>6190</v>
      </c>
      <c r="E5888" t="s">
        <v>8333</v>
      </c>
      <c r="F5888">
        <v>0</v>
      </c>
      <c r="G5888">
        <v>-379</v>
      </c>
    </row>
    <row r="5889" spans="1:7" hidden="1">
      <c r="A5889" t="s">
        <v>132</v>
      </c>
      <c r="B5889">
        <v>20241105</v>
      </c>
      <c r="C5889">
        <v>490114</v>
      </c>
      <c r="D5889" t="s">
        <v>6190</v>
      </c>
      <c r="E5889" t="s">
        <v>1583</v>
      </c>
      <c r="F5889">
        <v>3</v>
      </c>
      <c r="G5889">
        <v>-151851</v>
      </c>
    </row>
    <row r="5890" spans="1:7" hidden="1">
      <c r="A5890" t="s">
        <v>132</v>
      </c>
      <c r="B5890">
        <v>20241105</v>
      </c>
      <c r="C5890">
        <v>490114</v>
      </c>
      <c r="D5890" t="s">
        <v>6190</v>
      </c>
      <c r="E5890" t="s">
        <v>1207</v>
      </c>
      <c r="F5890">
        <v>0</v>
      </c>
      <c r="G5890">
        <v>-5587</v>
      </c>
    </row>
    <row r="5891" spans="1:7" hidden="1">
      <c r="A5891" t="s">
        <v>132</v>
      </c>
      <c r="B5891">
        <v>20241105</v>
      </c>
      <c r="C5891">
        <v>490114</v>
      </c>
      <c r="D5891" t="s">
        <v>6190</v>
      </c>
      <c r="E5891" t="s">
        <v>8358</v>
      </c>
      <c r="F5891">
        <v>0</v>
      </c>
      <c r="G5891">
        <v>-17688072</v>
      </c>
    </row>
    <row r="5892" spans="1:7" hidden="1">
      <c r="A5892" t="s">
        <v>132</v>
      </c>
      <c r="B5892">
        <v>20241106</v>
      </c>
      <c r="C5892">
        <v>490114</v>
      </c>
      <c r="D5892" t="s">
        <v>6190</v>
      </c>
      <c r="E5892" t="s">
        <v>1184</v>
      </c>
      <c r="F5892">
        <v>0</v>
      </c>
      <c r="G5892">
        <v>-339139</v>
      </c>
    </row>
    <row r="5893" spans="1:7" hidden="1">
      <c r="A5893" t="s">
        <v>132</v>
      </c>
      <c r="B5893">
        <v>20241106</v>
      </c>
      <c r="C5893">
        <v>490114</v>
      </c>
      <c r="D5893" t="s">
        <v>6190</v>
      </c>
      <c r="E5893" t="s">
        <v>1581</v>
      </c>
      <c r="F5893">
        <v>66</v>
      </c>
      <c r="G5893">
        <v>-22088546</v>
      </c>
    </row>
    <row r="5894" spans="1:7" hidden="1">
      <c r="A5894" t="s">
        <v>132</v>
      </c>
      <c r="B5894">
        <v>20241106</v>
      </c>
      <c r="C5894">
        <v>490114</v>
      </c>
      <c r="D5894" t="s">
        <v>6190</v>
      </c>
      <c r="E5894" t="s">
        <v>1085</v>
      </c>
      <c r="F5894">
        <v>0</v>
      </c>
      <c r="G5894">
        <v>-2337578</v>
      </c>
    </row>
    <row r="5895" spans="1:7" hidden="1">
      <c r="A5895" t="s">
        <v>132</v>
      </c>
      <c r="B5895">
        <v>20241106</v>
      </c>
      <c r="C5895">
        <v>490114</v>
      </c>
      <c r="D5895" t="s">
        <v>6190</v>
      </c>
      <c r="E5895" t="s">
        <v>1194</v>
      </c>
      <c r="F5895">
        <v>0</v>
      </c>
      <c r="G5895">
        <v>-57952200</v>
      </c>
    </row>
    <row r="5896" spans="1:7" hidden="1">
      <c r="A5896" t="s">
        <v>132</v>
      </c>
      <c r="B5896">
        <v>20241106</v>
      </c>
      <c r="C5896">
        <v>490114</v>
      </c>
      <c r="D5896" t="s">
        <v>6190</v>
      </c>
      <c r="E5896" t="s">
        <v>1181</v>
      </c>
      <c r="F5896">
        <v>45</v>
      </c>
      <c r="G5896">
        <v>8901367</v>
      </c>
    </row>
    <row r="5897" spans="1:7" hidden="1">
      <c r="A5897" t="s">
        <v>132</v>
      </c>
      <c r="B5897">
        <v>20241106</v>
      </c>
      <c r="C5897">
        <v>490114</v>
      </c>
      <c r="D5897" t="s">
        <v>6190</v>
      </c>
      <c r="E5897" t="s">
        <v>1084</v>
      </c>
      <c r="F5897">
        <v>51</v>
      </c>
      <c r="G5897">
        <v>12586488</v>
      </c>
    </row>
    <row r="5898" spans="1:7" hidden="1">
      <c r="A5898" t="s">
        <v>132</v>
      </c>
      <c r="B5898">
        <v>20241106</v>
      </c>
      <c r="C5898">
        <v>490114</v>
      </c>
      <c r="D5898" t="s">
        <v>6190</v>
      </c>
      <c r="E5898" t="s">
        <v>1035</v>
      </c>
      <c r="F5898">
        <v>456</v>
      </c>
      <c r="G5898">
        <v>11097211</v>
      </c>
    </row>
    <row r="5899" spans="1:7" hidden="1">
      <c r="A5899" t="s">
        <v>132</v>
      </c>
      <c r="B5899">
        <v>20241106</v>
      </c>
      <c r="C5899">
        <v>490114</v>
      </c>
      <c r="D5899" t="s">
        <v>6190</v>
      </c>
      <c r="E5899" t="s">
        <v>1066</v>
      </c>
      <c r="F5899">
        <v>87</v>
      </c>
      <c r="G5899">
        <v>10612379</v>
      </c>
    </row>
    <row r="5900" spans="1:7" hidden="1">
      <c r="A5900" t="s">
        <v>132</v>
      </c>
      <c r="B5900">
        <v>20241106</v>
      </c>
      <c r="C5900">
        <v>490114</v>
      </c>
      <c r="D5900" t="s">
        <v>6190</v>
      </c>
      <c r="E5900" t="s">
        <v>1064</v>
      </c>
      <c r="F5900">
        <v>0</v>
      </c>
      <c r="G5900">
        <v>-771224</v>
      </c>
    </row>
    <row r="5901" spans="1:7" hidden="1">
      <c r="A5901" t="s">
        <v>132</v>
      </c>
      <c r="B5901">
        <v>20241106</v>
      </c>
      <c r="C5901">
        <v>490114</v>
      </c>
      <c r="D5901" t="s">
        <v>6190</v>
      </c>
      <c r="E5901" t="s">
        <v>1092</v>
      </c>
      <c r="F5901">
        <v>0</v>
      </c>
      <c r="G5901">
        <v>-17321939</v>
      </c>
    </row>
    <row r="5902" spans="1:7" hidden="1">
      <c r="A5902" t="s">
        <v>132</v>
      </c>
      <c r="B5902">
        <v>20241106</v>
      </c>
      <c r="C5902">
        <v>490114</v>
      </c>
      <c r="D5902" t="s">
        <v>6190</v>
      </c>
      <c r="E5902" t="s">
        <v>9048</v>
      </c>
      <c r="F5902">
        <v>36</v>
      </c>
      <c r="G5902">
        <v>2175819</v>
      </c>
    </row>
    <row r="5903" spans="1:7" hidden="1">
      <c r="A5903" t="s">
        <v>132</v>
      </c>
      <c r="B5903">
        <v>20241106</v>
      </c>
      <c r="C5903">
        <v>490114</v>
      </c>
      <c r="D5903" t="s">
        <v>6190</v>
      </c>
      <c r="E5903" t="s">
        <v>8342</v>
      </c>
      <c r="F5903">
        <v>87</v>
      </c>
      <c r="G5903">
        <v>49623674</v>
      </c>
    </row>
    <row r="5904" spans="1:7" hidden="1">
      <c r="A5904" t="s">
        <v>132</v>
      </c>
      <c r="B5904">
        <v>20241106</v>
      </c>
      <c r="C5904">
        <v>490114</v>
      </c>
      <c r="D5904" t="s">
        <v>6190</v>
      </c>
      <c r="E5904" t="s">
        <v>1124</v>
      </c>
      <c r="F5904">
        <v>9</v>
      </c>
      <c r="G5904">
        <v>-134165</v>
      </c>
    </row>
    <row r="5905" spans="1:7" hidden="1">
      <c r="A5905" t="s">
        <v>132</v>
      </c>
      <c r="B5905">
        <v>20241106</v>
      </c>
      <c r="C5905">
        <v>490114</v>
      </c>
      <c r="D5905" t="s">
        <v>6190</v>
      </c>
      <c r="E5905" t="s">
        <v>1186</v>
      </c>
      <c r="F5905">
        <v>142</v>
      </c>
      <c r="G5905">
        <v>24300786</v>
      </c>
    </row>
    <row r="5906" spans="1:7" hidden="1">
      <c r="A5906" t="s">
        <v>132</v>
      </c>
      <c r="B5906">
        <v>20241106</v>
      </c>
      <c r="C5906">
        <v>490114</v>
      </c>
      <c r="D5906" t="s">
        <v>6190</v>
      </c>
      <c r="E5906" t="s">
        <v>1582</v>
      </c>
      <c r="F5906">
        <v>142</v>
      </c>
      <c r="G5906">
        <v>-466147</v>
      </c>
    </row>
    <row r="5907" spans="1:7" hidden="1">
      <c r="A5907" t="s">
        <v>132</v>
      </c>
      <c r="B5907">
        <v>20241106</v>
      </c>
      <c r="C5907">
        <v>490114</v>
      </c>
      <c r="D5907" t="s">
        <v>6190</v>
      </c>
      <c r="E5907" t="s">
        <v>8333</v>
      </c>
      <c r="F5907">
        <v>0</v>
      </c>
      <c r="G5907">
        <v>-379</v>
      </c>
    </row>
    <row r="5908" spans="1:7" hidden="1">
      <c r="A5908" t="s">
        <v>132</v>
      </c>
      <c r="B5908">
        <v>20241106</v>
      </c>
      <c r="C5908">
        <v>490114</v>
      </c>
      <c r="D5908" t="s">
        <v>6190</v>
      </c>
      <c r="E5908" t="s">
        <v>1583</v>
      </c>
      <c r="F5908">
        <v>3</v>
      </c>
      <c r="G5908">
        <v>-151848</v>
      </c>
    </row>
    <row r="5909" spans="1:7" hidden="1">
      <c r="A5909" t="s">
        <v>132</v>
      </c>
      <c r="B5909">
        <v>20241106</v>
      </c>
      <c r="C5909">
        <v>490114</v>
      </c>
      <c r="D5909" t="s">
        <v>6190</v>
      </c>
      <c r="E5909" t="s">
        <v>1207</v>
      </c>
      <c r="F5909">
        <v>0</v>
      </c>
      <c r="G5909">
        <v>-5587</v>
      </c>
    </row>
    <row r="5910" spans="1:7" hidden="1">
      <c r="A5910" t="s">
        <v>132</v>
      </c>
      <c r="B5910">
        <v>20241106</v>
      </c>
      <c r="C5910">
        <v>490114</v>
      </c>
      <c r="D5910" t="s">
        <v>6190</v>
      </c>
      <c r="E5910" t="s">
        <v>8358</v>
      </c>
      <c r="F5910">
        <v>0</v>
      </c>
      <c r="G5910">
        <v>-17688072</v>
      </c>
    </row>
    <row r="5911" spans="1:7" hidden="1">
      <c r="A5911" t="s">
        <v>132</v>
      </c>
      <c r="B5911">
        <v>20241107</v>
      </c>
      <c r="C5911">
        <v>490114</v>
      </c>
      <c r="D5911" t="s">
        <v>6190</v>
      </c>
      <c r="E5911" t="s">
        <v>1184</v>
      </c>
      <c r="F5911">
        <v>0</v>
      </c>
      <c r="G5911">
        <v>-339139</v>
      </c>
    </row>
    <row r="5912" spans="1:7" hidden="1">
      <c r="A5912" t="s">
        <v>132</v>
      </c>
      <c r="B5912">
        <v>20241107</v>
      </c>
      <c r="C5912">
        <v>490114</v>
      </c>
      <c r="D5912" t="s">
        <v>6190</v>
      </c>
      <c r="E5912" t="s">
        <v>1581</v>
      </c>
      <c r="F5912">
        <v>66</v>
      </c>
      <c r="G5912">
        <v>-22088480</v>
      </c>
    </row>
    <row r="5913" spans="1:7" hidden="1">
      <c r="A5913" t="s">
        <v>132</v>
      </c>
      <c r="B5913">
        <v>20241107</v>
      </c>
      <c r="C5913">
        <v>490114</v>
      </c>
      <c r="D5913" t="s">
        <v>6190</v>
      </c>
      <c r="E5913" t="s">
        <v>1085</v>
      </c>
      <c r="F5913">
        <v>0</v>
      </c>
      <c r="G5913">
        <v>-2337578</v>
      </c>
    </row>
    <row r="5914" spans="1:7" hidden="1">
      <c r="A5914" t="s">
        <v>132</v>
      </c>
      <c r="B5914">
        <v>20241107</v>
      </c>
      <c r="C5914">
        <v>490114</v>
      </c>
      <c r="D5914" t="s">
        <v>6190</v>
      </c>
      <c r="E5914" t="s">
        <v>1194</v>
      </c>
      <c r="F5914">
        <v>0</v>
      </c>
      <c r="G5914">
        <v>-57952200</v>
      </c>
    </row>
    <row r="5915" spans="1:7" hidden="1">
      <c r="A5915" t="s">
        <v>132</v>
      </c>
      <c r="B5915">
        <v>20241107</v>
      </c>
      <c r="C5915">
        <v>490114</v>
      </c>
      <c r="D5915" t="s">
        <v>6190</v>
      </c>
      <c r="E5915" t="s">
        <v>1181</v>
      </c>
      <c r="F5915">
        <v>45</v>
      </c>
      <c r="G5915">
        <v>8901412</v>
      </c>
    </row>
    <row r="5916" spans="1:7" hidden="1">
      <c r="A5916" t="s">
        <v>132</v>
      </c>
      <c r="B5916">
        <v>20241107</v>
      </c>
      <c r="C5916">
        <v>490114</v>
      </c>
      <c r="D5916" t="s">
        <v>6190</v>
      </c>
      <c r="E5916" t="s">
        <v>1084</v>
      </c>
      <c r="F5916">
        <v>51</v>
      </c>
      <c r="G5916">
        <v>12586539</v>
      </c>
    </row>
    <row r="5917" spans="1:7" hidden="1">
      <c r="A5917" t="s">
        <v>132</v>
      </c>
      <c r="B5917">
        <v>20241107</v>
      </c>
      <c r="C5917">
        <v>490114</v>
      </c>
      <c r="D5917" t="s">
        <v>6190</v>
      </c>
      <c r="E5917" t="s">
        <v>1035</v>
      </c>
      <c r="F5917">
        <v>454</v>
      </c>
      <c r="G5917">
        <v>11097665</v>
      </c>
    </row>
    <row r="5918" spans="1:7" hidden="1">
      <c r="A5918" t="s">
        <v>132</v>
      </c>
      <c r="B5918">
        <v>20241107</v>
      </c>
      <c r="C5918">
        <v>490114</v>
      </c>
      <c r="D5918" t="s">
        <v>6190</v>
      </c>
      <c r="E5918" t="s">
        <v>1066</v>
      </c>
      <c r="F5918">
        <v>87</v>
      </c>
      <c r="G5918">
        <v>10612466</v>
      </c>
    </row>
    <row r="5919" spans="1:7" hidden="1">
      <c r="A5919" t="s">
        <v>132</v>
      </c>
      <c r="B5919">
        <v>20241107</v>
      </c>
      <c r="C5919">
        <v>490114</v>
      </c>
      <c r="D5919" t="s">
        <v>6190</v>
      </c>
      <c r="E5919" t="s">
        <v>1064</v>
      </c>
      <c r="F5919">
        <v>0</v>
      </c>
      <c r="G5919">
        <v>-771224</v>
      </c>
    </row>
    <row r="5920" spans="1:7" hidden="1">
      <c r="A5920" t="s">
        <v>132</v>
      </c>
      <c r="B5920">
        <v>20241107</v>
      </c>
      <c r="C5920">
        <v>490114</v>
      </c>
      <c r="D5920" t="s">
        <v>6190</v>
      </c>
      <c r="E5920" t="s">
        <v>1092</v>
      </c>
      <c r="F5920">
        <v>0</v>
      </c>
      <c r="G5920">
        <v>-17321939</v>
      </c>
    </row>
    <row r="5921" spans="1:7" hidden="1">
      <c r="A5921" t="s">
        <v>132</v>
      </c>
      <c r="B5921">
        <v>20241107</v>
      </c>
      <c r="C5921">
        <v>490114</v>
      </c>
      <c r="D5921" t="s">
        <v>6190</v>
      </c>
      <c r="E5921" t="s">
        <v>9048</v>
      </c>
      <c r="F5921">
        <v>36</v>
      </c>
      <c r="G5921">
        <v>2175855</v>
      </c>
    </row>
    <row r="5922" spans="1:7" hidden="1">
      <c r="A5922" t="s">
        <v>132</v>
      </c>
      <c r="B5922">
        <v>20241107</v>
      </c>
      <c r="C5922">
        <v>490114</v>
      </c>
      <c r="D5922" t="s">
        <v>6190</v>
      </c>
      <c r="E5922" t="s">
        <v>8342</v>
      </c>
      <c r="F5922">
        <v>87</v>
      </c>
      <c r="G5922">
        <v>49623761</v>
      </c>
    </row>
    <row r="5923" spans="1:7" hidden="1">
      <c r="A5923" t="s">
        <v>132</v>
      </c>
      <c r="B5923">
        <v>20241107</v>
      </c>
      <c r="C5923">
        <v>490114</v>
      </c>
      <c r="D5923" t="s">
        <v>6190</v>
      </c>
      <c r="E5923" t="s">
        <v>1124</v>
      </c>
      <c r="F5923">
        <v>9</v>
      </c>
      <c r="G5923">
        <v>-134156</v>
      </c>
    </row>
    <row r="5924" spans="1:7" hidden="1">
      <c r="A5924" t="s">
        <v>132</v>
      </c>
      <c r="B5924">
        <v>20241107</v>
      </c>
      <c r="C5924">
        <v>490114</v>
      </c>
      <c r="D5924" t="s">
        <v>6190</v>
      </c>
      <c r="E5924" t="s">
        <v>1186</v>
      </c>
      <c r="F5924">
        <v>142</v>
      </c>
      <c r="G5924">
        <v>24300928</v>
      </c>
    </row>
    <row r="5925" spans="1:7" hidden="1">
      <c r="A5925" t="s">
        <v>132</v>
      </c>
      <c r="B5925">
        <v>20241107</v>
      </c>
      <c r="C5925">
        <v>490114</v>
      </c>
      <c r="D5925" t="s">
        <v>6190</v>
      </c>
      <c r="E5925" t="s">
        <v>1582</v>
      </c>
      <c r="F5925">
        <v>142</v>
      </c>
      <c r="G5925">
        <v>-466005</v>
      </c>
    </row>
    <row r="5926" spans="1:7" hidden="1">
      <c r="A5926" t="s">
        <v>132</v>
      </c>
      <c r="B5926">
        <v>20241107</v>
      </c>
      <c r="C5926">
        <v>490114</v>
      </c>
      <c r="D5926" t="s">
        <v>6190</v>
      </c>
      <c r="E5926" t="s">
        <v>8333</v>
      </c>
      <c r="F5926">
        <v>0</v>
      </c>
      <c r="G5926">
        <v>-379</v>
      </c>
    </row>
    <row r="5927" spans="1:7" hidden="1">
      <c r="A5927" t="s">
        <v>132</v>
      </c>
      <c r="B5927">
        <v>20241107</v>
      </c>
      <c r="C5927">
        <v>490114</v>
      </c>
      <c r="D5927" t="s">
        <v>6190</v>
      </c>
      <c r="E5927" t="s">
        <v>1583</v>
      </c>
      <c r="F5927">
        <v>3</v>
      </c>
      <c r="G5927">
        <v>-151845</v>
      </c>
    </row>
    <row r="5928" spans="1:7" hidden="1">
      <c r="A5928" t="s">
        <v>132</v>
      </c>
      <c r="B5928">
        <v>20241107</v>
      </c>
      <c r="C5928">
        <v>490114</v>
      </c>
      <c r="D5928" t="s">
        <v>6190</v>
      </c>
      <c r="E5928" t="s">
        <v>1207</v>
      </c>
      <c r="F5928">
        <v>0</v>
      </c>
      <c r="G5928">
        <v>-5587</v>
      </c>
    </row>
    <row r="5929" spans="1:7" hidden="1">
      <c r="A5929" t="s">
        <v>132</v>
      </c>
      <c r="B5929">
        <v>20241107</v>
      </c>
      <c r="C5929">
        <v>490114</v>
      </c>
      <c r="D5929" t="s">
        <v>6190</v>
      </c>
      <c r="E5929" t="s">
        <v>8358</v>
      </c>
      <c r="F5929">
        <v>0</v>
      </c>
      <c r="G5929">
        <v>-17688072</v>
      </c>
    </row>
    <row r="5930" spans="1:7" hidden="1">
      <c r="A5930" t="s">
        <v>132</v>
      </c>
      <c r="B5930">
        <v>20241108</v>
      </c>
      <c r="C5930">
        <v>490114</v>
      </c>
      <c r="D5930" t="s">
        <v>6190</v>
      </c>
      <c r="E5930" t="s">
        <v>1184</v>
      </c>
      <c r="F5930">
        <v>0</v>
      </c>
      <c r="G5930">
        <v>-339139</v>
      </c>
    </row>
    <row r="5931" spans="1:7" hidden="1">
      <c r="A5931" t="s">
        <v>132</v>
      </c>
      <c r="B5931">
        <v>20241108</v>
      </c>
      <c r="C5931">
        <v>490114</v>
      </c>
      <c r="D5931" t="s">
        <v>6190</v>
      </c>
      <c r="E5931" t="s">
        <v>1581</v>
      </c>
      <c r="F5931">
        <v>66</v>
      </c>
      <c r="G5931">
        <v>-22088414</v>
      </c>
    </row>
    <row r="5932" spans="1:7" hidden="1">
      <c r="A5932" t="s">
        <v>132</v>
      </c>
      <c r="B5932">
        <v>20241108</v>
      </c>
      <c r="C5932">
        <v>490114</v>
      </c>
      <c r="D5932" t="s">
        <v>6190</v>
      </c>
      <c r="E5932" t="s">
        <v>1085</v>
      </c>
      <c r="F5932">
        <v>0</v>
      </c>
      <c r="G5932">
        <v>-2337578</v>
      </c>
    </row>
    <row r="5933" spans="1:7" hidden="1">
      <c r="A5933" t="s">
        <v>132</v>
      </c>
      <c r="B5933">
        <v>20241108</v>
      </c>
      <c r="C5933">
        <v>490114</v>
      </c>
      <c r="D5933" t="s">
        <v>6190</v>
      </c>
      <c r="E5933" t="s">
        <v>1194</v>
      </c>
      <c r="F5933">
        <v>0</v>
      </c>
      <c r="G5933">
        <v>-57952200</v>
      </c>
    </row>
    <row r="5934" spans="1:7" hidden="1">
      <c r="A5934" t="s">
        <v>132</v>
      </c>
      <c r="B5934">
        <v>20241108</v>
      </c>
      <c r="C5934">
        <v>490114</v>
      </c>
      <c r="D5934" t="s">
        <v>6190</v>
      </c>
      <c r="E5934" t="s">
        <v>1181</v>
      </c>
      <c r="F5934">
        <v>45</v>
      </c>
      <c r="G5934">
        <v>8901457</v>
      </c>
    </row>
    <row r="5935" spans="1:7" hidden="1">
      <c r="A5935" t="s">
        <v>132</v>
      </c>
      <c r="B5935">
        <v>20241108</v>
      </c>
      <c r="C5935">
        <v>490114</v>
      </c>
      <c r="D5935" t="s">
        <v>6190</v>
      </c>
      <c r="E5935" t="s">
        <v>1084</v>
      </c>
      <c r="F5935">
        <v>51</v>
      </c>
      <c r="G5935">
        <v>12586590</v>
      </c>
    </row>
    <row r="5936" spans="1:7" hidden="1">
      <c r="A5936" t="s">
        <v>132</v>
      </c>
      <c r="B5936">
        <v>20241108</v>
      </c>
      <c r="C5936">
        <v>490114</v>
      </c>
      <c r="D5936" t="s">
        <v>6190</v>
      </c>
      <c r="E5936" t="s">
        <v>1035</v>
      </c>
      <c r="F5936">
        <v>451</v>
      </c>
      <c r="G5936">
        <v>11098116</v>
      </c>
    </row>
    <row r="5937" spans="1:7" hidden="1">
      <c r="A5937" t="s">
        <v>132</v>
      </c>
      <c r="B5937">
        <v>20241108</v>
      </c>
      <c r="C5937">
        <v>490114</v>
      </c>
      <c r="D5937" t="s">
        <v>6190</v>
      </c>
      <c r="E5937" t="s">
        <v>1066</v>
      </c>
      <c r="F5937">
        <v>87</v>
      </c>
      <c r="G5937">
        <v>10612553</v>
      </c>
    </row>
    <row r="5938" spans="1:7" hidden="1">
      <c r="A5938" t="s">
        <v>132</v>
      </c>
      <c r="B5938">
        <v>20241108</v>
      </c>
      <c r="C5938">
        <v>490114</v>
      </c>
      <c r="D5938" t="s">
        <v>6190</v>
      </c>
      <c r="E5938" t="s">
        <v>1064</v>
      </c>
      <c r="F5938">
        <v>0</v>
      </c>
      <c r="G5938">
        <v>-771224</v>
      </c>
    </row>
    <row r="5939" spans="1:7" hidden="1">
      <c r="A5939" t="s">
        <v>132</v>
      </c>
      <c r="B5939">
        <v>20241108</v>
      </c>
      <c r="C5939">
        <v>490114</v>
      </c>
      <c r="D5939" t="s">
        <v>6190</v>
      </c>
      <c r="E5939" t="s">
        <v>1092</v>
      </c>
      <c r="F5939">
        <v>0</v>
      </c>
      <c r="G5939">
        <v>-17321939</v>
      </c>
    </row>
    <row r="5940" spans="1:7" hidden="1">
      <c r="A5940" t="s">
        <v>132</v>
      </c>
      <c r="B5940">
        <v>20241108</v>
      </c>
      <c r="C5940">
        <v>490114</v>
      </c>
      <c r="D5940" t="s">
        <v>6190</v>
      </c>
      <c r="E5940" t="s">
        <v>9048</v>
      </c>
      <c r="F5940">
        <v>36</v>
      </c>
      <c r="G5940">
        <v>2175891</v>
      </c>
    </row>
    <row r="5941" spans="1:7" hidden="1">
      <c r="A5941" t="s">
        <v>132</v>
      </c>
      <c r="B5941">
        <v>20241108</v>
      </c>
      <c r="C5941">
        <v>490114</v>
      </c>
      <c r="D5941" t="s">
        <v>6190</v>
      </c>
      <c r="E5941" t="s">
        <v>8342</v>
      </c>
      <c r="F5941">
        <v>87</v>
      </c>
      <c r="G5941">
        <v>49623848</v>
      </c>
    </row>
    <row r="5942" spans="1:7" hidden="1">
      <c r="A5942" t="s">
        <v>132</v>
      </c>
      <c r="B5942">
        <v>20241108</v>
      </c>
      <c r="C5942">
        <v>490114</v>
      </c>
      <c r="D5942" t="s">
        <v>6190</v>
      </c>
      <c r="E5942" t="s">
        <v>1124</v>
      </c>
      <c r="F5942">
        <v>9</v>
      </c>
      <c r="G5942">
        <v>-134147</v>
      </c>
    </row>
    <row r="5943" spans="1:7" hidden="1">
      <c r="A5943" t="s">
        <v>132</v>
      </c>
      <c r="B5943">
        <v>20241108</v>
      </c>
      <c r="C5943">
        <v>490114</v>
      </c>
      <c r="D5943" t="s">
        <v>6190</v>
      </c>
      <c r="E5943" t="s">
        <v>1186</v>
      </c>
      <c r="F5943">
        <v>141</v>
      </c>
      <c r="G5943">
        <v>24301069</v>
      </c>
    </row>
    <row r="5944" spans="1:7" hidden="1">
      <c r="A5944" t="s">
        <v>132</v>
      </c>
      <c r="B5944">
        <v>20241108</v>
      </c>
      <c r="C5944">
        <v>490114</v>
      </c>
      <c r="D5944" t="s">
        <v>6190</v>
      </c>
      <c r="E5944" t="s">
        <v>1582</v>
      </c>
      <c r="F5944">
        <v>141</v>
      </c>
      <c r="G5944">
        <v>-465864</v>
      </c>
    </row>
    <row r="5945" spans="1:7" hidden="1">
      <c r="A5945" t="s">
        <v>132</v>
      </c>
      <c r="B5945">
        <v>20241108</v>
      </c>
      <c r="C5945">
        <v>490114</v>
      </c>
      <c r="D5945" t="s">
        <v>6190</v>
      </c>
      <c r="E5945" t="s">
        <v>8333</v>
      </c>
      <c r="F5945">
        <v>0</v>
      </c>
      <c r="G5945">
        <v>-379</v>
      </c>
    </row>
    <row r="5946" spans="1:7" hidden="1">
      <c r="A5946" t="s">
        <v>132</v>
      </c>
      <c r="B5946">
        <v>20241108</v>
      </c>
      <c r="C5946">
        <v>490114</v>
      </c>
      <c r="D5946" t="s">
        <v>6190</v>
      </c>
      <c r="E5946" t="s">
        <v>1583</v>
      </c>
      <c r="F5946">
        <v>3</v>
      </c>
      <c r="G5946">
        <v>-151842</v>
      </c>
    </row>
    <row r="5947" spans="1:7" hidden="1">
      <c r="A5947" t="s">
        <v>132</v>
      </c>
      <c r="B5947">
        <v>20241108</v>
      </c>
      <c r="C5947">
        <v>490114</v>
      </c>
      <c r="D5947" t="s">
        <v>6190</v>
      </c>
      <c r="E5947" t="s">
        <v>1207</v>
      </c>
      <c r="F5947">
        <v>0</v>
      </c>
      <c r="G5947">
        <v>-5587</v>
      </c>
    </row>
    <row r="5948" spans="1:7" hidden="1">
      <c r="A5948" t="s">
        <v>132</v>
      </c>
      <c r="B5948">
        <v>20241108</v>
      </c>
      <c r="C5948">
        <v>490114</v>
      </c>
      <c r="D5948" t="s">
        <v>6190</v>
      </c>
      <c r="E5948" t="s">
        <v>8358</v>
      </c>
      <c r="F5948">
        <v>0</v>
      </c>
      <c r="G5948">
        <v>-17688072</v>
      </c>
    </row>
    <row r="5949" spans="1:7" hidden="1">
      <c r="A5949" t="s">
        <v>132</v>
      </c>
      <c r="B5949">
        <v>20241109</v>
      </c>
      <c r="C5949">
        <v>490114</v>
      </c>
      <c r="D5949" t="s">
        <v>6190</v>
      </c>
      <c r="E5949" t="s">
        <v>1184</v>
      </c>
      <c r="F5949">
        <v>0</v>
      </c>
      <c r="G5949">
        <v>-339139</v>
      </c>
    </row>
    <row r="5950" spans="1:7" hidden="1">
      <c r="A5950" t="s">
        <v>132</v>
      </c>
      <c r="B5950">
        <v>20241109</v>
      </c>
      <c r="C5950">
        <v>490114</v>
      </c>
      <c r="D5950" t="s">
        <v>6190</v>
      </c>
      <c r="E5950" t="s">
        <v>1581</v>
      </c>
      <c r="F5950">
        <v>66</v>
      </c>
      <c r="G5950">
        <v>-22088348</v>
      </c>
    </row>
    <row r="5951" spans="1:7" hidden="1">
      <c r="A5951" t="s">
        <v>132</v>
      </c>
      <c r="B5951">
        <v>20241109</v>
      </c>
      <c r="C5951">
        <v>490114</v>
      </c>
      <c r="D5951" t="s">
        <v>6190</v>
      </c>
      <c r="E5951" t="s">
        <v>1085</v>
      </c>
      <c r="F5951">
        <v>0</v>
      </c>
      <c r="G5951">
        <v>-2337578</v>
      </c>
    </row>
    <row r="5952" spans="1:7" hidden="1">
      <c r="A5952" t="s">
        <v>132</v>
      </c>
      <c r="B5952">
        <v>20241109</v>
      </c>
      <c r="C5952">
        <v>490114</v>
      </c>
      <c r="D5952" t="s">
        <v>6190</v>
      </c>
      <c r="E5952" t="s">
        <v>1194</v>
      </c>
      <c r="F5952">
        <v>0</v>
      </c>
      <c r="G5952">
        <v>-57952200</v>
      </c>
    </row>
    <row r="5953" spans="1:7" hidden="1">
      <c r="A5953" t="s">
        <v>132</v>
      </c>
      <c r="B5953">
        <v>20241109</v>
      </c>
      <c r="C5953">
        <v>490114</v>
      </c>
      <c r="D5953" t="s">
        <v>6190</v>
      </c>
      <c r="E5953" t="s">
        <v>1181</v>
      </c>
      <c r="F5953">
        <v>45</v>
      </c>
      <c r="G5953">
        <v>8901502</v>
      </c>
    </row>
    <row r="5954" spans="1:7" hidden="1">
      <c r="A5954" t="s">
        <v>132</v>
      </c>
      <c r="B5954">
        <v>20241109</v>
      </c>
      <c r="C5954">
        <v>490114</v>
      </c>
      <c r="D5954" t="s">
        <v>6190</v>
      </c>
      <c r="E5954" t="s">
        <v>1084</v>
      </c>
      <c r="F5954">
        <v>51</v>
      </c>
      <c r="G5954">
        <v>12586641</v>
      </c>
    </row>
    <row r="5955" spans="1:7" hidden="1">
      <c r="A5955" t="s">
        <v>132</v>
      </c>
      <c r="B5955">
        <v>20241109</v>
      </c>
      <c r="C5955">
        <v>490114</v>
      </c>
      <c r="D5955" t="s">
        <v>6190</v>
      </c>
      <c r="E5955" t="s">
        <v>1035</v>
      </c>
      <c r="F5955">
        <v>451</v>
      </c>
      <c r="G5955">
        <v>11098567</v>
      </c>
    </row>
    <row r="5956" spans="1:7" hidden="1">
      <c r="A5956" t="s">
        <v>132</v>
      </c>
      <c r="B5956">
        <v>20241109</v>
      </c>
      <c r="C5956">
        <v>490114</v>
      </c>
      <c r="D5956" t="s">
        <v>6190</v>
      </c>
      <c r="E5956" t="s">
        <v>1066</v>
      </c>
      <c r="F5956">
        <v>87</v>
      </c>
      <c r="G5956">
        <v>10612640</v>
      </c>
    </row>
    <row r="5957" spans="1:7" hidden="1">
      <c r="A5957" t="s">
        <v>132</v>
      </c>
      <c r="B5957">
        <v>20241109</v>
      </c>
      <c r="C5957">
        <v>490114</v>
      </c>
      <c r="D5957" t="s">
        <v>6190</v>
      </c>
      <c r="E5957" t="s">
        <v>1064</v>
      </c>
      <c r="F5957">
        <v>0</v>
      </c>
      <c r="G5957">
        <v>-771224</v>
      </c>
    </row>
    <row r="5958" spans="1:7" hidden="1">
      <c r="A5958" t="s">
        <v>132</v>
      </c>
      <c r="B5958">
        <v>20241109</v>
      </c>
      <c r="C5958">
        <v>490114</v>
      </c>
      <c r="D5958" t="s">
        <v>6190</v>
      </c>
      <c r="E5958" t="s">
        <v>1092</v>
      </c>
      <c r="F5958">
        <v>0</v>
      </c>
      <c r="G5958">
        <v>-17321939</v>
      </c>
    </row>
    <row r="5959" spans="1:7" hidden="1">
      <c r="A5959" t="s">
        <v>132</v>
      </c>
      <c r="B5959">
        <v>20241109</v>
      </c>
      <c r="C5959">
        <v>490114</v>
      </c>
      <c r="D5959" t="s">
        <v>6190</v>
      </c>
      <c r="E5959" t="s">
        <v>9048</v>
      </c>
      <c r="F5959">
        <v>36</v>
      </c>
      <c r="G5959">
        <v>2175927</v>
      </c>
    </row>
    <row r="5960" spans="1:7" hidden="1">
      <c r="A5960" t="s">
        <v>132</v>
      </c>
      <c r="B5960">
        <v>20241109</v>
      </c>
      <c r="C5960">
        <v>490114</v>
      </c>
      <c r="D5960" t="s">
        <v>6190</v>
      </c>
      <c r="E5960" t="s">
        <v>8342</v>
      </c>
      <c r="F5960">
        <v>87</v>
      </c>
      <c r="G5960">
        <v>49623935</v>
      </c>
    </row>
    <row r="5961" spans="1:7" hidden="1">
      <c r="A5961" t="s">
        <v>132</v>
      </c>
      <c r="B5961">
        <v>20241109</v>
      </c>
      <c r="C5961">
        <v>490114</v>
      </c>
      <c r="D5961" t="s">
        <v>6190</v>
      </c>
      <c r="E5961" t="s">
        <v>1124</v>
      </c>
      <c r="F5961">
        <v>9</v>
      </c>
      <c r="G5961">
        <v>-134138</v>
      </c>
    </row>
    <row r="5962" spans="1:7" hidden="1">
      <c r="A5962" t="s">
        <v>132</v>
      </c>
      <c r="B5962">
        <v>20241109</v>
      </c>
      <c r="C5962">
        <v>490114</v>
      </c>
      <c r="D5962" t="s">
        <v>6190</v>
      </c>
      <c r="E5962" t="s">
        <v>1186</v>
      </c>
      <c r="F5962">
        <v>141</v>
      </c>
      <c r="G5962">
        <v>24301210</v>
      </c>
    </row>
    <row r="5963" spans="1:7" hidden="1">
      <c r="A5963" t="s">
        <v>132</v>
      </c>
      <c r="B5963">
        <v>20241109</v>
      </c>
      <c r="C5963">
        <v>490114</v>
      </c>
      <c r="D5963" t="s">
        <v>6190</v>
      </c>
      <c r="E5963" t="s">
        <v>1582</v>
      </c>
      <c r="F5963">
        <v>141</v>
      </c>
      <c r="G5963">
        <v>-465723</v>
      </c>
    </row>
    <row r="5964" spans="1:7" hidden="1">
      <c r="A5964" t="s">
        <v>132</v>
      </c>
      <c r="B5964">
        <v>20241109</v>
      </c>
      <c r="C5964">
        <v>490114</v>
      </c>
      <c r="D5964" t="s">
        <v>6190</v>
      </c>
      <c r="E5964" t="s">
        <v>8333</v>
      </c>
      <c r="F5964">
        <v>0</v>
      </c>
      <c r="G5964">
        <v>-379</v>
      </c>
    </row>
    <row r="5965" spans="1:7" hidden="1">
      <c r="A5965" t="s">
        <v>132</v>
      </c>
      <c r="B5965">
        <v>20241109</v>
      </c>
      <c r="C5965">
        <v>490114</v>
      </c>
      <c r="D5965" t="s">
        <v>6190</v>
      </c>
      <c r="E5965" t="s">
        <v>1583</v>
      </c>
      <c r="F5965">
        <v>3</v>
      </c>
      <c r="G5965">
        <v>-151839</v>
      </c>
    </row>
    <row r="5966" spans="1:7" hidden="1">
      <c r="A5966" t="s">
        <v>132</v>
      </c>
      <c r="B5966">
        <v>20241109</v>
      </c>
      <c r="C5966">
        <v>490114</v>
      </c>
      <c r="D5966" t="s">
        <v>6190</v>
      </c>
      <c r="E5966" t="s">
        <v>1207</v>
      </c>
      <c r="F5966">
        <v>0</v>
      </c>
      <c r="G5966">
        <v>-5587</v>
      </c>
    </row>
    <row r="5967" spans="1:7" hidden="1">
      <c r="A5967" t="s">
        <v>132</v>
      </c>
      <c r="B5967">
        <v>20241109</v>
      </c>
      <c r="C5967">
        <v>490114</v>
      </c>
      <c r="D5967" t="s">
        <v>6190</v>
      </c>
      <c r="E5967" t="s">
        <v>8358</v>
      </c>
      <c r="F5967">
        <v>0</v>
      </c>
      <c r="G5967">
        <v>-17688072</v>
      </c>
    </row>
    <row r="5968" spans="1:7" hidden="1">
      <c r="A5968" t="s">
        <v>132</v>
      </c>
      <c r="B5968">
        <v>20241110</v>
      </c>
      <c r="C5968">
        <v>490114</v>
      </c>
      <c r="D5968" t="s">
        <v>6190</v>
      </c>
      <c r="E5968" t="s">
        <v>1184</v>
      </c>
      <c r="F5968">
        <v>0</v>
      </c>
      <c r="G5968">
        <v>-339139</v>
      </c>
    </row>
    <row r="5969" spans="1:7" hidden="1">
      <c r="A5969" t="s">
        <v>132</v>
      </c>
      <c r="B5969">
        <v>20241110</v>
      </c>
      <c r="C5969">
        <v>490114</v>
      </c>
      <c r="D5969" t="s">
        <v>6190</v>
      </c>
      <c r="E5969" t="s">
        <v>1581</v>
      </c>
      <c r="F5969">
        <v>66</v>
      </c>
      <c r="G5969">
        <v>-22088282</v>
      </c>
    </row>
    <row r="5970" spans="1:7" hidden="1">
      <c r="A5970" t="s">
        <v>132</v>
      </c>
      <c r="B5970">
        <v>20241110</v>
      </c>
      <c r="C5970">
        <v>490114</v>
      </c>
      <c r="D5970" t="s">
        <v>6190</v>
      </c>
      <c r="E5970" t="s">
        <v>1085</v>
      </c>
      <c r="F5970">
        <v>0</v>
      </c>
      <c r="G5970">
        <v>-2337578</v>
      </c>
    </row>
    <row r="5971" spans="1:7" hidden="1">
      <c r="A5971" t="s">
        <v>132</v>
      </c>
      <c r="B5971">
        <v>20241110</v>
      </c>
      <c r="C5971">
        <v>490114</v>
      </c>
      <c r="D5971" t="s">
        <v>6190</v>
      </c>
      <c r="E5971" t="s">
        <v>1194</v>
      </c>
      <c r="F5971">
        <v>0</v>
      </c>
      <c r="G5971">
        <v>-57952200</v>
      </c>
    </row>
    <row r="5972" spans="1:7" hidden="1">
      <c r="A5972" t="s">
        <v>132</v>
      </c>
      <c r="B5972">
        <v>20241110</v>
      </c>
      <c r="C5972">
        <v>490114</v>
      </c>
      <c r="D5972" t="s">
        <v>6190</v>
      </c>
      <c r="E5972" t="s">
        <v>1181</v>
      </c>
      <c r="F5972">
        <v>45</v>
      </c>
      <c r="G5972">
        <v>8901547</v>
      </c>
    </row>
    <row r="5973" spans="1:7" hidden="1">
      <c r="A5973" t="s">
        <v>132</v>
      </c>
      <c r="B5973">
        <v>20241110</v>
      </c>
      <c r="C5973">
        <v>490114</v>
      </c>
      <c r="D5973" t="s">
        <v>6190</v>
      </c>
      <c r="E5973" t="s">
        <v>1084</v>
      </c>
      <c r="F5973">
        <v>51</v>
      </c>
      <c r="G5973">
        <v>12586692</v>
      </c>
    </row>
    <row r="5974" spans="1:7" hidden="1">
      <c r="A5974" t="s">
        <v>132</v>
      </c>
      <c r="B5974">
        <v>20241110</v>
      </c>
      <c r="C5974">
        <v>490114</v>
      </c>
      <c r="D5974" t="s">
        <v>6190</v>
      </c>
      <c r="E5974" t="s">
        <v>1035</v>
      </c>
      <c r="F5974">
        <v>451</v>
      </c>
      <c r="G5974">
        <v>11099018</v>
      </c>
    </row>
    <row r="5975" spans="1:7" hidden="1">
      <c r="A5975" t="s">
        <v>132</v>
      </c>
      <c r="B5975">
        <v>20241110</v>
      </c>
      <c r="C5975">
        <v>490114</v>
      </c>
      <c r="D5975" t="s">
        <v>6190</v>
      </c>
      <c r="E5975" t="s">
        <v>1066</v>
      </c>
      <c r="F5975">
        <v>87</v>
      </c>
      <c r="G5975">
        <v>10612727</v>
      </c>
    </row>
    <row r="5976" spans="1:7" hidden="1">
      <c r="A5976" t="s">
        <v>132</v>
      </c>
      <c r="B5976">
        <v>20241110</v>
      </c>
      <c r="C5976">
        <v>490114</v>
      </c>
      <c r="D5976" t="s">
        <v>6190</v>
      </c>
      <c r="E5976" t="s">
        <v>1064</v>
      </c>
      <c r="F5976">
        <v>0</v>
      </c>
      <c r="G5976">
        <v>-771224</v>
      </c>
    </row>
    <row r="5977" spans="1:7" hidden="1">
      <c r="A5977" t="s">
        <v>132</v>
      </c>
      <c r="B5977">
        <v>20241110</v>
      </c>
      <c r="C5977">
        <v>490114</v>
      </c>
      <c r="D5977" t="s">
        <v>6190</v>
      </c>
      <c r="E5977" t="s">
        <v>1092</v>
      </c>
      <c r="F5977">
        <v>0</v>
      </c>
      <c r="G5977">
        <v>-17321939</v>
      </c>
    </row>
    <row r="5978" spans="1:7" hidden="1">
      <c r="A5978" t="s">
        <v>132</v>
      </c>
      <c r="B5978">
        <v>20241110</v>
      </c>
      <c r="C5978">
        <v>490114</v>
      </c>
      <c r="D5978" t="s">
        <v>6190</v>
      </c>
      <c r="E5978" t="s">
        <v>9048</v>
      </c>
      <c r="F5978">
        <v>36</v>
      </c>
      <c r="G5978">
        <v>2175963</v>
      </c>
    </row>
    <row r="5979" spans="1:7" hidden="1">
      <c r="A5979" t="s">
        <v>132</v>
      </c>
      <c r="B5979">
        <v>20241110</v>
      </c>
      <c r="C5979">
        <v>490114</v>
      </c>
      <c r="D5979" t="s">
        <v>6190</v>
      </c>
      <c r="E5979" t="s">
        <v>8342</v>
      </c>
      <c r="F5979">
        <v>87</v>
      </c>
      <c r="G5979">
        <v>49624022</v>
      </c>
    </row>
    <row r="5980" spans="1:7" hidden="1">
      <c r="A5980" t="s">
        <v>132</v>
      </c>
      <c r="B5980">
        <v>20241110</v>
      </c>
      <c r="C5980">
        <v>490114</v>
      </c>
      <c r="D5980" t="s">
        <v>6190</v>
      </c>
      <c r="E5980" t="s">
        <v>1124</v>
      </c>
      <c r="F5980">
        <v>9</v>
      </c>
      <c r="G5980">
        <v>-134129</v>
      </c>
    </row>
    <row r="5981" spans="1:7" hidden="1">
      <c r="A5981" t="s">
        <v>132</v>
      </c>
      <c r="B5981">
        <v>20241110</v>
      </c>
      <c r="C5981">
        <v>490114</v>
      </c>
      <c r="D5981" t="s">
        <v>6190</v>
      </c>
      <c r="E5981" t="s">
        <v>1186</v>
      </c>
      <c r="F5981">
        <v>141</v>
      </c>
      <c r="G5981">
        <v>24301351</v>
      </c>
    </row>
    <row r="5982" spans="1:7" hidden="1">
      <c r="A5982" t="s">
        <v>132</v>
      </c>
      <c r="B5982">
        <v>20241110</v>
      </c>
      <c r="C5982">
        <v>490114</v>
      </c>
      <c r="D5982" t="s">
        <v>6190</v>
      </c>
      <c r="E5982" t="s">
        <v>1582</v>
      </c>
      <c r="F5982">
        <v>141</v>
      </c>
      <c r="G5982">
        <v>-465582</v>
      </c>
    </row>
    <row r="5983" spans="1:7" hidden="1">
      <c r="A5983" t="s">
        <v>132</v>
      </c>
      <c r="B5983">
        <v>20241110</v>
      </c>
      <c r="C5983">
        <v>490114</v>
      </c>
      <c r="D5983" t="s">
        <v>6190</v>
      </c>
      <c r="E5983" t="s">
        <v>8333</v>
      </c>
      <c r="F5983">
        <v>0</v>
      </c>
      <c r="G5983">
        <v>-379</v>
      </c>
    </row>
    <row r="5984" spans="1:7" hidden="1">
      <c r="A5984" t="s">
        <v>132</v>
      </c>
      <c r="B5984">
        <v>20241110</v>
      </c>
      <c r="C5984">
        <v>490114</v>
      </c>
      <c r="D5984" t="s">
        <v>6190</v>
      </c>
      <c r="E5984" t="s">
        <v>1583</v>
      </c>
      <c r="F5984">
        <v>3</v>
      </c>
      <c r="G5984">
        <v>-151836</v>
      </c>
    </row>
    <row r="5985" spans="1:7" hidden="1">
      <c r="A5985" t="s">
        <v>132</v>
      </c>
      <c r="B5985">
        <v>20241110</v>
      </c>
      <c r="C5985">
        <v>490114</v>
      </c>
      <c r="D5985" t="s">
        <v>6190</v>
      </c>
      <c r="E5985" t="s">
        <v>1207</v>
      </c>
      <c r="F5985">
        <v>0</v>
      </c>
      <c r="G5985">
        <v>-5587</v>
      </c>
    </row>
    <row r="5986" spans="1:7" hidden="1">
      <c r="A5986" t="s">
        <v>132</v>
      </c>
      <c r="B5986">
        <v>20241110</v>
      </c>
      <c r="C5986">
        <v>490114</v>
      </c>
      <c r="D5986" t="s">
        <v>6190</v>
      </c>
      <c r="E5986" t="s">
        <v>8358</v>
      </c>
      <c r="F5986">
        <v>0</v>
      </c>
      <c r="G5986">
        <v>-17688072</v>
      </c>
    </row>
    <row r="5987" spans="1:7" hidden="1">
      <c r="A5987" t="s">
        <v>132</v>
      </c>
      <c r="B5987">
        <v>20241111</v>
      </c>
      <c r="C5987">
        <v>490114</v>
      </c>
      <c r="D5987" t="s">
        <v>6190</v>
      </c>
      <c r="E5987" t="s">
        <v>1184</v>
      </c>
      <c r="F5987">
        <v>0</v>
      </c>
      <c r="G5987">
        <v>-339139</v>
      </c>
    </row>
    <row r="5988" spans="1:7" hidden="1">
      <c r="A5988" t="s">
        <v>132</v>
      </c>
      <c r="B5988">
        <v>20241111</v>
      </c>
      <c r="C5988">
        <v>490114</v>
      </c>
      <c r="D5988" t="s">
        <v>6190</v>
      </c>
      <c r="E5988" t="s">
        <v>1581</v>
      </c>
      <c r="F5988">
        <v>64</v>
      </c>
      <c r="G5988">
        <v>-22088218</v>
      </c>
    </row>
    <row r="5989" spans="1:7" hidden="1">
      <c r="A5989" t="s">
        <v>132</v>
      </c>
      <c r="B5989">
        <v>20241111</v>
      </c>
      <c r="C5989">
        <v>490114</v>
      </c>
      <c r="D5989" t="s">
        <v>6190</v>
      </c>
      <c r="E5989" t="s">
        <v>1085</v>
      </c>
      <c r="F5989">
        <v>0</v>
      </c>
      <c r="G5989">
        <v>-2337578</v>
      </c>
    </row>
    <row r="5990" spans="1:7" hidden="1">
      <c r="A5990" t="s">
        <v>132</v>
      </c>
      <c r="B5990">
        <v>20241111</v>
      </c>
      <c r="C5990">
        <v>490114</v>
      </c>
      <c r="D5990" t="s">
        <v>6190</v>
      </c>
      <c r="E5990" t="s">
        <v>1194</v>
      </c>
      <c r="F5990">
        <v>0</v>
      </c>
      <c r="G5990">
        <v>-57952200</v>
      </c>
    </row>
    <row r="5991" spans="1:7" hidden="1">
      <c r="A5991" t="s">
        <v>132</v>
      </c>
      <c r="B5991">
        <v>20241111</v>
      </c>
      <c r="C5991">
        <v>490114</v>
      </c>
      <c r="D5991" t="s">
        <v>6190</v>
      </c>
      <c r="E5991" t="s">
        <v>1181</v>
      </c>
      <c r="F5991">
        <v>43</v>
      </c>
      <c r="G5991">
        <v>8901590</v>
      </c>
    </row>
    <row r="5992" spans="1:7" hidden="1">
      <c r="A5992" t="s">
        <v>132</v>
      </c>
      <c r="B5992">
        <v>20241111</v>
      </c>
      <c r="C5992">
        <v>490114</v>
      </c>
      <c r="D5992" t="s">
        <v>6190</v>
      </c>
      <c r="E5992" t="s">
        <v>1084</v>
      </c>
      <c r="F5992">
        <v>49</v>
      </c>
      <c r="G5992">
        <v>12586741</v>
      </c>
    </row>
    <row r="5993" spans="1:7" hidden="1">
      <c r="A5993" t="s">
        <v>132</v>
      </c>
      <c r="B5993">
        <v>20241111</v>
      </c>
      <c r="C5993">
        <v>490114</v>
      </c>
      <c r="D5993" t="s">
        <v>6190</v>
      </c>
      <c r="E5993" t="s">
        <v>1035</v>
      </c>
      <c r="F5993">
        <v>441</v>
      </c>
      <c r="G5993">
        <v>11099459</v>
      </c>
    </row>
    <row r="5994" spans="1:7" hidden="1">
      <c r="A5994" t="s">
        <v>132</v>
      </c>
      <c r="B5994">
        <v>20241111</v>
      </c>
      <c r="C5994">
        <v>490114</v>
      </c>
      <c r="D5994" t="s">
        <v>6190</v>
      </c>
      <c r="E5994" t="s">
        <v>1066</v>
      </c>
      <c r="F5994">
        <v>84</v>
      </c>
      <c r="G5994">
        <v>10612811</v>
      </c>
    </row>
    <row r="5995" spans="1:7" hidden="1">
      <c r="A5995" t="s">
        <v>132</v>
      </c>
      <c r="B5995">
        <v>20241111</v>
      </c>
      <c r="C5995">
        <v>490114</v>
      </c>
      <c r="D5995" t="s">
        <v>6190</v>
      </c>
      <c r="E5995" t="s">
        <v>1064</v>
      </c>
      <c r="F5995">
        <v>0</v>
      </c>
      <c r="G5995">
        <v>-771224</v>
      </c>
    </row>
    <row r="5996" spans="1:7" hidden="1">
      <c r="A5996" t="s">
        <v>132</v>
      </c>
      <c r="B5996">
        <v>20241111</v>
      </c>
      <c r="C5996">
        <v>490114</v>
      </c>
      <c r="D5996" t="s">
        <v>6190</v>
      </c>
      <c r="E5996" t="s">
        <v>1092</v>
      </c>
      <c r="F5996">
        <v>0</v>
      </c>
      <c r="G5996">
        <v>-17321939</v>
      </c>
    </row>
    <row r="5997" spans="1:7" hidden="1">
      <c r="A5997" t="s">
        <v>132</v>
      </c>
      <c r="B5997">
        <v>20241111</v>
      </c>
      <c r="C5997">
        <v>490114</v>
      </c>
      <c r="D5997" t="s">
        <v>6190</v>
      </c>
      <c r="E5997" t="s">
        <v>9048</v>
      </c>
      <c r="F5997">
        <v>35</v>
      </c>
      <c r="G5997">
        <v>2175998</v>
      </c>
    </row>
    <row r="5998" spans="1:7" hidden="1">
      <c r="A5998" t="s">
        <v>132</v>
      </c>
      <c r="B5998">
        <v>20241111</v>
      </c>
      <c r="C5998">
        <v>490114</v>
      </c>
      <c r="D5998" t="s">
        <v>6190</v>
      </c>
      <c r="E5998" t="s">
        <v>8342</v>
      </c>
      <c r="F5998">
        <v>84</v>
      </c>
      <c r="G5998">
        <v>49624106</v>
      </c>
    </row>
    <row r="5999" spans="1:7" hidden="1">
      <c r="A5999" t="s">
        <v>132</v>
      </c>
      <c r="B5999">
        <v>20241111</v>
      </c>
      <c r="C5999">
        <v>490114</v>
      </c>
      <c r="D5999" t="s">
        <v>6190</v>
      </c>
      <c r="E5999" t="s">
        <v>1124</v>
      </c>
      <c r="F5999">
        <v>8</v>
      </c>
      <c r="G5999">
        <v>-134121</v>
      </c>
    </row>
    <row r="6000" spans="1:7" hidden="1">
      <c r="A6000" t="s">
        <v>132</v>
      </c>
      <c r="B6000">
        <v>20241111</v>
      </c>
      <c r="C6000">
        <v>490114</v>
      </c>
      <c r="D6000" t="s">
        <v>6190</v>
      </c>
      <c r="E6000" t="s">
        <v>1186</v>
      </c>
      <c r="F6000">
        <v>137</v>
      </c>
      <c r="G6000">
        <v>24301488</v>
      </c>
    </row>
    <row r="6001" spans="1:7" hidden="1">
      <c r="A6001" t="s">
        <v>132</v>
      </c>
      <c r="B6001">
        <v>20241111</v>
      </c>
      <c r="C6001">
        <v>490114</v>
      </c>
      <c r="D6001" t="s">
        <v>6190</v>
      </c>
      <c r="E6001" t="s">
        <v>1582</v>
      </c>
      <c r="F6001">
        <v>137</v>
      </c>
      <c r="G6001">
        <v>-465445</v>
      </c>
    </row>
    <row r="6002" spans="1:7" hidden="1">
      <c r="A6002" t="s">
        <v>132</v>
      </c>
      <c r="B6002">
        <v>20241111</v>
      </c>
      <c r="C6002">
        <v>490114</v>
      </c>
      <c r="D6002" t="s">
        <v>6190</v>
      </c>
      <c r="E6002" t="s">
        <v>8333</v>
      </c>
      <c r="F6002">
        <v>0</v>
      </c>
      <c r="G6002">
        <v>-379</v>
      </c>
    </row>
    <row r="6003" spans="1:7" hidden="1">
      <c r="A6003" t="s">
        <v>132</v>
      </c>
      <c r="B6003">
        <v>20241111</v>
      </c>
      <c r="C6003">
        <v>490114</v>
      </c>
      <c r="D6003" t="s">
        <v>6190</v>
      </c>
      <c r="E6003" t="s">
        <v>1583</v>
      </c>
      <c r="F6003">
        <v>2</v>
      </c>
      <c r="G6003">
        <v>-151834</v>
      </c>
    </row>
    <row r="6004" spans="1:7" hidden="1">
      <c r="A6004" t="s">
        <v>132</v>
      </c>
      <c r="B6004">
        <v>20241111</v>
      </c>
      <c r="C6004">
        <v>490114</v>
      </c>
      <c r="D6004" t="s">
        <v>6190</v>
      </c>
      <c r="E6004" t="s">
        <v>1207</v>
      </c>
      <c r="F6004">
        <v>0</v>
      </c>
      <c r="G6004">
        <v>-5587</v>
      </c>
    </row>
    <row r="6005" spans="1:7" hidden="1">
      <c r="A6005" t="s">
        <v>132</v>
      </c>
      <c r="B6005">
        <v>20241111</v>
      </c>
      <c r="C6005">
        <v>490114</v>
      </c>
      <c r="D6005" t="s">
        <v>6190</v>
      </c>
      <c r="E6005" t="s">
        <v>8358</v>
      </c>
      <c r="F6005">
        <v>0</v>
      </c>
      <c r="G6005">
        <v>-17688072</v>
      </c>
    </row>
    <row r="6006" spans="1:7" hidden="1">
      <c r="A6006" t="s">
        <v>132</v>
      </c>
      <c r="B6006">
        <v>20241112</v>
      </c>
      <c r="C6006">
        <v>490114</v>
      </c>
      <c r="D6006" t="s">
        <v>6190</v>
      </c>
      <c r="E6006" t="s">
        <v>1184</v>
      </c>
      <c r="F6006">
        <v>0</v>
      </c>
      <c r="G6006">
        <v>-339139</v>
      </c>
    </row>
    <row r="6007" spans="1:7" hidden="1">
      <c r="A6007" t="s">
        <v>132</v>
      </c>
      <c r="B6007">
        <v>20241112</v>
      </c>
      <c r="C6007">
        <v>490114</v>
      </c>
      <c r="D6007" t="s">
        <v>6190</v>
      </c>
      <c r="E6007" t="s">
        <v>1581</v>
      </c>
      <c r="F6007">
        <v>61</v>
      </c>
      <c r="G6007">
        <v>-22088157</v>
      </c>
    </row>
    <row r="6008" spans="1:7" hidden="1">
      <c r="A6008" t="s">
        <v>132</v>
      </c>
      <c r="B6008">
        <v>20241112</v>
      </c>
      <c r="C6008">
        <v>490114</v>
      </c>
      <c r="D6008" t="s">
        <v>6190</v>
      </c>
      <c r="E6008" t="s">
        <v>1085</v>
      </c>
      <c r="F6008">
        <v>0</v>
      </c>
      <c r="G6008">
        <v>-2337578</v>
      </c>
    </row>
    <row r="6009" spans="1:7" hidden="1">
      <c r="A6009" t="s">
        <v>132</v>
      </c>
      <c r="B6009">
        <v>20241112</v>
      </c>
      <c r="C6009">
        <v>490114</v>
      </c>
      <c r="D6009" t="s">
        <v>6190</v>
      </c>
      <c r="E6009" t="s">
        <v>1194</v>
      </c>
      <c r="F6009">
        <v>0</v>
      </c>
      <c r="G6009">
        <v>-57952200</v>
      </c>
    </row>
    <row r="6010" spans="1:7" hidden="1">
      <c r="A6010" t="s">
        <v>132</v>
      </c>
      <c r="B6010">
        <v>20241112</v>
      </c>
      <c r="C6010">
        <v>490114</v>
      </c>
      <c r="D6010" t="s">
        <v>6190</v>
      </c>
      <c r="E6010" t="s">
        <v>1181</v>
      </c>
      <c r="F6010">
        <v>41</v>
      </c>
      <c r="G6010">
        <v>8901631</v>
      </c>
    </row>
    <row r="6011" spans="1:7" hidden="1">
      <c r="A6011" t="s">
        <v>132</v>
      </c>
      <c r="B6011">
        <v>20241112</v>
      </c>
      <c r="C6011">
        <v>490114</v>
      </c>
      <c r="D6011" t="s">
        <v>6190</v>
      </c>
      <c r="E6011" t="s">
        <v>1084</v>
      </c>
      <c r="F6011">
        <v>47</v>
      </c>
      <c r="G6011">
        <v>12586788</v>
      </c>
    </row>
    <row r="6012" spans="1:7" hidden="1">
      <c r="A6012" t="s">
        <v>132</v>
      </c>
      <c r="B6012">
        <v>20241112</v>
      </c>
      <c r="C6012">
        <v>490114</v>
      </c>
      <c r="D6012" t="s">
        <v>6190</v>
      </c>
      <c r="E6012" t="s">
        <v>1035</v>
      </c>
      <c r="F6012">
        <v>422</v>
      </c>
      <c r="G6012">
        <v>11099881</v>
      </c>
    </row>
    <row r="6013" spans="1:7" hidden="1">
      <c r="A6013" t="s">
        <v>132</v>
      </c>
      <c r="B6013">
        <v>20241112</v>
      </c>
      <c r="C6013">
        <v>490114</v>
      </c>
      <c r="D6013" t="s">
        <v>6190</v>
      </c>
      <c r="E6013" t="s">
        <v>1066</v>
      </c>
      <c r="F6013">
        <v>80</v>
      </c>
      <c r="G6013">
        <v>10612891</v>
      </c>
    </row>
    <row r="6014" spans="1:7" hidden="1">
      <c r="A6014" t="s">
        <v>132</v>
      </c>
      <c r="B6014">
        <v>20241112</v>
      </c>
      <c r="C6014">
        <v>490114</v>
      </c>
      <c r="D6014" t="s">
        <v>6190</v>
      </c>
      <c r="E6014" t="s">
        <v>1064</v>
      </c>
      <c r="F6014">
        <v>0</v>
      </c>
      <c r="G6014">
        <v>-771224</v>
      </c>
    </row>
    <row r="6015" spans="1:7" hidden="1">
      <c r="A6015" t="s">
        <v>132</v>
      </c>
      <c r="B6015">
        <v>20241112</v>
      </c>
      <c r="C6015">
        <v>490114</v>
      </c>
      <c r="D6015" t="s">
        <v>6190</v>
      </c>
      <c r="E6015" t="s">
        <v>1092</v>
      </c>
      <c r="F6015">
        <v>0</v>
      </c>
      <c r="G6015">
        <v>-17321939</v>
      </c>
    </row>
    <row r="6016" spans="1:7" hidden="1">
      <c r="A6016" t="s">
        <v>132</v>
      </c>
      <c r="B6016">
        <v>20241112</v>
      </c>
      <c r="C6016">
        <v>490114</v>
      </c>
      <c r="D6016" t="s">
        <v>6190</v>
      </c>
      <c r="E6016" t="s">
        <v>9048</v>
      </c>
      <c r="F6016">
        <v>33</v>
      </c>
      <c r="G6016">
        <v>2176031</v>
      </c>
    </row>
    <row r="6017" spans="1:7" hidden="1">
      <c r="A6017" t="s">
        <v>132</v>
      </c>
      <c r="B6017">
        <v>20241112</v>
      </c>
      <c r="C6017">
        <v>490114</v>
      </c>
      <c r="D6017" t="s">
        <v>6190</v>
      </c>
      <c r="E6017" t="s">
        <v>8342</v>
      </c>
      <c r="F6017">
        <v>80</v>
      </c>
      <c r="G6017">
        <v>49624186</v>
      </c>
    </row>
    <row r="6018" spans="1:7" hidden="1">
      <c r="A6018" t="s">
        <v>132</v>
      </c>
      <c r="B6018">
        <v>20241112</v>
      </c>
      <c r="C6018">
        <v>490114</v>
      </c>
      <c r="D6018" t="s">
        <v>6190</v>
      </c>
      <c r="E6018" t="s">
        <v>1124</v>
      </c>
      <c r="F6018">
        <v>8</v>
      </c>
      <c r="G6018">
        <v>-134113</v>
      </c>
    </row>
    <row r="6019" spans="1:7" hidden="1">
      <c r="A6019" t="s">
        <v>132</v>
      </c>
      <c r="B6019">
        <v>20241112</v>
      </c>
      <c r="C6019">
        <v>490114</v>
      </c>
      <c r="D6019" t="s">
        <v>6190</v>
      </c>
      <c r="E6019" t="s">
        <v>1186</v>
      </c>
      <c r="F6019">
        <v>130</v>
      </c>
      <c r="G6019">
        <v>24301618</v>
      </c>
    </row>
    <row r="6020" spans="1:7" hidden="1">
      <c r="A6020" t="s">
        <v>132</v>
      </c>
      <c r="B6020">
        <v>20241112</v>
      </c>
      <c r="C6020">
        <v>490114</v>
      </c>
      <c r="D6020" t="s">
        <v>6190</v>
      </c>
      <c r="E6020" t="s">
        <v>1582</v>
      </c>
      <c r="F6020">
        <v>130</v>
      </c>
      <c r="G6020">
        <v>-465315</v>
      </c>
    </row>
    <row r="6021" spans="1:7" hidden="1">
      <c r="A6021" t="s">
        <v>132</v>
      </c>
      <c r="B6021">
        <v>20241112</v>
      </c>
      <c r="C6021">
        <v>490114</v>
      </c>
      <c r="D6021" t="s">
        <v>6190</v>
      </c>
      <c r="E6021" t="s">
        <v>8333</v>
      </c>
      <c r="F6021">
        <v>0</v>
      </c>
      <c r="G6021">
        <v>-379</v>
      </c>
    </row>
    <row r="6022" spans="1:7" hidden="1">
      <c r="A6022" t="s">
        <v>132</v>
      </c>
      <c r="B6022">
        <v>20241112</v>
      </c>
      <c r="C6022">
        <v>490114</v>
      </c>
      <c r="D6022" t="s">
        <v>6190</v>
      </c>
      <c r="E6022" t="s">
        <v>1583</v>
      </c>
      <c r="F6022">
        <v>2</v>
      </c>
      <c r="G6022">
        <v>-151832</v>
      </c>
    </row>
    <row r="6023" spans="1:7" hidden="1">
      <c r="A6023" t="s">
        <v>132</v>
      </c>
      <c r="B6023">
        <v>20241112</v>
      </c>
      <c r="C6023">
        <v>490114</v>
      </c>
      <c r="D6023" t="s">
        <v>6190</v>
      </c>
      <c r="E6023" t="s">
        <v>1207</v>
      </c>
      <c r="F6023">
        <v>0</v>
      </c>
      <c r="G6023">
        <v>-5587</v>
      </c>
    </row>
    <row r="6024" spans="1:7" hidden="1">
      <c r="A6024" t="s">
        <v>132</v>
      </c>
      <c r="B6024">
        <v>20241112</v>
      </c>
      <c r="C6024">
        <v>490114</v>
      </c>
      <c r="D6024" t="s">
        <v>6190</v>
      </c>
      <c r="E6024" t="s">
        <v>8358</v>
      </c>
      <c r="F6024">
        <v>0</v>
      </c>
      <c r="G6024">
        <v>-17688072</v>
      </c>
    </row>
    <row r="6025" spans="1:7" hidden="1">
      <c r="A6025" t="s">
        <v>132</v>
      </c>
      <c r="B6025">
        <v>20241113</v>
      </c>
      <c r="C6025">
        <v>490114</v>
      </c>
      <c r="D6025" t="s">
        <v>6190</v>
      </c>
      <c r="E6025" t="s">
        <v>1184</v>
      </c>
      <c r="F6025">
        <v>0</v>
      </c>
      <c r="G6025">
        <v>-339139</v>
      </c>
    </row>
    <row r="6026" spans="1:7" hidden="1">
      <c r="A6026" t="s">
        <v>132</v>
      </c>
      <c r="B6026">
        <v>20241113</v>
      </c>
      <c r="C6026">
        <v>490114</v>
      </c>
      <c r="D6026" t="s">
        <v>6190</v>
      </c>
      <c r="E6026" t="s">
        <v>1581</v>
      </c>
      <c r="F6026">
        <v>60</v>
      </c>
      <c r="G6026">
        <v>-22088097</v>
      </c>
    </row>
    <row r="6027" spans="1:7" hidden="1">
      <c r="A6027" t="s">
        <v>132</v>
      </c>
      <c r="B6027">
        <v>20241113</v>
      </c>
      <c r="C6027">
        <v>490114</v>
      </c>
      <c r="D6027" t="s">
        <v>6190</v>
      </c>
      <c r="E6027" t="s">
        <v>1085</v>
      </c>
      <c r="F6027">
        <v>0</v>
      </c>
      <c r="G6027">
        <v>-2337578</v>
      </c>
    </row>
    <row r="6028" spans="1:7" hidden="1">
      <c r="A6028" t="s">
        <v>132</v>
      </c>
      <c r="B6028">
        <v>20241113</v>
      </c>
      <c r="C6028">
        <v>490114</v>
      </c>
      <c r="D6028" t="s">
        <v>6190</v>
      </c>
      <c r="E6028" t="s">
        <v>1194</v>
      </c>
      <c r="F6028">
        <v>0</v>
      </c>
      <c r="G6028">
        <v>-57952200</v>
      </c>
    </row>
    <row r="6029" spans="1:7" hidden="1">
      <c r="A6029" t="s">
        <v>132</v>
      </c>
      <c r="B6029">
        <v>20241113</v>
      </c>
      <c r="C6029">
        <v>490114</v>
      </c>
      <c r="D6029" t="s">
        <v>6190</v>
      </c>
      <c r="E6029" t="s">
        <v>1181</v>
      </c>
      <c r="F6029">
        <v>41</v>
      </c>
      <c r="G6029">
        <v>8901672</v>
      </c>
    </row>
    <row r="6030" spans="1:7" hidden="1">
      <c r="A6030" t="s">
        <v>132</v>
      </c>
      <c r="B6030">
        <v>20241113</v>
      </c>
      <c r="C6030">
        <v>490114</v>
      </c>
      <c r="D6030" t="s">
        <v>6190</v>
      </c>
      <c r="E6030" t="s">
        <v>1084</v>
      </c>
      <c r="F6030">
        <v>46</v>
      </c>
      <c r="G6030">
        <v>12586834</v>
      </c>
    </row>
    <row r="6031" spans="1:7" hidden="1">
      <c r="A6031" t="s">
        <v>132</v>
      </c>
      <c r="B6031">
        <v>20241113</v>
      </c>
      <c r="C6031">
        <v>490114</v>
      </c>
      <c r="D6031" t="s">
        <v>6190</v>
      </c>
      <c r="E6031" t="s">
        <v>1035</v>
      </c>
      <c r="F6031">
        <v>414</v>
      </c>
      <c r="G6031">
        <v>11100295</v>
      </c>
    </row>
    <row r="6032" spans="1:7" hidden="1">
      <c r="A6032" t="s">
        <v>132</v>
      </c>
      <c r="B6032">
        <v>20241113</v>
      </c>
      <c r="C6032">
        <v>490114</v>
      </c>
      <c r="D6032" t="s">
        <v>6190</v>
      </c>
      <c r="E6032" t="s">
        <v>1066</v>
      </c>
      <c r="F6032">
        <v>79</v>
      </c>
      <c r="G6032">
        <v>10612970</v>
      </c>
    </row>
    <row r="6033" spans="1:7" hidden="1">
      <c r="A6033" t="s">
        <v>132</v>
      </c>
      <c r="B6033">
        <v>20241113</v>
      </c>
      <c r="C6033">
        <v>490114</v>
      </c>
      <c r="D6033" t="s">
        <v>6190</v>
      </c>
      <c r="E6033" t="s">
        <v>1064</v>
      </c>
      <c r="F6033">
        <v>0</v>
      </c>
      <c r="G6033">
        <v>-771224</v>
      </c>
    </row>
    <row r="6034" spans="1:7" hidden="1">
      <c r="A6034" t="s">
        <v>132</v>
      </c>
      <c r="B6034">
        <v>20241113</v>
      </c>
      <c r="C6034">
        <v>490114</v>
      </c>
      <c r="D6034" t="s">
        <v>6190</v>
      </c>
      <c r="E6034" t="s">
        <v>1092</v>
      </c>
      <c r="F6034">
        <v>0</v>
      </c>
      <c r="G6034">
        <v>-17321939</v>
      </c>
    </row>
    <row r="6035" spans="1:7" hidden="1">
      <c r="A6035" t="s">
        <v>132</v>
      </c>
      <c r="B6035">
        <v>20241113</v>
      </c>
      <c r="C6035">
        <v>490114</v>
      </c>
      <c r="D6035" t="s">
        <v>6190</v>
      </c>
      <c r="E6035" t="s">
        <v>9048</v>
      </c>
      <c r="F6035">
        <v>32</v>
      </c>
      <c r="G6035">
        <v>2176063</v>
      </c>
    </row>
    <row r="6036" spans="1:7" hidden="1">
      <c r="A6036" t="s">
        <v>132</v>
      </c>
      <c r="B6036">
        <v>20241113</v>
      </c>
      <c r="C6036">
        <v>490114</v>
      </c>
      <c r="D6036" t="s">
        <v>6190</v>
      </c>
      <c r="E6036" t="s">
        <v>8342</v>
      </c>
      <c r="F6036">
        <v>79</v>
      </c>
      <c r="G6036">
        <v>49624265</v>
      </c>
    </row>
    <row r="6037" spans="1:7" hidden="1">
      <c r="A6037" t="s">
        <v>132</v>
      </c>
      <c r="B6037">
        <v>20241113</v>
      </c>
      <c r="C6037">
        <v>490114</v>
      </c>
      <c r="D6037" t="s">
        <v>6190</v>
      </c>
      <c r="E6037" t="s">
        <v>1124</v>
      </c>
      <c r="F6037">
        <v>8</v>
      </c>
      <c r="G6037">
        <v>-134105</v>
      </c>
    </row>
    <row r="6038" spans="1:7" hidden="1">
      <c r="A6038" t="s">
        <v>132</v>
      </c>
      <c r="B6038">
        <v>20241113</v>
      </c>
      <c r="C6038">
        <v>490114</v>
      </c>
      <c r="D6038" t="s">
        <v>6190</v>
      </c>
      <c r="E6038" t="s">
        <v>1186</v>
      </c>
      <c r="F6038">
        <v>128</v>
      </c>
      <c r="G6038">
        <v>24301746</v>
      </c>
    </row>
    <row r="6039" spans="1:7" hidden="1">
      <c r="A6039" t="s">
        <v>132</v>
      </c>
      <c r="B6039">
        <v>20241113</v>
      </c>
      <c r="C6039">
        <v>490114</v>
      </c>
      <c r="D6039" t="s">
        <v>6190</v>
      </c>
      <c r="E6039" t="s">
        <v>1582</v>
      </c>
      <c r="F6039">
        <v>128</v>
      </c>
      <c r="G6039">
        <v>-465187</v>
      </c>
    </row>
    <row r="6040" spans="1:7" hidden="1">
      <c r="A6040" t="s">
        <v>132</v>
      </c>
      <c r="B6040">
        <v>20241113</v>
      </c>
      <c r="C6040">
        <v>490114</v>
      </c>
      <c r="D6040" t="s">
        <v>6190</v>
      </c>
      <c r="E6040" t="s">
        <v>8333</v>
      </c>
      <c r="F6040">
        <v>0</v>
      </c>
      <c r="G6040">
        <v>-379</v>
      </c>
    </row>
    <row r="6041" spans="1:7" hidden="1">
      <c r="A6041" t="s">
        <v>132</v>
      </c>
      <c r="B6041">
        <v>20241113</v>
      </c>
      <c r="C6041">
        <v>490114</v>
      </c>
      <c r="D6041" t="s">
        <v>6190</v>
      </c>
      <c r="E6041" t="s">
        <v>1583</v>
      </c>
      <c r="F6041">
        <v>2</v>
      </c>
      <c r="G6041">
        <v>-151830</v>
      </c>
    </row>
    <row r="6042" spans="1:7" hidden="1">
      <c r="A6042" t="s">
        <v>132</v>
      </c>
      <c r="B6042">
        <v>20241113</v>
      </c>
      <c r="C6042">
        <v>490114</v>
      </c>
      <c r="D6042" t="s">
        <v>6190</v>
      </c>
      <c r="E6042" t="s">
        <v>1207</v>
      </c>
      <c r="F6042">
        <v>0</v>
      </c>
      <c r="G6042">
        <v>-5587</v>
      </c>
    </row>
    <row r="6043" spans="1:7" hidden="1">
      <c r="A6043" t="s">
        <v>132</v>
      </c>
      <c r="B6043">
        <v>20241113</v>
      </c>
      <c r="C6043">
        <v>490114</v>
      </c>
      <c r="D6043" t="s">
        <v>6190</v>
      </c>
      <c r="E6043" t="s">
        <v>8358</v>
      </c>
      <c r="F6043">
        <v>0</v>
      </c>
      <c r="G6043">
        <v>-17688072</v>
      </c>
    </row>
    <row r="6044" spans="1:7" hidden="1">
      <c r="A6044" t="s">
        <v>132</v>
      </c>
      <c r="B6044">
        <v>20241114</v>
      </c>
      <c r="C6044">
        <v>490114</v>
      </c>
      <c r="D6044" t="s">
        <v>6190</v>
      </c>
      <c r="E6044" t="s">
        <v>1184</v>
      </c>
      <c r="F6044">
        <v>0</v>
      </c>
      <c r="G6044">
        <v>-339139</v>
      </c>
    </row>
    <row r="6045" spans="1:7" hidden="1">
      <c r="A6045" t="s">
        <v>132</v>
      </c>
      <c r="B6045">
        <v>20241114</v>
      </c>
      <c r="C6045">
        <v>490114</v>
      </c>
      <c r="D6045" t="s">
        <v>6190</v>
      </c>
      <c r="E6045" t="s">
        <v>1581</v>
      </c>
      <c r="F6045">
        <v>59</v>
      </c>
      <c r="G6045">
        <v>-22088038</v>
      </c>
    </row>
    <row r="6046" spans="1:7" hidden="1">
      <c r="A6046" t="s">
        <v>132</v>
      </c>
      <c r="B6046">
        <v>20241114</v>
      </c>
      <c r="C6046">
        <v>490114</v>
      </c>
      <c r="D6046" t="s">
        <v>6190</v>
      </c>
      <c r="E6046" t="s">
        <v>1085</v>
      </c>
      <c r="F6046">
        <v>0</v>
      </c>
      <c r="G6046">
        <v>-2337578</v>
      </c>
    </row>
    <row r="6047" spans="1:7" hidden="1">
      <c r="A6047" t="s">
        <v>132</v>
      </c>
      <c r="B6047">
        <v>20241114</v>
      </c>
      <c r="C6047">
        <v>490114</v>
      </c>
      <c r="D6047" t="s">
        <v>6190</v>
      </c>
      <c r="E6047" t="s">
        <v>1194</v>
      </c>
      <c r="F6047">
        <v>0</v>
      </c>
      <c r="G6047">
        <v>-57952200</v>
      </c>
    </row>
    <row r="6048" spans="1:7" hidden="1">
      <c r="A6048" t="s">
        <v>132</v>
      </c>
      <c r="B6048">
        <v>20241114</v>
      </c>
      <c r="C6048">
        <v>490114</v>
      </c>
      <c r="D6048" t="s">
        <v>6190</v>
      </c>
      <c r="E6048" t="s">
        <v>1181</v>
      </c>
      <c r="F6048">
        <v>40</v>
      </c>
      <c r="G6048">
        <v>8901712</v>
      </c>
    </row>
    <row r="6049" spans="1:7" hidden="1">
      <c r="A6049" t="s">
        <v>132</v>
      </c>
      <c r="B6049">
        <v>20241114</v>
      </c>
      <c r="C6049">
        <v>490114</v>
      </c>
      <c r="D6049" t="s">
        <v>6190</v>
      </c>
      <c r="E6049" t="s">
        <v>1084</v>
      </c>
      <c r="F6049">
        <v>46</v>
      </c>
      <c r="G6049">
        <v>12586880</v>
      </c>
    </row>
    <row r="6050" spans="1:7" hidden="1">
      <c r="A6050" t="s">
        <v>132</v>
      </c>
      <c r="B6050">
        <v>20241114</v>
      </c>
      <c r="C6050">
        <v>490114</v>
      </c>
      <c r="D6050" t="s">
        <v>6190</v>
      </c>
      <c r="E6050" t="s">
        <v>1035</v>
      </c>
      <c r="F6050">
        <v>413</v>
      </c>
      <c r="G6050">
        <v>11100708</v>
      </c>
    </row>
    <row r="6051" spans="1:7" hidden="1">
      <c r="A6051" t="s">
        <v>132</v>
      </c>
      <c r="B6051">
        <v>20241114</v>
      </c>
      <c r="C6051">
        <v>490114</v>
      </c>
      <c r="D6051" t="s">
        <v>6190</v>
      </c>
      <c r="E6051" t="s">
        <v>1066</v>
      </c>
      <c r="F6051">
        <v>78</v>
      </c>
      <c r="G6051">
        <v>10613048</v>
      </c>
    </row>
    <row r="6052" spans="1:7" hidden="1">
      <c r="A6052" t="s">
        <v>132</v>
      </c>
      <c r="B6052">
        <v>20241114</v>
      </c>
      <c r="C6052">
        <v>490114</v>
      </c>
      <c r="D6052" t="s">
        <v>6190</v>
      </c>
      <c r="E6052" t="s">
        <v>1064</v>
      </c>
      <c r="F6052">
        <v>0</v>
      </c>
      <c r="G6052">
        <v>-771224</v>
      </c>
    </row>
    <row r="6053" spans="1:7" hidden="1">
      <c r="A6053" t="s">
        <v>132</v>
      </c>
      <c r="B6053">
        <v>20241114</v>
      </c>
      <c r="C6053">
        <v>490114</v>
      </c>
      <c r="D6053" t="s">
        <v>6190</v>
      </c>
      <c r="E6053" t="s">
        <v>1092</v>
      </c>
      <c r="F6053">
        <v>0</v>
      </c>
      <c r="G6053">
        <v>-17321939</v>
      </c>
    </row>
    <row r="6054" spans="1:7" hidden="1">
      <c r="A6054" t="s">
        <v>132</v>
      </c>
      <c r="B6054">
        <v>20241114</v>
      </c>
      <c r="C6054">
        <v>490114</v>
      </c>
      <c r="D6054" t="s">
        <v>6190</v>
      </c>
      <c r="E6054" t="s">
        <v>9048</v>
      </c>
      <c r="F6054">
        <v>32</v>
      </c>
      <c r="G6054">
        <v>2176095</v>
      </c>
    </row>
    <row r="6055" spans="1:7" hidden="1">
      <c r="A6055" t="s">
        <v>132</v>
      </c>
      <c r="B6055">
        <v>20241114</v>
      </c>
      <c r="C6055">
        <v>490114</v>
      </c>
      <c r="D6055" t="s">
        <v>6190</v>
      </c>
      <c r="E6055" t="s">
        <v>8342</v>
      </c>
      <c r="F6055">
        <v>78</v>
      </c>
      <c r="G6055">
        <v>49624343</v>
      </c>
    </row>
    <row r="6056" spans="1:7" hidden="1">
      <c r="A6056" t="s">
        <v>132</v>
      </c>
      <c r="B6056">
        <v>20241114</v>
      </c>
      <c r="C6056">
        <v>490114</v>
      </c>
      <c r="D6056" t="s">
        <v>6190</v>
      </c>
      <c r="E6056" t="s">
        <v>1124</v>
      </c>
      <c r="F6056">
        <v>8</v>
      </c>
      <c r="G6056">
        <v>-134097</v>
      </c>
    </row>
    <row r="6057" spans="1:7" hidden="1">
      <c r="A6057" t="s">
        <v>132</v>
      </c>
      <c r="B6057">
        <v>20241114</v>
      </c>
      <c r="C6057">
        <v>490114</v>
      </c>
      <c r="D6057" t="s">
        <v>6190</v>
      </c>
      <c r="E6057" t="s">
        <v>1186</v>
      </c>
      <c r="F6057">
        <v>127</v>
      </c>
      <c r="G6057">
        <v>24301873</v>
      </c>
    </row>
    <row r="6058" spans="1:7" hidden="1">
      <c r="A6058" t="s">
        <v>132</v>
      </c>
      <c r="B6058">
        <v>20241114</v>
      </c>
      <c r="C6058">
        <v>490114</v>
      </c>
      <c r="D6058" t="s">
        <v>6190</v>
      </c>
      <c r="E6058" t="s">
        <v>1582</v>
      </c>
      <c r="F6058">
        <v>127</v>
      </c>
      <c r="G6058">
        <v>-465060</v>
      </c>
    </row>
    <row r="6059" spans="1:7" hidden="1">
      <c r="A6059" t="s">
        <v>132</v>
      </c>
      <c r="B6059">
        <v>20241114</v>
      </c>
      <c r="C6059">
        <v>490114</v>
      </c>
      <c r="D6059" t="s">
        <v>6190</v>
      </c>
      <c r="E6059" t="s">
        <v>8333</v>
      </c>
      <c r="F6059">
        <v>0</v>
      </c>
      <c r="G6059">
        <v>-379</v>
      </c>
    </row>
    <row r="6060" spans="1:7" hidden="1">
      <c r="A6060" t="s">
        <v>132</v>
      </c>
      <c r="B6060">
        <v>20241114</v>
      </c>
      <c r="C6060">
        <v>490114</v>
      </c>
      <c r="D6060" t="s">
        <v>6190</v>
      </c>
      <c r="E6060" t="s">
        <v>1583</v>
      </c>
      <c r="F6060">
        <v>2</v>
      </c>
      <c r="G6060">
        <v>-151828</v>
      </c>
    </row>
    <row r="6061" spans="1:7" hidden="1">
      <c r="A6061" t="s">
        <v>132</v>
      </c>
      <c r="B6061">
        <v>20241114</v>
      </c>
      <c r="C6061">
        <v>490114</v>
      </c>
      <c r="D6061" t="s">
        <v>6190</v>
      </c>
      <c r="E6061" t="s">
        <v>1207</v>
      </c>
      <c r="F6061">
        <v>0</v>
      </c>
      <c r="G6061">
        <v>-5587</v>
      </c>
    </row>
    <row r="6062" spans="1:7" hidden="1">
      <c r="A6062" t="s">
        <v>132</v>
      </c>
      <c r="B6062">
        <v>20241114</v>
      </c>
      <c r="C6062">
        <v>490114</v>
      </c>
      <c r="D6062" t="s">
        <v>6190</v>
      </c>
      <c r="E6062" t="s">
        <v>8358</v>
      </c>
      <c r="F6062">
        <v>0</v>
      </c>
      <c r="G6062">
        <v>-17688072</v>
      </c>
    </row>
    <row r="6063" spans="1:7" hidden="1">
      <c r="A6063" t="s">
        <v>132</v>
      </c>
      <c r="B6063">
        <v>20241115</v>
      </c>
      <c r="C6063">
        <v>490114</v>
      </c>
      <c r="D6063" t="s">
        <v>6190</v>
      </c>
      <c r="E6063" t="s">
        <v>1184</v>
      </c>
      <c r="F6063">
        <v>0</v>
      </c>
      <c r="G6063">
        <v>-339139</v>
      </c>
    </row>
    <row r="6064" spans="1:7" hidden="1">
      <c r="A6064" t="s">
        <v>132</v>
      </c>
      <c r="B6064">
        <v>20241115</v>
      </c>
      <c r="C6064">
        <v>490114</v>
      </c>
      <c r="D6064" t="s">
        <v>6190</v>
      </c>
      <c r="E6064" t="s">
        <v>1581</v>
      </c>
      <c r="F6064">
        <v>60</v>
      </c>
      <c r="G6064">
        <v>-22087978</v>
      </c>
    </row>
    <row r="6065" spans="1:7" hidden="1">
      <c r="A6065" t="s">
        <v>132</v>
      </c>
      <c r="B6065">
        <v>20241115</v>
      </c>
      <c r="C6065">
        <v>490114</v>
      </c>
      <c r="D6065" t="s">
        <v>6190</v>
      </c>
      <c r="E6065" t="s">
        <v>1085</v>
      </c>
      <c r="F6065">
        <v>0</v>
      </c>
      <c r="G6065">
        <v>-2337578</v>
      </c>
    </row>
    <row r="6066" spans="1:7" hidden="1">
      <c r="A6066" t="s">
        <v>132</v>
      </c>
      <c r="B6066">
        <v>20241115</v>
      </c>
      <c r="C6066">
        <v>490114</v>
      </c>
      <c r="D6066" t="s">
        <v>6190</v>
      </c>
      <c r="E6066" t="s">
        <v>1194</v>
      </c>
      <c r="F6066">
        <v>0</v>
      </c>
      <c r="G6066">
        <v>-57952200</v>
      </c>
    </row>
    <row r="6067" spans="1:7" hidden="1">
      <c r="A6067" t="s">
        <v>132</v>
      </c>
      <c r="B6067">
        <v>20241115</v>
      </c>
      <c r="C6067">
        <v>490114</v>
      </c>
      <c r="D6067" t="s">
        <v>6190</v>
      </c>
      <c r="E6067" t="s">
        <v>1181</v>
      </c>
      <c r="F6067">
        <v>41</v>
      </c>
      <c r="G6067">
        <v>8901753</v>
      </c>
    </row>
    <row r="6068" spans="1:7" hidden="1">
      <c r="A6068" t="s">
        <v>132</v>
      </c>
      <c r="B6068">
        <v>20241115</v>
      </c>
      <c r="C6068">
        <v>490114</v>
      </c>
      <c r="D6068" t="s">
        <v>6190</v>
      </c>
      <c r="E6068" t="s">
        <v>1084</v>
      </c>
      <c r="F6068">
        <v>46</v>
      </c>
      <c r="G6068">
        <v>12586926</v>
      </c>
    </row>
    <row r="6069" spans="1:7" hidden="1">
      <c r="A6069" t="s">
        <v>132</v>
      </c>
      <c r="B6069">
        <v>20241115</v>
      </c>
      <c r="C6069">
        <v>490114</v>
      </c>
      <c r="D6069" t="s">
        <v>6190</v>
      </c>
      <c r="E6069" t="s">
        <v>1035</v>
      </c>
      <c r="F6069">
        <v>420</v>
      </c>
      <c r="G6069">
        <v>11101128</v>
      </c>
    </row>
    <row r="6070" spans="1:7" hidden="1">
      <c r="A6070" t="s">
        <v>132</v>
      </c>
      <c r="B6070">
        <v>20241115</v>
      </c>
      <c r="C6070">
        <v>490114</v>
      </c>
      <c r="D6070" t="s">
        <v>6190</v>
      </c>
      <c r="E6070" t="s">
        <v>1066</v>
      </c>
      <c r="F6070">
        <v>79</v>
      </c>
      <c r="G6070">
        <v>10613127</v>
      </c>
    </row>
    <row r="6071" spans="1:7" hidden="1">
      <c r="A6071" t="s">
        <v>132</v>
      </c>
      <c r="B6071">
        <v>20241115</v>
      </c>
      <c r="C6071">
        <v>490114</v>
      </c>
      <c r="D6071" t="s">
        <v>6190</v>
      </c>
      <c r="E6071" t="s">
        <v>1064</v>
      </c>
      <c r="F6071">
        <v>0</v>
      </c>
      <c r="G6071">
        <v>-771224</v>
      </c>
    </row>
    <row r="6072" spans="1:7" hidden="1">
      <c r="A6072" t="s">
        <v>132</v>
      </c>
      <c r="B6072">
        <v>20241115</v>
      </c>
      <c r="C6072">
        <v>490114</v>
      </c>
      <c r="D6072" t="s">
        <v>6190</v>
      </c>
      <c r="E6072" t="s">
        <v>1092</v>
      </c>
      <c r="F6072">
        <v>0</v>
      </c>
      <c r="G6072">
        <v>-17321939</v>
      </c>
    </row>
    <row r="6073" spans="1:7" hidden="1">
      <c r="A6073" t="s">
        <v>132</v>
      </c>
      <c r="B6073">
        <v>20241115</v>
      </c>
      <c r="C6073">
        <v>490114</v>
      </c>
      <c r="D6073" t="s">
        <v>6190</v>
      </c>
      <c r="E6073" t="s">
        <v>9048</v>
      </c>
      <c r="F6073">
        <v>33</v>
      </c>
      <c r="G6073">
        <v>2176128</v>
      </c>
    </row>
    <row r="6074" spans="1:7" hidden="1">
      <c r="A6074" t="s">
        <v>132</v>
      </c>
      <c r="B6074">
        <v>20241115</v>
      </c>
      <c r="C6074">
        <v>490114</v>
      </c>
      <c r="D6074" t="s">
        <v>6190</v>
      </c>
      <c r="E6074" t="s">
        <v>8342</v>
      </c>
      <c r="F6074">
        <v>79</v>
      </c>
      <c r="G6074">
        <v>49624422</v>
      </c>
    </row>
    <row r="6075" spans="1:7" hidden="1">
      <c r="A6075" t="s">
        <v>132</v>
      </c>
      <c r="B6075">
        <v>20241115</v>
      </c>
      <c r="C6075">
        <v>490114</v>
      </c>
      <c r="D6075" t="s">
        <v>6190</v>
      </c>
      <c r="E6075" t="s">
        <v>1124</v>
      </c>
      <c r="F6075">
        <v>8</v>
      </c>
      <c r="G6075">
        <v>-134089</v>
      </c>
    </row>
    <row r="6076" spans="1:7" hidden="1">
      <c r="A6076" t="s">
        <v>132</v>
      </c>
      <c r="B6076">
        <v>20241115</v>
      </c>
      <c r="C6076">
        <v>490114</v>
      </c>
      <c r="D6076" t="s">
        <v>6190</v>
      </c>
      <c r="E6076" t="s">
        <v>1186</v>
      </c>
      <c r="F6076">
        <v>129</v>
      </c>
      <c r="G6076">
        <v>24302002</v>
      </c>
    </row>
    <row r="6077" spans="1:7" hidden="1">
      <c r="A6077" t="s">
        <v>132</v>
      </c>
      <c r="B6077">
        <v>20241115</v>
      </c>
      <c r="C6077">
        <v>490114</v>
      </c>
      <c r="D6077" t="s">
        <v>6190</v>
      </c>
      <c r="E6077" t="s">
        <v>1582</v>
      </c>
      <c r="F6077">
        <v>129</v>
      </c>
      <c r="G6077">
        <v>-464931</v>
      </c>
    </row>
    <row r="6078" spans="1:7" hidden="1">
      <c r="A6078" t="s">
        <v>132</v>
      </c>
      <c r="B6078">
        <v>20241115</v>
      </c>
      <c r="C6078">
        <v>490114</v>
      </c>
      <c r="D6078" t="s">
        <v>6190</v>
      </c>
      <c r="E6078" t="s">
        <v>8333</v>
      </c>
      <c r="F6078">
        <v>0</v>
      </c>
      <c r="G6078">
        <v>-379</v>
      </c>
    </row>
    <row r="6079" spans="1:7" hidden="1">
      <c r="A6079" t="s">
        <v>132</v>
      </c>
      <c r="B6079">
        <v>20241115</v>
      </c>
      <c r="C6079">
        <v>490114</v>
      </c>
      <c r="D6079" t="s">
        <v>6190</v>
      </c>
      <c r="E6079" t="s">
        <v>1583</v>
      </c>
      <c r="F6079">
        <v>2</v>
      </c>
      <c r="G6079">
        <v>-151826</v>
      </c>
    </row>
    <row r="6080" spans="1:7" hidden="1">
      <c r="A6080" t="s">
        <v>132</v>
      </c>
      <c r="B6080">
        <v>20241115</v>
      </c>
      <c r="C6080">
        <v>490114</v>
      </c>
      <c r="D6080" t="s">
        <v>6190</v>
      </c>
      <c r="E6080" t="s">
        <v>1207</v>
      </c>
      <c r="F6080">
        <v>0</v>
      </c>
      <c r="G6080">
        <v>-5587</v>
      </c>
    </row>
    <row r="6081" spans="1:7" hidden="1">
      <c r="A6081" t="s">
        <v>132</v>
      </c>
      <c r="B6081">
        <v>20241115</v>
      </c>
      <c r="C6081">
        <v>490114</v>
      </c>
      <c r="D6081" t="s">
        <v>6190</v>
      </c>
      <c r="E6081" t="s">
        <v>8358</v>
      </c>
      <c r="F6081">
        <v>0</v>
      </c>
      <c r="G6081">
        <v>-17688072</v>
      </c>
    </row>
    <row r="6082" spans="1:7" hidden="1">
      <c r="A6082" t="s">
        <v>132</v>
      </c>
      <c r="B6082">
        <v>20241116</v>
      </c>
      <c r="C6082">
        <v>490114</v>
      </c>
      <c r="D6082" t="s">
        <v>6190</v>
      </c>
      <c r="E6082" t="s">
        <v>1184</v>
      </c>
      <c r="F6082">
        <v>0</v>
      </c>
      <c r="G6082">
        <v>-339139</v>
      </c>
    </row>
    <row r="6083" spans="1:7" hidden="1">
      <c r="A6083" t="s">
        <v>132</v>
      </c>
      <c r="B6083">
        <v>20241116</v>
      </c>
      <c r="C6083">
        <v>490114</v>
      </c>
      <c r="D6083" t="s">
        <v>6190</v>
      </c>
      <c r="E6083" t="s">
        <v>1581</v>
      </c>
      <c r="F6083">
        <v>60</v>
      </c>
      <c r="G6083">
        <v>-22087918</v>
      </c>
    </row>
    <row r="6084" spans="1:7" hidden="1">
      <c r="A6084" t="s">
        <v>132</v>
      </c>
      <c r="B6084">
        <v>20241116</v>
      </c>
      <c r="C6084">
        <v>490114</v>
      </c>
      <c r="D6084" t="s">
        <v>6190</v>
      </c>
      <c r="E6084" t="s">
        <v>1085</v>
      </c>
      <c r="F6084">
        <v>0</v>
      </c>
      <c r="G6084">
        <v>-2337578</v>
      </c>
    </row>
    <row r="6085" spans="1:7" hidden="1">
      <c r="A6085" t="s">
        <v>132</v>
      </c>
      <c r="B6085">
        <v>20241116</v>
      </c>
      <c r="C6085">
        <v>490114</v>
      </c>
      <c r="D6085" t="s">
        <v>6190</v>
      </c>
      <c r="E6085" t="s">
        <v>1194</v>
      </c>
      <c r="F6085">
        <v>0</v>
      </c>
      <c r="G6085">
        <v>-57952200</v>
      </c>
    </row>
    <row r="6086" spans="1:7" hidden="1">
      <c r="A6086" t="s">
        <v>132</v>
      </c>
      <c r="B6086">
        <v>20241116</v>
      </c>
      <c r="C6086">
        <v>490114</v>
      </c>
      <c r="D6086" t="s">
        <v>6190</v>
      </c>
      <c r="E6086" t="s">
        <v>1181</v>
      </c>
      <c r="F6086">
        <v>41</v>
      </c>
      <c r="G6086">
        <v>8901794</v>
      </c>
    </row>
    <row r="6087" spans="1:7" hidden="1">
      <c r="A6087" t="s">
        <v>132</v>
      </c>
      <c r="B6087">
        <v>20241116</v>
      </c>
      <c r="C6087">
        <v>490114</v>
      </c>
      <c r="D6087" t="s">
        <v>6190</v>
      </c>
      <c r="E6087" t="s">
        <v>1084</v>
      </c>
      <c r="F6087">
        <v>46</v>
      </c>
      <c r="G6087">
        <v>12586972</v>
      </c>
    </row>
    <row r="6088" spans="1:7" hidden="1">
      <c r="A6088" t="s">
        <v>132</v>
      </c>
      <c r="B6088">
        <v>20241116</v>
      </c>
      <c r="C6088">
        <v>490114</v>
      </c>
      <c r="D6088" t="s">
        <v>6190</v>
      </c>
      <c r="E6088" t="s">
        <v>1035</v>
      </c>
      <c r="F6088">
        <v>420</v>
      </c>
      <c r="G6088">
        <v>11101548</v>
      </c>
    </row>
    <row r="6089" spans="1:7" hidden="1">
      <c r="A6089" t="s">
        <v>132</v>
      </c>
      <c r="B6089">
        <v>20241116</v>
      </c>
      <c r="C6089">
        <v>490114</v>
      </c>
      <c r="D6089" t="s">
        <v>6190</v>
      </c>
      <c r="E6089" t="s">
        <v>1066</v>
      </c>
      <c r="F6089">
        <v>79</v>
      </c>
      <c r="G6089">
        <v>10613206</v>
      </c>
    </row>
    <row r="6090" spans="1:7" hidden="1">
      <c r="A6090" t="s">
        <v>132</v>
      </c>
      <c r="B6090">
        <v>20241116</v>
      </c>
      <c r="C6090">
        <v>490114</v>
      </c>
      <c r="D6090" t="s">
        <v>6190</v>
      </c>
      <c r="E6090" t="s">
        <v>1064</v>
      </c>
      <c r="F6090">
        <v>0</v>
      </c>
      <c r="G6090">
        <v>-771224</v>
      </c>
    </row>
    <row r="6091" spans="1:7" hidden="1">
      <c r="A6091" t="s">
        <v>132</v>
      </c>
      <c r="B6091">
        <v>20241116</v>
      </c>
      <c r="C6091">
        <v>490114</v>
      </c>
      <c r="D6091" t="s">
        <v>6190</v>
      </c>
      <c r="E6091" t="s">
        <v>1092</v>
      </c>
      <c r="F6091">
        <v>0</v>
      </c>
      <c r="G6091">
        <v>-17321939</v>
      </c>
    </row>
    <row r="6092" spans="1:7" hidden="1">
      <c r="A6092" t="s">
        <v>132</v>
      </c>
      <c r="B6092">
        <v>20241116</v>
      </c>
      <c r="C6092">
        <v>490114</v>
      </c>
      <c r="D6092" t="s">
        <v>6190</v>
      </c>
      <c r="E6092" t="s">
        <v>9048</v>
      </c>
      <c r="F6092">
        <v>33</v>
      </c>
      <c r="G6092">
        <v>2176161</v>
      </c>
    </row>
    <row r="6093" spans="1:7" hidden="1">
      <c r="A6093" t="s">
        <v>132</v>
      </c>
      <c r="B6093">
        <v>20241116</v>
      </c>
      <c r="C6093">
        <v>490114</v>
      </c>
      <c r="D6093" t="s">
        <v>6190</v>
      </c>
      <c r="E6093" t="s">
        <v>8342</v>
      </c>
      <c r="F6093">
        <v>79</v>
      </c>
      <c r="G6093">
        <v>49624501</v>
      </c>
    </row>
    <row r="6094" spans="1:7" hidden="1">
      <c r="A6094" t="s">
        <v>132</v>
      </c>
      <c r="B6094">
        <v>20241116</v>
      </c>
      <c r="C6094">
        <v>490114</v>
      </c>
      <c r="D6094" t="s">
        <v>6190</v>
      </c>
      <c r="E6094" t="s">
        <v>1124</v>
      </c>
      <c r="F6094">
        <v>8</v>
      </c>
      <c r="G6094">
        <v>-134081</v>
      </c>
    </row>
    <row r="6095" spans="1:7" hidden="1">
      <c r="A6095" t="s">
        <v>132</v>
      </c>
      <c r="B6095">
        <v>20241116</v>
      </c>
      <c r="C6095">
        <v>490114</v>
      </c>
      <c r="D6095" t="s">
        <v>6190</v>
      </c>
      <c r="E6095" t="s">
        <v>1186</v>
      </c>
      <c r="F6095">
        <v>129</v>
      </c>
      <c r="G6095">
        <v>24302131</v>
      </c>
    </row>
    <row r="6096" spans="1:7" hidden="1">
      <c r="A6096" t="s">
        <v>132</v>
      </c>
      <c r="B6096">
        <v>20241116</v>
      </c>
      <c r="C6096">
        <v>490114</v>
      </c>
      <c r="D6096" t="s">
        <v>6190</v>
      </c>
      <c r="E6096" t="s">
        <v>1582</v>
      </c>
      <c r="F6096">
        <v>129</v>
      </c>
      <c r="G6096">
        <v>-464802</v>
      </c>
    </row>
    <row r="6097" spans="1:7" hidden="1">
      <c r="A6097" t="s">
        <v>132</v>
      </c>
      <c r="B6097">
        <v>20241116</v>
      </c>
      <c r="C6097">
        <v>490114</v>
      </c>
      <c r="D6097" t="s">
        <v>6190</v>
      </c>
      <c r="E6097" t="s">
        <v>8333</v>
      </c>
      <c r="F6097">
        <v>0</v>
      </c>
      <c r="G6097">
        <v>-379</v>
      </c>
    </row>
    <row r="6098" spans="1:7" hidden="1">
      <c r="A6098" t="s">
        <v>132</v>
      </c>
      <c r="B6098">
        <v>20241116</v>
      </c>
      <c r="C6098">
        <v>490114</v>
      </c>
      <c r="D6098" t="s">
        <v>6190</v>
      </c>
      <c r="E6098" t="s">
        <v>1583</v>
      </c>
      <c r="F6098">
        <v>2</v>
      </c>
      <c r="G6098">
        <v>-151824</v>
      </c>
    </row>
    <row r="6099" spans="1:7" hidden="1">
      <c r="A6099" t="s">
        <v>132</v>
      </c>
      <c r="B6099">
        <v>20241116</v>
      </c>
      <c r="C6099">
        <v>490114</v>
      </c>
      <c r="D6099" t="s">
        <v>6190</v>
      </c>
      <c r="E6099" t="s">
        <v>1207</v>
      </c>
      <c r="F6099">
        <v>0</v>
      </c>
      <c r="G6099">
        <v>-5587</v>
      </c>
    </row>
    <row r="6100" spans="1:7" hidden="1">
      <c r="A6100" t="s">
        <v>132</v>
      </c>
      <c r="B6100">
        <v>20241116</v>
      </c>
      <c r="C6100">
        <v>490114</v>
      </c>
      <c r="D6100" t="s">
        <v>6190</v>
      </c>
      <c r="E6100" t="s">
        <v>8358</v>
      </c>
      <c r="F6100">
        <v>0</v>
      </c>
      <c r="G6100">
        <v>-17688072</v>
      </c>
    </row>
    <row r="6101" spans="1:7" hidden="1">
      <c r="A6101" t="s">
        <v>132</v>
      </c>
      <c r="B6101">
        <v>20241117</v>
      </c>
      <c r="C6101">
        <v>490114</v>
      </c>
      <c r="D6101" t="s">
        <v>6190</v>
      </c>
      <c r="E6101" t="s">
        <v>1184</v>
      </c>
      <c r="F6101">
        <v>0</v>
      </c>
      <c r="G6101">
        <v>-339139</v>
      </c>
    </row>
    <row r="6102" spans="1:7" hidden="1">
      <c r="A6102" t="s">
        <v>132</v>
      </c>
      <c r="B6102">
        <v>20241117</v>
      </c>
      <c r="C6102">
        <v>490114</v>
      </c>
      <c r="D6102" t="s">
        <v>6190</v>
      </c>
      <c r="E6102" t="s">
        <v>1581</v>
      </c>
      <c r="F6102">
        <v>60</v>
      </c>
      <c r="G6102">
        <v>-22087858</v>
      </c>
    </row>
    <row r="6103" spans="1:7" hidden="1">
      <c r="A6103" t="s">
        <v>132</v>
      </c>
      <c r="B6103">
        <v>20241117</v>
      </c>
      <c r="C6103">
        <v>490114</v>
      </c>
      <c r="D6103" t="s">
        <v>6190</v>
      </c>
      <c r="E6103" t="s">
        <v>1085</v>
      </c>
      <c r="F6103">
        <v>0</v>
      </c>
      <c r="G6103">
        <v>-2337578</v>
      </c>
    </row>
    <row r="6104" spans="1:7" hidden="1">
      <c r="A6104" t="s">
        <v>132</v>
      </c>
      <c r="B6104">
        <v>20241117</v>
      </c>
      <c r="C6104">
        <v>490114</v>
      </c>
      <c r="D6104" t="s">
        <v>6190</v>
      </c>
      <c r="E6104" t="s">
        <v>1194</v>
      </c>
      <c r="F6104">
        <v>0</v>
      </c>
      <c r="G6104">
        <v>-57952200</v>
      </c>
    </row>
    <row r="6105" spans="1:7" hidden="1">
      <c r="A6105" t="s">
        <v>132</v>
      </c>
      <c r="B6105">
        <v>20241117</v>
      </c>
      <c r="C6105">
        <v>490114</v>
      </c>
      <c r="D6105" t="s">
        <v>6190</v>
      </c>
      <c r="E6105" t="s">
        <v>1181</v>
      </c>
      <c r="F6105">
        <v>41</v>
      </c>
      <c r="G6105">
        <v>8901835</v>
      </c>
    </row>
    <row r="6106" spans="1:7" hidden="1">
      <c r="A6106" t="s">
        <v>132</v>
      </c>
      <c r="B6106">
        <v>20241117</v>
      </c>
      <c r="C6106">
        <v>490114</v>
      </c>
      <c r="D6106" t="s">
        <v>6190</v>
      </c>
      <c r="E6106" t="s">
        <v>1084</v>
      </c>
      <c r="F6106">
        <v>46</v>
      </c>
      <c r="G6106">
        <v>12587018</v>
      </c>
    </row>
    <row r="6107" spans="1:7" hidden="1">
      <c r="A6107" t="s">
        <v>132</v>
      </c>
      <c r="B6107">
        <v>20241117</v>
      </c>
      <c r="C6107">
        <v>490114</v>
      </c>
      <c r="D6107" t="s">
        <v>6190</v>
      </c>
      <c r="E6107" t="s">
        <v>1035</v>
      </c>
      <c r="F6107">
        <v>420</v>
      </c>
      <c r="G6107">
        <v>11101968</v>
      </c>
    </row>
    <row r="6108" spans="1:7" hidden="1">
      <c r="A6108" t="s">
        <v>132</v>
      </c>
      <c r="B6108">
        <v>20241117</v>
      </c>
      <c r="C6108">
        <v>490114</v>
      </c>
      <c r="D6108" t="s">
        <v>6190</v>
      </c>
      <c r="E6108" t="s">
        <v>1066</v>
      </c>
      <c r="F6108">
        <v>79</v>
      </c>
      <c r="G6108">
        <v>10613285</v>
      </c>
    </row>
    <row r="6109" spans="1:7" hidden="1">
      <c r="A6109" t="s">
        <v>132</v>
      </c>
      <c r="B6109">
        <v>20241117</v>
      </c>
      <c r="C6109">
        <v>490114</v>
      </c>
      <c r="D6109" t="s">
        <v>6190</v>
      </c>
      <c r="E6109" t="s">
        <v>1064</v>
      </c>
      <c r="F6109">
        <v>0</v>
      </c>
      <c r="G6109">
        <v>-771224</v>
      </c>
    </row>
    <row r="6110" spans="1:7" hidden="1">
      <c r="A6110" t="s">
        <v>132</v>
      </c>
      <c r="B6110">
        <v>20241117</v>
      </c>
      <c r="C6110">
        <v>490114</v>
      </c>
      <c r="D6110" t="s">
        <v>6190</v>
      </c>
      <c r="E6110" t="s">
        <v>1092</v>
      </c>
      <c r="F6110">
        <v>0</v>
      </c>
      <c r="G6110">
        <v>-17321939</v>
      </c>
    </row>
    <row r="6111" spans="1:7" hidden="1">
      <c r="A6111" t="s">
        <v>132</v>
      </c>
      <c r="B6111">
        <v>20241117</v>
      </c>
      <c r="C6111">
        <v>490114</v>
      </c>
      <c r="D6111" t="s">
        <v>6190</v>
      </c>
      <c r="E6111" t="s">
        <v>9048</v>
      </c>
      <c r="F6111">
        <v>33</v>
      </c>
      <c r="G6111">
        <v>2176194</v>
      </c>
    </row>
    <row r="6112" spans="1:7" hidden="1">
      <c r="A6112" t="s">
        <v>132</v>
      </c>
      <c r="B6112">
        <v>20241117</v>
      </c>
      <c r="C6112">
        <v>490114</v>
      </c>
      <c r="D6112" t="s">
        <v>6190</v>
      </c>
      <c r="E6112" t="s">
        <v>8342</v>
      </c>
      <c r="F6112">
        <v>79</v>
      </c>
      <c r="G6112">
        <v>49624580</v>
      </c>
    </row>
    <row r="6113" spans="1:7" hidden="1">
      <c r="A6113" t="s">
        <v>132</v>
      </c>
      <c r="B6113">
        <v>20241117</v>
      </c>
      <c r="C6113">
        <v>490114</v>
      </c>
      <c r="D6113" t="s">
        <v>6190</v>
      </c>
      <c r="E6113" t="s">
        <v>1124</v>
      </c>
      <c r="F6113">
        <v>8</v>
      </c>
      <c r="G6113">
        <v>-134073</v>
      </c>
    </row>
    <row r="6114" spans="1:7" hidden="1">
      <c r="A6114" t="s">
        <v>132</v>
      </c>
      <c r="B6114">
        <v>20241117</v>
      </c>
      <c r="C6114">
        <v>490114</v>
      </c>
      <c r="D6114" t="s">
        <v>6190</v>
      </c>
      <c r="E6114" t="s">
        <v>1186</v>
      </c>
      <c r="F6114">
        <v>129</v>
      </c>
      <c r="G6114">
        <v>24302260</v>
      </c>
    </row>
    <row r="6115" spans="1:7" hidden="1">
      <c r="A6115" t="s">
        <v>132</v>
      </c>
      <c r="B6115">
        <v>20241117</v>
      </c>
      <c r="C6115">
        <v>490114</v>
      </c>
      <c r="D6115" t="s">
        <v>6190</v>
      </c>
      <c r="E6115" t="s">
        <v>1582</v>
      </c>
      <c r="F6115">
        <v>129</v>
      </c>
      <c r="G6115">
        <v>-464673</v>
      </c>
    </row>
    <row r="6116" spans="1:7" hidden="1">
      <c r="A6116" t="s">
        <v>132</v>
      </c>
      <c r="B6116">
        <v>20241117</v>
      </c>
      <c r="C6116">
        <v>490114</v>
      </c>
      <c r="D6116" t="s">
        <v>6190</v>
      </c>
      <c r="E6116" t="s">
        <v>8333</v>
      </c>
      <c r="F6116">
        <v>0</v>
      </c>
      <c r="G6116">
        <v>-379</v>
      </c>
    </row>
    <row r="6117" spans="1:7" hidden="1">
      <c r="A6117" t="s">
        <v>132</v>
      </c>
      <c r="B6117">
        <v>20241117</v>
      </c>
      <c r="C6117">
        <v>490114</v>
      </c>
      <c r="D6117" t="s">
        <v>6190</v>
      </c>
      <c r="E6117" t="s">
        <v>1583</v>
      </c>
      <c r="F6117">
        <v>2</v>
      </c>
      <c r="G6117">
        <v>-151822</v>
      </c>
    </row>
    <row r="6118" spans="1:7" hidden="1">
      <c r="A6118" t="s">
        <v>132</v>
      </c>
      <c r="B6118">
        <v>20241117</v>
      </c>
      <c r="C6118">
        <v>490114</v>
      </c>
      <c r="D6118" t="s">
        <v>6190</v>
      </c>
      <c r="E6118" t="s">
        <v>1207</v>
      </c>
      <c r="F6118">
        <v>0</v>
      </c>
      <c r="G6118">
        <v>-5587</v>
      </c>
    </row>
    <row r="6119" spans="1:7" hidden="1">
      <c r="A6119" t="s">
        <v>132</v>
      </c>
      <c r="B6119">
        <v>20241117</v>
      </c>
      <c r="C6119">
        <v>490114</v>
      </c>
      <c r="D6119" t="s">
        <v>6190</v>
      </c>
      <c r="E6119" t="s">
        <v>8358</v>
      </c>
      <c r="F6119">
        <v>0</v>
      </c>
      <c r="G6119">
        <v>-17688072</v>
      </c>
    </row>
    <row r="6120" spans="1:7" hidden="1">
      <c r="A6120" t="s">
        <v>132</v>
      </c>
      <c r="B6120">
        <v>20241118</v>
      </c>
      <c r="C6120">
        <v>490114</v>
      </c>
      <c r="D6120" t="s">
        <v>6190</v>
      </c>
      <c r="E6120" t="s">
        <v>1184</v>
      </c>
      <c r="F6120">
        <v>0</v>
      </c>
      <c r="G6120">
        <v>-339139</v>
      </c>
    </row>
    <row r="6121" spans="1:7" hidden="1">
      <c r="A6121" t="s">
        <v>132</v>
      </c>
      <c r="B6121">
        <v>20241118</v>
      </c>
      <c r="C6121">
        <v>490114</v>
      </c>
      <c r="D6121" t="s">
        <v>6190</v>
      </c>
      <c r="E6121" t="s">
        <v>1581</v>
      </c>
      <c r="F6121">
        <v>65</v>
      </c>
      <c r="G6121">
        <v>-22087793</v>
      </c>
    </row>
    <row r="6122" spans="1:7" hidden="1">
      <c r="A6122" t="s">
        <v>132</v>
      </c>
      <c r="B6122">
        <v>20241118</v>
      </c>
      <c r="C6122">
        <v>490114</v>
      </c>
      <c r="D6122" t="s">
        <v>6190</v>
      </c>
      <c r="E6122" t="s">
        <v>1085</v>
      </c>
      <c r="F6122">
        <v>0</v>
      </c>
      <c r="G6122">
        <v>-2337578</v>
      </c>
    </row>
    <row r="6123" spans="1:7" hidden="1">
      <c r="A6123" t="s">
        <v>132</v>
      </c>
      <c r="B6123">
        <v>20241118</v>
      </c>
      <c r="C6123">
        <v>490114</v>
      </c>
      <c r="D6123" t="s">
        <v>6190</v>
      </c>
      <c r="E6123" t="s">
        <v>1194</v>
      </c>
      <c r="F6123">
        <v>0</v>
      </c>
      <c r="G6123">
        <v>-57952200</v>
      </c>
    </row>
    <row r="6124" spans="1:7" hidden="1">
      <c r="A6124" t="s">
        <v>132</v>
      </c>
      <c r="B6124">
        <v>20241118</v>
      </c>
      <c r="C6124">
        <v>490114</v>
      </c>
      <c r="D6124" t="s">
        <v>6190</v>
      </c>
      <c r="E6124" t="s">
        <v>1181</v>
      </c>
      <c r="F6124">
        <v>44</v>
      </c>
      <c r="G6124">
        <v>8901879</v>
      </c>
    </row>
    <row r="6125" spans="1:7" hidden="1">
      <c r="A6125" t="s">
        <v>132</v>
      </c>
      <c r="B6125">
        <v>20241118</v>
      </c>
      <c r="C6125">
        <v>490114</v>
      </c>
      <c r="D6125" t="s">
        <v>6190</v>
      </c>
      <c r="E6125" t="s">
        <v>1084</v>
      </c>
      <c r="F6125">
        <v>50</v>
      </c>
      <c r="G6125">
        <v>12587068</v>
      </c>
    </row>
    <row r="6126" spans="1:7" hidden="1">
      <c r="A6126" t="s">
        <v>132</v>
      </c>
      <c r="B6126">
        <v>20241118</v>
      </c>
      <c r="C6126">
        <v>490114</v>
      </c>
      <c r="D6126" t="s">
        <v>6190</v>
      </c>
      <c r="E6126" t="s">
        <v>1035</v>
      </c>
      <c r="F6126">
        <v>458</v>
      </c>
      <c r="G6126">
        <v>11102426</v>
      </c>
    </row>
    <row r="6127" spans="1:7" hidden="1">
      <c r="A6127" t="s">
        <v>132</v>
      </c>
      <c r="B6127">
        <v>20241118</v>
      </c>
      <c r="C6127">
        <v>490114</v>
      </c>
      <c r="D6127" t="s">
        <v>6190</v>
      </c>
      <c r="E6127" t="s">
        <v>1066</v>
      </c>
      <c r="F6127">
        <v>86</v>
      </c>
      <c r="G6127">
        <v>10613371</v>
      </c>
    </row>
    <row r="6128" spans="1:7" hidden="1">
      <c r="A6128" t="s">
        <v>132</v>
      </c>
      <c r="B6128">
        <v>20241118</v>
      </c>
      <c r="C6128">
        <v>490114</v>
      </c>
      <c r="D6128" t="s">
        <v>6190</v>
      </c>
      <c r="E6128" t="s">
        <v>1064</v>
      </c>
      <c r="F6128">
        <v>0</v>
      </c>
      <c r="G6128">
        <v>-771224</v>
      </c>
    </row>
    <row r="6129" spans="1:7" hidden="1">
      <c r="A6129" t="s">
        <v>132</v>
      </c>
      <c r="B6129">
        <v>20241118</v>
      </c>
      <c r="C6129">
        <v>490114</v>
      </c>
      <c r="D6129" t="s">
        <v>6190</v>
      </c>
      <c r="E6129" t="s">
        <v>1092</v>
      </c>
      <c r="F6129">
        <v>0</v>
      </c>
      <c r="G6129">
        <v>-17321939</v>
      </c>
    </row>
    <row r="6130" spans="1:7" hidden="1">
      <c r="A6130" t="s">
        <v>132</v>
      </c>
      <c r="B6130">
        <v>20241118</v>
      </c>
      <c r="C6130">
        <v>490114</v>
      </c>
      <c r="D6130" t="s">
        <v>6190</v>
      </c>
      <c r="E6130" t="s">
        <v>9048</v>
      </c>
      <c r="F6130">
        <v>35</v>
      </c>
      <c r="G6130">
        <v>2176229</v>
      </c>
    </row>
    <row r="6131" spans="1:7" hidden="1">
      <c r="A6131" t="s">
        <v>132</v>
      </c>
      <c r="B6131">
        <v>20241118</v>
      </c>
      <c r="C6131">
        <v>490114</v>
      </c>
      <c r="D6131" t="s">
        <v>6190</v>
      </c>
      <c r="E6131" t="s">
        <v>8342</v>
      </c>
      <c r="F6131">
        <v>86</v>
      </c>
      <c r="G6131">
        <v>49624666</v>
      </c>
    </row>
    <row r="6132" spans="1:7" hidden="1">
      <c r="A6132" t="s">
        <v>132</v>
      </c>
      <c r="B6132">
        <v>20241118</v>
      </c>
      <c r="C6132">
        <v>490114</v>
      </c>
      <c r="D6132" t="s">
        <v>6190</v>
      </c>
      <c r="E6132" t="s">
        <v>1124</v>
      </c>
      <c r="F6132">
        <v>8</v>
      </c>
      <c r="G6132">
        <v>-134065</v>
      </c>
    </row>
    <row r="6133" spans="1:7" hidden="1">
      <c r="A6133" t="s">
        <v>132</v>
      </c>
      <c r="B6133">
        <v>20241118</v>
      </c>
      <c r="C6133">
        <v>490114</v>
      </c>
      <c r="D6133" t="s">
        <v>6190</v>
      </c>
      <c r="E6133" t="s">
        <v>1186</v>
      </c>
      <c r="F6133">
        <v>140</v>
      </c>
      <c r="G6133">
        <v>24302400</v>
      </c>
    </row>
    <row r="6134" spans="1:7" hidden="1">
      <c r="A6134" t="s">
        <v>132</v>
      </c>
      <c r="B6134">
        <v>20241118</v>
      </c>
      <c r="C6134">
        <v>490114</v>
      </c>
      <c r="D6134" t="s">
        <v>6190</v>
      </c>
      <c r="E6134" t="s">
        <v>1582</v>
      </c>
      <c r="F6134">
        <v>140</v>
      </c>
      <c r="G6134">
        <v>-464533</v>
      </c>
    </row>
    <row r="6135" spans="1:7" hidden="1">
      <c r="A6135" t="s">
        <v>132</v>
      </c>
      <c r="B6135">
        <v>20241118</v>
      </c>
      <c r="C6135">
        <v>490114</v>
      </c>
      <c r="D6135" t="s">
        <v>6190</v>
      </c>
      <c r="E6135" t="s">
        <v>8333</v>
      </c>
      <c r="F6135">
        <v>0</v>
      </c>
      <c r="G6135">
        <v>-379</v>
      </c>
    </row>
    <row r="6136" spans="1:7" hidden="1">
      <c r="A6136" t="s">
        <v>132</v>
      </c>
      <c r="B6136">
        <v>20241118</v>
      </c>
      <c r="C6136">
        <v>490114</v>
      </c>
      <c r="D6136" t="s">
        <v>6190</v>
      </c>
      <c r="E6136" t="s">
        <v>1583</v>
      </c>
      <c r="F6136">
        <v>2</v>
      </c>
      <c r="G6136">
        <v>-151820</v>
      </c>
    </row>
    <row r="6137" spans="1:7" hidden="1">
      <c r="A6137" t="s">
        <v>132</v>
      </c>
      <c r="B6137">
        <v>20241118</v>
      </c>
      <c r="C6137">
        <v>490114</v>
      </c>
      <c r="D6137" t="s">
        <v>6190</v>
      </c>
      <c r="E6137" t="s">
        <v>1207</v>
      </c>
      <c r="F6137">
        <v>0</v>
      </c>
      <c r="G6137">
        <v>-5587</v>
      </c>
    </row>
    <row r="6138" spans="1:7" hidden="1">
      <c r="A6138" t="s">
        <v>132</v>
      </c>
      <c r="B6138">
        <v>20241118</v>
      </c>
      <c r="C6138">
        <v>490114</v>
      </c>
      <c r="D6138" t="s">
        <v>6190</v>
      </c>
      <c r="E6138" t="s">
        <v>8358</v>
      </c>
      <c r="F6138">
        <v>0</v>
      </c>
      <c r="G6138">
        <v>-17688072</v>
      </c>
    </row>
    <row r="6139" spans="1:7" hidden="1">
      <c r="A6139" t="s">
        <v>132</v>
      </c>
      <c r="B6139">
        <v>20241119</v>
      </c>
      <c r="C6139">
        <v>490114</v>
      </c>
      <c r="D6139" t="s">
        <v>6190</v>
      </c>
      <c r="E6139" t="s">
        <v>1184</v>
      </c>
      <c r="F6139">
        <v>0</v>
      </c>
      <c r="G6139">
        <v>-339139</v>
      </c>
    </row>
    <row r="6140" spans="1:7" hidden="1">
      <c r="A6140" t="s">
        <v>132</v>
      </c>
      <c r="B6140">
        <v>20241119</v>
      </c>
      <c r="C6140">
        <v>490114</v>
      </c>
      <c r="D6140" t="s">
        <v>6190</v>
      </c>
      <c r="E6140" t="s">
        <v>1581</v>
      </c>
      <c r="F6140">
        <v>66</v>
      </c>
      <c r="G6140">
        <v>-22087727</v>
      </c>
    </row>
    <row r="6141" spans="1:7" hidden="1">
      <c r="A6141" t="s">
        <v>132</v>
      </c>
      <c r="B6141">
        <v>20241119</v>
      </c>
      <c r="C6141">
        <v>490114</v>
      </c>
      <c r="D6141" t="s">
        <v>6190</v>
      </c>
      <c r="E6141" t="s">
        <v>1085</v>
      </c>
      <c r="F6141">
        <v>0</v>
      </c>
      <c r="G6141">
        <v>-2337578</v>
      </c>
    </row>
    <row r="6142" spans="1:7" hidden="1">
      <c r="A6142" t="s">
        <v>132</v>
      </c>
      <c r="B6142">
        <v>20241119</v>
      </c>
      <c r="C6142">
        <v>490114</v>
      </c>
      <c r="D6142" t="s">
        <v>6190</v>
      </c>
      <c r="E6142" t="s">
        <v>1194</v>
      </c>
      <c r="F6142">
        <v>0</v>
      </c>
      <c r="G6142">
        <v>-57952200</v>
      </c>
    </row>
    <row r="6143" spans="1:7" hidden="1">
      <c r="A6143" t="s">
        <v>132</v>
      </c>
      <c r="B6143">
        <v>20241119</v>
      </c>
      <c r="C6143">
        <v>490114</v>
      </c>
      <c r="D6143" t="s">
        <v>6190</v>
      </c>
      <c r="E6143" t="s">
        <v>1181</v>
      </c>
      <c r="F6143">
        <v>45</v>
      </c>
      <c r="G6143">
        <v>8901924</v>
      </c>
    </row>
    <row r="6144" spans="1:7" hidden="1">
      <c r="A6144" t="s">
        <v>132</v>
      </c>
      <c r="B6144">
        <v>20241119</v>
      </c>
      <c r="C6144">
        <v>490114</v>
      </c>
      <c r="D6144" t="s">
        <v>6190</v>
      </c>
      <c r="E6144" t="s">
        <v>1084</v>
      </c>
      <c r="F6144">
        <v>51</v>
      </c>
      <c r="G6144">
        <v>12587119</v>
      </c>
    </row>
    <row r="6145" spans="1:7" hidden="1">
      <c r="A6145" t="s">
        <v>132</v>
      </c>
      <c r="B6145">
        <v>20241119</v>
      </c>
      <c r="C6145">
        <v>490114</v>
      </c>
      <c r="D6145" t="s">
        <v>6190</v>
      </c>
      <c r="E6145" t="s">
        <v>1035</v>
      </c>
      <c r="F6145">
        <v>455</v>
      </c>
      <c r="G6145">
        <v>11102881</v>
      </c>
    </row>
    <row r="6146" spans="1:7" hidden="1">
      <c r="A6146" t="s">
        <v>132</v>
      </c>
      <c r="B6146">
        <v>20241119</v>
      </c>
      <c r="C6146">
        <v>490114</v>
      </c>
      <c r="D6146" t="s">
        <v>6190</v>
      </c>
      <c r="E6146" t="s">
        <v>1066</v>
      </c>
      <c r="F6146">
        <v>87</v>
      </c>
      <c r="G6146">
        <v>10613458</v>
      </c>
    </row>
    <row r="6147" spans="1:7" hidden="1">
      <c r="A6147" t="s">
        <v>132</v>
      </c>
      <c r="B6147">
        <v>20241119</v>
      </c>
      <c r="C6147">
        <v>490114</v>
      </c>
      <c r="D6147" t="s">
        <v>6190</v>
      </c>
      <c r="E6147" t="s">
        <v>1064</v>
      </c>
      <c r="F6147">
        <v>0</v>
      </c>
      <c r="G6147">
        <v>-771224</v>
      </c>
    </row>
    <row r="6148" spans="1:7" hidden="1">
      <c r="A6148" t="s">
        <v>132</v>
      </c>
      <c r="B6148">
        <v>20241119</v>
      </c>
      <c r="C6148">
        <v>490114</v>
      </c>
      <c r="D6148" t="s">
        <v>6190</v>
      </c>
      <c r="E6148" t="s">
        <v>1092</v>
      </c>
      <c r="F6148">
        <v>0</v>
      </c>
      <c r="G6148">
        <v>-17321939</v>
      </c>
    </row>
    <row r="6149" spans="1:7" hidden="1">
      <c r="A6149" t="s">
        <v>132</v>
      </c>
      <c r="B6149">
        <v>20241119</v>
      </c>
      <c r="C6149">
        <v>490114</v>
      </c>
      <c r="D6149" t="s">
        <v>6190</v>
      </c>
      <c r="E6149" t="s">
        <v>9048</v>
      </c>
      <c r="F6149">
        <v>36</v>
      </c>
      <c r="G6149">
        <v>2176265</v>
      </c>
    </row>
    <row r="6150" spans="1:7" hidden="1">
      <c r="A6150" t="s">
        <v>132</v>
      </c>
      <c r="B6150">
        <v>20241119</v>
      </c>
      <c r="C6150">
        <v>490114</v>
      </c>
      <c r="D6150" t="s">
        <v>6190</v>
      </c>
      <c r="E6150" t="s">
        <v>8342</v>
      </c>
      <c r="F6150">
        <v>87</v>
      </c>
      <c r="G6150">
        <v>49624753</v>
      </c>
    </row>
    <row r="6151" spans="1:7" hidden="1">
      <c r="A6151" t="s">
        <v>132</v>
      </c>
      <c r="B6151">
        <v>20241119</v>
      </c>
      <c r="C6151">
        <v>490114</v>
      </c>
      <c r="D6151" t="s">
        <v>6190</v>
      </c>
      <c r="E6151" t="s">
        <v>1124</v>
      </c>
      <c r="F6151">
        <v>9</v>
      </c>
      <c r="G6151">
        <v>-134056</v>
      </c>
    </row>
    <row r="6152" spans="1:7" hidden="1">
      <c r="A6152" t="s">
        <v>132</v>
      </c>
      <c r="B6152">
        <v>20241119</v>
      </c>
      <c r="C6152">
        <v>490114</v>
      </c>
      <c r="D6152" t="s">
        <v>6190</v>
      </c>
      <c r="E6152" t="s">
        <v>1186</v>
      </c>
      <c r="F6152">
        <v>141</v>
      </c>
      <c r="G6152">
        <v>24302541</v>
      </c>
    </row>
    <row r="6153" spans="1:7" hidden="1">
      <c r="A6153" t="s">
        <v>132</v>
      </c>
      <c r="B6153">
        <v>20241119</v>
      </c>
      <c r="C6153">
        <v>490114</v>
      </c>
      <c r="D6153" t="s">
        <v>6190</v>
      </c>
      <c r="E6153" t="s">
        <v>1582</v>
      </c>
      <c r="F6153">
        <v>141</v>
      </c>
      <c r="G6153">
        <v>-464392</v>
      </c>
    </row>
    <row r="6154" spans="1:7" hidden="1">
      <c r="A6154" t="s">
        <v>132</v>
      </c>
      <c r="B6154">
        <v>20241119</v>
      </c>
      <c r="C6154">
        <v>490114</v>
      </c>
      <c r="D6154" t="s">
        <v>6190</v>
      </c>
      <c r="E6154" t="s">
        <v>8333</v>
      </c>
      <c r="F6154">
        <v>0</v>
      </c>
      <c r="G6154">
        <v>-379</v>
      </c>
    </row>
    <row r="6155" spans="1:7" hidden="1">
      <c r="A6155" t="s">
        <v>132</v>
      </c>
      <c r="B6155">
        <v>20241119</v>
      </c>
      <c r="C6155">
        <v>490114</v>
      </c>
      <c r="D6155" t="s">
        <v>6190</v>
      </c>
      <c r="E6155" t="s">
        <v>1583</v>
      </c>
      <c r="F6155">
        <v>3</v>
      </c>
      <c r="G6155">
        <v>-151817</v>
      </c>
    </row>
    <row r="6156" spans="1:7" hidden="1">
      <c r="A6156" t="s">
        <v>132</v>
      </c>
      <c r="B6156">
        <v>20241119</v>
      </c>
      <c r="C6156">
        <v>490114</v>
      </c>
      <c r="D6156" t="s">
        <v>6190</v>
      </c>
      <c r="E6156" t="s">
        <v>1207</v>
      </c>
      <c r="F6156">
        <v>0</v>
      </c>
      <c r="G6156">
        <v>-5587</v>
      </c>
    </row>
    <row r="6157" spans="1:7" hidden="1">
      <c r="A6157" t="s">
        <v>132</v>
      </c>
      <c r="B6157">
        <v>20241119</v>
      </c>
      <c r="C6157">
        <v>490114</v>
      </c>
      <c r="D6157" t="s">
        <v>6190</v>
      </c>
      <c r="E6157" t="s">
        <v>8358</v>
      </c>
      <c r="F6157">
        <v>0</v>
      </c>
      <c r="G6157">
        <v>-17688072</v>
      </c>
    </row>
    <row r="6158" spans="1:7" hidden="1">
      <c r="A6158" t="s">
        <v>132</v>
      </c>
      <c r="B6158">
        <v>20241120</v>
      </c>
      <c r="C6158">
        <v>490114</v>
      </c>
      <c r="D6158" t="s">
        <v>6190</v>
      </c>
      <c r="E6158" t="s">
        <v>1184</v>
      </c>
      <c r="F6158">
        <v>0</v>
      </c>
      <c r="G6158">
        <v>-339139</v>
      </c>
    </row>
    <row r="6159" spans="1:7" hidden="1">
      <c r="A6159" t="s">
        <v>132</v>
      </c>
      <c r="B6159">
        <v>20241120</v>
      </c>
      <c r="C6159">
        <v>490114</v>
      </c>
      <c r="D6159" t="s">
        <v>6190</v>
      </c>
      <c r="E6159" t="s">
        <v>1581</v>
      </c>
      <c r="F6159">
        <v>66</v>
      </c>
      <c r="G6159">
        <v>-22087661</v>
      </c>
    </row>
    <row r="6160" spans="1:7" hidden="1">
      <c r="A6160" t="s">
        <v>132</v>
      </c>
      <c r="B6160">
        <v>20241120</v>
      </c>
      <c r="C6160">
        <v>490114</v>
      </c>
      <c r="D6160" t="s">
        <v>6190</v>
      </c>
      <c r="E6160" t="s">
        <v>1085</v>
      </c>
      <c r="F6160">
        <v>0</v>
      </c>
      <c r="G6160">
        <v>-2337578</v>
      </c>
    </row>
    <row r="6161" spans="1:7" hidden="1">
      <c r="A6161" t="s">
        <v>132</v>
      </c>
      <c r="B6161">
        <v>20241120</v>
      </c>
      <c r="C6161">
        <v>490114</v>
      </c>
      <c r="D6161" t="s">
        <v>6190</v>
      </c>
      <c r="E6161" t="s">
        <v>1194</v>
      </c>
      <c r="F6161">
        <v>0</v>
      </c>
      <c r="G6161">
        <v>-57952200</v>
      </c>
    </row>
    <row r="6162" spans="1:7" hidden="1">
      <c r="A6162" t="s">
        <v>132</v>
      </c>
      <c r="B6162">
        <v>20241120</v>
      </c>
      <c r="C6162">
        <v>490114</v>
      </c>
      <c r="D6162" t="s">
        <v>6190</v>
      </c>
      <c r="E6162" t="s">
        <v>1181</v>
      </c>
      <c r="F6162">
        <v>45</v>
      </c>
      <c r="G6162">
        <v>8901969</v>
      </c>
    </row>
    <row r="6163" spans="1:7" hidden="1">
      <c r="A6163" t="s">
        <v>132</v>
      </c>
      <c r="B6163">
        <v>20241120</v>
      </c>
      <c r="C6163">
        <v>490114</v>
      </c>
      <c r="D6163" t="s">
        <v>6190</v>
      </c>
      <c r="E6163" t="s">
        <v>1084</v>
      </c>
      <c r="F6163">
        <v>51</v>
      </c>
      <c r="G6163">
        <v>12587170</v>
      </c>
    </row>
    <row r="6164" spans="1:7" hidden="1">
      <c r="A6164" t="s">
        <v>132</v>
      </c>
      <c r="B6164">
        <v>20241120</v>
      </c>
      <c r="C6164">
        <v>490114</v>
      </c>
      <c r="D6164" t="s">
        <v>6190</v>
      </c>
      <c r="E6164" t="s">
        <v>1035</v>
      </c>
      <c r="F6164">
        <v>459</v>
      </c>
      <c r="G6164">
        <v>11103340</v>
      </c>
    </row>
    <row r="6165" spans="1:7" hidden="1">
      <c r="A6165" t="s">
        <v>132</v>
      </c>
      <c r="B6165">
        <v>20241120</v>
      </c>
      <c r="C6165">
        <v>490114</v>
      </c>
      <c r="D6165" t="s">
        <v>6190</v>
      </c>
      <c r="E6165" t="s">
        <v>1066</v>
      </c>
      <c r="F6165">
        <v>87</v>
      </c>
      <c r="G6165">
        <v>10613545</v>
      </c>
    </row>
    <row r="6166" spans="1:7" hidden="1">
      <c r="A6166" t="s">
        <v>132</v>
      </c>
      <c r="B6166">
        <v>20241120</v>
      </c>
      <c r="C6166">
        <v>490114</v>
      </c>
      <c r="D6166" t="s">
        <v>6190</v>
      </c>
      <c r="E6166" t="s">
        <v>1064</v>
      </c>
      <c r="F6166">
        <v>0</v>
      </c>
      <c r="G6166">
        <v>-771224</v>
      </c>
    </row>
    <row r="6167" spans="1:7" hidden="1">
      <c r="A6167" t="s">
        <v>132</v>
      </c>
      <c r="B6167">
        <v>20241120</v>
      </c>
      <c r="C6167">
        <v>490114</v>
      </c>
      <c r="D6167" t="s">
        <v>6190</v>
      </c>
      <c r="E6167" t="s">
        <v>1092</v>
      </c>
      <c r="F6167">
        <v>0</v>
      </c>
      <c r="G6167">
        <v>-17321939</v>
      </c>
    </row>
    <row r="6168" spans="1:7" hidden="1">
      <c r="A6168" t="s">
        <v>132</v>
      </c>
      <c r="B6168">
        <v>20241120</v>
      </c>
      <c r="C6168">
        <v>490114</v>
      </c>
      <c r="D6168" t="s">
        <v>6190</v>
      </c>
      <c r="E6168" t="s">
        <v>9048</v>
      </c>
      <c r="F6168">
        <v>36</v>
      </c>
      <c r="G6168">
        <v>2176301</v>
      </c>
    </row>
    <row r="6169" spans="1:7" hidden="1">
      <c r="A6169" t="s">
        <v>132</v>
      </c>
      <c r="B6169">
        <v>20241120</v>
      </c>
      <c r="C6169">
        <v>490114</v>
      </c>
      <c r="D6169" t="s">
        <v>6190</v>
      </c>
      <c r="E6169" t="s">
        <v>8342</v>
      </c>
      <c r="F6169">
        <v>87</v>
      </c>
      <c r="G6169">
        <v>49624840</v>
      </c>
    </row>
    <row r="6170" spans="1:7" hidden="1">
      <c r="A6170" t="s">
        <v>132</v>
      </c>
      <c r="B6170">
        <v>20241120</v>
      </c>
      <c r="C6170">
        <v>490114</v>
      </c>
      <c r="D6170" t="s">
        <v>6190</v>
      </c>
      <c r="E6170" t="s">
        <v>1124</v>
      </c>
      <c r="F6170">
        <v>9</v>
      </c>
      <c r="G6170">
        <v>-134047</v>
      </c>
    </row>
    <row r="6171" spans="1:7" hidden="1">
      <c r="A6171" t="s">
        <v>132</v>
      </c>
      <c r="B6171">
        <v>20241120</v>
      </c>
      <c r="C6171">
        <v>490114</v>
      </c>
      <c r="D6171" t="s">
        <v>6190</v>
      </c>
      <c r="E6171" t="s">
        <v>1186</v>
      </c>
      <c r="F6171">
        <v>141</v>
      </c>
      <c r="G6171">
        <v>24302682</v>
      </c>
    </row>
    <row r="6172" spans="1:7" hidden="1">
      <c r="A6172" t="s">
        <v>132</v>
      </c>
      <c r="B6172">
        <v>20241120</v>
      </c>
      <c r="C6172">
        <v>490114</v>
      </c>
      <c r="D6172" t="s">
        <v>6190</v>
      </c>
      <c r="E6172" t="s">
        <v>1582</v>
      </c>
      <c r="F6172">
        <v>141</v>
      </c>
      <c r="G6172">
        <v>-464251</v>
      </c>
    </row>
    <row r="6173" spans="1:7" hidden="1">
      <c r="A6173" t="s">
        <v>132</v>
      </c>
      <c r="B6173">
        <v>20241120</v>
      </c>
      <c r="C6173">
        <v>490114</v>
      </c>
      <c r="D6173" t="s">
        <v>6190</v>
      </c>
      <c r="E6173" t="s">
        <v>8333</v>
      </c>
      <c r="F6173">
        <v>0</v>
      </c>
      <c r="G6173">
        <v>-379</v>
      </c>
    </row>
    <row r="6174" spans="1:7" hidden="1">
      <c r="A6174" t="s">
        <v>132</v>
      </c>
      <c r="B6174">
        <v>20241120</v>
      </c>
      <c r="C6174">
        <v>490114</v>
      </c>
      <c r="D6174" t="s">
        <v>6190</v>
      </c>
      <c r="E6174" t="s">
        <v>1583</v>
      </c>
      <c r="F6174">
        <v>3</v>
      </c>
      <c r="G6174">
        <v>-151814</v>
      </c>
    </row>
    <row r="6175" spans="1:7" hidden="1">
      <c r="A6175" t="s">
        <v>132</v>
      </c>
      <c r="B6175">
        <v>20241120</v>
      </c>
      <c r="C6175">
        <v>490114</v>
      </c>
      <c r="D6175" t="s">
        <v>6190</v>
      </c>
      <c r="E6175" t="s">
        <v>1207</v>
      </c>
      <c r="F6175">
        <v>0</v>
      </c>
      <c r="G6175">
        <v>-5587</v>
      </c>
    </row>
    <row r="6176" spans="1:7" hidden="1">
      <c r="A6176" t="s">
        <v>132</v>
      </c>
      <c r="B6176">
        <v>20241120</v>
      </c>
      <c r="C6176">
        <v>490114</v>
      </c>
      <c r="D6176" t="s">
        <v>6190</v>
      </c>
      <c r="E6176" t="s">
        <v>8358</v>
      </c>
      <c r="F6176">
        <v>0</v>
      </c>
      <c r="G6176">
        <v>-17688072</v>
      </c>
    </row>
    <row r="6177" spans="1:7" hidden="1">
      <c r="A6177" t="s">
        <v>132</v>
      </c>
      <c r="B6177">
        <v>20241121</v>
      </c>
      <c r="C6177">
        <v>490114</v>
      </c>
      <c r="D6177" t="s">
        <v>6190</v>
      </c>
      <c r="E6177" t="s">
        <v>1184</v>
      </c>
      <c r="F6177">
        <v>0</v>
      </c>
      <c r="G6177">
        <v>-339139</v>
      </c>
    </row>
    <row r="6178" spans="1:7" hidden="1">
      <c r="A6178" t="s">
        <v>132</v>
      </c>
      <c r="B6178">
        <v>20241121</v>
      </c>
      <c r="C6178">
        <v>490114</v>
      </c>
      <c r="D6178" t="s">
        <v>6190</v>
      </c>
      <c r="E6178" t="s">
        <v>1581</v>
      </c>
      <c r="F6178">
        <v>66</v>
      </c>
      <c r="G6178">
        <v>-22087595</v>
      </c>
    </row>
    <row r="6179" spans="1:7" hidden="1">
      <c r="A6179" t="s">
        <v>132</v>
      </c>
      <c r="B6179">
        <v>20241121</v>
      </c>
      <c r="C6179">
        <v>490114</v>
      </c>
      <c r="D6179" t="s">
        <v>6190</v>
      </c>
      <c r="E6179" t="s">
        <v>1085</v>
      </c>
      <c r="F6179">
        <v>0</v>
      </c>
      <c r="G6179">
        <v>-2337578</v>
      </c>
    </row>
    <row r="6180" spans="1:7" hidden="1">
      <c r="A6180" t="s">
        <v>132</v>
      </c>
      <c r="B6180">
        <v>20241121</v>
      </c>
      <c r="C6180">
        <v>490114</v>
      </c>
      <c r="D6180" t="s">
        <v>6190</v>
      </c>
      <c r="E6180" t="s">
        <v>1194</v>
      </c>
      <c r="F6180">
        <v>0</v>
      </c>
      <c r="G6180">
        <v>-57952200</v>
      </c>
    </row>
    <row r="6181" spans="1:7" hidden="1">
      <c r="A6181" t="s">
        <v>132</v>
      </c>
      <c r="B6181">
        <v>20241121</v>
      </c>
      <c r="C6181">
        <v>490114</v>
      </c>
      <c r="D6181" t="s">
        <v>6190</v>
      </c>
      <c r="E6181" t="s">
        <v>1181</v>
      </c>
      <c r="F6181">
        <v>45</v>
      </c>
      <c r="G6181">
        <v>8902014</v>
      </c>
    </row>
    <row r="6182" spans="1:7" hidden="1">
      <c r="A6182" t="s">
        <v>132</v>
      </c>
      <c r="B6182">
        <v>20241121</v>
      </c>
      <c r="C6182">
        <v>490114</v>
      </c>
      <c r="D6182" t="s">
        <v>6190</v>
      </c>
      <c r="E6182" t="s">
        <v>1084</v>
      </c>
      <c r="F6182">
        <v>51</v>
      </c>
      <c r="G6182">
        <v>12587221</v>
      </c>
    </row>
    <row r="6183" spans="1:7" hidden="1">
      <c r="A6183" t="s">
        <v>132</v>
      </c>
      <c r="B6183">
        <v>20241121</v>
      </c>
      <c r="C6183">
        <v>490114</v>
      </c>
      <c r="D6183" t="s">
        <v>6190</v>
      </c>
      <c r="E6183" t="s">
        <v>1035</v>
      </c>
      <c r="F6183">
        <v>460</v>
      </c>
      <c r="G6183">
        <v>11103800</v>
      </c>
    </row>
    <row r="6184" spans="1:7" hidden="1">
      <c r="A6184" t="s">
        <v>132</v>
      </c>
      <c r="B6184">
        <v>20241121</v>
      </c>
      <c r="C6184">
        <v>490114</v>
      </c>
      <c r="D6184" t="s">
        <v>6190</v>
      </c>
      <c r="E6184" t="s">
        <v>1066</v>
      </c>
      <c r="F6184">
        <v>87</v>
      </c>
      <c r="G6184">
        <v>10613632</v>
      </c>
    </row>
    <row r="6185" spans="1:7" hidden="1">
      <c r="A6185" t="s">
        <v>132</v>
      </c>
      <c r="B6185">
        <v>20241121</v>
      </c>
      <c r="C6185">
        <v>490114</v>
      </c>
      <c r="D6185" t="s">
        <v>6190</v>
      </c>
      <c r="E6185" t="s">
        <v>1064</v>
      </c>
      <c r="F6185">
        <v>0</v>
      </c>
      <c r="G6185">
        <v>-771224</v>
      </c>
    </row>
    <row r="6186" spans="1:7" hidden="1">
      <c r="A6186" t="s">
        <v>132</v>
      </c>
      <c r="B6186">
        <v>20241121</v>
      </c>
      <c r="C6186">
        <v>490114</v>
      </c>
      <c r="D6186" t="s">
        <v>6190</v>
      </c>
      <c r="E6186" t="s">
        <v>1092</v>
      </c>
      <c r="F6186">
        <v>0</v>
      </c>
      <c r="G6186">
        <v>-17321939</v>
      </c>
    </row>
    <row r="6187" spans="1:7" hidden="1">
      <c r="A6187" t="s">
        <v>132</v>
      </c>
      <c r="B6187">
        <v>20241121</v>
      </c>
      <c r="C6187">
        <v>490114</v>
      </c>
      <c r="D6187" t="s">
        <v>6190</v>
      </c>
      <c r="E6187" t="s">
        <v>9048</v>
      </c>
      <c r="F6187">
        <v>36</v>
      </c>
      <c r="G6187">
        <v>2176337</v>
      </c>
    </row>
    <row r="6188" spans="1:7" hidden="1">
      <c r="A6188" t="s">
        <v>132</v>
      </c>
      <c r="B6188">
        <v>20241121</v>
      </c>
      <c r="C6188">
        <v>490114</v>
      </c>
      <c r="D6188" t="s">
        <v>6190</v>
      </c>
      <c r="E6188" t="s">
        <v>8342</v>
      </c>
      <c r="F6188">
        <v>87</v>
      </c>
      <c r="G6188">
        <v>49624927</v>
      </c>
    </row>
    <row r="6189" spans="1:7" hidden="1">
      <c r="A6189" t="s">
        <v>132</v>
      </c>
      <c r="B6189">
        <v>20241121</v>
      </c>
      <c r="C6189">
        <v>490114</v>
      </c>
      <c r="D6189" t="s">
        <v>6190</v>
      </c>
      <c r="E6189" t="s">
        <v>1124</v>
      </c>
      <c r="F6189">
        <v>9</v>
      </c>
      <c r="G6189">
        <v>-134038</v>
      </c>
    </row>
    <row r="6190" spans="1:7" hidden="1">
      <c r="A6190" t="s">
        <v>132</v>
      </c>
      <c r="B6190">
        <v>20241121</v>
      </c>
      <c r="C6190">
        <v>490114</v>
      </c>
      <c r="D6190" t="s">
        <v>6190</v>
      </c>
      <c r="E6190" t="s">
        <v>1186</v>
      </c>
      <c r="F6190">
        <v>142</v>
      </c>
      <c r="G6190">
        <v>24302824</v>
      </c>
    </row>
    <row r="6191" spans="1:7" hidden="1">
      <c r="A6191" t="s">
        <v>132</v>
      </c>
      <c r="B6191">
        <v>20241121</v>
      </c>
      <c r="C6191">
        <v>490114</v>
      </c>
      <c r="D6191" t="s">
        <v>6190</v>
      </c>
      <c r="E6191" t="s">
        <v>1582</v>
      </c>
      <c r="F6191">
        <v>142</v>
      </c>
      <c r="G6191">
        <v>-464109</v>
      </c>
    </row>
    <row r="6192" spans="1:7" hidden="1">
      <c r="A6192" t="s">
        <v>132</v>
      </c>
      <c r="B6192">
        <v>20241121</v>
      </c>
      <c r="C6192">
        <v>490114</v>
      </c>
      <c r="D6192" t="s">
        <v>6190</v>
      </c>
      <c r="E6192" t="s">
        <v>8333</v>
      </c>
      <c r="F6192">
        <v>0</v>
      </c>
      <c r="G6192">
        <v>-379</v>
      </c>
    </row>
    <row r="6193" spans="1:7" hidden="1">
      <c r="A6193" t="s">
        <v>132</v>
      </c>
      <c r="B6193">
        <v>20241121</v>
      </c>
      <c r="C6193">
        <v>490114</v>
      </c>
      <c r="D6193" t="s">
        <v>6190</v>
      </c>
      <c r="E6193" t="s">
        <v>1583</v>
      </c>
      <c r="F6193">
        <v>3</v>
      </c>
      <c r="G6193">
        <v>-151811</v>
      </c>
    </row>
    <row r="6194" spans="1:7" hidden="1">
      <c r="A6194" t="s">
        <v>132</v>
      </c>
      <c r="B6194">
        <v>20241121</v>
      </c>
      <c r="C6194">
        <v>490114</v>
      </c>
      <c r="D6194" t="s">
        <v>6190</v>
      </c>
      <c r="E6194" t="s">
        <v>1207</v>
      </c>
      <c r="F6194">
        <v>0</v>
      </c>
      <c r="G6194">
        <v>-5587</v>
      </c>
    </row>
    <row r="6195" spans="1:7" hidden="1">
      <c r="A6195" t="s">
        <v>132</v>
      </c>
      <c r="B6195">
        <v>20241121</v>
      </c>
      <c r="C6195">
        <v>490114</v>
      </c>
      <c r="D6195" t="s">
        <v>6190</v>
      </c>
      <c r="E6195" t="s">
        <v>8358</v>
      </c>
      <c r="F6195">
        <v>0</v>
      </c>
      <c r="G6195">
        <v>-17688072</v>
      </c>
    </row>
    <row r="6196" spans="1:7" hidden="1">
      <c r="A6196" t="s">
        <v>132</v>
      </c>
      <c r="B6196">
        <v>20241122</v>
      </c>
      <c r="C6196">
        <v>490114</v>
      </c>
      <c r="D6196" t="s">
        <v>6190</v>
      </c>
      <c r="E6196" t="s">
        <v>1184</v>
      </c>
      <c r="F6196">
        <v>0</v>
      </c>
      <c r="G6196">
        <v>-339139</v>
      </c>
    </row>
    <row r="6197" spans="1:7" hidden="1">
      <c r="A6197" t="s">
        <v>132</v>
      </c>
      <c r="B6197">
        <v>20241122</v>
      </c>
      <c r="C6197">
        <v>490114</v>
      </c>
      <c r="D6197" t="s">
        <v>6190</v>
      </c>
      <c r="E6197" t="s">
        <v>1581</v>
      </c>
      <c r="F6197">
        <v>67</v>
      </c>
      <c r="G6197">
        <v>-22087528</v>
      </c>
    </row>
    <row r="6198" spans="1:7" hidden="1">
      <c r="A6198" t="s">
        <v>132</v>
      </c>
      <c r="B6198">
        <v>20241122</v>
      </c>
      <c r="C6198">
        <v>490114</v>
      </c>
      <c r="D6198" t="s">
        <v>6190</v>
      </c>
      <c r="E6198" t="s">
        <v>1085</v>
      </c>
      <c r="F6198">
        <v>0</v>
      </c>
      <c r="G6198">
        <v>-2337578</v>
      </c>
    </row>
    <row r="6199" spans="1:7" hidden="1">
      <c r="A6199" t="s">
        <v>132</v>
      </c>
      <c r="B6199">
        <v>20241122</v>
      </c>
      <c r="C6199">
        <v>490114</v>
      </c>
      <c r="D6199" t="s">
        <v>6190</v>
      </c>
      <c r="E6199" t="s">
        <v>1194</v>
      </c>
      <c r="F6199">
        <v>0</v>
      </c>
      <c r="G6199">
        <v>-57952200</v>
      </c>
    </row>
    <row r="6200" spans="1:7" hidden="1">
      <c r="A6200" t="s">
        <v>132</v>
      </c>
      <c r="B6200">
        <v>20241122</v>
      </c>
      <c r="C6200">
        <v>490114</v>
      </c>
      <c r="D6200" t="s">
        <v>6190</v>
      </c>
      <c r="E6200" t="s">
        <v>1181</v>
      </c>
      <c r="F6200">
        <v>46</v>
      </c>
      <c r="G6200">
        <v>8902060</v>
      </c>
    </row>
    <row r="6201" spans="1:7" hidden="1">
      <c r="A6201" t="s">
        <v>132</v>
      </c>
      <c r="B6201">
        <v>20241122</v>
      </c>
      <c r="C6201">
        <v>490114</v>
      </c>
      <c r="D6201" t="s">
        <v>6190</v>
      </c>
      <c r="E6201" t="s">
        <v>1084</v>
      </c>
      <c r="F6201">
        <v>52</v>
      </c>
      <c r="G6201">
        <v>12587273</v>
      </c>
    </row>
    <row r="6202" spans="1:7" hidden="1">
      <c r="A6202" t="s">
        <v>132</v>
      </c>
      <c r="B6202">
        <v>20241122</v>
      </c>
      <c r="C6202">
        <v>490114</v>
      </c>
      <c r="D6202" t="s">
        <v>6190</v>
      </c>
      <c r="E6202" t="s">
        <v>1035</v>
      </c>
      <c r="F6202">
        <v>466</v>
      </c>
      <c r="G6202">
        <v>11104266</v>
      </c>
    </row>
    <row r="6203" spans="1:7" hidden="1">
      <c r="A6203" t="s">
        <v>132</v>
      </c>
      <c r="B6203">
        <v>20241122</v>
      </c>
      <c r="C6203">
        <v>490114</v>
      </c>
      <c r="D6203" t="s">
        <v>6190</v>
      </c>
      <c r="E6203" t="s">
        <v>1066</v>
      </c>
      <c r="F6203">
        <v>89</v>
      </c>
      <c r="G6203">
        <v>10613721</v>
      </c>
    </row>
    <row r="6204" spans="1:7" hidden="1">
      <c r="A6204" t="s">
        <v>132</v>
      </c>
      <c r="B6204">
        <v>20241122</v>
      </c>
      <c r="C6204">
        <v>490114</v>
      </c>
      <c r="D6204" t="s">
        <v>6190</v>
      </c>
      <c r="E6204" t="s">
        <v>1064</v>
      </c>
      <c r="F6204">
        <v>0</v>
      </c>
      <c r="G6204">
        <v>-771224</v>
      </c>
    </row>
    <row r="6205" spans="1:7" hidden="1">
      <c r="A6205" t="s">
        <v>132</v>
      </c>
      <c r="B6205">
        <v>20241122</v>
      </c>
      <c r="C6205">
        <v>490114</v>
      </c>
      <c r="D6205" t="s">
        <v>6190</v>
      </c>
      <c r="E6205" t="s">
        <v>1092</v>
      </c>
      <c r="F6205">
        <v>0</v>
      </c>
      <c r="G6205">
        <v>-17321939</v>
      </c>
    </row>
    <row r="6206" spans="1:7" hidden="1">
      <c r="A6206" t="s">
        <v>132</v>
      </c>
      <c r="B6206">
        <v>20241122</v>
      </c>
      <c r="C6206">
        <v>490114</v>
      </c>
      <c r="D6206" t="s">
        <v>6190</v>
      </c>
      <c r="E6206" t="s">
        <v>9048</v>
      </c>
      <c r="F6206">
        <v>36</v>
      </c>
      <c r="G6206">
        <v>2176373</v>
      </c>
    </row>
    <row r="6207" spans="1:7" hidden="1">
      <c r="A6207" t="s">
        <v>132</v>
      </c>
      <c r="B6207">
        <v>20241122</v>
      </c>
      <c r="C6207">
        <v>490114</v>
      </c>
      <c r="D6207" t="s">
        <v>6190</v>
      </c>
      <c r="E6207" t="s">
        <v>8342</v>
      </c>
      <c r="F6207">
        <v>89</v>
      </c>
      <c r="G6207">
        <v>49625016</v>
      </c>
    </row>
    <row r="6208" spans="1:7" hidden="1">
      <c r="A6208" t="s">
        <v>132</v>
      </c>
      <c r="B6208">
        <v>20241122</v>
      </c>
      <c r="C6208">
        <v>490114</v>
      </c>
      <c r="D6208" t="s">
        <v>6190</v>
      </c>
      <c r="E6208" t="s">
        <v>1124</v>
      </c>
      <c r="F6208">
        <v>9</v>
      </c>
      <c r="G6208">
        <v>-134029</v>
      </c>
    </row>
    <row r="6209" spans="1:7" hidden="1">
      <c r="A6209" t="s">
        <v>132</v>
      </c>
      <c r="B6209">
        <v>20241122</v>
      </c>
      <c r="C6209">
        <v>490114</v>
      </c>
      <c r="D6209" t="s">
        <v>6190</v>
      </c>
      <c r="E6209" t="s">
        <v>1186</v>
      </c>
      <c r="F6209">
        <v>144</v>
      </c>
      <c r="G6209">
        <v>24302968</v>
      </c>
    </row>
    <row r="6210" spans="1:7" hidden="1">
      <c r="A6210" t="s">
        <v>132</v>
      </c>
      <c r="B6210">
        <v>20241122</v>
      </c>
      <c r="C6210">
        <v>490114</v>
      </c>
      <c r="D6210" t="s">
        <v>6190</v>
      </c>
      <c r="E6210" t="s">
        <v>1582</v>
      </c>
      <c r="F6210">
        <v>144</v>
      </c>
      <c r="G6210">
        <v>-463965</v>
      </c>
    </row>
    <row r="6211" spans="1:7" hidden="1">
      <c r="A6211" t="s">
        <v>132</v>
      </c>
      <c r="B6211">
        <v>20241122</v>
      </c>
      <c r="C6211">
        <v>490114</v>
      </c>
      <c r="D6211" t="s">
        <v>6190</v>
      </c>
      <c r="E6211" t="s">
        <v>8333</v>
      </c>
      <c r="F6211">
        <v>0</v>
      </c>
      <c r="G6211">
        <v>-379</v>
      </c>
    </row>
    <row r="6212" spans="1:7" hidden="1">
      <c r="A6212" t="s">
        <v>132</v>
      </c>
      <c r="B6212">
        <v>20241122</v>
      </c>
      <c r="C6212">
        <v>490114</v>
      </c>
      <c r="D6212" t="s">
        <v>6190</v>
      </c>
      <c r="E6212" t="s">
        <v>1583</v>
      </c>
      <c r="F6212">
        <v>3</v>
      </c>
      <c r="G6212">
        <v>-151808</v>
      </c>
    </row>
    <row r="6213" spans="1:7" hidden="1">
      <c r="A6213" t="s">
        <v>132</v>
      </c>
      <c r="B6213">
        <v>20241122</v>
      </c>
      <c r="C6213">
        <v>490114</v>
      </c>
      <c r="D6213" t="s">
        <v>6190</v>
      </c>
      <c r="E6213" t="s">
        <v>1207</v>
      </c>
      <c r="F6213">
        <v>0</v>
      </c>
      <c r="G6213">
        <v>-5587</v>
      </c>
    </row>
    <row r="6214" spans="1:7" hidden="1">
      <c r="A6214" t="s">
        <v>132</v>
      </c>
      <c r="B6214">
        <v>20241122</v>
      </c>
      <c r="C6214">
        <v>490114</v>
      </c>
      <c r="D6214" t="s">
        <v>6190</v>
      </c>
      <c r="E6214" t="s">
        <v>8358</v>
      </c>
      <c r="F6214">
        <v>0</v>
      </c>
      <c r="G6214">
        <v>-17688072</v>
      </c>
    </row>
    <row r="6215" spans="1:7" hidden="1">
      <c r="A6215" t="s">
        <v>132</v>
      </c>
      <c r="B6215">
        <v>20241123</v>
      </c>
      <c r="C6215">
        <v>490114</v>
      </c>
      <c r="D6215" t="s">
        <v>6190</v>
      </c>
      <c r="E6215" t="s">
        <v>1184</v>
      </c>
      <c r="F6215">
        <v>0</v>
      </c>
      <c r="G6215">
        <v>-339139</v>
      </c>
    </row>
    <row r="6216" spans="1:7" hidden="1">
      <c r="A6216" t="s">
        <v>132</v>
      </c>
      <c r="B6216">
        <v>20241123</v>
      </c>
      <c r="C6216">
        <v>490114</v>
      </c>
      <c r="D6216" t="s">
        <v>6190</v>
      </c>
      <c r="E6216" t="s">
        <v>1581</v>
      </c>
      <c r="F6216">
        <v>67</v>
      </c>
      <c r="G6216">
        <v>-22087461</v>
      </c>
    </row>
    <row r="6217" spans="1:7" hidden="1">
      <c r="A6217" t="s">
        <v>132</v>
      </c>
      <c r="B6217">
        <v>20241123</v>
      </c>
      <c r="C6217">
        <v>490114</v>
      </c>
      <c r="D6217" t="s">
        <v>6190</v>
      </c>
      <c r="E6217" t="s">
        <v>1085</v>
      </c>
      <c r="F6217">
        <v>0</v>
      </c>
      <c r="G6217">
        <v>-2337578</v>
      </c>
    </row>
    <row r="6218" spans="1:7" hidden="1">
      <c r="A6218" t="s">
        <v>132</v>
      </c>
      <c r="B6218">
        <v>20241123</v>
      </c>
      <c r="C6218">
        <v>490114</v>
      </c>
      <c r="D6218" t="s">
        <v>6190</v>
      </c>
      <c r="E6218" t="s">
        <v>1194</v>
      </c>
      <c r="F6218">
        <v>0</v>
      </c>
      <c r="G6218">
        <v>-57952200</v>
      </c>
    </row>
    <row r="6219" spans="1:7" hidden="1">
      <c r="A6219" t="s">
        <v>132</v>
      </c>
      <c r="B6219">
        <v>20241123</v>
      </c>
      <c r="C6219">
        <v>490114</v>
      </c>
      <c r="D6219" t="s">
        <v>6190</v>
      </c>
      <c r="E6219" t="s">
        <v>1181</v>
      </c>
      <c r="F6219">
        <v>46</v>
      </c>
      <c r="G6219">
        <v>8902106</v>
      </c>
    </row>
    <row r="6220" spans="1:7" hidden="1">
      <c r="A6220" t="s">
        <v>132</v>
      </c>
      <c r="B6220">
        <v>20241123</v>
      </c>
      <c r="C6220">
        <v>490114</v>
      </c>
      <c r="D6220" t="s">
        <v>6190</v>
      </c>
      <c r="E6220" t="s">
        <v>1084</v>
      </c>
      <c r="F6220">
        <v>52</v>
      </c>
      <c r="G6220">
        <v>12587325</v>
      </c>
    </row>
    <row r="6221" spans="1:7" hidden="1">
      <c r="A6221" t="s">
        <v>132</v>
      </c>
      <c r="B6221">
        <v>20241123</v>
      </c>
      <c r="C6221">
        <v>490114</v>
      </c>
      <c r="D6221" t="s">
        <v>6190</v>
      </c>
      <c r="E6221" t="s">
        <v>1035</v>
      </c>
      <c r="F6221">
        <v>466</v>
      </c>
      <c r="G6221">
        <v>11104732</v>
      </c>
    </row>
    <row r="6222" spans="1:7" hidden="1">
      <c r="A6222" t="s">
        <v>132</v>
      </c>
      <c r="B6222">
        <v>20241123</v>
      </c>
      <c r="C6222">
        <v>490114</v>
      </c>
      <c r="D6222" t="s">
        <v>6190</v>
      </c>
      <c r="E6222" t="s">
        <v>1066</v>
      </c>
      <c r="F6222">
        <v>89</v>
      </c>
      <c r="G6222">
        <v>10613810</v>
      </c>
    </row>
    <row r="6223" spans="1:7" hidden="1">
      <c r="A6223" t="s">
        <v>132</v>
      </c>
      <c r="B6223">
        <v>20241123</v>
      </c>
      <c r="C6223">
        <v>490114</v>
      </c>
      <c r="D6223" t="s">
        <v>6190</v>
      </c>
      <c r="E6223" t="s">
        <v>1064</v>
      </c>
      <c r="F6223">
        <v>0</v>
      </c>
      <c r="G6223">
        <v>-771224</v>
      </c>
    </row>
    <row r="6224" spans="1:7" hidden="1">
      <c r="A6224" t="s">
        <v>132</v>
      </c>
      <c r="B6224">
        <v>20241123</v>
      </c>
      <c r="C6224">
        <v>490114</v>
      </c>
      <c r="D6224" t="s">
        <v>6190</v>
      </c>
      <c r="E6224" t="s">
        <v>1092</v>
      </c>
      <c r="F6224">
        <v>0</v>
      </c>
      <c r="G6224">
        <v>-17321939</v>
      </c>
    </row>
    <row r="6225" spans="1:7" hidden="1">
      <c r="A6225" t="s">
        <v>132</v>
      </c>
      <c r="B6225">
        <v>20241123</v>
      </c>
      <c r="C6225">
        <v>490114</v>
      </c>
      <c r="D6225" t="s">
        <v>6190</v>
      </c>
      <c r="E6225" t="s">
        <v>9048</v>
      </c>
      <c r="F6225">
        <v>36</v>
      </c>
      <c r="G6225">
        <v>2176409</v>
      </c>
    </row>
    <row r="6226" spans="1:7" hidden="1">
      <c r="A6226" t="s">
        <v>132</v>
      </c>
      <c r="B6226">
        <v>20241123</v>
      </c>
      <c r="C6226">
        <v>490114</v>
      </c>
      <c r="D6226" t="s">
        <v>6190</v>
      </c>
      <c r="E6226" t="s">
        <v>8342</v>
      </c>
      <c r="F6226">
        <v>89</v>
      </c>
      <c r="G6226">
        <v>49625105</v>
      </c>
    </row>
    <row r="6227" spans="1:7" hidden="1">
      <c r="A6227" t="s">
        <v>132</v>
      </c>
      <c r="B6227">
        <v>20241123</v>
      </c>
      <c r="C6227">
        <v>490114</v>
      </c>
      <c r="D6227" t="s">
        <v>6190</v>
      </c>
      <c r="E6227" t="s">
        <v>1124</v>
      </c>
      <c r="F6227">
        <v>9</v>
      </c>
      <c r="G6227">
        <v>-134020</v>
      </c>
    </row>
    <row r="6228" spans="1:7" hidden="1">
      <c r="A6228" t="s">
        <v>132</v>
      </c>
      <c r="B6228">
        <v>20241123</v>
      </c>
      <c r="C6228">
        <v>490114</v>
      </c>
      <c r="D6228" t="s">
        <v>6190</v>
      </c>
      <c r="E6228" t="s">
        <v>1186</v>
      </c>
      <c r="F6228">
        <v>144</v>
      </c>
      <c r="G6228">
        <v>24303112</v>
      </c>
    </row>
    <row r="6229" spans="1:7" hidden="1">
      <c r="A6229" t="s">
        <v>132</v>
      </c>
      <c r="B6229">
        <v>20241123</v>
      </c>
      <c r="C6229">
        <v>490114</v>
      </c>
      <c r="D6229" t="s">
        <v>6190</v>
      </c>
      <c r="E6229" t="s">
        <v>1582</v>
      </c>
      <c r="F6229">
        <v>144</v>
      </c>
      <c r="G6229">
        <v>-463821</v>
      </c>
    </row>
    <row r="6230" spans="1:7" hidden="1">
      <c r="A6230" t="s">
        <v>132</v>
      </c>
      <c r="B6230">
        <v>20241123</v>
      </c>
      <c r="C6230">
        <v>490114</v>
      </c>
      <c r="D6230" t="s">
        <v>6190</v>
      </c>
      <c r="E6230" t="s">
        <v>8333</v>
      </c>
      <c r="F6230">
        <v>0</v>
      </c>
      <c r="G6230">
        <v>-379</v>
      </c>
    </row>
    <row r="6231" spans="1:7" hidden="1">
      <c r="A6231" t="s">
        <v>132</v>
      </c>
      <c r="B6231">
        <v>20241123</v>
      </c>
      <c r="C6231">
        <v>490114</v>
      </c>
      <c r="D6231" t="s">
        <v>6190</v>
      </c>
      <c r="E6231" t="s">
        <v>1583</v>
      </c>
      <c r="F6231">
        <v>3</v>
      </c>
      <c r="G6231">
        <v>-151805</v>
      </c>
    </row>
    <row r="6232" spans="1:7" hidden="1">
      <c r="A6232" t="s">
        <v>132</v>
      </c>
      <c r="B6232">
        <v>20241123</v>
      </c>
      <c r="C6232">
        <v>490114</v>
      </c>
      <c r="D6232" t="s">
        <v>6190</v>
      </c>
      <c r="E6232" t="s">
        <v>1207</v>
      </c>
      <c r="F6232">
        <v>0</v>
      </c>
      <c r="G6232">
        <v>-5587</v>
      </c>
    </row>
    <row r="6233" spans="1:7" hidden="1">
      <c r="A6233" t="s">
        <v>132</v>
      </c>
      <c r="B6233">
        <v>20241123</v>
      </c>
      <c r="C6233">
        <v>490114</v>
      </c>
      <c r="D6233" t="s">
        <v>6190</v>
      </c>
      <c r="E6233" t="s">
        <v>8358</v>
      </c>
      <c r="F6233">
        <v>0</v>
      </c>
      <c r="G6233">
        <v>-17688072</v>
      </c>
    </row>
    <row r="6234" spans="1:7" hidden="1">
      <c r="A6234" t="s">
        <v>132</v>
      </c>
      <c r="B6234">
        <v>20241124</v>
      </c>
      <c r="C6234">
        <v>490114</v>
      </c>
      <c r="D6234" t="s">
        <v>6190</v>
      </c>
      <c r="E6234" t="s">
        <v>1184</v>
      </c>
      <c r="F6234">
        <v>0</v>
      </c>
      <c r="G6234">
        <v>-339139</v>
      </c>
    </row>
    <row r="6235" spans="1:7" hidden="1">
      <c r="A6235" t="s">
        <v>132</v>
      </c>
      <c r="B6235">
        <v>20241124</v>
      </c>
      <c r="C6235">
        <v>490114</v>
      </c>
      <c r="D6235" t="s">
        <v>6190</v>
      </c>
      <c r="E6235" t="s">
        <v>1581</v>
      </c>
      <c r="F6235">
        <v>67</v>
      </c>
      <c r="G6235">
        <v>-22087394</v>
      </c>
    </row>
    <row r="6236" spans="1:7" hidden="1">
      <c r="A6236" t="s">
        <v>132</v>
      </c>
      <c r="B6236">
        <v>20241124</v>
      </c>
      <c r="C6236">
        <v>490114</v>
      </c>
      <c r="D6236" t="s">
        <v>6190</v>
      </c>
      <c r="E6236" t="s">
        <v>1085</v>
      </c>
      <c r="F6236">
        <v>0</v>
      </c>
      <c r="G6236">
        <v>-2337578</v>
      </c>
    </row>
    <row r="6237" spans="1:7" hidden="1">
      <c r="A6237" t="s">
        <v>132</v>
      </c>
      <c r="B6237">
        <v>20241124</v>
      </c>
      <c r="C6237">
        <v>490114</v>
      </c>
      <c r="D6237" t="s">
        <v>6190</v>
      </c>
      <c r="E6237" t="s">
        <v>1194</v>
      </c>
      <c r="F6237">
        <v>0</v>
      </c>
      <c r="G6237">
        <v>-57952200</v>
      </c>
    </row>
    <row r="6238" spans="1:7" hidden="1">
      <c r="A6238" t="s">
        <v>132</v>
      </c>
      <c r="B6238">
        <v>20241124</v>
      </c>
      <c r="C6238">
        <v>490114</v>
      </c>
      <c r="D6238" t="s">
        <v>6190</v>
      </c>
      <c r="E6238" t="s">
        <v>1181</v>
      </c>
      <c r="F6238">
        <v>46</v>
      </c>
      <c r="G6238">
        <v>8902152</v>
      </c>
    </row>
    <row r="6239" spans="1:7" hidden="1">
      <c r="A6239" t="s">
        <v>132</v>
      </c>
      <c r="B6239">
        <v>20241124</v>
      </c>
      <c r="C6239">
        <v>490114</v>
      </c>
      <c r="D6239" t="s">
        <v>6190</v>
      </c>
      <c r="E6239" t="s">
        <v>1084</v>
      </c>
      <c r="F6239">
        <v>52</v>
      </c>
      <c r="G6239">
        <v>12587377</v>
      </c>
    </row>
    <row r="6240" spans="1:7" hidden="1">
      <c r="A6240" t="s">
        <v>132</v>
      </c>
      <c r="B6240">
        <v>20241124</v>
      </c>
      <c r="C6240">
        <v>490114</v>
      </c>
      <c r="D6240" t="s">
        <v>6190</v>
      </c>
      <c r="E6240" t="s">
        <v>1035</v>
      </c>
      <c r="F6240">
        <v>466</v>
      </c>
      <c r="G6240">
        <v>11105198</v>
      </c>
    </row>
    <row r="6241" spans="1:7" hidden="1">
      <c r="A6241" t="s">
        <v>132</v>
      </c>
      <c r="B6241">
        <v>20241124</v>
      </c>
      <c r="C6241">
        <v>490114</v>
      </c>
      <c r="D6241" t="s">
        <v>6190</v>
      </c>
      <c r="E6241" t="s">
        <v>1066</v>
      </c>
      <c r="F6241">
        <v>89</v>
      </c>
      <c r="G6241">
        <v>10613899</v>
      </c>
    </row>
    <row r="6242" spans="1:7" hidden="1">
      <c r="A6242" t="s">
        <v>132</v>
      </c>
      <c r="B6242">
        <v>20241124</v>
      </c>
      <c r="C6242">
        <v>490114</v>
      </c>
      <c r="D6242" t="s">
        <v>6190</v>
      </c>
      <c r="E6242" t="s">
        <v>1064</v>
      </c>
      <c r="F6242">
        <v>0</v>
      </c>
      <c r="G6242">
        <v>-771224</v>
      </c>
    </row>
    <row r="6243" spans="1:7" hidden="1">
      <c r="A6243" t="s">
        <v>132</v>
      </c>
      <c r="B6243">
        <v>20241124</v>
      </c>
      <c r="C6243">
        <v>490114</v>
      </c>
      <c r="D6243" t="s">
        <v>6190</v>
      </c>
      <c r="E6243" t="s">
        <v>1092</v>
      </c>
      <c r="F6243">
        <v>0</v>
      </c>
      <c r="G6243">
        <v>-17321939</v>
      </c>
    </row>
    <row r="6244" spans="1:7" hidden="1">
      <c r="A6244" t="s">
        <v>132</v>
      </c>
      <c r="B6244">
        <v>20241124</v>
      </c>
      <c r="C6244">
        <v>490114</v>
      </c>
      <c r="D6244" t="s">
        <v>6190</v>
      </c>
      <c r="E6244" t="s">
        <v>9048</v>
      </c>
      <c r="F6244">
        <v>36</v>
      </c>
      <c r="G6244">
        <v>2176445</v>
      </c>
    </row>
    <row r="6245" spans="1:7" hidden="1">
      <c r="A6245" t="s">
        <v>132</v>
      </c>
      <c r="B6245">
        <v>20241124</v>
      </c>
      <c r="C6245">
        <v>490114</v>
      </c>
      <c r="D6245" t="s">
        <v>6190</v>
      </c>
      <c r="E6245" t="s">
        <v>8342</v>
      </c>
      <c r="F6245">
        <v>89</v>
      </c>
      <c r="G6245">
        <v>49625194</v>
      </c>
    </row>
    <row r="6246" spans="1:7" hidden="1">
      <c r="A6246" t="s">
        <v>132</v>
      </c>
      <c r="B6246">
        <v>20241124</v>
      </c>
      <c r="C6246">
        <v>490114</v>
      </c>
      <c r="D6246" t="s">
        <v>6190</v>
      </c>
      <c r="E6246" t="s">
        <v>1124</v>
      </c>
      <c r="F6246">
        <v>9</v>
      </c>
      <c r="G6246">
        <v>-134011</v>
      </c>
    </row>
    <row r="6247" spans="1:7" hidden="1">
      <c r="A6247" t="s">
        <v>132</v>
      </c>
      <c r="B6247">
        <v>20241124</v>
      </c>
      <c r="C6247">
        <v>490114</v>
      </c>
      <c r="D6247" t="s">
        <v>6190</v>
      </c>
      <c r="E6247" t="s">
        <v>1186</v>
      </c>
      <c r="F6247">
        <v>144</v>
      </c>
      <c r="G6247">
        <v>24303256</v>
      </c>
    </row>
    <row r="6248" spans="1:7" hidden="1">
      <c r="A6248" t="s">
        <v>132</v>
      </c>
      <c r="B6248">
        <v>20241124</v>
      </c>
      <c r="C6248">
        <v>490114</v>
      </c>
      <c r="D6248" t="s">
        <v>6190</v>
      </c>
      <c r="E6248" t="s">
        <v>1582</v>
      </c>
      <c r="F6248">
        <v>144</v>
      </c>
      <c r="G6248">
        <v>-463677</v>
      </c>
    </row>
    <row r="6249" spans="1:7" hidden="1">
      <c r="A6249" t="s">
        <v>132</v>
      </c>
      <c r="B6249">
        <v>20241124</v>
      </c>
      <c r="C6249">
        <v>490114</v>
      </c>
      <c r="D6249" t="s">
        <v>6190</v>
      </c>
      <c r="E6249" t="s">
        <v>8333</v>
      </c>
      <c r="F6249">
        <v>0</v>
      </c>
      <c r="G6249">
        <v>-379</v>
      </c>
    </row>
    <row r="6250" spans="1:7" hidden="1">
      <c r="A6250" t="s">
        <v>132</v>
      </c>
      <c r="B6250">
        <v>20241124</v>
      </c>
      <c r="C6250">
        <v>490114</v>
      </c>
      <c r="D6250" t="s">
        <v>6190</v>
      </c>
      <c r="E6250" t="s">
        <v>1583</v>
      </c>
      <c r="F6250">
        <v>3</v>
      </c>
      <c r="G6250">
        <v>-151802</v>
      </c>
    </row>
    <row r="6251" spans="1:7" hidden="1">
      <c r="A6251" t="s">
        <v>132</v>
      </c>
      <c r="B6251">
        <v>20241124</v>
      </c>
      <c r="C6251">
        <v>490114</v>
      </c>
      <c r="D6251" t="s">
        <v>6190</v>
      </c>
      <c r="E6251" t="s">
        <v>1207</v>
      </c>
      <c r="F6251">
        <v>0</v>
      </c>
      <c r="G6251">
        <v>-5587</v>
      </c>
    </row>
    <row r="6252" spans="1:7" hidden="1">
      <c r="A6252" t="s">
        <v>132</v>
      </c>
      <c r="B6252">
        <v>20241124</v>
      </c>
      <c r="C6252">
        <v>490114</v>
      </c>
      <c r="D6252" t="s">
        <v>6190</v>
      </c>
      <c r="E6252" t="s">
        <v>8358</v>
      </c>
      <c r="F6252">
        <v>0</v>
      </c>
      <c r="G6252">
        <v>-17688072</v>
      </c>
    </row>
    <row r="6253" spans="1:7" hidden="1">
      <c r="A6253" t="s">
        <v>132</v>
      </c>
      <c r="B6253">
        <v>20241125</v>
      </c>
      <c r="C6253">
        <v>490114</v>
      </c>
      <c r="D6253" t="s">
        <v>6190</v>
      </c>
      <c r="E6253" t="s">
        <v>1184</v>
      </c>
      <c r="F6253">
        <v>0</v>
      </c>
      <c r="G6253">
        <v>-339139</v>
      </c>
    </row>
    <row r="6254" spans="1:7" hidden="1">
      <c r="A6254" t="s">
        <v>132</v>
      </c>
      <c r="B6254">
        <v>20241125</v>
      </c>
      <c r="C6254">
        <v>490114</v>
      </c>
      <c r="D6254" t="s">
        <v>6190</v>
      </c>
      <c r="E6254" t="s">
        <v>1581</v>
      </c>
      <c r="F6254">
        <v>69</v>
      </c>
      <c r="G6254">
        <v>-22087325</v>
      </c>
    </row>
    <row r="6255" spans="1:7" hidden="1">
      <c r="A6255" t="s">
        <v>132</v>
      </c>
      <c r="B6255">
        <v>20241125</v>
      </c>
      <c r="C6255">
        <v>490114</v>
      </c>
      <c r="D6255" t="s">
        <v>6190</v>
      </c>
      <c r="E6255" t="s">
        <v>1085</v>
      </c>
      <c r="F6255">
        <v>0</v>
      </c>
      <c r="G6255">
        <v>-2337578</v>
      </c>
    </row>
    <row r="6256" spans="1:7" hidden="1">
      <c r="A6256" t="s">
        <v>132</v>
      </c>
      <c r="B6256">
        <v>20241125</v>
      </c>
      <c r="C6256">
        <v>490114</v>
      </c>
      <c r="D6256" t="s">
        <v>6190</v>
      </c>
      <c r="E6256" t="s">
        <v>1194</v>
      </c>
      <c r="F6256">
        <v>0</v>
      </c>
      <c r="G6256">
        <v>-57952200</v>
      </c>
    </row>
    <row r="6257" spans="1:7" hidden="1">
      <c r="A6257" t="s">
        <v>132</v>
      </c>
      <c r="B6257">
        <v>20241125</v>
      </c>
      <c r="C6257">
        <v>490114</v>
      </c>
      <c r="D6257" t="s">
        <v>6190</v>
      </c>
      <c r="E6257" t="s">
        <v>1181</v>
      </c>
      <c r="F6257">
        <v>47</v>
      </c>
      <c r="G6257">
        <v>8902199</v>
      </c>
    </row>
    <row r="6258" spans="1:7" hidden="1">
      <c r="A6258" t="s">
        <v>132</v>
      </c>
      <c r="B6258">
        <v>20241125</v>
      </c>
      <c r="C6258">
        <v>490114</v>
      </c>
      <c r="D6258" t="s">
        <v>6190</v>
      </c>
      <c r="E6258" t="s">
        <v>1084</v>
      </c>
      <c r="F6258">
        <v>53</v>
      </c>
      <c r="G6258">
        <v>12587430</v>
      </c>
    </row>
    <row r="6259" spans="1:7" hidden="1">
      <c r="A6259" t="s">
        <v>132</v>
      </c>
      <c r="B6259">
        <v>20241125</v>
      </c>
      <c r="C6259">
        <v>490114</v>
      </c>
      <c r="D6259" t="s">
        <v>6190</v>
      </c>
      <c r="E6259" t="s">
        <v>1035</v>
      </c>
      <c r="F6259">
        <v>480</v>
      </c>
      <c r="G6259">
        <v>11105678</v>
      </c>
    </row>
    <row r="6260" spans="1:7" hidden="1">
      <c r="A6260" t="s">
        <v>132</v>
      </c>
      <c r="B6260">
        <v>20241125</v>
      </c>
      <c r="C6260">
        <v>490114</v>
      </c>
      <c r="D6260" t="s">
        <v>6190</v>
      </c>
      <c r="E6260" t="s">
        <v>1066</v>
      </c>
      <c r="F6260">
        <v>91</v>
      </c>
      <c r="G6260">
        <v>10613990</v>
      </c>
    </row>
    <row r="6261" spans="1:7" hidden="1">
      <c r="A6261" t="s">
        <v>132</v>
      </c>
      <c r="B6261">
        <v>20241125</v>
      </c>
      <c r="C6261">
        <v>490114</v>
      </c>
      <c r="D6261" t="s">
        <v>6190</v>
      </c>
      <c r="E6261" t="s">
        <v>1064</v>
      </c>
      <c r="F6261">
        <v>0</v>
      </c>
      <c r="G6261">
        <v>-771224</v>
      </c>
    </row>
    <row r="6262" spans="1:7" hidden="1">
      <c r="A6262" t="s">
        <v>132</v>
      </c>
      <c r="B6262">
        <v>20241125</v>
      </c>
      <c r="C6262">
        <v>490114</v>
      </c>
      <c r="D6262" t="s">
        <v>6190</v>
      </c>
      <c r="E6262" t="s">
        <v>1092</v>
      </c>
      <c r="F6262">
        <v>0</v>
      </c>
      <c r="G6262">
        <v>-17321939</v>
      </c>
    </row>
    <row r="6263" spans="1:7" hidden="1">
      <c r="A6263" t="s">
        <v>132</v>
      </c>
      <c r="B6263">
        <v>20241125</v>
      </c>
      <c r="C6263">
        <v>490114</v>
      </c>
      <c r="D6263" t="s">
        <v>6190</v>
      </c>
      <c r="E6263" t="s">
        <v>9048</v>
      </c>
      <c r="F6263">
        <v>37</v>
      </c>
      <c r="G6263">
        <v>2176482</v>
      </c>
    </row>
    <row r="6264" spans="1:7" hidden="1">
      <c r="A6264" t="s">
        <v>132</v>
      </c>
      <c r="B6264">
        <v>20241125</v>
      </c>
      <c r="C6264">
        <v>490114</v>
      </c>
      <c r="D6264" t="s">
        <v>6190</v>
      </c>
      <c r="E6264" t="s">
        <v>8342</v>
      </c>
      <c r="F6264">
        <v>91</v>
      </c>
      <c r="G6264">
        <v>49625285</v>
      </c>
    </row>
    <row r="6265" spans="1:7" hidden="1">
      <c r="A6265" t="s">
        <v>132</v>
      </c>
      <c r="B6265">
        <v>20241125</v>
      </c>
      <c r="C6265">
        <v>490114</v>
      </c>
      <c r="D6265" t="s">
        <v>6190</v>
      </c>
      <c r="E6265" t="s">
        <v>1124</v>
      </c>
      <c r="F6265">
        <v>9</v>
      </c>
      <c r="G6265">
        <v>-134002</v>
      </c>
    </row>
    <row r="6266" spans="1:7" hidden="1">
      <c r="A6266" t="s">
        <v>132</v>
      </c>
      <c r="B6266">
        <v>20241125</v>
      </c>
      <c r="C6266">
        <v>490114</v>
      </c>
      <c r="D6266" t="s">
        <v>6190</v>
      </c>
      <c r="E6266" t="s">
        <v>1186</v>
      </c>
      <c r="F6266">
        <v>147</v>
      </c>
      <c r="G6266">
        <v>24303403</v>
      </c>
    </row>
    <row r="6267" spans="1:7" hidden="1">
      <c r="A6267" t="s">
        <v>132</v>
      </c>
      <c r="B6267">
        <v>20241125</v>
      </c>
      <c r="C6267">
        <v>490114</v>
      </c>
      <c r="D6267" t="s">
        <v>6190</v>
      </c>
      <c r="E6267" t="s">
        <v>1582</v>
      </c>
      <c r="F6267">
        <v>147</v>
      </c>
      <c r="G6267">
        <v>-463530</v>
      </c>
    </row>
    <row r="6268" spans="1:7" hidden="1">
      <c r="A6268" t="s">
        <v>132</v>
      </c>
      <c r="B6268">
        <v>20241125</v>
      </c>
      <c r="C6268">
        <v>490114</v>
      </c>
      <c r="D6268" t="s">
        <v>6190</v>
      </c>
      <c r="E6268" t="s">
        <v>8333</v>
      </c>
      <c r="F6268">
        <v>0</v>
      </c>
      <c r="G6268">
        <v>-379</v>
      </c>
    </row>
    <row r="6269" spans="1:7" hidden="1">
      <c r="A6269" t="s">
        <v>132</v>
      </c>
      <c r="B6269">
        <v>20241125</v>
      </c>
      <c r="C6269">
        <v>490114</v>
      </c>
      <c r="D6269" t="s">
        <v>6190</v>
      </c>
      <c r="E6269" t="s">
        <v>1583</v>
      </c>
      <c r="F6269">
        <v>3</v>
      </c>
      <c r="G6269">
        <v>-151799</v>
      </c>
    </row>
    <row r="6270" spans="1:7" hidden="1">
      <c r="A6270" t="s">
        <v>132</v>
      </c>
      <c r="B6270">
        <v>20241125</v>
      </c>
      <c r="C6270">
        <v>490114</v>
      </c>
      <c r="D6270" t="s">
        <v>6190</v>
      </c>
      <c r="E6270" t="s">
        <v>1207</v>
      </c>
      <c r="F6270">
        <v>0</v>
      </c>
      <c r="G6270">
        <v>-5587</v>
      </c>
    </row>
    <row r="6271" spans="1:7" hidden="1">
      <c r="A6271" t="s">
        <v>132</v>
      </c>
      <c r="B6271">
        <v>20241125</v>
      </c>
      <c r="C6271">
        <v>490114</v>
      </c>
      <c r="D6271" t="s">
        <v>6190</v>
      </c>
      <c r="E6271" t="s">
        <v>8358</v>
      </c>
      <c r="F6271">
        <v>0</v>
      </c>
      <c r="G6271">
        <v>-17688072</v>
      </c>
    </row>
    <row r="6272" spans="1:7" hidden="1">
      <c r="A6272" t="s">
        <v>132</v>
      </c>
      <c r="B6272">
        <v>20241126</v>
      </c>
      <c r="C6272">
        <v>490114</v>
      </c>
      <c r="D6272" t="s">
        <v>6190</v>
      </c>
      <c r="E6272" t="s">
        <v>1184</v>
      </c>
      <c r="F6272">
        <v>0</v>
      </c>
      <c r="G6272">
        <v>-339139</v>
      </c>
    </row>
    <row r="6273" spans="1:7" hidden="1">
      <c r="A6273" t="s">
        <v>132</v>
      </c>
      <c r="B6273">
        <v>20241126</v>
      </c>
      <c r="C6273">
        <v>490114</v>
      </c>
      <c r="D6273" t="s">
        <v>6190</v>
      </c>
      <c r="E6273" t="s">
        <v>1581</v>
      </c>
      <c r="F6273">
        <v>68</v>
      </c>
      <c r="G6273">
        <v>-22087257</v>
      </c>
    </row>
    <row r="6274" spans="1:7" hidden="1">
      <c r="A6274" t="s">
        <v>132</v>
      </c>
      <c r="B6274">
        <v>20241126</v>
      </c>
      <c r="C6274">
        <v>490114</v>
      </c>
      <c r="D6274" t="s">
        <v>6190</v>
      </c>
      <c r="E6274" t="s">
        <v>1085</v>
      </c>
      <c r="F6274">
        <v>0</v>
      </c>
      <c r="G6274">
        <v>-2337578</v>
      </c>
    </row>
    <row r="6275" spans="1:7" hidden="1">
      <c r="A6275" t="s">
        <v>132</v>
      </c>
      <c r="B6275">
        <v>20241126</v>
      </c>
      <c r="C6275">
        <v>490114</v>
      </c>
      <c r="D6275" t="s">
        <v>6190</v>
      </c>
      <c r="E6275" t="s">
        <v>1194</v>
      </c>
      <c r="F6275">
        <v>0</v>
      </c>
      <c r="G6275">
        <v>-57952200</v>
      </c>
    </row>
    <row r="6276" spans="1:7" hidden="1">
      <c r="A6276" t="s">
        <v>132</v>
      </c>
      <c r="B6276">
        <v>20241126</v>
      </c>
      <c r="C6276">
        <v>490114</v>
      </c>
      <c r="D6276" t="s">
        <v>6190</v>
      </c>
      <c r="E6276" t="s">
        <v>1181</v>
      </c>
      <c r="F6276">
        <v>46</v>
      </c>
      <c r="G6276">
        <v>8902245</v>
      </c>
    </row>
    <row r="6277" spans="1:7" hidden="1">
      <c r="A6277" t="s">
        <v>132</v>
      </c>
      <c r="B6277">
        <v>20241126</v>
      </c>
      <c r="C6277">
        <v>490114</v>
      </c>
      <c r="D6277" t="s">
        <v>6190</v>
      </c>
      <c r="E6277" t="s">
        <v>1084</v>
      </c>
      <c r="F6277">
        <v>53</v>
      </c>
      <c r="G6277">
        <v>12587483</v>
      </c>
    </row>
    <row r="6278" spans="1:7" hidden="1">
      <c r="A6278" t="s">
        <v>132</v>
      </c>
      <c r="B6278">
        <v>20241126</v>
      </c>
      <c r="C6278">
        <v>490114</v>
      </c>
      <c r="D6278" t="s">
        <v>6190</v>
      </c>
      <c r="E6278" t="s">
        <v>1035</v>
      </c>
      <c r="F6278">
        <v>477</v>
      </c>
      <c r="G6278">
        <v>11106155</v>
      </c>
    </row>
    <row r="6279" spans="1:7" hidden="1">
      <c r="A6279" t="s">
        <v>132</v>
      </c>
      <c r="B6279">
        <v>20241126</v>
      </c>
      <c r="C6279">
        <v>490114</v>
      </c>
      <c r="D6279" t="s">
        <v>6190</v>
      </c>
      <c r="E6279" t="s">
        <v>1066</v>
      </c>
      <c r="F6279">
        <v>90</v>
      </c>
      <c r="G6279">
        <v>10614080</v>
      </c>
    </row>
    <row r="6280" spans="1:7" hidden="1">
      <c r="A6280" t="s">
        <v>132</v>
      </c>
      <c r="B6280">
        <v>20241126</v>
      </c>
      <c r="C6280">
        <v>490114</v>
      </c>
      <c r="D6280" t="s">
        <v>6190</v>
      </c>
      <c r="E6280" t="s">
        <v>1064</v>
      </c>
      <c r="F6280">
        <v>0</v>
      </c>
      <c r="G6280">
        <v>-771224</v>
      </c>
    </row>
    <row r="6281" spans="1:7" hidden="1">
      <c r="A6281" t="s">
        <v>132</v>
      </c>
      <c r="B6281">
        <v>20241126</v>
      </c>
      <c r="C6281">
        <v>490114</v>
      </c>
      <c r="D6281" t="s">
        <v>6190</v>
      </c>
      <c r="E6281" t="s">
        <v>1092</v>
      </c>
      <c r="F6281">
        <v>0</v>
      </c>
      <c r="G6281">
        <v>-17321939</v>
      </c>
    </row>
    <row r="6282" spans="1:7" hidden="1">
      <c r="A6282" t="s">
        <v>132</v>
      </c>
      <c r="B6282">
        <v>20241126</v>
      </c>
      <c r="C6282">
        <v>490114</v>
      </c>
      <c r="D6282" t="s">
        <v>6190</v>
      </c>
      <c r="E6282" t="s">
        <v>9048</v>
      </c>
      <c r="F6282">
        <v>37</v>
      </c>
      <c r="G6282">
        <v>2176519</v>
      </c>
    </row>
    <row r="6283" spans="1:7" hidden="1">
      <c r="A6283" t="s">
        <v>132</v>
      </c>
      <c r="B6283">
        <v>20241126</v>
      </c>
      <c r="C6283">
        <v>490114</v>
      </c>
      <c r="D6283" t="s">
        <v>6190</v>
      </c>
      <c r="E6283" t="s">
        <v>8342</v>
      </c>
      <c r="F6283">
        <v>90</v>
      </c>
      <c r="G6283">
        <v>49625375</v>
      </c>
    </row>
    <row r="6284" spans="1:7" hidden="1">
      <c r="A6284" t="s">
        <v>132</v>
      </c>
      <c r="B6284">
        <v>20241126</v>
      </c>
      <c r="C6284">
        <v>490114</v>
      </c>
      <c r="D6284" t="s">
        <v>6190</v>
      </c>
      <c r="E6284" t="s">
        <v>1124</v>
      </c>
      <c r="F6284">
        <v>9</v>
      </c>
      <c r="G6284">
        <v>-133993</v>
      </c>
    </row>
    <row r="6285" spans="1:7" hidden="1">
      <c r="A6285" t="s">
        <v>132</v>
      </c>
      <c r="B6285">
        <v>20241126</v>
      </c>
      <c r="C6285">
        <v>490114</v>
      </c>
      <c r="D6285" t="s">
        <v>6190</v>
      </c>
      <c r="E6285" t="s">
        <v>1186</v>
      </c>
      <c r="F6285">
        <v>147</v>
      </c>
      <c r="G6285">
        <v>24303550</v>
      </c>
    </row>
    <row r="6286" spans="1:7" hidden="1">
      <c r="A6286" t="s">
        <v>132</v>
      </c>
      <c r="B6286">
        <v>20241126</v>
      </c>
      <c r="C6286">
        <v>490114</v>
      </c>
      <c r="D6286" t="s">
        <v>6190</v>
      </c>
      <c r="E6286" t="s">
        <v>1582</v>
      </c>
      <c r="F6286">
        <v>147</v>
      </c>
      <c r="G6286">
        <v>-463383</v>
      </c>
    </row>
    <row r="6287" spans="1:7" hidden="1">
      <c r="A6287" t="s">
        <v>132</v>
      </c>
      <c r="B6287">
        <v>20241126</v>
      </c>
      <c r="C6287">
        <v>490114</v>
      </c>
      <c r="D6287" t="s">
        <v>6190</v>
      </c>
      <c r="E6287" t="s">
        <v>8333</v>
      </c>
      <c r="F6287">
        <v>0</v>
      </c>
      <c r="G6287">
        <v>-379</v>
      </c>
    </row>
    <row r="6288" spans="1:7" hidden="1">
      <c r="A6288" t="s">
        <v>132</v>
      </c>
      <c r="B6288">
        <v>20241126</v>
      </c>
      <c r="C6288">
        <v>490114</v>
      </c>
      <c r="D6288" t="s">
        <v>6190</v>
      </c>
      <c r="E6288" t="s">
        <v>1583</v>
      </c>
      <c r="F6288">
        <v>3</v>
      </c>
      <c r="G6288">
        <v>-151796</v>
      </c>
    </row>
    <row r="6289" spans="1:7" hidden="1">
      <c r="A6289" t="s">
        <v>132</v>
      </c>
      <c r="B6289">
        <v>20241126</v>
      </c>
      <c r="C6289">
        <v>490114</v>
      </c>
      <c r="D6289" t="s">
        <v>6190</v>
      </c>
      <c r="E6289" t="s">
        <v>1207</v>
      </c>
      <c r="F6289">
        <v>0</v>
      </c>
      <c r="G6289">
        <v>-5587</v>
      </c>
    </row>
    <row r="6290" spans="1:7" hidden="1">
      <c r="A6290" t="s">
        <v>132</v>
      </c>
      <c r="B6290">
        <v>20241126</v>
      </c>
      <c r="C6290">
        <v>490114</v>
      </c>
      <c r="D6290" t="s">
        <v>6190</v>
      </c>
      <c r="E6290" t="s">
        <v>8358</v>
      </c>
      <c r="F6290">
        <v>0</v>
      </c>
      <c r="G6290">
        <v>-17688072</v>
      </c>
    </row>
    <row r="6291" spans="1:7" hidden="1">
      <c r="A6291" t="s">
        <v>132</v>
      </c>
      <c r="B6291">
        <v>20241127</v>
      </c>
      <c r="C6291">
        <v>490114</v>
      </c>
      <c r="D6291" t="s">
        <v>6190</v>
      </c>
      <c r="E6291" t="s">
        <v>1184</v>
      </c>
      <c r="F6291">
        <v>0</v>
      </c>
      <c r="G6291">
        <v>-339139</v>
      </c>
    </row>
    <row r="6292" spans="1:7" hidden="1">
      <c r="A6292" t="s">
        <v>132</v>
      </c>
      <c r="B6292">
        <v>20241127</v>
      </c>
      <c r="C6292">
        <v>490114</v>
      </c>
      <c r="D6292" t="s">
        <v>6190</v>
      </c>
      <c r="E6292" t="s">
        <v>1581</v>
      </c>
      <c r="F6292">
        <v>67</v>
      </c>
      <c r="G6292">
        <v>-22087190</v>
      </c>
    </row>
    <row r="6293" spans="1:7" hidden="1">
      <c r="A6293" t="s">
        <v>132</v>
      </c>
      <c r="B6293">
        <v>20241127</v>
      </c>
      <c r="C6293">
        <v>490114</v>
      </c>
      <c r="D6293" t="s">
        <v>6190</v>
      </c>
      <c r="E6293" t="s">
        <v>1085</v>
      </c>
      <c r="F6293">
        <v>0</v>
      </c>
      <c r="G6293">
        <v>-2337578</v>
      </c>
    </row>
    <row r="6294" spans="1:7" hidden="1">
      <c r="A6294" t="s">
        <v>132</v>
      </c>
      <c r="B6294">
        <v>20241127</v>
      </c>
      <c r="C6294">
        <v>490114</v>
      </c>
      <c r="D6294" t="s">
        <v>6190</v>
      </c>
      <c r="E6294" t="s">
        <v>1194</v>
      </c>
      <c r="F6294">
        <v>0</v>
      </c>
      <c r="G6294">
        <v>-57952200</v>
      </c>
    </row>
    <row r="6295" spans="1:7" hidden="1">
      <c r="A6295" t="s">
        <v>132</v>
      </c>
      <c r="B6295">
        <v>20241127</v>
      </c>
      <c r="C6295">
        <v>490114</v>
      </c>
      <c r="D6295" t="s">
        <v>6190</v>
      </c>
      <c r="E6295" t="s">
        <v>1181</v>
      </c>
      <c r="F6295">
        <v>46</v>
      </c>
      <c r="G6295">
        <v>8902291</v>
      </c>
    </row>
    <row r="6296" spans="1:7" hidden="1">
      <c r="A6296" t="s">
        <v>132</v>
      </c>
      <c r="B6296">
        <v>20241127</v>
      </c>
      <c r="C6296">
        <v>490114</v>
      </c>
      <c r="D6296" t="s">
        <v>6190</v>
      </c>
      <c r="E6296" t="s">
        <v>1084</v>
      </c>
      <c r="F6296">
        <v>52</v>
      </c>
      <c r="G6296">
        <v>12587535</v>
      </c>
    </row>
    <row r="6297" spans="1:7" hidden="1">
      <c r="A6297" t="s">
        <v>132</v>
      </c>
      <c r="B6297">
        <v>20241127</v>
      </c>
      <c r="C6297">
        <v>490114</v>
      </c>
      <c r="D6297" t="s">
        <v>6190</v>
      </c>
      <c r="E6297" t="s">
        <v>1035</v>
      </c>
      <c r="F6297">
        <v>469</v>
      </c>
      <c r="G6297">
        <v>11106624</v>
      </c>
    </row>
    <row r="6298" spans="1:7" hidden="1">
      <c r="A6298" t="s">
        <v>132</v>
      </c>
      <c r="B6298">
        <v>20241127</v>
      </c>
      <c r="C6298">
        <v>490114</v>
      </c>
      <c r="D6298" t="s">
        <v>6190</v>
      </c>
      <c r="E6298" t="s">
        <v>1066</v>
      </c>
      <c r="F6298">
        <v>89</v>
      </c>
      <c r="G6298">
        <v>10614169</v>
      </c>
    </row>
    <row r="6299" spans="1:7" hidden="1">
      <c r="A6299" t="s">
        <v>132</v>
      </c>
      <c r="B6299">
        <v>20241127</v>
      </c>
      <c r="C6299">
        <v>490114</v>
      </c>
      <c r="D6299" t="s">
        <v>6190</v>
      </c>
      <c r="E6299" t="s">
        <v>1064</v>
      </c>
      <c r="F6299">
        <v>0</v>
      </c>
      <c r="G6299">
        <v>-771224</v>
      </c>
    </row>
    <row r="6300" spans="1:7" hidden="1">
      <c r="A6300" t="s">
        <v>132</v>
      </c>
      <c r="B6300">
        <v>20241127</v>
      </c>
      <c r="C6300">
        <v>490114</v>
      </c>
      <c r="D6300" t="s">
        <v>6190</v>
      </c>
      <c r="E6300" t="s">
        <v>1092</v>
      </c>
      <c r="F6300">
        <v>0</v>
      </c>
      <c r="G6300">
        <v>-17321939</v>
      </c>
    </row>
    <row r="6301" spans="1:7" hidden="1">
      <c r="A6301" t="s">
        <v>132</v>
      </c>
      <c r="B6301">
        <v>20241127</v>
      </c>
      <c r="C6301">
        <v>490114</v>
      </c>
      <c r="D6301" t="s">
        <v>6190</v>
      </c>
      <c r="E6301" t="s">
        <v>9048</v>
      </c>
      <c r="F6301">
        <v>36</v>
      </c>
      <c r="G6301">
        <v>2176555</v>
      </c>
    </row>
    <row r="6302" spans="1:7" hidden="1">
      <c r="A6302" t="s">
        <v>132</v>
      </c>
      <c r="B6302">
        <v>20241127</v>
      </c>
      <c r="C6302">
        <v>490114</v>
      </c>
      <c r="D6302" t="s">
        <v>6190</v>
      </c>
      <c r="E6302" t="s">
        <v>8342</v>
      </c>
      <c r="F6302">
        <v>89</v>
      </c>
      <c r="G6302">
        <v>49625464</v>
      </c>
    </row>
    <row r="6303" spans="1:7" hidden="1">
      <c r="A6303" t="s">
        <v>132</v>
      </c>
      <c r="B6303">
        <v>20241127</v>
      </c>
      <c r="C6303">
        <v>490114</v>
      </c>
      <c r="D6303" t="s">
        <v>6190</v>
      </c>
      <c r="E6303" t="s">
        <v>1124</v>
      </c>
      <c r="F6303">
        <v>9</v>
      </c>
      <c r="G6303">
        <v>-133984</v>
      </c>
    </row>
    <row r="6304" spans="1:7" hidden="1">
      <c r="A6304" t="s">
        <v>132</v>
      </c>
      <c r="B6304">
        <v>20241127</v>
      </c>
      <c r="C6304">
        <v>490114</v>
      </c>
      <c r="D6304" t="s">
        <v>6190</v>
      </c>
      <c r="E6304" t="s">
        <v>1186</v>
      </c>
      <c r="F6304">
        <v>144</v>
      </c>
      <c r="G6304">
        <v>24303694</v>
      </c>
    </row>
    <row r="6305" spans="1:7" hidden="1">
      <c r="A6305" t="s">
        <v>132</v>
      </c>
      <c r="B6305">
        <v>20241127</v>
      </c>
      <c r="C6305">
        <v>490114</v>
      </c>
      <c r="D6305" t="s">
        <v>6190</v>
      </c>
      <c r="E6305" t="s">
        <v>1582</v>
      </c>
      <c r="F6305">
        <v>144</v>
      </c>
      <c r="G6305">
        <v>-463239</v>
      </c>
    </row>
    <row r="6306" spans="1:7" hidden="1">
      <c r="A6306" t="s">
        <v>132</v>
      </c>
      <c r="B6306">
        <v>20241127</v>
      </c>
      <c r="C6306">
        <v>490114</v>
      </c>
      <c r="D6306" t="s">
        <v>6190</v>
      </c>
      <c r="E6306" t="s">
        <v>8333</v>
      </c>
      <c r="F6306">
        <v>0</v>
      </c>
      <c r="G6306">
        <v>-379</v>
      </c>
    </row>
    <row r="6307" spans="1:7" hidden="1">
      <c r="A6307" t="s">
        <v>132</v>
      </c>
      <c r="B6307">
        <v>20241127</v>
      </c>
      <c r="C6307">
        <v>490114</v>
      </c>
      <c r="D6307" t="s">
        <v>6190</v>
      </c>
      <c r="E6307" t="s">
        <v>1583</v>
      </c>
      <c r="F6307">
        <v>3</v>
      </c>
      <c r="G6307">
        <v>-151793</v>
      </c>
    </row>
    <row r="6308" spans="1:7" hidden="1">
      <c r="A6308" t="s">
        <v>132</v>
      </c>
      <c r="B6308">
        <v>20241127</v>
      </c>
      <c r="C6308">
        <v>490114</v>
      </c>
      <c r="D6308" t="s">
        <v>6190</v>
      </c>
      <c r="E6308" t="s">
        <v>1207</v>
      </c>
      <c r="F6308">
        <v>0</v>
      </c>
      <c r="G6308">
        <v>-5587</v>
      </c>
    </row>
    <row r="6309" spans="1:7" hidden="1">
      <c r="A6309" t="s">
        <v>132</v>
      </c>
      <c r="B6309">
        <v>20241127</v>
      </c>
      <c r="C6309">
        <v>490114</v>
      </c>
      <c r="D6309" t="s">
        <v>6190</v>
      </c>
      <c r="E6309" t="s">
        <v>8358</v>
      </c>
      <c r="F6309">
        <v>0</v>
      </c>
      <c r="G6309">
        <v>-17688072</v>
      </c>
    </row>
    <row r="6310" spans="1:7" hidden="1">
      <c r="A6310" t="s">
        <v>132</v>
      </c>
      <c r="B6310">
        <v>20241128</v>
      </c>
      <c r="C6310">
        <v>490114</v>
      </c>
      <c r="D6310" t="s">
        <v>6190</v>
      </c>
      <c r="E6310" t="s">
        <v>1184</v>
      </c>
      <c r="F6310">
        <v>0</v>
      </c>
      <c r="G6310">
        <v>-339139</v>
      </c>
    </row>
    <row r="6311" spans="1:7" hidden="1">
      <c r="A6311" t="s">
        <v>132</v>
      </c>
      <c r="B6311">
        <v>20241128</v>
      </c>
      <c r="C6311">
        <v>490114</v>
      </c>
      <c r="D6311" t="s">
        <v>6190</v>
      </c>
      <c r="E6311" t="s">
        <v>1581</v>
      </c>
      <c r="F6311">
        <v>67</v>
      </c>
      <c r="G6311">
        <v>-22087123</v>
      </c>
    </row>
    <row r="6312" spans="1:7" hidden="1">
      <c r="A6312" t="s">
        <v>132</v>
      </c>
      <c r="B6312">
        <v>20241128</v>
      </c>
      <c r="C6312">
        <v>490114</v>
      </c>
      <c r="D6312" t="s">
        <v>6190</v>
      </c>
      <c r="E6312" t="s">
        <v>1085</v>
      </c>
      <c r="F6312">
        <v>0</v>
      </c>
      <c r="G6312">
        <v>-2337578</v>
      </c>
    </row>
    <row r="6313" spans="1:7" hidden="1">
      <c r="A6313" t="s">
        <v>132</v>
      </c>
      <c r="B6313">
        <v>20241128</v>
      </c>
      <c r="C6313">
        <v>490114</v>
      </c>
      <c r="D6313" t="s">
        <v>6190</v>
      </c>
      <c r="E6313" t="s">
        <v>1194</v>
      </c>
      <c r="F6313">
        <v>0</v>
      </c>
      <c r="G6313">
        <v>-57952200</v>
      </c>
    </row>
    <row r="6314" spans="1:7" hidden="1">
      <c r="A6314" t="s">
        <v>132</v>
      </c>
      <c r="B6314">
        <v>20241128</v>
      </c>
      <c r="C6314">
        <v>490114</v>
      </c>
      <c r="D6314" t="s">
        <v>6190</v>
      </c>
      <c r="E6314" t="s">
        <v>1181</v>
      </c>
      <c r="F6314">
        <v>45</v>
      </c>
      <c r="G6314">
        <v>8902336</v>
      </c>
    </row>
    <row r="6315" spans="1:7" hidden="1">
      <c r="A6315" t="s">
        <v>132</v>
      </c>
      <c r="B6315">
        <v>20241128</v>
      </c>
      <c r="C6315">
        <v>490114</v>
      </c>
      <c r="D6315" t="s">
        <v>6190</v>
      </c>
      <c r="E6315" t="s">
        <v>1084</v>
      </c>
      <c r="F6315">
        <v>51</v>
      </c>
      <c r="G6315">
        <v>12587586</v>
      </c>
    </row>
    <row r="6316" spans="1:7" hidden="1">
      <c r="A6316" t="s">
        <v>132</v>
      </c>
      <c r="B6316">
        <v>20241128</v>
      </c>
      <c r="C6316">
        <v>490114</v>
      </c>
      <c r="D6316" t="s">
        <v>6190</v>
      </c>
      <c r="E6316" t="s">
        <v>1035</v>
      </c>
      <c r="F6316">
        <v>466</v>
      </c>
      <c r="G6316">
        <v>11107090</v>
      </c>
    </row>
    <row r="6317" spans="1:7" hidden="1">
      <c r="A6317" t="s">
        <v>132</v>
      </c>
      <c r="B6317">
        <v>20241128</v>
      </c>
      <c r="C6317">
        <v>490114</v>
      </c>
      <c r="D6317" t="s">
        <v>6190</v>
      </c>
      <c r="E6317" t="s">
        <v>1066</v>
      </c>
      <c r="F6317">
        <v>88</v>
      </c>
      <c r="G6317">
        <v>10614257</v>
      </c>
    </row>
    <row r="6318" spans="1:7" hidden="1">
      <c r="A6318" t="s">
        <v>132</v>
      </c>
      <c r="B6318">
        <v>20241128</v>
      </c>
      <c r="C6318">
        <v>490114</v>
      </c>
      <c r="D6318" t="s">
        <v>6190</v>
      </c>
      <c r="E6318" t="s">
        <v>1064</v>
      </c>
      <c r="F6318">
        <v>0</v>
      </c>
      <c r="G6318">
        <v>-771224</v>
      </c>
    </row>
    <row r="6319" spans="1:7" hidden="1">
      <c r="A6319" t="s">
        <v>132</v>
      </c>
      <c r="B6319">
        <v>20241128</v>
      </c>
      <c r="C6319">
        <v>490114</v>
      </c>
      <c r="D6319" t="s">
        <v>6190</v>
      </c>
      <c r="E6319" t="s">
        <v>1092</v>
      </c>
      <c r="F6319">
        <v>0</v>
      </c>
      <c r="G6319">
        <v>-17321939</v>
      </c>
    </row>
    <row r="6320" spans="1:7" hidden="1">
      <c r="A6320" t="s">
        <v>132</v>
      </c>
      <c r="B6320">
        <v>20241128</v>
      </c>
      <c r="C6320">
        <v>490114</v>
      </c>
      <c r="D6320" t="s">
        <v>6190</v>
      </c>
      <c r="E6320" t="s">
        <v>9048</v>
      </c>
      <c r="F6320">
        <v>36</v>
      </c>
      <c r="G6320">
        <v>2176591</v>
      </c>
    </row>
    <row r="6321" spans="1:7" hidden="1">
      <c r="A6321" t="s">
        <v>132</v>
      </c>
      <c r="B6321">
        <v>20241128</v>
      </c>
      <c r="C6321">
        <v>490114</v>
      </c>
      <c r="D6321" t="s">
        <v>6190</v>
      </c>
      <c r="E6321" t="s">
        <v>8342</v>
      </c>
      <c r="F6321">
        <v>88</v>
      </c>
      <c r="G6321">
        <v>49625552</v>
      </c>
    </row>
    <row r="6322" spans="1:7" hidden="1">
      <c r="A6322" t="s">
        <v>132</v>
      </c>
      <c r="B6322">
        <v>20241128</v>
      </c>
      <c r="C6322">
        <v>490114</v>
      </c>
      <c r="D6322" t="s">
        <v>6190</v>
      </c>
      <c r="E6322" t="s">
        <v>1124</v>
      </c>
      <c r="F6322">
        <v>9</v>
      </c>
      <c r="G6322">
        <v>-133975</v>
      </c>
    </row>
    <row r="6323" spans="1:7" hidden="1">
      <c r="A6323" t="s">
        <v>132</v>
      </c>
      <c r="B6323">
        <v>20241128</v>
      </c>
      <c r="C6323">
        <v>490114</v>
      </c>
      <c r="D6323" t="s">
        <v>6190</v>
      </c>
      <c r="E6323" t="s">
        <v>1186</v>
      </c>
      <c r="F6323">
        <v>143</v>
      </c>
      <c r="G6323">
        <v>24303837</v>
      </c>
    </row>
    <row r="6324" spans="1:7" hidden="1">
      <c r="A6324" t="s">
        <v>132</v>
      </c>
      <c r="B6324">
        <v>20241128</v>
      </c>
      <c r="C6324">
        <v>490114</v>
      </c>
      <c r="D6324" t="s">
        <v>6190</v>
      </c>
      <c r="E6324" t="s">
        <v>1582</v>
      </c>
      <c r="F6324">
        <v>143</v>
      </c>
      <c r="G6324">
        <v>-463096</v>
      </c>
    </row>
    <row r="6325" spans="1:7" hidden="1">
      <c r="A6325" t="s">
        <v>132</v>
      </c>
      <c r="B6325">
        <v>20241128</v>
      </c>
      <c r="C6325">
        <v>490114</v>
      </c>
      <c r="D6325" t="s">
        <v>6190</v>
      </c>
      <c r="E6325" t="s">
        <v>8333</v>
      </c>
      <c r="F6325">
        <v>0</v>
      </c>
      <c r="G6325">
        <v>-379</v>
      </c>
    </row>
    <row r="6326" spans="1:7" hidden="1">
      <c r="A6326" t="s">
        <v>132</v>
      </c>
      <c r="B6326">
        <v>20241128</v>
      </c>
      <c r="C6326">
        <v>490114</v>
      </c>
      <c r="D6326" t="s">
        <v>6190</v>
      </c>
      <c r="E6326" t="s">
        <v>1583</v>
      </c>
      <c r="F6326">
        <v>3</v>
      </c>
      <c r="G6326">
        <v>-151790</v>
      </c>
    </row>
    <row r="6327" spans="1:7" hidden="1">
      <c r="A6327" t="s">
        <v>132</v>
      </c>
      <c r="B6327">
        <v>20241128</v>
      </c>
      <c r="C6327">
        <v>490114</v>
      </c>
      <c r="D6327" t="s">
        <v>6190</v>
      </c>
      <c r="E6327" t="s">
        <v>1207</v>
      </c>
      <c r="F6327">
        <v>0</v>
      </c>
      <c r="G6327">
        <v>-5587</v>
      </c>
    </row>
    <row r="6328" spans="1:7" hidden="1">
      <c r="A6328" t="s">
        <v>132</v>
      </c>
      <c r="B6328">
        <v>20241128</v>
      </c>
      <c r="C6328">
        <v>490114</v>
      </c>
      <c r="D6328" t="s">
        <v>6190</v>
      </c>
      <c r="E6328" t="s">
        <v>8358</v>
      </c>
      <c r="F6328">
        <v>0</v>
      </c>
      <c r="G6328">
        <v>-17688072</v>
      </c>
    </row>
    <row r="6329" spans="1:7" hidden="1">
      <c r="A6329" t="s">
        <v>132</v>
      </c>
      <c r="B6329">
        <v>20241129</v>
      </c>
      <c r="C6329">
        <v>490114</v>
      </c>
      <c r="D6329" t="s">
        <v>6190</v>
      </c>
      <c r="E6329" t="s">
        <v>1184</v>
      </c>
      <c r="F6329">
        <v>0</v>
      </c>
      <c r="G6329">
        <v>-339139</v>
      </c>
    </row>
    <row r="6330" spans="1:7" hidden="1">
      <c r="A6330" t="s">
        <v>132</v>
      </c>
      <c r="B6330">
        <v>20241129</v>
      </c>
      <c r="C6330">
        <v>490114</v>
      </c>
      <c r="D6330" t="s">
        <v>6190</v>
      </c>
      <c r="E6330" t="s">
        <v>1581</v>
      </c>
      <c r="F6330">
        <v>64</v>
      </c>
      <c r="G6330">
        <v>-22087059</v>
      </c>
    </row>
    <row r="6331" spans="1:7" hidden="1">
      <c r="A6331" t="s">
        <v>132</v>
      </c>
      <c r="B6331">
        <v>20241129</v>
      </c>
      <c r="C6331">
        <v>490114</v>
      </c>
      <c r="D6331" t="s">
        <v>6190</v>
      </c>
      <c r="E6331" t="s">
        <v>1085</v>
      </c>
      <c r="F6331">
        <v>0</v>
      </c>
      <c r="G6331">
        <v>-2337578</v>
      </c>
    </row>
    <row r="6332" spans="1:7" hidden="1">
      <c r="A6332" t="s">
        <v>132</v>
      </c>
      <c r="B6332">
        <v>20241129</v>
      </c>
      <c r="C6332">
        <v>490114</v>
      </c>
      <c r="D6332" t="s">
        <v>6190</v>
      </c>
      <c r="E6332" t="s">
        <v>1194</v>
      </c>
      <c r="F6332">
        <v>0</v>
      </c>
      <c r="G6332">
        <v>-57952200</v>
      </c>
    </row>
    <row r="6333" spans="1:7" hidden="1">
      <c r="A6333" t="s">
        <v>132</v>
      </c>
      <c r="B6333">
        <v>20241129</v>
      </c>
      <c r="C6333">
        <v>490114</v>
      </c>
      <c r="D6333" t="s">
        <v>6190</v>
      </c>
      <c r="E6333" t="s">
        <v>1181</v>
      </c>
      <c r="F6333">
        <v>44</v>
      </c>
      <c r="G6333">
        <v>8902380</v>
      </c>
    </row>
    <row r="6334" spans="1:7" hidden="1">
      <c r="A6334" t="s">
        <v>132</v>
      </c>
      <c r="B6334">
        <v>20241129</v>
      </c>
      <c r="C6334">
        <v>490114</v>
      </c>
      <c r="D6334" t="s">
        <v>6190</v>
      </c>
      <c r="E6334" t="s">
        <v>1084</v>
      </c>
      <c r="F6334">
        <v>50</v>
      </c>
      <c r="G6334">
        <v>12587636</v>
      </c>
    </row>
    <row r="6335" spans="1:7" hidden="1">
      <c r="A6335" t="s">
        <v>132</v>
      </c>
      <c r="B6335">
        <v>20241129</v>
      </c>
      <c r="C6335">
        <v>490114</v>
      </c>
      <c r="D6335" t="s">
        <v>6190</v>
      </c>
      <c r="E6335" t="s">
        <v>1035</v>
      </c>
      <c r="F6335">
        <v>450</v>
      </c>
      <c r="G6335">
        <v>11107540</v>
      </c>
    </row>
    <row r="6336" spans="1:7" hidden="1">
      <c r="A6336" t="s">
        <v>132</v>
      </c>
      <c r="B6336">
        <v>20241129</v>
      </c>
      <c r="C6336">
        <v>490114</v>
      </c>
      <c r="D6336" t="s">
        <v>6190</v>
      </c>
      <c r="E6336" t="s">
        <v>1066</v>
      </c>
      <c r="F6336">
        <v>85</v>
      </c>
      <c r="G6336">
        <v>10614342</v>
      </c>
    </row>
    <row r="6337" spans="1:7" hidden="1">
      <c r="A6337" t="s">
        <v>132</v>
      </c>
      <c r="B6337">
        <v>20241129</v>
      </c>
      <c r="C6337">
        <v>490114</v>
      </c>
      <c r="D6337" t="s">
        <v>6190</v>
      </c>
      <c r="E6337" t="s">
        <v>1064</v>
      </c>
      <c r="F6337">
        <v>0</v>
      </c>
      <c r="G6337">
        <v>-771224</v>
      </c>
    </row>
    <row r="6338" spans="1:7" hidden="1">
      <c r="A6338" t="s">
        <v>132</v>
      </c>
      <c r="B6338">
        <v>20241129</v>
      </c>
      <c r="C6338">
        <v>490114</v>
      </c>
      <c r="D6338" t="s">
        <v>6190</v>
      </c>
      <c r="E6338" t="s">
        <v>1092</v>
      </c>
      <c r="F6338">
        <v>0</v>
      </c>
      <c r="G6338">
        <v>-17321939</v>
      </c>
    </row>
    <row r="6339" spans="1:7" hidden="1">
      <c r="A6339" t="s">
        <v>132</v>
      </c>
      <c r="B6339">
        <v>20241129</v>
      </c>
      <c r="C6339">
        <v>490114</v>
      </c>
      <c r="D6339" t="s">
        <v>6190</v>
      </c>
      <c r="E6339" t="s">
        <v>9048</v>
      </c>
      <c r="F6339">
        <v>35</v>
      </c>
      <c r="G6339">
        <v>2176626</v>
      </c>
    </row>
    <row r="6340" spans="1:7" hidden="1">
      <c r="A6340" t="s">
        <v>132</v>
      </c>
      <c r="B6340">
        <v>20241129</v>
      </c>
      <c r="C6340">
        <v>490114</v>
      </c>
      <c r="D6340" t="s">
        <v>6190</v>
      </c>
      <c r="E6340" t="s">
        <v>8342</v>
      </c>
      <c r="F6340">
        <v>85</v>
      </c>
      <c r="G6340">
        <v>49625637</v>
      </c>
    </row>
    <row r="6341" spans="1:7" hidden="1">
      <c r="A6341" t="s">
        <v>132</v>
      </c>
      <c r="B6341">
        <v>20241129</v>
      </c>
      <c r="C6341">
        <v>490114</v>
      </c>
      <c r="D6341" t="s">
        <v>6190</v>
      </c>
      <c r="E6341" t="s">
        <v>1124</v>
      </c>
      <c r="F6341">
        <v>8</v>
      </c>
      <c r="G6341">
        <v>-133967</v>
      </c>
    </row>
    <row r="6342" spans="1:7" hidden="1">
      <c r="A6342" t="s">
        <v>132</v>
      </c>
      <c r="B6342">
        <v>20241129</v>
      </c>
      <c r="C6342">
        <v>490114</v>
      </c>
      <c r="D6342" t="s">
        <v>6190</v>
      </c>
      <c r="E6342" t="s">
        <v>1186</v>
      </c>
      <c r="F6342">
        <v>138</v>
      </c>
      <c r="G6342">
        <v>24303975</v>
      </c>
    </row>
    <row r="6343" spans="1:7" hidden="1">
      <c r="A6343" t="s">
        <v>132</v>
      </c>
      <c r="B6343">
        <v>20241129</v>
      </c>
      <c r="C6343">
        <v>490114</v>
      </c>
      <c r="D6343" t="s">
        <v>6190</v>
      </c>
      <c r="E6343" t="s">
        <v>1582</v>
      </c>
      <c r="F6343">
        <v>138</v>
      </c>
      <c r="G6343">
        <v>-462958</v>
      </c>
    </row>
    <row r="6344" spans="1:7" hidden="1">
      <c r="A6344" t="s">
        <v>132</v>
      </c>
      <c r="B6344">
        <v>20241129</v>
      </c>
      <c r="C6344">
        <v>490114</v>
      </c>
      <c r="D6344" t="s">
        <v>6190</v>
      </c>
      <c r="E6344" t="s">
        <v>8333</v>
      </c>
      <c r="F6344">
        <v>0</v>
      </c>
      <c r="G6344">
        <v>-379</v>
      </c>
    </row>
    <row r="6345" spans="1:7" hidden="1">
      <c r="A6345" t="s">
        <v>132</v>
      </c>
      <c r="B6345">
        <v>20241129</v>
      </c>
      <c r="C6345">
        <v>490114</v>
      </c>
      <c r="D6345" t="s">
        <v>6190</v>
      </c>
      <c r="E6345" t="s">
        <v>1583</v>
      </c>
      <c r="F6345">
        <v>2</v>
      </c>
      <c r="G6345">
        <v>-151788</v>
      </c>
    </row>
    <row r="6346" spans="1:7" hidden="1">
      <c r="A6346" t="s">
        <v>132</v>
      </c>
      <c r="B6346">
        <v>20241129</v>
      </c>
      <c r="C6346">
        <v>490114</v>
      </c>
      <c r="D6346" t="s">
        <v>6190</v>
      </c>
      <c r="E6346" t="s">
        <v>1207</v>
      </c>
      <c r="F6346">
        <v>0</v>
      </c>
      <c r="G6346">
        <v>-5587</v>
      </c>
    </row>
    <row r="6347" spans="1:7" hidden="1">
      <c r="A6347" t="s">
        <v>132</v>
      </c>
      <c r="B6347">
        <v>20241129</v>
      </c>
      <c r="C6347">
        <v>490114</v>
      </c>
      <c r="D6347" t="s">
        <v>6190</v>
      </c>
      <c r="E6347" t="s">
        <v>8358</v>
      </c>
      <c r="F6347">
        <v>0</v>
      </c>
      <c r="G6347">
        <v>-17688072</v>
      </c>
    </row>
    <row r="6348" spans="1:7" hidden="1">
      <c r="A6348" t="s">
        <v>132</v>
      </c>
      <c r="B6348">
        <v>20241130</v>
      </c>
      <c r="C6348">
        <v>490114</v>
      </c>
      <c r="D6348" t="s">
        <v>6190</v>
      </c>
      <c r="E6348" t="s">
        <v>1184</v>
      </c>
      <c r="F6348">
        <v>0</v>
      </c>
      <c r="G6348">
        <v>-339139</v>
      </c>
    </row>
    <row r="6349" spans="1:7" hidden="1">
      <c r="A6349" t="s">
        <v>132</v>
      </c>
      <c r="B6349">
        <v>20241130</v>
      </c>
      <c r="C6349">
        <v>490114</v>
      </c>
      <c r="D6349" t="s">
        <v>6190</v>
      </c>
      <c r="E6349" t="s">
        <v>1581</v>
      </c>
      <c r="F6349">
        <v>64</v>
      </c>
      <c r="G6349">
        <v>-22086995</v>
      </c>
    </row>
    <row r="6350" spans="1:7" hidden="1">
      <c r="A6350" t="s">
        <v>132</v>
      </c>
      <c r="B6350">
        <v>20241130</v>
      </c>
      <c r="C6350">
        <v>490114</v>
      </c>
      <c r="D6350" t="s">
        <v>6190</v>
      </c>
      <c r="E6350" t="s">
        <v>1085</v>
      </c>
      <c r="F6350">
        <v>0</v>
      </c>
      <c r="G6350">
        <v>-2337578</v>
      </c>
    </row>
    <row r="6351" spans="1:7" hidden="1">
      <c r="A6351" t="s">
        <v>132</v>
      </c>
      <c r="B6351">
        <v>20241130</v>
      </c>
      <c r="C6351">
        <v>490114</v>
      </c>
      <c r="D6351" t="s">
        <v>6190</v>
      </c>
      <c r="E6351" t="s">
        <v>1194</v>
      </c>
      <c r="F6351">
        <v>0</v>
      </c>
      <c r="G6351">
        <v>-57952200</v>
      </c>
    </row>
    <row r="6352" spans="1:7" hidden="1">
      <c r="A6352" t="s">
        <v>132</v>
      </c>
      <c r="B6352">
        <v>20241130</v>
      </c>
      <c r="C6352">
        <v>490114</v>
      </c>
      <c r="D6352" t="s">
        <v>6190</v>
      </c>
      <c r="E6352" t="s">
        <v>1181</v>
      </c>
      <c r="F6352">
        <v>44</v>
      </c>
      <c r="G6352">
        <v>8902424</v>
      </c>
    </row>
    <row r="6353" spans="1:7" hidden="1">
      <c r="A6353" t="s">
        <v>132</v>
      </c>
      <c r="B6353">
        <v>20241130</v>
      </c>
      <c r="C6353">
        <v>490114</v>
      </c>
      <c r="D6353" t="s">
        <v>6190</v>
      </c>
      <c r="E6353" t="s">
        <v>1084</v>
      </c>
      <c r="F6353">
        <v>50</v>
      </c>
      <c r="G6353">
        <v>12587686</v>
      </c>
    </row>
    <row r="6354" spans="1:7" hidden="1">
      <c r="A6354" t="s">
        <v>132</v>
      </c>
      <c r="B6354">
        <v>20241130</v>
      </c>
      <c r="C6354">
        <v>490114</v>
      </c>
      <c r="D6354" t="s">
        <v>6190</v>
      </c>
      <c r="E6354" t="s">
        <v>1035</v>
      </c>
      <c r="F6354">
        <v>450</v>
      </c>
      <c r="G6354">
        <v>11107990</v>
      </c>
    </row>
    <row r="6355" spans="1:7" hidden="1">
      <c r="A6355" t="s">
        <v>132</v>
      </c>
      <c r="B6355">
        <v>20241130</v>
      </c>
      <c r="C6355">
        <v>490114</v>
      </c>
      <c r="D6355" t="s">
        <v>6190</v>
      </c>
      <c r="E6355" t="s">
        <v>1066</v>
      </c>
      <c r="F6355">
        <v>85</v>
      </c>
      <c r="G6355">
        <v>10614427</v>
      </c>
    </row>
    <row r="6356" spans="1:7" hidden="1">
      <c r="A6356" t="s">
        <v>132</v>
      </c>
      <c r="B6356">
        <v>20241130</v>
      </c>
      <c r="C6356">
        <v>490114</v>
      </c>
      <c r="D6356" t="s">
        <v>6190</v>
      </c>
      <c r="E6356" t="s">
        <v>1064</v>
      </c>
      <c r="F6356">
        <v>0</v>
      </c>
      <c r="G6356">
        <v>-771224</v>
      </c>
    </row>
    <row r="6357" spans="1:7" hidden="1">
      <c r="A6357" t="s">
        <v>132</v>
      </c>
      <c r="B6357">
        <v>20241130</v>
      </c>
      <c r="C6357">
        <v>490114</v>
      </c>
      <c r="D6357" t="s">
        <v>6190</v>
      </c>
      <c r="E6357" t="s">
        <v>1092</v>
      </c>
      <c r="F6357">
        <v>0</v>
      </c>
      <c r="G6357">
        <v>-17321939</v>
      </c>
    </row>
    <row r="6358" spans="1:7" hidden="1">
      <c r="A6358" t="s">
        <v>132</v>
      </c>
      <c r="B6358">
        <v>20241130</v>
      </c>
      <c r="C6358">
        <v>490114</v>
      </c>
      <c r="D6358" t="s">
        <v>6190</v>
      </c>
      <c r="E6358" t="s">
        <v>9048</v>
      </c>
      <c r="F6358">
        <v>35</v>
      </c>
      <c r="G6358">
        <v>2176661</v>
      </c>
    </row>
    <row r="6359" spans="1:7" hidden="1">
      <c r="A6359" t="s">
        <v>132</v>
      </c>
      <c r="B6359">
        <v>20241130</v>
      </c>
      <c r="C6359">
        <v>490114</v>
      </c>
      <c r="D6359" t="s">
        <v>6190</v>
      </c>
      <c r="E6359" t="s">
        <v>8342</v>
      </c>
      <c r="F6359">
        <v>85</v>
      </c>
      <c r="G6359">
        <v>49625722</v>
      </c>
    </row>
    <row r="6360" spans="1:7" hidden="1">
      <c r="A6360" t="s">
        <v>132</v>
      </c>
      <c r="B6360">
        <v>20241130</v>
      </c>
      <c r="C6360">
        <v>490114</v>
      </c>
      <c r="D6360" t="s">
        <v>6190</v>
      </c>
      <c r="E6360" t="s">
        <v>1124</v>
      </c>
      <c r="F6360">
        <v>8</v>
      </c>
      <c r="G6360">
        <v>-133959</v>
      </c>
    </row>
    <row r="6361" spans="1:7" hidden="1">
      <c r="A6361" t="s">
        <v>132</v>
      </c>
      <c r="B6361">
        <v>20241130</v>
      </c>
      <c r="C6361">
        <v>490114</v>
      </c>
      <c r="D6361" t="s">
        <v>6190</v>
      </c>
      <c r="E6361" t="s">
        <v>1186</v>
      </c>
      <c r="F6361">
        <v>138</v>
      </c>
      <c r="G6361">
        <v>24304113</v>
      </c>
    </row>
    <row r="6362" spans="1:7" hidden="1">
      <c r="A6362" t="s">
        <v>132</v>
      </c>
      <c r="B6362">
        <v>20241130</v>
      </c>
      <c r="C6362">
        <v>490114</v>
      </c>
      <c r="D6362" t="s">
        <v>6190</v>
      </c>
      <c r="E6362" t="s">
        <v>1582</v>
      </c>
      <c r="F6362">
        <v>138</v>
      </c>
      <c r="G6362">
        <v>-462820</v>
      </c>
    </row>
    <row r="6363" spans="1:7" hidden="1">
      <c r="A6363" t="s">
        <v>132</v>
      </c>
      <c r="B6363">
        <v>20241130</v>
      </c>
      <c r="C6363">
        <v>490114</v>
      </c>
      <c r="D6363" t="s">
        <v>6190</v>
      </c>
      <c r="E6363" t="s">
        <v>8333</v>
      </c>
      <c r="F6363">
        <v>0</v>
      </c>
      <c r="G6363">
        <v>-379</v>
      </c>
    </row>
    <row r="6364" spans="1:7" hidden="1">
      <c r="A6364" t="s">
        <v>132</v>
      </c>
      <c r="B6364">
        <v>20241130</v>
      </c>
      <c r="C6364">
        <v>490114</v>
      </c>
      <c r="D6364" t="s">
        <v>6190</v>
      </c>
      <c r="E6364" t="s">
        <v>1583</v>
      </c>
      <c r="F6364">
        <v>2</v>
      </c>
      <c r="G6364">
        <v>-151786</v>
      </c>
    </row>
    <row r="6365" spans="1:7" hidden="1">
      <c r="A6365" t="s">
        <v>132</v>
      </c>
      <c r="B6365">
        <v>20241130</v>
      </c>
      <c r="C6365">
        <v>490114</v>
      </c>
      <c r="D6365" t="s">
        <v>6190</v>
      </c>
      <c r="E6365" t="s">
        <v>1207</v>
      </c>
      <c r="F6365">
        <v>0</v>
      </c>
      <c r="G6365">
        <v>-5587</v>
      </c>
    </row>
    <row r="6366" spans="1:7" hidden="1">
      <c r="A6366" t="s">
        <v>132</v>
      </c>
      <c r="B6366">
        <v>20241130</v>
      </c>
      <c r="C6366">
        <v>490114</v>
      </c>
      <c r="D6366" t="s">
        <v>6190</v>
      </c>
      <c r="E6366" t="s">
        <v>8358</v>
      </c>
      <c r="F6366">
        <v>0</v>
      </c>
      <c r="G6366">
        <v>-17688072</v>
      </c>
    </row>
    <row r="6367" spans="1:7" hidden="1">
      <c r="A6367" t="s">
        <v>132</v>
      </c>
      <c r="B6367">
        <v>20241201</v>
      </c>
      <c r="C6367">
        <v>490114</v>
      </c>
      <c r="D6367" t="s">
        <v>6190</v>
      </c>
      <c r="E6367" t="s">
        <v>1184</v>
      </c>
      <c r="F6367">
        <v>0</v>
      </c>
      <c r="G6367">
        <v>-339139</v>
      </c>
    </row>
    <row r="6368" spans="1:7" hidden="1">
      <c r="A6368" t="s">
        <v>132</v>
      </c>
      <c r="B6368">
        <v>20241201</v>
      </c>
      <c r="C6368">
        <v>490114</v>
      </c>
      <c r="D6368" t="s">
        <v>6190</v>
      </c>
      <c r="E6368" t="s">
        <v>1581</v>
      </c>
      <c r="F6368">
        <v>64</v>
      </c>
      <c r="G6368">
        <v>-22086931</v>
      </c>
    </row>
    <row r="6369" spans="1:7" hidden="1">
      <c r="A6369" t="s">
        <v>132</v>
      </c>
      <c r="B6369">
        <v>20241201</v>
      </c>
      <c r="C6369">
        <v>490114</v>
      </c>
      <c r="D6369" t="s">
        <v>6190</v>
      </c>
      <c r="E6369" t="s">
        <v>1085</v>
      </c>
      <c r="F6369">
        <v>0</v>
      </c>
      <c r="G6369">
        <v>-2337578</v>
      </c>
    </row>
    <row r="6370" spans="1:7" hidden="1">
      <c r="A6370" t="s">
        <v>132</v>
      </c>
      <c r="B6370">
        <v>20241201</v>
      </c>
      <c r="C6370">
        <v>490114</v>
      </c>
      <c r="D6370" t="s">
        <v>6190</v>
      </c>
      <c r="E6370" t="s">
        <v>1194</v>
      </c>
      <c r="F6370">
        <v>0</v>
      </c>
      <c r="G6370">
        <v>-57952200</v>
      </c>
    </row>
    <row r="6371" spans="1:7" hidden="1">
      <c r="A6371" t="s">
        <v>132</v>
      </c>
      <c r="B6371">
        <v>20241201</v>
      </c>
      <c r="C6371">
        <v>490114</v>
      </c>
      <c r="D6371" t="s">
        <v>6190</v>
      </c>
      <c r="E6371" t="s">
        <v>1181</v>
      </c>
      <c r="F6371">
        <v>44</v>
      </c>
      <c r="G6371">
        <v>8902468</v>
      </c>
    </row>
    <row r="6372" spans="1:7" hidden="1">
      <c r="A6372" t="s">
        <v>132</v>
      </c>
      <c r="B6372">
        <v>20241201</v>
      </c>
      <c r="C6372">
        <v>490114</v>
      </c>
      <c r="D6372" t="s">
        <v>6190</v>
      </c>
      <c r="E6372" t="s">
        <v>1084</v>
      </c>
      <c r="F6372">
        <v>50</v>
      </c>
      <c r="G6372">
        <v>12587736</v>
      </c>
    </row>
    <row r="6373" spans="1:7" hidden="1">
      <c r="A6373" t="s">
        <v>132</v>
      </c>
      <c r="B6373">
        <v>20241201</v>
      </c>
      <c r="C6373">
        <v>490114</v>
      </c>
      <c r="D6373" t="s">
        <v>6190</v>
      </c>
      <c r="E6373" t="s">
        <v>1035</v>
      </c>
      <c r="F6373">
        <v>450</v>
      </c>
      <c r="G6373">
        <v>11108440</v>
      </c>
    </row>
    <row r="6374" spans="1:7" hidden="1">
      <c r="A6374" t="s">
        <v>132</v>
      </c>
      <c r="B6374">
        <v>20241201</v>
      </c>
      <c r="C6374">
        <v>490114</v>
      </c>
      <c r="D6374" t="s">
        <v>6190</v>
      </c>
      <c r="E6374" t="s">
        <v>1066</v>
      </c>
      <c r="F6374">
        <v>85</v>
      </c>
      <c r="G6374">
        <v>10614512</v>
      </c>
    </row>
    <row r="6375" spans="1:7" hidden="1">
      <c r="A6375" t="s">
        <v>132</v>
      </c>
      <c r="B6375">
        <v>20241201</v>
      </c>
      <c r="C6375">
        <v>490114</v>
      </c>
      <c r="D6375" t="s">
        <v>6190</v>
      </c>
      <c r="E6375" t="s">
        <v>1064</v>
      </c>
      <c r="F6375">
        <v>0</v>
      </c>
      <c r="G6375">
        <v>-771224</v>
      </c>
    </row>
    <row r="6376" spans="1:7" hidden="1">
      <c r="A6376" t="s">
        <v>132</v>
      </c>
      <c r="B6376">
        <v>20241201</v>
      </c>
      <c r="C6376">
        <v>490114</v>
      </c>
      <c r="D6376" t="s">
        <v>6190</v>
      </c>
      <c r="E6376" t="s">
        <v>1092</v>
      </c>
      <c r="F6376">
        <v>0</v>
      </c>
      <c r="G6376">
        <v>-17321939</v>
      </c>
    </row>
    <row r="6377" spans="1:7" hidden="1">
      <c r="A6377" t="s">
        <v>132</v>
      </c>
      <c r="B6377">
        <v>20241201</v>
      </c>
      <c r="C6377">
        <v>490114</v>
      </c>
      <c r="D6377" t="s">
        <v>6190</v>
      </c>
      <c r="E6377" t="s">
        <v>9048</v>
      </c>
      <c r="F6377">
        <v>35</v>
      </c>
      <c r="G6377">
        <v>2176696</v>
      </c>
    </row>
    <row r="6378" spans="1:7" hidden="1">
      <c r="A6378" t="s">
        <v>132</v>
      </c>
      <c r="B6378">
        <v>20241201</v>
      </c>
      <c r="C6378">
        <v>490114</v>
      </c>
      <c r="D6378" t="s">
        <v>6190</v>
      </c>
      <c r="E6378" t="s">
        <v>8342</v>
      </c>
      <c r="F6378">
        <v>85</v>
      </c>
      <c r="G6378">
        <v>49625807</v>
      </c>
    </row>
    <row r="6379" spans="1:7" hidden="1">
      <c r="A6379" t="s">
        <v>132</v>
      </c>
      <c r="B6379">
        <v>20241201</v>
      </c>
      <c r="C6379">
        <v>490114</v>
      </c>
      <c r="D6379" t="s">
        <v>6190</v>
      </c>
      <c r="E6379" t="s">
        <v>1124</v>
      </c>
      <c r="F6379">
        <v>8</v>
      </c>
      <c r="G6379">
        <v>-133951</v>
      </c>
    </row>
    <row r="6380" spans="1:7" hidden="1">
      <c r="A6380" t="s">
        <v>132</v>
      </c>
      <c r="B6380">
        <v>20241201</v>
      </c>
      <c r="C6380">
        <v>490114</v>
      </c>
      <c r="D6380" t="s">
        <v>6190</v>
      </c>
      <c r="E6380" t="s">
        <v>1186</v>
      </c>
      <c r="F6380">
        <v>138</v>
      </c>
      <c r="G6380">
        <v>24304251</v>
      </c>
    </row>
    <row r="6381" spans="1:7" hidden="1">
      <c r="A6381" t="s">
        <v>132</v>
      </c>
      <c r="B6381">
        <v>20241201</v>
      </c>
      <c r="C6381">
        <v>490114</v>
      </c>
      <c r="D6381" t="s">
        <v>6190</v>
      </c>
      <c r="E6381" t="s">
        <v>1582</v>
      </c>
      <c r="F6381">
        <v>138</v>
      </c>
      <c r="G6381">
        <v>-462682</v>
      </c>
    </row>
    <row r="6382" spans="1:7" hidden="1">
      <c r="A6382" t="s">
        <v>132</v>
      </c>
      <c r="B6382">
        <v>20241201</v>
      </c>
      <c r="C6382">
        <v>490114</v>
      </c>
      <c r="D6382" t="s">
        <v>6190</v>
      </c>
      <c r="E6382" t="s">
        <v>8333</v>
      </c>
      <c r="F6382">
        <v>0</v>
      </c>
      <c r="G6382">
        <v>-379</v>
      </c>
    </row>
    <row r="6383" spans="1:7" hidden="1">
      <c r="A6383" t="s">
        <v>132</v>
      </c>
      <c r="B6383">
        <v>20241201</v>
      </c>
      <c r="C6383">
        <v>490114</v>
      </c>
      <c r="D6383" t="s">
        <v>6190</v>
      </c>
      <c r="E6383" t="s">
        <v>1583</v>
      </c>
      <c r="F6383">
        <v>2</v>
      </c>
      <c r="G6383">
        <v>-151784</v>
      </c>
    </row>
    <row r="6384" spans="1:7" hidden="1">
      <c r="A6384" t="s">
        <v>132</v>
      </c>
      <c r="B6384">
        <v>20241201</v>
      </c>
      <c r="C6384">
        <v>490114</v>
      </c>
      <c r="D6384" t="s">
        <v>6190</v>
      </c>
      <c r="E6384" t="s">
        <v>1207</v>
      </c>
      <c r="F6384">
        <v>0</v>
      </c>
      <c r="G6384">
        <v>-5587</v>
      </c>
    </row>
    <row r="6385" spans="1:7" hidden="1">
      <c r="A6385" t="s">
        <v>132</v>
      </c>
      <c r="B6385">
        <v>20241201</v>
      </c>
      <c r="C6385">
        <v>490114</v>
      </c>
      <c r="D6385" t="s">
        <v>6190</v>
      </c>
      <c r="E6385" t="s">
        <v>8358</v>
      </c>
      <c r="F6385">
        <v>0</v>
      </c>
      <c r="G6385">
        <v>-17688072</v>
      </c>
    </row>
    <row r="6386" spans="1:7" hidden="1">
      <c r="A6386" t="s">
        <v>132</v>
      </c>
      <c r="B6386">
        <v>20241202</v>
      </c>
      <c r="C6386">
        <v>490114</v>
      </c>
      <c r="D6386" t="s">
        <v>6190</v>
      </c>
      <c r="E6386" t="s">
        <v>1184</v>
      </c>
      <c r="F6386">
        <v>0</v>
      </c>
      <c r="G6386">
        <v>-339139</v>
      </c>
    </row>
    <row r="6387" spans="1:7" hidden="1">
      <c r="A6387" t="s">
        <v>132</v>
      </c>
      <c r="B6387">
        <v>20241202</v>
      </c>
      <c r="C6387">
        <v>490114</v>
      </c>
      <c r="D6387" t="s">
        <v>6190</v>
      </c>
      <c r="E6387" t="s">
        <v>1581</v>
      </c>
      <c r="F6387">
        <v>64</v>
      </c>
      <c r="G6387">
        <v>-22086867</v>
      </c>
    </row>
    <row r="6388" spans="1:7" hidden="1">
      <c r="A6388" t="s">
        <v>132</v>
      </c>
      <c r="B6388">
        <v>20241202</v>
      </c>
      <c r="C6388">
        <v>490114</v>
      </c>
      <c r="D6388" t="s">
        <v>6190</v>
      </c>
      <c r="E6388" t="s">
        <v>1085</v>
      </c>
      <c r="F6388">
        <v>0</v>
      </c>
      <c r="G6388">
        <v>-2337578</v>
      </c>
    </row>
    <row r="6389" spans="1:7" hidden="1">
      <c r="A6389" t="s">
        <v>132</v>
      </c>
      <c r="B6389">
        <v>20241202</v>
      </c>
      <c r="C6389">
        <v>490114</v>
      </c>
      <c r="D6389" t="s">
        <v>6190</v>
      </c>
      <c r="E6389" t="s">
        <v>1194</v>
      </c>
      <c r="F6389">
        <v>0</v>
      </c>
      <c r="G6389">
        <v>-57952200</v>
      </c>
    </row>
    <row r="6390" spans="1:7" hidden="1">
      <c r="A6390" t="s">
        <v>132</v>
      </c>
      <c r="B6390">
        <v>20241202</v>
      </c>
      <c r="C6390">
        <v>490114</v>
      </c>
      <c r="D6390" t="s">
        <v>6190</v>
      </c>
      <c r="E6390" t="s">
        <v>1181</v>
      </c>
      <c r="F6390">
        <v>44</v>
      </c>
      <c r="G6390">
        <v>8902512</v>
      </c>
    </row>
    <row r="6391" spans="1:7" hidden="1">
      <c r="A6391" t="s">
        <v>132</v>
      </c>
      <c r="B6391">
        <v>20241202</v>
      </c>
      <c r="C6391">
        <v>490114</v>
      </c>
      <c r="D6391" t="s">
        <v>6190</v>
      </c>
      <c r="E6391" t="s">
        <v>1084</v>
      </c>
      <c r="F6391">
        <v>50</v>
      </c>
      <c r="G6391">
        <v>12587786</v>
      </c>
    </row>
    <row r="6392" spans="1:7" hidden="1">
      <c r="A6392" t="s">
        <v>132</v>
      </c>
      <c r="B6392">
        <v>20241202</v>
      </c>
      <c r="C6392">
        <v>490114</v>
      </c>
      <c r="D6392" t="s">
        <v>6190</v>
      </c>
      <c r="E6392" t="s">
        <v>1035</v>
      </c>
      <c r="F6392">
        <v>449</v>
      </c>
      <c r="G6392">
        <v>11108889</v>
      </c>
    </row>
    <row r="6393" spans="1:7" hidden="1">
      <c r="A6393" t="s">
        <v>132</v>
      </c>
      <c r="B6393">
        <v>20241202</v>
      </c>
      <c r="C6393">
        <v>490114</v>
      </c>
      <c r="D6393" t="s">
        <v>6190</v>
      </c>
      <c r="E6393" t="s">
        <v>1066</v>
      </c>
      <c r="F6393">
        <v>85</v>
      </c>
      <c r="G6393">
        <v>10614597</v>
      </c>
    </row>
    <row r="6394" spans="1:7" hidden="1">
      <c r="A6394" t="s">
        <v>132</v>
      </c>
      <c r="B6394">
        <v>20241202</v>
      </c>
      <c r="C6394">
        <v>490114</v>
      </c>
      <c r="D6394" t="s">
        <v>6190</v>
      </c>
      <c r="E6394" t="s">
        <v>1064</v>
      </c>
      <c r="F6394">
        <v>0</v>
      </c>
      <c r="G6394">
        <v>-771224</v>
      </c>
    </row>
    <row r="6395" spans="1:7" hidden="1">
      <c r="A6395" t="s">
        <v>132</v>
      </c>
      <c r="B6395">
        <v>20241202</v>
      </c>
      <c r="C6395">
        <v>490114</v>
      </c>
      <c r="D6395" t="s">
        <v>6190</v>
      </c>
      <c r="E6395" t="s">
        <v>1092</v>
      </c>
      <c r="F6395">
        <v>0</v>
      </c>
      <c r="G6395">
        <v>-17321939</v>
      </c>
    </row>
    <row r="6396" spans="1:7" hidden="1">
      <c r="A6396" t="s">
        <v>132</v>
      </c>
      <c r="B6396">
        <v>20241202</v>
      </c>
      <c r="C6396">
        <v>490114</v>
      </c>
      <c r="D6396" t="s">
        <v>6190</v>
      </c>
      <c r="E6396" t="s">
        <v>9048</v>
      </c>
      <c r="F6396">
        <v>35</v>
      </c>
      <c r="G6396">
        <v>2176731</v>
      </c>
    </row>
    <row r="6397" spans="1:7" hidden="1">
      <c r="A6397" t="s">
        <v>132</v>
      </c>
      <c r="B6397">
        <v>20241202</v>
      </c>
      <c r="C6397">
        <v>490114</v>
      </c>
      <c r="D6397" t="s">
        <v>6190</v>
      </c>
      <c r="E6397" t="s">
        <v>8342</v>
      </c>
      <c r="F6397">
        <v>85</v>
      </c>
      <c r="G6397">
        <v>49625892</v>
      </c>
    </row>
    <row r="6398" spans="1:7" hidden="1">
      <c r="A6398" t="s">
        <v>132</v>
      </c>
      <c r="B6398">
        <v>20241202</v>
      </c>
      <c r="C6398">
        <v>490114</v>
      </c>
      <c r="D6398" t="s">
        <v>6190</v>
      </c>
      <c r="E6398" t="s">
        <v>1124</v>
      </c>
      <c r="F6398">
        <v>8</v>
      </c>
      <c r="G6398">
        <v>-133943</v>
      </c>
    </row>
    <row r="6399" spans="1:7" hidden="1">
      <c r="A6399" t="s">
        <v>132</v>
      </c>
      <c r="B6399">
        <v>20241202</v>
      </c>
      <c r="C6399">
        <v>490114</v>
      </c>
      <c r="D6399" t="s">
        <v>6190</v>
      </c>
      <c r="E6399" t="s">
        <v>1186</v>
      </c>
      <c r="F6399">
        <v>138</v>
      </c>
      <c r="G6399">
        <v>24304389</v>
      </c>
    </row>
    <row r="6400" spans="1:7" hidden="1">
      <c r="A6400" t="s">
        <v>132</v>
      </c>
      <c r="B6400">
        <v>20241202</v>
      </c>
      <c r="C6400">
        <v>490114</v>
      </c>
      <c r="D6400" t="s">
        <v>6190</v>
      </c>
      <c r="E6400" t="s">
        <v>1582</v>
      </c>
      <c r="F6400">
        <v>138</v>
      </c>
      <c r="G6400">
        <v>-462544</v>
      </c>
    </row>
    <row r="6401" spans="1:7" hidden="1">
      <c r="A6401" t="s">
        <v>132</v>
      </c>
      <c r="B6401">
        <v>20241202</v>
      </c>
      <c r="C6401">
        <v>490114</v>
      </c>
      <c r="D6401" t="s">
        <v>6190</v>
      </c>
      <c r="E6401" t="s">
        <v>8333</v>
      </c>
      <c r="F6401">
        <v>0</v>
      </c>
      <c r="G6401">
        <v>-379</v>
      </c>
    </row>
    <row r="6402" spans="1:7" hidden="1">
      <c r="A6402" t="s">
        <v>132</v>
      </c>
      <c r="B6402">
        <v>20241202</v>
      </c>
      <c r="C6402">
        <v>490114</v>
      </c>
      <c r="D6402" t="s">
        <v>6190</v>
      </c>
      <c r="E6402" t="s">
        <v>1583</v>
      </c>
      <c r="F6402">
        <v>2</v>
      </c>
      <c r="G6402">
        <v>-151782</v>
      </c>
    </row>
    <row r="6403" spans="1:7" hidden="1">
      <c r="A6403" t="s">
        <v>132</v>
      </c>
      <c r="B6403">
        <v>20241202</v>
      </c>
      <c r="C6403">
        <v>490114</v>
      </c>
      <c r="D6403" t="s">
        <v>6190</v>
      </c>
      <c r="E6403" t="s">
        <v>1207</v>
      </c>
      <c r="F6403">
        <v>0</v>
      </c>
      <c r="G6403">
        <v>-5587</v>
      </c>
    </row>
    <row r="6404" spans="1:7" hidden="1">
      <c r="A6404" t="s">
        <v>132</v>
      </c>
      <c r="B6404">
        <v>20241202</v>
      </c>
      <c r="C6404">
        <v>490114</v>
      </c>
      <c r="D6404" t="s">
        <v>6190</v>
      </c>
      <c r="E6404" t="s">
        <v>8358</v>
      </c>
      <c r="F6404">
        <v>0</v>
      </c>
      <c r="G6404">
        <v>-17688072</v>
      </c>
    </row>
    <row r="6405" spans="1:7" hidden="1">
      <c r="A6405" t="s">
        <v>132</v>
      </c>
      <c r="B6405">
        <v>20241203</v>
      </c>
      <c r="C6405">
        <v>490114</v>
      </c>
      <c r="D6405" t="s">
        <v>6190</v>
      </c>
      <c r="E6405" t="s">
        <v>1184</v>
      </c>
      <c r="F6405">
        <v>0</v>
      </c>
      <c r="G6405">
        <v>-339139</v>
      </c>
    </row>
    <row r="6406" spans="1:7" hidden="1">
      <c r="A6406" t="s">
        <v>132</v>
      </c>
      <c r="B6406">
        <v>20241203</v>
      </c>
      <c r="C6406">
        <v>490114</v>
      </c>
      <c r="D6406" t="s">
        <v>6190</v>
      </c>
      <c r="E6406" t="s">
        <v>1581</v>
      </c>
      <c r="F6406">
        <v>66</v>
      </c>
      <c r="G6406">
        <v>-22086801</v>
      </c>
    </row>
    <row r="6407" spans="1:7" hidden="1">
      <c r="A6407" t="s">
        <v>132</v>
      </c>
      <c r="B6407">
        <v>20241203</v>
      </c>
      <c r="C6407">
        <v>490114</v>
      </c>
      <c r="D6407" t="s">
        <v>6190</v>
      </c>
      <c r="E6407" t="s">
        <v>1085</v>
      </c>
      <c r="F6407">
        <v>0</v>
      </c>
      <c r="G6407">
        <v>-2337578</v>
      </c>
    </row>
    <row r="6408" spans="1:7" hidden="1">
      <c r="A6408" t="s">
        <v>132</v>
      </c>
      <c r="B6408">
        <v>20241203</v>
      </c>
      <c r="C6408">
        <v>490114</v>
      </c>
      <c r="D6408" t="s">
        <v>6190</v>
      </c>
      <c r="E6408" t="s">
        <v>1194</v>
      </c>
      <c r="F6408">
        <v>0</v>
      </c>
      <c r="G6408">
        <v>-57952200</v>
      </c>
    </row>
    <row r="6409" spans="1:7" hidden="1">
      <c r="A6409" t="s">
        <v>132</v>
      </c>
      <c r="B6409">
        <v>20241203</v>
      </c>
      <c r="C6409">
        <v>490114</v>
      </c>
      <c r="D6409" t="s">
        <v>6190</v>
      </c>
      <c r="E6409" t="s">
        <v>1181</v>
      </c>
      <c r="F6409">
        <v>45</v>
      </c>
      <c r="G6409">
        <v>8902557</v>
      </c>
    </row>
    <row r="6410" spans="1:7" hidden="1">
      <c r="A6410" t="s">
        <v>132</v>
      </c>
      <c r="B6410">
        <v>20241203</v>
      </c>
      <c r="C6410">
        <v>490114</v>
      </c>
      <c r="D6410" t="s">
        <v>6190</v>
      </c>
      <c r="E6410" t="s">
        <v>1084</v>
      </c>
      <c r="F6410">
        <v>51</v>
      </c>
      <c r="G6410">
        <v>12587837</v>
      </c>
    </row>
    <row r="6411" spans="1:7" hidden="1">
      <c r="A6411" t="s">
        <v>132</v>
      </c>
      <c r="B6411">
        <v>20241203</v>
      </c>
      <c r="C6411">
        <v>490114</v>
      </c>
      <c r="D6411" t="s">
        <v>6190</v>
      </c>
      <c r="E6411" t="s">
        <v>1035</v>
      </c>
      <c r="F6411">
        <v>463</v>
      </c>
      <c r="G6411">
        <v>11109352</v>
      </c>
    </row>
    <row r="6412" spans="1:7" hidden="1">
      <c r="A6412" t="s">
        <v>132</v>
      </c>
      <c r="B6412">
        <v>20241203</v>
      </c>
      <c r="C6412">
        <v>490114</v>
      </c>
      <c r="D6412" t="s">
        <v>6190</v>
      </c>
      <c r="E6412" t="s">
        <v>1066</v>
      </c>
      <c r="F6412">
        <v>88</v>
      </c>
      <c r="G6412">
        <v>10614685</v>
      </c>
    </row>
    <row r="6413" spans="1:7" hidden="1">
      <c r="A6413" t="s">
        <v>132</v>
      </c>
      <c r="B6413">
        <v>20241203</v>
      </c>
      <c r="C6413">
        <v>490114</v>
      </c>
      <c r="D6413" t="s">
        <v>6190</v>
      </c>
      <c r="E6413" t="s">
        <v>1064</v>
      </c>
      <c r="F6413">
        <v>0</v>
      </c>
      <c r="G6413">
        <v>-771224</v>
      </c>
    </row>
    <row r="6414" spans="1:7" hidden="1">
      <c r="A6414" t="s">
        <v>132</v>
      </c>
      <c r="B6414">
        <v>20241203</v>
      </c>
      <c r="C6414">
        <v>490114</v>
      </c>
      <c r="D6414" t="s">
        <v>6190</v>
      </c>
      <c r="E6414" t="s">
        <v>1092</v>
      </c>
      <c r="F6414">
        <v>0</v>
      </c>
      <c r="G6414">
        <v>-17321939</v>
      </c>
    </row>
    <row r="6415" spans="1:7" hidden="1">
      <c r="A6415" t="s">
        <v>132</v>
      </c>
      <c r="B6415">
        <v>20241203</v>
      </c>
      <c r="C6415">
        <v>490114</v>
      </c>
      <c r="D6415" t="s">
        <v>6190</v>
      </c>
      <c r="E6415" t="s">
        <v>9048</v>
      </c>
      <c r="F6415">
        <v>36</v>
      </c>
      <c r="G6415">
        <v>2176767</v>
      </c>
    </row>
    <row r="6416" spans="1:7" hidden="1">
      <c r="A6416" t="s">
        <v>132</v>
      </c>
      <c r="B6416">
        <v>20241203</v>
      </c>
      <c r="C6416">
        <v>490114</v>
      </c>
      <c r="D6416" t="s">
        <v>6190</v>
      </c>
      <c r="E6416" t="s">
        <v>8342</v>
      </c>
      <c r="F6416">
        <v>88</v>
      </c>
      <c r="G6416">
        <v>49625980</v>
      </c>
    </row>
    <row r="6417" spans="1:7" hidden="1">
      <c r="A6417" t="s">
        <v>132</v>
      </c>
      <c r="B6417">
        <v>20241203</v>
      </c>
      <c r="C6417">
        <v>490114</v>
      </c>
      <c r="D6417" t="s">
        <v>6190</v>
      </c>
      <c r="E6417" t="s">
        <v>1124</v>
      </c>
      <c r="F6417">
        <v>9</v>
      </c>
      <c r="G6417">
        <v>-133934</v>
      </c>
    </row>
    <row r="6418" spans="1:7" hidden="1">
      <c r="A6418" t="s">
        <v>132</v>
      </c>
      <c r="B6418">
        <v>20241203</v>
      </c>
      <c r="C6418">
        <v>490114</v>
      </c>
      <c r="D6418" t="s">
        <v>6190</v>
      </c>
      <c r="E6418" t="s">
        <v>1186</v>
      </c>
      <c r="F6418">
        <v>143</v>
      </c>
      <c r="G6418">
        <v>24304532</v>
      </c>
    </row>
    <row r="6419" spans="1:7" hidden="1">
      <c r="A6419" t="s">
        <v>132</v>
      </c>
      <c r="B6419">
        <v>20241203</v>
      </c>
      <c r="C6419">
        <v>490114</v>
      </c>
      <c r="D6419" t="s">
        <v>6190</v>
      </c>
      <c r="E6419" t="s">
        <v>1582</v>
      </c>
      <c r="F6419">
        <v>143</v>
      </c>
      <c r="G6419">
        <v>-462401</v>
      </c>
    </row>
    <row r="6420" spans="1:7" hidden="1">
      <c r="A6420" t="s">
        <v>132</v>
      </c>
      <c r="B6420">
        <v>20241203</v>
      </c>
      <c r="C6420">
        <v>490114</v>
      </c>
      <c r="D6420" t="s">
        <v>6190</v>
      </c>
      <c r="E6420" t="s">
        <v>8333</v>
      </c>
      <c r="F6420">
        <v>0</v>
      </c>
      <c r="G6420">
        <v>-379</v>
      </c>
    </row>
    <row r="6421" spans="1:7" hidden="1">
      <c r="A6421" t="s">
        <v>132</v>
      </c>
      <c r="B6421">
        <v>20241203</v>
      </c>
      <c r="C6421">
        <v>490114</v>
      </c>
      <c r="D6421" t="s">
        <v>6190</v>
      </c>
      <c r="E6421" t="s">
        <v>1583</v>
      </c>
      <c r="F6421">
        <v>3</v>
      </c>
      <c r="G6421">
        <v>-151779</v>
      </c>
    </row>
    <row r="6422" spans="1:7" hidden="1">
      <c r="A6422" t="s">
        <v>132</v>
      </c>
      <c r="B6422">
        <v>20241203</v>
      </c>
      <c r="C6422">
        <v>490114</v>
      </c>
      <c r="D6422" t="s">
        <v>6190</v>
      </c>
      <c r="E6422" t="s">
        <v>1207</v>
      </c>
      <c r="F6422">
        <v>0</v>
      </c>
      <c r="G6422">
        <v>-5587</v>
      </c>
    </row>
    <row r="6423" spans="1:7" hidden="1">
      <c r="A6423" t="s">
        <v>132</v>
      </c>
      <c r="B6423">
        <v>20241203</v>
      </c>
      <c r="C6423">
        <v>490114</v>
      </c>
      <c r="D6423" t="s">
        <v>6190</v>
      </c>
      <c r="E6423" t="s">
        <v>8358</v>
      </c>
      <c r="F6423">
        <v>0</v>
      </c>
      <c r="G6423">
        <v>-17688072</v>
      </c>
    </row>
    <row r="6424" spans="1:7" hidden="1">
      <c r="A6424" t="s">
        <v>132</v>
      </c>
      <c r="B6424">
        <v>20241204</v>
      </c>
      <c r="C6424">
        <v>490114</v>
      </c>
      <c r="D6424" t="s">
        <v>6190</v>
      </c>
      <c r="E6424" t="s">
        <v>1184</v>
      </c>
      <c r="F6424">
        <v>0</v>
      </c>
      <c r="G6424">
        <v>-339139</v>
      </c>
    </row>
    <row r="6425" spans="1:7" hidden="1">
      <c r="A6425" t="s">
        <v>132</v>
      </c>
      <c r="B6425">
        <v>20241204</v>
      </c>
      <c r="C6425">
        <v>490114</v>
      </c>
      <c r="D6425" t="s">
        <v>6190</v>
      </c>
      <c r="E6425" t="s">
        <v>1581</v>
      </c>
      <c r="F6425">
        <v>64</v>
      </c>
      <c r="G6425">
        <v>-22086737</v>
      </c>
    </row>
    <row r="6426" spans="1:7" hidden="1">
      <c r="A6426" t="s">
        <v>132</v>
      </c>
      <c r="B6426">
        <v>20241204</v>
      </c>
      <c r="C6426">
        <v>490114</v>
      </c>
      <c r="D6426" t="s">
        <v>6190</v>
      </c>
      <c r="E6426" t="s">
        <v>1085</v>
      </c>
      <c r="F6426">
        <v>0</v>
      </c>
      <c r="G6426">
        <v>-2337578</v>
      </c>
    </row>
    <row r="6427" spans="1:7" hidden="1">
      <c r="A6427" t="s">
        <v>132</v>
      </c>
      <c r="B6427">
        <v>20241204</v>
      </c>
      <c r="C6427">
        <v>490114</v>
      </c>
      <c r="D6427" t="s">
        <v>6190</v>
      </c>
      <c r="E6427" t="s">
        <v>1194</v>
      </c>
      <c r="F6427">
        <v>0</v>
      </c>
      <c r="G6427">
        <v>-57952200</v>
      </c>
    </row>
    <row r="6428" spans="1:7" hidden="1">
      <c r="A6428" t="s">
        <v>132</v>
      </c>
      <c r="B6428">
        <v>20241204</v>
      </c>
      <c r="C6428">
        <v>490114</v>
      </c>
      <c r="D6428" t="s">
        <v>6190</v>
      </c>
      <c r="E6428" t="s">
        <v>1181</v>
      </c>
      <c r="F6428">
        <v>44</v>
      </c>
      <c r="G6428">
        <v>8902601</v>
      </c>
    </row>
    <row r="6429" spans="1:7" hidden="1">
      <c r="A6429" t="s">
        <v>132</v>
      </c>
      <c r="B6429">
        <v>20241204</v>
      </c>
      <c r="C6429">
        <v>490114</v>
      </c>
      <c r="D6429" t="s">
        <v>6190</v>
      </c>
      <c r="E6429" t="s">
        <v>1084</v>
      </c>
      <c r="F6429">
        <v>50</v>
      </c>
      <c r="G6429">
        <v>12587887</v>
      </c>
    </row>
    <row r="6430" spans="1:7" hidden="1">
      <c r="A6430" t="s">
        <v>132</v>
      </c>
      <c r="B6430">
        <v>20241204</v>
      </c>
      <c r="C6430">
        <v>490114</v>
      </c>
      <c r="D6430" t="s">
        <v>6190</v>
      </c>
      <c r="E6430" t="s">
        <v>1035</v>
      </c>
      <c r="F6430">
        <v>451</v>
      </c>
      <c r="G6430">
        <v>11109803</v>
      </c>
    </row>
    <row r="6431" spans="1:7" hidden="1">
      <c r="A6431" t="s">
        <v>132</v>
      </c>
      <c r="B6431">
        <v>20241204</v>
      </c>
      <c r="C6431">
        <v>490114</v>
      </c>
      <c r="D6431" t="s">
        <v>6190</v>
      </c>
      <c r="E6431" t="s">
        <v>1066</v>
      </c>
      <c r="F6431">
        <v>85</v>
      </c>
      <c r="G6431">
        <v>10614770</v>
      </c>
    </row>
    <row r="6432" spans="1:7" hidden="1">
      <c r="A6432" t="s">
        <v>132</v>
      </c>
      <c r="B6432">
        <v>20241204</v>
      </c>
      <c r="C6432">
        <v>490114</v>
      </c>
      <c r="D6432" t="s">
        <v>6190</v>
      </c>
      <c r="E6432" t="s">
        <v>1064</v>
      </c>
      <c r="F6432">
        <v>0</v>
      </c>
      <c r="G6432">
        <v>-771224</v>
      </c>
    </row>
    <row r="6433" spans="1:7" hidden="1">
      <c r="A6433" t="s">
        <v>132</v>
      </c>
      <c r="B6433">
        <v>20241204</v>
      </c>
      <c r="C6433">
        <v>490114</v>
      </c>
      <c r="D6433" t="s">
        <v>6190</v>
      </c>
      <c r="E6433" t="s">
        <v>1092</v>
      </c>
      <c r="F6433">
        <v>0</v>
      </c>
      <c r="G6433">
        <v>-17321939</v>
      </c>
    </row>
    <row r="6434" spans="1:7" hidden="1">
      <c r="A6434" t="s">
        <v>132</v>
      </c>
      <c r="B6434">
        <v>20241204</v>
      </c>
      <c r="C6434">
        <v>490114</v>
      </c>
      <c r="D6434" t="s">
        <v>6190</v>
      </c>
      <c r="E6434" t="s">
        <v>9048</v>
      </c>
      <c r="F6434">
        <v>35</v>
      </c>
      <c r="G6434">
        <v>2176802</v>
      </c>
    </row>
    <row r="6435" spans="1:7" hidden="1">
      <c r="A6435" t="s">
        <v>132</v>
      </c>
      <c r="B6435">
        <v>20241204</v>
      </c>
      <c r="C6435">
        <v>490114</v>
      </c>
      <c r="D6435" t="s">
        <v>6190</v>
      </c>
      <c r="E6435" t="s">
        <v>8342</v>
      </c>
      <c r="F6435">
        <v>85</v>
      </c>
      <c r="G6435">
        <v>49626065</v>
      </c>
    </row>
    <row r="6436" spans="1:7" hidden="1">
      <c r="A6436" t="s">
        <v>132</v>
      </c>
      <c r="B6436">
        <v>20241204</v>
      </c>
      <c r="C6436">
        <v>490114</v>
      </c>
      <c r="D6436" t="s">
        <v>6190</v>
      </c>
      <c r="E6436" t="s">
        <v>1124</v>
      </c>
      <c r="F6436">
        <v>8</v>
      </c>
      <c r="G6436">
        <v>-133926</v>
      </c>
    </row>
    <row r="6437" spans="1:7" hidden="1">
      <c r="A6437" t="s">
        <v>132</v>
      </c>
      <c r="B6437">
        <v>20241204</v>
      </c>
      <c r="C6437">
        <v>490114</v>
      </c>
      <c r="D6437" t="s">
        <v>6190</v>
      </c>
      <c r="E6437" t="s">
        <v>1186</v>
      </c>
      <c r="F6437">
        <v>138</v>
      </c>
      <c r="G6437">
        <v>24304670</v>
      </c>
    </row>
    <row r="6438" spans="1:7" hidden="1">
      <c r="A6438" t="s">
        <v>132</v>
      </c>
      <c r="B6438">
        <v>20241204</v>
      </c>
      <c r="C6438">
        <v>490114</v>
      </c>
      <c r="D6438" t="s">
        <v>6190</v>
      </c>
      <c r="E6438" t="s">
        <v>1582</v>
      </c>
      <c r="F6438">
        <v>138</v>
      </c>
      <c r="G6438">
        <v>-462263</v>
      </c>
    </row>
    <row r="6439" spans="1:7" hidden="1">
      <c r="A6439" t="s">
        <v>132</v>
      </c>
      <c r="B6439">
        <v>20241204</v>
      </c>
      <c r="C6439">
        <v>490114</v>
      </c>
      <c r="D6439" t="s">
        <v>6190</v>
      </c>
      <c r="E6439" t="s">
        <v>8333</v>
      </c>
      <c r="F6439">
        <v>0</v>
      </c>
      <c r="G6439">
        <v>-379</v>
      </c>
    </row>
    <row r="6440" spans="1:7" hidden="1">
      <c r="A6440" t="s">
        <v>132</v>
      </c>
      <c r="B6440">
        <v>20241204</v>
      </c>
      <c r="C6440">
        <v>490114</v>
      </c>
      <c r="D6440" t="s">
        <v>6190</v>
      </c>
      <c r="E6440" t="s">
        <v>1583</v>
      </c>
      <c r="F6440">
        <v>2</v>
      </c>
      <c r="G6440">
        <v>-151777</v>
      </c>
    </row>
    <row r="6441" spans="1:7" hidden="1">
      <c r="A6441" t="s">
        <v>132</v>
      </c>
      <c r="B6441">
        <v>20241204</v>
      </c>
      <c r="C6441">
        <v>490114</v>
      </c>
      <c r="D6441" t="s">
        <v>6190</v>
      </c>
      <c r="E6441" t="s">
        <v>1207</v>
      </c>
      <c r="F6441">
        <v>0</v>
      </c>
      <c r="G6441">
        <v>-5587</v>
      </c>
    </row>
    <row r="6442" spans="1:7" hidden="1">
      <c r="A6442" t="s">
        <v>132</v>
      </c>
      <c r="B6442">
        <v>20241204</v>
      </c>
      <c r="C6442">
        <v>490114</v>
      </c>
      <c r="D6442" t="s">
        <v>6190</v>
      </c>
      <c r="E6442" t="s">
        <v>8358</v>
      </c>
      <c r="F6442">
        <v>0</v>
      </c>
      <c r="G6442">
        <v>-17688072</v>
      </c>
    </row>
    <row r="6443" spans="1:7" hidden="1">
      <c r="A6443" t="s">
        <v>132</v>
      </c>
      <c r="B6443">
        <v>20241205</v>
      </c>
      <c r="C6443">
        <v>490114</v>
      </c>
      <c r="D6443" t="s">
        <v>6190</v>
      </c>
      <c r="E6443" t="s">
        <v>1184</v>
      </c>
      <c r="F6443">
        <v>0</v>
      </c>
      <c r="G6443">
        <v>-339139</v>
      </c>
    </row>
    <row r="6444" spans="1:7" hidden="1">
      <c r="A6444" t="s">
        <v>132</v>
      </c>
      <c r="B6444">
        <v>20241205</v>
      </c>
      <c r="C6444">
        <v>490114</v>
      </c>
      <c r="D6444" t="s">
        <v>6190</v>
      </c>
      <c r="E6444" t="s">
        <v>1581</v>
      </c>
      <c r="F6444">
        <v>63</v>
      </c>
      <c r="G6444">
        <v>-22086674</v>
      </c>
    </row>
    <row r="6445" spans="1:7" hidden="1">
      <c r="A6445" t="s">
        <v>132</v>
      </c>
      <c r="B6445">
        <v>20241205</v>
      </c>
      <c r="C6445">
        <v>490114</v>
      </c>
      <c r="D6445" t="s">
        <v>6190</v>
      </c>
      <c r="E6445" t="s">
        <v>1085</v>
      </c>
      <c r="F6445">
        <v>0</v>
      </c>
      <c r="G6445">
        <v>-2337578</v>
      </c>
    </row>
    <row r="6446" spans="1:7" hidden="1">
      <c r="A6446" t="s">
        <v>132</v>
      </c>
      <c r="B6446">
        <v>20241205</v>
      </c>
      <c r="C6446">
        <v>490114</v>
      </c>
      <c r="D6446" t="s">
        <v>6190</v>
      </c>
      <c r="E6446" t="s">
        <v>1194</v>
      </c>
      <c r="F6446">
        <v>0</v>
      </c>
      <c r="G6446">
        <v>-57952200</v>
      </c>
    </row>
    <row r="6447" spans="1:7" hidden="1">
      <c r="A6447" t="s">
        <v>132</v>
      </c>
      <c r="B6447">
        <v>20241205</v>
      </c>
      <c r="C6447">
        <v>490114</v>
      </c>
      <c r="D6447" t="s">
        <v>6190</v>
      </c>
      <c r="E6447" t="s">
        <v>1181</v>
      </c>
      <c r="F6447">
        <v>43</v>
      </c>
      <c r="G6447">
        <v>8902644</v>
      </c>
    </row>
    <row r="6448" spans="1:7" hidden="1">
      <c r="A6448" t="s">
        <v>132</v>
      </c>
      <c r="B6448">
        <v>20241205</v>
      </c>
      <c r="C6448">
        <v>490114</v>
      </c>
      <c r="D6448" t="s">
        <v>6190</v>
      </c>
      <c r="E6448" t="s">
        <v>1084</v>
      </c>
      <c r="F6448">
        <v>49</v>
      </c>
      <c r="G6448">
        <v>12587936</v>
      </c>
    </row>
    <row r="6449" spans="1:7" hidden="1">
      <c r="A6449" t="s">
        <v>132</v>
      </c>
      <c r="B6449">
        <v>20241205</v>
      </c>
      <c r="C6449">
        <v>490114</v>
      </c>
      <c r="D6449" t="s">
        <v>6190</v>
      </c>
      <c r="E6449" t="s">
        <v>1035</v>
      </c>
      <c r="F6449">
        <v>446</v>
      </c>
      <c r="G6449">
        <v>11110249</v>
      </c>
    </row>
    <row r="6450" spans="1:7" hidden="1">
      <c r="A6450" t="s">
        <v>132</v>
      </c>
      <c r="B6450">
        <v>20241205</v>
      </c>
      <c r="C6450">
        <v>490114</v>
      </c>
      <c r="D6450" t="s">
        <v>6190</v>
      </c>
      <c r="E6450" t="s">
        <v>1066</v>
      </c>
      <c r="F6450">
        <v>84</v>
      </c>
      <c r="G6450">
        <v>10614854</v>
      </c>
    </row>
    <row r="6451" spans="1:7" hidden="1">
      <c r="A6451" t="s">
        <v>132</v>
      </c>
      <c r="B6451">
        <v>20241205</v>
      </c>
      <c r="C6451">
        <v>490114</v>
      </c>
      <c r="D6451" t="s">
        <v>6190</v>
      </c>
      <c r="E6451" t="s">
        <v>1064</v>
      </c>
      <c r="F6451">
        <v>0</v>
      </c>
      <c r="G6451">
        <v>-771224</v>
      </c>
    </row>
    <row r="6452" spans="1:7" hidden="1">
      <c r="A6452" t="s">
        <v>132</v>
      </c>
      <c r="B6452">
        <v>20241205</v>
      </c>
      <c r="C6452">
        <v>490114</v>
      </c>
      <c r="D6452" t="s">
        <v>6190</v>
      </c>
      <c r="E6452" t="s">
        <v>1092</v>
      </c>
      <c r="F6452">
        <v>0</v>
      </c>
      <c r="G6452">
        <v>-17321939</v>
      </c>
    </row>
    <row r="6453" spans="1:7" hidden="1">
      <c r="A6453" t="s">
        <v>132</v>
      </c>
      <c r="B6453">
        <v>20241205</v>
      </c>
      <c r="C6453">
        <v>490114</v>
      </c>
      <c r="D6453" t="s">
        <v>6190</v>
      </c>
      <c r="E6453" t="s">
        <v>9048</v>
      </c>
      <c r="F6453">
        <v>34</v>
      </c>
      <c r="G6453">
        <v>2176836</v>
      </c>
    </row>
    <row r="6454" spans="1:7" hidden="1">
      <c r="A6454" t="s">
        <v>132</v>
      </c>
      <c r="B6454">
        <v>20241205</v>
      </c>
      <c r="C6454">
        <v>490114</v>
      </c>
      <c r="D6454" t="s">
        <v>6190</v>
      </c>
      <c r="E6454" t="s">
        <v>8342</v>
      </c>
      <c r="F6454">
        <v>84</v>
      </c>
      <c r="G6454">
        <v>49626149</v>
      </c>
    </row>
    <row r="6455" spans="1:7" hidden="1">
      <c r="A6455" t="s">
        <v>132</v>
      </c>
      <c r="B6455">
        <v>20241205</v>
      </c>
      <c r="C6455">
        <v>490114</v>
      </c>
      <c r="D6455" t="s">
        <v>6190</v>
      </c>
      <c r="E6455" t="s">
        <v>1124</v>
      </c>
      <c r="F6455">
        <v>8</v>
      </c>
      <c r="G6455">
        <v>-133918</v>
      </c>
    </row>
    <row r="6456" spans="1:7" hidden="1">
      <c r="A6456" t="s">
        <v>132</v>
      </c>
      <c r="B6456">
        <v>20241205</v>
      </c>
      <c r="C6456">
        <v>490114</v>
      </c>
      <c r="D6456" t="s">
        <v>6190</v>
      </c>
      <c r="E6456" t="s">
        <v>1186</v>
      </c>
      <c r="F6456">
        <v>136</v>
      </c>
      <c r="G6456">
        <v>24304806</v>
      </c>
    </row>
    <row r="6457" spans="1:7" hidden="1">
      <c r="A6457" t="s">
        <v>132</v>
      </c>
      <c r="B6457">
        <v>20241205</v>
      </c>
      <c r="C6457">
        <v>490114</v>
      </c>
      <c r="D6457" t="s">
        <v>6190</v>
      </c>
      <c r="E6457" t="s">
        <v>1582</v>
      </c>
      <c r="F6457">
        <v>136</v>
      </c>
      <c r="G6457">
        <v>-462127</v>
      </c>
    </row>
    <row r="6458" spans="1:7" hidden="1">
      <c r="A6458" t="s">
        <v>132</v>
      </c>
      <c r="B6458">
        <v>20241205</v>
      </c>
      <c r="C6458">
        <v>490114</v>
      </c>
      <c r="D6458" t="s">
        <v>6190</v>
      </c>
      <c r="E6458" t="s">
        <v>8333</v>
      </c>
      <c r="F6458">
        <v>0</v>
      </c>
      <c r="G6458">
        <v>-379</v>
      </c>
    </row>
    <row r="6459" spans="1:7" hidden="1">
      <c r="A6459" t="s">
        <v>132</v>
      </c>
      <c r="B6459">
        <v>20241205</v>
      </c>
      <c r="C6459">
        <v>490114</v>
      </c>
      <c r="D6459" t="s">
        <v>6190</v>
      </c>
      <c r="E6459" t="s">
        <v>1583</v>
      </c>
      <c r="F6459">
        <v>2</v>
      </c>
      <c r="G6459">
        <v>-151775</v>
      </c>
    </row>
    <row r="6460" spans="1:7" hidden="1">
      <c r="A6460" t="s">
        <v>132</v>
      </c>
      <c r="B6460">
        <v>20241205</v>
      </c>
      <c r="C6460">
        <v>490114</v>
      </c>
      <c r="D6460" t="s">
        <v>6190</v>
      </c>
      <c r="E6460" t="s">
        <v>1207</v>
      </c>
      <c r="F6460">
        <v>0</v>
      </c>
      <c r="G6460">
        <v>-5587</v>
      </c>
    </row>
    <row r="6461" spans="1:7" hidden="1">
      <c r="A6461" t="s">
        <v>132</v>
      </c>
      <c r="B6461">
        <v>20241205</v>
      </c>
      <c r="C6461">
        <v>490114</v>
      </c>
      <c r="D6461" t="s">
        <v>6190</v>
      </c>
      <c r="E6461" t="s">
        <v>8358</v>
      </c>
      <c r="F6461">
        <v>0</v>
      </c>
      <c r="G6461">
        <v>-17688072</v>
      </c>
    </row>
    <row r="6462" spans="1:7" hidden="1">
      <c r="A6462" t="s">
        <v>132</v>
      </c>
      <c r="B6462">
        <v>20241206</v>
      </c>
      <c r="C6462">
        <v>490114</v>
      </c>
      <c r="D6462" t="s">
        <v>6190</v>
      </c>
      <c r="E6462" t="s">
        <v>1184</v>
      </c>
      <c r="F6462">
        <v>0</v>
      </c>
      <c r="G6462">
        <v>-339139</v>
      </c>
    </row>
    <row r="6463" spans="1:7" hidden="1">
      <c r="A6463" t="s">
        <v>132</v>
      </c>
      <c r="B6463">
        <v>20241206</v>
      </c>
      <c r="C6463">
        <v>490114</v>
      </c>
      <c r="D6463" t="s">
        <v>6190</v>
      </c>
      <c r="E6463" t="s">
        <v>1581</v>
      </c>
      <c r="F6463">
        <v>65</v>
      </c>
      <c r="G6463">
        <v>-22086609</v>
      </c>
    </row>
    <row r="6464" spans="1:7" hidden="1">
      <c r="A6464" t="s">
        <v>132</v>
      </c>
      <c r="B6464">
        <v>20241206</v>
      </c>
      <c r="C6464">
        <v>490114</v>
      </c>
      <c r="D6464" t="s">
        <v>6190</v>
      </c>
      <c r="E6464" t="s">
        <v>1085</v>
      </c>
      <c r="F6464">
        <v>0</v>
      </c>
      <c r="G6464">
        <v>-2337578</v>
      </c>
    </row>
    <row r="6465" spans="1:7" hidden="1">
      <c r="A6465" t="s">
        <v>132</v>
      </c>
      <c r="B6465">
        <v>20241206</v>
      </c>
      <c r="C6465">
        <v>490114</v>
      </c>
      <c r="D6465" t="s">
        <v>6190</v>
      </c>
      <c r="E6465" t="s">
        <v>1194</v>
      </c>
      <c r="F6465">
        <v>0</v>
      </c>
      <c r="G6465">
        <v>-57952200</v>
      </c>
    </row>
    <row r="6466" spans="1:7" hidden="1">
      <c r="A6466" t="s">
        <v>132</v>
      </c>
      <c r="B6466">
        <v>20241206</v>
      </c>
      <c r="C6466">
        <v>490114</v>
      </c>
      <c r="D6466" t="s">
        <v>6190</v>
      </c>
      <c r="E6466" t="s">
        <v>1181</v>
      </c>
      <c r="F6466">
        <v>44</v>
      </c>
      <c r="G6466">
        <v>8902688</v>
      </c>
    </row>
    <row r="6467" spans="1:7" hidden="1">
      <c r="A6467" t="s">
        <v>132</v>
      </c>
      <c r="B6467">
        <v>20241206</v>
      </c>
      <c r="C6467">
        <v>490114</v>
      </c>
      <c r="D6467" t="s">
        <v>6190</v>
      </c>
      <c r="E6467" t="s">
        <v>1084</v>
      </c>
      <c r="F6467">
        <v>50</v>
      </c>
      <c r="G6467">
        <v>12587986</v>
      </c>
    </row>
    <row r="6468" spans="1:7" hidden="1">
      <c r="A6468" t="s">
        <v>132</v>
      </c>
      <c r="B6468">
        <v>20241206</v>
      </c>
      <c r="C6468">
        <v>490114</v>
      </c>
      <c r="D6468" t="s">
        <v>6190</v>
      </c>
      <c r="E6468" t="s">
        <v>1035</v>
      </c>
      <c r="F6468">
        <v>460</v>
      </c>
      <c r="G6468">
        <v>11110709</v>
      </c>
    </row>
    <row r="6469" spans="1:7" hidden="1">
      <c r="A6469" t="s">
        <v>132</v>
      </c>
      <c r="B6469">
        <v>20241206</v>
      </c>
      <c r="C6469">
        <v>490114</v>
      </c>
      <c r="D6469" t="s">
        <v>6190</v>
      </c>
      <c r="E6469" t="s">
        <v>1066</v>
      </c>
      <c r="F6469">
        <v>86</v>
      </c>
      <c r="G6469">
        <v>10614940</v>
      </c>
    </row>
    <row r="6470" spans="1:7" hidden="1">
      <c r="A6470" t="s">
        <v>132</v>
      </c>
      <c r="B6470">
        <v>20241206</v>
      </c>
      <c r="C6470">
        <v>490114</v>
      </c>
      <c r="D6470" t="s">
        <v>6190</v>
      </c>
      <c r="E6470" t="s">
        <v>1064</v>
      </c>
      <c r="F6470">
        <v>0</v>
      </c>
      <c r="G6470">
        <v>-771224</v>
      </c>
    </row>
    <row r="6471" spans="1:7" hidden="1">
      <c r="A6471" t="s">
        <v>132</v>
      </c>
      <c r="B6471">
        <v>20241206</v>
      </c>
      <c r="C6471">
        <v>490114</v>
      </c>
      <c r="D6471" t="s">
        <v>6190</v>
      </c>
      <c r="E6471" t="s">
        <v>1092</v>
      </c>
      <c r="F6471">
        <v>0</v>
      </c>
      <c r="G6471">
        <v>-17321939</v>
      </c>
    </row>
    <row r="6472" spans="1:7" hidden="1">
      <c r="A6472" t="s">
        <v>132</v>
      </c>
      <c r="B6472">
        <v>20241206</v>
      </c>
      <c r="C6472">
        <v>490114</v>
      </c>
      <c r="D6472" t="s">
        <v>6190</v>
      </c>
      <c r="E6472" t="s">
        <v>9048</v>
      </c>
      <c r="F6472">
        <v>35</v>
      </c>
      <c r="G6472">
        <v>2176871</v>
      </c>
    </row>
    <row r="6473" spans="1:7" hidden="1">
      <c r="A6473" t="s">
        <v>132</v>
      </c>
      <c r="B6473">
        <v>20241206</v>
      </c>
      <c r="C6473">
        <v>490114</v>
      </c>
      <c r="D6473" t="s">
        <v>6190</v>
      </c>
      <c r="E6473" t="s">
        <v>8342</v>
      </c>
      <c r="F6473">
        <v>86</v>
      </c>
      <c r="G6473">
        <v>49626235</v>
      </c>
    </row>
    <row r="6474" spans="1:7" hidden="1">
      <c r="A6474" t="s">
        <v>132</v>
      </c>
      <c r="B6474">
        <v>20241206</v>
      </c>
      <c r="C6474">
        <v>490114</v>
      </c>
      <c r="D6474" t="s">
        <v>6190</v>
      </c>
      <c r="E6474" t="s">
        <v>1124</v>
      </c>
      <c r="F6474">
        <v>8</v>
      </c>
      <c r="G6474">
        <v>-133910</v>
      </c>
    </row>
    <row r="6475" spans="1:7" hidden="1">
      <c r="A6475" t="s">
        <v>132</v>
      </c>
      <c r="B6475">
        <v>20241206</v>
      </c>
      <c r="C6475">
        <v>490114</v>
      </c>
      <c r="D6475" t="s">
        <v>6190</v>
      </c>
      <c r="E6475" t="s">
        <v>1186</v>
      </c>
      <c r="F6475">
        <v>139</v>
      </c>
      <c r="G6475">
        <v>24304945</v>
      </c>
    </row>
    <row r="6476" spans="1:7" hidden="1">
      <c r="A6476" t="s">
        <v>132</v>
      </c>
      <c r="B6476">
        <v>20241206</v>
      </c>
      <c r="C6476">
        <v>490114</v>
      </c>
      <c r="D6476" t="s">
        <v>6190</v>
      </c>
      <c r="E6476" t="s">
        <v>1582</v>
      </c>
      <c r="F6476">
        <v>139</v>
      </c>
      <c r="G6476">
        <v>-461988</v>
      </c>
    </row>
    <row r="6477" spans="1:7" hidden="1">
      <c r="A6477" t="s">
        <v>132</v>
      </c>
      <c r="B6477">
        <v>20241206</v>
      </c>
      <c r="C6477">
        <v>490114</v>
      </c>
      <c r="D6477" t="s">
        <v>6190</v>
      </c>
      <c r="E6477" t="s">
        <v>8333</v>
      </c>
      <c r="F6477">
        <v>0</v>
      </c>
      <c r="G6477">
        <v>-379</v>
      </c>
    </row>
    <row r="6478" spans="1:7" hidden="1">
      <c r="A6478" t="s">
        <v>132</v>
      </c>
      <c r="B6478">
        <v>20241206</v>
      </c>
      <c r="C6478">
        <v>490114</v>
      </c>
      <c r="D6478" t="s">
        <v>6190</v>
      </c>
      <c r="E6478" t="s">
        <v>1583</v>
      </c>
      <c r="F6478">
        <v>2</v>
      </c>
      <c r="G6478">
        <v>-151773</v>
      </c>
    </row>
    <row r="6479" spans="1:7" hidden="1">
      <c r="A6479" t="s">
        <v>132</v>
      </c>
      <c r="B6479">
        <v>20241206</v>
      </c>
      <c r="C6479">
        <v>490114</v>
      </c>
      <c r="D6479" t="s">
        <v>6190</v>
      </c>
      <c r="E6479" t="s">
        <v>1207</v>
      </c>
      <c r="F6479">
        <v>0</v>
      </c>
      <c r="G6479">
        <v>-5587</v>
      </c>
    </row>
    <row r="6480" spans="1:7" hidden="1">
      <c r="A6480" t="s">
        <v>132</v>
      </c>
      <c r="B6480">
        <v>20241206</v>
      </c>
      <c r="C6480">
        <v>490114</v>
      </c>
      <c r="D6480" t="s">
        <v>6190</v>
      </c>
      <c r="E6480" t="s">
        <v>8358</v>
      </c>
      <c r="F6480">
        <v>0</v>
      </c>
      <c r="G6480">
        <v>-17688072</v>
      </c>
    </row>
    <row r="6481" spans="1:7" hidden="1">
      <c r="A6481" t="s">
        <v>132</v>
      </c>
      <c r="B6481">
        <v>20241207</v>
      </c>
      <c r="C6481">
        <v>490114</v>
      </c>
      <c r="D6481" t="s">
        <v>6190</v>
      </c>
      <c r="E6481" t="s">
        <v>1184</v>
      </c>
      <c r="F6481">
        <v>0</v>
      </c>
      <c r="G6481">
        <v>-339139</v>
      </c>
    </row>
    <row r="6482" spans="1:7" hidden="1">
      <c r="A6482" t="s">
        <v>132</v>
      </c>
      <c r="B6482">
        <v>20241207</v>
      </c>
      <c r="C6482">
        <v>490114</v>
      </c>
      <c r="D6482" t="s">
        <v>6190</v>
      </c>
      <c r="E6482" t="s">
        <v>1581</v>
      </c>
      <c r="F6482">
        <v>65</v>
      </c>
      <c r="G6482">
        <v>-22086544</v>
      </c>
    </row>
    <row r="6483" spans="1:7" hidden="1">
      <c r="A6483" t="s">
        <v>132</v>
      </c>
      <c r="B6483">
        <v>20241207</v>
      </c>
      <c r="C6483">
        <v>490114</v>
      </c>
      <c r="D6483" t="s">
        <v>6190</v>
      </c>
      <c r="E6483" t="s">
        <v>1085</v>
      </c>
      <c r="F6483">
        <v>0</v>
      </c>
      <c r="G6483">
        <v>-2337578</v>
      </c>
    </row>
    <row r="6484" spans="1:7" hidden="1">
      <c r="A6484" t="s">
        <v>132</v>
      </c>
      <c r="B6484">
        <v>20241207</v>
      </c>
      <c r="C6484">
        <v>490114</v>
      </c>
      <c r="D6484" t="s">
        <v>6190</v>
      </c>
      <c r="E6484" t="s">
        <v>1194</v>
      </c>
      <c r="F6484">
        <v>0</v>
      </c>
      <c r="G6484">
        <v>-57952200</v>
      </c>
    </row>
    <row r="6485" spans="1:7" hidden="1">
      <c r="A6485" t="s">
        <v>132</v>
      </c>
      <c r="B6485">
        <v>20241207</v>
      </c>
      <c r="C6485">
        <v>490114</v>
      </c>
      <c r="D6485" t="s">
        <v>6190</v>
      </c>
      <c r="E6485" t="s">
        <v>1181</v>
      </c>
      <c r="F6485">
        <v>44</v>
      </c>
      <c r="G6485">
        <v>8902732</v>
      </c>
    </row>
    <row r="6486" spans="1:7" hidden="1">
      <c r="A6486" t="s">
        <v>132</v>
      </c>
      <c r="B6486">
        <v>20241207</v>
      </c>
      <c r="C6486">
        <v>490114</v>
      </c>
      <c r="D6486" t="s">
        <v>6190</v>
      </c>
      <c r="E6486" t="s">
        <v>1084</v>
      </c>
      <c r="F6486">
        <v>50</v>
      </c>
      <c r="G6486">
        <v>12588036</v>
      </c>
    </row>
    <row r="6487" spans="1:7" hidden="1">
      <c r="A6487" t="s">
        <v>132</v>
      </c>
      <c r="B6487">
        <v>20241207</v>
      </c>
      <c r="C6487">
        <v>490114</v>
      </c>
      <c r="D6487" t="s">
        <v>6190</v>
      </c>
      <c r="E6487" t="s">
        <v>1035</v>
      </c>
      <c r="F6487">
        <v>460</v>
      </c>
      <c r="G6487">
        <v>11111169</v>
      </c>
    </row>
    <row r="6488" spans="1:7" hidden="1">
      <c r="A6488" t="s">
        <v>132</v>
      </c>
      <c r="B6488">
        <v>20241207</v>
      </c>
      <c r="C6488">
        <v>490114</v>
      </c>
      <c r="D6488" t="s">
        <v>6190</v>
      </c>
      <c r="E6488" t="s">
        <v>1066</v>
      </c>
      <c r="F6488">
        <v>86</v>
      </c>
      <c r="G6488">
        <v>10615026</v>
      </c>
    </row>
    <row r="6489" spans="1:7" hidden="1">
      <c r="A6489" t="s">
        <v>132</v>
      </c>
      <c r="B6489">
        <v>20241207</v>
      </c>
      <c r="C6489">
        <v>490114</v>
      </c>
      <c r="D6489" t="s">
        <v>6190</v>
      </c>
      <c r="E6489" t="s">
        <v>1064</v>
      </c>
      <c r="F6489">
        <v>0</v>
      </c>
      <c r="G6489">
        <v>-771224</v>
      </c>
    </row>
    <row r="6490" spans="1:7" hidden="1">
      <c r="A6490" t="s">
        <v>132</v>
      </c>
      <c r="B6490">
        <v>20241207</v>
      </c>
      <c r="C6490">
        <v>490114</v>
      </c>
      <c r="D6490" t="s">
        <v>6190</v>
      </c>
      <c r="E6490" t="s">
        <v>1092</v>
      </c>
      <c r="F6490">
        <v>0</v>
      </c>
      <c r="G6490">
        <v>-17321939</v>
      </c>
    </row>
    <row r="6491" spans="1:7" hidden="1">
      <c r="A6491" t="s">
        <v>132</v>
      </c>
      <c r="B6491">
        <v>20241207</v>
      </c>
      <c r="C6491">
        <v>490114</v>
      </c>
      <c r="D6491" t="s">
        <v>6190</v>
      </c>
      <c r="E6491" t="s">
        <v>9048</v>
      </c>
      <c r="F6491">
        <v>35</v>
      </c>
      <c r="G6491">
        <v>2176906</v>
      </c>
    </row>
    <row r="6492" spans="1:7" hidden="1">
      <c r="A6492" t="s">
        <v>132</v>
      </c>
      <c r="B6492">
        <v>20241207</v>
      </c>
      <c r="C6492">
        <v>490114</v>
      </c>
      <c r="D6492" t="s">
        <v>6190</v>
      </c>
      <c r="E6492" t="s">
        <v>8342</v>
      </c>
      <c r="F6492">
        <v>86</v>
      </c>
      <c r="G6492">
        <v>49626321</v>
      </c>
    </row>
    <row r="6493" spans="1:7" hidden="1">
      <c r="A6493" t="s">
        <v>132</v>
      </c>
      <c r="B6493">
        <v>20241207</v>
      </c>
      <c r="C6493">
        <v>490114</v>
      </c>
      <c r="D6493" t="s">
        <v>6190</v>
      </c>
      <c r="E6493" t="s">
        <v>1124</v>
      </c>
      <c r="F6493">
        <v>8</v>
      </c>
      <c r="G6493">
        <v>-133902</v>
      </c>
    </row>
    <row r="6494" spans="1:7" hidden="1">
      <c r="A6494" t="s">
        <v>132</v>
      </c>
      <c r="B6494">
        <v>20241207</v>
      </c>
      <c r="C6494">
        <v>490114</v>
      </c>
      <c r="D6494" t="s">
        <v>6190</v>
      </c>
      <c r="E6494" t="s">
        <v>1186</v>
      </c>
      <c r="F6494">
        <v>139</v>
      </c>
      <c r="G6494">
        <v>24305084</v>
      </c>
    </row>
    <row r="6495" spans="1:7" hidden="1">
      <c r="A6495" t="s">
        <v>132</v>
      </c>
      <c r="B6495">
        <v>20241207</v>
      </c>
      <c r="C6495">
        <v>490114</v>
      </c>
      <c r="D6495" t="s">
        <v>6190</v>
      </c>
      <c r="E6495" t="s">
        <v>1582</v>
      </c>
      <c r="F6495">
        <v>139</v>
      </c>
      <c r="G6495">
        <v>-461849</v>
      </c>
    </row>
    <row r="6496" spans="1:7" hidden="1">
      <c r="A6496" t="s">
        <v>132</v>
      </c>
      <c r="B6496">
        <v>20241207</v>
      </c>
      <c r="C6496">
        <v>490114</v>
      </c>
      <c r="D6496" t="s">
        <v>6190</v>
      </c>
      <c r="E6496" t="s">
        <v>8333</v>
      </c>
      <c r="F6496">
        <v>0</v>
      </c>
      <c r="G6496">
        <v>-379</v>
      </c>
    </row>
    <row r="6497" spans="1:7" hidden="1">
      <c r="A6497" t="s">
        <v>132</v>
      </c>
      <c r="B6497">
        <v>20241207</v>
      </c>
      <c r="C6497">
        <v>490114</v>
      </c>
      <c r="D6497" t="s">
        <v>6190</v>
      </c>
      <c r="E6497" t="s">
        <v>1583</v>
      </c>
      <c r="F6497">
        <v>2</v>
      </c>
      <c r="G6497">
        <v>-151771</v>
      </c>
    </row>
    <row r="6498" spans="1:7" hidden="1">
      <c r="A6498" t="s">
        <v>132</v>
      </c>
      <c r="B6498">
        <v>20241207</v>
      </c>
      <c r="C6498">
        <v>490114</v>
      </c>
      <c r="D6498" t="s">
        <v>6190</v>
      </c>
      <c r="E6498" t="s">
        <v>1207</v>
      </c>
      <c r="F6498">
        <v>0</v>
      </c>
      <c r="G6498">
        <v>-5587</v>
      </c>
    </row>
    <row r="6499" spans="1:7" hidden="1">
      <c r="A6499" t="s">
        <v>132</v>
      </c>
      <c r="B6499">
        <v>20241207</v>
      </c>
      <c r="C6499">
        <v>490114</v>
      </c>
      <c r="D6499" t="s">
        <v>6190</v>
      </c>
      <c r="E6499" t="s">
        <v>8358</v>
      </c>
      <c r="F6499">
        <v>0</v>
      </c>
      <c r="G6499">
        <v>-17688072</v>
      </c>
    </row>
    <row r="6500" spans="1:7" hidden="1">
      <c r="A6500" t="s">
        <v>132</v>
      </c>
      <c r="B6500">
        <v>20241208</v>
      </c>
      <c r="C6500">
        <v>490114</v>
      </c>
      <c r="D6500" t="s">
        <v>6190</v>
      </c>
      <c r="E6500" t="s">
        <v>1184</v>
      </c>
      <c r="F6500">
        <v>0</v>
      </c>
      <c r="G6500">
        <v>-339139</v>
      </c>
    </row>
    <row r="6501" spans="1:7" hidden="1">
      <c r="A6501" t="s">
        <v>132</v>
      </c>
      <c r="B6501">
        <v>20241208</v>
      </c>
      <c r="C6501">
        <v>490114</v>
      </c>
      <c r="D6501" t="s">
        <v>6190</v>
      </c>
      <c r="E6501" t="s">
        <v>1581</v>
      </c>
      <c r="F6501">
        <v>65</v>
      </c>
      <c r="G6501">
        <v>-22086479</v>
      </c>
    </row>
    <row r="6502" spans="1:7" hidden="1">
      <c r="A6502" t="s">
        <v>132</v>
      </c>
      <c r="B6502">
        <v>20241208</v>
      </c>
      <c r="C6502">
        <v>490114</v>
      </c>
      <c r="D6502" t="s">
        <v>6190</v>
      </c>
      <c r="E6502" t="s">
        <v>1085</v>
      </c>
      <c r="F6502">
        <v>0</v>
      </c>
      <c r="G6502">
        <v>-2337578</v>
      </c>
    </row>
    <row r="6503" spans="1:7" hidden="1">
      <c r="A6503" t="s">
        <v>132</v>
      </c>
      <c r="B6503">
        <v>20241208</v>
      </c>
      <c r="C6503">
        <v>490114</v>
      </c>
      <c r="D6503" t="s">
        <v>6190</v>
      </c>
      <c r="E6503" t="s">
        <v>1194</v>
      </c>
      <c r="F6503">
        <v>0</v>
      </c>
      <c r="G6503">
        <v>-57952200</v>
      </c>
    </row>
    <row r="6504" spans="1:7" hidden="1">
      <c r="A6504" t="s">
        <v>132</v>
      </c>
      <c r="B6504">
        <v>20241208</v>
      </c>
      <c r="C6504">
        <v>490114</v>
      </c>
      <c r="D6504" t="s">
        <v>6190</v>
      </c>
      <c r="E6504" t="s">
        <v>1181</v>
      </c>
      <c r="F6504">
        <v>44</v>
      </c>
      <c r="G6504">
        <v>8902776</v>
      </c>
    </row>
    <row r="6505" spans="1:7" hidden="1">
      <c r="A6505" t="s">
        <v>132</v>
      </c>
      <c r="B6505">
        <v>20241208</v>
      </c>
      <c r="C6505">
        <v>490114</v>
      </c>
      <c r="D6505" t="s">
        <v>6190</v>
      </c>
      <c r="E6505" t="s">
        <v>1084</v>
      </c>
      <c r="F6505">
        <v>50</v>
      </c>
      <c r="G6505">
        <v>12588086</v>
      </c>
    </row>
    <row r="6506" spans="1:7" hidden="1">
      <c r="A6506" t="s">
        <v>132</v>
      </c>
      <c r="B6506">
        <v>20241208</v>
      </c>
      <c r="C6506">
        <v>490114</v>
      </c>
      <c r="D6506" t="s">
        <v>6190</v>
      </c>
      <c r="E6506" t="s">
        <v>1035</v>
      </c>
      <c r="F6506">
        <v>460</v>
      </c>
      <c r="G6506">
        <v>11111629</v>
      </c>
    </row>
    <row r="6507" spans="1:7" hidden="1">
      <c r="A6507" t="s">
        <v>132</v>
      </c>
      <c r="B6507">
        <v>20241208</v>
      </c>
      <c r="C6507">
        <v>490114</v>
      </c>
      <c r="D6507" t="s">
        <v>6190</v>
      </c>
      <c r="E6507" t="s">
        <v>1066</v>
      </c>
      <c r="F6507">
        <v>86</v>
      </c>
      <c r="G6507">
        <v>10615112</v>
      </c>
    </row>
    <row r="6508" spans="1:7" hidden="1">
      <c r="A6508" t="s">
        <v>132</v>
      </c>
      <c r="B6508">
        <v>20241208</v>
      </c>
      <c r="C6508">
        <v>490114</v>
      </c>
      <c r="D6508" t="s">
        <v>6190</v>
      </c>
      <c r="E6508" t="s">
        <v>1064</v>
      </c>
      <c r="F6508">
        <v>0</v>
      </c>
      <c r="G6508">
        <v>-771224</v>
      </c>
    </row>
    <row r="6509" spans="1:7" hidden="1">
      <c r="A6509" t="s">
        <v>132</v>
      </c>
      <c r="B6509">
        <v>20241208</v>
      </c>
      <c r="C6509">
        <v>490114</v>
      </c>
      <c r="D6509" t="s">
        <v>6190</v>
      </c>
      <c r="E6509" t="s">
        <v>1092</v>
      </c>
      <c r="F6509">
        <v>0</v>
      </c>
      <c r="G6509">
        <v>-17321939</v>
      </c>
    </row>
    <row r="6510" spans="1:7" hidden="1">
      <c r="A6510" t="s">
        <v>132</v>
      </c>
      <c r="B6510">
        <v>20241208</v>
      </c>
      <c r="C6510">
        <v>490114</v>
      </c>
      <c r="D6510" t="s">
        <v>6190</v>
      </c>
      <c r="E6510" t="s">
        <v>9048</v>
      </c>
      <c r="F6510">
        <v>35</v>
      </c>
      <c r="G6510">
        <v>2176941</v>
      </c>
    </row>
    <row r="6511" spans="1:7" hidden="1">
      <c r="A6511" t="s">
        <v>132</v>
      </c>
      <c r="B6511">
        <v>20241208</v>
      </c>
      <c r="C6511">
        <v>490114</v>
      </c>
      <c r="D6511" t="s">
        <v>6190</v>
      </c>
      <c r="E6511" t="s">
        <v>8342</v>
      </c>
      <c r="F6511">
        <v>86</v>
      </c>
      <c r="G6511">
        <v>49626407</v>
      </c>
    </row>
    <row r="6512" spans="1:7" hidden="1">
      <c r="A6512" t="s">
        <v>132</v>
      </c>
      <c r="B6512">
        <v>20241208</v>
      </c>
      <c r="C6512">
        <v>490114</v>
      </c>
      <c r="D6512" t="s">
        <v>6190</v>
      </c>
      <c r="E6512" t="s">
        <v>1124</v>
      </c>
      <c r="F6512">
        <v>8</v>
      </c>
      <c r="G6512">
        <v>-133894</v>
      </c>
    </row>
    <row r="6513" spans="1:7" hidden="1">
      <c r="A6513" t="s">
        <v>132</v>
      </c>
      <c r="B6513">
        <v>20241208</v>
      </c>
      <c r="C6513">
        <v>490114</v>
      </c>
      <c r="D6513" t="s">
        <v>6190</v>
      </c>
      <c r="E6513" t="s">
        <v>1186</v>
      </c>
      <c r="F6513">
        <v>139</v>
      </c>
      <c r="G6513">
        <v>24305223</v>
      </c>
    </row>
    <row r="6514" spans="1:7" hidden="1">
      <c r="A6514" t="s">
        <v>132</v>
      </c>
      <c r="B6514">
        <v>20241208</v>
      </c>
      <c r="C6514">
        <v>490114</v>
      </c>
      <c r="D6514" t="s">
        <v>6190</v>
      </c>
      <c r="E6514" t="s">
        <v>1582</v>
      </c>
      <c r="F6514">
        <v>139</v>
      </c>
      <c r="G6514">
        <v>-461710</v>
      </c>
    </row>
    <row r="6515" spans="1:7" hidden="1">
      <c r="A6515" t="s">
        <v>132</v>
      </c>
      <c r="B6515">
        <v>20241208</v>
      </c>
      <c r="C6515">
        <v>490114</v>
      </c>
      <c r="D6515" t="s">
        <v>6190</v>
      </c>
      <c r="E6515" t="s">
        <v>8333</v>
      </c>
      <c r="F6515">
        <v>0</v>
      </c>
      <c r="G6515">
        <v>-379</v>
      </c>
    </row>
    <row r="6516" spans="1:7" hidden="1">
      <c r="A6516" t="s">
        <v>132</v>
      </c>
      <c r="B6516">
        <v>20241208</v>
      </c>
      <c r="C6516">
        <v>490114</v>
      </c>
      <c r="D6516" t="s">
        <v>6190</v>
      </c>
      <c r="E6516" t="s">
        <v>1583</v>
      </c>
      <c r="F6516">
        <v>2</v>
      </c>
      <c r="G6516">
        <v>-151769</v>
      </c>
    </row>
    <row r="6517" spans="1:7" hidden="1">
      <c r="A6517" t="s">
        <v>132</v>
      </c>
      <c r="B6517">
        <v>20241208</v>
      </c>
      <c r="C6517">
        <v>490114</v>
      </c>
      <c r="D6517" t="s">
        <v>6190</v>
      </c>
      <c r="E6517" t="s">
        <v>1207</v>
      </c>
      <c r="F6517">
        <v>0</v>
      </c>
      <c r="G6517">
        <v>-5587</v>
      </c>
    </row>
    <row r="6518" spans="1:7" hidden="1">
      <c r="A6518" t="s">
        <v>132</v>
      </c>
      <c r="B6518">
        <v>20241208</v>
      </c>
      <c r="C6518">
        <v>490114</v>
      </c>
      <c r="D6518" t="s">
        <v>6190</v>
      </c>
      <c r="E6518" t="s">
        <v>8358</v>
      </c>
      <c r="F6518">
        <v>0</v>
      </c>
      <c r="G6518">
        <v>-17688072</v>
      </c>
    </row>
    <row r="6519" spans="1:7" hidden="1">
      <c r="A6519" t="s">
        <v>132</v>
      </c>
      <c r="B6519">
        <v>20241209</v>
      </c>
      <c r="C6519">
        <v>490114</v>
      </c>
      <c r="D6519" t="s">
        <v>6190</v>
      </c>
      <c r="E6519" t="s">
        <v>1184</v>
      </c>
      <c r="F6519">
        <v>0</v>
      </c>
      <c r="G6519">
        <v>-339139</v>
      </c>
    </row>
    <row r="6520" spans="1:7" hidden="1">
      <c r="A6520" t="s">
        <v>132</v>
      </c>
      <c r="B6520">
        <v>20241209</v>
      </c>
      <c r="C6520">
        <v>490114</v>
      </c>
      <c r="D6520" t="s">
        <v>6190</v>
      </c>
      <c r="E6520" t="s">
        <v>1581</v>
      </c>
      <c r="F6520">
        <v>62</v>
      </c>
      <c r="G6520">
        <v>-22086417</v>
      </c>
    </row>
    <row r="6521" spans="1:7" hidden="1">
      <c r="A6521" t="s">
        <v>132</v>
      </c>
      <c r="B6521">
        <v>20241209</v>
      </c>
      <c r="C6521">
        <v>490114</v>
      </c>
      <c r="D6521" t="s">
        <v>6190</v>
      </c>
      <c r="E6521" t="s">
        <v>1085</v>
      </c>
      <c r="F6521">
        <v>0</v>
      </c>
      <c r="G6521">
        <v>-2337578</v>
      </c>
    </row>
    <row r="6522" spans="1:7" hidden="1">
      <c r="A6522" t="s">
        <v>132</v>
      </c>
      <c r="B6522">
        <v>20241209</v>
      </c>
      <c r="C6522">
        <v>490114</v>
      </c>
      <c r="D6522" t="s">
        <v>6190</v>
      </c>
      <c r="E6522" t="s">
        <v>1194</v>
      </c>
      <c r="F6522">
        <v>0</v>
      </c>
      <c r="G6522">
        <v>-57952200</v>
      </c>
    </row>
    <row r="6523" spans="1:7" hidden="1">
      <c r="A6523" t="s">
        <v>132</v>
      </c>
      <c r="B6523">
        <v>20241209</v>
      </c>
      <c r="C6523">
        <v>490114</v>
      </c>
      <c r="D6523" t="s">
        <v>6190</v>
      </c>
      <c r="E6523" t="s">
        <v>1181</v>
      </c>
      <c r="F6523">
        <v>42</v>
      </c>
      <c r="G6523">
        <v>8902818</v>
      </c>
    </row>
    <row r="6524" spans="1:7" hidden="1">
      <c r="A6524" t="s">
        <v>132</v>
      </c>
      <c r="B6524">
        <v>20241209</v>
      </c>
      <c r="C6524">
        <v>490114</v>
      </c>
      <c r="D6524" t="s">
        <v>6190</v>
      </c>
      <c r="E6524" t="s">
        <v>1084</v>
      </c>
      <c r="F6524">
        <v>47</v>
      </c>
      <c r="G6524">
        <v>12588133</v>
      </c>
    </row>
    <row r="6525" spans="1:7" hidden="1">
      <c r="A6525" t="s">
        <v>132</v>
      </c>
      <c r="B6525">
        <v>20241209</v>
      </c>
      <c r="C6525">
        <v>490114</v>
      </c>
      <c r="D6525" t="s">
        <v>6190</v>
      </c>
      <c r="E6525" t="s">
        <v>1035</v>
      </c>
      <c r="F6525">
        <v>435</v>
      </c>
      <c r="G6525">
        <v>11112064</v>
      </c>
    </row>
    <row r="6526" spans="1:7" hidden="1">
      <c r="A6526" t="s">
        <v>132</v>
      </c>
      <c r="B6526">
        <v>20241209</v>
      </c>
      <c r="C6526">
        <v>490114</v>
      </c>
      <c r="D6526" t="s">
        <v>6190</v>
      </c>
      <c r="E6526" t="s">
        <v>1066</v>
      </c>
      <c r="F6526">
        <v>81</v>
      </c>
      <c r="G6526">
        <v>10615193</v>
      </c>
    </row>
    <row r="6527" spans="1:7" hidden="1">
      <c r="A6527" t="s">
        <v>132</v>
      </c>
      <c r="B6527">
        <v>20241209</v>
      </c>
      <c r="C6527">
        <v>490114</v>
      </c>
      <c r="D6527" t="s">
        <v>6190</v>
      </c>
      <c r="E6527" t="s">
        <v>1064</v>
      </c>
      <c r="F6527">
        <v>0</v>
      </c>
      <c r="G6527">
        <v>-771224</v>
      </c>
    </row>
    <row r="6528" spans="1:7" hidden="1">
      <c r="A6528" t="s">
        <v>132</v>
      </c>
      <c r="B6528">
        <v>20241209</v>
      </c>
      <c r="C6528">
        <v>490114</v>
      </c>
      <c r="D6528" t="s">
        <v>6190</v>
      </c>
      <c r="E6528" t="s">
        <v>1092</v>
      </c>
      <c r="F6528">
        <v>0</v>
      </c>
      <c r="G6528">
        <v>-17321939</v>
      </c>
    </row>
    <row r="6529" spans="1:7" hidden="1">
      <c r="A6529" t="s">
        <v>132</v>
      </c>
      <c r="B6529">
        <v>20241209</v>
      </c>
      <c r="C6529">
        <v>490114</v>
      </c>
      <c r="D6529" t="s">
        <v>6190</v>
      </c>
      <c r="E6529" t="s">
        <v>9048</v>
      </c>
      <c r="F6529">
        <v>33</v>
      </c>
      <c r="G6529">
        <v>2176974</v>
      </c>
    </row>
    <row r="6530" spans="1:7" hidden="1">
      <c r="A6530" t="s">
        <v>132</v>
      </c>
      <c r="B6530">
        <v>20241209</v>
      </c>
      <c r="C6530">
        <v>490114</v>
      </c>
      <c r="D6530" t="s">
        <v>6190</v>
      </c>
      <c r="E6530" t="s">
        <v>8342</v>
      </c>
      <c r="F6530">
        <v>81</v>
      </c>
      <c r="G6530">
        <v>49626488</v>
      </c>
    </row>
    <row r="6531" spans="1:7" hidden="1">
      <c r="A6531" t="s">
        <v>132</v>
      </c>
      <c r="B6531">
        <v>20241209</v>
      </c>
      <c r="C6531">
        <v>490114</v>
      </c>
      <c r="D6531" t="s">
        <v>6190</v>
      </c>
      <c r="E6531" t="s">
        <v>1124</v>
      </c>
      <c r="F6531">
        <v>8</v>
      </c>
      <c r="G6531">
        <v>-133886</v>
      </c>
    </row>
    <row r="6532" spans="1:7" hidden="1">
      <c r="A6532" t="s">
        <v>132</v>
      </c>
      <c r="B6532">
        <v>20241209</v>
      </c>
      <c r="C6532">
        <v>490114</v>
      </c>
      <c r="D6532" t="s">
        <v>6190</v>
      </c>
      <c r="E6532" t="s">
        <v>1186</v>
      </c>
      <c r="F6532">
        <v>132</v>
      </c>
      <c r="G6532">
        <v>24305355</v>
      </c>
    </row>
    <row r="6533" spans="1:7" hidden="1">
      <c r="A6533" t="s">
        <v>132</v>
      </c>
      <c r="B6533">
        <v>20241209</v>
      </c>
      <c r="C6533">
        <v>490114</v>
      </c>
      <c r="D6533" t="s">
        <v>6190</v>
      </c>
      <c r="E6533" t="s">
        <v>1582</v>
      </c>
      <c r="F6533">
        <v>132</v>
      </c>
      <c r="G6533">
        <v>-461578</v>
      </c>
    </row>
    <row r="6534" spans="1:7" hidden="1">
      <c r="A6534" t="s">
        <v>132</v>
      </c>
      <c r="B6534">
        <v>20241209</v>
      </c>
      <c r="C6534">
        <v>490114</v>
      </c>
      <c r="D6534" t="s">
        <v>6190</v>
      </c>
      <c r="E6534" t="s">
        <v>8333</v>
      </c>
      <c r="F6534">
        <v>0</v>
      </c>
      <c r="G6534">
        <v>-379</v>
      </c>
    </row>
    <row r="6535" spans="1:7" hidden="1">
      <c r="A6535" t="s">
        <v>132</v>
      </c>
      <c r="B6535">
        <v>20241209</v>
      </c>
      <c r="C6535">
        <v>490114</v>
      </c>
      <c r="D6535" t="s">
        <v>6190</v>
      </c>
      <c r="E6535" t="s">
        <v>1583</v>
      </c>
      <c r="F6535">
        <v>2</v>
      </c>
      <c r="G6535">
        <v>-151767</v>
      </c>
    </row>
    <row r="6536" spans="1:7" hidden="1">
      <c r="A6536" t="s">
        <v>132</v>
      </c>
      <c r="B6536">
        <v>20241209</v>
      </c>
      <c r="C6536">
        <v>490114</v>
      </c>
      <c r="D6536" t="s">
        <v>6190</v>
      </c>
      <c r="E6536" t="s">
        <v>1207</v>
      </c>
      <c r="F6536">
        <v>0</v>
      </c>
      <c r="G6536">
        <v>-5587</v>
      </c>
    </row>
    <row r="6537" spans="1:7" hidden="1">
      <c r="A6537" t="s">
        <v>132</v>
      </c>
      <c r="B6537">
        <v>20241209</v>
      </c>
      <c r="C6537">
        <v>490114</v>
      </c>
      <c r="D6537" t="s">
        <v>6190</v>
      </c>
      <c r="E6537" t="s">
        <v>8358</v>
      </c>
      <c r="F6537">
        <v>0</v>
      </c>
      <c r="G6537">
        <v>-17688072</v>
      </c>
    </row>
    <row r="6538" spans="1:7" hidden="1">
      <c r="A6538" t="s">
        <v>132</v>
      </c>
      <c r="B6538">
        <v>20241210</v>
      </c>
      <c r="C6538">
        <v>490114</v>
      </c>
      <c r="D6538" t="s">
        <v>6190</v>
      </c>
      <c r="E6538" t="s">
        <v>1184</v>
      </c>
      <c r="F6538">
        <v>0</v>
      </c>
      <c r="G6538">
        <v>-339139</v>
      </c>
    </row>
    <row r="6539" spans="1:7" hidden="1">
      <c r="A6539" t="s">
        <v>132</v>
      </c>
      <c r="B6539">
        <v>20241210</v>
      </c>
      <c r="C6539">
        <v>490114</v>
      </c>
      <c r="D6539" t="s">
        <v>6190</v>
      </c>
      <c r="E6539" t="s">
        <v>1581</v>
      </c>
      <c r="F6539">
        <v>64</v>
      </c>
      <c r="G6539">
        <v>-22086353</v>
      </c>
    </row>
    <row r="6540" spans="1:7" hidden="1">
      <c r="A6540" t="s">
        <v>132</v>
      </c>
      <c r="B6540">
        <v>20241210</v>
      </c>
      <c r="C6540">
        <v>490114</v>
      </c>
      <c r="D6540" t="s">
        <v>6190</v>
      </c>
      <c r="E6540" t="s">
        <v>1085</v>
      </c>
      <c r="F6540">
        <v>0</v>
      </c>
      <c r="G6540">
        <v>-2337578</v>
      </c>
    </row>
    <row r="6541" spans="1:7" hidden="1">
      <c r="A6541" t="s">
        <v>132</v>
      </c>
      <c r="B6541">
        <v>20241210</v>
      </c>
      <c r="C6541">
        <v>490114</v>
      </c>
      <c r="D6541" t="s">
        <v>6190</v>
      </c>
      <c r="E6541" t="s">
        <v>1194</v>
      </c>
      <c r="F6541">
        <v>0</v>
      </c>
      <c r="G6541">
        <v>-57952200</v>
      </c>
    </row>
    <row r="6542" spans="1:7" hidden="1">
      <c r="A6542" t="s">
        <v>132</v>
      </c>
      <c r="B6542">
        <v>20241210</v>
      </c>
      <c r="C6542">
        <v>490114</v>
      </c>
      <c r="D6542" t="s">
        <v>6190</v>
      </c>
      <c r="E6542" t="s">
        <v>1181</v>
      </c>
      <c r="F6542">
        <v>44</v>
      </c>
      <c r="G6542">
        <v>8902862</v>
      </c>
    </row>
    <row r="6543" spans="1:7" hidden="1">
      <c r="A6543" t="s">
        <v>132</v>
      </c>
      <c r="B6543">
        <v>20241210</v>
      </c>
      <c r="C6543">
        <v>490114</v>
      </c>
      <c r="D6543" t="s">
        <v>6190</v>
      </c>
      <c r="E6543" t="s">
        <v>1084</v>
      </c>
      <c r="F6543">
        <v>50</v>
      </c>
      <c r="G6543">
        <v>12588183</v>
      </c>
    </row>
    <row r="6544" spans="1:7" hidden="1">
      <c r="A6544" t="s">
        <v>132</v>
      </c>
      <c r="B6544">
        <v>20241210</v>
      </c>
      <c r="C6544">
        <v>490114</v>
      </c>
      <c r="D6544" t="s">
        <v>6190</v>
      </c>
      <c r="E6544" t="s">
        <v>1035</v>
      </c>
      <c r="F6544">
        <v>452</v>
      </c>
      <c r="G6544">
        <v>11112516</v>
      </c>
    </row>
    <row r="6545" spans="1:7" hidden="1">
      <c r="A6545" t="s">
        <v>132</v>
      </c>
      <c r="B6545">
        <v>20241210</v>
      </c>
      <c r="C6545">
        <v>490114</v>
      </c>
      <c r="D6545" t="s">
        <v>6190</v>
      </c>
      <c r="E6545" t="s">
        <v>1066</v>
      </c>
      <c r="F6545">
        <v>85</v>
      </c>
      <c r="G6545">
        <v>10615278</v>
      </c>
    </row>
    <row r="6546" spans="1:7" hidden="1">
      <c r="A6546" t="s">
        <v>132</v>
      </c>
      <c r="B6546">
        <v>20241210</v>
      </c>
      <c r="C6546">
        <v>490114</v>
      </c>
      <c r="D6546" t="s">
        <v>6190</v>
      </c>
      <c r="E6546" t="s">
        <v>1064</v>
      </c>
      <c r="F6546">
        <v>0</v>
      </c>
      <c r="G6546">
        <v>-771224</v>
      </c>
    </row>
    <row r="6547" spans="1:7" hidden="1">
      <c r="A6547" t="s">
        <v>132</v>
      </c>
      <c r="B6547">
        <v>20241210</v>
      </c>
      <c r="C6547">
        <v>490114</v>
      </c>
      <c r="D6547" t="s">
        <v>6190</v>
      </c>
      <c r="E6547" t="s">
        <v>1092</v>
      </c>
      <c r="F6547">
        <v>0</v>
      </c>
      <c r="G6547">
        <v>-17321939</v>
      </c>
    </row>
    <row r="6548" spans="1:7" hidden="1">
      <c r="A6548" t="s">
        <v>132</v>
      </c>
      <c r="B6548">
        <v>20241210</v>
      </c>
      <c r="C6548">
        <v>490114</v>
      </c>
      <c r="D6548" t="s">
        <v>6190</v>
      </c>
      <c r="E6548" t="s">
        <v>9048</v>
      </c>
      <c r="F6548">
        <v>35</v>
      </c>
      <c r="G6548">
        <v>2177009</v>
      </c>
    </row>
    <row r="6549" spans="1:7" hidden="1">
      <c r="A6549" t="s">
        <v>132</v>
      </c>
      <c r="B6549">
        <v>20241210</v>
      </c>
      <c r="C6549">
        <v>490114</v>
      </c>
      <c r="D6549" t="s">
        <v>6190</v>
      </c>
      <c r="E6549" t="s">
        <v>8342</v>
      </c>
      <c r="F6549">
        <v>85</v>
      </c>
      <c r="G6549">
        <v>49626573</v>
      </c>
    </row>
    <row r="6550" spans="1:7" hidden="1">
      <c r="A6550" t="s">
        <v>132</v>
      </c>
      <c r="B6550">
        <v>20241210</v>
      </c>
      <c r="C6550">
        <v>490114</v>
      </c>
      <c r="D6550" t="s">
        <v>6190</v>
      </c>
      <c r="E6550" t="s">
        <v>1124</v>
      </c>
      <c r="F6550">
        <v>8</v>
      </c>
      <c r="G6550">
        <v>-133878</v>
      </c>
    </row>
    <row r="6551" spans="1:7" hidden="1">
      <c r="A6551" t="s">
        <v>132</v>
      </c>
      <c r="B6551">
        <v>20241210</v>
      </c>
      <c r="C6551">
        <v>490114</v>
      </c>
      <c r="D6551" t="s">
        <v>6190</v>
      </c>
      <c r="E6551" t="s">
        <v>1186</v>
      </c>
      <c r="F6551">
        <v>138</v>
      </c>
      <c r="G6551">
        <v>24305493</v>
      </c>
    </row>
    <row r="6552" spans="1:7" hidden="1">
      <c r="A6552" t="s">
        <v>132</v>
      </c>
      <c r="B6552">
        <v>20241210</v>
      </c>
      <c r="C6552">
        <v>490114</v>
      </c>
      <c r="D6552" t="s">
        <v>6190</v>
      </c>
      <c r="E6552" t="s">
        <v>1582</v>
      </c>
      <c r="F6552">
        <v>138</v>
      </c>
      <c r="G6552">
        <v>-461440</v>
      </c>
    </row>
    <row r="6553" spans="1:7" hidden="1">
      <c r="A6553" t="s">
        <v>132</v>
      </c>
      <c r="B6553">
        <v>20241210</v>
      </c>
      <c r="C6553">
        <v>490114</v>
      </c>
      <c r="D6553" t="s">
        <v>6190</v>
      </c>
      <c r="E6553" t="s">
        <v>8333</v>
      </c>
      <c r="F6553">
        <v>0</v>
      </c>
      <c r="G6553">
        <v>-379</v>
      </c>
    </row>
    <row r="6554" spans="1:7" hidden="1">
      <c r="A6554" t="s">
        <v>132</v>
      </c>
      <c r="B6554">
        <v>20241210</v>
      </c>
      <c r="C6554">
        <v>490114</v>
      </c>
      <c r="D6554" t="s">
        <v>6190</v>
      </c>
      <c r="E6554" t="s">
        <v>1583</v>
      </c>
      <c r="F6554">
        <v>2</v>
      </c>
      <c r="G6554">
        <v>-151765</v>
      </c>
    </row>
    <row r="6555" spans="1:7" hidden="1">
      <c r="A6555" t="s">
        <v>132</v>
      </c>
      <c r="B6555">
        <v>20241210</v>
      </c>
      <c r="C6555">
        <v>490114</v>
      </c>
      <c r="D6555" t="s">
        <v>6190</v>
      </c>
      <c r="E6555" t="s">
        <v>1207</v>
      </c>
      <c r="F6555">
        <v>0</v>
      </c>
      <c r="G6555">
        <v>-5587</v>
      </c>
    </row>
    <row r="6556" spans="1:7" hidden="1">
      <c r="A6556" t="s">
        <v>132</v>
      </c>
      <c r="B6556">
        <v>20241210</v>
      </c>
      <c r="C6556">
        <v>490114</v>
      </c>
      <c r="D6556" t="s">
        <v>6190</v>
      </c>
      <c r="E6556" t="s">
        <v>8358</v>
      </c>
      <c r="F6556">
        <v>0</v>
      </c>
      <c r="G6556">
        <v>-17688072</v>
      </c>
    </row>
    <row r="6557" spans="1:7" hidden="1">
      <c r="A6557" t="s">
        <v>132</v>
      </c>
      <c r="B6557">
        <v>20241211</v>
      </c>
      <c r="C6557">
        <v>490114</v>
      </c>
      <c r="D6557" t="s">
        <v>6190</v>
      </c>
      <c r="E6557" t="s">
        <v>1184</v>
      </c>
      <c r="F6557">
        <v>0</v>
      </c>
      <c r="G6557">
        <v>-339139</v>
      </c>
    </row>
    <row r="6558" spans="1:7" hidden="1">
      <c r="A6558" t="s">
        <v>132</v>
      </c>
      <c r="B6558">
        <v>20241211</v>
      </c>
      <c r="C6558">
        <v>490114</v>
      </c>
      <c r="D6558" t="s">
        <v>6190</v>
      </c>
      <c r="E6558" t="s">
        <v>1581</v>
      </c>
      <c r="F6558">
        <v>68</v>
      </c>
      <c r="G6558">
        <v>-22086285</v>
      </c>
    </row>
    <row r="6559" spans="1:7" hidden="1">
      <c r="A6559" t="s">
        <v>132</v>
      </c>
      <c r="B6559">
        <v>20241211</v>
      </c>
      <c r="C6559">
        <v>490114</v>
      </c>
      <c r="D6559" t="s">
        <v>6190</v>
      </c>
      <c r="E6559" t="s">
        <v>1085</v>
      </c>
      <c r="F6559">
        <v>0</v>
      </c>
      <c r="G6559">
        <v>-2337578</v>
      </c>
    </row>
    <row r="6560" spans="1:7" hidden="1">
      <c r="A6560" t="s">
        <v>132</v>
      </c>
      <c r="B6560">
        <v>20241211</v>
      </c>
      <c r="C6560">
        <v>490114</v>
      </c>
      <c r="D6560" t="s">
        <v>6190</v>
      </c>
      <c r="E6560" t="s">
        <v>1194</v>
      </c>
      <c r="F6560">
        <v>0</v>
      </c>
      <c r="G6560">
        <v>-57952200</v>
      </c>
    </row>
    <row r="6561" spans="1:7" hidden="1">
      <c r="A6561" t="s">
        <v>132</v>
      </c>
      <c r="B6561">
        <v>20241211</v>
      </c>
      <c r="C6561">
        <v>490114</v>
      </c>
      <c r="D6561" t="s">
        <v>6190</v>
      </c>
      <c r="E6561" t="s">
        <v>1181</v>
      </c>
      <c r="F6561">
        <v>46</v>
      </c>
      <c r="G6561">
        <v>8902908</v>
      </c>
    </row>
    <row r="6562" spans="1:7" hidden="1">
      <c r="A6562" t="s">
        <v>132</v>
      </c>
      <c r="B6562">
        <v>20241211</v>
      </c>
      <c r="C6562">
        <v>490114</v>
      </c>
      <c r="D6562" t="s">
        <v>6190</v>
      </c>
      <c r="E6562" t="s">
        <v>1084</v>
      </c>
      <c r="F6562">
        <v>52</v>
      </c>
      <c r="G6562">
        <v>12588235</v>
      </c>
    </row>
    <row r="6563" spans="1:7" hidden="1">
      <c r="A6563" t="s">
        <v>132</v>
      </c>
      <c r="B6563">
        <v>20241211</v>
      </c>
      <c r="C6563">
        <v>490114</v>
      </c>
      <c r="D6563" t="s">
        <v>6190</v>
      </c>
      <c r="E6563" t="s">
        <v>1035</v>
      </c>
      <c r="F6563">
        <v>479</v>
      </c>
      <c r="G6563">
        <v>11112995</v>
      </c>
    </row>
    <row r="6564" spans="1:7" hidden="1">
      <c r="A6564" t="s">
        <v>132</v>
      </c>
      <c r="B6564">
        <v>20241211</v>
      </c>
      <c r="C6564">
        <v>490114</v>
      </c>
      <c r="D6564" t="s">
        <v>6190</v>
      </c>
      <c r="E6564" t="s">
        <v>1066</v>
      </c>
      <c r="F6564">
        <v>89</v>
      </c>
      <c r="G6564">
        <v>10615367</v>
      </c>
    </row>
    <row r="6565" spans="1:7" hidden="1">
      <c r="A6565" t="s">
        <v>132</v>
      </c>
      <c r="B6565">
        <v>20241211</v>
      </c>
      <c r="C6565">
        <v>490114</v>
      </c>
      <c r="D6565" t="s">
        <v>6190</v>
      </c>
      <c r="E6565" t="s">
        <v>1064</v>
      </c>
      <c r="F6565">
        <v>0</v>
      </c>
      <c r="G6565">
        <v>-771224</v>
      </c>
    </row>
    <row r="6566" spans="1:7" hidden="1">
      <c r="A6566" t="s">
        <v>132</v>
      </c>
      <c r="B6566">
        <v>20241211</v>
      </c>
      <c r="C6566">
        <v>490114</v>
      </c>
      <c r="D6566" t="s">
        <v>6190</v>
      </c>
      <c r="E6566" t="s">
        <v>1092</v>
      </c>
      <c r="F6566">
        <v>0</v>
      </c>
      <c r="G6566">
        <v>-17321939</v>
      </c>
    </row>
    <row r="6567" spans="1:7" hidden="1">
      <c r="A6567" t="s">
        <v>132</v>
      </c>
      <c r="B6567">
        <v>20241211</v>
      </c>
      <c r="C6567">
        <v>490114</v>
      </c>
      <c r="D6567" t="s">
        <v>6190</v>
      </c>
      <c r="E6567" t="s">
        <v>9048</v>
      </c>
      <c r="F6567">
        <v>37</v>
      </c>
      <c r="G6567">
        <v>2177046</v>
      </c>
    </row>
    <row r="6568" spans="1:7" hidden="1">
      <c r="A6568" t="s">
        <v>132</v>
      </c>
      <c r="B6568">
        <v>20241211</v>
      </c>
      <c r="C6568">
        <v>490114</v>
      </c>
      <c r="D6568" t="s">
        <v>6190</v>
      </c>
      <c r="E6568" t="s">
        <v>8342</v>
      </c>
      <c r="F6568">
        <v>89</v>
      </c>
      <c r="G6568">
        <v>49626662</v>
      </c>
    </row>
    <row r="6569" spans="1:7" hidden="1">
      <c r="A6569" t="s">
        <v>132</v>
      </c>
      <c r="B6569">
        <v>20241211</v>
      </c>
      <c r="C6569">
        <v>490114</v>
      </c>
      <c r="D6569" t="s">
        <v>6190</v>
      </c>
      <c r="E6569" t="s">
        <v>1124</v>
      </c>
      <c r="F6569">
        <v>9</v>
      </c>
      <c r="G6569">
        <v>-133869</v>
      </c>
    </row>
    <row r="6570" spans="1:7" hidden="1">
      <c r="A6570" t="s">
        <v>132</v>
      </c>
      <c r="B6570">
        <v>20241211</v>
      </c>
      <c r="C6570">
        <v>490114</v>
      </c>
      <c r="D6570" t="s">
        <v>6190</v>
      </c>
      <c r="E6570" t="s">
        <v>1186</v>
      </c>
      <c r="F6570">
        <v>145</v>
      </c>
      <c r="G6570">
        <v>24305638</v>
      </c>
    </row>
    <row r="6571" spans="1:7" hidden="1">
      <c r="A6571" t="s">
        <v>132</v>
      </c>
      <c r="B6571">
        <v>20241211</v>
      </c>
      <c r="C6571">
        <v>490114</v>
      </c>
      <c r="D6571" t="s">
        <v>6190</v>
      </c>
      <c r="E6571" t="s">
        <v>1582</v>
      </c>
      <c r="F6571">
        <v>145</v>
      </c>
      <c r="G6571">
        <v>-461295</v>
      </c>
    </row>
    <row r="6572" spans="1:7" hidden="1">
      <c r="A6572" t="s">
        <v>132</v>
      </c>
      <c r="B6572">
        <v>20241211</v>
      </c>
      <c r="C6572">
        <v>490114</v>
      </c>
      <c r="D6572" t="s">
        <v>6190</v>
      </c>
      <c r="E6572" t="s">
        <v>8333</v>
      </c>
      <c r="F6572">
        <v>0</v>
      </c>
      <c r="G6572">
        <v>-379</v>
      </c>
    </row>
    <row r="6573" spans="1:7" hidden="1">
      <c r="A6573" t="s">
        <v>132</v>
      </c>
      <c r="B6573">
        <v>20241211</v>
      </c>
      <c r="C6573">
        <v>490114</v>
      </c>
      <c r="D6573" t="s">
        <v>6190</v>
      </c>
      <c r="E6573" t="s">
        <v>1583</v>
      </c>
      <c r="F6573">
        <v>3</v>
      </c>
      <c r="G6573">
        <v>-151762</v>
      </c>
    </row>
    <row r="6574" spans="1:7" hidden="1">
      <c r="A6574" t="s">
        <v>132</v>
      </c>
      <c r="B6574">
        <v>20241211</v>
      </c>
      <c r="C6574">
        <v>490114</v>
      </c>
      <c r="D6574" t="s">
        <v>6190</v>
      </c>
      <c r="E6574" t="s">
        <v>1207</v>
      </c>
      <c r="F6574">
        <v>0</v>
      </c>
      <c r="G6574">
        <v>-5587</v>
      </c>
    </row>
    <row r="6575" spans="1:7" hidden="1">
      <c r="A6575" t="s">
        <v>132</v>
      </c>
      <c r="B6575">
        <v>20241211</v>
      </c>
      <c r="C6575">
        <v>490114</v>
      </c>
      <c r="D6575" t="s">
        <v>6190</v>
      </c>
      <c r="E6575" t="s">
        <v>8358</v>
      </c>
      <c r="F6575">
        <v>0</v>
      </c>
      <c r="G6575">
        <v>-17688072</v>
      </c>
    </row>
    <row r="6576" spans="1:7" hidden="1">
      <c r="A6576" t="s">
        <v>132</v>
      </c>
      <c r="B6576">
        <v>20241212</v>
      </c>
      <c r="C6576">
        <v>490114</v>
      </c>
      <c r="D6576" t="s">
        <v>6190</v>
      </c>
      <c r="E6576" t="s">
        <v>1184</v>
      </c>
      <c r="F6576">
        <v>0</v>
      </c>
      <c r="G6576">
        <v>-339139</v>
      </c>
    </row>
    <row r="6577" spans="1:7" hidden="1">
      <c r="A6577" t="s">
        <v>132</v>
      </c>
      <c r="B6577">
        <v>20241212</v>
      </c>
      <c r="C6577">
        <v>490114</v>
      </c>
      <c r="D6577" t="s">
        <v>6190</v>
      </c>
      <c r="E6577" t="s">
        <v>1581</v>
      </c>
      <c r="F6577">
        <v>70</v>
      </c>
      <c r="G6577">
        <v>-22086215</v>
      </c>
    </row>
    <row r="6578" spans="1:7" hidden="1">
      <c r="A6578" t="s">
        <v>132</v>
      </c>
      <c r="B6578">
        <v>20241212</v>
      </c>
      <c r="C6578">
        <v>490114</v>
      </c>
      <c r="D6578" t="s">
        <v>6190</v>
      </c>
      <c r="E6578" t="s">
        <v>1085</v>
      </c>
      <c r="F6578">
        <v>0</v>
      </c>
      <c r="G6578">
        <v>-2337578</v>
      </c>
    </row>
    <row r="6579" spans="1:7" hidden="1">
      <c r="A6579" t="s">
        <v>132</v>
      </c>
      <c r="B6579">
        <v>20241212</v>
      </c>
      <c r="C6579">
        <v>490114</v>
      </c>
      <c r="D6579" t="s">
        <v>6190</v>
      </c>
      <c r="E6579" t="s">
        <v>1194</v>
      </c>
      <c r="F6579">
        <v>0</v>
      </c>
      <c r="G6579">
        <v>-57952200</v>
      </c>
    </row>
    <row r="6580" spans="1:7" hidden="1">
      <c r="A6580" t="s">
        <v>132</v>
      </c>
      <c r="B6580">
        <v>20241212</v>
      </c>
      <c r="C6580">
        <v>490114</v>
      </c>
      <c r="D6580" t="s">
        <v>6190</v>
      </c>
      <c r="E6580" t="s">
        <v>1181</v>
      </c>
      <c r="F6580">
        <v>47</v>
      </c>
      <c r="G6580">
        <v>8902955</v>
      </c>
    </row>
    <row r="6581" spans="1:7" hidden="1">
      <c r="A6581" t="s">
        <v>132</v>
      </c>
      <c r="B6581">
        <v>20241212</v>
      </c>
      <c r="C6581">
        <v>490114</v>
      </c>
      <c r="D6581" t="s">
        <v>6190</v>
      </c>
      <c r="E6581" t="s">
        <v>1084</v>
      </c>
      <c r="F6581">
        <v>54</v>
      </c>
      <c r="G6581">
        <v>12588289</v>
      </c>
    </row>
    <row r="6582" spans="1:7" hidden="1">
      <c r="A6582" t="s">
        <v>132</v>
      </c>
      <c r="B6582">
        <v>20241212</v>
      </c>
      <c r="C6582">
        <v>490114</v>
      </c>
      <c r="D6582" t="s">
        <v>6190</v>
      </c>
      <c r="E6582" t="s">
        <v>1035</v>
      </c>
      <c r="F6582">
        <v>493</v>
      </c>
      <c r="G6582">
        <v>11113488</v>
      </c>
    </row>
    <row r="6583" spans="1:7" hidden="1">
      <c r="A6583" t="s">
        <v>132</v>
      </c>
      <c r="B6583">
        <v>20241212</v>
      </c>
      <c r="C6583">
        <v>490114</v>
      </c>
      <c r="D6583" t="s">
        <v>6190</v>
      </c>
      <c r="E6583" t="s">
        <v>1066</v>
      </c>
      <c r="F6583">
        <v>92</v>
      </c>
      <c r="G6583">
        <v>10615459</v>
      </c>
    </row>
    <row r="6584" spans="1:7" hidden="1">
      <c r="A6584" t="s">
        <v>132</v>
      </c>
      <c r="B6584">
        <v>20241212</v>
      </c>
      <c r="C6584">
        <v>490114</v>
      </c>
      <c r="D6584" t="s">
        <v>6190</v>
      </c>
      <c r="E6584" t="s">
        <v>1064</v>
      </c>
      <c r="F6584">
        <v>0</v>
      </c>
      <c r="G6584">
        <v>-771224</v>
      </c>
    </row>
    <row r="6585" spans="1:7" hidden="1">
      <c r="A6585" t="s">
        <v>132</v>
      </c>
      <c r="B6585">
        <v>20241212</v>
      </c>
      <c r="C6585">
        <v>490114</v>
      </c>
      <c r="D6585" t="s">
        <v>6190</v>
      </c>
      <c r="E6585" t="s">
        <v>1092</v>
      </c>
      <c r="F6585">
        <v>0</v>
      </c>
      <c r="G6585">
        <v>-17321939</v>
      </c>
    </row>
    <row r="6586" spans="1:7" hidden="1">
      <c r="A6586" t="s">
        <v>132</v>
      </c>
      <c r="B6586">
        <v>20241212</v>
      </c>
      <c r="C6586">
        <v>490114</v>
      </c>
      <c r="D6586" t="s">
        <v>6190</v>
      </c>
      <c r="E6586" t="s">
        <v>9048</v>
      </c>
      <c r="F6586">
        <v>38</v>
      </c>
      <c r="G6586">
        <v>2177084</v>
      </c>
    </row>
    <row r="6587" spans="1:7" hidden="1">
      <c r="A6587" t="s">
        <v>132</v>
      </c>
      <c r="B6587">
        <v>20241212</v>
      </c>
      <c r="C6587">
        <v>490114</v>
      </c>
      <c r="D6587" t="s">
        <v>6190</v>
      </c>
      <c r="E6587" t="s">
        <v>8342</v>
      </c>
      <c r="F6587">
        <v>92</v>
      </c>
      <c r="G6587">
        <v>49626754</v>
      </c>
    </row>
    <row r="6588" spans="1:7" hidden="1">
      <c r="A6588" t="s">
        <v>132</v>
      </c>
      <c r="B6588">
        <v>20241212</v>
      </c>
      <c r="C6588">
        <v>490114</v>
      </c>
      <c r="D6588" t="s">
        <v>6190</v>
      </c>
      <c r="E6588" t="s">
        <v>1124</v>
      </c>
      <c r="F6588">
        <v>9</v>
      </c>
      <c r="G6588">
        <v>-133860</v>
      </c>
    </row>
    <row r="6589" spans="1:7" hidden="1">
      <c r="A6589" t="s">
        <v>132</v>
      </c>
      <c r="B6589">
        <v>20241212</v>
      </c>
      <c r="C6589">
        <v>490114</v>
      </c>
      <c r="D6589" t="s">
        <v>6190</v>
      </c>
      <c r="E6589" t="s">
        <v>1186</v>
      </c>
      <c r="F6589">
        <v>150</v>
      </c>
      <c r="G6589">
        <v>24305788</v>
      </c>
    </row>
    <row r="6590" spans="1:7" hidden="1">
      <c r="A6590" t="s">
        <v>132</v>
      </c>
      <c r="B6590">
        <v>20241212</v>
      </c>
      <c r="C6590">
        <v>490114</v>
      </c>
      <c r="D6590" t="s">
        <v>6190</v>
      </c>
      <c r="E6590" t="s">
        <v>1582</v>
      </c>
      <c r="F6590">
        <v>150</v>
      </c>
      <c r="G6590">
        <v>-461145</v>
      </c>
    </row>
    <row r="6591" spans="1:7" hidden="1">
      <c r="A6591" t="s">
        <v>132</v>
      </c>
      <c r="B6591">
        <v>20241212</v>
      </c>
      <c r="C6591">
        <v>490114</v>
      </c>
      <c r="D6591" t="s">
        <v>6190</v>
      </c>
      <c r="E6591" t="s">
        <v>8333</v>
      </c>
      <c r="F6591">
        <v>0</v>
      </c>
      <c r="G6591">
        <v>-379</v>
      </c>
    </row>
    <row r="6592" spans="1:7" hidden="1">
      <c r="A6592" t="s">
        <v>132</v>
      </c>
      <c r="B6592">
        <v>20241212</v>
      </c>
      <c r="C6592">
        <v>490114</v>
      </c>
      <c r="D6592" t="s">
        <v>6190</v>
      </c>
      <c r="E6592" t="s">
        <v>1583</v>
      </c>
      <c r="F6592">
        <v>3</v>
      </c>
      <c r="G6592">
        <v>-151759</v>
      </c>
    </row>
    <row r="6593" spans="1:7" hidden="1">
      <c r="A6593" t="s">
        <v>132</v>
      </c>
      <c r="B6593">
        <v>20241212</v>
      </c>
      <c r="C6593">
        <v>490114</v>
      </c>
      <c r="D6593" t="s">
        <v>6190</v>
      </c>
      <c r="E6593" t="s">
        <v>1207</v>
      </c>
      <c r="F6593">
        <v>0</v>
      </c>
      <c r="G6593">
        <v>-5587</v>
      </c>
    </row>
    <row r="6594" spans="1:7" hidden="1">
      <c r="A6594" t="s">
        <v>132</v>
      </c>
      <c r="B6594">
        <v>20241212</v>
      </c>
      <c r="C6594">
        <v>490114</v>
      </c>
      <c r="D6594" t="s">
        <v>6190</v>
      </c>
      <c r="E6594" t="s">
        <v>8358</v>
      </c>
      <c r="F6594">
        <v>0</v>
      </c>
      <c r="G6594">
        <v>-17688072</v>
      </c>
    </row>
    <row r="6595" spans="1:7" hidden="1">
      <c r="A6595" t="s">
        <v>132</v>
      </c>
      <c r="B6595">
        <v>20241213</v>
      </c>
      <c r="C6595">
        <v>490114</v>
      </c>
      <c r="D6595" t="s">
        <v>6190</v>
      </c>
      <c r="E6595" t="s">
        <v>1184</v>
      </c>
      <c r="F6595">
        <v>0</v>
      </c>
      <c r="G6595">
        <v>-339139</v>
      </c>
    </row>
    <row r="6596" spans="1:7" hidden="1">
      <c r="A6596" t="s">
        <v>132</v>
      </c>
      <c r="B6596">
        <v>20241213</v>
      </c>
      <c r="C6596">
        <v>490114</v>
      </c>
      <c r="D6596" t="s">
        <v>6190</v>
      </c>
      <c r="E6596" t="s">
        <v>1581</v>
      </c>
      <c r="F6596">
        <v>70</v>
      </c>
      <c r="G6596">
        <v>-22086145</v>
      </c>
    </row>
    <row r="6597" spans="1:7" hidden="1">
      <c r="A6597" t="s">
        <v>132</v>
      </c>
      <c r="B6597">
        <v>20241213</v>
      </c>
      <c r="C6597">
        <v>490114</v>
      </c>
      <c r="D6597" t="s">
        <v>6190</v>
      </c>
      <c r="E6597" t="s">
        <v>1085</v>
      </c>
      <c r="F6597">
        <v>0</v>
      </c>
      <c r="G6597">
        <v>-2337578</v>
      </c>
    </row>
    <row r="6598" spans="1:7" hidden="1">
      <c r="A6598" t="s">
        <v>132</v>
      </c>
      <c r="B6598">
        <v>20241213</v>
      </c>
      <c r="C6598">
        <v>490114</v>
      </c>
      <c r="D6598" t="s">
        <v>6190</v>
      </c>
      <c r="E6598" t="s">
        <v>1194</v>
      </c>
      <c r="F6598">
        <v>0</v>
      </c>
      <c r="G6598">
        <v>-57952200</v>
      </c>
    </row>
    <row r="6599" spans="1:7" hidden="1">
      <c r="A6599" t="s">
        <v>132</v>
      </c>
      <c r="B6599">
        <v>20241213</v>
      </c>
      <c r="C6599">
        <v>490114</v>
      </c>
      <c r="D6599" t="s">
        <v>6190</v>
      </c>
      <c r="E6599" t="s">
        <v>1181</v>
      </c>
      <c r="F6599">
        <v>48</v>
      </c>
      <c r="G6599">
        <v>8903003</v>
      </c>
    </row>
    <row r="6600" spans="1:7" hidden="1">
      <c r="A6600" t="s">
        <v>132</v>
      </c>
      <c r="B6600">
        <v>20241213</v>
      </c>
      <c r="C6600">
        <v>490114</v>
      </c>
      <c r="D6600" t="s">
        <v>6190</v>
      </c>
      <c r="E6600" t="s">
        <v>1084</v>
      </c>
      <c r="F6600">
        <v>54</v>
      </c>
      <c r="G6600">
        <v>12588343</v>
      </c>
    </row>
    <row r="6601" spans="1:7" hidden="1">
      <c r="A6601" t="s">
        <v>132</v>
      </c>
      <c r="B6601">
        <v>20241213</v>
      </c>
      <c r="C6601">
        <v>490114</v>
      </c>
      <c r="D6601" t="s">
        <v>6190</v>
      </c>
      <c r="E6601" t="s">
        <v>1035</v>
      </c>
      <c r="F6601">
        <v>496</v>
      </c>
      <c r="G6601">
        <v>11113984</v>
      </c>
    </row>
    <row r="6602" spans="1:7" hidden="1">
      <c r="A6602" t="s">
        <v>132</v>
      </c>
      <c r="B6602">
        <v>20241213</v>
      </c>
      <c r="C6602">
        <v>490114</v>
      </c>
      <c r="D6602" t="s">
        <v>6190</v>
      </c>
      <c r="E6602" t="s">
        <v>1066</v>
      </c>
      <c r="F6602">
        <v>93</v>
      </c>
      <c r="G6602">
        <v>10615552</v>
      </c>
    </row>
    <row r="6603" spans="1:7" hidden="1">
      <c r="A6603" t="s">
        <v>132</v>
      </c>
      <c r="B6603">
        <v>20241213</v>
      </c>
      <c r="C6603">
        <v>490114</v>
      </c>
      <c r="D6603" t="s">
        <v>6190</v>
      </c>
      <c r="E6603" t="s">
        <v>1064</v>
      </c>
      <c r="F6603">
        <v>0</v>
      </c>
      <c r="G6603">
        <v>-771224</v>
      </c>
    </row>
    <row r="6604" spans="1:7" hidden="1">
      <c r="A6604" t="s">
        <v>132</v>
      </c>
      <c r="B6604">
        <v>20241213</v>
      </c>
      <c r="C6604">
        <v>490114</v>
      </c>
      <c r="D6604" t="s">
        <v>6190</v>
      </c>
      <c r="E6604" t="s">
        <v>1092</v>
      </c>
      <c r="F6604">
        <v>0</v>
      </c>
      <c r="G6604">
        <v>-17321939</v>
      </c>
    </row>
    <row r="6605" spans="1:7" hidden="1">
      <c r="A6605" t="s">
        <v>132</v>
      </c>
      <c r="B6605">
        <v>20241213</v>
      </c>
      <c r="C6605">
        <v>490114</v>
      </c>
      <c r="D6605" t="s">
        <v>6190</v>
      </c>
      <c r="E6605" t="s">
        <v>9048</v>
      </c>
      <c r="F6605">
        <v>38</v>
      </c>
      <c r="G6605">
        <v>2177122</v>
      </c>
    </row>
    <row r="6606" spans="1:7" hidden="1">
      <c r="A6606" t="s">
        <v>132</v>
      </c>
      <c r="B6606">
        <v>20241213</v>
      </c>
      <c r="C6606">
        <v>490114</v>
      </c>
      <c r="D6606" t="s">
        <v>6190</v>
      </c>
      <c r="E6606" t="s">
        <v>8342</v>
      </c>
      <c r="F6606">
        <v>93</v>
      </c>
      <c r="G6606">
        <v>49626847</v>
      </c>
    </row>
    <row r="6607" spans="1:7" hidden="1">
      <c r="A6607" t="s">
        <v>132</v>
      </c>
      <c r="B6607">
        <v>20241213</v>
      </c>
      <c r="C6607">
        <v>490114</v>
      </c>
      <c r="D6607" t="s">
        <v>6190</v>
      </c>
      <c r="E6607" t="s">
        <v>1124</v>
      </c>
      <c r="F6607">
        <v>9</v>
      </c>
      <c r="G6607">
        <v>-133851</v>
      </c>
    </row>
    <row r="6608" spans="1:7" hidden="1">
      <c r="A6608" t="s">
        <v>132</v>
      </c>
      <c r="B6608">
        <v>20241213</v>
      </c>
      <c r="C6608">
        <v>490114</v>
      </c>
      <c r="D6608" t="s">
        <v>6190</v>
      </c>
      <c r="E6608" t="s">
        <v>1186</v>
      </c>
      <c r="F6608">
        <v>151</v>
      </c>
      <c r="G6608">
        <v>24305939</v>
      </c>
    </row>
    <row r="6609" spans="1:7" hidden="1">
      <c r="A6609" t="s">
        <v>132</v>
      </c>
      <c r="B6609">
        <v>20241213</v>
      </c>
      <c r="C6609">
        <v>490114</v>
      </c>
      <c r="D6609" t="s">
        <v>6190</v>
      </c>
      <c r="E6609" t="s">
        <v>1582</v>
      </c>
      <c r="F6609">
        <v>151</v>
      </c>
      <c r="G6609">
        <v>-460994</v>
      </c>
    </row>
    <row r="6610" spans="1:7" hidden="1">
      <c r="A6610" t="s">
        <v>132</v>
      </c>
      <c r="B6610">
        <v>20241213</v>
      </c>
      <c r="C6610">
        <v>490114</v>
      </c>
      <c r="D6610" t="s">
        <v>6190</v>
      </c>
      <c r="E6610" t="s">
        <v>8333</v>
      </c>
      <c r="F6610">
        <v>0</v>
      </c>
      <c r="G6610">
        <v>-379</v>
      </c>
    </row>
    <row r="6611" spans="1:7" hidden="1">
      <c r="A6611" t="s">
        <v>132</v>
      </c>
      <c r="B6611">
        <v>20241213</v>
      </c>
      <c r="C6611">
        <v>490114</v>
      </c>
      <c r="D6611" t="s">
        <v>6190</v>
      </c>
      <c r="E6611" t="s">
        <v>1583</v>
      </c>
      <c r="F6611">
        <v>3</v>
      </c>
      <c r="G6611">
        <v>-151756</v>
      </c>
    </row>
    <row r="6612" spans="1:7" hidden="1">
      <c r="A6612" t="s">
        <v>132</v>
      </c>
      <c r="B6612">
        <v>20241213</v>
      </c>
      <c r="C6612">
        <v>490114</v>
      </c>
      <c r="D6612" t="s">
        <v>6190</v>
      </c>
      <c r="E6612" t="s">
        <v>1207</v>
      </c>
      <c r="F6612">
        <v>0</v>
      </c>
      <c r="G6612">
        <v>-5587</v>
      </c>
    </row>
    <row r="6613" spans="1:7" hidden="1">
      <c r="A6613" t="s">
        <v>132</v>
      </c>
      <c r="B6613">
        <v>20241213</v>
      </c>
      <c r="C6613">
        <v>490114</v>
      </c>
      <c r="D6613" t="s">
        <v>6190</v>
      </c>
      <c r="E6613" t="s">
        <v>8358</v>
      </c>
      <c r="F6613">
        <v>0</v>
      </c>
      <c r="G6613">
        <v>-17688072</v>
      </c>
    </row>
    <row r="6614" spans="1:7" hidden="1">
      <c r="A6614" t="s">
        <v>132</v>
      </c>
      <c r="B6614">
        <v>20241214</v>
      </c>
      <c r="C6614">
        <v>490114</v>
      </c>
      <c r="D6614" t="s">
        <v>6190</v>
      </c>
      <c r="E6614" t="s">
        <v>1184</v>
      </c>
      <c r="F6614">
        <v>0</v>
      </c>
      <c r="G6614">
        <v>-339139</v>
      </c>
    </row>
    <row r="6615" spans="1:7" hidden="1">
      <c r="A6615" t="s">
        <v>132</v>
      </c>
      <c r="B6615">
        <v>20241214</v>
      </c>
      <c r="C6615">
        <v>490114</v>
      </c>
      <c r="D6615" t="s">
        <v>6190</v>
      </c>
      <c r="E6615" t="s">
        <v>1581</v>
      </c>
      <c r="F6615">
        <v>70</v>
      </c>
      <c r="G6615">
        <v>-22086075</v>
      </c>
    </row>
    <row r="6616" spans="1:7" hidden="1">
      <c r="A6616" t="s">
        <v>132</v>
      </c>
      <c r="B6616">
        <v>20241214</v>
      </c>
      <c r="C6616">
        <v>490114</v>
      </c>
      <c r="D6616" t="s">
        <v>6190</v>
      </c>
      <c r="E6616" t="s">
        <v>1085</v>
      </c>
      <c r="F6616">
        <v>0</v>
      </c>
      <c r="G6616">
        <v>-2337578</v>
      </c>
    </row>
    <row r="6617" spans="1:7" hidden="1">
      <c r="A6617" t="s">
        <v>132</v>
      </c>
      <c r="B6617">
        <v>20241214</v>
      </c>
      <c r="C6617">
        <v>490114</v>
      </c>
      <c r="D6617" t="s">
        <v>6190</v>
      </c>
      <c r="E6617" t="s">
        <v>1194</v>
      </c>
      <c r="F6617">
        <v>0</v>
      </c>
      <c r="G6617">
        <v>-57952200</v>
      </c>
    </row>
    <row r="6618" spans="1:7" hidden="1">
      <c r="A6618" t="s">
        <v>132</v>
      </c>
      <c r="B6618">
        <v>20241214</v>
      </c>
      <c r="C6618">
        <v>490114</v>
      </c>
      <c r="D6618" t="s">
        <v>6190</v>
      </c>
      <c r="E6618" t="s">
        <v>1181</v>
      </c>
      <c r="F6618">
        <v>48</v>
      </c>
      <c r="G6618">
        <v>8903051</v>
      </c>
    </row>
    <row r="6619" spans="1:7" hidden="1">
      <c r="A6619" t="s">
        <v>132</v>
      </c>
      <c r="B6619">
        <v>20241214</v>
      </c>
      <c r="C6619">
        <v>490114</v>
      </c>
      <c r="D6619" t="s">
        <v>6190</v>
      </c>
      <c r="E6619" t="s">
        <v>1084</v>
      </c>
      <c r="F6619">
        <v>54</v>
      </c>
      <c r="G6619">
        <v>12588397</v>
      </c>
    </row>
    <row r="6620" spans="1:7" hidden="1">
      <c r="A6620" t="s">
        <v>132</v>
      </c>
      <c r="B6620">
        <v>20241214</v>
      </c>
      <c r="C6620">
        <v>490114</v>
      </c>
      <c r="D6620" t="s">
        <v>6190</v>
      </c>
      <c r="E6620" t="s">
        <v>1035</v>
      </c>
      <c r="F6620">
        <v>496</v>
      </c>
      <c r="G6620">
        <v>11114480</v>
      </c>
    </row>
    <row r="6621" spans="1:7" hidden="1">
      <c r="A6621" t="s">
        <v>132</v>
      </c>
      <c r="B6621">
        <v>20241214</v>
      </c>
      <c r="C6621">
        <v>490114</v>
      </c>
      <c r="D6621" t="s">
        <v>6190</v>
      </c>
      <c r="E6621" t="s">
        <v>1066</v>
      </c>
      <c r="F6621">
        <v>93</v>
      </c>
      <c r="G6621">
        <v>10615645</v>
      </c>
    </row>
    <row r="6622" spans="1:7" hidden="1">
      <c r="A6622" t="s">
        <v>132</v>
      </c>
      <c r="B6622">
        <v>20241214</v>
      </c>
      <c r="C6622">
        <v>490114</v>
      </c>
      <c r="D6622" t="s">
        <v>6190</v>
      </c>
      <c r="E6622" t="s">
        <v>1064</v>
      </c>
      <c r="F6622">
        <v>0</v>
      </c>
      <c r="G6622">
        <v>-771224</v>
      </c>
    </row>
    <row r="6623" spans="1:7" hidden="1">
      <c r="A6623" t="s">
        <v>132</v>
      </c>
      <c r="B6623">
        <v>20241214</v>
      </c>
      <c r="C6623">
        <v>490114</v>
      </c>
      <c r="D6623" t="s">
        <v>6190</v>
      </c>
      <c r="E6623" t="s">
        <v>1092</v>
      </c>
      <c r="F6623">
        <v>0</v>
      </c>
      <c r="G6623">
        <v>-17321939</v>
      </c>
    </row>
    <row r="6624" spans="1:7" hidden="1">
      <c r="A6624" t="s">
        <v>132</v>
      </c>
      <c r="B6624">
        <v>20241214</v>
      </c>
      <c r="C6624">
        <v>490114</v>
      </c>
      <c r="D6624" t="s">
        <v>6190</v>
      </c>
      <c r="E6624" t="s">
        <v>9048</v>
      </c>
      <c r="F6624">
        <v>38</v>
      </c>
      <c r="G6624">
        <v>2177160</v>
      </c>
    </row>
    <row r="6625" spans="1:7" hidden="1">
      <c r="A6625" t="s">
        <v>132</v>
      </c>
      <c r="B6625">
        <v>20241214</v>
      </c>
      <c r="C6625">
        <v>490114</v>
      </c>
      <c r="D6625" t="s">
        <v>6190</v>
      </c>
      <c r="E6625" t="s">
        <v>8342</v>
      </c>
      <c r="F6625">
        <v>93</v>
      </c>
      <c r="G6625">
        <v>49626940</v>
      </c>
    </row>
    <row r="6626" spans="1:7" hidden="1">
      <c r="A6626" t="s">
        <v>132</v>
      </c>
      <c r="B6626">
        <v>20241214</v>
      </c>
      <c r="C6626">
        <v>490114</v>
      </c>
      <c r="D6626" t="s">
        <v>6190</v>
      </c>
      <c r="E6626" t="s">
        <v>1124</v>
      </c>
      <c r="F6626">
        <v>9</v>
      </c>
      <c r="G6626">
        <v>-133842</v>
      </c>
    </row>
    <row r="6627" spans="1:7" hidden="1">
      <c r="A6627" t="s">
        <v>132</v>
      </c>
      <c r="B6627">
        <v>20241214</v>
      </c>
      <c r="C6627">
        <v>490114</v>
      </c>
      <c r="D6627" t="s">
        <v>6190</v>
      </c>
      <c r="E6627" t="s">
        <v>1186</v>
      </c>
      <c r="F6627">
        <v>151</v>
      </c>
      <c r="G6627">
        <v>24306090</v>
      </c>
    </row>
    <row r="6628" spans="1:7" hidden="1">
      <c r="A6628" t="s">
        <v>132</v>
      </c>
      <c r="B6628">
        <v>20241214</v>
      </c>
      <c r="C6628">
        <v>490114</v>
      </c>
      <c r="D6628" t="s">
        <v>6190</v>
      </c>
      <c r="E6628" t="s">
        <v>1582</v>
      </c>
      <c r="F6628">
        <v>151</v>
      </c>
      <c r="G6628">
        <v>-460843</v>
      </c>
    </row>
    <row r="6629" spans="1:7" hidden="1">
      <c r="A6629" t="s">
        <v>132</v>
      </c>
      <c r="B6629">
        <v>20241214</v>
      </c>
      <c r="C6629">
        <v>490114</v>
      </c>
      <c r="D6629" t="s">
        <v>6190</v>
      </c>
      <c r="E6629" t="s">
        <v>8333</v>
      </c>
      <c r="F6629">
        <v>0</v>
      </c>
      <c r="G6629">
        <v>-379</v>
      </c>
    </row>
    <row r="6630" spans="1:7" hidden="1">
      <c r="A6630" t="s">
        <v>132</v>
      </c>
      <c r="B6630">
        <v>20241214</v>
      </c>
      <c r="C6630">
        <v>490114</v>
      </c>
      <c r="D6630" t="s">
        <v>6190</v>
      </c>
      <c r="E6630" t="s">
        <v>1583</v>
      </c>
      <c r="F6630">
        <v>3</v>
      </c>
      <c r="G6630">
        <v>-151753</v>
      </c>
    </row>
    <row r="6631" spans="1:7" hidden="1">
      <c r="A6631" t="s">
        <v>132</v>
      </c>
      <c r="B6631">
        <v>20241214</v>
      </c>
      <c r="C6631">
        <v>490114</v>
      </c>
      <c r="D6631" t="s">
        <v>6190</v>
      </c>
      <c r="E6631" t="s">
        <v>1207</v>
      </c>
      <c r="F6631">
        <v>0</v>
      </c>
      <c r="G6631">
        <v>-5587</v>
      </c>
    </row>
    <row r="6632" spans="1:7" hidden="1">
      <c r="A6632" t="s">
        <v>132</v>
      </c>
      <c r="B6632">
        <v>20241214</v>
      </c>
      <c r="C6632">
        <v>490114</v>
      </c>
      <c r="D6632" t="s">
        <v>6190</v>
      </c>
      <c r="E6632" t="s">
        <v>8358</v>
      </c>
      <c r="F6632">
        <v>0</v>
      </c>
      <c r="G6632">
        <v>-17688072</v>
      </c>
    </row>
    <row r="6633" spans="1:7" hidden="1">
      <c r="A6633" t="s">
        <v>132</v>
      </c>
      <c r="B6633">
        <v>20241215</v>
      </c>
      <c r="C6633">
        <v>490114</v>
      </c>
      <c r="D6633" t="s">
        <v>6190</v>
      </c>
      <c r="E6633" t="s">
        <v>1184</v>
      </c>
      <c r="F6633">
        <v>0</v>
      </c>
      <c r="G6633">
        <v>-339139</v>
      </c>
    </row>
    <row r="6634" spans="1:7" hidden="1">
      <c r="A6634" t="s">
        <v>132</v>
      </c>
      <c r="B6634">
        <v>20241215</v>
      </c>
      <c r="C6634">
        <v>490114</v>
      </c>
      <c r="D6634" t="s">
        <v>6190</v>
      </c>
      <c r="E6634" t="s">
        <v>1581</v>
      </c>
      <c r="F6634">
        <v>70</v>
      </c>
      <c r="G6634">
        <v>-22086005</v>
      </c>
    </row>
    <row r="6635" spans="1:7" hidden="1">
      <c r="A6635" t="s">
        <v>132</v>
      </c>
      <c r="B6635">
        <v>20241215</v>
      </c>
      <c r="C6635">
        <v>490114</v>
      </c>
      <c r="D6635" t="s">
        <v>6190</v>
      </c>
      <c r="E6635" t="s">
        <v>1085</v>
      </c>
      <c r="F6635">
        <v>0</v>
      </c>
      <c r="G6635">
        <v>-2337578</v>
      </c>
    </row>
    <row r="6636" spans="1:7" hidden="1">
      <c r="A6636" t="s">
        <v>132</v>
      </c>
      <c r="B6636">
        <v>20241215</v>
      </c>
      <c r="C6636">
        <v>490114</v>
      </c>
      <c r="D6636" t="s">
        <v>6190</v>
      </c>
      <c r="E6636" t="s">
        <v>1194</v>
      </c>
      <c r="F6636">
        <v>0</v>
      </c>
      <c r="G6636">
        <v>-57952200</v>
      </c>
    </row>
    <row r="6637" spans="1:7" hidden="1">
      <c r="A6637" t="s">
        <v>132</v>
      </c>
      <c r="B6637">
        <v>20241215</v>
      </c>
      <c r="C6637">
        <v>490114</v>
      </c>
      <c r="D6637" t="s">
        <v>6190</v>
      </c>
      <c r="E6637" t="s">
        <v>1181</v>
      </c>
      <c r="F6637">
        <v>48</v>
      </c>
      <c r="G6637">
        <v>8903099</v>
      </c>
    </row>
    <row r="6638" spans="1:7" hidden="1">
      <c r="A6638" t="s">
        <v>132</v>
      </c>
      <c r="B6638">
        <v>20241215</v>
      </c>
      <c r="C6638">
        <v>490114</v>
      </c>
      <c r="D6638" t="s">
        <v>6190</v>
      </c>
      <c r="E6638" t="s">
        <v>1084</v>
      </c>
      <c r="F6638">
        <v>54</v>
      </c>
      <c r="G6638">
        <v>12588451</v>
      </c>
    </row>
    <row r="6639" spans="1:7" hidden="1">
      <c r="A6639" t="s">
        <v>132</v>
      </c>
      <c r="B6639">
        <v>20241215</v>
      </c>
      <c r="C6639">
        <v>490114</v>
      </c>
      <c r="D6639" t="s">
        <v>6190</v>
      </c>
      <c r="E6639" t="s">
        <v>1035</v>
      </c>
      <c r="F6639">
        <v>496</v>
      </c>
      <c r="G6639">
        <v>11114976</v>
      </c>
    </row>
    <row r="6640" spans="1:7" hidden="1">
      <c r="A6640" t="s">
        <v>132</v>
      </c>
      <c r="B6640">
        <v>20241215</v>
      </c>
      <c r="C6640">
        <v>490114</v>
      </c>
      <c r="D6640" t="s">
        <v>6190</v>
      </c>
      <c r="E6640" t="s">
        <v>1066</v>
      </c>
      <c r="F6640">
        <v>93</v>
      </c>
      <c r="G6640">
        <v>10615738</v>
      </c>
    </row>
    <row r="6641" spans="1:7" hidden="1">
      <c r="A6641" t="s">
        <v>132</v>
      </c>
      <c r="B6641">
        <v>20241215</v>
      </c>
      <c r="C6641">
        <v>490114</v>
      </c>
      <c r="D6641" t="s">
        <v>6190</v>
      </c>
      <c r="E6641" t="s">
        <v>1064</v>
      </c>
      <c r="F6641">
        <v>0</v>
      </c>
      <c r="G6641">
        <v>-771224</v>
      </c>
    </row>
    <row r="6642" spans="1:7" hidden="1">
      <c r="A6642" t="s">
        <v>132</v>
      </c>
      <c r="B6642">
        <v>20241215</v>
      </c>
      <c r="C6642">
        <v>490114</v>
      </c>
      <c r="D6642" t="s">
        <v>6190</v>
      </c>
      <c r="E6642" t="s">
        <v>1092</v>
      </c>
      <c r="F6642">
        <v>0</v>
      </c>
      <c r="G6642">
        <v>-17321939</v>
      </c>
    </row>
    <row r="6643" spans="1:7" hidden="1">
      <c r="A6643" t="s">
        <v>132</v>
      </c>
      <c r="B6643">
        <v>20241215</v>
      </c>
      <c r="C6643">
        <v>490114</v>
      </c>
      <c r="D6643" t="s">
        <v>6190</v>
      </c>
      <c r="E6643" t="s">
        <v>9048</v>
      </c>
      <c r="F6643">
        <v>38</v>
      </c>
      <c r="G6643">
        <v>2177198</v>
      </c>
    </row>
    <row r="6644" spans="1:7" hidden="1">
      <c r="A6644" t="s">
        <v>132</v>
      </c>
      <c r="B6644">
        <v>20241215</v>
      </c>
      <c r="C6644">
        <v>490114</v>
      </c>
      <c r="D6644" t="s">
        <v>6190</v>
      </c>
      <c r="E6644" t="s">
        <v>8342</v>
      </c>
      <c r="F6644">
        <v>93</v>
      </c>
      <c r="G6644">
        <v>49627033</v>
      </c>
    </row>
    <row r="6645" spans="1:7" hidden="1">
      <c r="A6645" t="s">
        <v>132</v>
      </c>
      <c r="B6645">
        <v>20241215</v>
      </c>
      <c r="C6645">
        <v>490114</v>
      </c>
      <c r="D6645" t="s">
        <v>6190</v>
      </c>
      <c r="E6645" t="s">
        <v>1124</v>
      </c>
      <c r="F6645">
        <v>9</v>
      </c>
      <c r="G6645">
        <v>-133833</v>
      </c>
    </row>
    <row r="6646" spans="1:7" hidden="1">
      <c r="A6646" t="s">
        <v>132</v>
      </c>
      <c r="B6646">
        <v>20241215</v>
      </c>
      <c r="C6646">
        <v>490114</v>
      </c>
      <c r="D6646" t="s">
        <v>6190</v>
      </c>
      <c r="E6646" t="s">
        <v>1186</v>
      </c>
      <c r="F6646">
        <v>151</v>
      </c>
      <c r="G6646">
        <v>24306241</v>
      </c>
    </row>
    <row r="6647" spans="1:7" hidden="1">
      <c r="A6647" t="s">
        <v>132</v>
      </c>
      <c r="B6647">
        <v>20241215</v>
      </c>
      <c r="C6647">
        <v>490114</v>
      </c>
      <c r="D6647" t="s">
        <v>6190</v>
      </c>
      <c r="E6647" t="s">
        <v>1582</v>
      </c>
      <c r="F6647">
        <v>151</v>
      </c>
      <c r="G6647">
        <v>-460692</v>
      </c>
    </row>
    <row r="6648" spans="1:7" hidden="1">
      <c r="A6648" t="s">
        <v>132</v>
      </c>
      <c r="B6648">
        <v>20241215</v>
      </c>
      <c r="C6648">
        <v>490114</v>
      </c>
      <c r="D6648" t="s">
        <v>6190</v>
      </c>
      <c r="E6648" t="s">
        <v>8333</v>
      </c>
      <c r="F6648">
        <v>0</v>
      </c>
      <c r="G6648">
        <v>-379</v>
      </c>
    </row>
    <row r="6649" spans="1:7" hidden="1">
      <c r="A6649" t="s">
        <v>132</v>
      </c>
      <c r="B6649">
        <v>20241215</v>
      </c>
      <c r="C6649">
        <v>490114</v>
      </c>
      <c r="D6649" t="s">
        <v>6190</v>
      </c>
      <c r="E6649" t="s">
        <v>1583</v>
      </c>
      <c r="F6649">
        <v>3</v>
      </c>
      <c r="G6649">
        <v>-151750</v>
      </c>
    </row>
    <row r="6650" spans="1:7" hidden="1">
      <c r="A6650" t="s">
        <v>132</v>
      </c>
      <c r="B6650">
        <v>20241215</v>
      </c>
      <c r="C6650">
        <v>490114</v>
      </c>
      <c r="D6650" t="s">
        <v>6190</v>
      </c>
      <c r="E6650" t="s">
        <v>1207</v>
      </c>
      <c r="F6650">
        <v>0</v>
      </c>
      <c r="G6650">
        <v>-5587</v>
      </c>
    </row>
    <row r="6651" spans="1:7" hidden="1">
      <c r="A6651" t="s">
        <v>132</v>
      </c>
      <c r="B6651">
        <v>20241215</v>
      </c>
      <c r="C6651">
        <v>490114</v>
      </c>
      <c r="D6651" t="s">
        <v>6190</v>
      </c>
      <c r="E6651" t="s">
        <v>8358</v>
      </c>
      <c r="F6651">
        <v>0</v>
      </c>
      <c r="G6651">
        <v>-17688072</v>
      </c>
    </row>
    <row r="6652" spans="1:7" hidden="1">
      <c r="A6652" t="s">
        <v>132</v>
      </c>
      <c r="B6652">
        <v>20241216</v>
      </c>
      <c r="C6652">
        <v>490114</v>
      </c>
      <c r="D6652" t="s">
        <v>6190</v>
      </c>
      <c r="E6652" t="s">
        <v>1184</v>
      </c>
      <c r="F6652">
        <v>0</v>
      </c>
      <c r="G6652">
        <v>-339139</v>
      </c>
    </row>
    <row r="6653" spans="1:7" hidden="1">
      <c r="A6653" t="s">
        <v>132</v>
      </c>
      <c r="B6653">
        <v>20241216</v>
      </c>
      <c r="C6653">
        <v>490114</v>
      </c>
      <c r="D6653" t="s">
        <v>6190</v>
      </c>
      <c r="E6653" t="s">
        <v>1581</v>
      </c>
      <c r="F6653">
        <v>70</v>
      </c>
      <c r="G6653">
        <v>-22085935</v>
      </c>
    </row>
    <row r="6654" spans="1:7" hidden="1">
      <c r="A6654" t="s">
        <v>132</v>
      </c>
      <c r="B6654">
        <v>20241216</v>
      </c>
      <c r="C6654">
        <v>490114</v>
      </c>
      <c r="D6654" t="s">
        <v>6190</v>
      </c>
      <c r="E6654" t="s">
        <v>1085</v>
      </c>
      <c r="F6654">
        <v>0</v>
      </c>
      <c r="G6654">
        <v>-2337578</v>
      </c>
    </row>
    <row r="6655" spans="1:7" hidden="1">
      <c r="A6655" t="s">
        <v>132</v>
      </c>
      <c r="B6655">
        <v>20241216</v>
      </c>
      <c r="C6655">
        <v>490114</v>
      </c>
      <c r="D6655" t="s">
        <v>6190</v>
      </c>
      <c r="E6655" t="s">
        <v>1194</v>
      </c>
      <c r="F6655">
        <v>0</v>
      </c>
      <c r="G6655">
        <v>-57952200</v>
      </c>
    </row>
    <row r="6656" spans="1:7" hidden="1">
      <c r="A6656" t="s">
        <v>132</v>
      </c>
      <c r="B6656">
        <v>20241216</v>
      </c>
      <c r="C6656">
        <v>490114</v>
      </c>
      <c r="D6656" t="s">
        <v>6190</v>
      </c>
      <c r="E6656" t="s">
        <v>1181</v>
      </c>
      <c r="F6656">
        <v>47</v>
      </c>
      <c r="G6656">
        <v>8903146</v>
      </c>
    </row>
    <row r="6657" spans="1:7" hidden="1">
      <c r="A6657" t="s">
        <v>132</v>
      </c>
      <c r="B6657">
        <v>20241216</v>
      </c>
      <c r="C6657">
        <v>490114</v>
      </c>
      <c r="D6657" t="s">
        <v>6190</v>
      </c>
      <c r="E6657" t="s">
        <v>1084</v>
      </c>
      <c r="F6657">
        <v>54</v>
      </c>
      <c r="G6657">
        <v>12588505</v>
      </c>
    </row>
    <row r="6658" spans="1:7" hidden="1">
      <c r="A6658" t="s">
        <v>132</v>
      </c>
      <c r="B6658">
        <v>20241216</v>
      </c>
      <c r="C6658">
        <v>490114</v>
      </c>
      <c r="D6658" t="s">
        <v>6190</v>
      </c>
      <c r="E6658" t="s">
        <v>1035</v>
      </c>
      <c r="F6658">
        <v>492</v>
      </c>
      <c r="G6658">
        <v>11115468</v>
      </c>
    </row>
    <row r="6659" spans="1:7" hidden="1">
      <c r="A6659" t="s">
        <v>132</v>
      </c>
      <c r="B6659">
        <v>20241216</v>
      </c>
      <c r="C6659">
        <v>490114</v>
      </c>
      <c r="D6659" t="s">
        <v>6190</v>
      </c>
      <c r="E6659" t="s">
        <v>1066</v>
      </c>
      <c r="F6659">
        <v>92</v>
      </c>
      <c r="G6659">
        <v>10615830</v>
      </c>
    </row>
    <row r="6660" spans="1:7" hidden="1">
      <c r="A6660" t="s">
        <v>132</v>
      </c>
      <c r="B6660">
        <v>20241216</v>
      </c>
      <c r="C6660">
        <v>490114</v>
      </c>
      <c r="D6660" t="s">
        <v>6190</v>
      </c>
      <c r="E6660" t="s">
        <v>1064</v>
      </c>
      <c r="F6660">
        <v>0</v>
      </c>
      <c r="G6660">
        <v>-771224</v>
      </c>
    </row>
    <row r="6661" spans="1:7" hidden="1">
      <c r="A6661" t="s">
        <v>132</v>
      </c>
      <c r="B6661">
        <v>20241216</v>
      </c>
      <c r="C6661">
        <v>490114</v>
      </c>
      <c r="D6661" t="s">
        <v>6190</v>
      </c>
      <c r="E6661" t="s">
        <v>1092</v>
      </c>
      <c r="F6661">
        <v>0</v>
      </c>
      <c r="G6661">
        <v>-17321939</v>
      </c>
    </row>
    <row r="6662" spans="1:7" hidden="1">
      <c r="A6662" t="s">
        <v>132</v>
      </c>
      <c r="B6662">
        <v>20241216</v>
      </c>
      <c r="C6662">
        <v>490114</v>
      </c>
      <c r="D6662" t="s">
        <v>6190</v>
      </c>
      <c r="E6662" t="s">
        <v>9048</v>
      </c>
      <c r="F6662">
        <v>38</v>
      </c>
      <c r="G6662">
        <v>2177236</v>
      </c>
    </row>
    <row r="6663" spans="1:7" hidden="1">
      <c r="A6663" t="s">
        <v>132</v>
      </c>
      <c r="B6663">
        <v>20241216</v>
      </c>
      <c r="C6663">
        <v>490114</v>
      </c>
      <c r="D6663" t="s">
        <v>6190</v>
      </c>
      <c r="E6663" t="s">
        <v>8342</v>
      </c>
      <c r="F6663">
        <v>92</v>
      </c>
      <c r="G6663">
        <v>49627125</v>
      </c>
    </row>
    <row r="6664" spans="1:7" hidden="1">
      <c r="A6664" t="s">
        <v>132</v>
      </c>
      <c r="B6664">
        <v>20241216</v>
      </c>
      <c r="C6664">
        <v>490114</v>
      </c>
      <c r="D6664" t="s">
        <v>6190</v>
      </c>
      <c r="E6664" t="s">
        <v>1124</v>
      </c>
      <c r="F6664">
        <v>9</v>
      </c>
      <c r="G6664">
        <v>-133824</v>
      </c>
    </row>
    <row r="6665" spans="1:7" hidden="1">
      <c r="A6665" t="s">
        <v>132</v>
      </c>
      <c r="B6665">
        <v>20241216</v>
      </c>
      <c r="C6665">
        <v>490114</v>
      </c>
      <c r="D6665" t="s">
        <v>6190</v>
      </c>
      <c r="E6665" t="s">
        <v>1186</v>
      </c>
      <c r="F6665">
        <v>150</v>
      </c>
      <c r="G6665">
        <v>24306391</v>
      </c>
    </row>
    <row r="6666" spans="1:7" hidden="1">
      <c r="A6666" t="s">
        <v>132</v>
      </c>
      <c r="B6666">
        <v>20241216</v>
      </c>
      <c r="C6666">
        <v>490114</v>
      </c>
      <c r="D6666" t="s">
        <v>6190</v>
      </c>
      <c r="E6666" t="s">
        <v>1582</v>
      </c>
      <c r="F6666">
        <v>150</v>
      </c>
      <c r="G6666">
        <v>-460542</v>
      </c>
    </row>
    <row r="6667" spans="1:7" hidden="1">
      <c r="A6667" t="s">
        <v>132</v>
      </c>
      <c r="B6667">
        <v>20241216</v>
      </c>
      <c r="C6667">
        <v>490114</v>
      </c>
      <c r="D6667" t="s">
        <v>6190</v>
      </c>
      <c r="E6667" t="s">
        <v>8333</v>
      </c>
      <c r="F6667">
        <v>0</v>
      </c>
      <c r="G6667">
        <v>-379</v>
      </c>
    </row>
    <row r="6668" spans="1:7" hidden="1">
      <c r="A6668" t="s">
        <v>132</v>
      </c>
      <c r="B6668">
        <v>20241216</v>
      </c>
      <c r="C6668">
        <v>490114</v>
      </c>
      <c r="D6668" t="s">
        <v>6190</v>
      </c>
      <c r="E6668" t="s">
        <v>1583</v>
      </c>
      <c r="F6668">
        <v>3</v>
      </c>
      <c r="G6668">
        <v>-151747</v>
      </c>
    </row>
    <row r="6669" spans="1:7" hidden="1">
      <c r="A6669" t="s">
        <v>132</v>
      </c>
      <c r="B6669">
        <v>20241216</v>
      </c>
      <c r="C6669">
        <v>490114</v>
      </c>
      <c r="D6669" t="s">
        <v>6190</v>
      </c>
      <c r="E6669" t="s">
        <v>1207</v>
      </c>
      <c r="F6669">
        <v>0</v>
      </c>
      <c r="G6669">
        <v>-5587</v>
      </c>
    </row>
    <row r="6670" spans="1:7" hidden="1">
      <c r="A6670" t="s">
        <v>132</v>
      </c>
      <c r="B6670">
        <v>20241216</v>
      </c>
      <c r="C6670">
        <v>490114</v>
      </c>
      <c r="D6670" t="s">
        <v>6190</v>
      </c>
      <c r="E6670" t="s">
        <v>8358</v>
      </c>
      <c r="F6670">
        <v>0</v>
      </c>
      <c r="G6670">
        <v>-17688072</v>
      </c>
    </row>
    <row r="6671" spans="1:7" hidden="1">
      <c r="A6671" t="s">
        <v>132</v>
      </c>
      <c r="B6671">
        <v>20241217</v>
      </c>
      <c r="C6671">
        <v>490114</v>
      </c>
      <c r="D6671" t="s">
        <v>6190</v>
      </c>
      <c r="E6671" t="s">
        <v>1184</v>
      </c>
      <c r="F6671">
        <v>0</v>
      </c>
      <c r="G6671">
        <v>-339139</v>
      </c>
    </row>
    <row r="6672" spans="1:7" hidden="1">
      <c r="A6672" t="s">
        <v>132</v>
      </c>
      <c r="B6672">
        <v>20241217</v>
      </c>
      <c r="C6672">
        <v>490114</v>
      </c>
      <c r="D6672" t="s">
        <v>6190</v>
      </c>
      <c r="E6672" t="s">
        <v>1581</v>
      </c>
      <c r="F6672">
        <v>68</v>
      </c>
      <c r="G6672">
        <v>-22085867</v>
      </c>
    </row>
    <row r="6673" spans="1:7" hidden="1">
      <c r="A6673" t="s">
        <v>132</v>
      </c>
      <c r="B6673">
        <v>20241217</v>
      </c>
      <c r="C6673">
        <v>490114</v>
      </c>
      <c r="D6673" t="s">
        <v>6190</v>
      </c>
      <c r="E6673" t="s">
        <v>1085</v>
      </c>
      <c r="F6673">
        <v>0</v>
      </c>
      <c r="G6673">
        <v>-2337578</v>
      </c>
    </row>
    <row r="6674" spans="1:7" hidden="1">
      <c r="A6674" t="s">
        <v>132</v>
      </c>
      <c r="B6674">
        <v>20241217</v>
      </c>
      <c r="C6674">
        <v>490114</v>
      </c>
      <c r="D6674" t="s">
        <v>6190</v>
      </c>
      <c r="E6674" t="s">
        <v>1194</v>
      </c>
      <c r="F6674">
        <v>0</v>
      </c>
      <c r="G6674">
        <v>-57952200</v>
      </c>
    </row>
    <row r="6675" spans="1:7" hidden="1">
      <c r="A6675" t="s">
        <v>132</v>
      </c>
      <c r="B6675">
        <v>20241217</v>
      </c>
      <c r="C6675">
        <v>490114</v>
      </c>
      <c r="D6675" t="s">
        <v>6190</v>
      </c>
      <c r="E6675" t="s">
        <v>1181</v>
      </c>
      <c r="F6675">
        <v>46</v>
      </c>
      <c r="G6675">
        <v>8903192</v>
      </c>
    </row>
    <row r="6676" spans="1:7" hidden="1">
      <c r="A6676" t="s">
        <v>132</v>
      </c>
      <c r="B6676">
        <v>20241217</v>
      </c>
      <c r="C6676">
        <v>490114</v>
      </c>
      <c r="D6676" t="s">
        <v>6190</v>
      </c>
      <c r="E6676" t="s">
        <v>1084</v>
      </c>
      <c r="F6676">
        <v>53</v>
      </c>
      <c r="G6676">
        <v>12588558</v>
      </c>
    </row>
    <row r="6677" spans="1:7" hidden="1">
      <c r="A6677" t="s">
        <v>132</v>
      </c>
      <c r="B6677">
        <v>20241217</v>
      </c>
      <c r="C6677">
        <v>490114</v>
      </c>
      <c r="D6677" t="s">
        <v>6190</v>
      </c>
      <c r="E6677" t="s">
        <v>1035</v>
      </c>
      <c r="F6677">
        <v>483</v>
      </c>
      <c r="G6677">
        <v>11115951</v>
      </c>
    </row>
    <row r="6678" spans="1:7" hidden="1">
      <c r="A6678" t="s">
        <v>132</v>
      </c>
      <c r="B6678">
        <v>20241217</v>
      </c>
      <c r="C6678">
        <v>490114</v>
      </c>
      <c r="D6678" t="s">
        <v>6190</v>
      </c>
      <c r="E6678" t="s">
        <v>1066</v>
      </c>
      <c r="F6678">
        <v>90</v>
      </c>
      <c r="G6678">
        <v>10615920</v>
      </c>
    </row>
    <row r="6679" spans="1:7" hidden="1">
      <c r="A6679" t="s">
        <v>132</v>
      </c>
      <c r="B6679">
        <v>20241217</v>
      </c>
      <c r="C6679">
        <v>490114</v>
      </c>
      <c r="D6679" t="s">
        <v>6190</v>
      </c>
      <c r="E6679" t="s">
        <v>1064</v>
      </c>
      <c r="F6679">
        <v>0</v>
      </c>
      <c r="G6679">
        <v>-771224</v>
      </c>
    </row>
    <row r="6680" spans="1:7" hidden="1">
      <c r="A6680" t="s">
        <v>132</v>
      </c>
      <c r="B6680">
        <v>20241217</v>
      </c>
      <c r="C6680">
        <v>490114</v>
      </c>
      <c r="D6680" t="s">
        <v>6190</v>
      </c>
      <c r="E6680" t="s">
        <v>1092</v>
      </c>
      <c r="F6680">
        <v>0</v>
      </c>
      <c r="G6680">
        <v>-17321939</v>
      </c>
    </row>
    <row r="6681" spans="1:7" hidden="1">
      <c r="A6681" t="s">
        <v>132</v>
      </c>
      <c r="B6681">
        <v>20241217</v>
      </c>
      <c r="C6681">
        <v>490114</v>
      </c>
      <c r="D6681" t="s">
        <v>6190</v>
      </c>
      <c r="E6681" t="s">
        <v>9048</v>
      </c>
      <c r="F6681">
        <v>37</v>
      </c>
      <c r="G6681">
        <v>2177273</v>
      </c>
    </row>
    <row r="6682" spans="1:7" hidden="1">
      <c r="A6682" t="s">
        <v>132</v>
      </c>
      <c r="B6682">
        <v>20241217</v>
      </c>
      <c r="C6682">
        <v>490114</v>
      </c>
      <c r="D6682" t="s">
        <v>6190</v>
      </c>
      <c r="E6682" t="s">
        <v>8342</v>
      </c>
      <c r="F6682">
        <v>90</v>
      </c>
      <c r="G6682">
        <v>49627215</v>
      </c>
    </row>
    <row r="6683" spans="1:7" hidden="1">
      <c r="A6683" t="s">
        <v>132</v>
      </c>
      <c r="B6683">
        <v>20241217</v>
      </c>
      <c r="C6683">
        <v>490114</v>
      </c>
      <c r="D6683" t="s">
        <v>6190</v>
      </c>
      <c r="E6683" t="s">
        <v>1124</v>
      </c>
      <c r="F6683">
        <v>9</v>
      </c>
      <c r="G6683">
        <v>-133815</v>
      </c>
    </row>
    <row r="6684" spans="1:7" hidden="1">
      <c r="A6684" t="s">
        <v>132</v>
      </c>
      <c r="B6684">
        <v>20241217</v>
      </c>
      <c r="C6684">
        <v>490114</v>
      </c>
      <c r="D6684" t="s">
        <v>6190</v>
      </c>
      <c r="E6684" t="s">
        <v>1186</v>
      </c>
      <c r="F6684">
        <v>146</v>
      </c>
      <c r="G6684">
        <v>24306537</v>
      </c>
    </row>
    <row r="6685" spans="1:7" hidden="1">
      <c r="A6685" t="s">
        <v>132</v>
      </c>
      <c r="B6685">
        <v>20241217</v>
      </c>
      <c r="C6685">
        <v>490114</v>
      </c>
      <c r="D6685" t="s">
        <v>6190</v>
      </c>
      <c r="E6685" t="s">
        <v>1582</v>
      </c>
      <c r="F6685">
        <v>146</v>
      </c>
      <c r="G6685">
        <v>-460396</v>
      </c>
    </row>
    <row r="6686" spans="1:7" hidden="1">
      <c r="A6686" t="s">
        <v>132</v>
      </c>
      <c r="B6686">
        <v>20241217</v>
      </c>
      <c r="C6686">
        <v>490114</v>
      </c>
      <c r="D6686" t="s">
        <v>6190</v>
      </c>
      <c r="E6686" t="s">
        <v>8333</v>
      </c>
      <c r="F6686">
        <v>0</v>
      </c>
      <c r="G6686">
        <v>-379</v>
      </c>
    </row>
    <row r="6687" spans="1:7" hidden="1">
      <c r="A6687" t="s">
        <v>132</v>
      </c>
      <c r="B6687">
        <v>20241217</v>
      </c>
      <c r="C6687">
        <v>490114</v>
      </c>
      <c r="D6687" t="s">
        <v>6190</v>
      </c>
      <c r="E6687" t="s">
        <v>1583</v>
      </c>
      <c r="F6687">
        <v>3</v>
      </c>
      <c r="G6687">
        <v>-151744</v>
      </c>
    </row>
    <row r="6688" spans="1:7" hidden="1">
      <c r="A6688" t="s">
        <v>132</v>
      </c>
      <c r="B6688">
        <v>20241217</v>
      </c>
      <c r="C6688">
        <v>490114</v>
      </c>
      <c r="D6688" t="s">
        <v>6190</v>
      </c>
      <c r="E6688" t="s">
        <v>1207</v>
      </c>
      <c r="F6688">
        <v>0</v>
      </c>
      <c r="G6688">
        <v>-5587</v>
      </c>
    </row>
    <row r="6689" spans="1:7" hidden="1">
      <c r="A6689" t="s">
        <v>132</v>
      </c>
      <c r="B6689">
        <v>20241217</v>
      </c>
      <c r="C6689">
        <v>490114</v>
      </c>
      <c r="D6689" t="s">
        <v>6190</v>
      </c>
      <c r="E6689" t="s">
        <v>8358</v>
      </c>
      <c r="F6689">
        <v>0</v>
      </c>
      <c r="G6689">
        <v>-17688072</v>
      </c>
    </row>
    <row r="6690" spans="1:7" hidden="1">
      <c r="A6690" t="s">
        <v>132</v>
      </c>
      <c r="B6690">
        <v>20241218</v>
      </c>
      <c r="C6690">
        <v>490114</v>
      </c>
      <c r="D6690" t="s">
        <v>6190</v>
      </c>
      <c r="E6690" t="s">
        <v>1184</v>
      </c>
      <c r="F6690">
        <v>0</v>
      </c>
      <c r="G6690">
        <v>-339139</v>
      </c>
    </row>
    <row r="6691" spans="1:7" hidden="1">
      <c r="A6691" t="s">
        <v>132</v>
      </c>
      <c r="B6691">
        <v>20241218</v>
      </c>
      <c r="C6691">
        <v>490114</v>
      </c>
      <c r="D6691" t="s">
        <v>6190</v>
      </c>
      <c r="E6691" t="s">
        <v>1581</v>
      </c>
      <c r="F6691">
        <v>70</v>
      </c>
      <c r="G6691">
        <v>-22085797</v>
      </c>
    </row>
    <row r="6692" spans="1:7" hidden="1">
      <c r="A6692" t="s">
        <v>132</v>
      </c>
      <c r="B6692">
        <v>20241218</v>
      </c>
      <c r="C6692">
        <v>490114</v>
      </c>
      <c r="D6692" t="s">
        <v>6190</v>
      </c>
      <c r="E6692" t="s">
        <v>1085</v>
      </c>
      <c r="F6692">
        <v>0</v>
      </c>
      <c r="G6692">
        <v>-2337578</v>
      </c>
    </row>
    <row r="6693" spans="1:7" hidden="1">
      <c r="A6693" t="s">
        <v>132</v>
      </c>
      <c r="B6693">
        <v>20241218</v>
      </c>
      <c r="C6693">
        <v>490114</v>
      </c>
      <c r="D6693" t="s">
        <v>6190</v>
      </c>
      <c r="E6693" t="s">
        <v>1194</v>
      </c>
      <c r="F6693">
        <v>0</v>
      </c>
      <c r="G6693">
        <v>-57952200</v>
      </c>
    </row>
    <row r="6694" spans="1:7" hidden="1">
      <c r="A6694" t="s">
        <v>132</v>
      </c>
      <c r="B6694">
        <v>20241218</v>
      </c>
      <c r="C6694">
        <v>490114</v>
      </c>
      <c r="D6694" t="s">
        <v>6190</v>
      </c>
      <c r="E6694" t="s">
        <v>1181</v>
      </c>
      <c r="F6694">
        <v>48</v>
      </c>
      <c r="G6694">
        <v>8903240</v>
      </c>
    </row>
    <row r="6695" spans="1:7" hidden="1">
      <c r="A6695" t="s">
        <v>132</v>
      </c>
      <c r="B6695">
        <v>20241218</v>
      </c>
      <c r="C6695">
        <v>490114</v>
      </c>
      <c r="D6695" t="s">
        <v>6190</v>
      </c>
      <c r="E6695" t="s">
        <v>1084</v>
      </c>
      <c r="F6695">
        <v>54</v>
      </c>
      <c r="G6695">
        <v>12588612</v>
      </c>
    </row>
    <row r="6696" spans="1:7" hidden="1">
      <c r="A6696" t="s">
        <v>132</v>
      </c>
      <c r="B6696">
        <v>20241218</v>
      </c>
      <c r="C6696">
        <v>490114</v>
      </c>
      <c r="D6696" t="s">
        <v>6190</v>
      </c>
      <c r="E6696" t="s">
        <v>1035</v>
      </c>
      <c r="F6696">
        <v>496</v>
      </c>
      <c r="G6696">
        <v>11116447</v>
      </c>
    </row>
    <row r="6697" spans="1:7" hidden="1">
      <c r="A6697" t="s">
        <v>132</v>
      </c>
      <c r="B6697">
        <v>20241218</v>
      </c>
      <c r="C6697">
        <v>490114</v>
      </c>
      <c r="D6697" t="s">
        <v>6190</v>
      </c>
      <c r="E6697" t="s">
        <v>1066</v>
      </c>
      <c r="F6697">
        <v>92</v>
      </c>
      <c r="G6697">
        <v>10616012</v>
      </c>
    </row>
    <row r="6698" spans="1:7" hidden="1">
      <c r="A6698" t="s">
        <v>132</v>
      </c>
      <c r="B6698">
        <v>20241218</v>
      </c>
      <c r="C6698">
        <v>490114</v>
      </c>
      <c r="D6698" t="s">
        <v>6190</v>
      </c>
      <c r="E6698" t="s">
        <v>1064</v>
      </c>
      <c r="F6698">
        <v>0</v>
      </c>
      <c r="G6698">
        <v>-771224</v>
      </c>
    </row>
    <row r="6699" spans="1:7" hidden="1">
      <c r="A6699" t="s">
        <v>132</v>
      </c>
      <c r="B6699">
        <v>20241218</v>
      </c>
      <c r="C6699">
        <v>490114</v>
      </c>
      <c r="D6699" t="s">
        <v>6190</v>
      </c>
      <c r="E6699" t="s">
        <v>1092</v>
      </c>
      <c r="F6699">
        <v>0</v>
      </c>
      <c r="G6699">
        <v>-17321939</v>
      </c>
    </row>
    <row r="6700" spans="1:7" hidden="1">
      <c r="A6700" t="s">
        <v>132</v>
      </c>
      <c r="B6700">
        <v>20241218</v>
      </c>
      <c r="C6700">
        <v>490114</v>
      </c>
      <c r="D6700" t="s">
        <v>6190</v>
      </c>
      <c r="E6700" t="s">
        <v>9048</v>
      </c>
      <c r="F6700">
        <v>38</v>
      </c>
      <c r="G6700">
        <v>2177311</v>
      </c>
    </row>
    <row r="6701" spans="1:7" hidden="1">
      <c r="A6701" t="s">
        <v>132</v>
      </c>
      <c r="B6701">
        <v>20241218</v>
      </c>
      <c r="C6701">
        <v>490114</v>
      </c>
      <c r="D6701" t="s">
        <v>6190</v>
      </c>
      <c r="E6701" t="s">
        <v>8342</v>
      </c>
      <c r="F6701">
        <v>92</v>
      </c>
      <c r="G6701">
        <v>49627307</v>
      </c>
    </row>
    <row r="6702" spans="1:7" hidden="1">
      <c r="A6702" t="s">
        <v>132</v>
      </c>
      <c r="B6702">
        <v>20241218</v>
      </c>
      <c r="C6702">
        <v>490114</v>
      </c>
      <c r="D6702" t="s">
        <v>6190</v>
      </c>
      <c r="E6702" t="s">
        <v>1124</v>
      </c>
      <c r="F6702">
        <v>9</v>
      </c>
      <c r="G6702">
        <v>-133806</v>
      </c>
    </row>
    <row r="6703" spans="1:7" hidden="1">
      <c r="A6703" t="s">
        <v>132</v>
      </c>
      <c r="B6703">
        <v>20241218</v>
      </c>
      <c r="C6703">
        <v>490114</v>
      </c>
      <c r="D6703" t="s">
        <v>6190</v>
      </c>
      <c r="E6703" t="s">
        <v>1186</v>
      </c>
      <c r="F6703">
        <v>150</v>
      </c>
      <c r="G6703">
        <v>24306687</v>
      </c>
    </row>
    <row r="6704" spans="1:7" hidden="1">
      <c r="A6704" t="s">
        <v>132</v>
      </c>
      <c r="B6704">
        <v>20241218</v>
      </c>
      <c r="C6704">
        <v>490114</v>
      </c>
      <c r="D6704" t="s">
        <v>6190</v>
      </c>
      <c r="E6704" t="s">
        <v>1582</v>
      </c>
      <c r="F6704">
        <v>150</v>
      </c>
      <c r="G6704">
        <v>-460246</v>
      </c>
    </row>
    <row r="6705" spans="1:7" hidden="1">
      <c r="A6705" t="s">
        <v>132</v>
      </c>
      <c r="B6705">
        <v>20241218</v>
      </c>
      <c r="C6705">
        <v>490114</v>
      </c>
      <c r="D6705" t="s">
        <v>6190</v>
      </c>
      <c r="E6705" t="s">
        <v>8333</v>
      </c>
      <c r="F6705">
        <v>0</v>
      </c>
      <c r="G6705">
        <v>-379</v>
      </c>
    </row>
    <row r="6706" spans="1:7" hidden="1">
      <c r="A6706" t="s">
        <v>132</v>
      </c>
      <c r="B6706">
        <v>20241218</v>
      </c>
      <c r="C6706">
        <v>490114</v>
      </c>
      <c r="D6706" t="s">
        <v>6190</v>
      </c>
      <c r="E6706" t="s">
        <v>1583</v>
      </c>
      <c r="F6706">
        <v>3</v>
      </c>
      <c r="G6706">
        <v>-151741</v>
      </c>
    </row>
    <row r="6707" spans="1:7" hidden="1">
      <c r="A6707" t="s">
        <v>132</v>
      </c>
      <c r="B6707">
        <v>20241218</v>
      </c>
      <c r="C6707">
        <v>490114</v>
      </c>
      <c r="D6707" t="s">
        <v>6190</v>
      </c>
      <c r="E6707" t="s">
        <v>1207</v>
      </c>
      <c r="F6707">
        <v>0</v>
      </c>
      <c r="G6707">
        <v>-5587</v>
      </c>
    </row>
    <row r="6708" spans="1:7" hidden="1">
      <c r="A6708" t="s">
        <v>132</v>
      </c>
      <c r="B6708">
        <v>20241218</v>
      </c>
      <c r="C6708">
        <v>490114</v>
      </c>
      <c r="D6708" t="s">
        <v>6190</v>
      </c>
      <c r="E6708" t="s">
        <v>8358</v>
      </c>
      <c r="F6708">
        <v>0</v>
      </c>
      <c r="G6708">
        <v>-17688072</v>
      </c>
    </row>
    <row r="6709" spans="1:7" hidden="1">
      <c r="A6709" t="s">
        <v>132</v>
      </c>
      <c r="B6709">
        <v>20241219</v>
      </c>
      <c r="C6709">
        <v>490114</v>
      </c>
      <c r="D6709" t="s">
        <v>6190</v>
      </c>
      <c r="E6709" t="s">
        <v>1184</v>
      </c>
      <c r="F6709">
        <v>0</v>
      </c>
      <c r="G6709">
        <v>-339139</v>
      </c>
    </row>
    <row r="6710" spans="1:7" hidden="1">
      <c r="A6710" t="s">
        <v>132</v>
      </c>
      <c r="B6710">
        <v>20241219</v>
      </c>
      <c r="C6710">
        <v>490114</v>
      </c>
      <c r="D6710" t="s">
        <v>6190</v>
      </c>
      <c r="E6710" t="s">
        <v>1581</v>
      </c>
      <c r="F6710">
        <v>67</v>
      </c>
      <c r="G6710">
        <v>-22085730</v>
      </c>
    </row>
    <row r="6711" spans="1:7" hidden="1">
      <c r="A6711" t="s">
        <v>132</v>
      </c>
      <c r="B6711">
        <v>20241219</v>
      </c>
      <c r="C6711">
        <v>490114</v>
      </c>
      <c r="D6711" t="s">
        <v>6190</v>
      </c>
      <c r="E6711" t="s">
        <v>1085</v>
      </c>
      <c r="F6711">
        <v>0</v>
      </c>
      <c r="G6711">
        <v>-2337578</v>
      </c>
    </row>
    <row r="6712" spans="1:7" hidden="1">
      <c r="A6712" t="s">
        <v>132</v>
      </c>
      <c r="B6712">
        <v>20241219</v>
      </c>
      <c r="C6712">
        <v>490114</v>
      </c>
      <c r="D6712" t="s">
        <v>6190</v>
      </c>
      <c r="E6712" t="s">
        <v>1194</v>
      </c>
      <c r="F6712">
        <v>0</v>
      </c>
      <c r="G6712">
        <v>-57952200</v>
      </c>
    </row>
    <row r="6713" spans="1:7" hidden="1">
      <c r="A6713" t="s">
        <v>132</v>
      </c>
      <c r="B6713">
        <v>20241219</v>
      </c>
      <c r="C6713">
        <v>490114</v>
      </c>
      <c r="D6713" t="s">
        <v>6190</v>
      </c>
      <c r="E6713" t="s">
        <v>1181</v>
      </c>
      <c r="F6713">
        <v>45</v>
      </c>
      <c r="G6713">
        <v>8903285</v>
      </c>
    </row>
    <row r="6714" spans="1:7" hidden="1">
      <c r="A6714" t="s">
        <v>132</v>
      </c>
      <c r="B6714">
        <v>20241219</v>
      </c>
      <c r="C6714">
        <v>490114</v>
      </c>
      <c r="D6714" t="s">
        <v>6190</v>
      </c>
      <c r="E6714" t="s">
        <v>1084</v>
      </c>
      <c r="F6714">
        <v>51</v>
      </c>
      <c r="G6714">
        <v>12588663</v>
      </c>
    </row>
    <row r="6715" spans="1:7" hidden="1">
      <c r="A6715" t="s">
        <v>132</v>
      </c>
      <c r="B6715">
        <v>20241219</v>
      </c>
      <c r="C6715">
        <v>490114</v>
      </c>
      <c r="D6715" t="s">
        <v>6190</v>
      </c>
      <c r="E6715" t="s">
        <v>1035</v>
      </c>
      <c r="F6715">
        <v>473</v>
      </c>
      <c r="G6715">
        <v>11116920</v>
      </c>
    </row>
    <row r="6716" spans="1:7" hidden="1">
      <c r="A6716" t="s">
        <v>132</v>
      </c>
      <c r="B6716">
        <v>20241219</v>
      </c>
      <c r="C6716">
        <v>490114</v>
      </c>
      <c r="D6716" t="s">
        <v>6190</v>
      </c>
      <c r="E6716" t="s">
        <v>1066</v>
      </c>
      <c r="F6716">
        <v>88</v>
      </c>
      <c r="G6716">
        <v>10616100</v>
      </c>
    </row>
    <row r="6717" spans="1:7" hidden="1">
      <c r="A6717" t="s">
        <v>132</v>
      </c>
      <c r="B6717">
        <v>20241219</v>
      </c>
      <c r="C6717">
        <v>490114</v>
      </c>
      <c r="D6717" t="s">
        <v>6190</v>
      </c>
      <c r="E6717" t="s">
        <v>1064</v>
      </c>
      <c r="F6717">
        <v>0</v>
      </c>
      <c r="G6717">
        <v>-771224</v>
      </c>
    </row>
    <row r="6718" spans="1:7" hidden="1">
      <c r="A6718" t="s">
        <v>132</v>
      </c>
      <c r="B6718">
        <v>20241219</v>
      </c>
      <c r="C6718">
        <v>490114</v>
      </c>
      <c r="D6718" t="s">
        <v>6190</v>
      </c>
      <c r="E6718" t="s">
        <v>1092</v>
      </c>
      <c r="F6718">
        <v>0</v>
      </c>
      <c r="G6718">
        <v>-17321939</v>
      </c>
    </row>
    <row r="6719" spans="1:7" hidden="1">
      <c r="A6719" t="s">
        <v>132</v>
      </c>
      <c r="B6719">
        <v>20241219</v>
      </c>
      <c r="C6719">
        <v>490114</v>
      </c>
      <c r="D6719" t="s">
        <v>6190</v>
      </c>
      <c r="E6719" t="s">
        <v>9048</v>
      </c>
      <c r="F6719">
        <v>36</v>
      </c>
      <c r="G6719">
        <v>2177347</v>
      </c>
    </row>
    <row r="6720" spans="1:7" hidden="1">
      <c r="A6720" t="s">
        <v>132</v>
      </c>
      <c r="B6720">
        <v>20241219</v>
      </c>
      <c r="C6720">
        <v>490114</v>
      </c>
      <c r="D6720" t="s">
        <v>6190</v>
      </c>
      <c r="E6720" t="s">
        <v>8342</v>
      </c>
      <c r="F6720">
        <v>88</v>
      </c>
      <c r="G6720">
        <v>49627395</v>
      </c>
    </row>
    <row r="6721" spans="1:7" hidden="1">
      <c r="A6721" t="s">
        <v>132</v>
      </c>
      <c r="B6721">
        <v>20241219</v>
      </c>
      <c r="C6721">
        <v>490114</v>
      </c>
      <c r="D6721" t="s">
        <v>6190</v>
      </c>
      <c r="E6721" t="s">
        <v>1124</v>
      </c>
      <c r="F6721">
        <v>9</v>
      </c>
      <c r="G6721">
        <v>-133797</v>
      </c>
    </row>
    <row r="6722" spans="1:7" hidden="1">
      <c r="A6722" t="s">
        <v>132</v>
      </c>
      <c r="B6722">
        <v>20241219</v>
      </c>
      <c r="C6722">
        <v>490114</v>
      </c>
      <c r="D6722" t="s">
        <v>6190</v>
      </c>
      <c r="E6722" t="s">
        <v>1186</v>
      </c>
      <c r="F6722">
        <v>143</v>
      </c>
      <c r="G6722">
        <v>24306830</v>
      </c>
    </row>
    <row r="6723" spans="1:7" hidden="1">
      <c r="A6723" t="s">
        <v>132</v>
      </c>
      <c r="B6723">
        <v>20241219</v>
      </c>
      <c r="C6723">
        <v>490114</v>
      </c>
      <c r="D6723" t="s">
        <v>6190</v>
      </c>
      <c r="E6723" t="s">
        <v>1582</v>
      </c>
      <c r="F6723">
        <v>143</v>
      </c>
      <c r="G6723">
        <v>-460103</v>
      </c>
    </row>
    <row r="6724" spans="1:7" hidden="1">
      <c r="A6724" t="s">
        <v>132</v>
      </c>
      <c r="B6724">
        <v>20241219</v>
      </c>
      <c r="C6724">
        <v>490114</v>
      </c>
      <c r="D6724" t="s">
        <v>6190</v>
      </c>
      <c r="E6724" t="s">
        <v>8333</v>
      </c>
      <c r="F6724">
        <v>0</v>
      </c>
      <c r="G6724">
        <v>-379</v>
      </c>
    </row>
    <row r="6725" spans="1:7" hidden="1">
      <c r="A6725" t="s">
        <v>132</v>
      </c>
      <c r="B6725">
        <v>20241219</v>
      </c>
      <c r="C6725">
        <v>490114</v>
      </c>
      <c r="D6725" t="s">
        <v>6190</v>
      </c>
      <c r="E6725" t="s">
        <v>1583</v>
      </c>
      <c r="F6725">
        <v>3</v>
      </c>
      <c r="G6725">
        <v>-151738</v>
      </c>
    </row>
    <row r="6726" spans="1:7" hidden="1">
      <c r="A6726" t="s">
        <v>132</v>
      </c>
      <c r="B6726">
        <v>20241219</v>
      </c>
      <c r="C6726">
        <v>490114</v>
      </c>
      <c r="D6726" t="s">
        <v>6190</v>
      </c>
      <c r="E6726" t="s">
        <v>1207</v>
      </c>
      <c r="F6726">
        <v>0</v>
      </c>
      <c r="G6726">
        <v>-5587</v>
      </c>
    </row>
    <row r="6727" spans="1:7" hidden="1">
      <c r="A6727" t="s">
        <v>132</v>
      </c>
      <c r="B6727">
        <v>20241219</v>
      </c>
      <c r="C6727">
        <v>490114</v>
      </c>
      <c r="D6727" t="s">
        <v>6190</v>
      </c>
      <c r="E6727" t="s">
        <v>8358</v>
      </c>
      <c r="F6727">
        <v>0</v>
      </c>
      <c r="G6727">
        <v>-17688072</v>
      </c>
    </row>
    <row r="6728" spans="1:7" hidden="1">
      <c r="A6728" t="s">
        <v>132</v>
      </c>
      <c r="B6728">
        <v>20241220</v>
      </c>
      <c r="C6728">
        <v>490114</v>
      </c>
      <c r="D6728" t="s">
        <v>6190</v>
      </c>
      <c r="E6728" t="s">
        <v>1184</v>
      </c>
      <c r="F6728">
        <v>0</v>
      </c>
      <c r="G6728">
        <v>-339139</v>
      </c>
    </row>
    <row r="6729" spans="1:7" hidden="1">
      <c r="A6729" t="s">
        <v>132</v>
      </c>
      <c r="B6729">
        <v>20241220</v>
      </c>
      <c r="C6729">
        <v>490114</v>
      </c>
      <c r="D6729" t="s">
        <v>6190</v>
      </c>
      <c r="E6729" t="s">
        <v>1581</v>
      </c>
      <c r="F6729">
        <v>65</v>
      </c>
      <c r="G6729">
        <v>-22085665</v>
      </c>
    </row>
    <row r="6730" spans="1:7" hidden="1">
      <c r="A6730" t="s">
        <v>132</v>
      </c>
      <c r="B6730">
        <v>20241220</v>
      </c>
      <c r="C6730">
        <v>490114</v>
      </c>
      <c r="D6730" t="s">
        <v>6190</v>
      </c>
      <c r="E6730" t="s">
        <v>1085</v>
      </c>
      <c r="F6730">
        <v>0</v>
      </c>
      <c r="G6730">
        <v>-2337578</v>
      </c>
    </row>
    <row r="6731" spans="1:7" hidden="1">
      <c r="A6731" t="s">
        <v>132</v>
      </c>
      <c r="B6731">
        <v>20241220</v>
      </c>
      <c r="C6731">
        <v>490114</v>
      </c>
      <c r="D6731" t="s">
        <v>6190</v>
      </c>
      <c r="E6731" t="s">
        <v>1194</v>
      </c>
      <c r="F6731">
        <v>0</v>
      </c>
      <c r="G6731">
        <v>-57952200</v>
      </c>
    </row>
    <row r="6732" spans="1:7" hidden="1">
      <c r="A6732" t="s">
        <v>132</v>
      </c>
      <c r="B6732">
        <v>20241220</v>
      </c>
      <c r="C6732">
        <v>490114</v>
      </c>
      <c r="D6732" t="s">
        <v>6190</v>
      </c>
      <c r="E6732" t="s">
        <v>1181</v>
      </c>
      <c r="F6732">
        <v>44</v>
      </c>
      <c r="G6732">
        <v>8903329</v>
      </c>
    </row>
    <row r="6733" spans="1:7" hidden="1">
      <c r="A6733" t="s">
        <v>132</v>
      </c>
      <c r="B6733">
        <v>20241220</v>
      </c>
      <c r="C6733">
        <v>490114</v>
      </c>
      <c r="D6733" t="s">
        <v>6190</v>
      </c>
      <c r="E6733" t="s">
        <v>1084</v>
      </c>
      <c r="F6733">
        <v>50</v>
      </c>
      <c r="G6733">
        <v>12588713</v>
      </c>
    </row>
    <row r="6734" spans="1:7" hidden="1">
      <c r="A6734" t="s">
        <v>132</v>
      </c>
      <c r="B6734">
        <v>20241220</v>
      </c>
      <c r="C6734">
        <v>490114</v>
      </c>
      <c r="D6734" t="s">
        <v>6190</v>
      </c>
      <c r="E6734" t="s">
        <v>1035</v>
      </c>
      <c r="F6734">
        <v>463</v>
      </c>
      <c r="G6734">
        <v>11117383</v>
      </c>
    </row>
    <row r="6735" spans="1:7" hidden="1">
      <c r="A6735" t="s">
        <v>132</v>
      </c>
      <c r="B6735">
        <v>20241220</v>
      </c>
      <c r="C6735">
        <v>490114</v>
      </c>
      <c r="D6735" t="s">
        <v>6190</v>
      </c>
      <c r="E6735" t="s">
        <v>1066</v>
      </c>
      <c r="F6735">
        <v>86</v>
      </c>
      <c r="G6735">
        <v>10616186</v>
      </c>
    </row>
    <row r="6736" spans="1:7" hidden="1">
      <c r="A6736" t="s">
        <v>132</v>
      </c>
      <c r="B6736">
        <v>20241220</v>
      </c>
      <c r="C6736">
        <v>490114</v>
      </c>
      <c r="D6736" t="s">
        <v>6190</v>
      </c>
      <c r="E6736" t="s">
        <v>1064</v>
      </c>
      <c r="F6736">
        <v>0</v>
      </c>
      <c r="G6736">
        <v>-771224</v>
      </c>
    </row>
    <row r="6737" spans="1:7" hidden="1">
      <c r="A6737" t="s">
        <v>132</v>
      </c>
      <c r="B6737">
        <v>20241220</v>
      </c>
      <c r="C6737">
        <v>490114</v>
      </c>
      <c r="D6737" t="s">
        <v>6190</v>
      </c>
      <c r="E6737" t="s">
        <v>1092</v>
      </c>
      <c r="F6737">
        <v>0</v>
      </c>
      <c r="G6737">
        <v>-17321939</v>
      </c>
    </row>
    <row r="6738" spans="1:7" hidden="1">
      <c r="A6738" t="s">
        <v>132</v>
      </c>
      <c r="B6738">
        <v>20241220</v>
      </c>
      <c r="C6738">
        <v>490114</v>
      </c>
      <c r="D6738" t="s">
        <v>6190</v>
      </c>
      <c r="E6738" t="s">
        <v>9048</v>
      </c>
      <c r="F6738">
        <v>35</v>
      </c>
      <c r="G6738">
        <v>2177382</v>
      </c>
    </row>
    <row r="6739" spans="1:7" hidden="1">
      <c r="A6739" t="s">
        <v>132</v>
      </c>
      <c r="B6739">
        <v>20241220</v>
      </c>
      <c r="C6739">
        <v>490114</v>
      </c>
      <c r="D6739" t="s">
        <v>6190</v>
      </c>
      <c r="E6739" t="s">
        <v>8342</v>
      </c>
      <c r="F6739">
        <v>86</v>
      </c>
      <c r="G6739">
        <v>49627481</v>
      </c>
    </row>
    <row r="6740" spans="1:7" hidden="1">
      <c r="A6740" t="s">
        <v>132</v>
      </c>
      <c r="B6740">
        <v>20241220</v>
      </c>
      <c r="C6740">
        <v>490114</v>
      </c>
      <c r="D6740" t="s">
        <v>6190</v>
      </c>
      <c r="E6740" t="s">
        <v>1124</v>
      </c>
      <c r="F6740">
        <v>8</v>
      </c>
      <c r="G6740">
        <v>-133789</v>
      </c>
    </row>
    <row r="6741" spans="1:7" hidden="1">
      <c r="A6741" t="s">
        <v>132</v>
      </c>
      <c r="B6741">
        <v>20241220</v>
      </c>
      <c r="C6741">
        <v>490114</v>
      </c>
      <c r="D6741" t="s">
        <v>6190</v>
      </c>
      <c r="E6741" t="s">
        <v>1186</v>
      </c>
      <c r="F6741">
        <v>140</v>
      </c>
      <c r="G6741">
        <v>24306970</v>
      </c>
    </row>
    <row r="6742" spans="1:7" hidden="1">
      <c r="A6742" t="s">
        <v>132</v>
      </c>
      <c r="B6742">
        <v>20241220</v>
      </c>
      <c r="C6742">
        <v>490114</v>
      </c>
      <c r="D6742" t="s">
        <v>6190</v>
      </c>
      <c r="E6742" t="s">
        <v>1582</v>
      </c>
      <c r="F6742">
        <v>140</v>
      </c>
      <c r="G6742">
        <v>-459963</v>
      </c>
    </row>
    <row r="6743" spans="1:7" hidden="1">
      <c r="A6743" t="s">
        <v>132</v>
      </c>
      <c r="B6743">
        <v>20241220</v>
      </c>
      <c r="C6743">
        <v>490114</v>
      </c>
      <c r="D6743" t="s">
        <v>6190</v>
      </c>
      <c r="E6743" t="s">
        <v>8333</v>
      </c>
      <c r="F6743">
        <v>0</v>
      </c>
      <c r="G6743">
        <v>-379</v>
      </c>
    </row>
    <row r="6744" spans="1:7" hidden="1">
      <c r="A6744" t="s">
        <v>132</v>
      </c>
      <c r="B6744">
        <v>20241220</v>
      </c>
      <c r="C6744">
        <v>490114</v>
      </c>
      <c r="D6744" t="s">
        <v>6190</v>
      </c>
      <c r="E6744" t="s">
        <v>1583</v>
      </c>
      <c r="F6744">
        <v>2</v>
      </c>
      <c r="G6744">
        <v>-151736</v>
      </c>
    </row>
    <row r="6745" spans="1:7" hidden="1">
      <c r="A6745" t="s">
        <v>132</v>
      </c>
      <c r="B6745">
        <v>20241220</v>
      </c>
      <c r="C6745">
        <v>490114</v>
      </c>
      <c r="D6745" t="s">
        <v>6190</v>
      </c>
      <c r="E6745" t="s">
        <v>1207</v>
      </c>
      <c r="F6745">
        <v>0</v>
      </c>
      <c r="G6745">
        <v>-5587</v>
      </c>
    </row>
    <row r="6746" spans="1:7" hidden="1">
      <c r="A6746" t="s">
        <v>132</v>
      </c>
      <c r="B6746">
        <v>20241220</v>
      </c>
      <c r="C6746">
        <v>490114</v>
      </c>
      <c r="D6746" t="s">
        <v>6190</v>
      </c>
      <c r="E6746" t="s">
        <v>8358</v>
      </c>
      <c r="F6746">
        <v>0</v>
      </c>
      <c r="G6746">
        <v>-17688072</v>
      </c>
    </row>
    <row r="6747" spans="1:7" hidden="1">
      <c r="A6747" t="s">
        <v>132</v>
      </c>
      <c r="B6747">
        <v>20241221</v>
      </c>
      <c r="C6747">
        <v>490114</v>
      </c>
      <c r="D6747" t="s">
        <v>6190</v>
      </c>
      <c r="E6747" t="s">
        <v>1184</v>
      </c>
      <c r="F6747">
        <v>0</v>
      </c>
      <c r="G6747">
        <v>-339139</v>
      </c>
    </row>
    <row r="6748" spans="1:7" hidden="1">
      <c r="A6748" t="s">
        <v>132</v>
      </c>
      <c r="B6748">
        <v>20241221</v>
      </c>
      <c r="C6748">
        <v>490114</v>
      </c>
      <c r="D6748" t="s">
        <v>6190</v>
      </c>
      <c r="E6748" t="s">
        <v>1581</v>
      </c>
      <c r="F6748">
        <v>65</v>
      </c>
      <c r="G6748">
        <v>-22085600</v>
      </c>
    </row>
    <row r="6749" spans="1:7" hidden="1">
      <c r="A6749" t="s">
        <v>132</v>
      </c>
      <c r="B6749">
        <v>20241221</v>
      </c>
      <c r="C6749">
        <v>490114</v>
      </c>
      <c r="D6749" t="s">
        <v>6190</v>
      </c>
      <c r="E6749" t="s">
        <v>1085</v>
      </c>
      <c r="F6749">
        <v>0</v>
      </c>
      <c r="G6749">
        <v>-2337578</v>
      </c>
    </row>
    <row r="6750" spans="1:7" hidden="1">
      <c r="A6750" t="s">
        <v>132</v>
      </c>
      <c r="B6750">
        <v>20241221</v>
      </c>
      <c r="C6750">
        <v>490114</v>
      </c>
      <c r="D6750" t="s">
        <v>6190</v>
      </c>
      <c r="E6750" t="s">
        <v>1194</v>
      </c>
      <c r="F6750">
        <v>0</v>
      </c>
      <c r="G6750">
        <v>-57952200</v>
      </c>
    </row>
    <row r="6751" spans="1:7" hidden="1">
      <c r="A6751" t="s">
        <v>132</v>
      </c>
      <c r="B6751">
        <v>20241221</v>
      </c>
      <c r="C6751">
        <v>490114</v>
      </c>
      <c r="D6751" t="s">
        <v>6190</v>
      </c>
      <c r="E6751" t="s">
        <v>1181</v>
      </c>
      <c r="F6751">
        <v>44</v>
      </c>
      <c r="G6751">
        <v>8903373</v>
      </c>
    </row>
    <row r="6752" spans="1:7" hidden="1">
      <c r="A6752" t="s">
        <v>132</v>
      </c>
      <c r="B6752">
        <v>20241221</v>
      </c>
      <c r="C6752">
        <v>490114</v>
      </c>
      <c r="D6752" t="s">
        <v>6190</v>
      </c>
      <c r="E6752" t="s">
        <v>1084</v>
      </c>
      <c r="F6752">
        <v>50</v>
      </c>
      <c r="G6752">
        <v>12588763</v>
      </c>
    </row>
    <row r="6753" spans="1:7" hidden="1">
      <c r="A6753" t="s">
        <v>132</v>
      </c>
      <c r="B6753">
        <v>20241221</v>
      </c>
      <c r="C6753">
        <v>490114</v>
      </c>
      <c r="D6753" t="s">
        <v>6190</v>
      </c>
      <c r="E6753" t="s">
        <v>1035</v>
      </c>
      <c r="F6753">
        <v>463</v>
      </c>
      <c r="G6753">
        <v>11117846</v>
      </c>
    </row>
    <row r="6754" spans="1:7" hidden="1">
      <c r="A6754" t="s">
        <v>132</v>
      </c>
      <c r="B6754">
        <v>20241221</v>
      </c>
      <c r="C6754">
        <v>490114</v>
      </c>
      <c r="D6754" t="s">
        <v>6190</v>
      </c>
      <c r="E6754" t="s">
        <v>1066</v>
      </c>
      <c r="F6754">
        <v>86</v>
      </c>
      <c r="G6754">
        <v>10616272</v>
      </c>
    </row>
    <row r="6755" spans="1:7" hidden="1">
      <c r="A6755" t="s">
        <v>132</v>
      </c>
      <c r="B6755">
        <v>20241221</v>
      </c>
      <c r="C6755">
        <v>490114</v>
      </c>
      <c r="D6755" t="s">
        <v>6190</v>
      </c>
      <c r="E6755" t="s">
        <v>1064</v>
      </c>
      <c r="F6755">
        <v>0</v>
      </c>
      <c r="G6755">
        <v>-771224</v>
      </c>
    </row>
    <row r="6756" spans="1:7" hidden="1">
      <c r="A6756" t="s">
        <v>132</v>
      </c>
      <c r="B6756">
        <v>20241221</v>
      </c>
      <c r="C6756">
        <v>490114</v>
      </c>
      <c r="D6756" t="s">
        <v>6190</v>
      </c>
      <c r="E6756" t="s">
        <v>1092</v>
      </c>
      <c r="F6756">
        <v>0</v>
      </c>
      <c r="G6756">
        <v>-17321939</v>
      </c>
    </row>
    <row r="6757" spans="1:7" hidden="1">
      <c r="A6757" t="s">
        <v>132</v>
      </c>
      <c r="B6757">
        <v>20241221</v>
      </c>
      <c r="C6757">
        <v>490114</v>
      </c>
      <c r="D6757" t="s">
        <v>6190</v>
      </c>
      <c r="E6757" t="s">
        <v>9048</v>
      </c>
      <c r="F6757">
        <v>35</v>
      </c>
      <c r="G6757">
        <v>2177417</v>
      </c>
    </row>
    <row r="6758" spans="1:7" hidden="1">
      <c r="A6758" t="s">
        <v>132</v>
      </c>
      <c r="B6758">
        <v>20241221</v>
      </c>
      <c r="C6758">
        <v>490114</v>
      </c>
      <c r="D6758" t="s">
        <v>6190</v>
      </c>
      <c r="E6758" t="s">
        <v>8342</v>
      </c>
      <c r="F6758">
        <v>86</v>
      </c>
      <c r="G6758">
        <v>49627567</v>
      </c>
    </row>
    <row r="6759" spans="1:7" hidden="1">
      <c r="A6759" t="s">
        <v>132</v>
      </c>
      <c r="B6759">
        <v>20241221</v>
      </c>
      <c r="C6759">
        <v>490114</v>
      </c>
      <c r="D6759" t="s">
        <v>6190</v>
      </c>
      <c r="E6759" t="s">
        <v>1124</v>
      </c>
      <c r="F6759">
        <v>8</v>
      </c>
      <c r="G6759">
        <v>-133781</v>
      </c>
    </row>
    <row r="6760" spans="1:7" hidden="1">
      <c r="A6760" t="s">
        <v>132</v>
      </c>
      <c r="B6760">
        <v>20241221</v>
      </c>
      <c r="C6760">
        <v>490114</v>
      </c>
      <c r="D6760" t="s">
        <v>6190</v>
      </c>
      <c r="E6760" t="s">
        <v>1186</v>
      </c>
      <c r="F6760">
        <v>140</v>
      </c>
      <c r="G6760">
        <v>24307110</v>
      </c>
    </row>
    <row r="6761" spans="1:7" hidden="1">
      <c r="A6761" t="s">
        <v>132</v>
      </c>
      <c r="B6761">
        <v>20241221</v>
      </c>
      <c r="C6761">
        <v>490114</v>
      </c>
      <c r="D6761" t="s">
        <v>6190</v>
      </c>
      <c r="E6761" t="s">
        <v>1582</v>
      </c>
      <c r="F6761">
        <v>140</v>
      </c>
      <c r="G6761">
        <v>-459823</v>
      </c>
    </row>
    <row r="6762" spans="1:7" hidden="1">
      <c r="A6762" t="s">
        <v>132</v>
      </c>
      <c r="B6762">
        <v>20241221</v>
      </c>
      <c r="C6762">
        <v>490114</v>
      </c>
      <c r="D6762" t="s">
        <v>6190</v>
      </c>
      <c r="E6762" t="s">
        <v>8333</v>
      </c>
      <c r="F6762">
        <v>0</v>
      </c>
      <c r="G6762">
        <v>-379</v>
      </c>
    </row>
    <row r="6763" spans="1:7" hidden="1">
      <c r="A6763" t="s">
        <v>132</v>
      </c>
      <c r="B6763">
        <v>20241221</v>
      </c>
      <c r="C6763">
        <v>490114</v>
      </c>
      <c r="D6763" t="s">
        <v>6190</v>
      </c>
      <c r="E6763" t="s">
        <v>1583</v>
      </c>
      <c r="F6763">
        <v>2</v>
      </c>
      <c r="G6763">
        <v>-151734</v>
      </c>
    </row>
    <row r="6764" spans="1:7" hidden="1">
      <c r="A6764" t="s">
        <v>132</v>
      </c>
      <c r="B6764">
        <v>20241221</v>
      </c>
      <c r="C6764">
        <v>490114</v>
      </c>
      <c r="D6764" t="s">
        <v>6190</v>
      </c>
      <c r="E6764" t="s">
        <v>1207</v>
      </c>
      <c r="F6764">
        <v>0</v>
      </c>
      <c r="G6764">
        <v>-5587</v>
      </c>
    </row>
    <row r="6765" spans="1:7" hidden="1">
      <c r="A6765" t="s">
        <v>132</v>
      </c>
      <c r="B6765">
        <v>20241221</v>
      </c>
      <c r="C6765">
        <v>490114</v>
      </c>
      <c r="D6765" t="s">
        <v>6190</v>
      </c>
      <c r="E6765" t="s">
        <v>8358</v>
      </c>
      <c r="F6765">
        <v>0</v>
      </c>
      <c r="G6765">
        <v>-17688072</v>
      </c>
    </row>
    <row r="6766" spans="1:7" hidden="1">
      <c r="A6766" t="s">
        <v>132</v>
      </c>
      <c r="B6766">
        <v>20241222</v>
      </c>
      <c r="C6766">
        <v>490114</v>
      </c>
      <c r="D6766" t="s">
        <v>6190</v>
      </c>
      <c r="E6766" t="s">
        <v>1184</v>
      </c>
      <c r="F6766">
        <v>0</v>
      </c>
      <c r="G6766">
        <v>-339139</v>
      </c>
    </row>
    <row r="6767" spans="1:7" hidden="1">
      <c r="A6767" t="s">
        <v>132</v>
      </c>
      <c r="B6767">
        <v>20241222</v>
      </c>
      <c r="C6767">
        <v>490114</v>
      </c>
      <c r="D6767" t="s">
        <v>6190</v>
      </c>
      <c r="E6767" t="s">
        <v>1581</v>
      </c>
      <c r="F6767">
        <v>65</v>
      </c>
      <c r="G6767">
        <v>-22085535</v>
      </c>
    </row>
    <row r="6768" spans="1:7" hidden="1">
      <c r="A6768" t="s">
        <v>132</v>
      </c>
      <c r="B6768">
        <v>20241222</v>
      </c>
      <c r="C6768">
        <v>490114</v>
      </c>
      <c r="D6768" t="s">
        <v>6190</v>
      </c>
      <c r="E6768" t="s">
        <v>1085</v>
      </c>
      <c r="F6768">
        <v>0</v>
      </c>
      <c r="G6768">
        <v>-2337578</v>
      </c>
    </row>
    <row r="6769" spans="1:7" hidden="1">
      <c r="A6769" t="s">
        <v>132</v>
      </c>
      <c r="B6769">
        <v>20241222</v>
      </c>
      <c r="C6769">
        <v>490114</v>
      </c>
      <c r="D6769" t="s">
        <v>6190</v>
      </c>
      <c r="E6769" t="s">
        <v>1194</v>
      </c>
      <c r="F6769">
        <v>0</v>
      </c>
      <c r="G6769">
        <v>-57952200</v>
      </c>
    </row>
    <row r="6770" spans="1:7" hidden="1">
      <c r="A6770" t="s">
        <v>132</v>
      </c>
      <c r="B6770">
        <v>20241222</v>
      </c>
      <c r="C6770">
        <v>490114</v>
      </c>
      <c r="D6770" t="s">
        <v>6190</v>
      </c>
      <c r="E6770" t="s">
        <v>1181</v>
      </c>
      <c r="F6770">
        <v>44</v>
      </c>
      <c r="G6770">
        <v>8903417</v>
      </c>
    </row>
    <row r="6771" spans="1:7" hidden="1">
      <c r="A6771" t="s">
        <v>132</v>
      </c>
      <c r="B6771">
        <v>20241222</v>
      </c>
      <c r="C6771">
        <v>490114</v>
      </c>
      <c r="D6771" t="s">
        <v>6190</v>
      </c>
      <c r="E6771" t="s">
        <v>1084</v>
      </c>
      <c r="F6771">
        <v>50</v>
      </c>
      <c r="G6771">
        <v>12588813</v>
      </c>
    </row>
    <row r="6772" spans="1:7" hidden="1">
      <c r="A6772" t="s">
        <v>132</v>
      </c>
      <c r="B6772">
        <v>20241222</v>
      </c>
      <c r="C6772">
        <v>490114</v>
      </c>
      <c r="D6772" t="s">
        <v>6190</v>
      </c>
      <c r="E6772" t="s">
        <v>1035</v>
      </c>
      <c r="F6772">
        <v>463</v>
      </c>
      <c r="G6772">
        <v>11118309</v>
      </c>
    </row>
    <row r="6773" spans="1:7" hidden="1">
      <c r="A6773" t="s">
        <v>132</v>
      </c>
      <c r="B6773">
        <v>20241222</v>
      </c>
      <c r="C6773">
        <v>490114</v>
      </c>
      <c r="D6773" t="s">
        <v>6190</v>
      </c>
      <c r="E6773" t="s">
        <v>1066</v>
      </c>
      <c r="F6773">
        <v>86</v>
      </c>
      <c r="G6773">
        <v>10616358</v>
      </c>
    </row>
    <row r="6774" spans="1:7" hidden="1">
      <c r="A6774" t="s">
        <v>132</v>
      </c>
      <c r="B6774">
        <v>20241222</v>
      </c>
      <c r="C6774">
        <v>490114</v>
      </c>
      <c r="D6774" t="s">
        <v>6190</v>
      </c>
      <c r="E6774" t="s">
        <v>1064</v>
      </c>
      <c r="F6774">
        <v>0</v>
      </c>
      <c r="G6774">
        <v>-771224</v>
      </c>
    </row>
    <row r="6775" spans="1:7" hidden="1">
      <c r="A6775" t="s">
        <v>132</v>
      </c>
      <c r="B6775">
        <v>20241222</v>
      </c>
      <c r="C6775">
        <v>490114</v>
      </c>
      <c r="D6775" t="s">
        <v>6190</v>
      </c>
      <c r="E6775" t="s">
        <v>1092</v>
      </c>
      <c r="F6775">
        <v>0</v>
      </c>
      <c r="G6775">
        <v>-17321939</v>
      </c>
    </row>
    <row r="6776" spans="1:7" hidden="1">
      <c r="A6776" t="s">
        <v>132</v>
      </c>
      <c r="B6776">
        <v>20241222</v>
      </c>
      <c r="C6776">
        <v>490114</v>
      </c>
      <c r="D6776" t="s">
        <v>6190</v>
      </c>
      <c r="E6776" t="s">
        <v>9048</v>
      </c>
      <c r="F6776">
        <v>35</v>
      </c>
      <c r="G6776">
        <v>2177452</v>
      </c>
    </row>
    <row r="6777" spans="1:7" hidden="1">
      <c r="A6777" t="s">
        <v>132</v>
      </c>
      <c r="B6777">
        <v>20241222</v>
      </c>
      <c r="C6777">
        <v>490114</v>
      </c>
      <c r="D6777" t="s">
        <v>6190</v>
      </c>
      <c r="E6777" t="s">
        <v>8342</v>
      </c>
      <c r="F6777">
        <v>86</v>
      </c>
      <c r="G6777">
        <v>49627653</v>
      </c>
    </row>
    <row r="6778" spans="1:7" hidden="1">
      <c r="A6778" t="s">
        <v>132</v>
      </c>
      <c r="B6778">
        <v>20241222</v>
      </c>
      <c r="C6778">
        <v>490114</v>
      </c>
      <c r="D6778" t="s">
        <v>6190</v>
      </c>
      <c r="E6778" t="s">
        <v>1124</v>
      </c>
      <c r="F6778">
        <v>8</v>
      </c>
      <c r="G6778">
        <v>-133773</v>
      </c>
    </row>
    <row r="6779" spans="1:7" hidden="1">
      <c r="A6779" t="s">
        <v>132</v>
      </c>
      <c r="B6779">
        <v>20241222</v>
      </c>
      <c r="C6779">
        <v>490114</v>
      </c>
      <c r="D6779" t="s">
        <v>6190</v>
      </c>
      <c r="E6779" t="s">
        <v>1186</v>
      </c>
      <c r="F6779">
        <v>140</v>
      </c>
      <c r="G6779">
        <v>24307250</v>
      </c>
    </row>
    <row r="6780" spans="1:7" hidden="1">
      <c r="A6780" t="s">
        <v>132</v>
      </c>
      <c r="B6780">
        <v>20241222</v>
      </c>
      <c r="C6780">
        <v>490114</v>
      </c>
      <c r="D6780" t="s">
        <v>6190</v>
      </c>
      <c r="E6780" t="s">
        <v>1582</v>
      </c>
      <c r="F6780">
        <v>140</v>
      </c>
      <c r="G6780">
        <v>-459683</v>
      </c>
    </row>
    <row r="6781" spans="1:7" hidden="1">
      <c r="A6781" t="s">
        <v>132</v>
      </c>
      <c r="B6781">
        <v>20241222</v>
      </c>
      <c r="C6781">
        <v>490114</v>
      </c>
      <c r="D6781" t="s">
        <v>6190</v>
      </c>
      <c r="E6781" t="s">
        <v>8333</v>
      </c>
      <c r="F6781">
        <v>0</v>
      </c>
      <c r="G6781">
        <v>-379</v>
      </c>
    </row>
    <row r="6782" spans="1:7" hidden="1">
      <c r="A6782" t="s">
        <v>132</v>
      </c>
      <c r="B6782">
        <v>20241222</v>
      </c>
      <c r="C6782">
        <v>490114</v>
      </c>
      <c r="D6782" t="s">
        <v>6190</v>
      </c>
      <c r="E6782" t="s">
        <v>1583</v>
      </c>
      <c r="F6782">
        <v>2</v>
      </c>
      <c r="G6782">
        <v>-151732</v>
      </c>
    </row>
    <row r="6783" spans="1:7" hidden="1">
      <c r="A6783" t="s">
        <v>132</v>
      </c>
      <c r="B6783">
        <v>20241222</v>
      </c>
      <c r="C6783">
        <v>490114</v>
      </c>
      <c r="D6783" t="s">
        <v>6190</v>
      </c>
      <c r="E6783" t="s">
        <v>1207</v>
      </c>
      <c r="F6783">
        <v>0</v>
      </c>
      <c r="G6783">
        <v>-5587</v>
      </c>
    </row>
    <row r="6784" spans="1:7" hidden="1">
      <c r="A6784" t="s">
        <v>132</v>
      </c>
      <c r="B6784">
        <v>20241222</v>
      </c>
      <c r="C6784">
        <v>490114</v>
      </c>
      <c r="D6784" t="s">
        <v>6190</v>
      </c>
      <c r="E6784" t="s">
        <v>8358</v>
      </c>
      <c r="F6784">
        <v>0</v>
      </c>
      <c r="G6784">
        <v>-17688072</v>
      </c>
    </row>
    <row r="6785" spans="1:7" hidden="1">
      <c r="A6785" t="s">
        <v>132</v>
      </c>
      <c r="B6785">
        <v>20241223</v>
      </c>
      <c r="C6785">
        <v>490114</v>
      </c>
      <c r="D6785" t="s">
        <v>6190</v>
      </c>
      <c r="E6785" t="s">
        <v>1184</v>
      </c>
      <c r="F6785">
        <v>0</v>
      </c>
      <c r="G6785">
        <v>-339139</v>
      </c>
    </row>
    <row r="6786" spans="1:7" hidden="1">
      <c r="A6786" t="s">
        <v>132</v>
      </c>
      <c r="B6786">
        <v>20241223</v>
      </c>
      <c r="C6786">
        <v>490114</v>
      </c>
      <c r="D6786" t="s">
        <v>6190</v>
      </c>
      <c r="E6786" t="s">
        <v>1581</v>
      </c>
      <c r="F6786">
        <v>67</v>
      </c>
      <c r="G6786">
        <v>-22085468</v>
      </c>
    </row>
    <row r="6787" spans="1:7" hidden="1">
      <c r="A6787" t="s">
        <v>132</v>
      </c>
      <c r="B6787">
        <v>20241223</v>
      </c>
      <c r="C6787">
        <v>490114</v>
      </c>
      <c r="D6787" t="s">
        <v>6190</v>
      </c>
      <c r="E6787" t="s">
        <v>1085</v>
      </c>
      <c r="F6787">
        <v>0</v>
      </c>
      <c r="G6787">
        <v>-2337578</v>
      </c>
    </row>
    <row r="6788" spans="1:7" hidden="1">
      <c r="A6788" t="s">
        <v>132</v>
      </c>
      <c r="B6788">
        <v>20241223</v>
      </c>
      <c r="C6788">
        <v>490114</v>
      </c>
      <c r="D6788" t="s">
        <v>6190</v>
      </c>
      <c r="E6788" t="s">
        <v>1194</v>
      </c>
      <c r="F6788">
        <v>0</v>
      </c>
      <c r="G6788">
        <v>-57952200</v>
      </c>
    </row>
    <row r="6789" spans="1:7" hidden="1">
      <c r="A6789" t="s">
        <v>132</v>
      </c>
      <c r="B6789">
        <v>20241223</v>
      </c>
      <c r="C6789">
        <v>490114</v>
      </c>
      <c r="D6789" t="s">
        <v>6190</v>
      </c>
      <c r="E6789" t="s">
        <v>1181</v>
      </c>
      <c r="F6789">
        <v>46</v>
      </c>
      <c r="G6789">
        <v>8903463</v>
      </c>
    </row>
    <row r="6790" spans="1:7" hidden="1">
      <c r="A6790" t="s">
        <v>132</v>
      </c>
      <c r="B6790">
        <v>20241223</v>
      </c>
      <c r="C6790">
        <v>490114</v>
      </c>
      <c r="D6790" t="s">
        <v>6190</v>
      </c>
      <c r="E6790" t="s">
        <v>1084</v>
      </c>
      <c r="F6790">
        <v>52</v>
      </c>
      <c r="G6790">
        <v>12588865</v>
      </c>
    </row>
    <row r="6791" spans="1:7" hidden="1">
      <c r="A6791" t="s">
        <v>132</v>
      </c>
      <c r="B6791">
        <v>20241223</v>
      </c>
      <c r="C6791">
        <v>490114</v>
      </c>
      <c r="D6791" t="s">
        <v>6190</v>
      </c>
      <c r="E6791" t="s">
        <v>1035</v>
      </c>
      <c r="F6791">
        <v>472</v>
      </c>
      <c r="G6791">
        <v>11118781</v>
      </c>
    </row>
    <row r="6792" spans="1:7" hidden="1">
      <c r="A6792" t="s">
        <v>132</v>
      </c>
      <c r="B6792">
        <v>20241223</v>
      </c>
      <c r="C6792">
        <v>490114</v>
      </c>
      <c r="D6792" t="s">
        <v>6190</v>
      </c>
      <c r="E6792" t="s">
        <v>1066</v>
      </c>
      <c r="F6792">
        <v>89</v>
      </c>
      <c r="G6792">
        <v>10616447</v>
      </c>
    </row>
    <row r="6793" spans="1:7" hidden="1">
      <c r="A6793" t="s">
        <v>132</v>
      </c>
      <c r="B6793">
        <v>20241223</v>
      </c>
      <c r="C6793">
        <v>490114</v>
      </c>
      <c r="D6793" t="s">
        <v>6190</v>
      </c>
      <c r="E6793" t="s">
        <v>1064</v>
      </c>
      <c r="F6793">
        <v>0</v>
      </c>
      <c r="G6793">
        <v>-771224</v>
      </c>
    </row>
    <row r="6794" spans="1:7" hidden="1">
      <c r="A6794" t="s">
        <v>132</v>
      </c>
      <c r="B6794">
        <v>20241223</v>
      </c>
      <c r="C6794">
        <v>490114</v>
      </c>
      <c r="D6794" t="s">
        <v>6190</v>
      </c>
      <c r="E6794" t="s">
        <v>1092</v>
      </c>
      <c r="F6794">
        <v>0</v>
      </c>
      <c r="G6794">
        <v>-17321939</v>
      </c>
    </row>
    <row r="6795" spans="1:7" hidden="1">
      <c r="A6795" t="s">
        <v>132</v>
      </c>
      <c r="B6795">
        <v>20241223</v>
      </c>
      <c r="C6795">
        <v>490114</v>
      </c>
      <c r="D6795" t="s">
        <v>6190</v>
      </c>
      <c r="E6795" t="s">
        <v>9048</v>
      </c>
      <c r="F6795">
        <v>36</v>
      </c>
      <c r="G6795">
        <v>2177488</v>
      </c>
    </row>
    <row r="6796" spans="1:7" hidden="1">
      <c r="A6796" t="s">
        <v>132</v>
      </c>
      <c r="B6796">
        <v>20241223</v>
      </c>
      <c r="C6796">
        <v>490114</v>
      </c>
      <c r="D6796" t="s">
        <v>6190</v>
      </c>
      <c r="E6796" t="s">
        <v>8342</v>
      </c>
      <c r="F6796">
        <v>89</v>
      </c>
      <c r="G6796">
        <v>49627742</v>
      </c>
    </row>
    <row r="6797" spans="1:7" hidden="1">
      <c r="A6797" t="s">
        <v>132</v>
      </c>
      <c r="B6797">
        <v>20241223</v>
      </c>
      <c r="C6797">
        <v>490114</v>
      </c>
      <c r="D6797" t="s">
        <v>6190</v>
      </c>
      <c r="E6797" t="s">
        <v>1124</v>
      </c>
      <c r="F6797">
        <v>9</v>
      </c>
      <c r="G6797">
        <v>-133764</v>
      </c>
    </row>
    <row r="6798" spans="1:7" hidden="1">
      <c r="A6798" t="s">
        <v>132</v>
      </c>
      <c r="B6798">
        <v>20241223</v>
      </c>
      <c r="C6798">
        <v>490114</v>
      </c>
      <c r="D6798" t="s">
        <v>6190</v>
      </c>
      <c r="E6798" t="s">
        <v>1186</v>
      </c>
      <c r="F6798">
        <v>144</v>
      </c>
      <c r="G6798">
        <v>24307394</v>
      </c>
    </row>
    <row r="6799" spans="1:7" hidden="1">
      <c r="A6799" t="s">
        <v>132</v>
      </c>
      <c r="B6799">
        <v>20241223</v>
      </c>
      <c r="C6799">
        <v>490114</v>
      </c>
      <c r="D6799" t="s">
        <v>6190</v>
      </c>
      <c r="E6799" t="s">
        <v>1582</v>
      </c>
      <c r="F6799">
        <v>144</v>
      </c>
      <c r="G6799">
        <v>-459539</v>
      </c>
    </row>
    <row r="6800" spans="1:7" hidden="1">
      <c r="A6800" t="s">
        <v>132</v>
      </c>
      <c r="B6800">
        <v>20241223</v>
      </c>
      <c r="C6800">
        <v>490114</v>
      </c>
      <c r="D6800" t="s">
        <v>6190</v>
      </c>
      <c r="E6800" t="s">
        <v>8333</v>
      </c>
      <c r="F6800">
        <v>0</v>
      </c>
      <c r="G6800">
        <v>-379</v>
      </c>
    </row>
    <row r="6801" spans="1:7" hidden="1">
      <c r="A6801" t="s">
        <v>132</v>
      </c>
      <c r="B6801">
        <v>20241223</v>
      </c>
      <c r="C6801">
        <v>490114</v>
      </c>
      <c r="D6801" t="s">
        <v>6190</v>
      </c>
      <c r="E6801" t="s">
        <v>1583</v>
      </c>
      <c r="F6801">
        <v>3</v>
      </c>
      <c r="G6801">
        <v>-151729</v>
      </c>
    </row>
    <row r="6802" spans="1:7" hidden="1">
      <c r="A6802" t="s">
        <v>132</v>
      </c>
      <c r="B6802">
        <v>20241223</v>
      </c>
      <c r="C6802">
        <v>490114</v>
      </c>
      <c r="D6802" t="s">
        <v>6190</v>
      </c>
      <c r="E6802" t="s">
        <v>1207</v>
      </c>
      <c r="F6802">
        <v>0</v>
      </c>
      <c r="G6802">
        <v>-5587</v>
      </c>
    </row>
    <row r="6803" spans="1:7" hidden="1">
      <c r="A6803" t="s">
        <v>132</v>
      </c>
      <c r="B6803">
        <v>20241223</v>
      </c>
      <c r="C6803">
        <v>490114</v>
      </c>
      <c r="D6803" t="s">
        <v>6190</v>
      </c>
      <c r="E6803" t="s">
        <v>8358</v>
      </c>
      <c r="F6803">
        <v>0</v>
      </c>
      <c r="G6803">
        <v>-17688072</v>
      </c>
    </row>
    <row r="6804" spans="1:7" hidden="1">
      <c r="A6804" t="s">
        <v>132</v>
      </c>
      <c r="B6804">
        <v>20241224</v>
      </c>
      <c r="C6804">
        <v>490114</v>
      </c>
      <c r="D6804" t="s">
        <v>6190</v>
      </c>
      <c r="E6804" t="s">
        <v>1184</v>
      </c>
      <c r="F6804">
        <v>0</v>
      </c>
      <c r="G6804">
        <v>-339139</v>
      </c>
    </row>
    <row r="6805" spans="1:7" hidden="1">
      <c r="A6805" t="s">
        <v>132</v>
      </c>
      <c r="B6805">
        <v>20241224</v>
      </c>
      <c r="C6805">
        <v>490114</v>
      </c>
      <c r="D6805" t="s">
        <v>6190</v>
      </c>
      <c r="E6805" t="s">
        <v>1581</v>
      </c>
      <c r="F6805">
        <v>67</v>
      </c>
      <c r="G6805">
        <v>-22085401</v>
      </c>
    </row>
    <row r="6806" spans="1:7" hidden="1">
      <c r="A6806" t="s">
        <v>132</v>
      </c>
      <c r="B6806">
        <v>20241224</v>
      </c>
      <c r="C6806">
        <v>490114</v>
      </c>
      <c r="D6806" t="s">
        <v>6190</v>
      </c>
      <c r="E6806" t="s">
        <v>1085</v>
      </c>
      <c r="F6806">
        <v>0</v>
      </c>
      <c r="G6806">
        <v>-2337578</v>
      </c>
    </row>
    <row r="6807" spans="1:7" hidden="1">
      <c r="A6807" t="s">
        <v>132</v>
      </c>
      <c r="B6807">
        <v>20241224</v>
      </c>
      <c r="C6807">
        <v>490114</v>
      </c>
      <c r="D6807" t="s">
        <v>6190</v>
      </c>
      <c r="E6807" t="s">
        <v>1194</v>
      </c>
      <c r="F6807">
        <v>0</v>
      </c>
      <c r="G6807">
        <v>-57952200</v>
      </c>
    </row>
    <row r="6808" spans="1:7" hidden="1">
      <c r="A6808" t="s">
        <v>132</v>
      </c>
      <c r="B6808">
        <v>20241224</v>
      </c>
      <c r="C6808">
        <v>490114</v>
      </c>
      <c r="D6808" t="s">
        <v>6190</v>
      </c>
      <c r="E6808" t="s">
        <v>1181</v>
      </c>
      <c r="F6808">
        <v>46</v>
      </c>
      <c r="G6808">
        <v>8903509</v>
      </c>
    </row>
    <row r="6809" spans="1:7" hidden="1">
      <c r="A6809" t="s">
        <v>132</v>
      </c>
      <c r="B6809">
        <v>20241224</v>
      </c>
      <c r="C6809">
        <v>490114</v>
      </c>
      <c r="D6809" t="s">
        <v>6190</v>
      </c>
      <c r="E6809" t="s">
        <v>1084</v>
      </c>
      <c r="F6809">
        <v>52</v>
      </c>
      <c r="G6809">
        <v>12588917</v>
      </c>
    </row>
    <row r="6810" spans="1:7" hidden="1">
      <c r="A6810" t="s">
        <v>132</v>
      </c>
      <c r="B6810">
        <v>20241224</v>
      </c>
      <c r="C6810">
        <v>490114</v>
      </c>
      <c r="D6810" t="s">
        <v>6190</v>
      </c>
      <c r="E6810" t="s">
        <v>1035</v>
      </c>
      <c r="F6810">
        <v>475</v>
      </c>
      <c r="G6810">
        <v>11119256</v>
      </c>
    </row>
    <row r="6811" spans="1:7" hidden="1">
      <c r="A6811" t="s">
        <v>132</v>
      </c>
      <c r="B6811">
        <v>20241224</v>
      </c>
      <c r="C6811">
        <v>490114</v>
      </c>
      <c r="D6811" t="s">
        <v>6190</v>
      </c>
      <c r="E6811" t="s">
        <v>1066</v>
      </c>
      <c r="F6811">
        <v>89</v>
      </c>
      <c r="G6811">
        <v>10616536</v>
      </c>
    </row>
    <row r="6812" spans="1:7" hidden="1">
      <c r="A6812" t="s">
        <v>132</v>
      </c>
      <c r="B6812">
        <v>20241224</v>
      </c>
      <c r="C6812">
        <v>490114</v>
      </c>
      <c r="D6812" t="s">
        <v>6190</v>
      </c>
      <c r="E6812" t="s">
        <v>1064</v>
      </c>
      <c r="F6812">
        <v>0</v>
      </c>
      <c r="G6812">
        <v>-771224</v>
      </c>
    </row>
    <row r="6813" spans="1:7" hidden="1">
      <c r="A6813" t="s">
        <v>132</v>
      </c>
      <c r="B6813">
        <v>20241224</v>
      </c>
      <c r="C6813">
        <v>490114</v>
      </c>
      <c r="D6813" t="s">
        <v>6190</v>
      </c>
      <c r="E6813" t="s">
        <v>1092</v>
      </c>
      <c r="F6813">
        <v>0</v>
      </c>
      <c r="G6813">
        <v>-17321939</v>
      </c>
    </row>
    <row r="6814" spans="1:7" hidden="1">
      <c r="A6814" t="s">
        <v>132</v>
      </c>
      <c r="B6814">
        <v>20241224</v>
      </c>
      <c r="C6814">
        <v>490114</v>
      </c>
      <c r="D6814" t="s">
        <v>6190</v>
      </c>
      <c r="E6814" t="s">
        <v>9048</v>
      </c>
      <c r="F6814">
        <v>36</v>
      </c>
      <c r="G6814">
        <v>2177524</v>
      </c>
    </row>
    <row r="6815" spans="1:7" hidden="1">
      <c r="A6815" t="s">
        <v>132</v>
      </c>
      <c r="B6815">
        <v>20241224</v>
      </c>
      <c r="C6815">
        <v>490114</v>
      </c>
      <c r="D6815" t="s">
        <v>6190</v>
      </c>
      <c r="E6815" t="s">
        <v>8342</v>
      </c>
      <c r="F6815">
        <v>89</v>
      </c>
      <c r="G6815">
        <v>49627831</v>
      </c>
    </row>
    <row r="6816" spans="1:7" hidden="1">
      <c r="A6816" t="s">
        <v>132</v>
      </c>
      <c r="B6816">
        <v>20241224</v>
      </c>
      <c r="C6816">
        <v>490114</v>
      </c>
      <c r="D6816" t="s">
        <v>6190</v>
      </c>
      <c r="E6816" t="s">
        <v>1124</v>
      </c>
      <c r="F6816">
        <v>9</v>
      </c>
      <c r="G6816">
        <v>-133755</v>
      </c>
    </row>
    <row r="6817" spans="1:7" hidden="1">
      <c r="A6817" t="s">
        <v>132</v>
      </c>
      <c r="B6817">
        <v>20241224</v>
      </c>
      <c r="C6817">
        <v>490114</v>
      </c>
      <c r="D6817" t="s">
        <v>6190</v>
      </c>
      <c r="E6817" t="s">
        <v>1186</v>
      </c>
      <c r="F6817">
        <v>144</v>
      </c>
      <c r="G6817">
        <v>24307538</v>
      </c>
    </row>
    <row r="6818" spans="1:7" hidden="1">
      <c r="A6818" t="s">
        <v>132</v>
      </c>
      <c r="B6818">
        <v>20241224</v>
      </c>
      <c r="C6818">
        <v>490114</v>
      </c>
      <c r="D6818" t="s">
        <v>6190</v>
      </c>
      <c r="E6818" t="s">
        <v>1582</v>
      </c>
      <c r="F6818">
        <v>144</v>
      </c>
      <c r="G6818">
        <v>-459395</v>
      </c>
    </row>
    <row r="6819" spans="1:7" hidden="1">
      <c r="A6819" t="s">
        <v>132</v>
      </c>
      <c r="B6819">
        <v>20241224</v>
      </c>
      <c r="C6819">
        <v>490114</v>
      </c>
      <c r="D6819" t="s">
        <v>6190</v>
      </c>
      <c r="E6819" t="s">
        <v>8333</v>
      </c>
      <c r="F6819">
        <v>0</v>
      </c>
      <c r="G6819">
        <v>-379</v>
      </c>
    </row>
    <row r="6820" spans="1:7" hidden="1">
      <c r="A6820" t="s">
        <v>132</v>
      </c>
      <c r="B6820">
        <v>20241224</v>
      </c>
      <c r="C6820">
        <v>490114</v>
      </c>
      <c r="D6820" t="s">
        <v>6190</v>
      </c>
      <c r="E6820" t="s">
        <v>1583</v>
      </c>
      <c r="F6820">
        <v>3</v>
      </c>
      <c r="G6820">
        <v>-151726</v>
      </c>
    </row>
    <row r="6821" spans="1:7" hidden="1">
      <c r="A6821" t="s">
        <v>132</v>
      </c>
      <c r="B6821">
        <v>20241224</v>
      </c>
      <c r="C6821">
        <v>490114</v>
      </c>
      <c r="D6821" t="s">
        <v>6190</v>
      </c>
      <c r="E6821" t="s">
        <v>1207</v>
      </c>
      <c r="F6821">
        <v>0</v>
      </c>
      <c r="G6821">
        <v>-5587</v>
      </c>
    </row>
    <row r="6822" spans="1:7" hidden="1">
      <c r="A6822" t="s">
        <v>132</v>
      </c>
      <c r="B6822">
        <v>20241224</v>
      </c>
      <c r="C6822">
        <v>490114</v>
      </c>
      <c r="D6822" t="s">
        <v>6190</v>
      </c>
      <c r="E6822" t="s">
        <v>8358</v>
      </c>
      <c r="F6822">
        <v>0</v>
      </c>
      <c r="G6822">
        <v>-17688072</v>
      </c>
    </row>
    <row r="6823" spans="1:7" hidden="1">
      <c r="A6823" t="s">
        <v>132</v>
      </c>
      <c r="B6823">
        <v>20241225</v>
      </c>
      <c r="C6823">
        <v>490114</v>
      </c>
      <c r="D6823" t="s">
        <v>6190</v>
      </c>
      <c r="E6823" t="s">
        <v>1184</v>
      </c>
      <c r="F6823">
        <v>0</v>
      </c>
      <c r="G6823">
        <v>-339139</v>
      </c>
    </row>
    <row r="6824" spans="1:7" hidden="1">
      <c r="A6824" t="s">
        <v>132</v>
      </c>
      <c r="B6824">
        <v>20241225</v>
      </c>
      <c r="C6824">
        <v>490114</v>
      </c>
      <c r="D6824" t="s">
        <v>6190</v>
      </c>
      <c r="E6824" t="s">
        <v>1581</v>
      </c>
      <c r="F6824">
        <v>67</v>
      </c>
      <c r="G6824">
        <v>-22085334</v>
      </c>
    </row>
    <row r="6825" spans="1:7" hidden="1">
      <c r="A6825" t="s">
        <v>132</v>
      </c>
      <c r="B6825">
        <v>20241225</v>
      </c>
      <c r="C6825">
        <v>490114</v>
      </c>
      <c r="D6825" t="s">
        <v>6190</v>
      </c>
      <c r="E6825" t="s">
        <v>1085</v>
      </c>
      <c r="F6825">
        <v>0</v>
      </c>
      <c r="G6825">
        <v>-2337578</v>
      </c>
    </row>
    <row r="6826" spans="1:7" hidden="1">
      <c r="A6826" t="s">
        <v>132</v>
      </c>
      <c r="B6826">
        <v>20241225</v>
      </c>
      <c r="C6826">
        <v>490114</v>
      </c>
      <c r="D6826" t="s">
        <v>6190</v>
      </c>
      <c r="E6826" t="s">
        <v>1194</v>
      </c>
      <c r="F6826">
        <v>0</v>
      </c>
      <c r="G6826">
        <v>-57952200</v>
      </c>
    </row>
    <row r="6827" spans="1:7" hidden="1">
      <c r="A6827" t="s">
        <v>132</v>
      </c>
      <c r="B6827">
        <v>20241225</v>
      </c>
      <c r="C6827">
        <v>490114</v>
      </c>
      <c r="D6827" t="s">
        <v>6190</v>
      </c>
      <c r="E6827" t="s">
        <v>1181</v>
      </c>
      <c r="F6827">
        <v>46</v>
      </c>
      <c r="G6827">
        <v>8903555</v>
      </c>
    </row>
    <row r="6828" spans="1:7" hidden="1">
      <c r="A6828" t="s">
        <v>132</v>
      </c>
      <c r="B6828">
        <v>20241225</v>
      </c>
      <c r="C6828">
        <v>490114</v>
      </c>
      <c r="D6828" t="s">
        <v>6190</v>
      </c>
      <c r="E6828" t="s">
        <v>1084</v>
      </c>
      <c r="F6828">
        <v>52</v>
      </c>
      <c r="G6828">
        <v>12588969</v>
      </c>
    </row>
    <row r="6829" spans="1:7" hidden="1">
      <c r="A6829" t="s">
        <v>132</v>
      </c>
      <c r="B6829">
        <v>20241225</v>
      </c>
      <c r="C6829">
        <v>490114</v>
      </c>
      <c r="D6829" t="s">
        <v>6190</v>
      </c>
      <c r="E6829" t="s">
        <v>1035</v>
      </c>
      <c r="F6829">
        <v>475</v>
      </c>
      <c r="G6829">
        <v>11119731</v>
      </c>
    </row>
    <row r="6830" spans="1:7" hidden="1">
      <c r="A6830" t="s">
        <v>132</v>
      </c>
      <c r="B6830">
        <v>20241225</v>
      </c>
      <c r="C6830">
        <v>490114</v>
      </c>
      <c r="D6830" t="s">
        <v>6190</v>
      </c>
      <c r="E6830" t="s">
        <v>1066</v>
      </c>
      <c r="F6830">
        <v>89</v>
      </c>
      <c r="G6830">
        <v>10616625</v>
      </c>
    </row>
    <row r="6831" spans="1:7" hidden="1">
      <c r="A6831" t="s">
        <v>132</v>
      </c>
      <c r="B6831">
        <v>20241225</v>
      </c>
      <c r="C6831">
        <v>490114</v>
      </c>
      <c r="D6831" t="s">
        <v>6190</v>
      </c>
      <c r="E6831" t="s">
        <v>1064</v>
      </c>
      <c r="F6831">
        <v>0</v>
      </c>
      <c r="G6831">
        <v>-771224</v>
      </c>
    </row>
    <row r="6832" spans="1:7" hidden="1">
      <c r="A6832" t="s">
        <v>132</v>
      </c>
      <c r="B6832">
        <v>20241225</v>
      </c>
      <c r="C6832">
        <v>490114</v>
      </c>
      <c r="D6832" t="s">
        <v>6190</v>
      </c>
      <c r="E6832" t="s">
        <v>1092</v>
      </c>
      <c r="F6832">
        <v>0</v>
      </c>
      <c r="G6832">
        <v>-17321939</v>
      </c>
    </row>
    <row r="6833" spans="1:7" hidden="1">
      <c r="A6833" t="s">
        <v>132</v>
      </c>
      <c r="B6833">
        <v>20241225</v>
      </c>
      <c r="C6833">
        <v>490114</v>
      </c>
      <c r="D6833" t="s">
        <v>6190</v>
      </c>
      <c r="E6833" t="s">
        <v>9048</v>
      </c>
      <c r="F6833">
        <v>36</v>
      </c>
      <c r="G6833">
        <v>2177560</v>
      </c>
    </row>
    <row r="6834" spans="1:7" hidden="1">
      <c r="A6834" t="s">
        <v>132</v>
      </c>
      <c r="B6834">
        <v>20241225</v>
      </c>
      <c r="C6834">
        <v>490114</v>
      </c>
      <c r="D6834" t="s">
        <v>6190</v>
      </c>
      <c r="E6834" t="s">
        <v>8342</v>
      </c>
      <c r="F6834">
        <v>89</v>
      </c>
      <c r="G6834">
        <v>49627920</v>
      </c>
    </row>
    <row r="6835" spans="1:7" hidden="1">
      <c r="A6835" t="s">
        <v>132</v>
      </c>
      <c r="B6835">
        <v>20241225</v>
      </c>
      <c r="C6835">
        <v>490114</v>
      </c>
      <c r="D6835" t="s">
        <v>6190</v>
      </c>
      <c r="E6835" t="s">
        <v>1124</v>
      </c>
      <c r="F6835">
        <v>9</v>
      </c>
      <c r="G6835">
        <v>-133746</v>
      </c>
    </row>
    <row r="6836" spans="1:7" hidden="1">
      <c r="A6836" t="s">
        <v>132</v>
      </c>
      <c r="B6836">
        <v>20241225</v>
      </c>
      <c r="C6836">
        <v>490114</v>
      </c>
      <c r="D6836" t="s">
        <v>6190</v>
      </c>
      <c r="E6836" t="s">
        <v>1186</v>
      </c>
      <c r="F6836">
        <v>144</v>
      </c>
      <c r="G6836">
        <v>24307682</v>
      </c>
    </row>
    <row r="6837" spans="1:7" hidden="1">
      <c r="A6837" t="s">
        <v>132</v>
      </c>
      <c r="B6837">
        <v>20241225</v>
      </c>
      <c r="C6837">
        <v>490114</v>
      </c>
      <c r="D6837" t="s">
        <v>6190</v>
      </c>
      <c r="E6837" t="s">
        <v>1582</v>
      </c>
      <c r="F6837">
        <v>144</v>
      </c>
      <c r="G6837">
        <v>-459251</v>
      </c>
    </row>
    <row r="6838" spans="1:7" hidden="1">
      <c r="A6838" t="s">
        <v>132</v>
      </c>
      <c r="B6838">
        <v>20241225</v>
      </c>
      <c r="C6838">
        <v>490114</v>
      </c>
      <c r="D6838" t="s">
        <v>6190</v>
      </c>
      <c r="E6838" t="s">
        <v>8333</v>
      </c>
      <c r="F6838">
        <v>0</v>
      </c>
      <c r="G6838">
        <v>-379</v>
      </c>
    </row>
    <row r="6839" spans="1:7" hidden="1">
      <c r="A6839" t="s">
        <v>132</v>
      </c>
      <c r="B6839">
        <v>20241225</v>
      </c>
      <c r="C6839">
        <v>490114</v>
      </c>
      <c r="D6839" t="s">
        <v>6190</v>
      </c>
      <c r="E6839" t="s">
        <v>1583</v>
      </c>
      <c r="F6839">
        <v>3</v>
      </c>
      <c r="G6839">
        <v>-151723</v>
      </c>
    </row>
    <row r="6840" spans="1:7" hidden="1">
      <c r="A6840" t="s">
        <v>132</v>
      </c>
      <c r="B6840">
        <v>20241225</v>
      </c>
      <c r="C6840">
        <v>490114</v>
      </c>
      <c r="D6840" t="s">
        <v>6190</v>
      </c>
      <c r="E6840" t="s">
        <v>1207</v>
      </c>
      <c r="F6840">
        <v>0</v>
      </c>
      <c r="G6840">
        <v>-5587</v>
      </c>
    </row>
    <row r="6841" spans="1:7" hidden="1">
      <c r="A6841" t="s">
        <v>132</v>
      </c>
      <c r="B6841">
        <v>20241225</v>
      </c>
      <c r="C6841">
        <v>490114</v>
      </c>
      <c r="D6841" t="s">
        <v>6190</v>
      </c>
      <c r="E6841" t="s">
        <v>8358</v>
      </c>
      <c r="F6841">
        <v>0</v>
      </c>
      <c r="G6841">
        <v>-17688072</v>
      </c>
    </row>
    <row r="6842" spans="1:7" hidden="1">
      <c r="A6842" t="s">
        <v>132</v>
      </c>
      <c r="B6842">
        <v>20241226</v>
      </c>
      <c r="C6842">
        <v>490114</v>
      </c>
      <c r="D6842" t="s">
        <v>6190</v>
      </c>
      <c r="E6842" t="s">
        <v>1184</v>
      </c>
      <c r="F6842">
        <v>0</v>
      </c>
      <c r="G6842">
        <v>-339139</v>
      </c>
    </row>
    <row r="6843" spans="1:7" hidden="1">
      <c r="A6843" t="s">
        <v>132</v>
      </c>
      <c r="B6843">
        <v>20241226</v>
      </c>
      <c r="C6843">
        <v>490114</v>
      </c>
      <c r="D6843" t="s">
        <v>6190</v>
      </c>
      <c r="E6843" t="s">
        <v>1581</v>
      </c>
      <c r="F6843">
        <v>69</v>
      </c>
      <c r="G6843">
        <v>-22085265</v>
      </c>
    </row>
    <row r="6844" spans="1:7" hidden="1">
      <c r="A6844" t="s">
        <v>132</v>
      </c>
      <c r="B6844">
        <v>20241226</v>
      </c>
      <c r="C6844">
        <v>490114</v>
      </c>
      <c r="D6844" t="s">
        <v>6190</v>
      </c>
      <c r="E6844" t="s">
        <v>1085</v>
      </c>
      <c r="F6844">
        <v>0</v>
      </c>
      <c r="G6844">
        <v>-2337578</v>
      </c>
    </row>
    <row r="6845" spans="1:7" hidden="1">
      <c r="A6845" t="s">
        <v>132</v>
      </c>
      <c r="B6845">
        <v>20241226</v>
      </c>
      <c r="C6845">
        <v>490114</v>
      </c>
      <c r="D6845" t="s">
        <v>6190</v>
      </c>
      <c r="E6845" t="s">
        <v>1194</v>
      </c>
      <c r="F6845">
        <v>0</v>
      </c>
      <c r="G6845">
        <v>-57952200</v>
      </c>
    </row>
    <row r="6846" spans="1:7" hidden="1">
      <c r="A6846" t="s">
        <v>132</v>
      </c>
      <c r="B6846">
        <v>20241226</v>
      </c>
      <c r="C6846">
        <v>490114</v>
      </c>
      <c r="D6846" t="s">
        <v>6190</v>
      </c>
      <c r="E6846" t="s">
        <v>1181</v>
      </c>
      <c r="F6846">
        <v>47</v>
      </c>
      <c r="G6846">
        <v>8903602</v>
      </c>
    </row>
    <row r="6847" spans="1:7" hidden="1">
      <c r="A6847" t="s">
        <v>132</v>
      </c>
      <c r="B6847">
        <v>20241226</v>
      </c>
      <c r="C6847">
        <v>490114</v>
      </c>
      <c r="D6847" t="s">
        <v>6190</v>
      </c>
      <c r="E6847" t="s">
        <v>1084</v>
      </c>
      <c r="F6847">
        <v>53</v>
      </c>
      <c r="G6847">
        <v>12589022</v>
      </c>
    </row>
    <row r="6848" spans="1:7" hidden="1">
      <c r="A6848" t="s">
        <v>132</v>
      </c>
      <c r="B6848">
        <v>20241226</v>
      </c>
      <c r="C6848">
        <v>490114</v>
      </c>
      <c r="D6848" t="s">
        <v>6190</v>
      </c>
      <c r="E6848" t="s">
        <v>1035</v>
      </c>
      <c r="F6848">
        <v>484</v>
      </c>
      <c r="G6848">
        <v>11120215</v>
      </c>
    </row>
    <row r="6849" spans="1:7" hidden="1">
      <c r="A6849" t="s">
        <v>132</v>
      </c>
      <c r="B6849">
        <v>20241226</v>
      </c>
      <c r="C6849">
        <v>490114</v>
      </c>
      <c r="D6849" t="s">
        <v>6190</v>
      </c>
      <c r="E6849" t="s">
        <v>1066</v>
      </c>
      <c r="F6849">
        <v>91</v>
      </c>
      <c r="G6849">
        <v>10616716</v>
      </c>
    </row>
    <row r="6850" spans="1:7" hidden="1">
      <c r="A6850" t="s">
        <v>132</v>
      </c>
      <c r="B6850">
        <v>20241226</v>
      </c>
      <c r="C6850">
        <v>490114</v>
      </c>
      <c r="D6850" t="s">
        <v>6190</v>
      </c>
      <c r="E6850" t="s">
        <v>1064</v>
      </c>
      <c r="F6850">
        <v>0</v>
      </c>
      <c r="G6850">
        <v>-771224</v>
      </c>
    </row>
    <row r="6851" spans="1:7" hidden="1">
      <c r="A6851" t="s">
        <v>132</v>
      </c>
      <c r="B6851">
        <v>20241226</v>
      </c>
      <c r="C6851">
        <v>490114</v>
      </c>
      <c r="D6851" t="s">
        <v>6190</v>
      </c>
      <c r="E6851" t="s">
        <v>1092</v>
      </c>
      <c r="F6851">
        <v>0</v>
      </c>
      <c r="G6851">
        <v>-17321939</v>
      </c>
    </row>
    <row r="6852" spans="1:7" hidden="1">
      <c r="A6852" t="s">
        <v>132</v>
      </c>
      <c r="B6852">
        <v>20241226</v>
      </c>
      <c r="C6852">
        <v>490114</v>
      </c>
      <c r="D6852" t="s">
        <v>6190</v>
      </c>
      <c r="E6852" t="s">
        <v>9048</v>
      </c>
      <c r="F6852">
        <v>37</v>
      </c>
      <c r="G6852">
        <v>2177597</v>
      </c>
    </row>
    <row r="6853" spans="1:7" hidden="1">
      <c r="A6853" t="s">
        <v>132</v>
      </c>
      <c r="B6853">
        <v>20241226</v>
      </c>
      <c r="C6853">
        <v>490114</v>
      </c>
      <c r="D6853" t="s">
        <v>6190</v>
      </c>
      <c r="E6853" t="s">
        <v>8342</v>
      </c>
      <c r="F6853">
        <v>91</v>
      </c>
      <c r="G6853">
        <v>49628011</v>
      </c>
    </row>
    <row r="6854" spans="1:7" hidden="1">
      <c r="A6854" t="s">
        <v>132</v>
      </c>
      <c r="B6854">
        <v>20241226</v>
      </c>
      <c r="C6854">
        <v>490114</v>
      </c>
      <c r="D6854" t="s">
        <v>6190</v>
      </c>
      <c r="E6854" t="s">
        <v>1124</v>
      </c>
      <c r="F6854">
        <v>9</v>
      </c>
      <c r="G6854">
        <v>-133737</v>
      </c>
    </row>
    <row r="6855" spans="1:7" hidden="1">
      <c r="A6855" t="s">
        <v>132</v>
      </c>
      <c r="B6855">
        <v>20241226</v>
      </c>
      <c r="C6855">
        <v>490114</v>
      </c>
      <c r="D6855" t="s">
        <v>6190</v>
      </c>
      <c r="E6855" t="s">
        <v>1186</v>
      </c>
      <c r="F6855">
        <v>147</v>
      </c>
      <c r="G6855">
        <v>24307829</v>
      </c>
    </row>
    <row r="6856" spans="1:7" hidden="1">
      <c r="A6856" t="s">
        <v>132</v>
      </c>
      <c r="B6856">
        <v>20241226</v>
      </c>
      <c r="C6856">
        <v>490114</v>
      </c>
      <c r="D6856" t="s">
        <v>6190</v>
      </c>
      <c r="E6856" t="s">
        <v>1582</v>
      </c>
      <c r="F6856">
        <v>147</v>
      </c>
      <c r="G6856">
        <v>-459104</v>
      </c>
    </row>
    <row r="6857" spans="1:7" hidden="1">
      <c r="A6857" t="s">
        <v>132</v>
      </c>
      <c r="B6857">
        <v>20241226</v>
      </c>
      <c r="C6857">
        <v>490114</v>
      </c>
      <c r="D6857" t="s">
        <v>6190</v>
      </c>
      <c r="E6857" t="s">
        <v>8333</v>
      </c>
      <c r="F6857">
        <v>0</v>
      </c>
      <c r="G6857">
        <v>-379</v>
      </c>
    </row>
    <row r="6858" spans="1:7" hidden="1">
      <c r="A6858" t="s">
        <v>132</v>
      </c>
      <c r="B6858">
        <v>20241226</v>
      </c>
      <c r="C6858">
        <v>490114</v>
      </c>
      <c r="D6858" t="s">
        <v>6190</v>
      </c>
      <c r="E6858" t="s">
        <v>1583</v>
      </c>
      <c r="F6858">
        <v>3</v>
      </c>
      <c r="G6858">
        <v>-151720</v>
      </c>
    </row>
    <row r="6859" spans="1:7" hidden="1">
      <c r="A6859" t="s">
        <v>132</v>
      </c>
      <c r="B6859">
        <v>20241226</v>
      </c>
      <c r="C6859">
        <v>490114</v>
      </c>
      <c r="D6859" t="s">
        <v>6190</v>
      </c>
      <c r="E6859" t="s">
        <v>1207</v>
      </c>
      <c r="F6859">
        <v>0</v>
      </c>
      <c r="G6859">
        <v>-5587</v>
      </c>
    </row>
    <row r="6860" spans="1:7" hidden="1">
      <c r="A6860" t="s">
        <v>132</v>
      </c>
      <c r="B6860">
        <v>20241226</v>
      </c>
      <c r="C6860">
        <v>490114</v>
      </c>
      <c r="D6860" t="s">
        <v>6190</v>
      </c>
      <c r="E6860" t="s">
        <v>8358</v>
      </c>
      <c r="F6860">
        <v>0</v>
      </c>
      <c r="G6860">
        <v>-17688072</v>
      </c>
    </row>
    <row r="6861" spans="1:7" hidden="1">
      <c r="A6861" t="s">
        <v>132</v>
      </c>
      <c r="B6861">
        <v>20241227</v>
      </c>
      <c r="C6861">
        <v>490114</v>
      </c>
      <c r="D6861" t="s">
        <v>6190</v>
      </c>
      <c r="E6861" t="s">
        <v>1184</v>
      </c>
      <c r="F6861">
        <v>0</v>
      </c>
      <c r="G6861">
        <v>-339139</v>
      </c>
    </row>
    <row r="6862" spans="1:7" hidden="1">
      <c r="A6862" t="s">
        <v>132</v>
      </c>
      <c r="B6862">
        <v>20241227</v>
      </c>
      <c r="C6862">
        <v>490114</v>
      </c>
      <c r="D6862" t="s">
        <v>6190</v>
      </c>
      <c r="E6862" t="s">
        <v>1581</v>
      </c>
      <c r="F6862">
        <v>68</v>
      </c>
      <c r="G6862">
        <v>-22085197</v>
      </c>
    </row>
    <row r="6863" spans="1:7" hidden="1">
      <c r="A6863" t="s">
        <v>132</v>
      </c>
      <c r="B6863">
        <v>20241227</v>
      </c>
      <c r="C6863">
        <v>490114</v>
      </c>
      <c r="D6863" t="s">
        <v>6190</v>
      </c>
      <c r="E6863" t="s">
        <v>1085</v>
      </c>
      <c r="F6863">
        <v>0</v>
      </c>
      <c r="G6863">
        <v>-2337578</v>
      </c>
    </row>
    <row r="6864" spans="1:7" hidden="1">
      <c r="A6864" t="s">
        <v>132</v>
      </c>
      <c r="B6864">
        <v>20241227</v>
      </c>
      <c r="C6864">
        <v>490114</v>
      </c>
      <c r="D6864" t="s">
        <v>6190</v>
      </c>
      <c r="E6864" t="s">
        <v>1194</v>
      </c>
      <c r="F6864">
        <v>0</v>
      </c>
      <c r="G6864">
        <v>-57952200</v>
      </c>
    </row>
    <row r="6865" spans="1:7" hidden="1">
      <c r="A6865" t="s">
        <v>132</v>
      </c>
      <c r="B6865">
        <v>20241227</v>
      </c>
      <c r="C6865">
        <v>490114</v>
      </c>
      <c r="D6865" t="s">
        <v>6190</v>
      </c>
      <c r="E6865" t="s">
        <v>1181</v>
      </c>
      <c r="F6865">
        <v>46</v>
      </c>
      <c r="G6865">
        <v>8903648</v>
      </c>
    </row>
    <row r="6866" spans="1:7" hidden="1">
      <c r="A6866" t="s">
        <v>132</v>
      </c>
      <c r="B6866">
        <v>20241227</v>
      </c>
      <c r="C6866">
        <v>490114</v>
      </c>
      <c r="D6866" t="s">
        <v>6190</v>
      </c>
      <c r="E6866" t="s">
        <v>1084</v>
      </c>
      <c r="F6866">
        <v>52</v>
      </c>
      <c r="G6866">
        <v>12589074</v>
      </c>
    </row>
    <row r="6867" spans="1:7" hidden="1">
      <c r="A6867" t="s">
        <v>132</v>
      </c>
      <c r="B6867">
        <v>20241227</v>
      </c>
      <c r="C6867">
        <v>490114</v>
      </c>
      <c r="D6867" t="s">
        <v>6190</v>
      </c>
      <c r="E6867" t="s">
        <v>1035</v>
      </c>
      <c r="F6867">
        <v>481</v>
      </c>
      <c r="G6867">
        <v>11120696</v>
      </c>
    </row>
    <row r="6868" spans="1:7" hidden="1">
      <c r="A6868" t="s">
        <v>132</v>
      </c>
      <c r="B6868">
        <v>20241227</v>
      </c>
      <c r="C6868">
        <v>490114</v>
      </c>
      <c r="D6868" t="s">
        <v>6190</v>
      </c>
      <c r="E6868" t="s">
        <v>1066</v>
      </c>
      <c r="F6868">
        <v>90</v>
      </c>
      <c r="G6868">
        <v>10616806</v>
      </c>
    </row>
    <row r="6869" spans="1:7" hidden="1">
      <c r="A6869" t="s">
        <v>132</v>
      </c>
      <c r="B6869">
        <v>20241227</v>
      </c>
      <c r="C6869">
        <v>490114</v>
      </c>
      <c r="D6869" t="s">
        <v>6190</v>
      </c>
      <c r="E6869" t="s">
        <v>1064</v>
      </c>
      <c r="F6869">
        <v>0</v>
      </c>
      <c r="G6869">
        <v>-771224</v>
      </c>
    </row>
    <row r="6870" spans="1:7" hidden="1">
      <c r="A6870" t="s">
        <v>132</v>
      </c>
      <c r="B6870">
        <v>20241227</v>
      </c>
      <c r="C6870">
        <v>490114</v>
      </c>
      <c r="D6870" t="s">
        <v>6190</v>
      </c>
      <c r="E6870" t="s">
        <v>1092</v>
      </c>
      <c r="F6870">
        <v>0</v>
      </c>
      <c r="G6870">
        <v>-17321939</v>
      </c>
    </row>
    <row r="6871" spans="1:7" hidden="1">
      <c r="A6871" t="s">
        <v>132</v>
      </c>
      <c r="B6871">
        <v>20241227</v>
      </c>
      <c r="C6871">
        <v>490114</v>
      </c>
      <c r="D6871" t="s">
        <v>6190</v>
      </c>
      <c r="E6871" t="s">
        <v>9048</v>
      </c>
      <c r="F6871">
        <v>37</v>
      </c>
      <c r="G6871">
        <v>2177634</v>
      </c>
    </row>
    <row r="6872" spans="1:7" hidden="1">
      <c r="A6872" t="s">
        <v>132</v>
      </c>
      <c r="B6872">
        <v>20241227</v>
      </c>
      <c r="C6872">
        <v>490114</v>
      </c>
      <c r="D6872" t="s">
        <v>6190</v>
      </c>
      <c r="E6872" t="s">
        <v>8342</v>
      </c>
      <c r="F6872">
        <v>90</v>
      </c>
      <c r="G6872">
        <v>49628101</v>
      </c>
    </row>
    <row r="6873" spans="1:7" hidden="1">
      <c r="A6873" t="s">
        <v>132</v>
      </c>
      <c r="B6873">
        <v>20241227</v>
      </c>
      <c r="C6873">
        <v>490114</v>
      </c>
      <c r="D6873" t="s">
        <v>6190</v>
      </c>
      <c r="E6873" t="s">
        <v>1124</v>
      </c>
      <c r="F6873">
        <v>9</v>
      </c>
      <c r="G6873">
        <v>-133728</v>
      </c>
    </row>
    <row r="6874" spans="1:7" hidden="1">
      <c r="A6874" t="s">
        <v>132</v>
      </c>
      <c r="B6874">
        <v>20241227</v>
      </c>
      <c r="C6874">
        <v>490114</v>
      </c>
      <c r="D6874" t="s">
        <v>6190</v>
      </c>
      <c r="E6874" t="s">
        <v>1186</v>
      </c>
      <c r="F6874">
        <v>146</v>
      </c>
      <c r="G6874">
        <v>24307975</v>
      </c>
    </row>
    <row r="6875" spans="1:7" hidden="1">
      <c r="A6875" t="s">
        <v>132</v>
      </c>
      <c r="B6875">
        <v>20241227</v>
      </c>
      <c r="C6875">
        <v>490114</v>
      </c>
      <c r="D6875" t="s">
        <v>6190</v>
      </c>
      <c r="E6875" t="s">
        <v>1582</v>
      </c>
      <c r="F6875">
        <v>146</v>
      </c>
      <c r="G6875">
        <v>-458958</v>
      </c>
    </row>
    <row r="6876" spans="1:7" hidden="1">
      <c r="A6876" t="s">
        <v>132</v>
      </c>
      <c r="B6876">
        <v>20241227</v>
      </c>
      <c r="C6876">
        <v>490114</v>
      </c>
      <c r="D6876" t="s">
        <v>6190</v>
      </c>
      <c r="E6876" t="s">
        <v>8333</v>
      </c>
      <c r="F6876">
        <v>0</v>
      </c>
      <c r="G6876">
        <v>-379</v>
      </c>
    </row>
    <row r="6877" spans="1:7" hidden="1">
      <c r="A6877" t="s">
        <v>132</v>
      </c>
      <c r="B6877">
        <v>20241227</v>
      </c>
      <c r="C6877">
        <v>490114</v>
      </c>
      <c r="D6877" t="s">
        <v>6190</v>
      </c>
      <c r="E6877" t="s">
        <v>1583</v>
      </c>
      <c r="F6877">
        <v>3</v>
      </c>
      <c r="G6877">
        <v>-151717</v>
      </c>
    </row>
    <row r="6878" spans="1:7" hidden="1">
      <c r="A6878" t="s">
        <v>132</v>
      </c>
      <c r="B6878">
        <v>20241227</v>
      </c>
      <c r="C6878">
        <v>490114</v>
      </c>
      <c r="D6878" t="s">
        <v>6190</v>
      </c>
      <c r="E6878" t="s">
        <v>1207</v>
      </c>
      <c r="F6878">
        <v>0</v>
      </c>
      <c r="G6878">
        <v>-5587</v>
      </c>
    </row>
    <row r="6879" spans="1:7" hidden="1">
      <c r="A6879" t="s">
        <v>132</v>
      </c>
      <c r="B6879">
        <v>20241227</v>
      </c>
      <c r="C6879">
        <v>490114</v>
      </c>
      <c r="D6879" t="s">
        <v>6190</v>
      </c>
      <c r="E6879" t="s">
        <v>8358</v>
      </c>
      <c r="F6879">
        <v>0</v>
      </c>
      <c r="G6879">
        <v>-17688072</v>
      </c>
    </row>
    <row r="6880" spans="1:7" hidden="1">
      <c r="A6880" t="s">
        <v>132</v>
      </c>
      <c r="B6880">
        <v>20241228</v>
      </c>
      <c r="C6880">
        <v>490114</v>
      </c>
      <c r="D6880" t="s">
        <v>6190</v>
      </c>
      <c r="E6880" t="s">
        <v>1184</v>
      </c>
      <c r="F6880">
        <v>0</v>
      </c>
      <c r="G6880">
        <v>-339139</v>
      </c>
    </row>
    <row r="6881" spans="1:7" hidden="1">
      <c r="A6881" t="s">
        <v>132</v>
      </c>
      <c r="B6881">
        <v>20241228</v>
      </c>
      <c r="C6881">
        <v>490114</v>
      </c>
      <c r="D6881" t="s">
        <v>6190</v>
      </c>
      <c r="E6881" t="s">
        <v>1581</v>
      </c>
      <c r="F6881">
        <v>68</v>
      </c>
      <c r="G6881">
        <v>-22085129</v>
      </c>
    </row>
    <row r="6882" spans="1:7" hidden="1">
      <c r="A6882" t="s">
        <v>132</v>
      </c>
      <c r="B6882">
        <v>20241228</v>
      </c>
      <c r="C6882">
        <v>490114</v>
      </c>
      <c r="D6882" t="s">
        <v>6190</v>
      </c>
      <c r="E6882" t="s">
        <v>1085</v>
      </c>
      <c r="F6882">
        <v>0</v>
      </c>
      <c r="G6882">
        <v>-2337578</v>
      </c>
    </row>
    <row r="6883" spans="1:7" hidden="1">
      <c r="A6883" t="s">
        <v>132</v>
      </c>
      <c r="B6883">
        <v>20241228</v>
      </c>
      <c r="C6883">
        <v>490114</v>
      </c>
      <c r="D6883" t="s">
        <v>6190</v>
      </c>
      <c r="E6883" t="s">
        <v>1194</v>
      </c>
      <c r="F6883">
        <v>0</v>
      </c>
      <c r="G6883">
        <v>-57952200</v>
      </c>
    </row>
    <row r="6884" spans="1:7" hidden="1">
      <c r="A6884" t="s">
        <v>132</v>
      </c>
      <c r="B6884">
        <v>20241228</v>
      </c>
      <c r="C6884">
        <v>490114</v>
      </c>
      <c r="D6884" t="s">
        <v>6190</v>
      </c>
      <c r="E6884" t="s">
        <v>1181</v>
      </c>
      <c r="F6884">
        <v>46</v>
      </c>
      <c r="G6884">
        <v>8903694</v>
      </c>
    </row>
    <row r="6885" spans="1:7" hidden="1">
      <c r="A6885" t="s">
        <v>132</v>
      </c>
      <c r="B6885">
        <v>20241228</v>
      </c>
      <c r="C6885">
        <v>490114</v>
      </c>
      <c r="D6885" t="s">
        <v>6190</v>
      </c>
      <c r="E6885" t="s">
        <v>1084</v>
      </c>
      <c r="F6885">
        <v>52</v>
      </c>
      <c r="G6885">
        <v>12589126</v>
      </c>
    </row>
    <row r="6886" spans="1:7" hidden="1">
      <c r="A6886" t="s">
        <v>132</v>
      </c>
      <c r="B6886">
        <v>20241228</v>
      </c>
      <c r="C6886">
        <v>490114</v>
      </c>
      <c r="D6886" t="s">
        <v>6190</v>
      </c>
      <c r="E6886" t="s">
        <v>1035</v>
      </c>
      <c r="F6886">
        <v>481</v>
      </c>
      <c r="G6886">
        <v>11121177</v>
      </c>
    </row>
    <row r="6887" spans="1:7" hidden="1">
      <c r="A6887" t="s">
        <v>132</v>
      </c>
      <c r="B6887">
        <v>20241228</v>
      </c>
      <c r="C6887">
        <v>490114</v>
      </c>
      <c r="D6887" t="s">
        <v>6190</v>
      </c>
      <c r="E6887" t="s">
        <v>1066</v>
      </c>
      <c r="F6887">
        <v>90</v>
      </c>
      <c r="G6887">
        <v>10616896</v>
      </c>
    </row>
    <row r="6888" spans="1:7" hidden="1">
      <c r="A6888" t="s">
        <v>132</v>
      </c>
      <c r="B6888">
        <v>20241228</v>
      </c>
      <c r="C6888">
        <v>490114</v>
      </c>
      <c r="D6888" t="s">
        <v>6190</v>
      </c>
      <c r="E6888" t="s">
        <v>1064</v>
      </c>
      <c r="F6888">
        <v>0</v>
      </c>
      <c r="G6888">
        <v>-771224</v>
      </c>
    </row>
    <row r="6889" spans="1:7" hidden="1">
      <c r="A6889" t="s">
        <v>132</v>
      </c>
      <c r="B6889">
        <v>20241228</v>
      </c>
      <c r="C6889">
        <v>490114</v>
      </c>
      <c r="D6889" t="s">
        <v>6190</v>
      </c>
      <c r="E6889" t="s">
        <v>1092</v>
      </c>
      <c r="F6889">
        <v>0</v>
      </c>
      <c r="G6889">
        <v>-17321939</v>
      </c>
    </row>
    <row r="6890" spans="1:7" hidden="1">
      <c r="A6890" t="s">
        <v>132</v>
      </c>
      <c r="B6890">
        <v>20241228</v>
      </c>
      <c r="C6890">
        <v>490114</v>
      </c>
      <c r="D6890" t="s">
        <v>6190</v>
      </c>
      <c r="E6890" t="s">
        <v>9048</v>
      </c>
      <c r="F6890">
        <v>37</v>
      </c>
      <c r="G6890">
        <v>2177671</v>
      </c>
    </row>
    <row r="6891" spans="1:7" hidden="1">
      <c r="A6891" t="s">
        <v>132</v>
      </c>
      <c r="B6891">
        <v>20241228</v>
      </c>
      <c r="C6891">
        <v>490114</v>
      </c>
      <c r="D6891" t="s">
        <v>6190</v>
      </c>
      <c r="E6891" t="s">
        <v>8342</v>
      </c>
      <c r="F6891">
        <v>90</v>
      </c>
      <c r="G6891">
        <v>49628191</v>
      </c>
    </row>
    <row r="6892" spans="1:7" hidden="1">
      <c r="A6892" t="s">
        <v>132</v>
      </c>
      <c r="B6892">
        <v>20241228</v>
      </c>
      <c r="C6892">
        <v>490114</v>
      </c>
      <c r="D6892" t="s">
        <v>6190</v>
      </c>
      <c r="E6892" t="s">
        <v>1124</v>
      </c>
      <c r="F6892">
        <v>9</v>
      </c>
      <c r="G6892">
        <v>-133719</v>
      </c>
    </row>
    <row r="6893" spans="1:7" hidden="1">
      <c r="A6893" t="s">
        <v>132</v>
      </c>
      <c r="B6893">
        <v>20241228</v>
      </c>
      <c r="C6893">
        <v>490114</v>
      </c>
      <c r="D6893" t="s">
        <v>6190</v>
      </c>
      <c r="E6893" t="s">
        <v>1186</v>
      </c>
      <c r="F6893">
        <v>146</v>
      </c>
      <c r="G6893">
        <v>24308121</v>
      </c>
    </row>
    <row r="6894" spans="1:7" hidden="1">
      <c r="A6894" t="s">
        <v>132</v>
      </c>
      <c r="B6894">
        <v>20241228</v>
      </c>
      <c r="C6894">
        <v>490114</v>
      </c>
      <c r="D6894" t="s">
        <v>6190</v>
      </c>
      <c r="E6894" t="s">
        <v>1582</v>
      </c>
      <c r="F6894">
        <v>146</v>
      </c>
      <c r="G6894">
        <v>-458812</v>
      </c>
    </row>
    <row r="6895" spans="1:7" hidden="1">
      <c r="A6895" t="s">
        <v>132</v>
      </c>
      <c r="B6895">
        <v>20241228</v>
      </c>
      <c r="C6895">
        <v>490114</v>
      </c>
      <c r="D6895" t="s">
        <v>6190</v>
      </c>
      <c r="E6895" t="s">
        <v>8333</v>
      </c>
      <c r="F6895">
        <v>0</v>
      </c>
      <c r="G6895">
        <v>-379</v>
      </c>
    </row>
    <row r="6896" spans="1:7" hidden="1">
      <c r="A6896" t="s">
        <v>132</v>
      </c>
      <c r="B6896">
        <v>20241228</v>
      </c>
      <c r="C6896">
        <v>490114</v>
      </c>
      <c r="D6896" t="s">
        <v>6190</v>
      </c>
      <c r="E6896" t="s">
        <v>1583</v>
      </c>
      <c r="F6896">
        <v>3</v>
      </c>
      <c r="G6896">
        <v>-151714</v>
      </c>
    </row>
    <row r="6897" spans="1:7" hidden="1">
      <c r="A6897" t="s">
        <v>132</v>
      </c>
      <c r="B6897">
        <v>20241228</v>
      </c>
      <c r="C6897">
        <v>490114</v>
      </c>
      <c r="D6897" t="s">
        <v>6190</v>
      </c>
      <c r="E6897" t="s">
        <v>1207</v>
      </c>
      <c r="F6897">
        <v>0</v>
      </c>
      <c r="G6897">
        <v>-5587</v>
      </c>
    </row>
    <row r="6898" spans="1:7" hidden="1">
      <c r="A6898" t="s">
        <v>132</v>
      </c>
      <c r="B6898">
        <v>20241228</v>
      </c>
      <c r="C6898">
        <v>490114</v>
      </c>
      <c r="D6898" t="s">
        <v>6190</v>
      </c>
      <c r="E6898" t="s">
        <v>8358</v>
      </c>
      <c r="F6898">
        <v>0</v>
      </c>
      <c r="G6898">
        <v>-17688072</v>
      </c>
    </row>
    <row r="6899" spans="1:7" hidden="1">
      <c r="A6899" t="s">
        <v>132</v>
      </c>
      <c r="B6899">
        <v>20241229</v>
      </c>
      <c r="C6899">
        <v>490114</v>
      </c>
      <c r="D6899" t="s">
        <v>6190</v>
      </c>
      <c r="E6899" t="s">
        <v>1184</v>
      </c>
      <c r="F6899">
        <v>0</v>
      </c>
      <c r="G6899">
        <v>-339139</v>
      </c>
    </row>
    <row r="6900" spans="1:7" hidden="1">
      <c r="A6900" t="s">
        <v>132</v>
      </c>
      <c r="B6900">
        <v>20241229</v>
      </c>
      <c r="C6900">
        <v>490114</v>
      </c>
      <c r="D6900" t="s">
        <v>6190</v>
      </c>
      <c r="E6900" t="s">
        <v>1581</v>
      </c>
      <c r="F6900">
        <v>68</v>
      </c>
      <c r="G6900">
        <v>-22085061</v>
      </c>
    </row>
    <row r="6901" spans="1:7" hidden="1">
      <c r="A6901" t="s">
        <v>132</v>
      </c>
      <c r="B6901">
        <v>20241229</v>
      </c>
      <c r="C6901">
        <v>490114</v>
      </c>
      <c r="D6901" t="s">
        <v>6190</v>
      </c>
      <c r="E6901" t="s">
        <v>1085</v>
      </c>
      <c r="F6901">
        <v>0</v>
      </c>
      <c r="G6901">
        <v>-2337578</v>
      </c>
    </row>
    <row r="6902" spans="1:7" hidden="1">
      <c r="A6902" t="s">
        <v>132</v>
      </c>
      <c r="B6902">
        <v>20241229</v>
      </c>
      <c r="C6902">
        <v>490114</v>
      </c>
      <c r="D6902" t="s">
        <v>6190</v>
      </c>
      <c r="E6902" t="s">
        <v>1194</v>
      </c>
      <c r="F6902">
        <v>0</v>
      </c>
      <c r="G6902">
        <v>-57952200</v>
      </c>
    </row>
    <row r="6903" spans="1:7" hidden="1">
      <c r="A6903" t="s">
        <v>132</v>
      </c>
      <c r="B6903">
        <v>20241229</v>
      </c>
      <c r="C6903">
        <v>490114</v>
      </c>
      <c r="D6903" t="s">
        <v>6190</v>
      </c>
      <c r="E6903" t="s">
        <v>1181</v>
      </c>
      <c r="F6903">
        <v>46</v>
      </c>
      <c r="G6903">
        <v>8903740</v>
      </c>
    </row>
    <row r="6904" spans="1:7" hidden="1">
      <c r="A6904" t="s">
        <v>132</v>
      </c>
      <c r="B6904">
        <v>20241229</v>
      </c>
      <c r="C6904">
        <v>490114</v>
      </c>
      <c r="D6904" t="s">
        <v>6190</v>
      </c>
      <c r="E6904" t="s">
        <v>1084</v>
      </c>
      <c r="F6904">
        <v>52</v>
      </c>
      <c r="G6904">
        <v>12589178</v>
      </c>
    </row>
    <row r="6905" spans="1:7" hidden="1">
      <c r="A6905" t="s">
        <v>132</v>
      </c>
      <c r="B6905">
        <v>20241229</v>
      </c>
      <c r="C6905">
        <v>490114</v>
      </c>
      <c r="D6905" t="s">
        <v>6190</v>
      </c>
      <c r="E6905" t="s">
        <v>1035</v>
      </c>
      <c r="F6905">
        <v>482</v>
      </c>
      <c r="G6905">
        <v>11121659</v>
      </c>
    </row>
    <row r="6906" spans="1:7" hidden="1">
      <c r="A6906" t="s">
        <v>132</v>
      </c>
      <c r="B6906">
        <v>20241229</v>
      </c>
      <c r="C6906">
        <v>490114</v>
      </c>
      <c r="D6906" t="s">
        <v>6190</v>
      </c>
      <c r="E6906" t="s">
        <v>1066</v>
      </c>
      <c r="F6906">
        <v>90</v>
      </c>
      <c r="G6906">
        <v>10616986</v>
      </c>
    </row>
    <row r="6907" spans="1:7" hidden="1">
      <c r="A6907" t="s">
        <v>132</v>
      </c>
      <c r="B6907">
        <v>20241229</v>
      </c>
      <c r="C6907">
        <v>490114</v>
      </c>
      <c r="D6907" t="s">
        <v>6190</v>
      </c>
      <c r="E6907" t="s">
        <v>1064</v>
      </c>
      <c r="F6907">
        <v>0</v>
      </c>
      <c r="G6907">
        <v>-771224</v>
      </c>
    </row>
    <row r="6908" spans="1:7" hidden="1">
      <c r="A6908" t="s">
        <v>132</v>
      </c>
      <c r="B6908">
        <v>20241229</v>
      </c>
      <c r="C6908">
        <v>490114</v>
      </c>
      <c r="D6908" t="s">
        <v>6190</v>
      </c>
      <c r="E6908" t="s">
        <v>1092</v>
      </c>
      <c r="F6908">
        <v>0</v>
      </c>
      <c r="G6908">
        <v>-17321939</v>
      </c>
    </row>
    <row r="6909" spans="1:7" hidden="1">
      <c r="A6909" t="s">
        <v>132</v>
      </c>
      <c r="B6909">
        <v>20241229</v>
      </c>
      <c r="C6909">
        <v>490114</v>
      </c>
      <c r="D6909" t="s">
        <v>6190</v>
      </c>
      <c r="E6909" t="s">
        <v>9048</v>
      </c>
      <c r="F6909">
        <v>37</v>
      </c>
      <c r="G6909">
        <v>2177708</v>
      </c>
    </row>
    <row r="6910" spans="1:7" hidden="1">
      <c r="A6910" t="s">
        <v>132</v>
      </c>
      <c r="B6910">
        <v>20241229</v>
      </c>
      <c r="C6910">
        <v>490114</v>
      </c>
      <c r="D6910" t="s">
        <v>6190</v>
      </c>
      <c r="E6910" t="s">
        <v>8342</v>
      </c>
      <c r="F6910">
        <v>90</v>
      </c>
      <c r="G6910">
        <v>49628281</v>
      </c>
    </row>
    <row r="6911" spans="1:7" hidden="1">
      <c r="A6911" t="s">
        <v>132</v>
      </c>
      <c r="B6911">
        <v>20241229</v>
      </c>
      <c r="C6911">
        <v>490114</v>
      </c>
      <c r="D6911" t="s">
        <v>6190</v>
      </c>
      <c r="E6911" t="s">
        <v>1124</v>
      </c>
      <c r="F6911">
        <v>9</v>
      </c>
      <c r="G6911">
        <v>-133710</v>
      </c>
    </row>
    <row r="6912" spans="1:7" hidden="1">
      <c r="A6912" t="s">
        <v>132</v>
      </c>
      <c r="B6912">
        <v>20241229</v>
      </c>
      <c r="C6912">
        <v>490114</v>
      </c>
      <c r="D6912" t="s">
        <v>6190</v>
      </c>
      <c r="E6912" t="s">
        <v>1186</v>
      </c>
      <c r="F6912">
        <v>146</v>
      </c>
      <c r="G6912">
        <v>24308267</v>
      </c>
    </row>
    <row r="6913" spans="1:7" hidden="1">
      <c r="A6913" t="s">
        <v>132</v>
      </c>
      <c r="B6913">
        <v>20241229</v>
      </c>
      <c r="C6913">
        <v>490114</v>
      </c>
      <c r="D6913" t="s">
        <v>6190</v>
      </c>
      <c r="E6913" t="s">
        <v>1582</v>
      </c>
      <c r="F6913">
        <v>146</v>
      </c>
      <c r="G6913">
        <v>-458666</v>
      </c>
    </row>
    <row r="6914" spans="1:7" hidden="1">
      <c r="A6914" t="s">
        <v>132</v>
      </c>
      <c r="B6914">
        <v>20241229</v>
      </c>
      <c r="C6914">
        <v>490114</v>
      </c>
      <c r="D6914" t="s">
        <v>6190</v>
      </c>
      <c r="E6914" t="s">
        <v>8333</v>
      </c>
      <c r="F6914">
        <v>0</v>
      </c>
      <c r="G6914">
        <v>-379</v>
      </c>
    </row>
    <row r="6915" spans="1:7" hidden="1">
      <c r="A6915" t="s">
        <v>132</v>
      </c>
      <c r="B6915">
        <v>20241229</v>
      </c>
      <c r="C6915">
        <v>490114</v>
      </c>
      <c r="D6915" t="s">
        <v>6190</v>
      </c>
      <c r="E6915" t="s">
        <v>1583</v>
      </c>
      <c r="F6915">
        <v>3</v>
      </c>
      <c r="G6915">
        <v>-151711</v>
      </c>
    </row>
    <row r="6916" spans="1:7" hidden="1">
      <c r="A6916" t="s">
        <v>132</v>
      </c>
      <c r="B6916">
        <v>20241229</v>
      </c>
      <c r="C6916">
        <v>490114</v>
      </c>
      <c r="D6916" t="s">
        <v>6190</v>
      </c>
      <c r="E6916" t="s">
        <v>1207</v>
      </c>
      <c r="F6916">
        <v>0</v>
      </c>
      <c r="G6916">
        <v>-5587</v>
      </c>
    </row>
    <row r="6917" spans="1:7" hidden="1">
      <c r="A6917" t="s">
        <v>132</v>
      </c>
      <c r="B6917">
        <v>20241229</v>
      </c>
      <c r="C6917">
        <v>490114</v>
      </c>
      <c r="D6917" t="s">
        <v>6190</v>
      </c>
      <c r="E6917" t="s">
        <v>8358</v>
      </c>
      <c r="F6917">
        <v>0</v>
      </c>
      <c r="G6917">
        <v>-17688072</v>
      </c>
    </row>
    <row r="6918" spans="1:7" hidden="1">
      <c r="A6918" t="s">
        <v>132</v>
      </c>
      <c r="B6918">
        <v>20241230</v>
      </c>
      <c r="C6918">
        <v>490114</v>
      </c>
      <c r="D6918" t="s">
        <v>6190</v>
      </c>
      <c r="E6918" t="s">
        <v>1184</v>
      </c>
      <c r="F6918">
        <v>0</v>
      </c>
      <c r="G6918">
        <v>-339139</v>
      </c>
    </row>
    <row r="6919" spans="1:7" hidden="1">
      <c r="A6919" t="s">
        <v>132</v>
      </c>
      <c r="B6919">
        <v>20241230</v>
      </c>
      <c r="C6919">
        <v>490114</v>
      </c>
      <c r="D6919" t="s">
        <v>6190</v>
      </c>
      <c r="E6919" t="s">
        <v>1581</v>
      </c>
      <c r="F6919">
        <v>68</v>
      </c>
      <c r="G6919">
        <v>-22084993</v>
      </c>
    </row>
    <row r="6920" spans="1:7" hidden="1">
      <c r="A6920" t="s">
        <v>132</v>
      </c>
      <c r="B6920">
        <v>20241230</v>
      </c>
      <c r="C6920">
        <v>490114</v>
      </c>
      <c r="D6920" t="s">
        <v>6190</v>
      </c>
      <c r="E6920" t="s">
        <v>1085</v>
      </c>
      <c r="F6920">
        <v>0</v>
      </c>
      <c r="G6920">
        <v>-2337578</v>
      </c>
    </row>
    <row r="6921" spans="1:7" hidden="1">
      <c r="A6921" t="s">
        <v>132</v>
      </c>
      <c r="B6921">
        <v>20241230</v>
      </c>
      <c r="C6921">
        <v>490114</v>
      </c>
      <c r="D6921" t="s">
        <v>6190</v>
      </c>
      <c r="E6921" t="s">
        <v>1194</v>
      </c>
      <c r="F6921">
        <v>0</v>
      </c>
      <c r="G6921">
        <v>-57952200</v>
      </c>
    </row>
    <row r="6922" spans="1:7" hidden="1">
      <c r="A6922" t="s">
        <v>132</v>
      </c>
      <c r="B6922">
        <v>20241230</v>
      </c>
      <c r="C6922">
        <v>490114</v>
      </c>
      <c r="D6922" t="s">
        <v>6190</v>
      </c>
      <c r="E6922" t="s">
        <v>1181</v>
      </c>
      <c r="F6922">
        <v>46</v>
      </c>
      <c r="G6922">
        <v>8903786</v>
      </c>
    </row>
    <row r="6923" spans="1:7" hidden="1">
      <c r="A6923" t="s">
        <v>132</v>
      </c>
      <c r="B6923">
        <v>20241230</v>
      </c>
      <c r="C6923">
        <v>490114</v>
      </c>
      <c r="D6923" t="s">
        <v>6190</v>
      </c>
      <c r="E6923" t="s">
        <v>1084</v>
      </c>
      <c r="F6923">
        <v>52</v>
      </c>
      <c r="G6923">
        <v>12589230</v>
      </c>
    </row>
    <row r="6924" spans="1:7" hidden="1">
      <c r="A6924" t="s">
        <v>132</v>
      </c>
      <c r="B6924">
        <v>20241230</v>
      </c>
      <c r="C6924">
        <v>490114</v>
      </c>
      <c r="D6924" t="s">
        <v>6190</v>
      </c>
      <c r="E6924" t="s">
        <v>1035</v>
      </c>
      <c r="F6924">
        <v>479</v>
      </c>
      <c r="G6924">
        <v>11122138</v>
      </c>
    </row>
    <row r="6925" spans="1:7" hidden="1">
      <c r="A6925" t="s">
        <v>132</v>
      </c>
      <c r="B6925">
        <v>20241230</v>
      </c>
      <c r="C6925">
        <v>490114</v>
      </c>
      <c r="D6925" t="s">
        <v>6190</v>
      </c>
      <c r="E6925" t="s">
        <v>1066</v>
      </c>
      <c r="F6925">
        <v>89</v>
      </c>
      <c r="G6925">
        <v>10617075</v>
      </c>
    </row>
    <row r="6926" spans="1:7" hidden="1">
      <c r="A6926" t="s">
        <v>132</v>
      </c>
      <c r="B6926">
        <v>20241230</v>
      </c>
      <c r="C6926">
        <v>490114</v>
      </c>
      <c r="D6926" t="s">
        <v>6190</v>
      </c>
      <c r="E6926" t="s">
        <v>1064</v>
      </c>
      <c r="F6926">
        <v>0</v>
      </c>
      <c r="G6926">
        <v>-771224</v>
      </c>
    </row>
    <row r="6927" spans="1:7" hidden="1">
      <c r="A6927" t="s">
        <v>132</v>
      </c>
      <c r="B6927">
        <v>20241230</v>
      </c>
      <c r="C6927">
        <v>490114</v>
      </c>
      <c r="D6927" t="s">
        <v>6190</v>
      </c>
      <c r="E6927" t="s">
        <v>1092</v>
      </c>
      <c r="F6927">
        <v>0</v>
      </c>
      <c r="G6927">
        <v>-17321939</v>
      </c>
    </row>
    <row r="6928" spans="1:7" hidden="1">
      <c r="A6928" t="s">
        <v>132</v>
      </c>
      <c r="B6928">
        <v>20241230</v>
      </c>
      <c r="C6928">
        <v>490114</v>
      </c>
      <c r="D6928" t="s">
        <v>6190</v>
      </c>
      <c r="E6928" t="s">
        <v>9048</v>
      </c>
      <c r="F6928">
        <v>37</v>
      </c>
      <c r="G6928">
        <v>2177745</v>
      </c>
    </row>
    <row r="6929" spans="1:7" hidden="1">
      <c r="A6929" t="s">
        <v>132</v>
      </c>
      <c r="B6929">
        <v>20241230</v>
      </c>
      <c r="C6929">
        <v>490114</v>
      </c>
      <c r="D6929" t="s">
        <v>6190</v>
      </c>
      <c r="E6929" t="s">
        <v>8342</v>
      </c>
      <c r="F6929">
        <v>89</v>
      </c>
      <c r="G6929">
        <v>49628370</v>
      </c>
    </row>
    <row r="6930" spans="1:7" hidden="1">
      <c r="A6930" t="s">
        <v>132</v>
      </c>
      <c r="B6930">
        <v>20241230</v>
      </c>
      <c r="C6930">
        <v>490114</v>
      </c>
      <c r="D6930" t="s">
        <v>6190</v>
      </c>
      <c r="E6930" t="s">
        <v>1124</v>
      </c>
      <c r="F6930">
        <v>9</v>
      </c>
      <c r="G6930">
        <v>-133701</v>
      </c>
    </row>
    <row r="6931" spans="1:7" hidden="1">
      <c r="A6931" t="s">
        <v>132</v>
      </c>
      <c r="B6931">
        <v>20241230</v>
      </c>
      <c r="C6931">
        <v>490114</v>
      </c>
      <c r="D6931" t="s">
        <v>6190</v>
      </c>
      <c r="E6931" t="s">
        <v>1186</v>
      </c>
      <c r="F6931">
        <v>145</v>
      </c>
      <c r="G6931">
        <v>24308412</v>
      </c>
    </row>
    <row r="6932" spans="1:7" hidden="1">
      <c r="A6932" t="s">
        <v>132</v>
      </c>
      <c r="B6932">
        <v>20241230</v>
      </c>
      <c r="C6932">
        <v>490114</v>
      </c>
      <c r="D6932" t="s">
        <v>6190</v>
      </c>
      <c r="E6932" t="s">
        <v>1582</v>
      </c>
      <c r="F6932">
        <v>145</v>
      </c>
      <c r="G6932">
        <v>-458521</v>
      </c>
    </row>
    <row r="6933" spans="1:7" hidden="1">
      <c r="A6933" t="s">
        <v>132</v>
      </c>
      <c r="B6933">
        <v>20241230</v>
      </c>
      <c r="C6933">
        <v>490114</v>
      </c>
      <c r="D6933" t="s">
        <v>6190</v>
      </c>
      <c r="E6933" t="s">
        <v>8333</v>
      </c>
      <c r="F6933">
        <v>0</v>
      </c>
      <c r="G6933">
        <v>-379</v>
      </c>
    </row>
    <row r="6934" spans="1:7" hidden="1">
      <c r="A6934" t="s">
        <v>132</v>
      </c>
      <c r="B6934">
        <v>20241230</v>
      </c>
      <c r="C6934">
        <v>490114</v>
      </c>
      <c r="D6934" t="s">
        <v>6190</v>
      </c>
      <c r="E6934" t="s">
        <v>1583</v>
      </c>
      <c r="F6934">
        <v>3</v>
      </c>
      <c r="G6934">
        <v>-151708</v>
      </c>
    </row>
    <row r="6935" spans="1:7" hidden="1">
      <c r="A6935" t="s">
        <v>132</v>
      </c>
      <c r="B6935">
        <v>20241230</v>
      </c>
      <c r="C6935">
        <v>490114</v>
      </c>
      <c r="D6935" t="s">
        <v>6190</v>
      </c>
      <c r="E6935" t="s">
        <v>1207</v>
      </c>
      <c r="F6935">
        <v>0</v>
      </c>
      <c r="G6935">
        <v>-5587</v>
      </c>
    </row>
    <row r="6936" spans="1:7" hidden="1">
      <c r="A6936" t="s">
        <v>132</v>
      </c>
      <c r="B6936">
        <v>20241230</v>
      </c>
      <c r="C6936">
        <v>490114</v>
      </c>
      <c r="D6936" t="s">
        <v>6190</v>
      </c>
      <c r="E6936" t="s">
        <v>8358</v>
      </c>
      <c r="F6936">
        <v>0</v>
      </c>
      <c r="G6936">
        <v>-17688072</v>
      </c>
    </row>
    <row r="6937" spans="1:7" hidden="1">
      <c r="A6937" t="s">
        <v>132</v>
      </c>
      <c r="B6937">
        <v>20241231</v>
      </c>
      <c r="C6937">
        <v>490114</v>
      </c>
      <c r="D6937" t="s">
        <v>6190</v>
      </c>
      <c r="E6937" t="s">
        <v>1184</v>
      </c>
      <c r="F6937">
        <v>0</v>
      </c>
      <c r="G6937">
        <v>-339139</v>
      </c>
    </row>
    <row r="6938" spans="1:7" hidden="1">
      <c r="A6938" t="s">
        <v>132</v>
      </c>
      <c r="B6938">
        <v>20241231</v>
      </c>
      <c r="C6938">
        <v>490114</v>
      </c>
      <c r="D6938" t="s">
        <v>6190</v>
      </c>
      <c r="E6938" t="s">
        <v>1581</v>
      </c>
      <c r="F6938">
        <v>68</v>
      </c>
      <c r="G6938">
        <v>-22084925</v>
      </c>
    </row>
    <row r="6939" spans="1:7" hidden="1">
      <c r="A6939" t="s">
        <v>132</v>
      </c>
      <c r="B6939">
        <v>20241231</v>
      </c>
      <c r="C6939">
        <v>490114</v>
      </c>
      <c r="D6939" t="s">
        <v>6190</v>
      </c>
      <c r="E6939" t="s">
        <v>1085</v>
      </c>
      <c r="F6939">
        <v>0</v>
      </c>
      <c r="G6939">
        <v>-2337578</v>
      </c>
    </row>
    <row r="6940" spans="1:7" hidden="1">
      <c r="A6940" t="s">
        <v>132</v>
      </c>
      <c r="B6940">
        <v>20241231</v>
      </c>
      <c r="C6940">
        <v>490114</v>
      </c>
      <c r="D6940" t="s">
        <v>6190</v>
      </c>
      <c r="E6940" t="s">
        <v>1194</v>
      </c>
      <c r="F6940">
        <v>0</v>
      </c>
      <c r="G6940">
        <v>-57952200</v>
      </c>
    </row>
    <row r="6941" spans="1:7" hidden="1">
      <c r="A6941" t="s">
        <v>132</v>
      </c>
      <c r="B6941">
        <v>20241231</v>
      </c>
      <c r="C6941">
        <v>490114</v>
      </c>
      <c r="D6941" t="s">
        <v>6190</v>
      </c>
      <c r="E6941" t="s">
        <v>1181</v>
      </c>
      <c r="F6941">
        <v>46</v>
      </c>
      <c r="G6941">
        <v>8903832</v>
      </c>
    </row>
    <row r="6942" spans="1:7" hidden="1">
      <c r="A6942" t="s">
        <v>132</v>
      </c>
      <c r="B6942">
        <v>20241231</v>
      </c>
      <c r="C6942">
        <v>490114</v>
      </c>
      <c r="D6942" t="s">
        <v>6190</v>
      </c>
      <c r="E6942" t="s">
        <v>1084</v>
      </c>
      <c r="F6942">
        <v>52</v>
      </c>
      <c r="G6942">
        <v>12589282</v>
      </c>
    </row>
    <row r="6943" spans="1:7" hidden="1">
      <c r="A6943" t="s">
        <v>132</v>
      </c>
      <c r="B6943">
        <v>20241231</v>
      </c>
      <c r="C6943">
        <v>490114</v>
      </c>
      <c r="D6943" t="s">
        <v>6190</v>
      </c>
      <c r="E6943" t="s">
        <v>1035</v>
      </c>
      <c r="F6943">
        <v>479</v>
      </c>
      <c r="G6943">
        <v>11122617</v>
      </c>
    </row>
    <row r="6944" spans="1:7" hidden="1">
      <c r="A6944" t="s">
        <v>132</v>
      </c>
      <c r="B6944">
        <v>20241231</v>
      </c>
      <c r="C6944">
        <v>490114</v>
      </c>
      <c r="D6944" t="s">
        <v>6190</v>
      </c>
      <c r="E6944" t="s">
        <v>1066</v>
      </c>
      <c r="F6944">
        <v>89</v>
      </c>
      <c r="G6944">
        <v>10617164</v>
      </c>
    </row>
    <row r="6945" spans="1:7" hidden="1">
      <c r="A6945" t="s">
        <v>132</v>
      </c>
      <c r="B6945">
        <v>20241231</v>
      </c>
      <c r="C6945">
        <v>490114</v>
      </c>
      <c r="D6945" t="s">
        <v>6190</v>
      </c>
      <c r="E6945" t="s">
        <v>1064</v>
      </c>
      <c r="F6945">
        <v>0</v>
      </c>
      <c r="G6945">
        <v>-771224</v>
      </c>
    </row>
    <row r="6946" spans="1:7" hidden="1">
      <c r="A6946" t="s">
        <v>132</v>
      </c>
      <c r="B6946">
        <v>20241231</v>
      </c>
      <c r="C6946">
        <v>490114</v>
      </c>
      <c r="D6946" t="s">
        <v>6190</v>
      </c>
      <c r="E6946" t="s">
        <v>1092</v>
      </c>
      <c r="F6946">
        <v>0</v>
      </c>
      <c r="G6946">
        <v>-17321939</v>
      </c>
    </row>
    <row r="6947" spans="1:7" hidden="1">
      <c r="A6947" t="s">
        <v>132</v>
      </c>
      <c r="B6947">
        <v>20241231</v>
      </c>
      <c r="C6947">
        <v>490114</v>
      </c>
      <c r="D6947" t="s">
        <v>6190</v>
      </c>
      <c r="E6947" t="s">
        <v>9048</v>
      </c>
      <c r="F6947">
        <v>37</v>
      </c>
      <c r="G6947">
        <v>2177782</v>
      </c>
    </row>
    <row r="6948" spans="1:7" hidden="1">
      <c r="A6948" t="s">
        <v>132</v>
      </c>
      <c r="B6948">
        <v>20241231</v>
      </c>
      <c r="C6948">
        <v>490114</v>
      </c>
      <c r="D6948" t="s">
        <v>6190</v>
      </c>
      <c r="E6948" t="s">
        <v>8342</v>
      </c>
      <c r="F6948">
        <v>89</v>
      </c>
      <c r="G6948">
        <v>49628459</v>
      </c>
    </row>
    <row r="6949" spans="1:7" hidden="1">
      <c r="A6949" t="s">
        <v>132</v>
      </c>
      <c r="B6949">
        <v>20241231</v>
      </c>
      <c r="C6949">
        <v>490114</v>
      </c>
      <c r="D6949" t="s">
        <v>6190</v>
      </c>
      <c r="E6949" t="s">
        <v>1124</v>
      </c>
      <c r="F6949">
        <v>9</v>
      </c>
      <c r="G6949">
        <v>-133692</v>
      </c>
    </row>
    <row r="6950" spans="1:7" hidden="1">
      <c r="A6950" t="s">
        <v>132</v>
      </c>
      <c r="B6950">
        <v>20241231</v>
      </c>
      <c r="C6950">
        <v>490114</v>
      </c>
      <c r="D6950" t="s">
        <v>6190</v>
      </c>
      <c r="E6950" t="s">
        <v>1186</v>
      </c>
      <c r="F6950">
        <v>145</v>
      </c>
      <c r="G6950">
        <v>24308557</v>
      </c>
    </row>
    <row r="6951" spans="1:7" hidden="1">
      <c r="A6951" t="s">
        <v>132</v>
      </c>
      <c r="B6951">
        <v>20241231</v>
      </c>
      <c r="C6951">
        <v>490114</v>
      </c>
      <c r="D6951" t="s">
        <v>6190</v>
      </c>
      <c r="E6951" t="s">
        <v>1582</v>
      </c>
      <c r="F6951">
        <v>145</v>
      </c>
      <c r="G6951">
        <v>-458376</v>
      </c>
    </row>
    <row r="6952" spans="1:7" hidden="1">
      <c r="A6952" t="s">
        <v>132</v>
      </c>
      <c r="B6952">
        <v>20241231</v>
      </c>
      <c r="C6952">
        <v>490114</v>
      </c>
      <c r="D6952" t="s">
        <v>6190</v>
      </c>
      <c r="E6952" t="s">
        <v>8333</v>
      </c>
      <c r="F6952">
        <v>0</v>
      </c>
      <c r="G6952">
        <v>-379</v>
      </c>
    </row>
    <row r="6953" spans="1:7" hidden="1">
      <c r="A6953" t="s">
        <v>132</v>
      </c>
      <c r="B6953">
        <v>20241231</v>
      </c>
      <c r="C6953">
        <v>490114</v>
      </c>
      <c r="D6953" t="s">
        <v>6190</v>
      </c>
      <c r="E6953" t="s">
        <v>1583</v>
      </c>
      <c r="F6953">
        <v>3</v>
      </c>
      <c r="G6953">
        <v>-151705</v>
      </c>
    </row>
    <row r="6954" spans="1:7" hidden="1">
      <c r="A6954" t="s">
        <v>132</v>
      </c>
      <c r="B6954">
        <v>20241231</v>
      </c>
      <c r="C6954">
        <v>490114</v>
      </c>
      <c r="D6954" t="s">
        <v>6190</v>
      </c>
      <c r="E6954" t="s">
        <v>1207</v>
      </c>
      <c r="F6954">
        <v>0</v>
      </c>
      <c r="G6954">
        <v>-5587</v>
      </c>
    </row>
    <row r="6955" spans="1:7" hidden="1">
      <c r="A6955" t="s">
        <v>132</v>
      </c>
      <c r="B6955">
        <v>20241231</v>
      </c>
      <c r="C6955">
        <v>490114</v>
      </c>
      <c r="D6955" t="s">
        <v>6190</v>
      </c>
      <c r="E6955" t="s">
        <v>8358</v>
      </c>
      <c r="F6955">
        <v>0</v>
      </c>
      <c r="G6955">
        <v>-17688072</v>
      </c>
    </row>
    <row r="6956" spans="1:7">
      <c r="A6956" t="s">
        <v>131</v>
      </c>
      <c r="B6956">
        <v>20250101</v>
      </c>
      <c r="C6956">
        <v>490114</v>
      </c>
      <c r="D6956" t="s">
        <v>6190</v>
      </c>
      <c r="E6956" t="s">
        <v>1184</v>
      </c>
      <c r="F6956">
        <v>0</v>
      </c>
      <c r="G6956">
        <v>-339139</v>
      </c>
    </row>
    <row r="6957" spans="1:7">
      <c r="A6957" t="s">
        <v>131</v>
      </c>
      <c r="B6957">
        <v>20250101</v>
      </c>
      <c r="C6957">
        <v>490114</v>
      </c>
      <c r="D6957" t="s">
        <v>6190</v>
      </c>
      <c r="E6957" t="s">
        <v>1581</v>
      </c>
      <c r="F6957">
        <v>68</v>
      </c>
      <c r="G6957">
        <v>-22084857</v>
      </c>
    </row>
    <row r="6958" spans="1:7">
      <c r="A6958" t="s">
        <v>131</v>
      </c>
      <c r="B6958">
        <v>20250101</v>
      </c>
      <c r="C6958">
        <v>490114</v>
      </c>
      <c r="D6958" t="s">
        <v>6190</v>
      </c>
      <c r="E6958" t="s">
        <v>1085</v>
      </c>
      <c r="F6958">
        <v>0</v>
      </c>
      <c r="G6958">
        <v>-2337578</v>
      </c>
    </row>
    <row r="6959" spans="1:7">
      <c r="A6959" t="s">
        <v>131</v>
      </c>
      <c r="B6959">
        <v>20250101</v>
      </c>
      <c r="C6959">
        <v>490114</v>
      </c>
      <c r="D6959" t="s">
        <v>6190</v>
      </c>
      <c r="E6959" t="s">
        <v>1194</v>
      </c>
      <c r="F6959">
        <v>0</v>
      </c>
      <c r="G6959">
        <v>-57952200</v>
      </c>
    </row>
    <row r="6960" spans="1:7">
      <c r="A6960" t="s">
        <v>131</v>
      </c>
      <c r="B6960">
        <v>20250101</v>
      </c>
      <c r="C6960">
        <v>490114</v>
      </c>
      <c r="D6960" t="s">
        <v>6190</v>
      </c>
      <c r="E6960" t="s">
        <v>1181</v>
      </c>
      <c r="F6960">
        <v>46</v>
      </c>
      <c r="G6960">
        <v>8903878</v>
      </c>
    </row>
    <row r="6961" spans="1:7">
      <c r="A6961" t="s">
        <v>131</v>
      </c>
      <c r="B6961">
        <v>20250101</v>
      </c>
      <c r="C6961">
        <v>490114</v>
      </c>
      <c r="D6961" t="s">
        <v>6190</v>
      </c>
      <c r="E6961" t="s">
        <v>1084</v>
      </c>
      <c r="F6961">
        <v>52</v>
      </c>
      <c r="G6961">
        <v>12589334</v>
      </c>
    </row>
    <row r="6962" spans="1:7">
      <c r="A6962" t="s">
        <v>131</v>
      </c>
      <c r="B6962">
        <v>20250101</v>
      </c>
      <c r="C6962">
        <v>490114</v>
      </c>
      <c r="D6962" t="s">
        <v>6190</v>
      </c>
      <c r="E6962" t="s">
        <v>1035</v>
      </c>
      <c r="F6962">
        <v>479</v>
      </c>
      <c r="G6962">
        <v>11123096</v>
      </c>
    </row>
    <row r="6963" spans="1:7">
      <c r="A6963" t="s">
        <v>131</v>
      </c>
      <c r="B6963">
        <v>20250101</v>
      </c>
      <c r="C6963">
        <v>490114</v>
      </c>
      <c r="D6963" t="s">
        <v>6190</v>
      </c>
      <c r="E6963" t="s">
        <v>1066</v>
      </c>
      <c r="F6963">
        <v>89</v>
      </c>
      <c r="G6963">
        <v>10617253</v>
      </c>
    </row>
    <row r="6964" spans="1:7">
      <c r="A6964" t="s">
        <v>131</v>
      </c>
      <c r="B6964">
        <v>20250101</v>
      </c>
      <c r="C6964">
        <v>490114</v>
      </c>
      <c r="D6964" t="s">
        <v>6190</v>
      </c>
      <c r="E6964" t="s">
        <v>1064</v>
      </c>
      <c r="F6964">
        <v>0</v>
      </c>
      <c r="G6964">
        <v>-771224</v>
      </c>
    </row>
    <row r="6965" spans="1:7">
      <c r="A6965" t="s">
        <v>131</v>
      </c>
      <c r="B6965">
        <v>20250101</v>
      </c>
      <c r="C6965">
        <v>490114</v>
      </c>
      <c r="D6965" t="s">
        <v>6190</v>
      </c>
      <c r="E6965" t="s">
        <v>1092</v>
      </c>
      <c r="F6965">
        <v>0</v>
      </c>
      <c r="G6965">
        <v>-17321939</v>
      </c>
    </row>
    <row r="6966" spans="1:7">
      <c r="A6966" t="s">
        <v>131</v>
      </c>
      <c r="B6966">
        <v>20250101</v>
      </c>
      <c r="C6966">
        <v>490114</v>
      </c>
      <c r="D6966" t="s">
        <v>6190</v>
      </c>
      <c r="E6966" t="s">
        <v>9048</v>
      </c>
      <c r="F6966">
        <v>37</v>
      </c>
      <c r="G6966">
        <v>2177819</v>
      </c>
    </row>
    <row r="6967" spans="1:7">
      <c r="A6967" t="s">
        <v>131</v>
      </c>
      <c r="B6967">
        <v>20250101</v>
      </c>
      <c r="C6967">
        <v>490114</v>
      </c>
      <c r="D6967" t="s">
        <v>6190</v>
      </c>
      <c r="E6967" t="s">
        <v>8342</v>
      </c>
      <c r="F6967">
        <v>89</v>
      </c>
      <c r="G6967">
        <v>49628548</v>
      </c>
    </row>
    <row r="6968" spans="1:7">
      <c r="A6968" t="s">
        <v>131</v>
      </c>
      <c r="B6968">
        <v>20250101</v>
      </c>
      <c r="C6968">
        <v>490114</v>
      </c>
      <c r="D6968" t="s">
        <v>6190</v>
      </c>
      <c r="E6968" t="s">
        <v>1124</v>
      </c>
      <c r="F6968">
        <v>9</v>
      </c>
      <c r="G6968">
        <v>-133683</v>
      </c>
    </row>
    <row r="6969" spans="1:7">
      <c r="A6969" t="s">
        <v>131</v>
      </c>
      <c r="B6969">
        <v>20250101</v>
      </c>
      <c r="C6969">
        <v>490114</v>
      </c>
      <c r="D6969" t="s">
        <v>6190</v>
      </c>
      <c r="E6969" t="s">
        <v>1186</v>
      </c>
      <c r="F6969">
        <v>145</v>
      </c>
      <c r="G6969">
        <v>24308702</v>
      </c>
    </row>
    <row r="6970" spans="1:7">
      <c r="A6970" t="s">
        <v>131</v>
      </c>
      <c r="B6970">
        <v>20250101</v>
      </c>
      <c r="C6970">
        <v>490114</v>
      </c>
      <c r="D6970" t="s">
        <v>6190</v>
      </c>
      <c r="E6970" t="s">
        <v>1582</v>
      </c>
      <c r="F6970">
        <v>145</v>
      </c>
      <c r="G6970">
        <v>-458231</v>
      </c>
    </row>
    <row r="6971" spans="1:7">
      <c r="A6971" t="s">
        <v>131</v>
      </c>
      <c r="B6971">
        <v>20250101</v>
      </c>
      <c r="C6971">
        <v>490114</v>
      </c>
      <c r="D6971" t="s">
        <v>6190</v>
      </c>
      <c r="E6971" t="s">
        <v>8333</v>
      </c>
      <c r="F6971">
        <v>0</v>
      </c>
      <c r="G6971">
        <v>-379</v>
      </c>
    </row>
    <row r="6972" spans="1:7">
      <c r="A6972" t="s">
        <v>131</v>
      </c>
      <c r="B6972">
        <v>20250101</v>
      </c>
      <c r="C6972">
        <v>490114</v>
      </c>
      <c r="D6972" t="s">
        <v>6190</v>
      </c>
      <c r="E6972" t="s">
        <v>1583</v>
      </c>
      <c r="F6972">
        <v>3</v>
      </c>
      <c r="G6972">
        <v>-151702</v>
      </c>
    </row>
    <row r="6973" spans="1:7">
      <c r="A6973" t="s">
        <v>131</v>
      </c>
      <c r="B6973">
        <v>20250101</v>
      </c>
      <c r="C6973">
        <v>490114</v>
      </c>
      <c r="D6973" t="s">
        <v>6190</v>
      </c>
      <c r="E6973" t="s">
        <v>1207</v>
      </c>
      <c r="F6973">
        <v>0</v>
      </c>
      <c r="G6973">
        <v>-5587</v>
      </c>
    </row>
    <row r="6974" spans="1:7">
      <c r="A6974" t="s">
        <v>131</v>
      </c>
      <c r="B6974">
        <v>20250101</v>
      </c>
      <c r="C6974">
        <v>490114</v>
      </c>
      <c r="D6974" t="s">
        <v>6190</v>
      </c>
      <c r="E6974" t="s">
        <v>8358</v>
      </c>
      <c r="F6974">
        <v>0</v>
      </c>
      <c r="G6974">
        <v>-17688072</v>
      </c>
    </row>
    <row r="6975" spans="1:7">
      <c r="A6975" t="s">
        <v>131</v>
      </c>
      <c r="B6975">
        <v>20250102</v>
      </c>
      <c r="C6975">
        <v>490114</v>
      </c>
      <c r="D6975" t="s">
        <v>6190</v>
      </c>
      <c r="E6975" t="s">
        <v>1184</v>
      </c>
      <c r="F6975">
        <v>0</v>
      </c>
      <c r="G6975">
        <v>-339139</v>
      </c>
    </row>
    <row r="6976" spans="1:7">
      <c r="A6976" t="s">
        <v>131</v>
      </c>
      <c r="B6976">
        <v>20250102</v>
      </c>
      <c r="C6976">
        <v>490114</v>
      </c>
      <c r="D6976" t="s">
        <v>6190</v>
      </c>
      <c r="E6976" t="s">
        <v>1581</v>
      </c>
      <c r="F6976">
        <v>67</v>
      </c>
      <c r="G6976">
        <v>-22084790</v>
      </c>
    </row>
    <row r="6977" spans="1:7">
      <c r="A6977" t="s">
        <v>131</v>
      </c>
      <c r="B6977">
        <v>20250102</v>
      </c>
      <c r="C6977">
        <v>490114</v>
      </c>
      <c r="D6977" t="s">
        <v>6190</v>
      </c>
      <c r="E6977" t="s">
        <v>1085</v>
      </c>
      <c r="F6977">
        <v>0</v>
      </c>
      <c r="G6977">
        <v>-2337578</v>
      </c>
    </row>
    <row r="6978" spans="1:7">
      <c r="A6978" t="s">
        <v>131</v>
      </c>
      <c r="B6978">
        <v>20250102</v>
      </c>
      <c r="C6978">
        <v>490114</v>
      </c>
      <c r="D6978" t="s">
        <v>6190</v>
      </c>
      <c r="E6978" t="s">
        <v>1194</v>
      </c>
      <c r="F6978">
        <v>0</v>
      </c>
      <c r="G6978">
        <v>-57952200</v>
      </c>
    </row>
    <row r="6979" spans="1:7">
      <c r="A6979" t="s">
        <v>131</v>
      </c>
      <c r="B6979">
        <v>20250102</v>
      </c>
      <c r="C6979">
        <v>490114</v>
      </c>
      <c r="D6979" t="s">
        <v>6190</v>
      </c>
      <c r="E6979" t="s">
        <v>1181</v>
      </c>
      <c r="F6979">
        <v>46</v>
      </c>
      <c r="G6979">
        <v>8903924</v>
      </c>
    </row>
    <row r="6980" spans="1:7">
      <c r="A6980" t="s">
        <v>131</v>
      </c>
      <c r="B6980">
        <v>20250102</v>
      </c>
      <c r="C6980">
        <v>490114</v>
      </c>
      <c r="D6980" t="s">
        <v>6190</v>
      </c>
      <c r="E6980" t="s">
        <v>1084</v>
      </c>
      <c r="F6980">
        <v>52</v>
      </c>
      <c r="G6980">
        <v>12589386</v>
      </c>
    </row>
    <row r="6981" spans="1:7">
      <c r="A6981" t="s">
        <v>131</v>
      </c>
      <c r="B6981">
        <v>20250102</v>
      </c>
      <c r="C6981">
        <v>490114</v>
      </c>
      <c r="D6981" t="s">
        <v>6190</v>
      </c>
      <c r="E6981" t="s">
        <v>1035</v>
      </c>
      <c r="F6981">
        <v>477</v>
      </c>
      <c r="G6981">
        <v>11123573</v>
      </c>
    </row>
    <row r="6982" spans="1:7">
      <c r="A6982" t="s">
        <v>131</v>
      </c>
      <c r="B6982">
        <v>20250102</v>
      </c>
      <c r="C6982">
        <v>490114</v>
      </c>
      <c r="D6982" t="s">
        <v>6190</v>
      </c>
      <c r="E6982" t="s">
        <v>1066</v>
      </c>
      <c r="F6982">
        <v>89</v>
      </c>
      <c r="G6982">
        <v>10617342</v>
      </c>
    </row>
    <row r="6983" spans="1:7">
      <c r="A6983" t="s">
        <v>131</v>
      </c>
      <c r="B6983">
        <v>20250102</v>
      </c>
      <c r="C6983">
        <v>490114</v>
      </c>
      <c r="D6983" t="s">
        <v>6190</v>
      </c>
      <c r="E6983" t="s">
        <v>1064</v>
      </c>
      <c r="F6983">
        <v>0</v>
      </c>
      <c r="G6983">
        <v>-771224</v>
      </c>
    </row>
    <row r="6984" spans="1:7">
      <c r="A6984" t="s">
        <v>131</v>
      </c>
      <c r="B6984">
        <v>20250102</v>
      </c>
      <c r="C6984">
        <v>490114</v>
      </c>
      <c r="D6984" t="s">
        <v>6190</v>
      </c>
      <c r="E6984" t="s">
        <v>1092</v>
      </c>
      <c r="F6984">
        <v>0</v>
      </c>
      <c r="G6984">
        <v>-17321939</v>
      </c>
    </row>
    <row r="6985" spans="1:7">
      <c r="A6985" t="s">
        <v>131</v>
      </c>
      <c r="B6985">
        <v>20250102</v>
      </c>
      <c r="C6985">
        <v>490114</v>
      </c>
      <c r="D6985" t="s">
        <v>6190</v>
      </c>
      <c r="E6985" t="s">
        <v>9048</v>
      </c>
      <c r="F6985">
        <v>36</v>
      </c>
      <c r="G6985">
        <v>2177855</v>
      </c>
    </row>
    <row r="6986" spans="1:7">
      <c r="A6986" t="s">
        <v>131</v>
      </c>
      <c r="B6986">
        <v>20250102</v>
      </c>
      <c r="C6986">
        <v>490114</v>
      </c>
      <c r="D6986" t="s">
        <v>6190</v>
      </c>
      <c r="E6986" t="s">
        <v>8342</v>
      </c>
      <c r="F6986">
        <v>89</v>
      </c>
      <c r="G6986">
        <v>49628637</v>
      </c>
    </row>
    <row r="6987" spans="1:7">
      <c r="A6987" t="s">
        <v>131</v>
      </c>
      <c r="B6987">
        <v>20250102</v>
      </c>
      <c r="C6987">
        <v>490114</v>
      </c>
      <c r="D6987" t="s">
        <v>6190</v>
      </c>
      <c r="E6987" t="s">
        <v>1124</v>
      </c>
      <c r="F6987">
        <v>9</v>
      </c>
      <c r="G6987">
        <v>-133674</v>
      </c>
    </row>
    <row r="6988" spans="1:7">
      <c r="A6988" t="s">
        <v>131</v>
      </c>
      <c r="B6988">
        <v>20250102</v>
      </c>
      <c r="C6988">
        <v>490114</v>
      </c>
      <c r="D6988" t="s">
        <v>6190</v>
      </c>
      <c r="E6988" t="s">
        <v>1186</v>
      </c>
      <c r="F6988">
        <v>144</v>
      </c>
      <c r="G6988">
        <v>24308846</v>
      </c>
    </row>
    <row r="6989" spans="1:7">
      <c r="A6989" t="s">
        <v>131</v>
      </c>
      <c r="B6989">
        <v>20250102</v>
      </c>
      <c r="C6989">
        <v>490114</v>
      </c>
      <c r="D6989" t="s">
        <v>6190</v>
      </c>
      <c r="E6989" t="s">
        <v>1582</v>
      </c>
      <c r="F6989">
        <v>144</v>
      </c>
      <c r="G6989">
        <v>-458087</v>
      </c>
    </row>
    <row r="6990" spans="1:7">
      <c r="A6990" t="s">
        <v>131</v>
      </c>
      <c r="B6990">
        <v>20250102</v>
      </c>
      <c r="C6990">
        <v>490114</v>
      </c>
      <c r="D6990" t="s">
        <v>6190</v>
      </c>
      <c r="E6990" t="s">
        <v>8333</v>
      </c>
      <c r="F6990">
        <v>0</v>
      </c>
      <c r="G6990">
        <v>-379</v>
      </c>
    </row>
    <row r="6991" spans="1:7">
      <c r="A6991" t="s">
        <v>131</v>
      </c>
      <c r="B6991">
        <v>20250102</v>
      </c>
      <c r="C6991">
        <v>490114</v>
      </c>
      <c r="D6991" t="s">
        <v>6190</v>
      </c>
      <c r="E6991" t="s">
        <v>1583</v>
      </c>
      <c r="F6991">
        <v>3</v>
      </c>
      <c r="G6991">
        <v>-151699</v>
      </c>
    </row>
    <row r="6992" spans="1:7">
      <c r="A6992" t="s">
        <v>131</v>
      </c>
      <c r="B6992">
        <v>20250102</v>
      </c>
      <c r="C6992">
        <v>490114</v>
      </c>
      <c r="D6992" t="s">
        <v>6190</v>
      </c>
      <c r="E6992" t="s">
        <v>1207</v>
      </c>
      <c r="F6992">
        <v>0</v>
      </c>
      <c r="G6992">
        <v>-5587</v>
      </c>
    </row>
    <row r="6993" spans="1:7">
      <c r="A6993" t="s">
        <v>131</v>
      </c>
      <c r="B6993">
        <v>20250102</v>
      </c>
      <c r="C6993">
        <v>490114</v>
      </c>
      <c r="D6993" t="s">
        <v>6190</v>
      </c>
      <c r="E6993" t="s">
        <v>8358</v>
      </c>
      <c r="F6993">
        <v>0</v>
      </c>
      <c r="G6993">
        <v>-17688072</v>
      </c>
    </row>
    <row r="6994" spans="1:7">
      <c r="A6994" t="s">
        <v>131</v>
      </c>
      <c r="B6994">
        <v>20250103</v>
      </c>
      <c r="C6994">
        <v>490114</v>
      </c>
      <c r="D6994" t="s">
        <v>6190</v>
      </c>
      <c r="E6994" t="s">
        <v>1184</v>
      </c>
      <c r="F6994">
        <v>0</v>
      </c>
      <c r="G6994">
        <v>-339139</v>
      </c>
    </row>
    <row r="6995" spans="1:7">
      <c r="A6995" t="s">
        <v>131</v>
      </c>
      <c r="B6995">
        <v>20250103</v>
      </c>
      <c r="C6995">
        <v>490114</v>
      </c>
      <c r="D6995" t="s">
        <v>6190</v>
      </c>
      <c r="E6995" t="s">
        <v>1581</v>
      </c>
      <c r="F6995">
        <v>70</v>
      </c>
      <c r="G6995">
        <v>-22084720</v>
      </c>
    </row>
    <row r="6996" spans="1:7">
      <c r="A6996" t="s">
        <v>131</v>
      </c>
      <c r="B6996">
        <v>20250103</v>
      </c>
      <c r="C6996">
        <v>490114</v>
      </c>
      <c r="D6996" t="s">
        <v>6190</v>
      </c>
      <c r="E6996" t="s">
        <v>1085</v>
      </c>
      <c r="F6996">
        <v>0</v>
      </c>
      <c r="G6996">
        <v>-2337578</v>
      </c>
    </row>
    <row r="6997" spans="1:7">
      <c r="A6997" t="s">
        <v>131</v>
      </c>
      <c r="B6997">
        <v>20250103</v>
      </c>
      <c r="C6997">
        <v>490114</v>
      </c>
      <c r="D6997" t="s">
        <v>6190</v>
      </c>
      <c r="E6997" t="s">
        <v>1194</v>
      </c>
      <c r="F6997">
        <v>0</v>
      </c>
      <c r="G6997">
        <v>-57952200</v>
      </c>
    </row>
    <row r="6998" spans="1:7">
      <c r="A6998" t="s">
        <v>131</v>
      </c>
      <c r="B6998">
        <v>20250103</v>
      </c>
      <c r="C6998">
        <v>490114</v>
      </c>
      <c r="D6998" t="s">
        <v>6190</v>
      </c>
      <c r="E6998" t="s">
        <v>1181</v>
      </c>
      <c r="F6998">
        <v>48</v>
      </c>
      <c r="G6998">
        <v>8903972</v>
      </c>
    </row>
    <row r="6999" spans="1:7">
      <c r="A6999" t="s">
        <v>131</v>
      </c>
      <c r="B6999">
        <v>20250103</v>
      </c>
      <c r="C6999">
        <v>490114</v>
      </c>
      <c r="D6999" t="s">
        <v>6190</v>
      </c>
      <c r="E6999" t="s">
        <v>1084</v>
      </c>
      <c r="F6999">
        <v>54</v>
      </c>
      <c r="G6999">
        <v>12589440</v>
      </c>
    </row>
    <row r="7000" spans="1:7">
      <c r="A7000" t="s">
        <v>131</v>
      </c>
      <c r="B7000">
        <v>20250103</v>
      </c>
      <c r="C7000">
        <v>490114</v>
      </c>
      <c r="D7000" t="s">
        <v>6190</v>
      </c>
      <c r="E7000" t="s">
        <v>1035</v>
      </c>
      <c r="F7000">
        <v>496</v>
      </c>
      <c r="G7000">
        <v>11124069</v>
      </c>
    </row>
    <row r="7001" spans="1:7">
      <c r="A7001" t="s">
        <v>131</v>
      </c>
      <c r="B7001">
        <v>20250103</v>
      </c>
      <c r="C7001">
        <v>490114</v>
      </c>
      <c r="D7001" t="s">
        <v>6190</v>
      </c>
      <c r="E7001" t="s">
        <v>1066</v>
      </c>
      <c r="F7001">
        <v>93</v>
      </c>
      <c r="G7001">
        <v>10617435</v>
      </c>
    </row>
    <row r="7002" spans="1:7">
      <c r="A7002" t="s">
        <v>131</v>
      </c>
      <c r="B7002">
        <v>20250103</v>
      </c>
      <c r="C7002">
        <v>490114</v>
      </c>
      <c r="D7002" t="s">
        <v>6190</v>
      </c>
      <c r="E7002" t="s">
        <v>1064</v>
      </c>
      <c r="F7002">
        <v>0</v>
      </c>
      <c r="G7002">
        <v>-771224</v>
      </c>
    </row>
    <row r="7003" spans="1:7">
      <c r="A7003" t="s">
        <v>131</v>
      </c>
      <c r="B7003">
        <v>20250103</v>
      </c>
      <c r="C7003">
        <v>490114</v>
      </c>
      <c r="D7003" t="s">
        <v>6190</v>
      </c>
      <c r="E7003" t="s">
        <v>1092</v>
      </c>
      <c r="F7003">
        <v>0</v>
      </c>
      <c r="G7003">
        <v>-17321939</v>
      </c>
    </row>
    <row r="7004" spans="1:7">
      <c r="A7004" t="s">
        <v>131</v>
      </c>
      <c r="B7004">
        <v>20250103</v>
      </c>
      <c r="C7004">
        <v>490114</v>
      </c>
      <c r="D7004" t="s">
        <v>6190</v>
      </c>
      <c r="E7004" t="s">
        <v>9048</v>
      </c>
      <c r="F7004">
        <v>38</v>
      </c>
      <c r="G7004">
        <v>2177893</v>
      </c>
    </row>
    <row r="7005" spans="1:7">
      <c r="A7005" t="s">
        <v>131</v>
      </c>
      <c r="B7005">
        <v>20250103</v>
      </c>
      <c r="C7005">
        <v>490114</v>
      </c>
      <c r="D7005" t="s">
        <v>6190</v>
      </c>
      <c r="E7005" t="s">
        <v>8342</v>
      </c>
      <c r="F7005">
        <v>93</v>
      </c>
      <c r="G7005">
        <v>49628730</v>
      </c>
    </row>
    <row r="7006" spans="1:7">
      <c r="A7006" t="s">
        <v>131</v>
      </c>
      <c r="B7006">
        <v>20250103</v>
      </c>
      <c r="C7006">
        <v>490114</v>
      </c>
      <c r="D7006" t="s">
        <v>6190</v>
      </c>
      <c r="E7006" t="s">
        <v>1124</v>
      </c>
      <c r="F7006">
        <v>9</v>
      </c>
      <c r="G7006">
        <v>-133665</v>
      </c>
    </row>
    <row r="7007" spans="1:7">
      <c r="A7007" t="s">
        <v>131</v>
      </c>
      <c r="B7007">
        <v>20250103</v>
      </c>
      <c r="C7007">
        <v>490114</v>
      </c>
      <c r="D7007" t="s">
        <v>6190</v>
      </c>
      <c r="E7007" t="s">
        <v>1186</v>
      </c>
      <c r="F7007">
        <v>151</v>
      </c>
      <c r="G7007">
        <v>24308997</v>
      </c>
    </row>
    <row r="7008" spans="1:7">
      <c r="A7008" t="s">
        <v>131</v>
      </c>
      <c r="B7008">
        <v>20250103</v>
      </c>
      <c r="C7008">
        <v>490114</v>
      </c>
      <c r="D7008" t="s">
        <v>6190</v>
      </c>
      <c r="E7008" t="s">
        <v>1582</v>
      </c>
      <c r="F7008">
        <v>151</v>
      </c>
      <c r="G7008">
        <v>-457936</v>
      </c>
    </row>
    <row r="7009" spans="1:7">
      <c r="A7009" t="s">
        <v>131</v>
      </c>
      <c r="B7009">
        <v>20250103</v>
      </c>
      <c r="C7009">
        <v>490114</v>
      </c>
      <c r="D7009" t="s">
        <v>6190</v>
      </c>
      <c r="E7009" t="s">
        <v>8333</v>
      </c>
      <c r="F7009">
        <v>0</v>
      </c>
      <c r="G7009">
        <v>-379</v>
      </c>
    </row>
    <row r="7010" spans="1:7">
      <c r="A7010" t="s">
        <v>131</v>
      </c>
      <c r="B7010">
        <v>20250103</v>
      </c>
      <c r="C7010">
        <v>490114</v>
      </c>
      <c r="D7010" t="s">
        <v>6190</v>
      </c>
      <c r="E7010" t="s">
        <v>1583</v>
      </c>
      <c r="F7010">
        <v>3</v>
      </c>
      <c r="G7010">
        <v>-151696</v>
      </c>
    </row>
    <row r="7011" spans="1:7">
      <c r="A7011" t="s">
        <v>131</v>
      </c>
      <c r="B7011">
        <v>20250103</v>
      </c>
      <c r="C7011">
        <v>490114</v>
      </c>
      <c r="D7011" t="s">
        <v>6190</v>
      </c>
      <c r="E7011" t="s">
        <v>1207</v>
      </c>
      <c r="F7011">
        <v>0</v>
      </c>
      <c r="G7011">
        <v>-5587</v>
      </c>
    </row>
    <row r="7012" spans="1:7">
      <c r="A7012" t="s">
        <v>131</v>
      </c>
      <c r="B7012">
        <v>20250103</v>
      </c>
      <c r="C7012">
        <v>490114</v>
      </c>
      <c r="D7012" t="s">
        <v>6190</v>
      </c>
      <c r="E7012" t="s">
        <v>8358</v>
      </c>
      <c r="F7012">
        <v>0</v>
      </c>
      <c r="G7012">
        <v>-17688072</v>
      </c>
    </row>
    <row r="7013" spans="1:7">
      <c r="A7013" t="s">
        <v>131</v>
      </c>
      <c r="B7013">
        <v>20250104</v>
      </c>
      <c r="C7013">
        <v>490114</v>
      </c>
      <c r="D7013" t="s">
        <v>6190</v>
      </c>
      <c r="E7013" t="s">
        <v>1184</v>
      </c>
      <c r="F7013">
        <v>0</v>
      </c>
      <c r="G7013">
        <v>-339139</v>
      </c>
    </row>
    <row r="7014" spans="1:7">
      <c r="A7014" t="s">
        <v>131</v>
      </c>
      <c r="B7014">
        <v>20250104</v>
      </c>
      <c r="C7014">
        <v>490114</v>
      </c>
      <c r="D7014" t="s">
        <v>6190</v>
      </c>
      <c r="E7014" t="s">
        <v>1581</v>
      </c>
      <c r="F7014">
        <v>70</v>
      </c>
      <c r="G7014">
        <v>-22084650</v>
      </c>
    </row>
    <row r="7015" spans="1:7">
      <c r="A7015" t="s">
        <v>131</v>
      </c>
      <c r="B7015">
        <v>20250104</v>
      </c>
      <c r="C7015">
        <v>490114</v>
      </c>
      <c r="D7015" t="s">
        <v>6190</v>
      </c>
      <c r="E7015" t="s">
        <v>1085</v>
      </c>
      <c r="F7015">
        <v>0</v>
      </c>
      <c r="G7015">
        <v>-2337578</v>
      </c>
    </row>
    <row r="7016" spans="1:7">
      <c r="A7016" t="s">
        <v>131</v>
      </c>
      <c r="B7016">
        <v>20250104</v>
      </c>
      <c r="C7016">
        <v>490114</v>
      </c>
      <c r="D7016" t="s">
        <v>6190</v>
      </c>
      <c r="E7016" t="s">
        <v>1194</v>
      </c>
      <c r="F7016">
        <v>0</v>
      </c>
      <c r="G7016">
        <v>-57952200</v>
      </c>
    </row>
    <row r="7017" spans="1:7">
      <c r="A7017" t="s">
        <v>131</v>
      </c>
      <c r="B7017">
        <v>20250104</v>
      </c>
      <c r="C7017">
        <v>490114</v>
      </c>
      <c r="D7017" t="s">
        <v>6190</v>
      </c>
      <c r="E7017" t="s">
        <v>1181</v>
      </c>
      <c r="F7017">
        <v>48</v>
      </c>
      <c r="G7017">
        <v>8904020</v>
      </c>
    </row>
    <row r="7018" spans="1:7">
      <c r="A7018" t="s">
        <v>131</v>
      </c>
      <c r="B7018">
        <v>20250104</v>
      </c>
      <c r="C7018">
        <v>490114</v>
      </c>
      <c r="D7018" t="s">
        <v>6190</v>
      </c>
      <c r="E7018" t="s">
        <v>1084</v>
      </c>
      <c r="F7018">
        <v>54</v>
      </c>
      <c r="G7018">
        <v>12589494</v>
      </c>
    </row>
    <row r="7019" spans="1:7">
      <c r="A7019" t="s">
        <v>131</v>
      </c>
      <c r="B7019">
        <v>20250104</v>
      </c>
      <c r="C7019">
        <v>490114</v>
      </c>
      <c r="D7019" t="s">
        <v>6190</v>
      </c>
      <c r="E7019" t="s">
        <v>1035</v>
      </c>
      <c r="F7019">
        <v>496</v>
      </c>
      <c r="G7019">
        <v>11124565</v>
      </c>
    </row>
    <row r="7020" spans="1:7">
      <c r="A7020" t="s">
        <v>131</v>
      </c>
      <c r="B7020">
        <v>20250104</v>
      </c>
      <c r="C7020">
        <v>490114</v>
      </c>
      <c r="D7020" t="s">
        <v>6190</v>
      </c>
      <c r="E7020" t="s">
        <v>1066</v>
      </c>
      <c r="F7020">
        <v>93</v>
      </c>
      <c r="G7020">
        <v>10617528</v>
      </c>
    </row>
    <row r="7021" spans="1:7">
      <c r="A7021" t="s">
        <v>131</v>
      </c>
      <c r="B7021">
        <v>20250104</v>
      </c>
      <c r="C7021">
        <v>490114</v>
      </c>
      <c r="D7021" t="s">
        <v>6190</v>
      </c>
      <c r="E7021" t="s">
        <v>1064</v>
      </c>
      <c r="F7021">
        <v>0</v>
      </c>
      <c r="G7021">
        <v>-771224</v>
      </c>
    </row>
    <row r="7022" spans="1:7">
      <c r="A7022" t="s">
        <v>131</v>
      </c>
      <c r="B7022">
        <v>20250104</v>
      </c>
      <c r="C7022">
        <v>490114</v>
      </c>
      <c r="D7022" t="s">
        <v>6190</v>
      </c>
      <c r="E7022" t="s">
        <v>1092</v>
      </c>
      <c r="F7022">
        <v>0</v>
      </c>
      <c r="G7022">
        <v>-17321939</v>
      </c>
    </row>
    <row r="7023" spans="1:7">
      <c r="A7023" t="s">
        <v>131</v>
      </c>
      <c r="B7023">
        <v>20250104</v>
      </c>
      <c r="C7023">
        <v>490114</v>
      </c>
      <c r="D7023" t="s">
        <v>6190</v>
      </c>
      <c r="E7023" t="s">
        <v>9048</v>
      </c>
      <c r="F7023">
        <v>38</v>
      </c>
      <c r="G7023">
        <v>2177931</v>
      </c>
    </row>
    <row r="7024" spans="1:7">
      <c r="A7024" t="s">
        <v>131</v>
      </c>
      <c r="B7024">
        <v>20250104</v>
      </c>
      <c r="C7024">
        <v>490114</v>
      </c>
      <c r="D7024" t="s">
        <v>6190</v>
      </c>
      <c r="E7024" t="s">
        <v>8342</v>
      </c>
      <c r="F7024">
        <v>93</v>
      </c>
      <c r="G7024">
        <v>49628823</v>
      </c>
    </row>
    <row r="7025" spans="1:7">
      <c r="A7025" t="s">
        <v>131</v>
      </c>
      <c r="B7025">
        <v>20250104</v>
      </c>
      <c r="C7025">
        <v>490114</v>
      </c>
      <c r="D7025" t="s">
        <v>6190</v>
      </c>
      <c r="E7025" t="s">
        <v>1124</v>
      </c>
      <c r="F7025">
        <v>9</v>
      </c>
      <c r="G7025">
        <v>-133656</v>
      </c>
    </row>
    <row r="7026" spans="1:7">
      <c r="A7026" t="s">
        <v>131</v>
      </c>
      <c r="B7026">
        <v>20250104</v>
      </c>
      <c r="C7026">
        <v>490114</v>
      </c>
      <c r="D7026" t="s">
        <v>6190</v>
      </c>
      <c r="E7026" t="s">
        <v>1186</v>
      </c>
      <c r="F7026">
        <v>151</v>
      </c>
      <c r="G7026">
        <v>24309148</v>
      </c>
    </row>
    <row r="7027" spans="1:7">
      <c r="A7027" t="s">
        <v>131</v>
      </c>
      <c r="B7027">
        <v>20250104</v>
      </c>
      <c r="C7027">
        <v>490114</v>
      </c>
      <c r="D7027" t="s">
        <v>6190</v>
      </c>
      <c r="E7027" t="s">
        <v>1582</v>
      </c>
      <c r="F7027">
        <v>151</v>
      </c>
      <c r="G7027">
        <v>-457785</v>
      </c>
    </row>
    <row r="7028" spans="1:7">
      <c r="A7028" t="s">
        <v>131</v>
      </c>
      <c r="B7028">
        <v>20250104</v>
      </c>
      <c r="C7028">
        <v>490114</v>
      </c>
      <c r="D7028" t="s">
        <v>6190</v>
      </c>
      <c r="E7028" t="s">
        <v>8333</v>
      </c>
      <c r="F7028">
        <v>0</v>
      </c>
      <c r="G7028">
        <v>-379</v>
      </c>
    </row>
    <row r="7029" spans="1:7">
      <c r="A7029" t="s">
        <v>131</v>
      </c>
      <c r="B7029">
        <v>20250104</v>
      </c>
      <c r="C7029">
        <v>490114</v>
      </c>
      <c r="D7029" t="s">
        <v>6190</v>
      </c>
      <c r="E7029" t="s">
        <v>1583</v>
      </c>
      <c r="F7029">
        <v>3</v>
      </c>
      <c r="G7029">
        <v>-151693</v>
      </c>
    </row>
    <row r="7030" spans="1:7">
      <c r="A7030" t="s">
        <v>131</v>
      </c>
      <c r="B7030">
        <v>20250104</v>
      </c>
      <c r="C7030">
        <v>490114</v>
      </c>
      <c r="D7030" t="s">
        <v>6190</v>
      </c>
      <c r="E7030" t="s">
        <v>1207</v>
      </c>
      <c r="F7030">
        <v>0</v>
      </c>
      <c r="G7030">
        <v>-5587</v>
      </c>
    </row>
    <row r="7031" spans="1:7">
      <c r="A7031" t="s">
        <v>131</v>
      </c>
      <c r="B7031">
        <v>20250104</v>
      </c>
      <c r="C7031">
        <v>490114</v>
      </c>
      <c r="D7031" t="s">
        <v>6190</v>
      </c>
      <c r="E7031" t="s">
        <v>8358</v>
      </c>
      <c r="F7031">
        <v>0</v>
      </c>
      <c r="G7031">
        <v>-17688072</v>
      </c>
    </row>
    <row r="7032" spans="1:7">
      <c r="A7032" t="s">
        <v>131</v>
      </c>
      <c r="B7032">
        <v>20250105</v>
      </c>
      <c r="C7032">
        <v>490114</v>
      </c>
      <c r="D7032" t="s">
        <v>6190</v>
      </c>
      <c r="E7032" t="s">
        <v>1184</v>
      </c>
      <c r="F7032">
        <v>0</v>
      </c>
      <c r="G7032">
        <v>-339139</v>
      </c>
    </row>
    <row r="7033" spans="1:7">
      <c r="A7033" t="s">
        <v>131</v>
      </c>
      <c r="B7033">
        <v>20250105</v>
      </c>
      <c r="C7033">
        <v>490114</v>
      </c>
      <c r="D7033" t="s">
        <v>6190</v>
      </c>
      <c r="E7033" t="s">
        <v>1581</v>
      </c>
      <c r="F7033">
        <v>70</v>
      </c>
      <c r="G7033">
        <v>-22084580</v>
      </c>
    </row>
    <row r="7034" spans="1:7">
      <c r="A7034" t="s">
        <v>131</v>
      </c>
      <c r="B7034">
        <v>20250105</v>
      </c>
      <c r="C7034">
        <v>490114</v>
      </c>
      <c r="D7034" t="s">
        <v>6190</v>
      </c>
      <c r="E7034" t="s">
        <v>1085</v>
      </c>
      <c r="F7034">
        <v>0</v>
      </c>
      <c r="G7034">
        <v>-2337578</v>
      </c>
    </row>
    <row r="7035" spans="1:7">
      <c r="A7035" t="s">
        <v>131</v>
      </c>
      <c r="B7035">
        <v>20250105</v>
      </c>
      <c r="C7035">
        <v>490114</v>
      </c>
      <c r="D7035" t="s">
        <v>6190</v>
      </c>
      <c r="E7035" t="s">
        <v>1194</v>
      </c>
      <c r="F7035">
        <v>0</v>
      </c>
      <c r="G7035">
        <v>-57952200</v>
      </c>
    </row>
    <row r="7036" spans="1:7">
      <c r="A7036" t="s">
        <v>131</v>
      </c>
      <c r="B7036">
        <v>20250105</v>
      </c>
      <c r="C7036">
        <v>490114</v>
      </c>
      <c r="D7036" t="s">
        <v>6190</v>
      </c>
      <c r="E7036" t="s">
        <v>1181</v>
      </c>
      <c r="F7036">
        <v>48</v>
      </c>
      <c r="G7036">
        <v>8904068</v>
      </c>
    </row>
    <row r="7037" spans="1:7">
      <c r="A7037" t="s">
        <v>131</v>
      </c>
      <c r="B7037">
        <v>20250105</v>
      </c>
      <c r="C7037">
        <v>490114</v>
      </c>
      <c r="D7037" t="s">
        <v>6190</v>
      </c>
      <c r="E7037" t="s">
        <v>1084</v>
      </c>
      <c r="F7037">
        <v>54</v>
      </c>
      <c r="G7037">
        <v>12589548</v>
      </c>
    </row>
    <row r="7038" spans="1:7">
      <c r="A7038" t="s">
        <v>131</v>
      </c>
      <c r="B7038">
        <v>20250105</v>
      </c>
      <c r="C7038">
        <v>490114</v>
      </c>
      <c r="D7038" t="s">
        <v>6190</v>
      </c>
      <c r="E7038" t="s">
        <v>1035</v>
      </c>
      <c r="F7038">
        <v>496</v>
      </c>
      <c r="G7038">
        <v>11125061</v>
      </c>
    </row>
    <row r="7039" spans="1:7">
      <c r="A7039" t="s">
        <v>131</v>
      </c>
      <c r="B7039">
        <v>20250105</v>
      </c>
      <c r="C7039">
        <v>490114</v>
      </c>
      <c r="D7039" t="s">
        <v>6190</v>
      </c>
      <c r="E7039" t="s">
        <v>1066</v>
      </c>
      <c r="F7039">
        <v>93</v>
      </c>
      <c r="G7039">
        <v>10617621</v>
      </c>
    </row>
    <row r="7040" spans="1:7">
      <c r="A7040" t="s">
        <v>131</v>
      </c>
      <c r="B7040">
        <v>20250105</v>
      </c>
      <c r="C7040">
        <v>490114</v>
      </c>
      <c r="D7040" t="s">
        <v>6190</v>
      </c>
      <c r="E7040" t="s">
        <v>1064</v>
      </c>
      <c r="F7040">
        <v>0</v>
      </c>
      <c r="G7040">
        <v>-771224</v>
      </c>
    </row>
    <row r="7041" spans="1:7">
      <c r="A7041" t="s">
        <v>131</v>
      </c>
      <c r="B7041">
        <v>20250105</v>
      </c>
      <c r="C7041">
        <v>490114</v>
      </c>
      <c r="D7041" t="s">
        <v>6190</v>
      </c>
      <c r="E7041" t="s">
        <v>1092</v>
      </c>
      <c r="F7041">
        <v>0</v>
      </c>
      <c r="G7041">
        <v>-17321939</v>
      </c>
    </row>
    <row r="7042" spans="1:7">
      <c r="A7042" t="s">
        <v>131</v>
      </c>
      <c r="B7042">
        <v>20250105</v>
      </c>
      <c r="C7042">
        <v>490114</v>
      </c>
      <c r="D7042" t="s">
        <v>6190</v>
      </c>
      <c r="E7042" t="s">
        <v>9048</v>
      </c>
      <c r="F7042">
        <v>38</v>
      </c>
      <c r="G7042">
        <v>2177969</v>
      </c>
    </row>
    <row r="7043" spans="1:7">
      <c r="A7043" t="s">
        <v>131</v>
      </c>
      <c r="B7043">
        <v>20250105</v>
      </c>
      <c r="C7043">
        <v>490114</v>
      </c>
      <c r="D7043" t="s">
        <v>6190</v>
      </c>
      <c r="E7043" t="s">
        <v>8342</v>
      </c>
      <c r="F7043">
        <v>93</v>
      </c>
      <c r="G7043">
        <v>49628916</v>
      </c>
    </row>
    <row r="7044" spans="1:7">
      <c r="A7044" t="s">
        <v>131</v>
      </c>
      <c r="B7044">
        <v>20250105</v>
      </c>
      <c r="C7044">
        <v>490114</v>
      </c>
      <c r="D7044" t="s">
        <v>6190</v>
      </c>
      <c r="E7044" t="s">
        <v>1124</v>
      </c>
      <c r="F7044">
        <v>9</v>
      </c>
      <c r="G7044">
        <v>-133647</v>
      </c>
    </row>
    <row r="7045" spans="1:7">
      <c r="A7045" t="s">
        <v>131</v>
      </c>
      <c r="B7045">
        <v>20250105</v>
      </c>
      <c r="C7045">
        <v>490114</v>
      </c>
      <c r="D7045" t="s">
        <v>6190</v>
      </c>
      <c r="E7045" t="s">
        <v>1186</v>
      </c>
      <c r="F7045">
        <v>151</v>
      </c>
      <c r="G7045">
        <v>24309299</v>
      </c>
    </row>
    <row r="7046" spans="1:7">
      <c r="A7046" t="s">
        <v>131</v>
      </c>
      <c r="B7046">
        <v>20250105</v>
      </c>
      <c r="C7046">
        <v>490114</v>
      </c>
      <c r="D7046" t="s">
        <v>6190</v>
      </c>
      <c r="E7046" t="s">
        <v>1582</v>
      </c>
      <c r="F7046">
        <v>151</v>
      </c>
      <c r="G7046">
        <v>-457634</v>
      </c>
    </row>
    <row r="7047" spans="1:7">
      <c r="A7047" t="s">
        <v>131</v>
      </c>
      <c r="B7047">
        <v>20250105</v>
      </c>
      <c r="C7047">
        <v>490114</v>
      </c>
      <c r="D7047" t="s">
        <v>6190</v>
      </c>
      <c r="E7047" t="s">
        <v>8333</v>
      </c>
      <c r="F7047">
        <v>0</v>
      </c>
      <c r="G7047">
        <v>-379</v>
      </c>
    </row>
    <row r="7048" spans="1:7">
      <c r="A7048" t="s">
        <v>131</v>
      </c>
      <c r="B7048">
        <v>20250105</v>
      </c>
      <c r="C7048">
        <v>490114</v>
      </c>
      <c r="D7048" t="s">
        <v>6190</v>
      </c>
      <c r="E7048" t="s">
        <v>1583</v>
      </c>
      <c r="F7048">
        <v>3</v>
      </c>
      <c r="G7048">
        <v>-151690</v>
      </c>
    </row>
    <row r="7049" spans="1:7">
      <c r="A7049" t="s">
        <v>131</v>
      </c>
      <c r="B7049">
        <v>20250105</v>
      </c>
      <c r="C7049">
        <v>490114</v>
      </c>
      <c r="D7049" t="s">
        <v>6190</v>
      </c>
      <c r="E7049" t="s">
        <v>1207</v>
      </c>
      <c r="F7049">
        <v>0</v>
      </c>
      <c r="G7049">
        <v>-5587</v>
      </c>
    </row>
    <row r="7050" spans="1:7">
      <c r="A7050" t="s">
        <v>131</v>
      </c>
      <c r="B7050">
        <v>20250105</v>
      </c>
      <c r="C7050">
        <v>490114</v>
      </c>
      <c r="D7050" t="s">
        <v>6190</v>
      </c>
      <c r="E7050" t="s">
        <v>8358</v>
      </c>
      <c r="F7050">
        <v>0</v>
      </c>
      <c r="G7050">
        <v>-17688072</v>
      </c>
    </row>
    <row r="7051" spans="1:7">
      <c r="A7051" t="s">
        <v>131</v>
      </c>
      <c r="B7051">
        <v>20250106</v>
      </c>
      <c r="C7051">
        <v>490114</v>
      </c>
      <c r="D7051" t="s">
        <v>6190</v>
      </c>
      <c r="E7051" t="s">
        <v>1184</v>
      </c>
      <c r="F7051">
        <v>0</v>
      </c>
      <c r="G7051">
        <v>-339139</v>
      </c>
    </row>
    <row r="7052" spans="1:7">
      <c r="A7052" t="s">
        <v>131</v>
      </c>
      <c r="B7052">
        <v>20250106</v>
      </c>
      <c r="C7052">
        <v>490114</v>
      </c>
      <c r="D7052" t="s">
        <v>6190</v>
      </c>
      <c r="E7052" t="s">
        <v>1581</v>
      </c>
      <c r="F7052">
        <v>73</v>
      </c>
      <c r="G7052">
        <v>-22084507</v>
      </c>
    </row>
    <row r="7053" spans="1:7">
      <c r="A7053" t="s">
        <v>131</v>
      </c>
      <c r="B7053">
        <v>20250106</v>
      </c>
      <c r="C7053">
        <v>490114</v>
      </c>
      <c r="D7053" t="s">
        <v>6190</v>
      </c>
      <c r="E7053" t="s">
        <v>1085</v>
      </c>
      <c r="F7053">
        <v>0</v>
      </c>
      <c r="G7053">
        <v>-2337578</v>
      </c>
    </row>
    <row r="7054" spans="1:7">
      <c r="A7054" t="s">
        <v>131</v>
      </c>
      <c r="B7054">
        <v>20250106</v>
      </c>
      <c r="C7054">
        <v>490114</v>
      </c>
      <c r="D7054" t="s">
        <v>6190</v>
      </c>
      <c r="E7054" t="s">
        <v>1194</v>
      </c>
      <c r="F7054">
        <v>0</v>
      </c>
      <c r="G7054">
        <v>-57952200</v>
      </c>
    </row>
    <row r="7055" spans="1:7">
      <c r="A7055" t="s">
        <v>131</v>
      </c>
      <c r="B7055">
        <v>20250106</v>
      </c>
      <c r="C7055">
        <v>490114</v>
      </c>
      <c r="D7055" t="s">
        <v>6190</v>
      </c>
      <c r="E7055" t="s">
        <v>1181</v>
      </c>
      <c r="F7055">
        <v>50</v>
      </c>
      <c r="G7055">
        <v>8904118</v>
      </c>
    </row>
    <row r="7056" spans="1:7">
      <c r="A7056" t="s">
        <v>131</v>
      </c>
      <c r="B7056">
        <v>20250106</v>
      </c>
      <c r="C7056">
        <v>490114</v>
      </c>
      <c r="D7056" t="s">
        <v>6190</v>
      </c>
      <c r="E7056" t="s">
        <v>1084</v>
      </c>
      <c r="F7056">
        <v>56</v>
      </c>
      <c r="G7056">
        <v>12589604</v>
      </c>
    </row>
    <row r="7057" spans="1:7">
      <c r="A7057" t="s">
        <v>131</v>
      </c>
      <c r="B7057">
        <v>20250106</v>
      </c>
      <c r="C7057">
        <v>490114</v>
      </c>
      <c r="D7057" t="s">
        <v>6190</v>
      </c>
      <c r="E7057" t="s">
        <v>1035</v>
      </c>
      <c r="F7057">
        <v>515</v>
      </c>
      <c r="G7057">
        <v>11125576</v>
      </c>
    </row>
    <row r="7058" spans="1:7">
      <c r="A7058" t="s">
        <v>131</v>
      </c>
      <c r="B7058">
        <v>20250106</v>
      </c>
      <c r="C7058">
        <v>490114</v>
      </c>
      <c r="D7058" t="s">
        <v>6190</v>
      </c>
      <c r="E7058" t="s">
        <v>1066</v>
      </c>
      <c r="F7058">
        <v>97</v>
      </c>
      <c r="G7058">
        <v>10617718</v>
      </c>
    </row>
    <row r="7059" spans="1:7">
      <c r="A7059" t="s">
        <v>131</v>
      </c>
      <c r="B7059">
        <v>20250106</v>
      </c>
      <c r="C7059">
        <v>490114</v>
      </c>
      <c r="D7059" t="s">
        <v>6190</v>
      </c>
      <c r="E7059" t="s">
        <v>1064</v>
      </c>
      <c r="F7059">
        <v>0</v>
      </c>
      <c r="G7059">
        <v>-771224</v>
      </c>
    </row>
    <row r="7060" spans="1:7">
      <c r="A7060" t="s">
        <v>131</v>
      </c>
      <c r="B7060">
        <v>20250106</v>
      </c>
      <c r="C7060">
        <v>490114</v>
      </c>
      <c r="D7060" t="s">
        <v>6190</v>
      </c>
      <c r="E7060" t="s">
        <v>1092</v>
      </c>
      <c r="F7060">
        <v>0</v>
      </c>
      <c r="G7060">
        <v>-17321939</v>
      </c>
    </row>
    <row r="7061" spans="1:7">
      <c r="A7061" t="s">
        <v>131</v>
      </c>
      <c r="B7061">
        <v>20250106</v>
      </c>
      <c r="C7061">
        <v>490114</v>
      </c>
      <c r="D7061" t="s">
        <v>6190</v>
      </c>
      <c r="E7061" t="s">
        <v>9048</v>
      </c>
      <c r="F7061">
        <v>40</v>
      </c>
      <c r="G7061">
        <v>2178009</v>
      </c>
    </row>
    <row r="7062" spans="1:7">
      <c r="A7062" t="s">
        <v>131</v>
      </c>
      <c r="B7062">
        <v>20250106</v>
      </c>
      <c r="C7062">
        <v>490114</v>
      </c>
      <c r="D7062" t="s">
        <v>6190</v>
      </c>
      <c r="E7062" t="s">
        <v>8342</v>
      </c>
      <c r="F7062">
        <v>97</v>
      </c>
      <c r="G7062">
        <v>49629013</v>
      </c>
    </row>
    <row r="7063" spans="1:7">
      <c r="A7063" t="s">
        <v>131</v>
      </c>
      <c r="B7063">
        <v>20250106</v>
      </c>
      <c r="C7063">
        <v>490114</v>
      </c>
      <c r="D7063" t="s">
        <v>6190</v>
      </c>
      <c r="E7063" t="s">
        <v>1124</v>
      </c>
      <c r="F7063">
        <v>10</v>
      </c>
      <c r="G7063">
        <v>-133637</v>
      </c>
    </row>
    <row r="7064" spans="1:7">
      <c r="A7064" t="s">
        <v>131</v>
      </c>
      <c r="B7064">
        <v>20250106</v>
      </c>
      <c r="C7064">
        <v>490114</v>
      </c>
      <c r="D7064" t="s">
        <v>6190</v>
      </c>
      <c r="E7064" t="s">
        <v>1186</v>
      </c>
      <c r="F7064">
        <v>157</v>
      </c>
      <c r="G7064">
        <v>24309456</v>
      </c>
    </row>
    <row r="7065" spans="1:7">
      <c r="A7065" t="s">
        <v>131</v>
      </c>
      <c r="B7065">
        <v>20250106</v>
      </c>
      <c r="C7065">
        <v>490114</v>
      </c>
      <c r="D7065" t="s">
        <v>6190</v>
      </c>
      <c r="E7065" t="s">
        <v>1582</v>
      </c>
      <c r="F7065">
        <v>157</v>
      </c>
      <c r="G7065">
        <v>-457477</v>
      </c>
    </row>
    <row r="7066" spans="1:7">
      <c r="A7066" t="s">
        <v>131</v>
      </c>
      <c r="B7066">
        <v>20250106</v>
      </c>
      <c r="C7066">
        <v>490114</v>
      </c>
      <c r="D7066" t="s">
        <v>6190</v>
      </c>
      <c r="E7066" t="s">
        <v>8333</v>
      </c>
      <c r="F7066">
        <v>0</v>
      </c>
      <c r="G7066">
        <v>-379</v>
      </c>
    </row>
    <row r="7067" spans="1:7">
      <c r="A7067" t="s">
        <v>131</v>
      </c>
      <c r="B7067">
        <v>20250106</v>
      </c>
      <c r="C7067">
        <v>490114</v>
      </c>
      <c r="D7067" t="s">
        <v>6190</v>
      </c>
      <c r="E7067" t="s">
        <v>1583</v>
      </c>
      <c r="F7067">
        <v>3</v>
      </c>
      <c r="G7067">
        <v>-151687</v>
      </c>
    </row>
    <row r="7068" spans="1:7">
      <c r="A7068" t="s">
        <v>131</v>
      </c>
      <c r="B7068">
        <v>20250106</v>
      </c>
      <c r="C7068">
        <v>490114</v>
      </c>
      <c r="D7068" t="s">
        <v>6190</v>
      </c>
      <c r="E7068" t="s">
        <v>1207</v>
      </c>
      <c r="F7068">
        <v>0</v>
      </c>
      <c r="G7068">
        <v>-5587</v>
      </c>
    </row>
    <row r="7069" spans="1:7">
      <c r="A7069" t="s">
        <v>131</v>
      </c>
      <c r="B7069">
        <v>20250106</v>
      </c>
      <c r="C7069">
        <v>490114</v>
      </c>
      <c r="D7069" t="s">
        <v>6190</v>
      </c>
      <c r="E7069" t="s">
        <v>8358</v>
      </c>
      <c r="F7069">
        <v>0</v>
      </c>
      <c r="G7069">
        <v>-17688072</v>
      </c>
    </row>
    <row r="7070" spans="1:7">
      <c r="A7070" t="s">
        <v>131</v>
      </c>
      <c r="B7070">
        <v>20250107</v>
      </c>
      <c r="C7070">
        <v>490114</v>
      </c>
      <c r="D7070" t="s">
        <v>6190</v>
      </c>
      <c r="E7070" t="s">
        <v>1184</v>
      </c>
      <c r="F7070">
        <v>0</v>
      </c>
      <c r="G7070">
        <v>-339139</v>
      </c>
    </row>
    <row r="7071" spans="1:7">
      <c r="A7071" t="s">
        <v>131</v>
      </c>
      <c r="B7071">
        <v>20250107</v>
      </c>
      <c r="C7071">
        <v>490114</v>
      </c>
      <c r="D7071" t="s">
        <v>6190</v>
      </c>
      <c r="E7071" t="s">
        <v>1581</v>
      </c>
      <c r="F7071">
        <v>73</v>
      </c>
      <c r="G7071">
        <v>-22084434</v>
      </c>
    </row>
    <row r="7072" spans="1:7">
      <c r="A7072" t="s">
        <v>131</v>
      </c>
      <c r="B7072">
        <v>20250107</v>
      </c>
      <c r="C7072">
        <v>490114</v>
      </c>
      <c r="D7072" t="s">
        <v>6190</v>
      </c>
      <c r="E7072" t="s">
        <v>1085</v>
      </c>
      <c r="F7072">
        <v>0</v>
      </c>
      <c r="G7072">
        <v>-2337578</v>
      </c>
    </row>
    <row r="7073" spans="1:7">
      <c r="A7073" t="s">
        <v>131</v>
      </c>
      <c r="B7073">
        <v>20250107</v>
      </c>
      <c r="C7073">
        <v>490114</v>
      </c>
      <c r="D7073" t="s">
        <v>6190</v>
      </c>
      <c r="E7073" t="s">
        <v>1194</v>
      </c>
      <c r="F7073">
        <v>0</v>
      </c>
      <c r="G7073">
        <v>-57952200</v>
      </c>
    </row>
    <row r="7074" spans="1:7">
      <c r="A7074" t="s">
        <v>131</v>
      </c>
      <c r="B7074">
        <v>20250107</v>
      </c>
      <c r="C7074">
        <v>490114</v>
      </c>
      <c r="D7074" t="s">
        <v>6190</v>
      </c>
      <c r="E7074" t="s">
        <v>1181</v>
      </c>
      <c r="F7074">
        <v>50</v>
      </c>
      <c r="G7074">
        <v>8904168</v>
      </c>
    </row>
    <row r="7075" spans="1:7">
      <c r="A7075" t="s">
        <v>131</v>
      </c>
      <c r="B7075">
        <v>20250107</v>
      </c>
      <c r="C7075">
        <v>490114</v>
      </c>
      <c r="D7075" t="s">
        <v>6190</v>
      </c>
      <c r="E7075" t="s">
        <v>1084</v>
      </c>
      <c r="F7075">
        <v>56</v>
      </c>
      <c r="G7075">
        <v>12589660</v>
      </c>
    </row>
    <row r="7076" spans="1:7">
      <c r="A7076" t="s">
        <v>131</v>
      </c>
      <c r="B7076">
        <v>20250107</v>
      </c>
      <c r="C7076">
        <v>490114</v>
      </c>
      <c r="D7076" t="s">
        <v>6190</v>
      </c>
      <c r="E7076" t="s">
        <v>1035</v>
      </c>
      <c r="F7076">
        <v>517</v>
      </c>
      <c r="G7076">
        <v>11126093</v>
      </c>
    </row>
    <row r="7077" spans="1:7">
      <c r="A7077" t="s">
        <v>131</v>
      </c>
      <c r="B7077">
        <v>20250107</v>
      </c>
      <c r="C7077">
        <v>490114</v>
      </c>
      <c r="D7077" t="s">
        <v>6190</v>
      </c>
      <c r="E7077" t="s">
        <v>1066</v>
      </c>
      <c r="F7077">
        <v>97</v>
      </c>
      <c r="G7077">
        <v>10617815</v>
      </c>
    </row>
    <row r="7078" spans="1:7">
      <c r="A7078" t="s">
        <v>131</v>
      </c>
      <c r="B7078">
        <v>20250107</v>
      </c>
      <c r="C7078">
        <v>490114</v>
      </c>
      <c r="D7078" t="s">
        <v>6190</v>
      </c>
      <c r="E7078" t="s">
        <v>1064</v>
      </c>
      <c r="F7078">
        <v>0</v>
      </c>
      <c r="G7078">
        <v>-771224</v>
      </c>
    </row>
    <row r="7079" spans="1:7">
      <c r="A7079" t="s">
        <v>131</v>
      </c>
      <c r="B7079">
        <v>20250107</v>
      </c>
      <c r="C7079">
        <v>490114</v>
      </c>
      <c r="D7079" t="s">
        <v>6190</v>
      </c>
      <c r="E7079" t="s">
        <v>1092</v>
      </c>
      <c r="F7079">
        <v>0</v>
      </c>
      <c r="G7079">
        <v>-17321939</v>
      </c>
    </row>
    <row r="7080" spans="1:7">
      <c r="A7080" t="s">
        <v>131</v>
      </c>
      <c r="B7080">
        <v>20250107</v>
      </c>
      <c r="C7080">
        <v>490114</v>
      </c>
      <c r="D7080" t="s">
        <v>6190</v>
      </c>
      <c r="E7080" t="s">
        <v>9048</v>
      </c>
      <c r="F7080">
        <v>40</v>
      </c>
      <c r="G7080">
        <v>2178049</v>
      </c>
    </row>
    <row r="7081" spans="1:7">
      <c r="A7081" t="s">
        <v>131</v>
      </c>
      <c r="B7081">
        <v>20250107</v>
      </c>
      <c r="C7081">
        <v>490114</v>
      </c>
      <c r="D7081" t="s">
        <v>6190</v>
      </c>
      <c r="E7081" t="s">
        <v>8342</v>
      </c>
      <c r="F7081">
        <v>97</v>
      </c>
      <c r="G7081">
        <v>49629110</v>
      </c>
    </row>
    <row r="7082" spans="1:7">
      <c r="A7082" t="s">
        <v>131</v>
      </c>
      <c r="B7082">
        <v>20250107</v>
      </c>
      <c r="C7082">
        <v>490114</v>
      </c>
      <c r="D7082" t="s">
        <v>6190</v>
      </c>
      <c r="E7082" t="s">
        <v>1124</v>
      </c>
      <c r="F7082">
        <v>10</v>
      </c>
      <c r="G7082">
        <v>-133627</v>
      </c>
    </row>
    <row r="7083" spans="1:7">
      <c r="A7083" t="s">
        <v>131</v>
      </c>
      <c r="B7083">
        <v>20250107</v>
      </c>
      <c r="C7083">
        <v>490114</v>
      </c>
      <c r="D7083" t="s">
        <v>6190</v>
      </c>
      <c r="E7083" t="s">
        <v>1186</v>
      </c>
      <c r="F7083">
        <v>157</v>
      </c>
      <c r="G7083">
        <v>24309613</v>
      </c>
    </row>
    <row r="7084" spans="1:7">
      <c r="A7084" t="s">
        <v>131</v>
      </c>
      <c r="B7084">
        <v>20250107</v>
      </c>
      <c r="C7084">
        <v>490114</v>
      </c>
      <c r="D7084" t="s">
        <v>6190</v>
      </c>
      <c r="E7084" t="s">
        <v>1582</v>
      </c>
      <c r="F7084">
        <v>157</v>
      </c>
      <c r="G7084">
        <v>-457320</v>
      </c>
    </row>
    <row r="7085" spans="1:7">
      <c r="A7085" t="s">
        <v>131</v>
      </c>
      <c r="B7085">
        <v>20250107</v>
      </c>
      <c r="C7085">
        <v>490114</v>
      </c>
      <c r="D7085" t="s">
        <v>6190</v>
      </c>
      <c r="E7085" t="s">
        <v>8333</v>
      </c>
      <c r="F7085">
        <v>0</v>
      </c>
      <c r="G7085">
        <v>-379</v>
      </c>
    </row>
    <row r="7086" spans="1:7">
      <c r="A7086" t="s">
        <v>131</v>
      </c>
      <c r="B7086">
        <v>20250107</v>
      </c>
      <c r="C7086">
        <v>490114</v>
      </c>
      <c r="D7086" t="s">
        <v>6190</v>
      </c>
      <c r="E7086" t="s">
        <v>1583</v>
      </c>
      <c r="F7086">
        <v>3</v>
      </c>
      <c r="G7086">
        <v>-151684</v>
      </c>
    </row>
    <row r="7087" spans="1:7">
      <c r="A7087" t="s">
        <v>131</v>
      </c>
      <c r="B7087">
        <v>20250107</v>
      </c>
      <c r="C7087">
        <v>490114</v>
      </c>
      <c r="D7087" t="s">
        <v>6190</v>
      </c>
      <c r="E7087" t="s">
        <v>1207</v>
      </c>
      <c r="F7087">
        <v>0</v>
      </c>
      <c r="G7087">
        <v>-5587</v>
      </c>
    </row>
    <row r="7088" spans="1:7">
      <c r="A7088" t="s">
        <v>131</v>
      </c>
      <c r="B7088">
        <v>20250107</v>
      </c>
      <c r="C7088">
        <v>490114</v>
      </c>
      <c r="D7088" t="s">
        <v>6190</v>
      </c>
      <c r="E7088" t="s">
        <v>8358</v>
      </c>
      <c r="F7088">
        <v>0</v>
      </c>
      <c r="G7088">
        <v>-17688072</v>
      </c>
    </row>
    <row r="7089" spans="1:7">
      <c r="A7089" t="s">
        <v>131</v>
      </c>
      <c r="B7089">
        <v>20250108</v>
      </c>
      <c r="C7089">
        <v>490114</v>
      </c>
      <c r="D7089" t="s">
        <v>6190</v>
      </c>
      <c r="E7089" t="s">
        <v>1184</v>
      </c>
      <c r="F7089">
        <v>0</v>
      </c>
      <c r="G7089">
        <v>-339139</v>
      </c>
    </row>
    <row r="7090" spans="1:7">
      <c r="A7090" t="s">
        <v>131</v>
      </c>
      <c r="B7090">
        <v>20250108</v>
      </c>
      <c r="C7090">
        <v>490114</v>
      </c>
      <c r="D7090" t="s">
        <v>6190</v>
      </c>
      <c r="E7090" t="s">
        <v>1581</v>
      </c>
      <c r="F7090">
        <v>75</v>
      </c>
      <c r="G7090">
        <v>-22084359</v>
      </c>
    </row>
    <row r="7091" spans="1:7">
      <c r="A7091" t="s">
        <v>131</v>
      </c>
      <c r="B7091">
        <v>20250108</v>
      </c>
      <c r="C7091">
        <v>490114</v>
      </c>
      <c r="D7091" t="s">
        <v>6190</v>
      </c>
      <c r="E7091" t="s">
        <v>1085</v>
      </c>
      <c r="F7091">
        <v>0</v>
      </c>
      <c r="G7091">
        <v>-2337578</v>
      </c>
    </row>
    <row r="7092" spans="1:7">
      <c r="A7092" t="s">
        <v>131</v>
      </c>
      <c r="B7092">
        <v>20250108</v>
      </c>
      <c r="C7092">
        <v>490114</v>
      </c>
      <c r="D7092" t="s">
        <v>6190</v>
      </c>
      <c r="E7092" t="s">
        <v>1194</v>
      </c>
      <c r="F7092">
        <v>0</v>
      </c>
      <c r="G7092">
        <v>-57952200</v>
      </c>
    </row>
    <row r="7093" spans="1:7">
      <c r="A7093" t="s">
        <v>131</v>
      </c>
      <c r="B7093">
        <v>20250108</v>
      </c>
      <c r="C7093">
        <v>490114</v>
      </c>
      <c r="D7093" t="s">
        <v>6190</v>
      </c>
      <c r="E7093" t="s">
        <v>1181</v>
      </c>
      <c r="F7093">
        <v>51</v>
      </c>
      <c r="G7093">
        <v>8904219</v>
      </c>
    </row>
    <row r="7094" spans="1:7">
      <c r="A7094" t="s">
        <v>131</v>
      </c>
      <c r="B7094">
        <v>20250108</v>
      </c>
      <c r="C7094">
        <v>490114</v>
      </c>
      <c r="D7094" t="s">
        <v>6190</v>
      </c>
      <c r="E7094" t="s">
        <v>1084</v>
      </c>
      <c r="F7094">
        <v>58</v>
      </c>
      <c r="G7094">
        <v>12589718</v>
      </c>
    </row>
    <row r="7095" spans="1:7">
      <c r="A7095" t="s">
        <v>131</v>
      </c>
      <c r="B7095">
        <v>20250108</v>
      </c>
      <c r="C7095">
        <v>490114</v>
      </c>
      <c r="D7095" t="s">
        <v>6190</v>
      </c>
      <c r="E7095" t="s">
        <v>1035</v>
      </c>
      <c r="F7095">
        <v>526</v>
      </c>
      <c r="G7095">
        <v>11126619</v>
      </c>
    </row>
    <row r="7096" spans="1:7">
      <c r="A7096" t="s">
        <v>131</v>
      </c>
      <c r="B7096">
        <v>20250108</v>
      </c>
      <c r="C7096">
        <v>490114</v>
      </c>
      <c r="D7096" t="s">
        <v>6190</v>
      </c>
      <c r="E7096" t="s">
        <v>1066</v>
      </c>
      <c r="F7096">
        <v>99</v>
      </c>
      <c r="G7096">
        <v>10617914</v>
      </c>
    </row>
    <row r="7097" spans="1:7">
      <c r="A7097" t="s">
        <v>131</v>
      </c>
      <c r="B7097">
        <v>20250108</v>
      </c>
      <c r="C7097">
        <v>490114</v>
      </c>
      <c r="D7097" t="s">
        <v>6190</v>
      </c>
      <c r="E7097" t="s">
        <v>1064</v>
      </c>
      <c r="F7097">
        <v>0</v>
      </c>
      <c r="G7097">
        <v>-771224</v>
      </c>
    </row>
    <row r="7098" spans="1:7">
      <c r="A7098" t="s">
        <v>131</v>
      </c>
      <c r="B7098">
        <v>20250108</v>
      </c>
      <c r="C7098">
        <v>490114</v>
      </c>
      <c r="D7098" t="s">
        <v>6190</v>
      </c>
      <c r="E7098" t="s">
        <v>1092</v>
      </c>
      <c r="F7098">
        <v>0</v>
      </c>
      <c r="G7098">
        <v>-17321939</v>
      </c>
    </row>
    <row r="7099" spans="1:7">
      <c r="A7099" t="s">
        <v>131</v>
      </c>
      <c r="B7099">
        <v>20250108</v>
      </c>
      <c r="C7099">
        <v>490114</v>
      </c>
      <c r="D7099" t="s">
        <v>6190</v>
      </c>
      <c r="E7099" t="s">
        <v>9048</v>
      </c>
      <c r="F7099">
        <v>40</v>
      </c>
      <c r="G7099">
        <v>2178089</v>
      </c>
    </row>
    <row r="7100" spans="1:7">
      <c r="A7100" t="s">
        <v>131</v>
      </c>
      <c r="B7100">
        <v>20250108</v>
      </c>
      <c r="C7100">
        <v>490114</v>
      </c>
      <c r="D7100" t="s">
        <v>6190</v>
      </c>
      <c r="E7100" t="s">
        <v>8342</v>
      </c>
      <c r="F7100">
        <v>99</v>
      </c>
      <c r="G7100">
        <v>49629209</v>
      </c>
    </row>
    <row r="7101" spans="1:7">
      <c r="A7101" t="s">
        <v>131</v>
      </c>
      <c r="B7101">
        <v>20250108</v>
      </c>
      <c r="C7101">
        <v>490114</v>
      </c>
      <c r="D7101" t="s">
        <v>6190</v>
      </c>
      <c r="E7101" t="s">
        <v>1124</v>
      </c>
      <c r="F7101">
        <v>10</v>
      </c>
      <c r="G7101">
        <v>-133617</v>
      </c>
    </row>
    <row r="7102" spans="1:7">
      <c r="A7102" t="s">
        <v>131</v>
      </c>
      <c r="B7102">
        <v>20250108</v>
      </c>
      <c r="C7102">
        <v>490114</v>
      </c>
      <c r="D7102" t="s">
        <v>6190</v>
      </c>
      <c r="E7102" t="s">
        <v>1186</v>
      </c>
      <c r="F7102">
        <v>160</v>
      </c>
      <c r="G7102">
        <v>24309773</v>
      </c>
    </row>
    <row r="7103" spans="1:7">
      <c r="A7103" t="s">
        <v>131</v>
      </c>
      <c r="B7103">
        <v>20250108</v>
      </c>
      <c r="C7103">
        <v>490114</v>
      </c>
      <c r="D7103" t="s">
        <v>6190</v>
      </c>
      <c r="E7103" t="s">
        <v>1582</v>
      </c>
      <c r="F7103">
        <v>160</v>
      </c>
      <c r="G7103">
        <v>-457160</v>
      </c>
    </row>
    <row r="7104" spans="1:7">
      <c r="A7104" t="s">
        <v>131</v>
      </c>
      <c r="B7104">
        <v>20250108</v>
      </c>
      <c r="C7104">
        <v>490114</v>
      </c>
      <c r="D7104" t="s">
        <v>6190</v>
      </c>
      <c r="E7104" t="s">
        <v>8333</v>
      </c>
      <c r="F7104">
        <v>0</v>
      </c>
      <c r="G7104">
        <v>-379</v>
      </c>
    </row>
    <row r="7105" spans="1:7">
      <c r="A7105" t="s">
        <v>131</v>
      </c>
      <c r="B7105">
        <v>20250108</v>
      </c>
      <c r="C7105">
        <v>490114</v>
      </c>
      <c r="D7105" t="s">
        <v>6190</v>
      </c>
      <c r="E7105" t="s">
        <v>1583</v>
      </c>
      <c r="F7105">
        <v>3</v>
      </c>
      <c r="G7105">
        <v>-151681</v>
      </c>
    </row>
    <row r="7106" spans="1:7">
      <c r="A7106" t="s">
        <v>131</v>
      </c>
      <c r="B7106">
        <v>20250108</v>
      </c>
      <c r="C7106">
        <v>490114</v>
      </c>
      <c r="D7106" t="s">
        <v>6190</v>
      </c>
      <c r="E7106" t="s">
        <v>1207</v>
      </c>
      <c r="F7106">
        <v>0</v>
      </c>
      <c r="G7106">
        <v>-5587</v>
      </c>
    </row>
    <row r="7107" spans="1:7">
      <c r="A7107" t="s">
        <v>131</v>
      </c>
      <c r="B7107">
        <v>20250108</v>
      </c>
      <c r="C7107">
        <v>490114</v>
      </c>
      <c r="D7107" t="s">
        <v>6190</v>
      </c>
      <c r="E7107" t="s">
        <v>8358</v>
      </c>
      <c r="F7107">
        <v>0</v>
      </c>
      <c r="G7107">
        <v>-17688072</v>
      </c>
    </row>
    <row r="7108" spans="1:7">
      <c r="A7108" t="s">
        <v>131</v>
      </c>
      <c r="B7108">
        <v>20250109</v>
      </c>
      <c r="C7108">
        <v>490114</v>
      </c>
      <c r="D7108" t="s">
        <v>6190</v>
      </c>
      <c r="E7108" t="s">
        <v>1184</v>
      </c>
      <c r="F7108">
        <v>0</v>
      </c>
      <c r="G7108">
        <v>-339145</v>
      </c>
    </row>
    <row r="7109" spans="1:7">
      <c r="A7109" t="s">
        <v>131</v>
      </c>
      <c r="B7109">
        <v>20250109</v>
      </c>
      <c r="C7109">
        <v>490114</v>
      </c>
      <c r="D7109" t="s">
        <v>6190</v>
      </c>
      <c r="E7109" t="s">
        <v>1581</v>
      </c>
      <c r="F7109">
        <v>75</v>
      </c>
      <c r="G7109">
        <v>-22085401</v>
      </c>
    </row>
    <row r="7110" spans="1:7">
      <c r="A7110" t="s">
        <v>131</v>
      </c>
      <c r="B7110">
        <v>20250109</v>
      </c>
      <c r="C7110">
        <v>490114</v>
      </c>
      <c r="D7110" t="s">
        <v>6190</v>
      </c>
      <c r="E7110" t="s">
        <v>1085</v>
      </c>
      <c r="F7110">
        <v>0</v>
      </c>
      <c r="G7110">
        <v>-2338410</v>
      </c>
    </row>
    <row r="7111" spans="1:7">
      <c r="A7111" t="s">
        <v>131</v>
      </c>
      <c r="B7111">
        <v>20250109</v>
      </c>
      <c r="C7111">
        <v>490114</v>
      </c>
      <c r="D7111" t="s">
        <v>6190</v>
      </c>
      <c r="E7111" t="s">
        <v>1194</v>
      </c>
      <c r="F7111">
        <v>0</v>
      </c>
      <c r="G7111">
        <v>-57955131</v>
      </c>
    </row>
    <row r="7112" spans="1:7">
      <c r="A7112" t="s">
        <v>131</v>
      </c>
      <c r="B7112">
        <v>20250109</v>
      </c>
      <c r="C7112">
        <v>490114</v>
      </c>
      <c r="D7112" t="s">
        <v>6190</v>
      </c>
      <c r="E7112" t="s">
        <v>1181</v>
      </c>
      <c r="F7112">
        <v>51</v>
      </c>
      <c r="G7112">
        <v>8903994</v>
      </c>
    </row>
    <row r="7113" spans="1:7">
      <c r="A7113" t="s">
        <v>131</v>
      </c>
      <c r="B7113">
        <v>20250109</v>
      </c>
      <c r="C7113">
        <v>490114</v>
      </c>
      <c r="D7113" t="s">
        <v>6190</v>
      </c>
      <c r="E7113" t="s">
        <v>1084</v>
      </c>
      <c r="F7113">
        <v>58</v>
      </c>
      <c r="G7113">
        <v>12589766</v>
      </c>
    </row>
    <row r="7114" spans="1:7">
      <c r="A7114" t="s">
        <v>131</v>
      </c>
      <c r="B7114">
        <v>20250109</v>
      </c>
      <c r="C7114">
        <v>490114</v>
      </c>
      <c r="D7114" t="s">
        <v>6190</v>
      </c>
      <c r="E7114" t="s">
        <v>1035</v>
      </c>
      <c r="F7114">
        <v>526</v>
      </c>
      <c r="G7114">
        <v>11058591</v>
      </c>
    </row>
    <row r="7115" spans="1:7">
      <c r="A7115" t="s">
        <v>131</v>
      </c>
      <c r="B7115">
        <v>20250109</v>
      </c>
      <c r="C7115">
        <v>490114</v>
      </c>
      <c r="D7115" t="s">
        <v>6190</v>
      </c>
      <c r="E7115" t="s">
        <v>1066</v>
      </c>
      <c r="F7115">
        <v>99</v>
      </c>
      <c r="G7115">
        <v>10617471</v>
      </c>
    </row>
    <row r="7116" spans="1:7">
      <c r="A7116" t="s">
        <v>131</v>
      </c>
      <c r="B7116">
        <v>20250109</v>
      </c>
      <c r="C7116">
        <v>490114</v>
      </c>
      <c r="D7116" t="s">
        <v>6190</v>
      </c>
      <c r="E7116" t="s">
        <v>1064</v>
      </c>
      <c r="F7116">
        <v>0</v>
      </c>
      <c r="G7116">
        <v>-771255</v>
      </c>
    </row>
    <row r="7117" spans="1:7">
      <c r="A7117" t="s">
        <v>131</v>
      </c>
      <c r="B7117">
        <v>20250109</v>
      </c>
      <c r="C7117">
        <v>490114</v>
      </c>
      <c r="D7117" t="s">
        <v>6190</v>
      </c>
      <c r="E7117" t="s">
        <v>1092</v>
      </c>
      <c r="F7117">
        <v>0</v>
      </c>
      <c r="G7117">
        <v>-17321949</v>
      </c>
    </row>
    <row r="7118" spans="1:7">
      <c r="A7118" t="s">
        <v>131</v>
      </c>
      <c r="B7118">
        <v>20250109</v>
      </c>
      <c r="C7118">
        <v>490114</v>
      </c>
      <c r="D7118" t="s">
        <v>6190</v>
      </c>
      <c r="E7118" t="s">
        <v>9048</v>
      </c>
      <c r="F7118">
        <v>40</v>
      </c>
      <c r="G7118">
        <v>2178100</v>
      </c>
    </row>
    <row r="7119" spans="1:7">
      <c r="A7119" t="s">
        <v>131</v>
      </c>
      <c r="B7119">
        <v>20250109</v>
      </c>
      <c r="C7119">
        <v>490114</v>
      </c>
      <c r="D7119" t="s">
        <v>6190</v>
      </c>
      <c r="E7119" t="s">
        <v>8342</v>
      </c>
      <c r="F7119">
        <v>99</v>
      </c>
      <c r="G7119">
        <v>49629154</v>
      </c>
    </row>
    <row r="7120" spans="1:7">
      <c r="A7120" t="s">
        <v>131</v>
      </c>
      <c r="B7120">
        <v>20250109</v>
      </c>
      <c r="C7120">
        <v>490114</v>
      </c>
      <c r="D7120" t="s">
        <v>6190</v>
      </c>
      <c r="E7120" t="s">
        <v>1124</v>
      </c>
      <c r="F7120">
        <v>10</v>
      </c>
      <c r="G7120">
        <v>-135233</v>
      </c>
    </row>
    <row r="7121" spans="1:7">
      <c r="A7121" t="s">
        <v>131</v>
      </c>
      <c r="B7121">
        <v>20250109</v>
      </c>
      <c r="C7121">
        <v>490114</v>
      </c>
      <c r="D7121" t="s">
        <v>6190</v>
      </c>
      <c r="E7121" t="s">
        <v>1186</v>
      </c>
      <c r="F7121">
        <v>160</v>
      </c>
      <c r="G7121">
        <v>24309933</v>
      </c>
    </row>
    <row r="7122" spans="1:7">
      <c r="A7122" t="s">
        <v>131</v>
      </c>
      <c r="B7122">
        <v>20250109</v>
      </c>
      <c r="C7122">
        <v>490114</v>
      </c>
      <c r="D7122" t="s">
        <v>6190</v>
      </c>
      <c r="E7122" t="s">
        <v>1582</v>
      </c>
      <c r="F7122">
        <v>160</v>
      </c>
      <c r="G7122">
        <v>-457247</v>
      </c>
    </row>
    <row r="7123" spans="1:7">
      <c r="A7123" t="s">
        <v>131</v>
      </c>
      <c r="B7123">
        <v>20250109</v>
      </c>
      <c r="C7123">
        <v>490114</v>
      </c>
      <c r="D7123" t="s">
        <v>6190</v>
      </c>
      <c r="E7123" t="s">
        <v>8333</v>
      </c>
      <c r="F7123">
        <v>0</v>
      </c>
      <c r="G7123">
        <v>-407</v>
      </c>
    </row>
    <row r="7124" spans="1:7">
      <c r="A7124" t="s">
        <v>131</v>
      </c>
      <c r="B7124">
        <v>20250109</v>
      </c>
      <c r="C7124">
        <v>490114</v>
      </c>
      <c r="D7124" t="s">
        <v>6190</v>
      </c>
      <c r="E7124" t="s">
        <v>1583</v>
      </c>
      <c r="F7124">
        <v>3</v>
      </c>
      <c r="G7124">
        <v>-174715</v>
      </c>
    </row>
    <row r="7125" spans="1:7">
      <c r="A7125" t="s">
        <v>131</v>
      </c>
      <c r="B7125">
        <v>20250109</v>
      </c>
      <c r="C7125">
        <v>490114</v>
      </c>
      <c r="D7125" t="s">
        <v>6190</v>
      </c>
      <c r="E7125" t="s">
        <v>1207</v>
      </c>
      <c r="F7125">
        <v>0</v>
      </c>
      <c r="G7125">
        <v>-5596</v>
      </c>
    </row>
    <row r="7126" spans="1:7">
      <c r="A7126" t="s">
        <v>131</v>
      </c>
      <c r="B7126">
        <v>20250109</v>
      </c>
      <c r="C7126">
        <v>490114</v>
      </c>
      <c r="D7126" t="s">
        <v>6190</v>
      </c>
      <c r="E7126" t="s">
        <v>8358</v>
      </c>
      <c r="F7126">
        <v>0</v>
      </c>
      <c r="G7126">
        <v>-17691510</v>
      </c>
    </row>
    <row r="7127" spans="1:7">
      <c r="A7127" t="s">
        <v>131</v>
      </c>
      <c r="B7127">
        <v>20250110</v>
      </c>
      <c r="C7127">
        <v>490114</v>
      </c>
      <c r="D7127" t="s">
        <v>6190</v>
      </c>
      <c r="E7127" t="s">
        <v>1184</v>
      </c>
      <c r="F7127">
        <v>0</v>
      </c>
      <c r="G7127">
        <v>-339145</v>
      </c>
    </row>
    <row r="7128" spans="1:7">
      <c r="A7128" t="s">
        <v>131</v>
      </c>
      <c r="B7128">
        <v>20250110</v>
      </c>
      <c r="C7128">
        <v>490114</v>
      </c>
      <c r="D7128" t="s">
        <v>6190</v>
      </c>
      <c r="E7128" t="s">
        <v>1581</v>
      </c>
      <c r="F7128">
        <v>75</v>
      </c>
      <c r="G7128">
        <v>-22085326</v>
      </c>
    </row>
    <row r="7129" spans="1:7">
      <c r="A7129" t="s">
        <v>131</v>
      </c>
      <c r="B7129">
        <v>20250110</v>
      </c>
      <c r="C7129">
        <v>490114</v>
      </c>
      <c r="D7129" t="s">
        <v>6190</v>
      </c>
      <c r="E7129" t="s">
        <v>1085</v>
      </c>
      <c r="F7129">
        <v>0</v>
      </c>
      <c r="G7129">
        <v>-2338410</v>
      </c>
    </row>
    <row r="7130" spans="1:7">
      <c r="A7130" t="s">
        <v>131</v>
      </c>
      <c r="B7130">
        <v>20250110</v>
      </c>
      <c r="C7130">
        <v>490114</v>
      </c>
      <c r="D7130" t="s">
        <v>6190</v>
      </c>
      <c r="E7130" t="s">
        <v>1194</v>
      </c>
      <c r="F7130">
        <v>0</v>
      </c>
      <c r="G7130">
        <v>-57955131</v>
      </c>
    </row>
    <row r="7131" spans="1:7">
      <c r="A7131" t="s">
        <v>131</v>
      </c>
      <c r="B7131">
        <v>20250110</v>
      </c>
      <c r="C7131">
        <v>490114</v>
      </c>
      <c r="D7131" t="s">
        <v>6190</v>
      </c>
      <c r="E7131" t="s">
        <v>1181</v>
      </c>
      <c r="F7131">
        <v>51</v>
      </c>
      <c r="G7131">
        <v>8904045</v>
      </c>
    </row>
    <row r="7132" spans="1:7">
      <c r="A7132" t="s">
        <v>131</v>
      </c>
      <c r="B7132">
        <v>20250110</v>
      </c>
      <c r="C7132">
        <v>490114</v>
      </c>
      <c r="D7132" t="s">
        <v>6190</v>
      </c>
      <c r="E7132" t="s">
        <v>1084</v>
      </c>
      <c r="F7132">
        <v>58</v>
      </c>
      <c r="G7132">
        <v>12589824</v>
      </c>
    </row>
    <row r="7133" spans="1:7">
      <c r="A7133" t="s">
        <v>131</v>
      </c>
      <c r="B7133">
        <v>20250110</v>
      </c>
      <c r="C7133">
        <v>490114</v>
      </c>
      <c r="D7133" t="s">
        <v>6190</v>
      </c>
      <c r="E7133" t="s">
        <v>1035</v>
      </c>
      <c r="F7133">
        <v>527</v>
      </c>
      <c r="G7133">
        <v>11059118</v>
      </c>
    </row>
    <row r="7134" spans="1:7">
      <c r="A7134" t="s">
        <v>131</v>
      </c>
      <c r="B7134">
        <v>20250110</v>
      </c>
      <c r="C7134">
        <v>490114</v>
      </c>
      <c r="D7134" t="s">
        <v>6190</v>
      </c>
      <c r="E7134" t="s">
        <v>1066</v>
      </c>
      <c r="F7134">
        <v>98</v>
      </c>
      <c r="G7134">
        <v>10617569</v>
      </c>
    </row>
    <row r="7135" spans="1:7">
      <c r="A7135" t="s">
        <v>131</v>
      </c>
      <c r="B7135">
        <v>20250110</v>
      </c>
      <c r="C7135">
        <v>490114</v>
      </c>
      <c r="D7135" t="s">
        <v>6190</v>
      </c>
      <c r="E7135" t="s">
        <v>1064</v>
      </c>
      <c r="F7135">
        <v>0</v>
      </c>
      <c r="G7135">
        <v>-771255</v>
      </c>
    </row>
    <row r="7136" spans="1:7">
      <c r="A7136" t="s">
        <v>131</v>
      </c>
      <c r="B7136">
        <v>20250110</v>
      </c>
      <c r="C7136">
        <v>490114</v>
      </c>
      <c r="D7136" t="s">
        <v>6190</v>
      </c>
      <c r="E7136" t="s">
        <v>1092</v>
      </c>
      <c r="F7136">
        <v>0</v>
      </c>
      <c r="G7136">
        <v>-17321949</v>
      </c>
    </row>
    <row r="7137" spans="1:7">
      <c r="A7137" t="s">
        <v>131</v>
      </c>
      <c r="B7137">
        <v>20250110</v>
      </c>
      <c r="C7137">
        <v>490114</v>
      </c>
      <c r="D7137" t="s">
        <v>6190</v>
      </c>
      <c r="E7137" t="s">
        <v>9048</v>
      </c>
      <c r="F7137">
        <v>40</v>
      </c>
      <c r="G7137">
        <v>2178140</v>
      </c>
    </row>
    <row r="7138" spans="1:7">
      <c r="A7138" t="s">
        <v>131</v>
      </c>
      <c r="B7138">
        <v>20250110</v>
      </c>
      <c r="C7138">
        <v>490114</v>
      </c>
      <c r="D7138" t="s">
        <v>6190</v>
      </c>
      <c r="E7138" t="s">
        <v>8342</v>
      </c>
      <c r="F7138">
        <v>98</v>
      </c>
      <c r="G7138">
        <v>49629252</v>
      </c>
    </row>
    <row r="7139" spans="1:7">
      <c r="A7139" t="s">
        <v>131</v>
      </c>
      <c r="B7139">
        <v>20250110</v>
      </c>
      <c r="C7139">
        <v>490114</v>
      </c>
      <c r="D7139" t="s">
        <v>6190</v>
      </c>
      <c r="E7139" t="s">
        <v>1124</v>
      </c>
      <c r="F7139">
        <v>10</v>
      </c>
      <c r="G7139">
        <v>-135223</v>
      </c>
    </row>
    <row r="7140" spans="1:7">
      <c r="A7140" t="s">
        <v>131</v>
      </c>
      <c r="B7140">
        <v>20250110</v>
      </c>
      <c r="C7140">
        <v>490114</v>
      </c>
      <c r="D7140" t="s">
        <v>6190</v>
      </c>
      <c r="E7140" t="s">
        <v>1186</v>
      </c>
      <c r="F7140">
        <v>160</v>
      </c>
      <c r="G7140">
        <v>24310093</v>
      </c>
    </row>
    <row r="7141" spans="1:7">
      <c r="A7141" t="s">
        <v>131</v>
      </c>
      <c r="B7141">
        <v>20250110</v>
      </c>
      <c r="C7141">
        <v>490114</v>
      </c>
      <c r="D7141" t="s">
        <v>6190</v>
      </c>
      <c r="E7141" t="s">
        <v>1582</v>
      </c>
      <c r="F7141">
        <v>160</v>
      </c>
      <c r="G7141">
        <v>-457087</v>
      </c>
    </row>
    <row r="7142" spans="1:7">
      <c r="A7142" t="s">
        <v>131</v>
      </c>
      <c r="B7142">
        <v>20250110</v>
      </c>
      <c r="C7142">
        <v>490114</v>
      </c>
      <c r="D7142" t="s">
        <v>6190</v>
      </c>
      <c r="E7142" t="s">
        <v>8333</v>
      </c>
      <c r="F7142">
        <v>0</v>
      </c>
      <c r="G7142">
        <v>-407</v>
      </c>
    </row>
    <row r="7143" spans="1:7">
      <c r="A7143" t="s">
        <v>131</v>
      </c>
      <c r="B7143">
        <v>20250110</v>
      </c>
      <c r="C7143">
        <v>490114</v>
      </c>
      <c r="D7143" t="s">
        <v>6190</v>
      </c>
      <c r="E7143" t="s">
        <v>1583</v>
      </c>
      <c r="F7143">
        <v>3</v>
      </c>
      <c r="G7143">
        <v>-174712</v>
      </c>
    </row>
    <row r="7144" spans="1:7">
      <c r="A7144" t="s">
        <v>131</v>
      </c>
      <c r="B7144">
        <v>20250110</v>
      </c>
      <c r="C7144">
        <v>490114</v>
      </c>
      <c r="D7144" t="s">
        <v>6190</v>
      </c>
      <c r="E7144" t="s">
        <v>1207</v>
      </c>
      <c r="F7144">
        <v>0</v>
      </c>
      <c r="G7144">
        <v>-5596</v>
      </c>
    </row>
    <row r="7145" spans="1:7">
      <c r="A7145" t="s">
        <v>131</v>
      </c>
      <c r="B7145">
        <v>20250110</v>
      </c>
      <c r="C7145">
        <v>490114</v>
      </c>
      <c r="D7145" t="s">
        <v>6190</v>
      </c>
      <c r="E7145" t="s">
        <v>8358</v>
      </c>
      <c r="F7145">
        <v>0</v>
      </c>
      <c r="G7145">
        <v>-17691510</v>
      </c>
    </row>
    <row r="7146" spans="1:7">
      <c r="A7146" t="s">
        <v>131</v>
      </c>
      <c r="B7146">
        <v>20250111</v>
      </c>
      <c r="C7146">
        <v>490114</v>
      </c>
      <c r="D7146" t="s">
        <v>6190</v>
      </c>
      <c r="E7146" t="s">
        <v>1184</v>
      </c>
      <c r="F7146">
        <v>0</v>
      </c>
      <c r="G7146">
        <v>-339145</v>
      </c>
    </row>
    <row r="7147" spans="1:7">
      <c r="A7147" t="s">
        <v>131</v>
      </c>
      <c r="B7147">
        <v>20250111</v>
      </c>
      <c r="C7147">
        <v>490114</v>
      </c>
      <c r="D7147" t="s">
        <v>6190</v>
      </c>
      <c r="E7147" t="s">
        <v>1581</v>
      </c>
      <c r="F7147">
        <v>75</v>
      </c>
      <c r="G7147">
        <v>-22085251</v>
      </c>
    </row>
    <row r="7148" spans="1:7">
      <c r="A7148" t="s">
        <v>131</v>
      </c>
      <c r="B7148">
        <v>20250111</v>
      </c>
      <c r="C7148">
        <v>490114</v>
      </c>
      <c r="D7148" t="s">
        <v>6190</v>
      </c>
      <c r="E7148" t="s">
        <v>1085</v>
      </c>
      <c r="F7148">
        <v>0</v>
      </c>
      <c r="G7148">
        <v>-2338410</v>
      </c>
    </row>
    <row r="7149" spans="1:7">
      <c r="A7149" t="s">
        <v>131</v>
      </c>
      <c r="B7149">
        <v>20250111</v>
      </c>
      <c r="C7149">
        <v>490114</v>
      </c>
      <c r="D7149" t="s">
        <v>6190</v>
      </c>
      <c r="E7149" t="s">
        <v>1194</v>
      </c>
      <c r="F7149">
        <v>0</v>
      </c>
      <c r="G7149">
        <v>-57955131</v>
      </c>
    </row>
    <row r="7150" spans="1:7">
      <c r="A7150" t="s">
        <v>131</v>
      </c>
      <c r="B7150">
        <v>20250111</v>
      </c>
      <c r="C7150">
        <v>490114</v>
      </c>
      <c r="D7150" t="s">
        <v>6190</v>
      </c>
      <c r="E7150" t="s">
        <v>1181</v>
      </c>
      <c r="F7150">
        <v>51</v>
      </c>
      <c r="G7150">
        <v>8904096</v>
      </c>
    </row>
    <row r="7151" spans="1:7">
      <c r="A7151" t="s">
        <v>131</v>
      </c>
      <c r="B7151">
        <v>20250111</v>
      </c>
      <c r="C7151">
        <v>490114</v>
      </c>
      <c r="D7151" t="s">
        <v>6190</v>
      </c>
      <c r="E7151" t="s">
        <v>1084</v>
      </c>
      <c r="F7151">
        <v>58</v>
      </c>
      <c r="G7151">
        <v>12589882</v>
      </c>
    </row>
    <row r="7152" spans="1:7">
      <c r="A7152" t="s">
        <v>131</v>
      </c>
      <c r="B7152">
        <v>20250111</v>
      </c>
      <c r="C7152">
        <v>490114</v>
      </c>
      <c r="D7152" t="s">
        <v>6190</v>
      </c>
      <c r="E7152" t="s">
        <v>1035</v>
      </c>
      <c r="F7152">
        <v>527</v>
      </c>
      <c r="G7152">
        <v>11059645</v>
      </c>
    </row>
    <row r="7153" spans="1:7">
      <c r="A7153" t="s">
        <v>131</v>
      </c>
      <c r="B7153">
        <v>20250111</v>
      </c>
      <c r="C7153">
        <v>490114</v>
      </c>
      <c r="D7153" t="s">
        <v>6190</v>
      </c>
      <c r="E7153" t="s">
        <v>1066</v>
      </c>
      <c r="F7153">
        <v>98</v>
      </c>
      <c r="G7153">
        <v>10617667</v>
      </c>
    </row>
    <row r="7154" spans="1:7">
      <c r="A7154" t="s">
        <v>131</v>
      </c>
      <c r="B7154">
        <v>20250111</v>
      </c>
      <c r="C7154">
        <v>490114</v>
      </c>
      <c r="D7154" t="s">
        <v>6190</v>
      </c>
      <c r="E7154" t="s">
        <v>1064</v>
      </c>
      <c r="F7154">
        <v>0</v>
      </c>
      <c r="G7154">
        <v>-771255</v>
      </c>
    </row>
    <row r="7155" spans="1:7">
      <c r="A7155" t="s">
        <v>131</v>
      </c>
      <c r="B7155">
        <v>20250111</v>
      </c>
      <c r="C7155">
        <v>490114</v>
      </c>
      <c r="D7155" t="s">
        <v>6190</v>
      </c>
      <c r="E7155" t="s">
        <v>1092</v>
      </c>
      <c r="F7155">
        <v>0</v>
      </c>
      <c r="G7155">
        <v>-17321949</v>
      </c>
    </row>
    <row r="7156" spans="1:7">
      <c r="A7156" t="s">
        <v>131</v>
      </c>
      <c r="B7156">
        <v>20250111</v>
      </c>
      <c r="C7156">
        <v>490114</v>
      </c>
      <c r="D7156" t="s">
        <v>6190</v>
      </c>
      <c r="E7156" t="s">
        <v>9048</v>
      </c>
      <c r="F7156">
        <v>40</v>
      </c>
      <c r="G7156">
        <v>2178180</v>
      </c>
    </row>
    <row r="7157" spans="1:7">
      <c r="A7157" t="s">
        <v>131</v>
      </c>
      <c r="B7157">
        <v>20250111</v>
      </c>
      <c r="C7157">
        <v>490114</v>
      </c>
      <c r="D7157" t="s">
        <v>6190</v>
      </c>
      <c r="E7157" t="s">
        <v>8342</v>
      </c>
      <c r="F7157">
        <v>98</v>
      </c>
      <c r="G7157">
        <v>49629350</v>
      </c>
    </row>
    <row r="7158" spans="1:7">
      <c r="A7158" t="s">
        <v>131</v>
      </c>
      <c r="B7158">
        <v>20250111</v>
      </c>
      <c r="C7158">
        <v>490114</v>
      </c>
      <c r="D7158" t="s">
        <v>6190</v>
      </c>
      <c r="E7158" t="s">
        <v>1124</v>
      </c>
      <c r="F7158">
        <v>10</v>
      </c>
      <c r="G7158">
        <v>-135213</v>
      </c>
    </row>
    <row r="7159" spans="1:7">
      <c r="A7159" t="s">
        <v>131</v>
      </c>
      <c r="B7159">
        <v>20250111</v>
      </c>
      <c r="C7159">
        <v>490114</v>
      </c>
      <c r="D7159" t="s">
        <v>6190</v>
      </c>
      <c r="E7159" t="s">
        <v>1186</v>
      </c>
      <c r="F7159">
        <v>160</v>
      </c>
      <c r="G7159">
        <v>24310253</v>
      </c>
    </row>
    <row r="7160" spans="1:7">
      <c r="A7160" t="s">
        <v>131</v>
      </c>
      <c r="B7160">
        <v>20250111</v>
      </c>
      <c r="C7160">
        <v>490114</v>
      </c>
      <c r="D7160" t="s">
        <v>6190</v>
      </c>
      <c r="E7160" t="s">
        <v>1582</v>
      </c>
      <c r="F7160">
        <v>160</v>
      </c>
      <c r="G7160">
        <v>-456927</v>
      </c>
    </row>
    <row r="7161" spans="1:7">
      <c r="A7161" t="s">
        <v>131</v>
      </c>
      <c r="B7161">
        <v>20250111</v>
      </c>
      <c r="C7161">
        <v>490114</v>
      </c>
      <c r="D7161" t="s">
        <v>6190</v>
      </c>
      <c r="E7161" t="s">
        <v>8333</v>
      </c>
      <c r="F7161">
        <v>0</v>
      </c>
      <c r="G7161">
        <v>-407</v>
      </c>
    </row>
    <row r="7162" spans="1:7">
      <c r="A7162" t="s">
        <v>131</v>
      </c>
      <c r="B7162">
        <v>20250111</v>
      </c>
      <c r="C7162">
        <v>490114</v>
      </c>
      <c r="D7162" t="s">
        <v>6190</v>
      </c>
      <c r="E7162" t="s">
        <v>1583</v>
      </c>
      <c r="F7162">
        <v>3</v>
      </c>
      <c r="G7162">
        <v>-174709</v>
      </c>
    </row>
    <row r="7163" spans="1:7">
      <c r="A7163" t="s">
        <v>131</v>
      </c>
      <c r="B7163">
        <v>20250111</v>
      </c>
      <c r="C7163">
        <v>490114</v>
      </c>
      <c r="D7163" t="s">
        <v>6190</v>
      </c>
      <c r="E7163" t="s">
        <v>1207</v>
      </c>
      <c r="F7163">
        <v>0</v>
      </c>
      <c r="G7163">
        <v>-5596</v>
      </c>
    </row>
    <row r="7164" spans="1:7">
      <c r="A7164" t="s">
        <v>131</v>
      </c>
      <c r="B7164">
        <v>20250111</v>
      </c>
      <c r="C7164">
        <v>490114</v>
      </c>
      <c r="D7164" t="s">
        <v>6190</v>
      </c>
      <c r="E7164" t="s">
        <v>8358</v>
      </c>
      <c r="F7164">
        <v>0</v>
      </c>
      <c r="G7164">
        <v>-17691510</v>
      </c>
    </row>
    <row r="7165" spans="1:7">
      <c r="A7165" t="s">
        <v>131</v>
      </c>
      <c r="B7165">
        <v>20250112</v>
      </c>
      <c r="C7165">
        <v>490114</v>
      </c>
      <c r="D7165" t="s">
        <v>6190</v>
      </c>
      <c r="E7165" t="s">
        <v>1184</v>
      </c>
      <c r="F7165">
        <v>0</v>
      </c>
      <c r="G7165">
        <v>-339145</v>
      </c>
    </row>
    <row r="7166" spans="1:7">
      <c r="A7166" t="s">
        <v>131</v>
      </c>
      <c r="B7166">
        <v>20250112</v>
      </c>
      <c r="C7166">
        <v>490114</v>
      </c>
      <c r="D7166" t="s">
        <v>6190</v>
      </c>
      <c r="E7166" t="s">
        <v>1581</v>
      </c>
      <c r="F7166">
        <v>75</v>
      </c>
      <c r="G7166">
        <v>-22085176</v>
      </c>
    </row>
    <row r="7167" spans="1:7">
      <c r="A7167" t="s">
        <v>131</v>
      </c>
      <c r="B7167">
        <v>20250112</v>
      </c>
      <c r="C7167">
        <v>490114</v>
      </c>
      <c r="D7167" t="s">
        <v>6190</v>
      </c>
      <c r="E7167" t="s">
        <v>1085</v>
      </c>
      <c r="F7167">
        <v>0</v>
      </c>
      <c r="G7167">
        <v>-2338410</v>
      </c>
    </row>
    <row r="7168" spans="1:7">
      <c r="A7168" t="s">
        <v>131</v>
      </c>
      <c r="B7168">
        <v>20250112</v>
      </c>
      <c r="C7168">
        <v>490114</v>
      </c>
      <c r="D7168" t="s">
        <v>6190</v>
      </c>
      <c r="E7168" t="s">
        <v>1194</v>
      </c>
      <c r="F7168">
        <v>0</v>
      </c>
      <c r="G7168">
        <v>-57955131</v>
      </c>
    </row>
    <row r="7169" spans="1:7">
      <c r="A7169" t="s">
        <v>131</v>
      </c>
      <c r="B7169">
        <v>20250112</v>
      </c>
      <c r="C7169">
        <v>490114</v>
      </c>
      <c r="D7169" t="s">
        <v>6190</v>
      </c>
      <c r="E7169" t="s">
        <v>1181</v>
      </c>
      <c r="F7169">
        <v>51</v>
      </c>
      <c r="G7169">
        <v>8904147</v>
      </c>
    </row>
    <row r="7170" spans="1:7">
      <c r="A7170" t="s">
        <v>131</v>
      </c>
      <c r="B7170">
        <v>20250112</v>
      </c>
      <c r="C7170">
        <v>490114</v>
      </c>
      <c r="D7170" t="s">
        <v>6190</v>
      </c>
      <c r="E7170" t="s">
        <v>1084</v>
      </c>
      <c r="F7170">
        <v>58</v>
      </c>
      <c r="G7170">
        <v>12589940</v>
      </c>
    </row>
    <row r="7171" spans="1:7">
      <c r="A7171" t="s">
        <v>131</v>
      </c>
      <c r="B7171">
        <v>20250112</v>
      </c>
      <c r="C7171">
        <v>490114</v>
      </c>
      <c r="D7171" t="s">
        <v>6190</v>
      </c>
      <c r="E7171" t="s">
        <v>1035</v>
      </c>
      <c r="F7171">
        <v>527</v>
      </c>
      <c r="G7171">
        <v>11060172</v>
      </c>
    </row>
    <row r="7172" spans="1:7">
      <c r="A7172" t="s">
        <v>131</v>
      </c>
      <c r="B7172">
        <v>20250112</v>
      </c>
      <c r="C7172">
        <v>490114</v>
      </c>
      <c r="D7172" t="s">
        <v>6190</v>
      </c>
      <c r="E7172" t="s">
        <v>1066</v>
      </c>
      <c r="F7172">
        <v>98</v>
      </c>
      <c r="G7172">
        <v>10617765</v>
      </c>
    </row>
    <row r="7173" spans="1:7">
      <c r="A7173" t="s">
        <v>131</v>
      </c>
      <c r="B7173">
        <v>20250112</v>
      </c>
      <c r="C7173">
        <v>490114</v>
      </c>
      <c r="D7173" t="s">
        <v>6190</v>
      </c>
      <c r="E7173" t="s">
        <v>1064</v>
      </c>
      <c r="F7173">
        <v>0</v>
      </c>
      <c r="G7173">
        <v>-771255</v>
      </c>
    </row>
    <row r="7174" spans="1:7">
      <c r="A7174" t="s">
        <v>131</v>
      </c>
      <c r="B7174">
        <v>20250112</v>
      </c>
      <c r="C7174">
        <v>490114</v>
      </c>
      <c r="D7174" t="s">
        <v>6190</v>
      </c>
      <c r="E7174" t="s">
        <v>1092</v>
      </c>
      <c r="F7174">
        <v>0</v>
      </c>
      <c r="G7174">
        <v>-17321949</v>
      </c>
    </row>
    <row r="7175" spans="1:7">
      <c r="A7175" t="s">
        <v>131</v>
      </c>
      <c r="B7175">
        <v>20250112</v>
      </c>
      <c r="C7175">
        <v>490114</v>
      </c>
      <c r="D7175" t="s">
        <v>6190</v>
      </c>
      <c r="E7175" t="s">
        <v>9048</v>
      </c>
      <c r="F7175">
        <v>40</v>
      </c>
      <c r="G7175">
        <v>2178220</v>
      </c>
    </row>
    <row r="7176" spans="1:7">
      <c r="A7176" t="s">
        <v>131</v>
      </c>
      <c r="B7176">
        <v>20250112</v>
      </c>
      <c r="C7176">
        <v>490114</v>
      </c>
      <c r="D7176" t="s">
        <v>6190</v>
      </c>
      <c r="E7176" t="s">
        <v>8342</v>
      </c>
      <c r="F7176">
        <v>98</v>
      </c>
      <c r="G7176">
        <v>49629448</v>
      </c>
    </row>
    <row r="7177" spans="1:7">
      <c r="A7177" t="s">
        <v>131</v>
      </c>
      <c r="B7177">
        <v>20250112</v>
      </c>
      <c r="C7177">
        <v>490114</v>
      </c>
      <c r="D7177" t="s">
        <v>6190</v>
      </c>
      <c r="E7177" t="s">
        <v>1124</v>
      </c>
      <c r="F7177">
        <v>10</v>
      </c>
      <c r="G7177">
        <v>-135203</v>
      </c>
    </row>
    <row r="7178" spans="1:7">
      <c r="A7178" t="s">
        <v>131</v>
      </c>
      <c r="B7178">
        <v>20250112</v>
      </c>
      <c r="C7178">
        <v>490114</v>
      </c>
      <c r="D7178" t="s">
        <v>6190</v>
      </c>
      <c r="E7178" t="s">
        <v>1186</v>
      </c>
      <c r="F7178">
        <v>160</v>
      </c>
      <c r="G7178">
        <v>24310413</v>
      </c>
    </row>
    <row r="7179" spans="1:7">
      <c r="A7179" t="s">
        <v>131</v>
      </c>
      <c r="B7179">
        <v>20250112</v>
      </c>
      <c r="C7179">
        <v>490114</v>
      </c>
      <c r="D7179" t="s">
        <v>6190</v>
      </c>
      <c r="E7179" t="s">
        <v>1582</v>
      </c>
      <c r="F7179">
        <v>160</v>
      </c>
      <c r="G7179">
        <v>-456767</v>
      </c>
    </row>
    <row r="7180" spans="1:7">
      <c r="A7180" t="s">
        <v>131</v>
      </c>
      <c r="B7180">
        <v>20250112</v>
      </c>
      <c r="C7180">
        <v>490114</v>
      </c>
      <c r="D7180" t="s">
        <v>6190</v>
      </c>
      <c r="E7180" t="s">
        <v>8333</v>
      </c>
      <c r="F7180">
        <v>0</v>
      </c>
      <c r="G7180">
        <v>-407</v>
      </c>
    </row>
    <row r="7181" spans="1:7">
      <c r="A7181" t="s">
        <v>131</v>
      </c>
      <c r="B7181">
        <v>20250112</v>
      </c>
      <c r="C7181">
        <v>490114</v>
      </c>
      <c r="D7181" t="s">
        <v>6190</v>
      </c>
      <c r="E7181" t="s">
        <v>1583</v>
      </c>
      <c r="F7181">
        <v>3</v>
      </c>
      <c r="G7181">
        <v>-174706</v>
      </c>
    </row>
    <row r="7182" spans="1:7">
      <c r="A7182" t="s">
        <v>131</v>
      </c>
      <c r="B7182">
        <v>20250112</v>
      </c>
      <c r="C7182">
        <v>490114</v>
      </c>
      <c r="D7182" t="s">
        <v>6190</v>
      </c>
      <c r="E7182" t="s">
        <v>1207</v>
      </c>
      <c r="F7182">
        <v>0</v>
      </c>
      <c r="G7182">
        <v>-5596</v>
      </c>
    </row>
    <row r="7183" spans="1:7">
      <c r="A7183" t="s">
        <v>131</v>
      </c>
      <c r="B7183">
        <v>20250112</v>
      </c>
      <c r="C7183">
        <v>490114</v>
      </c>
      <c r="D7183" t="s">
        <v>6190</v>
      </c>
      <c r="E7183" t="s">
        <v>8358</v>
      </c>
      <c r="F7183">
        <v>0</v>
      </c>
      <c r="G7183">
        <v>-17691510</v>
      </c>
    </row>
    <row r="7184" spans="1:7">
      <c r="A7184" t="s">
        <v>131</v>
      </c>
      <c r="B7184">
        <v>20250113</v>
      </c>
      <c r="C7184">
        <v>490114</v>
      </c>
      <c r="D7184" t="s">
        <v>6190</v>
      </c>
      <c r="E7184" t="s">
        <v>1184</v>
      </c>
      <c r="F7184">
        <v>0</v>
      </c>
      <c r="G7184">
        <v>-339145</v>
      </c>
    </row>
    <row r="7185" spans="1:7">
      <c r="A7185" t="s">
        <v>131</v>
      </c>
      <c r="B7185">
        <v>20250113</v>
      </c>
      <c r="C7185">
        <v>490114</v>
      </c>
      <c r="D7185" t="s">
        <v>6190</v>
      </c>
      <c r="E7185" t="s">
        <v>1581</v>
      </c>
      <c r="F7185">
        <v>72</v>
      </c>
      <c r="G7185">
        <v>-22085104</v>
      </c>
    </row>
    <row r="7186" spans="1:7">
      <c r="A7186" t="s">
        <v>131</v>
      </c>
      <c r="B7186">
        <v>20250113</v>
      </c>
      <c r="C7186">
        <v>490114</v>
      </c>
      <c r="D7186" t="s">
        <v>6190</v>
      </c>
      <c r="E7186" t="s">
        <v>1085</v>
      </c>
      <c r="F7186">
        <v>0</v>
      </c>
      <c r="G7186">
        <v>-2338410</v>
      </c>
    </row>
    <row r="7187" spans="1:7">
      <c r="A7187" t="s">
        <v>131</v>
      </c>
      <c r="B7187">
        <v>20250113</v>
      </c>
      <c r="C7187">
        <v>490114</v>
      </c>
      <c r="D7187" t="s">
        <v>6190</v>
      </c>
      <c r="E7187" t="s">
        <v>1194</v>
      </c>
      <c r="F7187">
        <v>0</v>
      </c>
      <c r="G7187">
        <v>-57955131</v>
      </c>
    </row>
    <row r="7188" spans="1:7">
      <c r="A7188" t="s">
        <v>131</v>
      </c>
      <c r="B7188">
        <v>20250113</v>
      </c>
      <c r="C7188">
        <v>490114</v>
      </c>
      <c r="D7188" t="s">
        <v>6190</v>
      </c>
      <c r="E7188" t="s">
        <v>1181</v>
      </c>
      <c r="F7188">
        <v>49</v>
      </c>
      <c r="G7188">
        <v>8904196</v>
      </c>
    </row>
    <row r="7189" spans="1:7">
      <c r="A7189" t="s">
        <v>131</v>
      </c>
      <c r="B7189">
        <v>20250113</v>
      </c>
      <c r="C7189">
        <v>490114</v>
      </c>
      <c r="D7189" t="s">
        <v>6190</v>
      </c>
      <c r="E7189" t="s">
        <v>1084</v>
      </c>
      <c r="F7189">
        <v>56</v>
      </c>
      <c r="G7189">
        <v>12589996</v>
      </c>
    </row>
    <row r="7190" spans="1:7">
      <c r="A7190" t="s">
        <v>131</v>
      </c>
      <c r="B7190">
        <v>20250113</v>
      </c>
      <c r="C7190">
        <v>490114</v>
      </c>
      <c r="D7190" t="s">
        <v>6190</v>
      </c>
      <c r="E7190" t="s">
        <v>1035</v>
      </c>
      <c r="F7190">
        <v>514</v>
      </c>
      <c r="G7190">
        <v>11060686</v>
      </c>
    </row>
    <row r="7191" spans="1:7">
      <c r="A7191" t="s">
        <v>131</v>
      </c>
      <c r="B7191">
        <v>20250113</v>
      </c>
      <c r="C7191">
        <v>490114</v>
      </c>
      <c r="D7191" t="s">
        <v>6190</v>
      </c>
      <c r="E7191" t="s">
        <v>1066</v>
      </c>
      <c r="F7191">
        <v>96</v>
      </c>
      <c r="G7191">
        <v>10617861</v>
      </c>
    </row>
    <row r="7192" spans="1:7">
      <c r="A7192" t="s">
        <v>131</v>
      </c>
      <c r="B7192">
        <v>20250113</v>
      </c>
      <c r="C7192">
        <v>490114</v>
      </c>
      <c r="D7192" t="s">
        <v>6190</v>
      </c>
      <c r="E7192" t="s">
        <v>1064</v>
      </c>
      <c r="F7192">
        <v>0</v>
      </c>
      <c r="G7192">
        <v>-771255</v>
      </c>
    </row>
    <row r="7193" spans="1:7">
      <c r="A7193" t="s">
        <v>131</v>
      </c>
      <c r="B7193">
        <v>20250113</v>
      </c>
      <c r="C7193">
        <v>490114</v>
      </c>
      <c r="D7193" t="s">
        <v>6190</v>
      </c>
      <c r="E7193" t="s">
        <v>1092</v>
      </c>
      <c r="F7193">
        <v>0</v>
      </c>
      <c r="G7193">
        <v>-17321949</v>
      </c>
    </row>
    <row r="7194" spans="1:7">
      <c r="A7194" t="s">
        <v>131</v>
      </c>
      <c r="B7194">
        <v>20250113</v>
      </c>
      <c r="C7194">
        <v>490114</v>
      </c>
      <c r="D7194" t="s">
        <v>6190</v>
      </c>
      <c r="E7194" t="s">
        <v>9048</v>
      </c>
      <c r="F7194">
        <v>39</v>
      </c>
      <c r="G7194">
        <v>2178259</v>
      </c>
    </row>
    <row r="7195" spans="1:7">
      <c r="A7195" t="s">
        <v>131</v>
      </c>
      <c r="B7195">
        <v>20250113</v>
      </c>
      <c r="C7195">
        <v>490114</v>
      </c>
      <c r="D7195" t="s">
        <v>6190</v>
      </c>
      <c r="E7195" t="s">
        <v>8342</v>
      </c>
      <c r="F7195">
        <v>96</v>
      </c>
      <c r="G7195">
        <v>49629544</v>
      </c>
    </row>
    <row r="7196" spans="1:7">
      <c r="A7196" t="s">
        <v>131</v>
      </c>
      <c r="B7196">
        <v>20250113</v>
      </c>
      <c r="C7196">
        <v>490114</v>
      </c>
      <c r="D7196" t="s">
        <v>6190</v>
      </c>
      <c r="E7196" t="s">
        <v>1124</v>
      </c>
      <c r="F7196">
        <v>9</v>
      </c>
      <c r="G7196">
        <v>-135194</v>
      </c>
    </row>
    <row r="7197" spans="1:7">
      <c r="A7197" t="s">
        <v>131</v>
      </c>
      <c r="B7197">
        <v>20250113</v>
      </c>
      <c r="C7197">
        <v>490114</v>
      </c>
      <c r="D7197" t="s">
        <v>6190</v>
      </c>
      <c r="E7197" t="s">
        <v>1186</v>
      </c>
      <c r="F7197">
        <v>155</v>
      </c>
      <c r="G7197">
        <v>24310568</v>
      </c>
    </row>
    <row r="7198" spans="1:7">
      <c r="A7198" t="s">
        <v>131</v>
      </c>
      <c r="B7198">
        <v>20250113</v>
      </c>
      <c r="C7198">
        <v>490114</v>
      </c>
      <c r="D7198" t="s">
        <v>6190</v>
      </c>
      <c r="E7198" t="s">
        <v>1582</v>
      </c>
      <c r="F7198">
        <v>155</v>
      </c>
      <c r="G7198">
        <v>-456612</v>
      </c>
    </row>
    <row r="7199" spans="1:7">
      <c r="A7199" t="s">
        <v>131</v>
      </c>
      <c r="B7199">
        <v>20250113</v>
      </c>
      <c r="C7199">
        <v>490114</v>
      </c>
      <c r="D7199" t="s">
        <v>6190</v>
      </c>
      <c r="E7199" t="s">
        <v>8333</v>
      </c>
      <c r="F7199">
        <v>0</v>
      </c>
      <c r="G7199">
        <v>-407</v>
      </c>
    </row>
    <row r="7200" spans="1:7">
      <c r="A7200" t="s">
        <v>131</v>
      </c>
      <c r="B7200">
        <v>20250113</v>
      </c>
      <c r="C7200">
        <v>490114</v>
      </c>
      <c r="D7200" t="s">
        <v>6190</v>
      </c>
      <c r="E7200" t="s">
        <v>1583</v>
      </c>
      <c r="F7200">
        <v>3</v>
      </c>
      <c r="G7200">
        <v>-174703</v>
      </c>
    </row>
    <row r="7201" spans="1:7">
      <c r="A7201" t="s">
        <v>131</v>
      </c>
      <c r="B7201">
        <v>20250113</v>
      </c>
      <c r="C7201">
        <v>490114</v>
      </c>
      <c r="D7201" t="s">
        <v>6190</v>
      </c>
      <c r="E7201" t="s">
        <v>1207</v>
      </c>
      <c r="F7201">
        <v>0</v>
      </c>
      <c r="G7201">
        <v>-5596</v>
      </c>
    </row>
    <row r="7202" spans="1:7">
      <c r="A7202" t="s">
        <v>131</v>
      </c>
      <c r="B7202">
        <v>20250113</v>
      </c>
      <c r="C7202">
        <v>490114</v>
      </c>
      <c r="D7202" t="s">
        <v>6190</v>
      </c>
      <c r="E7202" t="s">
        <v>8358</v>
      </c>
      <c r="F7202">
        <v>0</v>
      </c>
      <c r="G7202">
        <v>-17691510</v>
      </c>
    </row>
    <row r="7203" spans="1:7">
      <c r="A7203" t="s">
        <v>131</v>
      </c>
      <c r="B7203">
        <v>20250114</v>
      </c>
      <c r="C7203">
        <v>490114</v>
      </c>
      <c r="D7203" t="s">
        <v>6190</v>
      </c>
      <c r="E7203" t="s">
        <v>1184</v>
      </c>
      <c r="F7203">
        <v>0</v>
      </c>
      <c r="G7203">
        <v>-339145</v>
      </c>
    </row>
    <row r="7204" spans="1:7">
      <c r="A7204" t="s">
        <v>131</v>
      </c>
      <c r="B7204">
        <v>20250114</v>
      </c>
      <c r="C7204">
        <v>490114</v>
      </c>
      <c r="D7204" t="s">
        <v>6190</v>
      </c>
      <c r="E7204" t="s">
        <v>1581</v>
      </c>
      <c r="F7204">
        <v>68</v>
      </c>
      <c r="G7204">
        <v>-22085036</v>
      </c>
    </row>
    <row r="7205" spans="1:7">
      <c r="A7205" t="s">
        <v>131</v>
      </c>
      <c r="B7205">
        <v>20250114</v>
      </c>
      <c r="C7205">
        <v>490114</v>
      </c>
      <c r="D7205" t="s">
        <v>6190</v>
      </c>
      <c r="E7205" t="s">
        <v>1085</v>
      </c>
      <c r="F7205">
        <v>0</v>
      </c>
      <c r="G7205">
        <v>-2338410</v>
      </c>
    </row>
    <row r="7206" spans="1:7">
      <c r="A7206" t="s">
        <v>131</v>
      </c>
      <c r="B7206">
        <v>20250114</v>
      </c>
      <c r="C7206">
        <v>490114</v>
      </c>
      <c r="D7206" t="s">
        <v>6190</v>
      </c>
      <c r="E7206" t="s">
        <v>1194</v>
      </c>
      <c r="F7206">
        <v>0</v>
      </c>
      <c r="G7206">
        <v>-57955131</v>
      </c>
    </row>
    <row r="7207" spans="1:7">
      <c r="A7207" t="s">
        <v>131</v>
      </c>
      <c r="B7207">
        <v>20250114</v>
      </c>
      <c r="C7207">
        <v>490114</v>
      </c>
      <c r="D7207" t="s">
        <v>6190</v>
      </c>
      <c r="E7207" t="s">
        <v>1181</v>
      </c>
      <c r="F7207">
        <v>46</v>
      </c>
      <c r="G7207">
        <v>8904242</v>
      </c>
    </row>
    <row r="7208" spans="1:7">
      <c r="A7208" t="s">
        <v>131</v>
      </c>
      <c r="B7208">
        <v>20250114</v>
      </c>
      <c r="C7208">
        <v>490114</v>
      </c>
      <c r="D7208" t="s">
        <v>6190</v>
      </c>
      <c r="E7208" t="s">
        <v>1084</v>
      </c>
      <c r="F7208">
        <v>53</v>
      </c>
      <c r="G7208">
        <v>12590049</v>
      </c>
    </row>
    <row r="7209" spans="1:7">
      <c r="A7209" t="s">
        <v>131</v>
      </c>
      <c r="B7209">
        <v>20250114</v>
      </c>
      <c r="C7209">
        <v>490114</v>
      </c>
      <c r="D7209" t="s">
        <v>6190</v>
      </c>
      <c r="E7209" t="s">
        <v>1035</v>
      </c>
      <c r="F7209">
        <v>484</v>
      </c>
      <c r="G7209">
        <v>11061170</v>
      </c>
    </row>
    <row r="7210" spans="1:7">
      <c r="A7210" t="s">
        <v>131</v>
      </c>
      <c r="B7210">
        <v>20250114</v>
      </c>
      <c r="C7210">
        <v>490114</v>
      </c>
      <c r="D7210" t="s">
        <v>6190</v>
      </c>
      <c r="E7210" t="s">
        <v>1066</v>
      </c>
      <c r="F7210">
        <v>90</v>
      </c>
      <c r="G7210">
        <v>10617951</v>
      </c>
    </row>
    <row r="7211" spans="1:7">
      <c r="A7211" t="s">
        <v>131</v>
      </c>
      <c r="B7211">
        <v>20250114</v>
      </c>
      <c r="C7211">
        <v>490114</v>
      </c>
      <c r="D7211" t="s">
        <v>6190</v>
      </c>
      <c r="E7211" t="s">
        <v>1064</v>
      </c>
      <c r="F7211">
        <v>0</v>
      </c>
      <c r="G7211">
        <v>-771255</v>
      </c>
    </row>
    <row r="7212" spans="1:7">
      <c r="A7212" t="s">
        <v>131</v>
      </c>
      <c r="B7212">
        <v>20250114</v>
      </c>
      <c r="C7212">
        <v>490114</v>
      </c>
      <c r="D7212" t="s">
        <v>6190</v>
      </c>
      <c r="E7212" t="s">
        <v>1092</v>
      </c>
      <c r="F7212">
        <v>0</v>
      </c>
      <c r="G7212">
        <v>-17321949</v>
      </c>
    </row>
    <row r="7213" spans="1:7">
      <c r="A7213" t="s">
        <v>131</v>
      </c>
      <c r="B7213">
        <v>20250114</v>
      </c>
      <c r="C7213">
        <v>490114</v>
      </c>
      <c r="D7213" t="s">
        <v>6190</v>
      </c>
      <c r="E7213" t="s">
        <v>9048</v>
      </c>
      <c r="F7213">
        <v>37</v>
      </c>
      <c r="G7213">
        <v>2178296</v>
      </c>
    </row>
    <row r="7214" spans="1:7">
      <c r="A7214" t="s">
        <v>131</v>
      </c>
      <c r="B7214">
        <v>20250114</v>
      </c>
      <c r="C7214">
        <v>490114</v>
      </c>
      <c r="D7214" t="s">
        <v>6190</v>
      </c>
      <c r="E7214" t="s">
        <v>8342</v>
      </c>
      <c r="F7214">
        <v>90</v>
      </c>
      <c r="G7214">
        <v>49629634</v>
      </c>
    </row>
    <row r="7215" spans="1:7">
      <c r="A7215" t="s">
        <v>131</v>
      </c>
      <c r="B7215">
        <v>20250114</v>
      </c>
      <c r="C7215">
        <v>490114</v>
      </c>
      <c r="D7215" t="s">
        <v>6190</v>
      </c>
      <c r="E7215" t="s">
        <v>1124</v>
      </c>
      <c r="F7215">
        <v>9</v>
      </c>
      <c r="G7215">
        <v>-135185</v>
      </c>
    </row>
    <row r="7216" spans="1:7">
      <c r="A7216" t="s">
        <v>131</v>
      </c>
      <c r="B7216">
        <v>20250114</v>
      </c>
      <c r="C7216">
        <v>490114</v>
      </c>
      <c r="D7216" t="s">
        <v>6190</v>
      </c>
      <c r="E7216" t="s">
        <v>1186</v>
      </c>
      <c r="F7216">
        <v>146</v>
      </c>
      <c r="G7216">
        <v>24310714</v>
      </c>
    </row>
    <row r="7217" spans="1:7">
      <c r="A7217" t="s">
        <v>131</v>
      </c>
      <c r="B7217">
        <v>20250114</v>
      </c>
      <c r="C7217">
        <v>490114</v>
      </c>
      <c r="D7217" t="s">
        <v>6190</v>
      </c>
      <c r="E7217" t="s">
        <v>1582</v>
      </c>
      <c r="F7217">
        <v>146</v>
      </c>
      <c r="G7217">
        <v>-456466</v>
      </c>
    </row>
    <row r="7218" spans="1:7">
      <c r="A7218" t="s">
        <v>131</v>
      </c>
      <c r="B7218">
        <v>20250114</v>
      </c>
      <c r="C7218">
        <v>490114</v>
      </c>
      <c r="D7218" t="s">
        <v>6190</v>
      </c>
      <c r="E7218" t="s">
        <v>8333</v>
      </c>
      <c r="F7218">
        <v>0</v>
      </c>
      <c r="G7218">
        <v>-407</v>
      </c>
    </row>
    <row r="7219" spans="1:7">
      <c r="A7219" t="s">
        <v>131</v>
      </c>
      <c r="B7219">
        <v>20250114</v>
      </c>
      <c r="C7219">
        <v>490114</v>
      </c>
      <c r="D7219" t="s">
        <v>6190</v>
      </c>
      <c r="E7219" t="s">
        <v>1583</v>
      </c>
      <c r="F7219">
        <v>3</v>
      </c>
      <c r="G7219">
        <v>-174700</v>
      </c>
    </row>
    <row r="7220" spans="1:7">
      <c r="A7220" t="s">
        <v>131</v>
      </c>
      <c r="B7220">
        <v>20250114</v>
      </c>
      <c r="C7220">
        <v>490114</v>
      </c>
      <c r="D7220" t="s">
        <v>6190</v>
      </c>
      <c r="E7220" t="s">
        <v>1207</v>
      </c>
      <c r="F7220">
        <v>0</v>
      </c>
      <c r="G7220">
        <v>-5596</v>
      </c>
    </row>
    <row r="7221" spans="1:7">
      <c r="A7221" t="s">
        <v>131</v>
      </c>
      <c r="B7221">
        <v>20250114</v>
      </c>
      <c r="C7221">
        <v>490114</v>
      </c>
      <c r="D7221" t="s">
        <v>6190</v>
      </c>
      <c r="E7221" t="s">
        <v>8358</v>
      </c>
      <c r="F7221">
        <v>0</v>
      </c>
      <c r="G7221">
        <v>-17691510</v>
      </c>
    </row>
    <row r="7222" spans="1:7">
      <c r="A7222" t="s">
        <v>131</v>
      </c>
      <c r="B7222">
        <v>20250115</v>
      </c>
      <c r="C7222">
        <v>490114</v>
      </c>
      <c r="D7222" t="s">
        <v>6190</v>
      </c>
      <c r="E7222" t="s">
        <v>1184</v>
      </c>
      <c r="F7222">
        <v>0</v>
      </c>
      <c r="G7222">
        <v>-339145</v>
      </c>
    </row>
    <row r="7223" spans="1:7">
      <c r="A7223" t="s">
        <v>131</v>
      </c>
      <c r="B7223">
        <v>20250115</v>
      </c>
      <c r="C7223">
        <v>490114</v>
      </c>
      <c r="D7223" t="s">
        <v>6190</v>
      </c>
      <c r="E7223" t="s">
        <v>1581</v>
      </c>
      <c r="F7223">
        <v>68</v>
      </c>
      <c r="G7223">
        <v>-22084968</v>
      </c>
    </row>
    <row r="7224" spans="1:7">
      <c r="A7224" t="s">
        <v>131</v>
      </c>
      <c r="B7224">
        <v>20250115</v>
      </c>
      <c r="C7224">
        <v>490114</v>
      </c>
      <c r="D7224" t="s">
        <v>6190</v>
      </c>
      <c r="E7224" t="s">
        <v>1085</v>
      </c>
      <c r="F7224">
        <v>0</v>
      </c>
      <c r="G7224">
        <v>-2338410</v>
      </c>
    </row>
    <row r="7225" spans="1:7">
      <c r="A7225" t="s">
        <v>131</v>
      </c>
      <c r="B7225">
        <v>20250115</v>
      </c>
      <c r="C7225">
        <v>490114</v>
      </c>
      <c r="D7225" t="s">
        <v>6190</v>
      </c>
      <c r="E7225" t="s">
        <v>1194</v>
      </c>
      <c r="F7225">
        <v>0</v>
      </c>
      <c r="G7225">
        <v>-57955131</v>
      </c>
    </row>
    <row r="7226" spans="1:7">
      <c r="A7226" t="s">
        <v>131</v>
      </c>
      <c r="B7226">
        <v>20250115</v>
      </c>
      <c r="C7226">
        <v>490114</v>
      </c>
      <c r="D7226" t="s">
        <v>6190</v>
      </c>
      <c r="E7226" t="s">
        <v>1181</v>
      </c>
      <c r="F7226">
        <v>46</v>
      </c>
      <c r="G7226">
        <v>8904288</v>
      </c>
    </row>
    <row r="7227" spans="1:7">
      <c r="A7227" t="s">
        <v>131</v>
      </c>
      <c r="B7227">
        <v>20250115</v>
      </c>
      <c r="C7227">
        <v>490114</v>
      </c>
      <c r="D7227" t="s">
        <v>6190</v>
      </c>
      <c r="E7227" t="s">
        <v>1084</v>
      </c>
      <c r="F7227">
        <v>52</v>
      </c>
      <c r="G7227">
        <v>12590101</v>
      </c>
    </row>
    <row r="7228" spans="1:7">
      <c r="A7228" t="s">
        <v>131</v>
      </c>
      <c r="B7228">
        <v>20250115</v>
      </c>
      <c r="C7228">
        <v>490114</v>
      </c>
      <c r="D7228" t="s">
        <v>6190</v>
      </c>
      <c r="E7228" t="s">
        <v>1035</v>
      </c>
      <c r="F7228">
        <v>482</v>
      </c>
      <c r="G7228">
        <v>11061652</v>
      </c>
    </row>
    <row r="7229" spans="1:7">
      <c r="A7229" t="s">
        <v>131</v>
      </c>
      <c r="B7229">
        <v>20250115</v>
      </c>
      <c r="C7229">
        <v>490114</v>
      </c>
      <c r="D7229" t="s">
        <v>6190</v>
      </c>
      <c r="E7229" t="s">
        <v>1066</v>
      </c>
      <c r="F7229">
        <v>90</v>
      </c>
      <c r="G7229">
        <v>10618041</v>
      </c>
    </row>
    <row r="7230" spans="1:7">
      <c r="A7230" t="s">
        <v>131</v>
      </c>
      <c r="B7230">
        <v>20250115</v>
      </c>
      <c r="C7230">
        <v>490114</v>
      </c>
      <c r="D7230" t="s">
        <v>6190</v>
      </c>
      <c r="E7230" t="s">
        <v>1064</v>
      </c>
      <c r="F7230">
        <v>0</v>
      </c>
      <c r="G7230">
        <v>-771255</v>
      </c>
    </row>
    <row r="7231" spans="1:7">
      <c r="A7231" t="s">
        <v>131</v>
      </c>
      <c r="B7231">
        <v>20250115</v>
      </c>
      <c r="C7231">
        <v>490114</v>
      </c>
      <c r="D7231" t="s">
        <v>6190</v>
      </c>
      <c r="E7231" t="s">
        <v>1092</v>
      </c>
      <c r="F7231">
        <v>0</v>
      </c>
      <c r="G7231">
        <v>-17321949</v>
      </c>
    </row>
    <row r="7232" spans="1:7">
      <c r="A7232" t="s">
        <v>131</v>
      </c>
      <c r="B7232">
        <v>20250115</v>
      </c>
      <c r="C7232">
        <v>490114</v>
      </c>
      <c r="D7232" t="s">
        <v>6190</v>
      </c>
      <c r="E7232" t="s">
        <v>9048</v>
      </c>
      <c r="F7232">
        <v>37</v>
      </c>
      <c r="G7232">
        <v>2178333</v>
      </c>
    </row>
    <row r="7233" spans="1:7">
      <c r="A7233" t="s">
        <v>131</v>
      </c>
      <c r="B7233">
        <v>20250115</v>
      </c>
      <c r="C7233">
        <v>490114</v>
      </c>
      <c r="D7233" t="s">
        <v>6190</v>
      </c>
      <c r="E7233" t="s">
        <v>8342</v>
      </c>
      <c r="F7233">
        <v>90</v>
      </c>
      <c r="G7233">
        <v>49629724</v>
      </c>
    </row>
    <row r="7234" spans="1:7">
      <c r="A7234" t="s">
        <v>131</v>
      </c>
      <c r="B7234">
        <v>20250115</v>
      </c>
      <c r="C7234">
        <v>490114</v>
      </c>
      <c r="D7234" t="s">
        <v>6190</v>
      </c>
      <c r="E7234" t="s">
        <v>1124</v>
      </c>
      <c r="F7234">
        <v>9</v>
      </c>
      <c r="G7234">
        <v>-135176</v>
      </c>
    </row>
    <row r="7235" spans="1:7">
      <c r="A7235" t="s">
        <v>131</v>
      </c>
      <c r="B7235">
        <v>20250115</v>
      </c>
      <c r="C7235">
        <v>490114</v>
      </c>
      <c r="D7235" t="s">
        <v>6190</v>
      </c>
      <c r="E7235" t="s">
        <v>1186</v>
      </c>
      <c r="F7235">
        <v>146</v>
      </c>
      <c r="G7235">
        <v>24310860</v>
      </c>
    </row>
    <row r="7236" spans="1:7">
      <c r="A7236" t="s">
        <v>131</v>
      </c>
      <c r="B7236">
        <v>20250115</v>
      </c>
      <c r="C7236">
        <v>490114</v>
      </c>
      <c r="D7236" t="s">
        <v>6190</v>
      </c>
      <c r="E7236" t="s">
        <v>1582</v>
      </c>
      <c r="F7236">
        <v>146</v>
      </c>
      <c r="G7236">
        <v>-456320</v>
      </c>
    </row>
    <row r="7237" spans="1:7">
      <c r="A7237" t="s">
        <v>131</v>
      </c>
      <c r="B7237">
        <v>20250115</v>
      </c>
      <c r="C7237">
        <v>490114</v>
      </c>
      <c r="D7237" t="s">
        <v>6190</v>
      </c>
      <c r="E7237" t="s">
        <v>8333</v>
      </c>
      <c r="F7237">
        <v>0</v>
      </c>
      <c r="G7237">
        <v>-407</v>
      </c>
    </row>
    <row r="7238" spans="1:7">
      <c r="A7238" t="s">
        <v>131</v>
      </c>
      <c r="B7238">
        <v>20250115</v>
      </c>
      <c r="C7238">
        <v>490114</v>
      </c>
      <c r="D7238" t="s">
        <v>6190</v>
      </c>
      <c r="E7238" t="s">
        <v>1583</v>
      </c>
      <c r="F7238">
        <v>3</v>
      </c>
      <c r="G7238">
        <v>-174697</v>
      </c>
    </row>
    <row r="7239" spans="1:7">
      <c r="A7239" t="s">
        <v>131</v>
      </c>
      <c r="B7239">
        <v>20250115</v>
      </c>
      <c r="C7239">
        <v>490114</v>
      </c>
      <c r="D7239" t="s">
        <v>6190</v>
      </c>
      <c r="E7239" t="s">
        <v>1207</v>
      </c>
      <c r="F7239">
        <v>0</v>
      </c>
      <c r="G7239">
        <v>-5596</v>
      </c>
    </row>
    <row r="7240" spans="1:7">
      <c r="A7240" t="s">
        <v>131</v>
      </c>
      <c r="B7240">
        <v>20250115</v>
      </c>
      <c r="C7240">
        <v>490114</v>
      </c>
      <c r="D7240" t="s">
        <v>6190</v>
      </c>
      <c r="E7240" t="s">
        <v>8358</v>
      </c>
      <c r="F7240">
        <v>0</v>
      </c>
      <c r="G7240">
        <v>-17691510</v>
      </c>
    </row>
    <row r="7241" spans="1:7">
      <c r="A7241" t="s">
        <v>131</v>
      </c>
      <c r="B7241">
        <v>20250116</v>
      </c>
      <c r="C7241">
        <v>490114</v>
      </c>
      <c r="D7241" t="s">
        <v>6190</v>
      </c>
      <c r="E7241" t="s">
        <v>1184</v>
      </c>
      <c r="F7241">
        <v>0</v>
      </c>
      <c r="G7241">
        <v>-339145</v>
      </c>
    </row>
    <row r="7242" spans="1:7">
      <c r="A7242" t="s">
        <v>131</v>
      </c>
      <c r="B7242">
        <v>20250116</v>
      </c>
      <c r="C7242">
        <v>490114</v>
      </c>
      <c r="D7242" t="s">
        <v>6190</v>
      </c>
      <c r="E7242" t="s">
        <v>1581</v>
      </c>
      <c r="F7242">
        <v>70</v>
      </c>
      <c r="G7242">
        <v>-22084898</v>
      </c>
    </row>
    <row r="7243" spans="1:7">
      <c r="A7243" t="s">
        <v>131</v>
      </c>
      <c r="B7243">
        <v>20250116</v>
      </c>
      <c r="C7243">
        <v>490114</v>
      </c>
      <c r="D7243" t="s">
        <v>6190</v>
      </c>
      <c r="E7243" t="s">
        <v>1085</v>
      </c>
      <c r="F7243">
        <v>0</v>
      </c>
      <c r="G7243">
        <v>-2338410</v>
      </c>
    </row>
    <row r="7244" spans="1:7">
      <c r="A7244" t="s">
        <v>131</v>
      </c>
      <c r="B7244">
        <v>20250116</v>
      </c>
      <c r="C7244">
        <v>490114</v>
      </c>
      <c r="D7244" t="s">
        <v>6190</v>
      </c>
      <c r="E7244" t="s">
        <v>1194</v>
      </c>
      <c r="F7244">
        <v>0</v>
      </c>
      <c r="G7244">
        <v>-57955131</v>
      </c>
    </row>
    <row r="7245" spans="1:7">
      <c r="A7245" t="s">
        <v>131</v>
      </c>
      <c r="B7245">
        <v>20250116</v>
      </c>
      <c r="C7245">
        <v>490114</v>
      </c>
      <c r="D7245" t="s">
        <v>6190</v>
      </c>
      <c r="E7245" t="s">
        <v>1181</v>
      </c>
      <c r="F7245">
        <v>48</v>
      </c>
      <c r="G7245">
        <v>8904336</v>
      </c>
    </row>
    <row r="7246" spans="1:7">
      <c r="A7246" t="s">
        <v>131</v>
      </c>
      <c r="B7246">
        <v>20250116</v>
      </c>
      <c r="C7246">
        <v>490114</v>
      </c>
      <c r="D7246" t="s">
        <v>6190</v>
      </c>
      <c r="E7246" t="s">
        <v>1084</v>
      </c>
      <c r="F7246">
        <v>54</v>
      </c>
      <c r="G7246">
        <v>12590155</v>
      </c>
    </row>
    <row r="7247" spans="1:7">
      <c r="A7247" t="s">
        <v>131</v>
      </c>
      <c r="B7247">
        <v>20250116</v>
      </c>
      <c r="C7247">
        <v>490114</v>
      </c>
      <c r="D7247" t="s">
        <v>6190</v>
      </c>
      <c r="E7247" t="s">
        <v>1035</v>
      </c>
      <c r="F7247">
        <v>495</v>
      </c>
      <c r="G7247">
        <v>11062147</v>
      </c>
    </row>
    <row r="7248" spans="1:7">
      <c r="A7248" t="s">
        <v>131</v>
      </c>
      <c r="B7248">
        <v>20250116</v>
      </c>
      <c r="C7248">
        <v>490114</v>
      </c>
      <c r="D7248" t="s">
        <v>6190</v>
      </c>
      <c r="E7248" t="s">
        <v>1066</v>
      </c>
      <c r="F7248">
        <v>93</v>
      </c>
      <c r="G7248">
        <v>10618134</v>
      </c>
    </row>
    <row r="7249" spans="1:7">
      <c r="A7249" t="s">
        <v>131</v>
      </c>
      <c r="B7249">
        <v>20250116</v>
      </c>
      <c r="C7249">
        <v>490114</v>
      </c>
      <c r="D7249" t="s">
        <v>6190</v>
      </c>
      <c r="E7249" t="s">
        <v>1064</v>
      </c>
      <c r="F7249">
        <v>0</v>
      </c>
      <c r="G7249">
        <v>-771255</v>
      </c>
    </row>
    <row r="7250" spans="1:7">
      <c r="A7250" t="s">
        <v>131</v>
      </c>
      <c r="B7250">
        <v>20250116</v>
      </c>
      <c r="C7250">
        <v>490114</v>
      </c>
      <c r="D7250" t="s">
        <v>6190</v>
      </c>
      <c r="E7250" t="s">
        <v>1092</v>
      </c>
      <c r="F7250">
        <v>0</v>
      </c>
      <c r="G7250">
        <v>-17321949</v>
      </c>
    </row>
    <row r="7251" spans="1:7">
      <c r="A7251" t="s">
        <v>131</v>
      </c>
      <c r="B7251">
        <v>20250116</v>
      </c>
      <c r="C7251">
        <v>490114</v>
      </c>
      <c r="D7251" t="s">
        <v>6190</v>
      </c>
      <c r="E7251" t="s">
        <v>9048</v>
      </c>
      <c r="F7251">
        <v>38</v>
      </c>
      <c r="G7251">
        <v>2178371</v>
      </c>
    </row>
    <row r="7252" spans="1:7">
      <c r="A7252" t="s">
        <v>131</v>
      </c>
      <c r="B7252">
        <v>20250116</v>
      </c>
      <c r="C7252">
        <v>490114</v>
      </c>
      <c r="D7252" t="s">
        <v>6190</v>
      </c>
      <c r="E7252" t="s">
        <v>8342</v>
      </c>
      <c r="F7252">
        <v>93</v>
      </c>
      <c r="G7252">
        <v>49629817</v>
      </c>
    </row>
    <row r="7253" spans="1:7">
      <c r="A7253" t="s">
        <v>131</v>
      </c>
      <c r="B7253">
        <v>20250116</v>
      </c>
      <c r="C7253">
        <v>490114</v>
      </c>
      <c r="D7253" t="s">
        <v>6190</v>
      </c>
      <c r="E7253" t="s">
        <v>1124</v>
      </c>
      <c r="F7253">
        <v>9</v>
      </c>
      <c r="G7253">
        <v>-135167</v>
      </c>
    </row>
    <row r="7254" spans="1:7">
      <c r="A7254" t="s">
        <v>131</v>
      </c>
      <c r="B7254">
        <v>20250116</v>
      </c>
      <c r="C7254">
        <v>490114</v>
      </c>
      <c r="D7254" t="s">
        <v>6190</v>
      </c>
      <c r="E7254" t="s">
        <v>1186</v>
      </c>
      <c r="F7254">
        <v>151</v>
      </c>
      <c r="G7254">
        <v>24311011</v>
      </c>
    </row>
    <row r="7255" spans="1:7">
      <c r="A7255" t="s">
        <v>131</v>
      </c>
      <c r="B7255">
        <v>20250116</v>
      </c>
      <c r="C7255">
        <v>490114</v>
      </c>
      <c r="D7255" t="s">
        <v>6190</v>
      </c>
      <c r="E7255" t="s">
        <v>1582</v>
      </c>
      <c r="F7255">
        <v>151</v>
      </c>
      <c r="G7255">
        <v>-456169</v>
      </c>
    </row>
    <row r="7256" spans="1:7">
      <c r="A7256" t="s">
        <v>131</v>
      </c>
      <c r="B7256">
        <v>20250116</v>
      </c>
      <c r="C7256">
        <v>490114</v>
      </c>
      <c r="D7256" t="s">
        <v>6190</v>
      </c>
      <c r="E7256" t="s">
        <v>8333</v>
      </c>
      <c r="F7256">
        <v>0</v>
      </c>
      <c r="G7256">
        <v>-407</v>
      </c>
    </row>
    <row r="7257" spans="1:7">
      <c r="A7257" t="s">
        <v>131</v>
      </c>
      <c r="B7257">
        <v>20250116</v>
      </c>
      <c r="C7257">
        <v>490114</v>
      </c>
      <c r="D7257" t="s">
        <v>6190</v>
      </c>
      <c r="E7257" t="s">
        <v>1583</v>
      </c>
      <c r="F7257">
        <v>3</v>
      </c>
      <c r="G7257">
        <v>-174694</v>
      </c>
    </row>
    <row r="7258" spans="1:7">
      <c r="A7258" t="s">
        <v>131</v>
      </c>
      <c r="B7258">
        <v>20250116</v>
      </c>
      <c r="C7258">
        <v>490114</v>
      </c>
      <c r="D7258" t="s">
        <v>6190</v>
      </c>
      <c r="E7258" t="s">
        <v>1207</v>
      </c>
      <c r="F7258">
        <v>0</v>
      </c>
      <c r="G7258">
        <v>-5596</v>
      </c>
    </row>
    <row r="7259" spans="1:7">
      <c r="A7259" t="s">
        <v>131</v>
      </c>
      <c r="B7259">
        <v>20250116</v>
      </c>
      <c r="C7259">
        <v>490114</v>
      </c>
      <c r="D7259" t="s">
        <v>6190</v>
      </c>
      <c r="E7259" t="s">
        <v>8358</v>
      </c>
      <c r="F7259">
        <v>0</v>
      </c>
      <c r="G7259">
        <v>-17691510</v>
      </c>
    </row>
    <row r="7260" spans="1:7">
      <c r="A7260" t="s">
        <v>131</v>
      </c>
      <c r="B7260">
        <v>20250117</v>
      </c>
      <c r="C7260">
        <v>490114</v>
      </c>
      <c r="D7260" t="s">
        <v>6190</v>
      </c>
      <c r="E7260" t="s">
        <v>1184</v>
      </c>
      <c r="F7260">
        <v>0</v>
      </c>
      <c r="G7260">
        <v>-339145</v>
      </c>
    </row>
    <row r="7261" spans="1:7">
      <c r="A7261" t="s">
        <v>131</v>
      </c>
      <c r="B7261">
        <v>20250117</v>
      </c>
      <c r="C7261">
        <v>490114</v>
      </c>
      <c r="D7261" t="s">
        <v>6190</v>
      </c>
      <c r="E7261" t="s">
        <v>1581</v>
      </c>
      <c r="F7261">
        <v>70</v>
      </c>
      <c r="G7261">
        <v>-22084828</v>
      </c>
    </row>
    <row r="7262" spans="1:7">
      <c r="A7262" t="s">
        <v>131</v>
      </c>
      <c r="B7262">
        <v>20250117</v>
      </c>
      <c r="C7262">
        <v>490114</v>
      </c>
      <c r="D7262" t="s">
        <v>6190</v>
      </c>
      <c r="E7262" t="s">
        <v>1085</v>
      </c>
      <c r="F7262">
        <v>0</v>
      </c>
      <c r="G7262">
        <v>-2338410</v>
      </c>
    </row>
    <row r="7263" spans="1:7">
      <c r="A7263" t="s">
        <v>131</v>
      </c>
      <c r="B7263">
        <v>20250117</v>
      </c>
      <c r="C7263">
        <v>490114</v>
      </c>
      <c r="D7263" t="s">
        <v>6190</v>
      </c>
      <c r="E7263" t="s">
        <v>1194</v>
      </c>
      <c r="F7263">
        <v>0</v>
      </c>
      <c r="G7263">
        <v>-57955131</v>
      </c>
    </row>
    <row r="7264" spans="1:7">
      <c r="A7264" t="s">
        <v>131</v>
      </c>
      <c r="B7264">
        <v>20250117</v>
      </c>
      <c r="C7264">
        <v>490114</v>
      </c>
      <c r="D7264" t="s">
        <v>6190</v>
      </c>
      <c r="E7264" t="s">
        <v>1181</v>
      </c>
      <c r="F7264">
        <v>47</v>
      </c>
      <c r="G7264">
        <v>8904383</v>
      </c>
    </row>
    <row r="7265" spans="1:7">
      <c r="A7265" t="s">
        <v>131</v>
      </c>
      <c r="B7265">
        <v>20250117</v>
      </c>
      <c r="C7265">
        <v>490114</v>
      </c>
      <c r="D7265" t="s">
        <v>6190</v>
      </c>
      <c r="E7265" t="s">
        <v>1084</v>
      </c>
      <c r="F7265">
        <v>54</v>
      </c>
      <c r="G7265">
        <v>12590209</v>
      </c>
    </row>
    <row r="7266" spans="1:7">
      <c r="A7266" t="s">
        <v>131</v>
      </c>
      <c r="B7266">
        <v>20250117</v>
      </c>
      <c r="C7266">
        <v>490114</v>
      </c>
      <c r="D7266" t="s">
        <v>6190</v>
      </c>
      <c r="E7266" t="s">
        <v>1035</v>
      </c>
      <c r="F7266">
        <v>493</v>
      </c>
      <c r="G7266">
        <v>11062640</v>
      </c>
    </row>
    <row r="7267" spans="1:7">
      <c r="A7267" t="s">
        <v>131</v>
      </c>
      <c r="B7267">
        <v>20250117</v>
      </c>
      <c r="C7267">
        <v>490114</v>
      </c>
      <c r="D7267" t="s">
        <v>6190</v>
      </c>
      <c r="E7267" t="s">
        <v>1066</v>
      </c>
      <c r="F7267">
        <v>92</v>
      </c>
      <c r="G7267">
        <v>10618226</v>
      </c>
    </row>
    <row r="7268" spans="1:7">
      <c r="A7268" t="s">
        <v>131</v>
      </c>
      <c r="B7268">
        <v>20250117</v>
      </c>
      <c r="C7268">
        <v>490114</v>
      </c>
      <c r="D7268" t="s">
        <v>6190</v>
      </c>
      <c r="E7268" t="s">
        <v>1064</v>
      </c>
      <c r="F7268">
        <v>0</v>
      </c>
      <c r="G7268">
        <v>-771255</v>
      </c>
    </row>
    <row r="7269" spans="1:7">
      <c r="A7269" t="s">
        <v>131</v>
      </c>
      <c r="B7269">
        <v>20250117</v>
      </c>
      <c r="C7269">
        <v>490114</v>
      </c>
      <c r="D7269" t="s">
        <v>6190</v>
      </c>
      <c r="E7269" t="s">
        <v>1092</v>
      </c>
      <c r="F7269">
        <v>0</v>
      </c>
      <c r="G7269">
        <v>-17321949</v>
      </c>
    </row>
    <row r="7270" spans="1:7">
      <c r="A7270" t="s">
        <v>131</v>
      </c>
      <c r="B7270">
        <v>20250117</v>
      </c>
      <c r="C7270">
        <v>490114</v>
      </c>
      <c r="D7270" t="s">
        <v>6190</v>
      </c>
      <c r="E7270" t="s">
        <v>9048</v>
      </c>
      <c r="F7270">
        <v>38</v>
      </c>
      <c r="G7270">
        <v>2178409</v>
      </c>
    </row>
    <row r="7271" spans="1:7">
      <c r="A7271" t="s">
        <v>131</v>
      </c>
      <c r="B7271">
        <v>20250117</v>
      </c>
      <c r="C7271">
        <v>490114</v>
      </c>
      <c r="D7271" t="s">
        <v>6190</v>
      </c>
      <c r="E7271" t="s">
        <v>8342</v>
      </c>
      <c r="F7271">
        <v>92</v>
      </c>
      <c r="G7271">
        <v>49629909</v>
      </c>
    </row>
    <row r="7272" spans="1:7">
      <c r="A7272" t="s">
        <v>131</v>
      </c>
      <c r="B7272">
        <v>20250117</v>
      </c>
      <c r="C7272">
        <v>490114</v>
      </c>
      <c r="D7272" t="s">
        <v>6190</v>
      </c>
      <c r="E7272" t="s">
        <v>1124</v>
      </c>
      <c r="F7272">
        <v>9</v>
      </c>
      <c r="G7272">
        <v>-135158</v>
      </c>
    </row>
    <row r="7273" spans="1:7">
      <c r="A7273" t="s">
        <v>131</v>
      </c>
      <c r="B7273">
        <v>20250117</v>
      </c>
      <c r="C7273">
        <v>490114</v>
      </c>
      <c r="D7273" t="s">
        <v>6190</v>
      </c>
      <c r="E7273" t="s">
        <v>1186</v>
      </c>
      <c r="F7273">
        <v>150</v>
      </c>
      <c r="G7273">
        <v>24311161</v>
      </c>
    </row>
    <row r="7274" spans="1:7">
      <c r="A7274" t="s">
        <v>131</v>
      </c>
      <c r="B7274">
        <v>20250117</v>
      </c>
      <c r="C7274">
        <v>490114</v>
      </c>
      <c r="D7274" t="s">
        <v>6190</v>
      </c>
      <c r="E7274" t="s">
        <v>1582</v>
      </c>
      <c r="F7274">
        <v>150</v>
      </c>
      <c r="G7274">
        <v>-456019</v>
      </c>
    </row>
    <row r="7275" spans="1:7">
      <c r="A7275" t="s">
        <v>131</v>
      </c>
      <c r="B7275">
        <v>20250117</v>
      </c>
      <c r="C7275">
        <v>490114</v>
      </c>
      <c r="D7275" t="s">
        <v>6190</v>
      </c>
      <c r="E7275" t="s">
        <v>8333</v>
      </c>
      <c r="F7275">
        <v>0</v>
      </c>
      <c r="G7275">
        <v>-407</v>
      </c>
    </row>
    <row r="7276" spans="1:7">
      <c r="A7276" t="s">
        <v>131</v>
      </c>
      <c r="B7276">
        <v>20250117</v>
      </c>
      <c r="C7276">
        <v>490114</v>
      </c>
      <c r="D7276" t="s">
        <v>6190</v>
      </c>
      <c r="E7276" t="s">
        <v>1583</v>
      </c>
      <c r="F7276">
        <v>3</v>
      </c>
      <c r="G7276">
        <v>-174691</v>
      </c>
    </row>
    <row r="7277" spans="1:7">
      <c r="A7277" t="s">
        <v>131</v>
      </c>
      <c r="B7277">
        <v>20250117</v>
      </c>
      <c r="C7277">
        <v>490114</v>
      </c>
      <c r="D7277" t="s">
        <v>6190</v>
      </c>
      <c r="E7277" t="s">
        <v>1207</v>
      </c>
      <c r="F7277">
        <v>0</v>
      </c>
      <c r="G7277">
        <v>-5596</v>
      </c>
    </row>
    <row r="7278" spans="1:7">
      <c r="A7278" t="s">
        <v>131</v>
      </c>
      <c r="B7278">
        <v>20250117</v>
      </c>
      <c r="C7278">
        <v>490114</v>
      </c>
      <c r="D7278" t="s">
        <v>6190</v>
      </c>
      <c r="E7278" t="s">
        <v>8358</v>
      </c>
      <c r="F7278">
        <v>0</v>
      </c>
      <c r="G7278">
        <v>-17691510</v>
      </c>
    </row>
    <row r="7279" spans="1:7">
      <c r="A7279" t="s">
        <v>131</v>
      </c>
      <c r="B7279">
        <v>20250118</v>
      </c>
      <c r="C7279">
        <v>490114</v>
      </c>
      <c r="D7279" t="s">
        <v>6190</v>
      </c>
      <c r="E7279" t="s">
        <v>1184</v>
      </c>
      <c r="F7279">
        <v>0</v>
      </c>
      <c r="G7279">
        <v>-339145</v>
      </c>
    </row>
    <row r="7280" spans="1:7">
      <c r="A7280" t="s">
        <v>131</v>
      </c>
      <c r="B7280">
        <v>20250118</v>
      </c>
      <c r="C7280">
        <v>490114</v>
      </c>
      <c r="D7280" t="s">
        <v>6190</v>
      </c>
      <c r="E7280" t="s">
        <v>1581</v>
      </c>
      <c r="F7280">
        <v>70</v>
      </c>
      <c r="G7280">
        <v>-22084758</v>
      </c>
    </row>
    <row r="7281" spans="1:7">
      <c r="A7281" t="s">
        <v>131</v>
      </c>
      <c r="B7281">
        <v>20250118</v>
      </c>
      <c r="C7281">
        <v>490114</v>
      </c>
      <c r="D7281" t="s">
        <v>6190</v>
      </c>
      <c r="E7281" t="s">
        <v>1085</v>
      </c>
      <c r="F7281">
        <v>0</v>
      </c>
      <c r="G7281">
        <v>-2338410</v>
      </c>
    </row>
    <row r="7282" spans="1:7">
      <c r="A7282" t="s">
        <v>131</v>
      </c>
      <c r="B7282">
        <v>20250118</v>
      </c>
      <c r="C7282">
        <v>490114</v>
      </c>
      <c r="D7282" t="s">
        <v>6190</v>
      </c>
      <c r="E7282" t="s">
        <v>1194</v>
      </c>
      <c r="F7282">
        <v>0</v>
      </c>
      <c r="G7282">
        <v>-57955131</v>
      </c>
    </row>
    <row r="7283" spans="1:7">
      <c r="A7283" t="s">
        <v>131</v>
      </c>
      <c r="B7283">
        <v>20250118</v>
      </c>
      <c r="C7283">
        <v>490114</v>
      </c>
      <c r="D7283" t="s">
        <v>6190</v>
      </c>
      <c r="E7283" t="s">
        <v>1181</v>
      </c>
      <c r="F7283">
        <v>47</v>
      </c>
      <c r="G7283">
        <v>8904430</v>
      </c>
    </row>
    <row r="7284" spans="1:7">
      <c r="A7284" t="s">
        <v>131</v>
      </c>
      <c r="B7284">
        <v>20250118</v>
      </c>
      <c r="C7284">
        <v>490114</v>
      </c>
      <c r="D7284" t="s">
        <v>6190</v>
      </c>
      <c r="E7284" t="s">
        <v>1084</v>
      </c>
      <c r="F7284">
        <v>54</v>
      </c>
      <c r="G7284">
        <v>12590263</v>
      </c>
    </row>
    <row r="7285" spans="1:7">
      <c r="A7285" t="s">
        <v>131</v>
      </c>
      <c r="B7285">
        <v>20250118</v>
      </c>
      <c r="C7285">
        <v>490114</v>
      </c>
      <c r="D7285" t="s">
        <v>6190</v>
      </c>
      <c r="E7285" t="s">
        <v>1035</v>
      </c>
      <c r="F7285">
        <v>493</v>
      </c>
      <c r="G7285">
        <v>11063133</v>
      </c>
    </row>
    <row r="7286" spans="1:7">
      <c r="A7286" t="s">
        <v>131</v>
      </c>
      <c r="B7286">
        <v>20250118</v>
      </c>
      <c r="C7286">
        <v>490114</v>
      </c>
      <c r="D7286" t="s">
        <v>6190</v>
      </c>
      <c r="E7286" t="s">
        <v>1066</v>
      </c>
      <c r="F7286">
        <v>92</v>
      </c>
      <c r="G7286">
        <v>10618318</v>
      </c>
    </row>
    <row r="7287" spans="1:7">
      <c r="A7287" t="s">
        <v>131</v>
      </c>
      <c r="B7287">
        <v>20250118</v>
      </c>
      <c r="C7287">
        <v>490114</v>
      </c>
      <c r="D7287" t="s">
        <v>6190</v>
      </c>
      <c r="E7287" t="s">
        <v>1064</v>
      </c>
      <c r="F7287">
        <v>0</v>
      </c>
      <c r="G7287">
        <v>-771255</v>
      </c>
    </row>
    <row r="7288" spans="1:7">
      <c r="A7288" t="s">
        <v>131</v>
      </c>
      <c r="B7288">
        <v>20250118</v>
      </c>
      <c r="C7288">
        <v>490114</v>
      </c>
      <c r="D7288" t="s">
        <v>6190</v>
      </c>
      <c r="E7288" t="s">
        <v>1092</v>
      </c>
      <c r="F7288">
        <v>0</v>
      </c>
      <c r="G7288">
        <v>-17321949</v>
      </c>
    </row>
    <row r="7289" spans="1:7">
      <c r="A7289" t="s">
        <v>131</v>
      </c>
      <c r="B7289">
        <v>20250118</v>
      </c>
      <c r="C7289">
        <v>490114</v>
      </c>
      <c r="D7289" t="s">
        <v>6190</v>
      </c>
      <c r="E7289" t="s">
        <v>9048</v>
      </c>
      <c r="F7289">
        <v>38</v>
      </c>
      <c r="G7289">
        <v>2178447</v>
      </c>
    </row>
    <row r="7290" spans="1:7">
      <c r="A7290" t="s">
        <v>131</v>
      </c>
      <c r="B7290">
        <v>20250118</v>
      </c>
      <c r="C7290">
        <v>490114</v>
      </c>
      <c r="D7290" t="s">
        <v>6190</v>
      </c>
      <c r="E7290" t="s">
        <v>8342</v>
      </c>
      <c r="F7290">
        <v>92</v>
      </c>
      <c r="G7290">
        <v>49630001</v>
      </c>
    </row>
    <row r="7291" spans="1:7">
      <c r="A7291" t="s">
        <v>131</v>
      </c>
      <c r="B7291">
        <v>20250118</v>
      </c>
      <c r="C7291">
        <v>490114</v>
      </c>
      <c r="D7291" t="s">
        <v>6190</v>
      </c>
      <c r="E7291" t="s">
        <v>1124</v>
      </c>
      <c r="F7291">
        <v>9</v>
      </c>
      <c r="G7291">
        <v>-135149</v>
      </c>
    </row>
    <row r="7292" spans="1:7">
      <c r="A7292" t="s">
        <v>131</v>
      </c>
      <c r="B7292">
        <v>20250118</v>
      </c>
      <c r="C7292">
        <v>490114</v>
      </c>
      <c r="D7292" t="s">
        <v>6190</v>
      </c>
      <c r="E7292" t="s">
        <v>1186</v>
      </c>
      <c r="F7292">
        <v>150</v>
      </c>
      <c r="G7292">
        <v>24311311</v>
      </c>
    </row>
    <row r="7293" spans="1:7">
      <c r="A7293" t="s">
        <v>131</v>
      </c>
      <c r="B7293">
        <v>20250118</v>
      </c>
      <c r="C7293">
        <v>490114</v>
      </c>
      <c r="D7293" t="s">
        <v>6190</v>
      </c>
      <c r="E7293" t="s">
        <v>1582</v>
      </c>
      <c r="F7293">
        <v>150</v>
      </c>
      <c r="G7293">
        <v>-455869</v>
      </c>
    </row>
    <row r="7294" spans="1:7">
      <c r="A7294" t="s">
        <v>131</v>
      </c>
      <c r="B7294">
        <v>20250118</v>
      </c>
      <c r="C7294">
        <v>490114</v>
      </c>
      <c r="D7294" t="s">
        <v>6190</v>
      </c>
      <c r="E7294" t="s">
        <v>8333</v>
      </c>
      <c r="F7294">
        <v>0</v>
      </c>
      <c r="G7294">
        <v>-407</v>
      </c>
    </row>
    <row r="7295" spans="1:7">
      <c r="A7295" t="s">
        <v>131</v>
      </c>
      <c r="B7295">
        <v>20250118</v>
      </c>
      <c r="C7295">
        <v>490114</v>
      </c>
      <c r="D7295" t="s">
        <v>6190</v>
      </c>
      <c r="E7295" t="s">
        <v>1583</v>
      </c>
      <c r="F7295">
        <v>3</v>
      </c>
      <c r="G7295">
        <v>-174688</v>
      </c>
    </row>
    <row r="7296" spans="1:7">
      <c r="A7296" t="s">
        <v>131</v>
      </c>
      <c r="B7296">
        <v>20250118</v>
      </c>
      <c r="C7296">
        <v>490114</v>
      </c>
      <c r="D7296" t="s">
        <v>6190</v>
      </c>
      <c r="E7296" t="s">
        <v>1207</v>
      </c>
      <c r="F7296">
        <v>0</v>
      </c>
      <c r="G7296">
        <v>-5596</v>
      </c>
    </row>
    <row r="7297" spans="1:7">
      <c r="A7297" t="s">
        <v>131</v>
      </c>
      <c r="B7297">
        <v>20250118</v>
      </c>
      <c r="C7297">
        <v>490114</v>
      </c>
      <c r="D7297" t="s">
        <v>6190</v>
      </c>
      <c r="E7297" t="s">
        <v>8358</v>
      </c>
      <c r="F7297">
        <v>0</v>
      </c>
      <c r="G7297">
        <v>-17691510</v>
      </c>
    </row>
    <row r="7298" spans="1:7">
      <c r="A7298" t="s">
        <v>131</v>
      </c>
      <c r="B7298">
        <v>20250119</v>
      </c>
      <c r="C7298">
        <v>490114</v>
      </c>
      <c r="D7298" t="s">
        <v>6190</v>
      </c>
      <c r="E7298" t="s">
        <v>1184</v>
      </c>
      <c r="F7298">
        <v>0</v>
      </c>
      <c r="G7298">
        <v>-339145</v>
      </c>
    </row>
    <row r="7299" spans="1:7">
      <c r="A7299" t="s">
        <v>131</v>
      </c>
      <c r="B7299">
        <v>20250119</v>
      </c>
      <c r="C7299">
        <v>490114</v>
      </c>
      <c r="D7299" t="s">
        <v>6190</v>
      </c>
      <c r="E7299" t="s">
        <v>1581</v>
      </c>
      <c r="F7299">
        <v>70</v>
      </c>
      <c r="G7299">
        <v>-22084688</v>
      </c>
    </row>
    <row r="7300" spans="1:7">
      <c r="A7300" t="s">
        <v>131</v>
      </c>
      <c r="B7300">
        <v>20250119</v>
      </c>
      <c r="C7300">
        <v>490114</v>
      </c>
      <c r="D7300" t="s">
        <v>6190</v>
      </c>
      <c r="E7300" t="s">
        <v>1085</v>
      </c>
      <c r="F7300">
        <v>0</v>
      </c>
      <c r="G7300">
        <v>-2338410</v>
      </c>
    </row>
    <row r="7301" spans="1:7">
      <c r="A7301" t="s">
        <v>131</v>
      </c>
      <c r="B7301">
        <v>20250119</v>
      </c>
      <c r="C7301">
        <v>490114</v>
      </c>
      <c r="D7301" t="s">
        <v>6190</v>
      </c>
      <c r="E7301" t="s">
        <v>1194</v>
      </c>
      <c r="F7301">
        <v>0</v>
      </c>
      <c r="G7301">
        <v>-57955131</v>
      </c>
    </row>
    <row r="7302" spans="1:7">
      <c r="A7302" t="s">
        <v>131</v>
      </c>
      <c r="B7302">
        <v>20250119</v>
      </c>
      <c r="C7302">
        <v>490114</v>
      </c>
      <c r="D7302" t="s">
        <v>6190</v>
      </c>
      <c r="E7302" t="s">
        <v>1181</v>
      </c>
      <c r="F7302">
        <v>47</v>
      </c>
      <c r="G7302">
        <v>8904477</v>
      </c>
    </row>
    <row r="7303" spans="1:7">
      <c r="A7303" t="s">
        <v>131</v>
      </c>
      <c r="B7303">
        <v>20250119</v>
      </c>
      <c r="C7303">
        <v>490114</v>
      </c>
      <c r="D7303" t="s">
        <v>6190</v>
      </c>
      <c r="E7303" t="s">
        <v>1084</v>
      </c>
      <c r="F7303">
        <v>54</v>
      </c>
      <c r="G7303">
        <v>12590317</v>
      </c>
    </row>
    <row r="7304" spans="1:7">
      <c r="A7304" t="s">
        <v>131</v>
      </c>
      <c r="B7304">
        <v>20250119</v>
      </c>
      <c r="C7304">
        <v>490114</v>
      </c>
      <c r="D7304" t="s">
        <v>6190</v>
      </c>
      <c r="E7304" t="s">
        <v>1035</v>
      </c>
      <c r="F7304">
        <v>493</v>
      </c>
      <c r="G7304">
        <v>11063626</v>
      </c>
    </row>
    <row r="7305" spans="1:7">
      <c r="A7305" t="s">
        <v>131</v>
      </c>
      <c r="B7305">
        <v>20250119</v>
      </c>
      <c r="C7305">
        <v>490114</v>
      </c>
      <c r="D7305" t="s">
        <v>6190</v>
      </c>
      <c r="E7305" t="s">
        <v>1066</v>
      </c>
      <c r="F7305">
        <v>92</v>
      </c>
      <c r="G7305">
        <v>10618410</v>
      </c>
    </row>
    <row r="7306" spans="1:7">
      <c r="A7306" t="s">
        <v>131</v>
      </c>
      <c r="B7306">
        <v>20250119</v>
      </c>
      <c r="C7306">
        <v>490114</v>
      </c>
      <c r="D7306" t="s">
        <v>6190</v>
      </c>
      <c r="E7306" t="s">
        <v>1064</v>
      </c>
      <c r="F7306">
        <v>0</v>
      </c>
      <c r="G7306">
        <v>-771255</v>
      </c>
    </row>
    <row r="7307" spans="1:7">
      <c r="A7307" t="s">
        <v>131</v>
      </c>
      <c r="B7307">
        <v>20250119</v>
      </c>
      <c r="C7307">
        <v>490114</v>
      </c>
      <c r="D7307" t="s">
        <v>6190</v>
      </c>
      <c r="E7307" t="s">
        <v>1092</v>
      </c>
      <c r="F7307">
        <v>0</v>
      </c>
      <c r="G7307">
        <v>-17321949</v>
      </c>
    </row>
    <row r="7308" spans="1:7">
      <c r="A7308" t="s">
        <v>131</v>
      </c>
      <c r="B7308">
        <v>20250119</v>
      </c>
      <c r="C7308">
        <v>490114</v>
      </c>
      <c r="D7308" t="s">
        <v>6190</v>
      </c>
      <c r="E7308" t="s">
        <v>9048</v>
      </c>
      <c r="F7308">
        <v>38</v>
      </c>
      <c r="G7308">
        <v>2178485</v>
      </c>
    </row>
    <row r="7309" spans="1:7">
      <c r="A7309" t="s">
        <v>131</v>
      </c>
      <c r="B7309">
        <v>20250119</v>
      </c>
      <c r="C7309">
        <v>490114</v>
      </c>
      <c r="D7309" t="s">
        <v>6190</v>
      </c>
      <c r="E7309" t="s">
        <v>8342</v>
      </c>
      <c r="F7309">
        <v>92</v>
      </c>
      <c r="G7309">
        <v>49630093</v>
      </c>
    </row>
    <row r="7310" spans="1:7">
      <c r="A7310" t="s">
        <v>131</v>
      </c>
      <c r="B7310">
        <v>20250119</v>
      </c>
      <c r="C7310">
        <v>490114</v>
      </c>
      <c r="D7310" t="s">
        <v>6190</v>
      </c>
      <c r="E7310" t="s">
        <v>1124</v>
      </c>
      <c r="F7310">
        <v>9</v>
      </c>
      <c r="G7310">
        <v>-135140</v>
      </c>
    </row>
    <row r="7311" spans="1:7">
      <c r="A7311" t="s">
        <v>131</v>
      </c>
      <c r="B7311">
        <v>20250119</v>
      </c>
      <c r="C7311">
        <v>490114</v>
      </c>
      <c r="D7311" t="s">
        <v>6190</v>
      </c>
      <c r="E7311" t="s">
        <v>1186</v>
      </c>
      <c r="F7311">
        <v>150</v>
      </c>
      <c r="G7311">
        <v>24311461</v>
      </c>
    </row>
    <row r="7312" spans="1:7">
      <c r="A7312" t="s">
        <v>131</v>
      </c>
      <c r="B7312">
        <v>20250119</v>
      </c>
      <c r="C7312">
        <v>490114</v>
      </c>
      <c r="D7312" t="s">
        <v>6190</v>
      </c>
      <c r="E7312" t="s">
        <v>1582</v>
      </c>
      <c r="F7312">
        <v>150</v>
      </c>
      <c r="G7312">
        <v>-455719</v>
      </c>
    </row>
    <row r="7313" spans="1:7">
      <c r="A7313" t="s">
        <v>131</v>
      </c>
      <c r="B7313">
        <v>20250119</v>
      </c>
      <c r="C7313">
        <v>490114</v>
      </c>
      <c r="D7313" t="s">
        <v>6190</v>
      </c>
      <c r="E7313" t="s">
        <v>8333</v>
      </c>
      <c r="F7313">
        <v>0</v>
      </c>
      <c r="G7313">
        <v>-407</v>
      </c>
    </row>
    <row r="7314" spans="1:7">
      <c r="A7314" t="s">
        <v>131</v>
      </c>
      <c r="B7314">
        <v>20250119</v>
      </c>
      <c r="C7314">
        <v>490114</v>
      </c>
      <c r="D7314" t="s">
        <v>6190</v>
      </c>
      <c r="E7314" t="s">
        <v>1583</v>
      </c>
      <c r="F7314">
        <v>3</v>
      </c>
      <c r="G7314">
        <v>-174685</v>
      </c>
    </row>
    <row r="7315" spans="1:7">
      <c r="A7315" t="s">
        <v>131</v>
      </c>
      <c r="B7315">
        <v>20250119</v>
      </c>
      <c r="C7315">
        <v>490114</v>
      </c>
      <c r="D7315" t="s">
        <v>6190</v>
      </c>
      <c r="E7315" t="s">
        <v>1207</v>
      </c>
      <c r="F7315">
        <v>0</v>
      </c>
      <c r="G7315">
        <v>-5596</v>
      </c>
    </row>
    <row r="7316" spans="1:7">
      <c r="A7316" t="s">
        <v>131</v>
      </c>
      <c r="B7316">
        <v>20250119</v>
      </c>
      <c r="C7316">
        <v>490114</v>
      </c>
      <c r="D7316" t="s">
        <v>6190</v>
      </c>
      <c r="E7316" t="s">
        <v>8358</v>
      </c>
      <c r="F7316">
        <v>0</v>
      </c>
      <c r="G7316">
        <v>-17691510</v>
      </c>
    </row>
    <row r="7317" spans="1:7">
      <c r="A7317" t="s">
        <v>131</v>
      </c>
      <c r="B7317">
        <v>20250120</v>
      </c>
      <c r="C7317">
        <v>490114</v>
      </c>
      <c r="D7317" t="s">
        <v>6190</v>
      </c>
      <c r="E7317" t="s">
        <v>1184</v>
      </c>
      <c r="F7317">
        <v>0</v>
      </c>
      <c r="G7317">
        <v>-339145</v>
      </c>
    </row>
    <row r="7318" spans="1:7">
      <c r="A7318" t="s">
        <v>131</v>
      </c>
      <c r="B7318">
        <v>20250120</v>
      </c>
      <c r="C7318">
        <v>490114</v>
      </c>
      <c r="D7318" t="s">
        <v>6190</v>
      </c>
      <c r="E7318" t="s">
        <v>1581</v>
      </c>
      <c r="F7318">
        <v>70</v>
      </c>
      <c r="G7318">
        <v>-22084618</v>
      </c>
    </row>
    <row r="7319" spans="1:7">
      <c r="A7319" t="s">
        <v>131</v>
      </c>
      <c r="B7319">
        <v>20250120</v>
      </c>
      <c r="C7319">
        <v>490114</v>
      </c>
      <c r="D7319" t="s">
        <v>6190</v>
      </c>
      <c r="E7319" t="s">
        <v>1085</v>
      </c>
      <c r="F7319">
        <v>0</v>
      </c>
      <c r="G7319">
        <v>-2338410</v>
      </c>
    </row>
    <row r="7320" spans="1:7">
      <c r="A7320" t="s">
        <v>131</v>
      </c>
      <c r="B7320">
        <v>20250120</v>
      </c>
      <c r="C7320">
        <v>490114</v>
      </c>
      <c r="D7320" t="s">
        <v>6190</v>
      </c>
      <c r="E7320" t="s">
        <v>1194</v>
      </c>
      <c r="F7320">
        <v>0</v>
      </c>
      <c r="G7320">
        <v>-57955131</v>
      </c>
    </row>
    <row r="7321" spans="1:7">
      <c r="A7321" t="s">
        <v>131</v>
      </c>
      <c r="B7321">
        <v>20250120</v>
      </c>
      <c r="C7321">
        <v>490114</v>
      </c>
      <c r="D7321" t="s">
        <v>6190</v>
      </c>
      <c r="E7321" t="s">
        <v>1181</v>
      </c>
      <c r="F7321">
        <v>47</v>
      </c>
      <c r="G7321">
        <v>8904524</v>
      </c>
    </row>
    <row r="7322" spans="1:7">
      <c r="A7322" t="s">
        <v>131</v>
      </c>
      <c r="B7322">
        <v>20250120</v>
      </c>
      <c r="C7322">
        <v>490114</v>
      </c>
      <c r="D7322" t="s">
        <v>6190</v>
      </c>
      <c r="E7322" t="s">
        <v>1084</v>
      </c>
      <c r="F7322">
        <v>54</v>
      </c>
      <c r="G7322">
        <v>12590371</v>
      </c>
    </row>
    <row r="7323" spans="1:7">
      <c r="A7323" t="s">
        <v>131</v>
      </c>
      <c r="B7323">
        <v>20250120</v>
      </c>
      <c r="C7323">
        <v>490114</v>
      </c>
      <c r="D7323" t="s">
        <v>6190</v>
      </c>
      <c r="E7323" t="s">
        <v>1035</v>
      </c>
      <c r="F7323">
        <v>491</v>
      </c>
      <c r="G7323">
        <v>11064117</v>
      </c>
    </row>
    <row r="7324" spans="1:7">
      <c r="A7324" t="s">
        <v>131</v>
      </c>
      <c r="B7324">
        <v>20250120</v>
      </c>
      <c r="C7324">
        <v>490114</v>
      </c>
      <c r="D7324" t="s">
        <v>6190</v>
      </c>
      <c r="E7324" t="s">
        <v>1066</v>
      </c>
      <c r="F7324">
        <v>92</v>
      </c>
      <c r="G7324">
        <v>10618502</v>
      </c>
    </row>
    <row r="7325" spans="1:7">
      <c r="A7325" t="s">
        <v>131</v>
      </c>
      <c r="B7325">
        <v>20250120</v>
      </c>
      <c r="C7325">
        <v>490114</v>
      </c>
      <c r="D7325" t="s">
        <v>6190</v>
      </c>
      <c r="E7325" t="s">
        <v>1064</v>
      </c>
      <c r="F7325">
        <v>0</v>
      </c>
      <c r="G7325">
        <v>-771255</v>
      </c>
    </row>
    <row r="7326" spans="1:7">
      <c r="A7326" t="s">
        <v>131</v>
      </c>
      <c r="B7326">
        <v>20250120</v>
      </c>
      <c r="C7326">
        <v>490114</v>
      </c>
      <c r="D7326" t="s">
        <v>6190</v>
      </c>
      <c r="E7326" t="s">
        <v>1092</v>
      </c>
      <c r="F7326">
        <v>0</v>
      </c>
      <c r="G7326">
        <v>-17321949</v>
      </c>
    </row>
    <row r="7327" spans="1:7">
      <c r="A7327" t="s">
        <v>131</v>
      </c>
      <c r="B7327">
        <v>20250120</v>
      </c>
      <c r="C7327">
        <v>490114</v>
      </c>
      <c r="D7327" t="s">
        <v>6190</v>
      </c>
      <c r="E7327" t="s">
        <v>9048</v>
      </c>
      <c r="F7327">
        <v>38</v>
      </c>
      <c r="G7327">
        <v>2178523</v>
      </c>
    </row>
    <row r="7328" spans="1:7">
      <c r="A7328" t="s">
        <v>131</v>
      </c>
      <c r="B7328">
        <v>20250120</v>
      </c>
      <c r="C7328">
        <v>490114</v>
      </c>
      <c r="D7328" t="s">
        <v>6190</v>
      </c>
      <c r="E7328" t="s">
        <v>8342</v>
      </c>
      <c r="F7328">
        <v>92</v>
      </c>
      <c r="G7328">
        <v>49630185</v>
      </c>
    </row>
    <row r="7329" spans="1:7">
      <c r="A7329" t="s">
        <v>131</v>
      </c>
      <c r="B7329">
        <v>20250120</v>
      </c>
      <c r="C7329">
        <v>490114</v>
      </c>
      <c r="D7329" t="s">
        <v>6190</v>
      </c>
      <c r="E7329" t="s">
        <v>1124</v>
      </c>
      <c r="F7329">
        <v>9</v>
      </c>
      <c r="G7329">
        <v>-135131</v>
      </c>
    </row>
    <row r="7330" spans="1:7">
      <c r="A7330" t="s">
        <v>131</v>
      </c>
      <c r="B7330">
        <v>20250120</v>
      </c>
      <c r="C7330">
        <v>490114</v>
      </c>
      <c r="D7330" t="s">
        <v>6190</v>
      </c>
      <c r="E7330" t="s">
        <v>1186</v>
      </c>
      <c r="F7330">
        <v>149</v>
      </c>
      <c r="G7330">
        <v>24311610</v>
      </c>
    </row>
    <row r="7331" spans="1:7">
      <c r="A7331" t="s">
        <v>131</v>
      </c>
      <c r="B7331">
        <v>20250120</v>
      </c>
      <c r="C7331">
        <v>490114</v>
      </c>
      <c r="D7331" t="s">
        <v>6190</v>
      </c>
      <c r="E7331" t="s">
        <v>1582</v>
      </c>
      <c r="F7331">
        <v>149</v>
      </c>
      <c r="G7331">
        <v>-455570</v>
      </c>
    </row>
    <row r="7332" spans="1:7">
      <c r="A7332" t="s">
        <v>131</v>
      </c>
      <c r="B7332">
        <v>20250120</v>
      </c>
      <c r="C7332">
        <v>490114</v>
      </c>
      <c r="D7332" t="s">
        <v>6190</v>
      </c>
      <c r="E7332" t="s">
        <v>8333</v>
      </c>
      <c r="F7332">
        <v>0</v>
      </c>
      <c r="G7332">
        <v>-407</v>
      </c>
    </row>
    <row r="7333" spans="1:7">
      <c r="A7333" t="s">
        <v>131</v>
      </c>
      <c r="B7333">
        <v>20250120</v>
      </c>
      <c r="C7333">
        <v>490114</v>
      </c>
      <c r="D7333" t="s">
        <v>6190</v>
      </c>
      <c r="E7333" t="s">
        <v>1583</v>
      </c>
      <c r="F7333">
        <v>3</v>
      </c>
      <c r="G7333">
        <v>-174682</v>
      </c>
    </row>
    <row r="7334" spans="1:7">
      <c r="A7334" t="s">
        <v>131</v>
      </c>
      <c r="B7334">
        <v>20250120</v>
      </c>
      <c r="C7334">
        <v>490114</v>
      </c>
      <c r="D7334" t="s">
        <v>6190</v>
      </c>
      <c r="E7334" t="s">
        <v>1207</v>
      </c>
      <c r="F7334">
        <v>0</v>
      </c>
      <c r="G7334">
        <v>-5596</v>
      </c>
    </row>
    <row r="7335" spans="1:7">
      <c r="A7335" t="s">
        <v>131</v>
      </c>
      <c r="B7335">
        <v>20250120</v>
      </c>
      <c r="C7335">
        <v>490114</v>
      </c>
      <c r="D7335" t="s">
        <v>6190</v>
      </c>
      <c r="E7335" t="s">
        <v>8358</v>
      </c>
      <c r="F7335">
        <v>0</v>
      </c>
      <c r="G7335">
        <v>-17691510</v>
      </c>
    </row>
    <row r="7336" spans="1:7">
      <c r="A7336" t="s">
        <v>131</v>
      </c>
      <c r="B7336">
        <v>20250121</v>
      </c>
      <c r="C7336">
        <v>490114</v>
      </c>
      <c r="D7336" t="s">
        <v>6190</v>
      </c>
      <c r="E7336" t="s">
        <v>1184</v>
      </c>
      <c r="F7336">
        <v>0</v>
      </c>
      <c r="G7336">
        <v>-339145</v>
      </c>
    </row>
    <row r="7337" spans="1:7">
      <c r="A7337" t="s">
        <v>131</v>
      </c>
      <c r="B7337">
        <v>20250121</v>
      </c>
      <c r="C7337">
        <v>490114</v>
      </c>
      <c r="D7337" t="s">
        <v>6190</v>
      </c>
      <c r="E7337" t="s">
        <v>1581</v>
      </c>
      <c r="F7337">
        <v>70</v>
      </c>
      <c r="G7337">
        <v>-22084548</v>
      </c>
    </row>
    <row r="7338" spans="1:7">
      <c r="A7338" t="s">
        <v>131</v>
      </c>
      <c r="B7338">
        <v>20250121</v>
      </c>
      <c r="C7338">
        <v>490114</v>
      </c>
      <c r="D7338" t="s">
        <v>6190</v>
      </c>
      <c r="E7338" t="s">
        <v>1085</v>
      </c>
      <c r="F7338">
        <v>0</v>
      </c>
      <c r="G7338">
        <v>-2338410</v>
      </c>
    </row>
    <row r="7339" spans="1:7">
      <c r="A7339" t="s">
        <v>131</v>
      </c>
      <c r="B7339">
        <v>20250121</v>
      </c>
      <c r="C7339">
        <v>490114</v>
      </c>
      <c r="D7339" t="s">
        <v>6190</v>
      </c>
      <c r="E7339" t="s">
        <v>1194</v>
      </c>
      <c r="F7339">
        <v>0</v>
      </c>
      <c r="G7339">
        <v>-57955131</v>
      </c>
    </row>
    <row r="7340" spans="1:7">
      <c r="A7340" t="s">
        <v>131</v>
      </c>
      <c r="B7340">
        <v>20250121</v>
      </c>
      <c r="C7340">
        <v>490114</v>
      </c>
      <c r="D7340" t="s">
        <v>6190</v>
      </c>
      <c r="E7340" t="s">
        <v>1181</v>
      </c>
      <c r="F7340">
        <v>47</v>
      </c>
      <c r="G7340">
        <v>8904571</v>
      </c>
    </row>
    <row r="7341" spans="1:7">
      <c r="A7341" t="s">
        <v>131</v>
      </c>
      <c r="B7341">
        <v>20250121</v>
      </c>
      <c r="C7341">
        <v>490114</v>
      </c>
      <c r="D7341" t="s">
        <v>6190</v>
      </c>
      <c r="E7341" t="s">
        <v>1084</v>
      </c>
      <c r="F7341">
        <v>54</v>
      </c>
      <c r="G7341">
        <v>12590425</v>
      </c>
    </row>
    <row r="7342" spans="1:7">
      <c r="A7342" t="s">
        <v>131</v>
      </c>
      <c r="B7342">
        <v>20250121</v>
      </c>
      <c r="C7342">
        <v>490114</v>
      </c>
      <c r="D7342" t="s">
        <v>6190</v>
      </c>
      <c r="E7342" t="s">
        <v>1035</v>
      </c>
      <c r="F7342">
        <v>492</v>
      </c>
      <c r="G7342">
        <v>11064609</v>
      </c>
    </row>
    <row r="7343" spans="1:7">
      <c r="A7343" t="s">
        <v>131</v>
      </c>
      <c r="B7343">
        <v>20250121</v>
      </c>
      <c r="C7343">
        <v>490114</v>
      </c>
      <c r="D7343" t="s">
        <v>6190</v>
      </c>
      <c r="E7343" t="s">
        <v>1066</v>
      </c>
      <c r="F7343">
        <v>92</v>
      </c>
      <c r="G7343">
        <v>10618594</v>
      </c>
    </row>
    <row r="7344" spans="1:7">
      <c r="A7344" t="s">
        <v>131</v>
      </c>
      <c r="B7344">
        <v>20250121</v>
      </c>
      <c r="C7344">
        <v>490114</v>
      </c>
      <c r="D7344" t="s">
        <v>6190</v>
      </c>
      <c r="E7344" t="s">
        <v>1064</v>
      </c>
      <c r="F7344">
        <v>0</v>
      </c>
      <c r="G7344">
        <v>-771255</v>
      </c>
    </row>
    <row r="7345" spans="1:7">
      <c r="A7345" t="s">
        <v>131</v>
      </c>
      <c r="B7345">
        <v>20250121</v>
      </c>
      <c r="C7345">
        <v>490114</v>
      </c>
      <c r="D7345" t="s">
        <v>6190</v>
      </c>
      <c r="E7345" t="s">
        <v>1092</v>
      </c>
      <c r="F7345">
        <v>0</v>
      </c>
      <c r="G7345">
        <v>-17321949</v>
      </c>
    </row>
    <row r="7346" spans="1:7">
      <c r="A7346" t="s">
        <v>131</v>
      </c>
      <c r="B7346">
        <v>20250121</v>
      </c>
      <c r="C7346">
        <v>490114</v>
      </c>
      <c r="D7346" t="s">
        <v>6190</v>
      </c>
      <c r="E7346" t="s">
        <v>9048</v>
      </c>
      <c r="F7346">
        <v>38</v>
      </c>
      <c r="G7346">
        <v>2178561</v>
      </c>
    </row>
    <row r="7347" spans="1:7">
      <c r="A7347" t="s">
        <v>131</v>
      </c>
      <c r="B7347">
        <v>20250121</v>
      </c>
      <c r="C7347">
        <v>490114</v>
      </c>
      <c r="D7347" t="s">
        <v>6190</v>
      </c>
      <c r="E7347" t="s">
        <v>8342</v>
      </c>
      <c r="F7347">
        <v>92</v>
      </c>
      <c r="G7347">
        <v>49630277</v>
      </c>
    </row>
    <row r="7348" spans="1:7">
      <c r="A7348" t="s">
        <v>131</v>
      </c>
      <c r="B7348">
        <v>20250121</v>
      </c>
      <c r="C7348">
        <v>490114</v>
      </c>
      <c r="D7348" t="s">
        <v>6190</v>
      </c>
      <c r="E7348" t="s">
        <v>1124</v>
      </c>
      <c r="F7348">
        <v>9</v>
      </c>
      <c r="G7348">
        <v>-135122</v>
      </c>
    </row>
    <row r="7349" spans="1:7">
      <c r="A7349" t="s">
        <v>131</v>
      </c>
      <c r="B7349">
        <v>20250121</v>
      </c>
      <c r="C7349">
        <v>490114</v>
      </c>
      <c r="D7349" t="s">
        <v>6190</v>
      </c>
      <c r="E7349" t="s">
        <v>1186</v>
      </c>
      <c r="F7349">
        <v>149</v>
      </c>
      <c r="G7349">
        <v>24311759</v>
      </c>
    </row>
    <row r="7350" spans="1:7">
      <c r="A7350" t="s">
        <v>131</v>
      </c>
      <c r="B7350">
        <v>20250121</v>
      </c>
      <c r="C7350">
        <v>490114</v>
      </c>
      <c r="D7350" t="s">
        <v>6190</v>
      </c>
      <c r="E7350" t="s">
        <v>1582</v>
      </c>
      <c r="F7350">
        <v>149</v>
      </c>
      <c r="G7350">
        <v>-455421</v>
      </c>
    </row>
    <row r="7351" spans="1:7">
      <c r="A7351" t="s">
        <v>131</v>
      </c>
      <c r="B7351">
        <v>20250121</v>
      </c>
      <c r="C7351">
        <v>490114</v>
      </c>
      <c r="D7351" t="s">
        <v>6190</v>
      </c>
      <c r="E7351" t="s">
        <v>8333</v>
      </c>
      <c r="F7351">
        <v>0</v>
      </c>
      <c r="G7351">
        <v>-407</v>
      </c>
    </row>
    <row r="7352" spans="1:7">
      <c r="A7352" t="s">
        <v>131</v>
      </c>
      <c r="B7352">
        <v>20250121</v>
      </c>
      <c r="C7352">
        <v>490114</v>
      </c>
      <c r="D7352" t="s">
        <v>6190</v>
      </c>
      <c r="E7352" t="s">
        <v>1583</v>
      </c>
      <c r="F7352">
        <v>3</v>
      </c>
      <c r="G7352">
        <v>-174679</v>
      </c>
    </row>
    <row r="7353" spans="1:7">
      <c r="A7353" t="s">
        <v>131</v>
      </c>
      <c r="B7353">
        <v>20250121</v>
      </c>
      <c r="C7353">
        <v>490114</v>
      </c>
      <c r="D7353" t="s">
        <v>6190</v>
      </c>
      <c r="E7353" t="s">
        <v>1207</v>
      </c>
      <c r="F7353">
        <v>0</v>
      </c>
      <c r="G7353">
        <v>-5596</v>
      </c>
    </row>
    <row r="7354" spans="1:7">
      <c r="A7354" t="s">
        <v>131</v>
      </c>
      <c r="B7354">
        <v>20250121</v>
      </c>
      <c r="C7354">
        <v>490114</v>
      </c>
      <c r="D7354" t="s">
        <v>6190</v>
      </c>
      <c r="E7354" t="s">
        <v>8358</v>
      </c>
      <c r="F7354">
        <v>0</v>
      </c>
      <c r="G7354">
        <v>-17691510</v>
      </c>
    </row>
    <row r="7355" spans="1:7">
      <c r="A7355" t="s">
        <v>131</v>
      </c>
      <c r="B7355">
        <v>20250122</v>
      </c>
      <c r="C7355">
        <v>490114</v>
      </c>
      <c r="D7355" t="s">
        <v>6190</v>
      </c>
      <c r="E7355" t="s">
        <v>1184</v>
      </c>
      <c r="F7355">
        <v>0</v>
      </c>
      <c r="G7355">
        <v>-339145</v>
      </c>
    </row>
    <row r="7356" spans="1:7">
      <c r="A7356" t="s">
        <v>131</v>
      </c>
      <c r="B7356">
        <v>20250122</v>
      </c>
      <c r="C7356">
        <v>490114</v>
      </c>
      <c r="D7356" t="s">
        <v>6190</v>
      </c>
      <c r="E7356" t="s">
        <v>1581</v>
      </c>
      <c r="F7356">
        <v>71</v>
      </c>
      <c r="G7356">
        <v>-22084477</v>
      </c>
    </row>
    <row r="7357" spans="1:7">
      <c r="A7357" t="s">
        <v>131</v>
      </c>
      <c r="B7357">
        <v>20250122</v>
      </c>
      <c r="C7357">
        <v>490114</v>
      </c>
      <c r="D7357" t="s">
        <v>6190</v>
      </c>
      <c r="E7357" t="s">
        <v>1085</v>
      </c>
      <c r="F7357">
        <v>0</v>
      </c>
      <c r="G7357">
        <v>-2338410</v>
      </c>
    </row>
    <row r="7358" spans="1:7">
      <c r="A7358" t="s">
        <v>131</v>
      </c>
      <c r="B7358">
        <v>20250122</v>
      </c>
      <c r="C7358">
        <v>490114</v>
      </c>
      <c r="D7358" t="s">
        <v>6190</v>
      </c>
      <c r="E7358" t="s">
        <v>1194</v>
      </c>
      <c r="F7358">
        <v>0</v>
      </c>
      <c r="G7358">
        <v>-57955131</v>
      </c>
    </row>
    <row r="7359" spans="1:7">
      <c r="A7359" t="s">
        <v>131</v>
      </c>
      <c r="B7359">
        <v>20250122</v>
      </c>
      <c r="C7359">
        <v>490114</v>
      </c>
      <c r="D7359" t="s">
        <v>6190</v>
      </c>
      <c r="E7359" t="s">
        <v>1181</v>
      </c>
      <c r="F7359">
        <v>48</v>
      </c>
      <c r="G7359">
        <v>8904619</v>
      </c>
    </row>
    <row r="7360" spans="1:7">
      <c r="A7360" t="s">
        <v>131</v>
      </c>
      <c r="B7360">
        <v>20250122</v>
      </c>
      <c r="C7360">
        <v>490114</v>
      </c>
      <c r="D7360" t="s">
        <v>6190</v>
      </c>
      <c r="E7360" t="s">
        <v>1084</v>
      </c>
      <c r="F7360">
        <v>55</v>
      </c>
      <c r="G7360">
        <v>12590480</v>
      </c>
    </row>
    <row r="7361" spans="1:7">
      <c r="A7361" t="s">
        <v>131</v>
      </c>
      <c r="B7361">
        <v>20250122</v>
      </c>
      <c r="C7361">
        <v>490114</v>
      </c>
      <c r="D7361" t="s">
        <v>6190</v>
      </c>
      <c r="E7361" t="s">
        <v>1035</v>
      </c>
      <c r="F7361">
        <v>505</v>
      </c>
      <c r="G7361">
        <v>11065114</v>
      </c>
    </row>
    <row r="7362" spans="1:7">
      <c r="A7362" t="s">
        <v>131</v>
      </c>
      <c r="B7362">
        <v>20250122</v>
      </c>
      <c r="C7362">
        <v>490114</v>
      </c>
      <c r="D7362" t="s">
        <v>6190</v>
      </c>
      <c r="E7362" t="s">
        <v>1066</v>
      </c>
      <c r="F7362">
        <v>94</v>
      </c>
      <c r="G7362">
        <v>10618688</v>
      </c>
    </row>
    <row r="7363" spans="1:7">
      <c r="A7363" t="s">
        <v>131</v>
      </c>
      <c r="B7363">
        <v>20250122</v>
      </c>
      <c r="C7363">
        <v>490114</v>
      </c>
      <c r="D7363" t="s">
        <v>6190</v>
      </c>
      <c r="E7363" t="s">
        <v>1064</v>
      </c>
      <c r="F7363">
        <v>0</v>
      </c>
      <c r="G7363">
        <v>-771255</v>
      </c>
    </row>
    <row r="7364" spans="1:7">
      <c r="A7364" t="s">
        <v>131</v>
      </c>
      <c r="B7364">
        <v>20250122</v>
      </c>
      <c r="C7364">
        <v>490114</v>
      </c>
      <c r="D7364" t="s">
        <v>6190</v>
      </c>
      <c r="E7364" t="s">
        <v>1092</v>
      </c>
      <c r="F7364">
        <v>0</v>
      </c>
      <c r="G7364">
        <v>-17321949</v>
      </c>
    </row>
    <row r="7365" spans="1:7">
      <c r="A7365" t="s">
        <v>131</v>
      </c>
      <c r="B7365">
        <v>20250122</v>
      </c>
      <c r="C7365">
        <v>490114</v>
      </c>
      <c r="D7365" t="s">
        <v>6190</v>
      </c>
      <c r="E7365" t="s">
        <v>9048</v>
      </c>
      <c r="F7365">
        <v>39</v>
      </c>
      <c r="G7365">
        <v>2178600</v>
      </c>
    </row>
    <row r="7366" spans="1:7">
      <c r="A7366" t="s">
        <v>131</v>
      </c>
      <c r="B7366">
        <v>20250122</v>
      </c>
      <c r="C7366">
        <v>490114</v>
      </c>
      <c r="D7366" t="s">
        <v>6190</v>
      </c>
      <c r="E7366" t="s">
        <v>8342</v>
      </c>
      <c r="F7366">
        <v>94</v>
      </c>
      <c r="G7366">
        <v>49630371</v>
      </c>
    </row>
    <row r="7367" spans="1:7">
      <c r="A7367" t="s">
        <v>131</v>
      </c>
      <c r="B7367">
        <v>20250122</v>
      </c>
      <c r="C7367">
        <v>490114</v>
      </c>
      <c r="D7367" t="s">
        <v>6190</v>
      </c>
      <c r="E7367" t="s">
        <v>1124</v>
      </c>
      <c r="F7367">
        <v>9</v>
      </c>
      <c r="G7367">
        <v>-135113</v>
      </c>
    </row>
    <row r="7368" spans="1:7">
      <c r="A7368" t="s">
        <v>131</v>
      </c>
      <c r="B7368">
        <v>20250122</v>
      </c>
      <c r="C7368">
        <v>490114</v>
      </c>
      <c r="D7368" t="s">
        <v>6190</v>
      </c>
      <c r="E7368" t="s">
        <v>1186</v>
      </c>
      <c r="F7368">
        <v>153</v>
      </c>
      <c r="G7368">
        <v>24311912</v>
      </c>
    </row>
    <row r="7369" spans="1:7">
      <c r="A7369" t="s">
        <v>131</v>
      </c>
      <c r="B7369">
        <v>20250122</v>
      </c>
      <c r="C7369">
        <v>490114</v>
      </c>
      <c r="D7369" t="s">
        <v>6190</v>
      </c>
      <c r="E7369" t="s">
        <v>1582</v>
      </c>
      <c r="F7369">
        <v>153</v>
      </c>
      <c r="G7369">
        <v>-455268</v>
      </c>
    </row>
    <row r="7370" spans="1:7">
      <c r="A7370" t="s">
        <v>131</v>
      </c>
      <c r="B7370">
        <v>20250122</v>
      </c>
      <c r="C7370">
        <v>490114</v>
      </c>
      <c r="D7370" t="s">
        <v>6190</v>
      </c>
      <c r="E7370" t="s">
        <v>8333</v>
      </c>
      <c r="F7370">
        <v>0</v>
      </c>
      <c r="G7370">
        <v>-407</v>
      </c>
    </row>
    <row r="7371" spans="1:7">
      <c r="A7371" t="s">
        <v>131</v>
      </c>
      <c r="B7371">
        <v>20250122</v>
      </c>
      <c r="C7371">
        <v>490114</v>
      </c>
      <c r="D7371" t="s">
        <v>6190</v>
      </c>
      <c r="E7371" t="s">
        <v>1583</v>
      </c>
      <c r="F7371">
        <v>3</v>
      </c>
      <c r="G7371">
        <v>-174676</v>
      </c>
    </row>
    <row r="7372" spans="1:7">
      <c r="A7372" t="s">
        <v>131</v>
      </c>
      <c r="B7372">
        <v>20250122</v>
      </c>
      <c r="C7372">
        <v>490114</v>
      </c>
      <c r="D7372" t="s">
        <v>6190</v>
      </c>
      <c r="E7372" t="s">
        <v>1207</v>
      </c>
      <c r="F7372">
        <v>0</v>
      </c>
      <c r="G7372">
        <v>-5596</v>
      </c>
    </row>
    <row r="7373" spans="1:7">
      <c r="A7373" t="s">
        <v>131</v>
      </c>
      <c r="B7373">
        <v>20250122</v>
      </c>
      <c r="C7373">
        <v>490114</v>
      </c>
      <c r="D7373" t="s">
        <v>6190</v>
      </c>
      <c r="E7373" t="s">
        <v>8358</v>
      </c>
      <c r="F7373">
        <v>0</v>
      </c>
      <c r="G7373">
        <v>-17691510</v>
      </c>
    </row>
    <row r="7374" spans="1:7">
      <c r="A7374" t="s">
        <v>131</v>
      </c>
      <c r="B7374">
        <v>20250123</v>
      </c>
      <c r="C7374">
        <v>490114</v>
      </c>
      <c r="D7374" t="s">
        <v>6190</v>
      </c>
      <c r="E7374" t="s">
        <v>1184</v>
      </c>
      <c r="F7374">
        <v>0</v>
      </c>
      <c r="G7374">
        <v>-339145</v>
      </c>
    </row>
    <row r="7375" spans="1:7">
      <c r="A7375" t="s">
        <v>131</v>
      </c>
      <c r="B7375">
        <v>20250123</v>
      </c>
      <c r="C7375">
        <v>490114</v>
      </c>
      <c r="D7375" t="s">
        <v>6190</v>
      </c>
      <c r="E7375" t="s">
        <v>1581</v>
      </c>
      <c r="F7375">
        <v>70</v>
      </c>
      <c r="G7375">
        <v>-22084407</v>
      </c>
    </row>
    <row r="7376" spans="1:7">
      <c r="A7376" t="s">
        <v>131</v>
      </c>
      <c r="B7376">
        <v>20250123</v>
      </c>
      <c r="C7376">
        <v>490114</v>
      </c>
      <c r="D7376" t="s">
        <v>6190</v>
      </c>
      <c r="E7376" t="s">
        <v>1085</v>
      </c>
      <c r="F7376">
        <v>0</v>
      </c>
      <c r="G7376">
        <v>-2338410</v>
      </c>
    </row>
    <row r="7377" spans="1:7">
      <c r="A7377" t="s">
        <v>131</v>
      </c>
      <c r="B7377">
        <v>20250123</v>
      </c>
      <c r="C7377">
        <v>490114</v>
      </c>
      <c r="D7377" t="s">
        <v>6190</v>
      </c>
      <c r="E7377" t="s">
        <v>1194</v>
      </c>
      <c r="F7377">
        <v>0</v>
      </c>
      <c r="G7377">
        <v>-57955131</v>
      </c>
    </row>
    <row r="7378" spans="1:7">
      <c r="A7378" t="s">
        <v>131</v>
      </c>
      <c r="B7378">
        <v>20250123</v>
      </c>
      <c r="C7378">
        <v>490114</v>
      </c>
      <c r="D7378" t="s">
        <v>6190</v>
      </c>
      <c r="E7378" t="s">
        <v>1181</v>
      </c>
      <c r="F7378">
        <v>47</v>
      </c>
      <c r="G7378">
        <v>8904666</v>
      </c>
    </row>
    <row r="7379" spans="1:7">
      <c r="A7379" t="s">
        <v>131</v>
      </c>
      <c r="B7379">
        <v>20250123</v>
      </c>
      <c r="C7379">
        <v>490114</v>
      </c>
      <c r="D7379" t="s">
        <v>6190</v>
      </c>
      <c r="E7379" t="s">
        <v>1084</v>
      </c>
      <c r="F7379">
        <v>54</v>
      </c>
      <c r="G7379">
        <v>12590534</v>
      </c>
    </row>
    <row r="7380" spans="1:7">
      <c r="A7380" t="s">
        <v>131</v>
      </c>
      <c r="B7380">
        <v>20250123</v>
      </c>
      <c r="C7380">
        <v>490114</v>
      </c>
      <c r="D7380" t="s">
        <v>6190</v>
      </c>
      <c r="E7380" t="s">
        <v>1035</v>
      </c>
      <c r="F7380">
        <v>492</v>
      </c>
      <c r="G7380">
        <v>11065606</v>
      </c>
    </row>
    <row r="7381" spans="1:7">
      <c r="A7381" t="s">
        <v>131</v>
      </c>
      <c r="B7381">
        <v>20250123</v>
      </c>
      <c r="C7381">
        <v>490114</v>
      </c>
      <c r="D7381" t="s">
        <v>6190</v>
      </c>
      <c r="E7381" t="s">
        <v>1066</v>
      </c>
      <c r="F7381">
        <v>92</v>
      </c>
      <c r="G7381">
        <v>10618780</v>
      </c>
    </row>
    <row r="7382" spans="1:7">
      <c r="A7382" t="s">
        <v>131</v>
      </c>
      <c r="B7382">
        <v>20250123</v>
      </c>
      <c r="C7382">
        <v>490114</v>
      </c>
      <c r="D7382" t="s">
        <v>6190</v>
      </c>
      <c r="E7382" t="s">
        <v>1064</v>
      </c>
      <c r="F7382">
        <v>0</v>
      </c>
      <c r="G7382">
        <v>-771255</v>
      </c>
    </row>
    <row r="7383" spans="1:7">
      <c r="A7383" t="s">
        <v>131</v>
      </c>
      <c r="B7383">
        <v>20250123</v>
      </c>
      <c r="C7383">
        <v>490114</v>
      </c>
      <c r="D7383" t="s">
        <v>6190</v>
      </c>
      <c r="E7383" t="s">
        <v>1092</v>
      </c>
      <c r="F7383">
        <v>0</v>
      </c>
      <c r="G7383">
        <v>-17321949</v>
      </c>
    </row>
    <row r="7384" spans="1:7">
      <c r="A7384" t="s">
        <v>131</v>
      </c>
      <c r="B7384">
        <v>20250123</v>
      </c>
      <c r="C7384">
        <v>490114</v>
      </c>
      <c r="D7384" t="s">
        <v>6190</v>
      </c>
      <c r="E7384" t="s">
        <v>9048</v>
      </c>
      <c r="F7384">
        <v>38</v>
      </c>
      <c r="G7384">
        <v>2178638</v>
      </c>
    </row>
    <row r="7385" spans="1:7">
      <c r="A7385" t="s">
        <v>131</v>
      </c>
      <c r="B7385">
        <v>20250123</v>
      </c>
      <c r="C7385">
        <v>490114</v>
      </c>
      <c r="D7385" t="s">
        <v>6190</v>
      </c>
      <c r="E7385" t="s">
        <v>8342</v>
      </c>
      <c r="F7385">
        <v>92</v>
      </c>
      <c r="G7385">
        <v>49630463</v>
      </c>
    </row>
    <row r="7386" spans="1:7">
      <c r="A7386" t="s">
        <v>131</v>
      </c>
      <c r="B7386">
        <v>20250123</v>
      </c>
      <c r="C7386">
        <v>490114</v>
      </c>
      <c r="D7386" t="s">
        <v>6190</v>
      </c>
      <c r="E7386" t="s">
        <v>1124</v>
      </c>
      <c r="F7386">
        <v>9</v>
      </c>
      <c r="G7386">
        <v>-135104</v>
      </c>
    </row>
    <row r="7387" spans="1:7">
      <c r="A7387" t="s">
        <v>131</v>
      </c>
      <c r="B7387">
        <v>20250123</v>
      </c>
      <c r="C7387">
        <v>490114</v>
      </c>
      <c r="D7387" t="s">
        <v>6190</v>
      </c>
      <c r="E7387" t="s">
        <v>1186</v>
      </c>
      <c r="F7387">
        <v>149</v>
      </c>
      <c r="G7387">
        <v>24312061</v>
      </c>
    </row>
    <row r="7388" spans="1:7">
      <c r="A7388" t="s">
        <v>131</v>
      </c>
      <c r="B7388">
        <v>20250123</v>
      </c>
      <c r="C7388">
        <v>490114</v>
      </c>
      <c r="D7388" t="s">
        <v>6190</v>
      </c>
      <c r="E7388" t="s">
        <v>1582</v>
      </c>
      <c r="F7388">
        <v>149</v>
      </c>
      <c r="G7388">
        <v>-455119</v>
      </c>
    </row>
    <row r="7389" spans="1:7">
      <c r="A7389" t="s">
        <v>131</v>
      </c>
      <c r="B7389">
        <v>20250123</v>
      </c>
      <c r="C7389">
        <v>490114</v>
      </c>
      <c r="D7389" t="s">
        <v>6190</v>
      </c>
      <c r="E7389" t="s">
        <v>8333</v>
      </c>
      <c r="F7389">
        <v>0</v>
      </c>
      <c r="G7389">
        <v>-407</v>
      </c>
    </row>
    <row r="7390" spans="1:7">
      <c r="A7390" t="s">
        <v>131</v>
      </c>
      <c r="B7390">
        <v>20250123</v>
      </c>
      <c r="C7390">
        <v>490114</v>
      </c>
      <c r="D7390" t="s">
        <v>6190</v>
      </c>
      <c r="E7390" t="s">
        <v>1583</v>
      </c>
      <c r="F7390">
        <v>3</v>
      </c>
      <c r="G7390">
        <v>-174673</v>
      </c>
    </row>
    <row r="7391" spans="1:7">
      <c r="A7391" t="s">
        <v>131</v>
      </c>
      <c r="B7391">
        <v>20250123</v>
      </c>
      <c r="C7391">
        <v>490114</v>
      </c>
      <c r="D7391" t="s">
        <v>6190</v>
      </c>
      <c r="E7391" t="s">
        <v>1207</v>
      </c>
      <c r="F7391">
        <v>0</v>
      </c>
      <c r="G7391">
        <v>-5596</v>
      </c>
    </row>
    <row r="7392" spans="1:7">
      <c r="A7392" t="s">
        <v>131</v>
      </c>
      <c r="B7392">
        <v>20250123</v>
      </c>
      <c r="C7392">
        <v>490114</v>
      </c>
      <c r="D7392" t="s">
        <v>6190</v>
      </c>
      <c r="E7392" t="s">
        <v>8358</v>
      </c>
      <c r="F7392">
        <v>0</v>
      </c>
      <c r="G7392">
        <v>-17691510</v>
      </c>
    </row>
    <row r="7393" spans="1:7">
      <c r="A7393" t="s">
        <v>131</v>
      </c>
      <c r="B7393">
        <v>20250124</v>
      </c>
      <c r="C7393">
        <v>490114</v>
      </c>
      <c r="D7393" t="s">
        <v>6190</v>
      </c>
      <c r="E7393" t="s">
        <v>1184</v>
      </c>
      <c r="F7393">
        <v>0</v>
      </c>
      <c r="G7393">
        <v>-339145</v>
      </c>
    </row>
    <row r="7394" spans="1:7">
      <c r="A7394" t="s">
        <v>131</v>
      </c>
      <c r="B7394">
        <v>20250124</v>
      </c>
      <c r="C7394">
        <v>490114</v>
      </c>
      <c r="D7394" t="s">
        <v>6190</v>
      </c>
      <c r="E7394" t="s">
        <v>1581</v>
      </c>
      <c r="F7394">
        <v>70</v>
      </c>
      <c r="G7394">
        <v>-22084337</v>
      </c>
    </row>
    <row r="7395" spans="1:7">
      <c r="A7395" t="s">
        <v>131</v>
      </c>
      <c r="B7395">
        <v>20250124</v>
      </c>
      <c r="C7395">
        <v>490114</v>
      </c>
      <c r="D7395" t="s">
        <v>6190</v>
      </c>
      <c r="E7395" t="s">
        <v>1085</v>
      </c>
      <c r="F7395">
        <v>0</v>
      </c>
      <c r="G7395">
        <v>-2338410</v>
      </c>
    </row>
    <row r="7396" spans="1:7">
      <c r="A7396" t="s">
        <v>131</v>
      </c>
      <c r="B7396">
        <v>20250124</v>
      </c>
      <c r="C7396">
        <v>490114</v>
      </c>
      <c r="D7396" t="s">
        <v>6190</v>
      </c>
      <c r="E7396" t="s">
        <v>1194</v>
      </c>
      <c r="F7396">
        <v>0</v>
      </c>
      <c r="G7396">
        <v>-57955131</v>
      </c>
    </row>
    <row r="7397" spans="1:7">
      <c r="A7397" t="s">
        <v>131</v>
      </c>
      <c r="B7397">
        <v>20250124</v>
      </c>
      <c r="C7397">
        <v>490114</v>
      </c>
      <c r="D7397" t="s">
        <v>6190</v>
      </c>
      <c r="E7397" t="s">
        <v>1181</v>
      </c>
      <c r="F7397">
        <v>48</v>
      </c>
      <c r="G7397">
        <v>8904714</v>
      </c>
    </row>
    <row r="7398" spans="1:7">
      <c r="A7398" t="s">
        <v>131</v>
      </c>
      <c r="B7398">
        <v>20250124</v>
      </c>
      <c r="C7398">
        <v>490114</v>
      </c>
      <c r="D7398" t="s">
        <v>6190</v>
      </c>
      <c r="E7398" t="s">
        <v>1084</v>
      </c>
      <c r="F7398">
        <v>54</v>
      </c>
      <c r="G7398">
        <v>12590588</v>
      </c>
    </row>
    <row r="7399" spans="1:7">
      <c r="A7399" t="s">
        <v>131</v>
      </c>
      <c r="B7399">
        <v>20250124</v>
      </c>
      <c r="C7399">
        <v>490114</v>
      </c>
      <c r="D7399" t="s">
        <v>6190</v>
      </c>
      <c r="E7399" t="s">
        <v>1035</v>
      </c>
      <c r="F7399">
        <v>499</v>
      </c>
      <c r="G7399">
        <v>11066105</v>
      </c>
    </row>
    <row r="7400" spans="1:7">
      <c r="A7400" t="s">
        <v>131</v>
      </c>
      <c r="B7400">
        <v>20250124</v>
      </c>
      <c r="C7400">
        <v>490114</v>
      </c>
      <c r="D7400" t="s">
        <v>6190</v>
      </c>
      <c r="E7400" t="s">
        <v>1066</v>
      </c>
      <c r="F7400">
        <v>93</v>
      </c>
      <c r="G7400">
        <v>10618873</v>
      </c>
    </row>
    <row r="7401" spans="1:7">
      <c r="A7401" t="s">
        <v>131</v>
      </c>
      <c r="B7401">
        <v>20250124</v>
      </c>
      <c r="C7401">
        <v>490114</v>
      </c>
      <c r="D7401" t="s">
        <v>6190</v>
      </c>
      <c r="E7401" t="s">
        <v>1064</v>
      </c>
      <c r="F7401">
        <v>0</v>
      </c>
      <c r="G7401">
        <v>-771255</v>
      </c>
    </row>
    <row r="7402" spans="1:7">
      <c r="A7402" t="s">
        <v>131</v>
      </c>
      <c r="B7402">
        <v>20250124</v>
      </c>
      <c r="C7402">
        <v>490114</v>
      </c>
      <c r="D7402" t="s">
        <v>6190</v>
      </c>
      <c r="E7402" t="s">
        <v>1092</v>
      </c>
      <c r="F7402">
        <v>0</v>
      </c>
      <c r="G7402">
        <v>-17321949</v>
      </c>
    </row>
    <row r="7403" spans="1:7">
      <c r="A7403" t="s">
        <v>131</v>
      </c>
      <c r="B7403">
        <v>20250124</v>
      </c>
      <c r="C7403">
        <v>490114</v>
      </c>
      <c r="D7403" t="s">
        <v>6190</v>
      </c>
      <c r="E7403" t="s">
        <v>9048</v>
      </c>
      <c r="F7403">
        <v>38</v>
      </c>
      <c r="G7403">
        <v>2178676</v>
      </c>
    </row>
    <row r="7404" spans="1:7">
      <c r="A7404" t="s">
        <v>131</v>
      </c>
      <c r="B7404">
        <v>20250124</v>
      </c>
      <c r="C7404">
        <v>490114</v>
      </c>
      <c r="D7404" t="s">
        <v>6190</v>
      </c>
      <c r="E7404" t="s">
        <v>8342</v>
      </c>
      <c r="F7404">
        <v>93</v>
      </c>
      <c r="G7404">
        <v>49630556</v>
      </c>
    </row>
    <row r="7405" spans="1:7">
      <c r="A7405" t="s">
        <v>131</v>
      </c>
      <c r="B7405">
        <v>20250124</v>
      </c>
      <c r="C7405">
        <v>490114</v>
      </c>
      <c r="D7405" t="s">
        <v>6190</v>
      </c>
      <c r="E7405" t="s">
        <v>1124</v>
      </c>
      <c r="F7405">
        <v>9</v>
      </c>
      <c r="G7405">
        <v>-135095</v>
      </c>
    </row>
    <row r="7406" spans="1:7">
      <c r="A7406" t="s">
        <v>131</v>
      </c>
      <c r="B7406">
        <v>20250124</v>
      </c>
      <c r="C7406">
        <v>490114</v>
      </c>
      <c r="D7406" t="s">
        <v>6190</v>
      </c>
      <c r="E7406" t="s">
        <v>1186</v>
      </c>
      <c r="F7406">
        <v>151</v>
      </c>
      <c r="G7406">
        <v>24312212</v>
      </c>
    </row>
    <row r="7407" spans="1:7">
      <c r="A7407" t="s">
        <v>131</v>
      </c>
      <c r="B7407">
        <v>20250124</v>
      </c>
      <c r="C7407">
        <v>490114</v>
      </c>
      <c r="D7407" t="s">
        <v>6190</v>
      </c>
      <c r="E7407" t="s">
        <v>1582</v>
      </c>
      <c r="F7407">
        <v>151</v>
      </c>
      <c r="G7407">
        <v>-454968</v>
      </c>
    </row>
    <row r="7408" spans="1:7">
      <c r="A7408" t="s">
        <v>131</v>
      </c>
      <c r="B7408">
        <v>20250124</v>
      </c>
      <c r="C7408">
        <v>490114</v>
      </c>
      <c r="D7408" t="s">
        <v>6190</v>
      </c>
      <c r="E7408" t="s">
        <v>8333</v>
      </c>
      <c r="F7408">
        <v>0</v>
      </c>
      <c r="G7408">
        <v>-407</v>
      </c>
    </row>
    <row r="7409" spans="1:7">
      <c r="A7409" t="s">
        <v>131</v>
      </c>
      <c r="B7409">
        <v>20250124</v>
      </c>
      <c r="C7409">
        <v>490114</v>
      </c>
      <c r="D7409" t="s">
        <v>6190</v>
      </c>
      <c r="E7409" t="s">
        <v>1583</v>
      </c>
      <c r="F7409">
        <v>3</v>
      </c>
      <c r="G7409">
        <v>-174670</v>
      </c>
    </row>
    <row r="7410" spans="1:7">
      <c r="A7410" t="s">
        <v>131</v>
      </c>
      <c r="B7410">
        <v>20250124</v>
      </c>
      <c r="C7410">
        <v>490114</v>
      </c>
      <c r="D7410" t="s">
        <v>6190</v>
      </c>
      <c r="E7410" t="s">
        <v>1207</v>
      </c>
      <c r="F7410">
        <v>0</v>
      </c>
      <c r="G7410">
        <v>-5596</v>
      </c>
    </row>
    <row r="7411" spans="1:7">
      <c r="A7411" t="s">
        <v>131</v>
      </c>
      <c r="B7411">
        <v>20250124</v>
      </c>
      <c r="C7411">
        <v>490114</v>
      </c>
      <c r="D7411" t="s">
        <v>6190</v>
      </c>
      <c r="E7411" t="s">
        <v>8358</v>
      </c>
      <c r="F7411">
        <v>0</v>
      </c>
      <c r="G7411">
        <v>-17691510</v>
      </c>
    </row>
    <row r="7412" spans="1:7">
      <c r="A7412" t="s">
        <v>131</v>
      </c>
      <c r="B7412">
        <v>20250125</v>
      </c>
      <c r="C7412">
        <v>490114</v>
      </c>
      <c r="D7412" t="s">
        <v>6190</v>
      </c>
      <c r="E7412" t="s">
        <v>1184</v>
      </c>
      <c r="F7412">
        <v>0</v>
      </c>
      <c r="G7412">
        <v>-339145</v>
      </c>
    </row>
    <row r="7413" spans="1:7">
      <c r="A7413" t="s">
        <v>131</v>
      </c>
      <c r="B7413">
        <v>20250125</v>
      </c>
      <c r="C7413">
        <v>490114</v>
      </c>
      <c r="D7413" t="s">
        <v>6190</v>
      </c>
      <c r="E7413" t="s">
        <v>1581</v>
      </c>
      <c r="F7413">
        <v>70</v>
      </c>
      <c r="G7413">
        <v>-22084267</v>
      </c>
    </row>
    <row r="7414" spans="1:7">
      <c r="A7414" t="s">
        <v>131</v>
      </c>
      <c r="B7414">
        <v>20250125</v>
      </c>
      <c r="C7414">
        <v>490114</v>
      </c>
      <c r="D7414" t="s">
        <v>6190</v>
      </c>
      <c r="E7414" t="s">
        <v>1085</v>
      </c>
      <c r="F7414">
        <v>0</v>
      </c>
      <c r="G7414">
        <v>-2338410</v>
      </c>
    </row>
    <row r="7415" spans="1:7">
      <c r="A7415" t="s">
        <v>131</v>
      </c>
      <c r="B7415">
        <v>20250125</v>
      </c>
      <c r="C7415">
        <v>490114</v>
      </c>
      <c r="D7415" t="s">
        <v>6190</v>
      </c>
      <c r="E7415" t="s">
        <v>1194</v>
      </c>
      <c r="F7415">
        <v>0</v>
      </c>
      <c r="G7415">
        <v>-57955131</v>
      </c>
    </row>
    <row r="7416" spans="1:7">
      <c r="A7416" t="s">
        <v>131</v>
      </c>
      <c r="B7416">
        <v>20250125</v>
      </c>
      <c r="C7416">
        <v>490114</v>
      </c>
      <c r="D7416" t="s">
        <v>6190</v>
      </c>
      <c r="E7416" t="s">
        <v>1181</v>
      </c>
      <c r="F7416">
        <v>48</v>
      </c>
      <c r="G7416">
        <v>8904762</v>
      </c>
    </row>
    <row r="7417" spans="1:7">
      <c r="A7417" t="s">
        <v>131</v>
      </c>
      <c r="B7417">
        <v>20250125</v>
      </c>
      <c r="C7417">
        <v>490114</v>
      </c>
      <c r="D7417" t="s">
        <v>6190</v>
      </c>
      <c r="E7417" t="s">
        <v>1084</v>
      </c>
      <c r="F7417">
        <v>54</v>
      </c>
      <c r="G7417">
        <v>12590642</v>
      </c>
    </row>
    <row r="7418" spans="1:7">
      <c r="A7418" t="s">
        <v>131</v>
      </c>
      <c r="B7418">
        <v>20250125</v>
      </c>
      <c r="C7418">
        <v>490114</v>
      </c>
      <c r="D7418" t="s">
        <v>6190</v>
      </c>
      <c r="E7418" t="s">
        <v>1035</v>
      </c>
      <c r="F7418">
        <v>499</v>
      </c>
      <c r="G7418">
        <v>11066604</v>
      </c>
    </row>
    <row r="7419" spans="1:7">
      <c r="A7419" t="s">
        <v>131</v>
      </c>
      <c r="B7419">
        <v>20250125</v>
      </c>
      <c r="C7419">
        <v>490114</v>
      </c>
      <c r="D7419" t="s">
        <v>6190</v>
      </c>
      <c r="E7419" t="s">
        <v>1066</v>
      </c>
      <c r="F7419">
        <v>93</v>
      </c>
      <c r="G7419">
        <v>10618966</v>
      </c>
    </row>
    <row r="7420" spans="1:7">
      <c r="A7420" t="s">
        <v>131</v>
      </c>
      <c r="B7420">
        <v>20250125</v>
      </c>
      <c r="C7420">
        <v>490114</v>
      </c>
      <c r="D7420" t="s">
        <v>6190</v>
      </c>
      <c r="E7420" t="s">
        <v>1064</v>
      </c>
      <c r="F7420">
        <v>0</v>
      </c>
      <c r="G7420">
        <v>-771255</v>
      </c>
    </row>
    <row r="7421" spans="1:7">
      <c r="A7421" t="s">
        <v>131</v>
      </c>
      <c r="B7421">
        <v>20250125</v>
      </c>
      <c r="C7421">
        <v>490114</v>
      </c>
      <c r="D7421" t="s">
        <v>6190</v>
      </c>
      <c r="E7421" t="s">
        <v>1092</v>
      </c>
      <c r="F7421">
        <v>0</v>
      </c>
      <c r="G7421">
        <v>-17321949</v>
      </c>
    </row>
    <row r="7422" spans="1:7">
      <c r="A7422" t="s">
        <v>131</v>
      </c>
      <c r="B7422">
        <v>20250125</v>
      </c>
      <c r="C7422">
        <v>490114</v>
      </c>
      <c r="D7422" t="s">
        <v>6190</v>
      </c>
      <c r="E7422" t="s">
        <v>9048</v>
      </c>
      <c r="F7422">
        <v>38</v>
      </c>
      <c r="G7422">
        <v>2178714</v>
      </c>
    </row>
    <row r="7423" spans="1:7">
      <c r="A7423" t="s">
        <v>131</v>
      </c>
      <c r="B7423">
        <v>20250125</v>
      </c>
      <c r="C7423">
        <v>490114</v>
      </c>
      <c r="D7423" t="s">
        <v>6190</v>
      </c>
      <c r="E7423" t="s">
        <v>8342</v>
      </c>
      <c r="F7423">
        <v>93</v>
      </c>
      <c r="G7423">
        <v>49630649</v>
      </c>
    </row>
    <row r="7424" spans="1:7">
      <c r="A7424" t="s">
        <v>131</v>
      </c>
      <c r="B7424">
        <v>20250125</v>
      </c>
      <c r="C7424">
        <v>490114</v>
      </c>
      <c r="D7424" t="s">
        <v>6190</v>
      </c>
      <c r="E7424" t="s">
        <v>1124</v>
      </c>
      <c r="F7424">
        <v>9</v>
      </c>
      <c r="G7424">
        <v>-135086</v>
      </c>
    </row>
    <row r="7425" spans="1:7">
      <c r="A7425" t="s">
        <v>131</v>
      </c>
      <c r="B7425">
        <v>20250125</v>
      </c>
      <c r="C7425">
        <v>490114</v>
      </c>
      <c r="D7425" t="s">
        <v>6190</v>
      </c>
      <c r="E7425" t="s">
        <v>1186</v>
      </c>
      <c r="F7425">
        <v>151</v>
      </c>
      <c r="G7425">
        <v>24312363</v>
      </c>
    </row>
    <row r="7426" spans="1:7">
      <c r="A7426" t="s">
        <v>131</v>
      </c>
      <c r="B7426">
        <v>20250125</v>
      </c>
      <c r="C7426">
        <v>490114</v>
      </c>
      <c r="D7426" t="s">
        <v>6190</v>
      </c>
      <c r="E7426" t="s">
        <v>1582</v>
      </c>
      <c r="F7426">
        <v>151</v>
      </c>
      <c r="G7426">
        <v>-454817</v>
      </c>
    </row>
    <row r="7427" spans="1:7">
      <c r="A7427" t="s">
        <v>131</v>
      </c>
      <c r="B7427">
        <v>20250125</v>
      </c>
      <c r="C7427">
        <v>490114</v>
      </c>
      <c r="D7427" t="s">
        <v>6190</v>
      </c>
      <c r="E7427" t="s">
        <v>8333</v>
      </c>
      <c r="F7427">
        <v>0</v>
      </c>
      <c r="G7427">
        <v>-407</v>
      </c>
    </row>
    <row r="7428" spans="1:7">
      <c r="A7428" t="s">
        <v>131</v>
      </c>
      <c r="B7428">
        <v>20250125</v>
      </c>
      <c r="C7428">
        <v>490114</v>
      </c>
      <c r="D7428" t="s">
        <v>6190</v>
      </c>
      <c r="E7428" t="s">
        <v>1583</v>
      </c>
      <c r="F7428">
        <v>3</v>
      </c>
      <c r="G7428">
        <v>-174667</v>
      </c>
    </row>
    <row r="7429" spans="1:7">
      <c r="A7429" t="s">
        <v>131</v>
      </c>
      <c r="B7429">
        <v>20250125</v>
      </c>
      <c r="C7429">
        <v>490114</v>
      </c>
      <c r="D7429" t="s">
        <v>6190</v>
      </c>
      <c r="E7429" t="s">
        <v>1207</v>
      </c>
      <c r="F7429">
        <v>0</v>
      </c>
      <c r="G7429">
        <v>-5596</v>
      </c>
    </row>
    <row r="7430" spans="1:7">
      <c r="A7430" t="s">
        <v>131</v>
      </c>
      <c r="B7430">
        <v>20250125</v>
      </c>
      <c r="C7430">
        <v>490114</v>
      </c>
      <c r="D7430" t="s">
        <v>6190</v>
      </c>
      <c r="E7430" t="s">
        <v>8358</v>
      </c>
      <c r="F7430">
        <v>0</v>
      </c>
      <c r="G7430">
        <v>-17691510</v>
      </c>
    </row>
    <row r="7431" spans="1:7">
      <c r="A7431" t="s">
        <v>131</v>
      </c>
      <c r="B7431">
        <v>20250126</v>
      </c>
      <c r="C7431">
        <v>490114</v>
      </c>
      <c r="D7431" t="s">
        <v>6190</v>
      </c>
      <c r="E7431" t="s">
        <v>1184</v>
      </c>
      <c r="F7431">
        <v>0</v>
      </c>
      <c r="G7431">
        <v>-339145</v>
      </c>
    </row>
    <row r="7432" spans="1:7">
      <c r="A7432" t="s">
        <v>131</v>
      </c>
      <c r="B7432">
        <v>20250126</v>
      </c>
      <c r="C7432">
        <v>490114</v>
      </c>
      <c r="D7432" t="s">
        <v>6190</v>
      </c>
      <c r="E7432" t="s">
        <v>1581</v>
      </c>
      <c r="F7432">
        <v>70</v>
      </c>
      <c r="G7432">
        <v>-22084197</v>
      </c>
    </row>
    <row r="7433" spans="1:7">
      <c r="A7433" t="s">
        <v>131</v>
      </c>
      <c r="B7433">
        <v>20250126</v>
      </c>
      <c r="C7433">
        <v>490114</v>
      </c>
      <c r="D7433" t="s">
        <v>6190</v>
      </c>
      <c r="E7433" t="s">
        <v>1085</v>
      </c>
      <c r="F7433">
        <v>0</v>
      </c>
      <c r="G7433">
        <v>-2338410</v>
      </c>
    </row>
    <row r="7434" spans="1:7">
      <c r="A7434" t="s">
        <v>131</v>
      </c>
      <c r="B7434">
        <v>20250126</v>
      </c>
      <c r="C7434">
        <v>490114</v>
      </c>
      <c r="D7434" t="s">
        <v>6190</v>
      </c>
      <c r="E7434" t="s">
        <v>1194</v>
      </c>
      <c r="F7434">
        <v>0</v>
      </c>
      <c r="G7434">
        <v>-57955131</v>
      </c>
    </row>
    <row r="7435" spans="1:7">
      <c r="A7435" t="s">
        <v>131</v>
      </c>
      <c r="B7435">
        <v>20250126</v>
      </c>
      <c r="C7435">
        <v>490114</v>
      </c>
      <c r="D7435" t="s">
        <v>6190</v>
      </c>
      <c r="E7435" t="s">
        <v>1181</v>
      </c>
      <c r="F7435">
        <v>48</v>
      </c>
      <c r="G7435">
        <v>8904810</v>
      </c>
    </row>
    <row r="7436" spans="1:7">
      <c r="A7436" t="s">
        <v>131</v>
      </c>
      <c r="B7436">
        <v>20250126</v>
      </c>
      <c r="C7436">
        <v>490114</v>
      </c>
      <c r="D7436" t="s">
        <v>6190</v>
      </c>
      <c r="E7436" t="s">
        <v>1084</v>
      </c>
      <c r="F7436">
        <v>54</v>
      </c>
      <c r="G7436">
        <v>12590696</v>
      </c>
    </row>
    <row r="7437" spans="1:7">
      <c r="A7437" t="s">
        <v>131</v>
      </c>
      <c r="B7437">
        <v>20250126</v>
      </c>
      <c r="C7437">
        <v>490114</v>
      </c>
      <c r="D7437" t="s">
        <v>6190</v>
      </c>
      <c r="E7437" t="s">
        <v>1035</v>
      </c>
      <c r="F7437">
        <v>499</v>
      </c>
      <c r="G7437">
        <v>11067103</v>
      </c>
    </row>
    <row r="7438" spans="1:7">
      <c r="A7438" t="s">
        <v>131</v>
      </c>
      <c r="B7438">
        <v>20250126</v>
      </c>
      <c r="C7438">
        <v>490114</v>
      </c>
      <c r="D7438" t="s">
        <v>6190</v>
      </c>
      <c r="E7438" t="s">
        <v>1066</v>
      </c>
      <c r="F7438">
        <v>93</v>
      </c>
      <c r="G7438">
        <v>10619059</v>
      </c>
    </row>
    <row r="7439" spans="1:7">
      <c r="A7439" t="s">
        <v>131</v>
      </c>
      <c r="B7439">
        <v>20250126</v>
      </c>
      <c r="C7439">
        <v>490114</v>
      </c>
      <c r="D7439" t="s">
        <v>6190</v>
      </c>
      <c r="E7439" t="s">
        <v>1064</v>
      </c>
      <c r="F7439">
        <v>0</v>
      </c>
      <c r="G7439">
        <v>-771255</v>
      </c>
    </row>
    <row r="7440" spans="1:7">
      <c r="A7440" t="s">
        <v>131</v>
      </c>
      <c r="B7440">
        <v>20250126</v>
      </c>
      <c r="C7440">
        <v>490114</v>
      </c>
      <c r="D7440" t="s">
        <v>6190</v>
      </c>
      <c r="E7440" t="s">
        <v>1092</v>
      </c>
      <c r="F7440">
        <v>0</v>
      </c>
      <c r="G7440">
        <v>-17321949</v>
      </c>
    </row>
    <row r="7441" spans="1:7">
      <c r="A7441" t="s">
        <v>131</v>
      </c>
      <c r="B7441">
        <v>20250126</v>
      </c>
      <c r="C7441">
        <v>490114</v>
      </c>
      <c r="D7441" t="s">
        <v>6190</v>
      </c>
      <c r="E7441" t="s">
        <v>9048</v>
      </c>
      <c r="F7441">
        <v>38</v>
      </c>
      <c r="G7441">
        <v>2178752</v>
      </c>
    </row>
    <row r="7442" spans="1:7">
      <c r="A7442" t="s">
        <v>131</v>
      </c>
      <c r="B7442">
        <v>20250126</v>
      </c>
      <c r="C7442">
        <v>490114</v>
      </c>
      <c r="D7442" t="s">
        <v>6190</v>
      </c>
      <c r="E7442" t="s">
        <v>8342</v>
      </c>
      <c r="F7442">
        <v>93</v>
      </c>
      <c r="G7442">
        <v>49630742</v>
      </c>
    </row>
    <row r="7443" spans="1:7">
      <c r="A7443" t="s">
        <v>131</v>
      </c>
      <c r="B7443">
        <v>20250126</v>
      </c>
      <c r="C7443">
        <v>490114</v>
      </c>
      <c r="D7443" t="s">
        <v>6190</v>
      </c>
      <c r="E7443" t="s">
        <v>1124</v>
      </c>
      <c r="F7443">
        <v>9</v>
      </c>
      <c r="G7443">
        <v>-135077</v>
      </c>
    </row>
    <row r="7444" spans="1:7">
      <c r="A7444" t="s">
        <v>131</v>
      </c>
      <c r="B7444">
        <v>20250126</v>
      </c>
      <c r="C7444">
        <v>490114</v>
      </c>
      <c r="D7444" t="s">
        <v>6190</v>
      </c>
      <c r="E7444" t="s">
        <v>1186</v>
      </c>
      <c r="F7444">
        <v>151</v>
      </c>
      <c r="G7444">
        <v>24312514</v>
      </c>
    </row>
    <row r="7445" spans="1:7">
      <c r="A7445" t="s">
        <v>131</v>
      </c>
      <c r="B7445">
        <v>20250126</v>
      </c>
      <c r="C7445">
        <v>490114</v>
      </c>
      <c r="D7445" t="s">
        <v>6190</v>
      </c>
      <c r="E7445" t="s">
        <v>1582</v>
      </c>
      <c r="F7445">
        <v>151</v>
      </c>
      <c r="G7445">
        <v>-454666</v>
      </c>
    </row>
    <row r="7446" spans="1:7">
      <c r="A7446" t="s">
        <v>131</v>
      </c>
      <c r="B7446">
        <v>20250126</v>
      </c>
      <c r="C7446">
        <v>490114</v>
      </c>
      <c r="D7446" t="s">
        <v>6190</v>
      </c>
      <c r="E7446" t="s">
        <v>8333</v>
      </c>
      <c r="F7446">
        <v>0</v>
      </c>
      <c r="G7446">
        <v>-407</v>
      </c>
    </row>
    <row r="7447" spans="1:7">
      <c r="A7447" t="s">
        <v>131</v>
      </c>
      <c r="B7447">
        <v>20250126</v>
      </c>
      <c r="C7447">
        <v>490114</v>
      </c>
      <c r="D7447" t="s">
        <v>6190</v>
      </c>
      <c r="E7447" t="s">
        <v>1583</v>
      </c>
      <c r="F7447">
        <v>3</v>
      </c>
      <c r="G7447">
        <v>-174664</v>
      </c>
    </row>
    <row r="7448" spans="1:7">
      <c r="A7448" t="s">
        <v>131</v>
      </c>
      <c r="B7448">
        <v>20250126</v>
      </c>
      <c r="C7448">
        <v>490114</v>
      </c>
      <c r="D7448" t="s">
        <v>6190</v>
      </c>
      <c r="E7448" t="s">
        <v>1207</v>
      </c>
      <c r="F7448">
        <v>0</v>
      </c>
      <c r="G7448">
        <v>-5596</v>
      </c>
    </row>
    <row r="7449" spans="1:7">
      <c r="A7449" t="s">
        <v>131</v>
      </c>
      <c r="B7449">
        <v>20250126</v>
      </c>
      <c r="C7449">
        <v>490114</v>
      </c>
      <c r="D7449" t="s">
        <v>6190</v>
      </c>
      <c r="E7449" t="s">
        <v>8358</v>
      </c>
      <c r="F7449">
        <v>0</v>
      </c>
      <c r="G7449">
        <v>-17691510</v>
      </c>
    </row>
    <row r="7450" spans="1:7">
      <c r="A7450" t="s">
        <v>131</v>
      </c>
      <c r="B7450">
        <v>20250127</v>
      </c>
      <c r="C7450">
        <v>490114</v>
      </c>
      <c r="D7450" t="s">
        <v>6190</v>
      </c>
      <c r="E7450" t="s">
        <v>1184</v>
      </c>
      <c r="F7450">
        <v>0</v>
      </c>
      <c r="G7450">
        <v>-339145</v>
      </c>
    </row>
    <row r="7451" spans="1:7">
      <c r="A7451" t="s">
        <v>131</v>
      </c>
      <c r="B7451">
        <v>20250127</v>
      </c>
      <c r="C7451">
        <v>490114</v>
      </c>
      <c r="D7451" t="s">
        <v>6190</v>
      </c>
      <c r="E7451" t="s">
        <v>1581</v>
      </c>
      <c r="F7451">
        <v>70</v>
      </c>
      <c r="G7451">
        <v>-22084127</v>
      </c>
    </row>
    <row r="7452" spans="1:7">
      <c r="A7452" t="s">
        <v>131</v>
      </c>
      <c r="B7452">
        <v>20250127</v>
      </c>
      <c r="C7452">
        <v>490114</v>
      </c>
      <c r="D7452" t="s">
        <v>6190</v>
      </c>
      <c r="E7452" t="s">
        <v>1085</v>
      </c>
      <c r="F7452">
        <v>0</v>
      </c>
      <c r="G7452">
        <v>-2338410</v>
      </c>
    </row>
    <row r="7453" spans="1:7">
      <c r="A7453" t="s">
        <v>131</v>
      </c>
      <c r="B7453">
        <v>20250127</v>
      </c>
      <c r="C7453">
        <v>490114</v>
      </c>
      <c r="D7453" t="s">
        <v>6190</v>
      </c>
      <c r="E7453" t="s">
        <v>1194</v>
      </c>
      <c r="F7453">
        <v>0</v>
      </c>
      <c r="G7453">
        <v>-57955131</v>
      </c>
    </row>
    <row r="7454" spans="1:7">
      <c r="A7454" t="s">
        <v>131</v>
      </c>
      <c r="B7454">
        <v>20250127</v>
      </c>
      <c r="C7454">
        <v>490114</v>
      </c>
      <c r="D7454" t="s">
        <v>6190</v>
      </c>
      <c r="E7454" t="s">
        <v>1181</v>
      </c>
      <c r="F7454">
        <v>48</v>
      </c>
      <c r="G7454">
        <v>8904858</v>
      </c>
    </row>
    <row r="7455" spans="1:7">
      <c r="A7455" t="s">
        <v>131</v>
      </c>
      <c r="B7455">
        <v>20250127</v>
      </c>
      <c r="C7455">
        <v>490114</v>
      </c>
      <c r="D7455" t="s">
        <v>6190</v>
      </c>
      <c r="E7455" t="s">
        <v>1084</v>
      </c>
      <c r="F7455">
        <v>54</v>
      </c>
      <c r="G7455">
        <v>12590750</v>
      </c>
    </row>
    <row r="7456" spans="1:7">
      <c r="A7456" t="s">
        <v>131</v>
      </c>
      <c r="B7456">
        <v>20250127</v>
      </c>
      <c r="C7456">
        <v>490114</v>
      </c>
      <c r="D7456" t="s">
        <v>6190</v>
      </c>
      <c r="E7456" t="s">
        <v>1035</v>
      </c>
      <c r="F7456">
        <v>499</v>
      </c>
      <c r="G7456">
        <v>11067602</v>
      </c>
    </row>
    <row r="7457" spans="1:7">
      <c r="A7457" t="s">
        <v>131</v>
      </c>
      <c r="B7457">
        <v>20250127</v>
      </c>
      <c r="C7457">
        <v>490114</v>
      </c>
      <c r="D7457" t="s">
        <v>6190</v>
      </c>
      <c r="E7457" t="s">
        <v>1066</v>
      </c>
      <c r="F7457">
        <v>93</v>
      </c>
      <c r="G7457">
        <v>10619152</v>
      </c>
    </row>
    <row r="7458" spans="1:7">
      <c r="A7458" t="s">
        <v>131</v>
      </c>
      <c r="B7458">
        <v>20250127</v>
      </c>
      <c r="C7458">
        <v>490114</v>
      </c>
      <c r="D7458" t="s">
        <v>6190</v>
      </c>
      <c r="E7458" t="s">
        <v>1064</v>
      </c>
      <c r="F7458">
        <v>0</v>
      </c>
      <c r="G7458">
        <v>-771255</v>
      </c>
    </row>
    <row r="7459" spans="1:7">
      <c r="A7459" t="s">
        <v>131</v>
      </c>
      <c r="B7459">
        <v>20250127</v>
      </c>
      <c r="C7459">
        <v>490114</v>
      </c>
      <c r="D7459" t="s">
        <v>6190</v>
      </c>
      <c r="E7459" t="s">
        <v>1092</v>
      </c>
      <c r="F7459">
        <v>0</v>
      </c>
      <c r="G7459">
        <v>-17321949</v>
      </c>
    </row>
    <row r="7460" spans="1:7">
      <c r="A7460" t="s">
        <v>131</v>
      </c>
      <c r="B7460">
        <v>20250127</v>
      </c>
      <c r="C7460">
        <v>490114</v>
      </c>
      <c r="D7460" t="s">
        <v>6190</v>
      </c>
      <c r="E7460" t="s">
        <v>9048</v>
      </c>
      <c r="F7460">
        <v>38</v>
      </c>
      <c r="G7460">
        <v>2178790</v>
      </c>
    </row>
    <row r="7461" spans="1:7">
      <c r="A7461" t="s">
        <v>131</v>
      </c>
      <c r="B7461">
        <v>20250127</v>
      </c>
      <c r="C7461">
        <v>490114</v>
      </c>
      <c r="D7461" t="s">
        <v>6190</v>
      </c>
      <c r="E7461" t="s">
        <v>8342</v>
      </c>
      <c r="F7461">
        <v>93</v>
      </c>
      <c r="G7461">
        <v>49630835</v>
      </c>
    </row>
    <row r="7462" spans="1:7">
      <c r="A7462" t="s">
        <v>131</v>
      </c>
      <c r="B7462">
        <v>20250127</v>
      </c>
      <c r="C7462">
        <v>490114</v>
      </c>
      <c r="D7462" t="s">
        <v>6190</v>
      </c>
      <c r="E7462" t="s">
        <v>1124</v>
      </c>
      <c r="F7462">
        <v>9</v>
      </c>
      <c r="G7462">
        <v>-135068</v>
      </c>
    </row>
    <row r="7463" spans="1:7">
      <c r="A7463" t="s">
        <v>131</v>
      </c>
      <c r="B7463">
        <v>20250127</v>
      </c>
      <c r="C7463">
        <v>490114</v>
      </c>
      <c r="D7463" t="s">
        <v>6190</v>
      </c>
      <c r="E7463" t="s">
        <v>1186</v>
      </c>
      <c r="F7463">
        <v>151</v>
      </c>
      <c r="G7463">
        <v>24312665</v>
      </c>
    </row>
    <row r="7464" spans="1:7">
      <c r="A7464" t="s">
        <v>131</v>
      </c>
      <c r="B7464">
        <v>20250127</v>
      </c>
      <c r="C7464">
        <v>490114</v>
      </c>
      <c r="D7464" t="s">
        <v>6190</v>
      </c>
      <c r="E7464" t="s">
        <v>1582</v>
      </c>
      <c r="F7464">
        <v>151</v>
      </c>
      <c r="G7464">
        <v>-454515</v>
      </c>
    </row>
    <row r="7465" spans="1:7">
      <c r="A7465" t="s">
        <v>131</v>
      </c>
      <c r="B7465">
        <v>20250127</v>
      </c>
      <c r="C7465">
        <v>490114</v>
      </c>
      <c r="D7465" t="s">
        <v>6190</v>
      </c>
      <c r="E7465" t="s">
        <v>8333</v>
      </c>
      <c r="F7465">
        <v>0</v>
      </c>
      <c r="G7465">
        <v>-407</v>
      </c>
    </row>
    <row r="7466" spans="1:7">
      <c r="A7466" t="s">
        <v>131</v>
      </c>
      <c r="B7466">
        <v>20250127</v>
      </c>
      <c r="C7466">
        <v>490114</v>
      </c>
      <c r="D7466" t="s">
        <v>6190</v>
      </c>
      <c r="E7466" t="s">
        <v>1583</v>
      </c>
      <c r="F7466">
        <v>3</v>
      </c>
      <c r="G7466">
        <v>-174661</v>
      </c>
    </row>
    <row r="7467" spans="1:7">
      <c r="A7467" t="s">
        <v>131</v>
      </c>
      <c r="B7467">
        <v>20250127</v>
      </c>
      <c r="C7467">
        <v>490114</v>
      </c>
      <c r="D7467" t="s">
        <v>6190</v>
      </c>
      <c r="E7467" t="s">
        <v>1207</v>
      </c>
      <c r="F7467">
        <v>0</v>
      </c>
      <c r="G7467">
        <v>-5596</v>
      </c>
    </row>
    <row r="7468" spans="1:7">
      <c r="A7468" t="s">
        <v>131</v>
      </c>
      <c r="B7468">
        <v>20250127</v>
      </c>
      <c r="C7468">
        <v>490114</v>
      </c>
      <c r="D7468" t="s">
        <v>6190</v>
      </c>
      <c r="E7468" t="s">
        <v>8358</v>
      </c>
      <c r="F7468">
        <v>0</v>
      </c>
      <c r="G7468">
        <v>-17691510</v>
      </c>
    </row>
    <row r="7469" spans="1:7">
      <c r="A7469" t="s">
        <v>131</v>
      </c>
      <c r="B7469">
        <v>20250128</v>
      </c>
      <c r="C7469">
        <v>490114</v>
      </c>
      <c r="D7469" t="s">
        <v>6190</v>
      </c>
      <c r="E7469" t="s">
        <v>1184</v>
      </c>
      <c r="F7469">
        <v>0</v>
      </c>
      <c r="G7469">
        <v>-339145</v>
      </c>
    </row>
    <row r="7470" spans="1:7">
      <c r="A7470" t="s">
        <v>131</v>
      </c>
      <c r="B7470">
        <v>20250128</v>
      </c>
      <c r="C7470">
        <v>490114</v>
      </c>
      <c r="D7470" t="s">
        <v>6190</v>
      </c>
      <c r="E7470" t="s">
        <v>1581</v>
      </c>
      <c r="F7470">
        <v>70</v>
      </c>
      <c r="G7470">
        <v>-22084057</v>
      </c>
    </row>
    <row r="7471" spans="1:7">
      <c r="A7471" t="s">
        <v>131</v>
      </c>
      <c r="B7471">
        <v>20250128</v>
      </c>
      <c r="C7471">
        <v>490114</v>
      </c>
      <c r="D7471" t="s">
        <v>6190</v>
      </c>
      <c r="E7471" t="s">
        <v>1085</v>
      </c>
      <c r="F7471">
        <v>0</v>
      </c>
      <c r="G7471">
        <v>-2338410</v>
      </c>
    </row>
    <row r="7472" spans="1:7">
      <c r="A7472" t="s">
        <v>131</v>
      </c>
      <c r="B7472">
        <v>20250128</v>
      </c>
      <c r="C7472">
        <v>490114</v>
      </c>
      <c r="D7472" t="s">
        <v>6190</v>
      </c>
      <c r="E7472" t="s">
        <v>1194</v>
      </c>
      <c r="F7472">
        <v>0</v>
      </c>
      <c r="G7472">
        <v>-57955131</v>
      </c>
    </row>
    <row r="7473" spans="1:7">
      <c r="A7473" t="s">
        <v>131</v>
      </c>
      <c r="B7473">
        <v>20250128</v>
      </c>
      <c r="C7473">
        <v>490114</v>
      </c>
      <c r="D7473" t="s">
        <v>6190</v>
      </c>
      <c r="E7473" t="s">
        <v>1181</v>
      </c>
      <c r="F7473">
        <v>48</v>
      </c>
      <c r="G7473">
        <v>8904906</v>
      </c>
    </row>
    <row r="7474" spans="1:7">
      <c r="A7474" t="s">
        <v>131</v>
      </c>
      <c r="B7474">
        <v>20250128</v>
      </c>
      <c r="C7474">
        <v>490114</v>
      </c>
      <c r="D7474" t="s">
        <v>6190</v>
      </c>
      <c r="E7474" t="s">
        <v>1084</v>
      </c>
      <c r="F7474">
        <v>54</v>
      </c>
      <c r="G7474">
        <v>12590804</v>
      </c>
    </row>
    <row r="7475" spans="1:7">
      <c r="A7475" t="s">
        <v>131</v>
      </c>
      <c r="B7475">
        <v>20250128</v>
      </c>
      <c r="C7475">
        <v>490114</v>
      </c>
      <c r="D7475" t="s">
        <v>6190</v>
      </c>
      <c r="E7475" t="s">
        <v>1035</v>
      </c>
      <c r="F7475">
        <v>499</v>
      </c>
      <c r="G7475">
        <v>11068101</v>
      </c>
    </row>
    <row r="7476" spans="1:7">
      <c r="A7476" t="s">
        <v>131</v>
      </c>
      <c r="B7476">
        <v>20250128</v>
      </c>
      <c r="C7476">
        <v>490114</v>
      </c>
      <c r="D7476" t="s">
        <v>6190</v>
      </c>
      <c r="E7476" t="s">
        <v>1066</v>
      </c>
      <c r="F7476">
        <v>93</v>
      </c>
      <c r="G7476">
        <v>10619245</v>
      </c>
    </row>
    <row r="7477" spans="1:7">
      <c r="A7477" t="s">
        <v>131</v>
      </c>
      <c r="B7477">
        <v>20250128</v>
      </c>
      <c r="C7477">
        <v>490114</v>
      </c>
      <c r="D7477" t="s">
        <v>6190</v>
      </c>
      <c r="E7477" t="s">
        <v>1064</v>
      </c>
      <c r="F7477">
        <v>0</v>
      </c>
      <c r="G7477">
        <v>-771255</v>
      </c>
    </row>
    <row r="7478" spans="1:7">
      <c r="A7478" t="s">
        <v>131</v>
      </c>
      <c r="B7478">
        <v>20250128</v>
      </c>
      <c r="C7478">
        <v>490114</v>
      </c>
      <c r="D7478" t="s">
        <v>6190</v>
      </c>
      <c r="E7478" t="s">
        <v>1092</v>
      </c>
      <c r="F7478">
        <v>0</v>
      </c>
      <c r="G7478">
        <v>-17321949</v>
      </c>
    </row>
    <row r="7479" spans="1:7">
      <c r="A7479" t="s">
        <v>131</v>
      </c>
      <c r="B7479">
        <v>20250128</v>
      </c>
      <c r="C7479">
        <v>490114</v>
      </c>
      <c r="D7479" t="s">
        <v>6190</v>
      </c>
      <c r="E7479" t="s">
        <v>9048</v>
      </c>
      <c r="F7479">
        <v>38</v>
      </c>
      <c r="G7479">
        <v>2178828</v>
      </c>
    </row>
    <row r="7480" spans="1:7">
      <c r="A7480" t="s">
        <v>131</v>
      </c>
      <c r="B7480">
        <v>20250128</v>
      </c>
      <c r="C7480">
        <v>490114</v>
      </c>
      <c r="D7480" t="s">
        <v>6190</v>
      </c>
      <c r="E7480" t="s">
        <v>8342</v>
      </c>
      <c r="F7480">
        <v>93</v>
      </c>
      <c r="G7480">
        <v>49630928</v>
      </c>
    </row>
    <row r="7481" spans="1:7">
      <c r="A7481" t="s">
        <v>131</v>
      </c>
      <c r="B7481">
        <v>20250128</v>
      </c>
      <c r="C7481">
        <v>490114</v>
      </c>
      <c r="D7481" t="s">
        <v>6190</v>
      </c>
      <c r="E7481" t="s">
        <v>1124</v>
      </c>
      <c r="F7481">
        <v>9</v>
      </c>
      <c r="G7481">
        <v>-135059</v>
      </c>
    </row>
    <row r="7482" spans="1:7">
      <c r="A7482" t="s">
        <v>131</v>
      </c>
      <c r="B7482">
        <v>20250128</v>
      </c>
      <c r="C7482">
        <v>490114</v>
      </c>
      <c r="D7482" t="s">
        <v>6190</v>
      </c>
      <c r="E7482" t="s">
        <v>1186</v>
      </c>
      <c r="F7482">
        <v>151</v>
      </c>
      <c r="G7482">
        <v>24312816</v>
      </c>
    </row>
    <row r="7483" spans="1:7">
      <c r="A7483" t="s">
        <v>131</v>
      </c>
      <c r="B7483">
        <v>20250128</v>
      </c>
      <c r="C7483">
        <v>490114</v>
      </c>
      <c r="D7483" t="s">
        <v>6190</v>
      </c>
      <c r="E7483" t="s">
        <v>1582</v>
      </c>
      <c r="F7483">
        <v>151</v>
      </c>
      <c r="G7483">
        <v>-454364</v>
      </c>
    </row>
    <row r="7484" spans="1:7">
      <c r="A7484" t="s">
        <v>131</v>
      </c>
      <c r="B7484">
        <v>20250128</v>
      </c>
      <c r="C7484">
        <v>490114</v>
      </c>
      <c r="D7484" t="s">
        <v>6190</v>
      </c>
      <c r="E7484" t="s">
        <v>8333</v>
      </c>
      <c r="F7484">
        <v>0</v>
      </c>
      <c r="G7484">
        <v>-407</v>
      </c>
    </row>
    <row r="7485" spans="1:7">
      <c r="A7485" t="s">
        <v>131</v>
      </c>
      <c r="B7485">
        <v>20250128</v>
      </c>
      <c r="C7485">
        <v>490114</v>
      </c>
      <c r="D7485" t="s">
        <v>6190</v>
      </c>
      <c r="E7485" t="s">
        <v>1583</v>
      </c>
      <c r="F7485">
        <v>3</v>
      </c>
      <c r="G7485">
        <v>-174658</v>
      </c>
    </row>
    <row r="7486" spans="1:7">
      <c r="A7486" t="s">
        <v>131</v>
      </c>
      <c r="B7486">
        <v>20250128</v>
      </c>
      <c r="C7486">
        <v>490114</v>
      </c>
      <c r="D7486" t="s">
        <v>6190</v>
      </c>
      <c r="E7486" t="s">
        <v>1207</v>
      </c>
      <c r="F7486">
        <v>0</v>
      </c>
      <c r="G7486">
        <v>-5596</v>
      </c>
    </row>
    <row r="7487" spans="1:7">
      <c r="A7487" t="s">
        <v>131</v>
      </c>
      <c r="B7487">
        <v>20250128</v>
      </c>
      <c r="C7487">
        <v>490114</v>
      </c>
      <c r="D7487" t="s">
        <v>6190</v>
      </c>
      <c r="E7487" t="s">
        <v>8358</v>
      </c>
      <c r="F7487">
        <v>0</v>
      </c>
      <c r="G7487">
        <v>-17691510</v>
      </c>
    </row>
    <row r="7488" spans="1:7">
      <c r="A7488" t="s">
        <v>131</v>
      </c>
      <c r="B7488">
        <v>20250129</v>
      </c>
      <c r="C7488">
        <v>490114</v>
      </c>
      <c r="D7488" t="s">
        <v>6190</v>
      </c>
      <c r="E7488" t="s">
        <v>1184</v>
      </c>
      <c r="F7488">
        <v>0</v>
      </c>
      <c r="G7488">
        <v>-339145</v>
      </c>
    </row>
    <row r="7489" spans="1:7">
      <c r="A7489" t="s">
        <v>131</v>
      </c>
      <c r="B7489">
        <v>20250129</v>
      </c>
      <c r="C7489">
        <v>490114</v>
      </c>
      <c r="D7489" t="s">
        <v>6190</v>
      </c>
      <c r="E7489" t="s">
        <v>1581</v>
      </c>
      <c r="F7489">
        <v>70</v>
      </c>
      <c r="G7489">
        <v>-22083987</v>
      </c>
    </row>
    <row r="7490" spans="1:7">
      <c r="A7490" t="s">
        <v>131</v>
      </c>
      <c r="B7490">
        <v>20250129</v>
      </c>
      <c r="C7490">
        <v>490114</v>
      </c>
      <c r="D7490" t="s">
        <v>6190</v>
      </c>
      <c r="E7490" t="s">
        <v>1085</v>
      </c>
      <c r="F7490">
        <v>0</v>
      </c>
      <c r="G7490">
        <v>-2338410</v>
      </c>
    </row>
    <row r="7491" spans="1:7">
      <c r="A7491" t="s">
        <v>131</v>
      </c>
      <c r="B7491">
        <v>20250129</v>
      </c>
      <c r="C7491">
        <v>490114</v>
      </c>
      <c r="D7491" t="s">
        <v>6190</v>
      </c>
      <c r="E7491" t="s">
        <v>1194</v>
      </c>
      <c r="F7491">
        <v>0</v>
      </c>
      <c r="G7491">
        <v>-57955131</v>
      </c>
    </row>
    <row r="7492" spans="1:7">
      <c r="A7492" t="s">
        <v>131</v>
      </c>
      <c r="B7492">
        <v>20250129</v>
      </c>
      <c r="C7492">
        <v>490114</v>
      </c>
      <c r="D7492" t="s">
        <v>6190</v>
      </c>
      <c r="E7492" t="s">
        <v>1181</v>
      </c>
      <c r="F7492">
        <v>48</v>
      </c>
      <c r="G7492">
        <v>8904954</v>
      </c>
    </row>
    <row r="7493" spans="1:7">
      <c r="A7493" t="s">
        <v>131</v>
      </c>
      <c r="B7493">
        <v>20250129</v>
      </c>
      <c r="C7493">
        <v>490114</v>
      </c>
      <c r="D7493" t="s">
        <v>6190</v>
      </c>
      <c r="E7493" t="s">
        <v>1084</v>
      </c>
      <c r="F7493">
        <v>54</v>
      </c>
      <c r="G7493">
        <v>12590858</v>
      </c>
    </row>
    <row r="7494" spans="1:7">
      <c r="A7494" t="s">
        <v>131</v>
      </c>
      <c r="B7494">
        <v>20250129</v>
      </c>
      <c r="C7494">
        <v>490114</v>
      </c>
      <c r="D7494" t="s">
        <v>6190</v>
      </c>
      <c r="E7494" t="s">
        <v>1035</v>
      </c>
      <c r="F7494">
        <v>499</v>
      </c>
      <c r="G7494">
        <v>11068600</v>
      </c>
    </row>
    <row r="7495" spans="1:7">
      <c r="A7495" t="s">
        <v>131</v>
      </c>
      <c r="B7495">
        <v>20250129</v>
      </c>
      <c r="C7495">
        <v>490114</v>
      </c>
      <c r="D7495" t="s">
        <v>6190</v>
      </c>
      <c r="E7495" t="s">
        <v>1066</v>
      </c>
      <c r="F7495">
        <v>93</v>
      </c>
      <c r="G7495">
        <v>10619338</v>
      </c>
    </row>
    <row r="7496" spans="1:7">
      <c r="A7496" t="s">
        <v>131</v>
      </c>
      <c r="B7496">
        <v>20250129</v>
      </c>
      <c r="C7496">
        <v>490114</v>
      </c>
      <c r="D7496" t="s">
        <v>6190</v>
      </c>
      <c r="E7496" t="s">
        <v>1064</v>
      </c>
      <c r="F7496">
        <v>0</v>
      </c>
      <c r="G7496">
        <v>-771255</v>
      </c>
    </row>
    <row r="7497" spans="1:7">
      <c r="A7497" t="s">
        <v>131</v>
      </c>
      <c r="B7497">
        <v>20250129</v>
      </c>
      <c r="C7497">
        <v>490114</v>
      </c>
      <c r="D7497" t="s">
        <v>6190</v>
      </c>
      <c r="E7497" t="s">
        <v>1092</v>
      </c>
      <c r="F7497">
        <v>0</v>
      </c>
      <c r="G7497">
        <v>-17321949</v>
      </c>
    </row>
    <row r="7498" spans="1:7">
      <c r="A7498" t="s">
        <v>131</v>
      </c>
      <c r="B7498">
        <v>20250129</v>
      </c>
      <c r="C7498">
        <v>490114</v>
      </c>
      <c r="D7498" t="s">
        <v>6190</v>
      </c>
      <c r="E7498" t="s">
        <v>9048</v>
      </c>
      <c r="F7498">
        <v>38</v>
      </c>
      <c r="G7498">
        <v>2178866</v>
      </c>
    </row>
    <row r="7499" spans="1:7">
      <c r="A7499" t="s">
        <v>131</v>
      </c>
      <c r="B7499">
        <v>20250129</v>
      </c>
      <c r="C7499">
        <v>490114</v>
      </c>
      <c r="D7499" t="s">
        <v>6190</v>
      </c>
      <c r="E7499" t="s">
        <v>8342</v>
      </c>
      <c r="F7499">
        <v>93</v>
      </c>
      <c r="G7499">
        <v>49631021</v>
      </c>
    </row>
    <row r="7500" spans="1:7">
      <c r="A7500" t="s">
        <v>131</v>
      </c>
      <c r="B7500">
        <v>20250129</v>
      </c>
      <c r="C7500">
        <v>490114</v>
      </c>
      <c r="D7500" t="s">
        <v>6190</v>
      </c>
      <c r="E7500" t="s">
        <v>1124</v>
      </c>
      <c r="F7500">
        <v>9</v>
      </c>
      <c r="G7500">
        <v>-135050</v>
      </c>
    </row>
    <row r="7501" spans="1:7">
      <c r="A7501" t="s">
        <v>131</v>
      </c>
      <c r="B7501">
        <v>20250129</v>
      </c>
      <c r="C7501">
        <v>490114</v>
      </c>
      <c r="D7501" t="s">
        <v>6190</v>
      </c>
      <c r="E7501" t="s">
        <v>1186</v>
      </c>
      <c r="F7501">
        <v>151</v>
      </c>
      <c r="G7501">
        <v>24312967</v>
      </c>
    </row>
    <row r="7502" spans="1:7">
      <c r="A7502" t="s">
        <v>131</v>
      </c>
      <c r="B7502">
        <v>20250129</v>
      </c>
      <c r="C7502">
        <v>490114</v>
      </c>
      <c r="D7502" t="s">
        <v>6190</v>
      </c>
      <c r="E7502" t="s">
        <v>1582</v>
      </c>
      <c r="F7502">
        <v>151</v>
      </c>
      <c r="G7502">
        <v>-454213</v>
      </c>
    </row>
    <row r="7503" spans="1:7">
      <c r="A7503" t="s">
        <v>131</v>
      </c>
      <c r="B7503">
        <v>20250129</v>
      </c>
      <c r="C7503">
        <v>490114</v>
      </c>
      <c r="D7503" t="s">
        <v>6190</v>
      </c>
      <c r="E7503" t="s">
        <v>8333</v>
      </c>
      <c r="F7503">
        <v>0</v>
      </c>
      <c r="G7503">
        <v>-407</v>
      </c>
    </row>
    <row r="7504" spans="1:7">
      <c r="A7504" t="s">
        <v>131</v>
      </c>
      <c r="B7504">
        <v>20250129</v>
      </c>
      <c r="C7504">
        <v>490114</v>
      </c>
      <c r="D7504" t="s">
        <v>6190</v>
      </c>
      <c r="E7504" t="s">
        <v>1583</v>
      </c>
      <c r="F7504">
        <v>3</v>
      </c>
      <c r="G7504">
        <v>-174655</v>
      </c>
    </row>
    <row r="7505" spans="1:7">
      <c r="A7505" t="s">
        <v>131</v>
      </c>
      <c r="B7505">
        <v>20250129</v>
      </c>
      <c r="C7505">
        <v>490114</v>
      </c>
      <c r="D7505" t="s">
        <v>6190</v>
      </c>
      <c r="E7505" t="s">
        <v>1207</v>
      </c>
      <c r="F7505">
        <v>0</v>
      </c>
      <c r="G7505">
        <v>-5596</v>
      </c>
    </row>
    <row r="7506" spans="1:7">
      <c r="A7506" t="s">
        <v>131</v>
      </c>
      <c r="B7506">
        <v>20250129</v>
      </c>
      <c r="C7506">
        <v>490114</v>
      </c>
      <c r="D7506" t="s">
        <v>6190</v>
      </c>
      <c r="E7506" t="s">
        <v>8358</v>
      </c>
      <c r="F7506">
        <v>0</v>
      </c>
      <c r="G7506">
        <v>-17691510</v>
      </c>
    </row>
    <row r="7507" spans="1:7">
      <c r="A7507" t="s">
        <v>131</v>
      </c>
      <c r="B7507">
        <v>20250130</v>
      </c>
      <c r="C7507">
        <v>490114</v>
      </c>
      <c r="D7507" t="s">
        <v>6190</v>
      </c>
      <c r="E7507" t="s">
        <v>1184</v>
      </c>
      <c r="F7507">
        <v>0</v>
      </c>
      <c r="G7507">
        <v>-339145</v>
      </c>
    </row>
    <row r="7508" spans="1:7">
      <c r="A7508" t="s">
        <v>131</v>
      </c>
      <c r="B7508">
        <v>20250130</v>
      </c>
      <c r="C7508">
        <v>490114</v>
      </c>
      <c r="D7508" t="s">
        <v>6190</v>
      </c>
      <c r="E7508" t="s">
        <v>1581</v>
      </c>
      <c r="F7508">
        <v>70</v>
      </c>
      <c r="G7508">
        <v>-22083917</v>
      </c>
    </row>
    <row r="7509" spans="1:7">
      <c r="A7509" t="s">
        <v>131</v>
      </c>
      <c r="B7509">
        <v>20250130</v>
      </c>
      <c r="C7509">
        <v>490114</v>
      </c>
      <c r="D7509" t="s">
        <v>6190</v>
      </c>
      <c r="E7509" t="s">
        <v>1085</v>
      </c>
      <c r="F7509">
        <v>0</v>
      </c>
      <c r="G7509">
        <v>-2338410</v>
      </c>
    </row>
    <row r="7510" spans="1:7">
      <c r="A7510" t="s">
        <v>131</v>
      </c>
      <c r="B7510">
        <v>20250130</v>
      </c>
      <c r="C7510">
        <v>490114</v>
      </c>
      <c r="D7510" t="s">
        <v>6190</v>
      </c>
      <c r="E7510" t="s">
        <v>1194</v>
      </c>
      <c r="F7510">
        <v>0</v>
      </c>
      <c r="G7510">
        <v>-57955131</v>
      </c>
    </row>
    <row r="7511" spans="1:7">
      <c r="A7511" t="s">
        <v>131</v>
      </c>
      <c r="B7511">
        <v>20250130</v>
      </c>
      <c r="C7511">
        <v>490114</v>
      </c>
      <c r="D7511" t="s">
        <v>6190</v>
      </c>
      <c r="E7511" t="s">
        <v>1181</v>
      </c>
      <c r="F7511">
        <v>48</v>
      </c>
      <c r="G7511">
        <v>8905002</v>
      </c>
    </row>
    <row r="7512" spans="1:7">
      <c r="A7512" t="s">
        <v>131</v>
      </c>
      <c r="B7512">
        <v>20250130</v>
      </c>
      <c r="C7512">
        <v>490114</v>
      </c>
      <c r="D7512" t="s">
        <v>6190</v>
      </c>
      <c r="E7512" t="s">
        <v>1084</v>
      </c>
      <c r="F7512">
        <v>54</v>
      </c>
      <c r="G7512">
        <v>12590912</v>
      </c>
    </row>
    <row r="7513" spans="1:7">
      <c r="A7513" t="s">
        <v>131</v>
      </c>
      <c r="B7513">
        <v>20250130</v>
      </c>
      <c r="C7513">
        <v>490114</v>
      </c>
      <c r="D7513" t="s">
        <v>6190</v>
      </c>
      <c r="E7513" t="s">
        <v>1035</v>
      </c>
      <c r="F7513">
        <v>499</v>
      </c>
      <c r="G7513">
        <v>11069099</v>
      </c>
    </row>
    <row r="7514" spans="1:7">
      <c r="A7514" t="s">
        <v>131</v>
      </c>
      <c r="B7514">
        <v>20250130</v>
      </c>
      <c r="C7514">
        <v>490114</v>
      </c>
      <c r="D7514" t="s">
        <v>6190</v>
      </c>
      <c r="E7514" t="s">
        <v>1066</v>
      </c>
      <c r="F7514">
        <v>93</v>
      </c>
      <c r="G7514">
        <v>10619431</v>
      </c>
    </row>
    <row r="7515" spans="1:7">
      <c r="A7515" t="s">
        <v>131</v>
      </c>
      <c r="B7515">
        <v>20250130</v>
      </c>
      <c r="C7515">
        <v>490114</v>
      </c>
      <c r="D7515" t="s">
        <v>6190</v>
      </c>
      <c r="E7515" t="s">
        <v>1064</v>
      </c>
      <c r="F7515">
        <v>0</v>
      </c>
      <c r="G7515">
        <v>-771255</v>
      </c>
    </row>
    <row r="7516" spans="1:7">
      <c r="A7516" t="s">
        <v>131</v>
      </c>
      <c r="B7516">
        <v>20250130</v>
      </c>
      <c r="C7516">
        <v>490114</v>
      </c>
      <c r="D7516" t="s">
        <v>6190</v>
      </c>
      <c r="E7516" t="s">
        <v>1092</v>
      </c>
      <c r="F7516">
        <v>0</v>
      </c>
      <c r="G7516">
        <v>-17321949</v>
      </c>
    </row>
    <row r="7517" spans="1:7">
      <c r="A7517" t="s">
        <v>131</v>
      </c>
      <c r="B7517">
        <v>20250130</v>
      </c>
      <c r="C7517">
        <v>490114</v>
      </c>
      <c r="D7517" t="s">
        <v>6190</v>
      </c>
      <c r="E7517" t="s">
        <v>9048</v>
      </c>
      <c r="F7517">
        <v>38</v>
      </c>
      <c r="G7517">
        <v>2178904</v>
      </c>
    </row>
    <row r="7518" spans="1:7">
      <c r="A7518" t="s">
        <v>131</v>
      </c>
      <c r="B7518">
        <v>20250130</v>
      </c>
      <c r="C7518">
        <v>490114</v>
      </c>
      <c r="D7518" t="s">
        <v>6190</v>
      </c>
      <c r="E7518" t="s">
        <v>8342</v>
      </c>
      <c r="F7518">
        <v>93</v>
      </c>
      <c r="G7518">
        <v>49631114</v>
      </c>
    </row>
    <row r="7519" spans="1:7">
      <c r="A7519" t="s">
        <v>131</v>
      </c>
      <c r="B7519">
        <v>20250130</v>
      </c>
      <c r="C7519">
        <v>490114</v>
      </c>
      <c r="D7519" t="s">
        <v>6190</v>
      </c>
      <c r="E7519" t="s">
        <v>1124</v>
      </c>
      <c r="F7519">
        <v>9</v>
      </c>
      <c r="G7519">
        <v>-135041</v>
      </c>
    </row>
    <row r="7520" spans="1:7">
      <c r="A7520" t="s">
        <v>131</v>
      </c>
      <c r="B7520">
        <v>20250130</v>
      </c>
      <c r="C7520">
        <v>490114</v>
      </c>
      <c r="D7520" t="s">
        <v>6190</v>
      </c>
      <c r="E7520" t="s">
        <v>1186</v>
      </c>
      <c r="F7520">
        <v>151</v>
      </c>
      <c r="G7520">
        <v>24313118</v>
      </c>
    </row>
    <row r="7521" spans="1:7">
      <c r="A7521" t="s">
        <v>131</v>
      </c>
      <c r="B7521">
        <v>20250130</v>
      </c>
      <c r="C7521">
        <v>490114</v>
      </c>
      <c r="D7521" t="s">
        <v>6190</v>
      </c>
      <c r="E7521" t="s">
        <v>1582</v>
      </c>
      <c r="F7521">
        <v>151</v>
      </c>
      <c r="G7521">
        <v>-454062</v>
      </c>
    </row>
    <row r="7522" spans="1:7">
      <c r="A7522" t="s">
        <v>131</v>
      </c>
      <c r="B7522">
        <v>20250130</v>
      </c>
      <c r="C7522">
        <v>490114</v>
      </c>
      <c r="D7522" t="s">
        <v>6190</v>
      </c>
      <c r="E7522" t="s">
        <v>8333</v>
      </c>
      <c r="F7522">
        <v>0</v>
      </c>
      <c r="G7522">
        <v>-407</v>
      </c>
    </row>
    <row r="7523" spans="1:7">
      <c r="A7523" t="s">
        <v>131</v>
      </c>
      <c r="B7523">
        <v>20250130</v>
      </c>
      <c r="C7523">
        <v>490114</v>
      </c>
      <c r="D7523" t="s">
        <v>6190</v>
      </c>
      <c r="E7523" t="s">
        <v>1583</v>
      </c>
      <c r="F7523">
        <v>3</v>
      </c>
      <c r="G7523">
        <v>-174652</v>
      </c>
    </row>
    <row r="7524" spans="1:7">
      <c r="A7524" t="s">
        <v>131</v>
      </c>
      <c r="B7524">
        <v>20250130</v>
      </c>
      <c r="C7524">
        <v>490114</v>
      </c>
      <c r="D7524" t="s">
        <v>6190</v>
      </c>
      <c r="E7524" t="s">
        <v>1207</v>
      </c>
      <c r="F7524">
        <v>0</v>
      </c>
      <c r="G7524">
        <v>-5596</v>
      </c>
    </row>
    <row r="7525" spans="1:7">
      <c r="A7525" t="s">
        <v>131</v>
      </c>
      <c r="B7525">
        <v>20250130</v>
      </c>
      <c r="C7525">
        <v>490114</v>
      </c>
      <c r="D7525" t="s">
        <v>6190</v>
      </c>
      <c r="E7525" t="s">
        <v>8358</v>
      </c>
      <c r="F7525">
        <v>0</v>
      </c>
      <c r="G7525">
        <v>-17691510</v>
      </c>
    </row>
    <row r="7526" spans="1:7">
      <c r="A7526" t="s">
        <v>131</v>
      </c>
      <c r="B7526">
        <v>20250131</v>
      </c>
      <c r="C7526">
        <v>490114</v>
      </c>
      <c r="D7526" t="s">
        <v>6190</v>
      </c>
      <c r="E7526" t="s">
        <v>1184</v>
      </c>
      <c r="F7526">
        <v>0</v>
      </c>
      <c r="G7526">
        <v>-339145</v>
      </c>
    </row>
    <row r="7527" spans="1:7">
      <c r="A7527" t="s">
        <v>131</v>
      </c>
      <c r="B7527">
        <v>20250131</v>
      </c>
      <c r="C7527">
        <v>490114</v>
      </c>
      <c r="D7527" t="s">
        <v>6190</v>
      </c>
      <c r="E7527" t="s">
        <v>1581</v>
      </c>
      <c r="F7527">
        <v>69</v>
      </c>
      <c r="G7527">
        <v>-22083848</v>
      </c>
    </row>
    <row r="7528" spans="1:7">
      <c r="A7528" t="s">
        <v>131</v>
      </c>
      <c r="B7528">
        <v>20250131</v>
      </c>
      <c r="C7528">
        <v>490114</v>
      </c>
      <c r="D7528" t="s">
        <v>6190</v>
      </c>
      <c r="E7528" t="s">
        <v>1085</v>
      </c>
      <c r="F7528">
        <v>0</v>
      </c>
      <c r="G7528">
        <v>-2338410</v>
      </c>
    </row>
    <row r="7529" spans="1:7">
      <c r="A7529" t="s">
        <v>131</v>
      </c>
      <c r="B7529">
        <v>20250131</v>
      </c>
      <c r="C7529">
        <v>490114</v>
      </c>
      <c r="D7529" t="s">
        <v>6190</v>
      </c>
      <c r="E7529" t="s">
        <v>1194</v>
      </c>
      <c r="F7529">
        <v>0</v>
      </c>
      <c r="G7529">
        <v>-57955131</v>
      </c>
    </row>
    <row r="7530" spans="1:7">
      <c r="A7530" t="s">
        <v>131</v>
      </c>
      <c r="B7530">
        <v>20250131</v>
      </c>
      <c r="C7530">
        <v>490114</v>
      </c>
      <c r="D7530" t="s">
        <v>6190</v>
      </c>
      <c r="E7530" t="s">
        <v>1181</v>
      </c>
      <c r="F7530">
        <v>47</v>
      </c>
      <c r="G7530">
        <v>8905049</v>
      </c>
    </row>
    <row r="7531" spans="1:7">
      <c r="A7531" t="s">
        <v>131</v>
      </c>
      <c r="B7531">
        <v>20250131</v>
      </c>
      <c r="C7531">
        <v>490114</v>
      </c>
      <c r="D7531" t="s">
        <v>6190</v>
      </c>
      <c r="E7531" t="s">
        <v>1084</v>
      </c>
      <c r="F7531">
        <v>53</v>
      </c>
      <c r="G7531">
        <v>12590965</v>
      </c>
    </row>
    <row r="7532" spans="1:7">
      <c r="A7532" t="s">
        <v>131</v>
      </c>
      <c r="B7532">
        <v>20250131</v>
      </c>
      <c r="C7532">
        <v>490114</v>
      </c>
      <c r="D7532" t="s">
        <v>6190</v>
      </c>
      <c r="E7532" t="s">
        <v>1035</v>
      </c>
      <c r="F7532">
        <v>489</v>
      </c>
      <c r="G7532">
        <v>11069588</v>
      </c>
    </row>
    <row r="7533" spans="1:7">
      <c r="A7533" t="s">
        <v>131</v>
      </c>
      <c r="B7533">
        <v>20250131</v>
      </c>
      <c r="C7533">
        <v>490114</v>
      </c>
      <c r="D7533" t="s">
        <v>6190</v>
      </c>
      <c r="E7533" t="s">
        <v>1066</v>
      </c>
      <c r="F7533">
        <v>91</v>
      </c>
      <c r="G7533">
        <v>10619522</v>
      </c>
    </row>
    <row r="7534" spans="1:7">
      <c r="A7534" t="s">
        <v>131</v>
      </c>
      <c r="B7534">
        <v>20250131</v>
      </c>
      <c r="C7534">
        <v>490114</v>
      </c>
      <c r="D7534" t="s">
        <v>6190</v>
      </c>
      <c r="E7534" t="s">
        <v>1064</v>
      </c>
      <c r="F7534">
        <v>0</v>
      </c>
      <c r="G7534">
        <v>-771255</v>
      </c>
    </row>
    <row r="7535" spans="1:7">
      <c r="A7535" t="s">
        <v>131</v>
      </c>
      <c r="B7535">
        <v>20250131</v>
      </c>
      <c r="C7535">
        <v>490114</v>
      </c>
      <c r="D7535" t="s">
        <v>6190</v>
      </c>
      <c r="E7535" t="s">
        <v>1092</v>
      </c>
      <c r="F7535">
        <v>0</v>
      </c>
      <c r="G7535">
        <v>-17321949</v>
      </c>
    </row>
    <row r="7536" spans="1:7">
      <c r="A7536" t="s">
        <v>131</v>
      </c>
      <c r="B7536">
        <v>20250131</v>
      </c>
      <c r="C7536">
        <v>490114</v>
      </c>
      <c r="D7536" t="s">
        <v>6190</v>
      </c>
      <c r="E7536" t="s">
        <v>9048</v>
      </c>
      <c r="F7536">
        <v>37</v>
      </c>
      <c r="G7536">
        <v>2178941</v>
      </c>
    </row>
    <row r="7537" spans="1:7">
      <c r="A7537" t="s">
        <v>131</v>
      </c>
      <c r="B7537">
        <v>20250131</v>
      </c>
      <c r="C7537">
        <v>490114</v>
      </c>
      <c r="D7537" t="s">
        <v>6190</v>
      </c>
      <c r="E7537" t="s">
        <v>8342</v>
      </c>
      <c r="F7537">
        <v>91</v>
      </c>
      <c r="G7537">
        <v>49631205</v>
      </c>
    </row>
    <row r="7538" spans="1:7">
      <c r="A7538" t="s">
        <v>131</v>
      </c>
      <c r="B7538">
        <v>20250131</v>
      </c>
      <c r="C7538">
        <v>490114</v>
      </c>
      <c r="D7538" t="s">
        <v>6190</v>
      </c>
      <c r="E7538" t="s">
        <v>1124</v>
      </c>
      <c r="F7538">
        <v>9</v>
      </c>
      <c r="G7538">
        <v>-135032</v>
      </c>
    </row>
    <row r="7539" spans="1:7">
      <c r="A7539" t="s">
        <v>131</v>
      </c>
      <c r="B7539">
        <v>20250131</v>
      </c>
      <c r="C7539">
        <v>490114</v>
      </c>
      <c r="D7539" t="s">
        <v>6190</v>
      </c>
      <c r="E7539" t="s">
        <v>1186</v>
      </c>
      <c r="F7539">
        <v>148</v>
      </c>
      <c r="G7539">
        <v>24313266</v>
      </c>
    </row>
    <row r="7540" spans="1:7">
      <c r="A7540" t="s">
        <v>131</v>
      </c>
      <c r="B7540">
        <v>20250131</v>
      </c>
      <c r="C7540">
        <v>490114</v>
      </c>
      <c r="D7540" t="s">
        <v>6190</v>
      </c>
      <c r="E7540" t="s">
        <v>1582</v>
      </c>
      <c r="F7540">
        <v>148</v>
      </c>
      <c r="G7540">
        <v>-453914</v>
      </c>
    </row>
    <row r="7541" spans="1:7">
      <c r="A7541" t="s">
        <v>131</v>
      </c>
      <c r="B7541">
        <v>20250131</v>
      </c>
      <c r="C7541">
        <v>490114</v>
      </c>
      <c r="D7541" t="s">
        <v>6190</v>
      </c>
      <c r="E7541" t="s">
        <v>8333</v>
      </c>
      <c r="F7541">
        <v>0</v>
      </c>
      <c r="G7541">
        <v>-407</v>
      </c>
    </row>
    <row r="7542" spans="1:7">
      <c r="A7542" t="s">
        <v>131</v>
      </c>
      <c r="B7542">
        <v>20250131</v>
      </c>
      <c r="C7542">
        <v>490114</v>
      </c>
      <c r="D7542" t="s">
        <v>6190</v>
      </c>
      <c r="E7542" t="s">
        <v>1583</v>
      </c>
      <c r="F7542">
        <v>3</v>
      </c>
      <c r="G7542">
        <v>-174649</v>
      </c>
    </row>
    <row r="7543" spans="1:7">
      <c r="A7543" t="s">
        <v>131</v>
      </c>
      <c r="B7543">
        <v>20250131</v>
      </c>
      <c r="C7543">
        <v>490114</v>
      </c>
      <c r="D7543" t="s">
        <v>6190</v>
      </c>
      <c r="E7543" t="s">
        <v>1207</v>
      </c>
      <c r="F7543">
        <v>0</v>
      </c>
      <c r="G7543">
        <v>-5596</v>
      </c>
    </row>
    <row r="7544" spans="1:7">
      <c r="A7544" t="s">
        <v>131</v>
      </c>
      <c r="B7544">
        <v>20250131</v>
      </c>
      <c r="C7544">
        <v>490114</v>
      </c>
      <c r="D7544" t="s">
        <v>6190</v>
      </c>
      <c r="E7544" t="s">
        <v>8358</v>
      </c>
      <c r="F7544">
        <v>0</v>
      </c>
      <c r="G7544">
        <v>-17691510</v>
      </c>
    </row>
    <row r="7545" spans="1:7">
      <c r="A7545" t="s">
        <v>131</v>
      </c>
      <c r="B7545">
        <v>20250201</v>
      </c>
      <c r="C7545">
        <v>490114</v>
      </c>
      <c r="D7545" t="s">
        <v>6190</v>
      </c>
      <c r="E7545" t="s">
        <v>1184</v>
      </c>
      <c r="F7545">
        <v>0</v>
      </c>
      <c r="G7545">
        <v>-339145</v>
      </c>
    </row>
    <row r="7546" spans="1:7">
      <c r="A7546" t="s">
        <v>131</v>
      </c>
      <c r="B7546">
        <v>20250201</v>
      </c>
      <c r="C7546">
        <v>490114</v>
      </c>
      <c r="D7546" t="s">
        <v>6190</v>
      </c>
      <c r="E7546" t="s">
        <v>1581</v>
      </c>
      <c r="F7546">
        <v>69</v>
      </c>
      <c r="G7546">
        <v>-22083779</v>
      </c>
    </row>
    <row r="7547" spans="1:7">
      <c r="A7547" t="s">
        <v>131</v>
      </c>
      <c r="B7547">
        <v>20250201</v>
      </c>
      <c r="C7547">
        <v>490114</v>
      </c>
      <c r="D7547" t="s">
        <v>6190</v>
      </c>
      <c r="E7547" t="s">
        <v>1085</v>
      </c>
      <c r="F7547">
        <v>0</v>
      </c>
      <c r="G7547">
        <v>-2338410</v>
      </c>
    </row>
    <row r="7548" spans="1:7">
      <c r="A7548" t="s">
        <v>131</v>
      </c>
      <c r="B7548">
        <v>20250201</v>
      </c>
      <c r="C7548">
        <v>490114</v>
      </c>
      <c r="D7548" t="s">
        <v>6190</v>
      </c>
      <c r="E7548" t="s">
        <v>1194</v>
      </c>
      <c r="F7548">
        <v>0</v>
      </c>
      <c r="G7548">
        <v>-57955131</v>
      </c>
    </row>
    <row r="7549" spans="1:7">
      <c r="A7549" t="s">
        <v>131</v>
      </c>
      <c r="B7549">
        <v>20250201</v>
      </c>
      <c r="C7549">
        <v>490114</v>
      </c>
      <c r="D7549" t="s">
        <v>6190</v>
      </c>
      <c r="E7549" t="s">
        <v>1181</v>
      </c>
      <c r="F7549">
        <v>47</v>
      </c>
      <c r="G7549">
        <v>8905096</v>
      </c>
    </row>
    <row r="7550" spans="1:7">
      <c r="A7550" t="s">
        <v>131</v>
      </c>
      <c r="B7550">
        <v>20250201</v>
      </c>
      <c r="C7550">
        <v>490114</v>
      </c>
      <c r="D7550" t="s">
        <v>6190</v>
      </c>
      <c r="E7550" t="s">
        <v>1084</v>
      </c>
      <c r="F7550">
        <v>53</v>
      </c>
      <c r="G7550">
        <v>12591018</v>
      </c>
    </row>
    <row r="7551" spans="1:7">
      <c r="A7551" t="s">
        <v>131</v>
      </c>
      <c r="B7551">
        <v>20250201</v>
      </c>
      <c r="C7551">
        <v>490114</v>
      </c>
      <c r="D7551" t="s">
        <v>6190</v>
      </c>
      <c r="E7551" t="s">
        <v>1035</v>
      </c>
      <c r="F7551">
        <v>489</v>
      </c>
      <c r="G7551">
        <v>11070077</v>
      </c>
    </row>
    <row r="7552" spans="1:7">
      <c r="A7552" t="s">
        <v>131</v>
      </c>
      <c r="B7552">
        <v>20250201</v>
      </c>
      <c r="C7552">
        <v>490114</v>
      </c>
      <c r="D7552" t="s">
        <v>6190</v>
      </c>
      <c r="E7552" t="s">
        <v>1066</v>
      </c>
      <c r="F7552">
        <v>91</v>
      </c>
      <c r="G7552">
        <v>10619613</v>
      </c>
    </row>
    <row r="7553" spans="1:7">
      <c r="A7553" t="s">
        <v>131</v>
      </c>
      <c r="B7553">
        <v>20250201</v>
      </c>
      <c r="C7553">
        <v>490114</v>
      </c>
      <c r="D7553" t="s">
        <v>6190</v>
      </c>
      <c r="E7553" t="s">
        <v>1064</v>
      </c>
      <c r="F7553">
        <v>0</v>
      </c>
      <c r="G7553">
        <v>-771255</v>
      </c>
    </row>
    <row r="7554" spans="1:7">
      <c r="A7554" t="s">
        <v>131</v>
      </c>
      <c r="B7554">
        <v>20250201</v>
      </c>
      <c r="C7554">
        <v>490114</v>
      </c>
      <c r="D7554" t="s">
        <v>6190</v>
      </c>
      <c r="E7554" t="s">
        <v>1092</v>
      </c>
      <c r="F7554">
        <v>0</v>
      </c>
      <c r="G7554">
        <v>-17321949</v>
      </c>
    </row>
    <row r="7555" spans="1:7">
      <c r="A7555" t="s">
        <v>131</v>
      </c>
      <c r="B7555">
        <v>20250201</v>
      </c>
      <c r="C7555">
        <v>490114</v>
      </c>
      <c r="D7555" t="s">
        <v>6190</v>
      </c>
      <c r="E7555" t="s">
        <v>9048</v>
      </c>
      <c r="F7555">
        <v>37</v>
      </c>
      <c r="G7555">
        <v>2178978</v>
      </c>
    </row>
    <row r="7556" spans="1:7">
      <c r="A7556" t="s">
        <v>131</v>
      </c>
      <c r="B7556">
        <v>20250201</v>
      </c>
      <c r="C7556">
        <v>490114</v>
      </c>
      <c r="D7556" t="s">
        <v>6190</v>
      </c>
      <c r="E7556" t="s">
        <v>8342</v>
      </c>
      <c r="F7556">
        <v>91</v>
      </c>
      <c r="G7556">
        <v>49631296</v>
      </c>
    </row>
    <row r="7557" spans="1:7">
      <c r="A7557" t="s">
        <v>131</v>
      </c>
      <c r="B7557">
        <v>20250201</v>
      </c>
      <c r="C7557">
        <v>490114</v>
      </c>
      <c r="D7557" t="s">
        <v>6190</v>
      </c>
      <c r="E7557" t="s">
        <v>1124</v>
      </c>
      <c r="F7557">
        <v>9</v>
      </c>
      <c r="G7557">
        <v>-135023</v>
      </c>
    </row>
    <row r="7558" spans="1:7">
      <c r="A7558" t="s">
        <v>131</v>
      </c>
      <c r="B7558">
        <v>20250201</v>
      </c>
      <c r="C7558">
        <v>490114</v>
      </c>
      <c r="D7558" t="s">
        <v>6190</v>
      </c>
      <c r="E7558" t="s">
        <v>1186</v>
      </c>
      <c r="F7558">
        <v>148</v>
      </c>
      <c r="G7558">
        <v>24313414</v>
      </c>
    </row>
    <row r="7559" spans="1:7">
      <c r="A7559" t="s">
        <v>131</v>
      </c>
      <c r="B7559">
        <v>20250201</v>
      </c>
      <c r="C7559">
        <v>490114</v>
      </c>
      <c r="D7559" t="s">
        <v>6190</v>
      </c>
      <c r="E7559" t="s">
        <v>1582</v>
      </c>
      <c r="F7559">
        <v>148</v>
      </c>
      <c r="G7559">
        <v>-453766</v>
      </c>
    </row>
    <row r="7560" spans="1:7">
      <c r="A7560" t="s">
        <v>131</v>
      </c>
      <c r="B7560">
        <v>20250201</v>
      </c>
      <c r="C7560">
        <v>490114</v>
      </c>
      <c r="D7560" t="s">
        <v>6190</v>
      </c>
      <c r="E7560" t="s">
        <v>8333</v>
      </c>
      <c r="F7560">
        <v>0</v>
      </c>
      <c r="G7560">
        <v>-407</v>
      </c>
    </row>
    <row r="7561" spans="1:7">
      <c r="A7561" t="s">
        <v>131</v>
      </c>
      <c r="B7561">
        <v>20250201</v>
      </c>
      <c r="C7561">
        <v>490114</v>
      </c>
      <c r="D7561" t="s">
        <v>6190</v>
      </c>
      <c r="E7561" t="s">
        <v>1583</v>
      </c>
      <c r="F7561">
        <v>3</v>
      </c>
      <c r="G7561">
        <v>-174646</v>
      </c>
    </row>
    <row r="7562" spans="1:7">
      <c r="A7562" t="s">
        <v>131</v>
      </c>
      <c r="B7562">
        <v>20250201</v>
      </c>
      <c r="C7562">
        <v>490114</v>
      </c>
      <c r="D7562" t="s">
        <v>6190</v>
      </c>
      <c r="E7562" t="s">
        <v>1207</v>
      </c>
      <c r="F7562">
        <v>0</v>
      </c>
      <c r="G7562">
        <v>-5596</v>
      </c>
    </row>
    <row r="7563" spans="1:7">
      <c r="A7563" t="s">
        <v>131</v>
      </c>
      <c r="B7563">
        <v>20250201</v>
      </c>
      <c r="C7563">
        <v>490114</v>
      </c>
      <c r="D7563" t="s">
        <v>6190</v>
      </c>
      <c r="E7563" t="s">
        <v>8358</v>
      </c>
      <c r="F7563">
        <v>0</v>
      </c>
      <c r="G7563">
        <v>-17691510</v>
      </c>
    </row>
    <row r="7564" spans="1:7">
      <c r="A7564" t="s">
        <v>131</v>
      </c>
      <c r="B7564">
        <v>20250202</v>
      </c>
      <c r="C7564">
        <v>490114</v>
      </c>
      <c r="D7564" t="s">
        <v>6190</v>
      </c>
      <c r="E7564" t="s">
        <v>1184</v>
      </c>
      <c r="F7564">
        <v>0</v>
      </c>
      <c r="G7564">
        <v>-339145</v>
      </c>
    </row>
    <row r="7565" spans="1:7">
      <c r="A7565" t="s">
        <v>131</v>
      </c>
      <c r="B7565">
        <v>20250202</v>
      </c>
      <c r="C7565">
        <v>490114</v>
      </c>
      <c r="D7565" t="s">
        <v>6190</v>
      </c>
      <c r="E7565" t="s">
        <v>1581</v>
      </c>
      <c r="F7565">
        <v>69</v>
      </c>
      <c r="G7565">
        <v>-22083710</v>
      </c>
    </row>
    <row r="7566" spans="1:7">
      <c r="A7566" t="s">
        <v>131</v>
      </c>
      <c r="B7566">
        <v>20250202</v>
      </c>
      <c r="C7566">
        <v>490114</v>
      </c>
      <c r="D7566" t="s">
        <v>6190</v>
      </c>
      <c r="E7566" t="s">
        <v>1085</v>
      </c>
      <c r="F7566">
        <v>0</v>
      </c>
      <c r="G7566">
        <v>-2338410</v>
      </c>
    </row>
    <row r="7567" spans="1:7">
      <c r="A7567" t="s">
        <v>131</v>
      </c>
      <c r="B7567">
        <v>20250202</v>
      </c>
      <c r="C7567">
        <v>490114</v>
      </c>
      <c r="D7567" t="s">
        <v>6190</v>
      </c>
      <c r="E7567" t="s">
        <v>1194</v>
      </c>
      <c r="F7567">
        <v>0</v>
      </c>
      <c r="G7567">
        <v>-57955131</v>
      </c>
    </row>
    <row r="7568" spans="1:7">
      <c r="A7568" t="s">
        <v>131</v>
      </c>
      <c r="B7568">
        <v>20250202</v>
      </c>
      <c r="C7568">
        <v>490114</v>
      </c>
      <c r="D7568" t="s">
        <v>6190</v>
      </c>
      <c r="E7568" t="s">
        <v>1181</v>
      </c>
      <c r="F7568">
        <v>47</v>
      </c>
      <c r="G7568">
        <v>8905143</v>
      </c>
    </row>
    <row r="7569" spans="1:7">
      <c r="A7569" t="s">
        <v>131</v>
      </c>
      <c r="B7569">
        <v>20250202</v>
      </c>
      <c r="C7569">
        <v>490114</v>
      </c>
      <c r="D7569" t="s">
        <v>6190</v>
      </c>
      <c r="E7569" t="s">
        <v>1084</v>
      </c>
      <c r="F7569">
        <v>53</v>
      </c>
      <c r="G7569">
        <v>12591071</v>
      </c>
    </row>
    <row r="7570" spans="1:7">
      <c r="A7570" t="s">
        <v>131</v>
      </c>
      <c r="B7570">
        <v>20250202</v>
      </c>
      <c r="C7570">
        <v>490114</v>
      </c>
      <c r="D7570" t="s">
        <v>6190</v>
      </c>
      <c r="E7570" t="s">
        <v>1035</v>
      </c>
      <c r="F7570">
        <v>489</v>
      </c>
      <c r="G7570">
        <v>11070566</v>
      </c>
    </row>
    <row r="7571" spans="1:7">
      <c r="A7571" t="s">
        <v>131</v>
      </c>
      <c r="B7571">
        <v>20250202</v>
      </c>
      <c r="C7571">
        <v>490114</v>
      </c>
      <c r="D7571" t="s">
        <v>6190</v>
      </c>
      <c r="E7571" t="s">
        <v>1066</v>
      </c>
      <c r="F7571">
        <v>91</v>
      </c>
      <c r="G7571">
        <v>10619704</v>
      </c>
    </row>
    <row r="7572" spans="1:7">
      <c r="A7572" t="s">
        <v>131</v>
      </c>
      <c r="B7572">
        <v>20250202</v>
      </c>
      <c r="C7572">
        <v>490114</v>
      </c>
      <c r="D7572" t="s">
        <v>6190</v>
      </c>
      <c r="E7572" t="s">
        <v>1064</v>
      </c>
      <c r="F7572">
        <v>0</v>
      </c>
      <c r="G7572">
        <v>-771255</v>
      </c>
    </row>
    <row r="7573" spans="1:7">
      <c r="A7573" t="s">
        <v>131</v>
      </c>
      <c r="B7573">
        <v>20250202</v>
      </c>
      <c r="C7573">
        <v>490114</v>
      </c>
      <c r="D7573" t="s">
        <v>6190</v>
      </c>
      <c r="E7573" t="s">
        <v>1092</v>
      </c>
      <c r="F7573">
        <v>0</v>
      </c>
      <c r="G7573">
        <v>-17321949</v>
      </c>
    </row>
    <row r="7574" spans="1:7">
      <c r="A7574" t="s">
        <v>131</v>
      </c>
      <c r="B7574">
        <v>20250202</v>
      </c>
      <c r="C7574">
        <v>490114</v>
      </c>
      <c r="D7574" t="s">
        <v>6190</v>
      </c>
      <c r="E7574" t="s">
        <v>9048</v>
      </c>
      <c r="F7574">
        <v>37</v>
      </c>
      <c r="G7574">
        <v>2179015</v>
      </c>
    </row>
    <row r="7575" spans="1:7">
      <c r="A7575" t="s">
        <v>131</v>
      </c>
      <c r="B7575">
        <v>20250202</v>
      </c>
      <c r="C7575">
        <v>490114</v>
      </c>
      <c r="D7575" t="s">
        <v>6190</v>
      </c>
      <c r="E7575" t="s">
        <v>8342</v>
      </c>
      <c r="F7575">
        <v>91</v>
      </c>
      <c r="G7575">
        <v>49631387</v>
      </c>
    </row>
    <row r="7576" spans="1:7">
      <c r="A7576" t="s">
        <v>131</v>
      </c>
      <c r="B7576">
        <v>20250202</v>
      </c>
      <c r="C7576">
        <v>490114</v>
      </c>
      <c r="D7576" t="s">
        <v>6190</v>
      </c>
      <c r="E7576" t="s">
        <v>1124</v>
      </c>
      <c r="F7576">
        <v>9</v>
      </c>
      <c r="G7576">
        <v>-135014</v>
      </c>
    </row>
    <row r="7577" spans="1:7">
      <c r="A7577" t="s">
        <v>131</v>
      </c>
      <c r="B7577">
        <v>20250202</v>
      </c>
      <c r="C7577">
        <v>490114</v>
      </c>
      <c r="D7577" t="s">
        <v>6190</v>
      </c>
      <c r="E7577" t="s">
        <v>1186</v>
      </c>
      <c r="F7577">
        <v>148</v>
      </c>
      <c r="G7577">
        <v>24313562</v>
      </c>
    </row>
    <row r="7578" spans="1:7">
      <c r="A7578" t="s">
        <v>131</v>
      </c>
      <c r="B7578">
        <v>20250202</v>
      </c>
      <c r="C7578">
        <v>490114</v>
      </c>
      <c r="D7578" t="s">
        <v>6190</v>
      </c>
      <c r="E7578" t="s">
        <v>1582</v>
      </c>
      <c r="F7578">
        <v>148</v>
      </c>
      <c r="G7578">
        <v>-453618</v>
      </c>
    </row>
    <row r="7579" spans="1:7">
      <c r="A7579" t="s">
        <v>131</v>
      </c>
      <c r="B7579">
        <v>20250202</v>
      </c>
      <c r="C7579">
        <v>490114</v>
      </c>
      <c r="D7579" t="s">
        <v>6190</v>
      </c>
      <c r="E7579" t="s">
        <v>8333</v>
      </c>
      <c r="F7579">
        <v>0</v>
      </c>
      <c r="G7579">
        <v>-407</v>
      </c>
    </row>
    <row r="7580" spans="1:7">
      <c r="A7580" t="s">
        <v>131</v>
      </c>
      <c r="B7580">
        <v>20250202</v>
      </c>
      <c r="C7580">
        <v>490114</v>
      </c>
      <c r="D7580" t="s">
        <v>6190</v>
      </c>
      <c r="E7580" t="s">
        <v>1583</v>
      </c>
      <c r="F7580">
        <v>3</v>
      </c>
      <c r="G7580">
        <v>-174643</v>
      </c>
    </row>
    <row r="7581" spans="1:7">
      <c r="A7581" t="s">
        <v>131</v>
      </c>
      <c r="B7581">
        <v>20250202</v>
      </c>
      <c r="C7581">
        <v>490114</v>
      </c>
      <c r="D7581" t="s">
        <v>6190</v>
      </c>
      <c r="E7581" t="s">
        <v>1207</v>
      </c>
      <c r="F7581">
        <v>0</v>
      </c>
      <c r="G7581">
        <v>-5596</v>
      </c>
    </row>
    <row r="7582" spans="1:7">
      <c r="A7582" t="s">
        <v>131</v>
      </c>
      <c r="B7582">
        <v>20250202</v>
      </c>
      <c r="C7582">
        <v>490114</v>
      </c>
      <c r="D7582" t="s">
        <v>6190</v>
      </c>
      <c r="E7582" t="s">
        <v>8358</v>
      </c>
      <c r="F7582">
        <v>0</v>
      </c>
      <c r="G7582">
        <v>-17691510</v>
      </c>
    </row>
    <row r="7583" spans="1:7">
      <c r="A7583" t="s">
        <v>131</v>
      </c>
      <c r="B7583">
        <v>20250203</v>
      </c>
      <c r="C7583">
        <v>490114</v>
      </c>
      <c r="D7583" t="s">
        <v>6190</v>
      </c>
      <c r="E7583" t="s">
        <v>1184</v>
      </c>
      <c r="F7583">
        <v>0</v>
      </c>
      <c r="G7583">
        <v>-339145</v>
      </c>
    </row>
    <row r="7584" spans="1:7">
      <c r="A7584" t="s">
        <v>131</v>
      </c>
      <c r="B7584">
        <v>20250203</v>
      </c>
      <c r="C7584">
        <v>490114</v>
      </c>
      <c r="D7584" t="s">
        <v>6190</v>
      </c>
      <c r="E7584" t="s">
        <v>1581</v>
      </c>
      <c r="F7584">
        <v>65</v>
      </c>
      <c r="G7584">
        <v>-22083645</v>
      </c>
    </row>
    <row r="7585" spans="1:7">
      <c r="A7585" t="s">
        <v>131</v>
      </c>
      <c r="B7585">
        <v>20250203</v>
      </c>
      <c r="C7585">
        <v>490114</v>
      </c>
      <c r="D7585" t="s">
        <v>6190</v>
      </c>
      <c r="E7585" t="s">
        <v>1085</v>
      </c>
      <c r="F7585">
        <v>0</v>
      </c>
      <c r="G7585">
        <v>-2338410</v>
      </c>
    </row>
    <row r="7586" spans="1:7">
      <c r="A7586" t="s">
        <v>131</v>
      </c>
      <c r="B7586">
        <v>20250203</v>
      </c>
      <c r="C7586">
        <v>490114</v>
      </c>
      <c r="D7586" t="s">
        <v>6190</v>
      </c>
      <c r="E7586" t="s">
        <v>1194</v>
      </c>
      <c r="F7586">
        <v>0</v>
      </c>
      <c r="G7586">
        <v>-57955131</v>
      </c>
    </row>
    <row r="7587" spans="1:7">
      <c r="A7587" t="s">
        <v>131</v>
      </c>
      <c r="B7587">
        <v>20250203</v>
      </c>
      <c r="C7587">
        <v>490114</v>
      </c>
      <c r="D7587" t="s">
        <v>6190</v>
      </c>
      <c r="E7587" t="s">
        <v>1181</v>
      </c>
      <c r="F7587">
        <v>44</v>
      </c>
      <c r="G7587">
        <v>8905187</v>
      </c>
    </row>
    <row r="7588" spans="1:7">
      <c r="A7588" t="s">
        <v>131</v>
      </c>
      <c r="B7588">
        <v>20250203</v>
      </c>
      <c r="C7588">
        <v>490114</v>
      </c>
      <c r="D7588" t="s">
        <v>6190</v>
      </c>
      <c r="E7588" t="s">
        <v>1084</v>
      </c>
      <c r="F7588">
        <v>50</v>
      </c>
      <c r="G7588">
        <v>12591121</v>
      </c>
    </row>
    <row r="7589" spans="1:7">
      <c r="A7589" t="s">
        <v>131</v>
      </c>
      <c r="B7589">
        <v>20250203</v>
      </c>
      <c r="C7589">
        <v>490114</v>
      </c>
      <c r="D7589" t="s">
        <v>6190</v>
      </c>
      <c r="E7589" t="s">
        <v>1035</v>
      </c>
      <c r="F7589">
        <v>465</v>
      </c>
      <c r="G7589">
        <v>11071031</v>
      </c>
    </row>
    <row r="7590" spans="1:7">
      <c r="A7590" t="s">
        <v>131</v>
      </c>
      <c r="B7590">
        <v>20250203</v>
      </c>
      <c r="C7590">
        <v>490114</v>
      </c>
      <c r="D7590" t="s">
        <v>6190</v>
      </c>
      <c r="E7590" t="s">
        <v>1066</v>
      </c>
      <c r="F7590">
        <v>86</v>
      </c>
      <c r="G7590">
        <v>10619790</v>
      </c>
    </row>
    <row r="7591" spans="1:7">
      <c r="A7591" t="s">
        <v>131</v>
      </c>
      <c r="B7591">
        <v>20250203</v>
      </c>
      <c r="C7591">
        <v>490114</v>
      </c>
      <c r="D7591" t="s">
        <v>6190</v>
      </c>
      <c r="E7591" t="s">
        <v>1064</v>
      </c>
      <c r="F7591">
        <v>0</v>
      </c>
      <c r="G7591">
        <v>-771255</v>
      </c>
    </row>
    <row r="7592" spans="1:7">
      <c r="A7592" t="s">
        <v>131</v>
      </c>
      <c r="B7592">
        <v>20250203</v>
      </c>
      <c r="C7592">
        <v>490114</v>
      </c>
      <c r="D7592" t="s">
        <v>6190</v>
      </c>
      <c r="E7592" t="s">
        <v>1092</v>
      </c>
      <c r="F7592">
        <v>0</v>
      </c>
      <c r="G7592">
        <v>-17321949</v>
      </c>
    </row>
    <row r="7593" spans="1:7">
      <c r="A7593" t="s">
        <v>131</v>
      </c>
      <c r="B7593">
        <v>20250203</v>
      </c>
      <c r="C7593">
        <v>490114</v>
      </c>
      <c r="D7593" t="s">
        <v>6190</v>
      </c>
      <c r="E7593" t="s">
        <v>9048</v>
      </c>
      <c r="F7593">
        <v>35</v>
      </c>
      <c r="G7593">
        <v>2179050</v>
      </c>
    </row>
    <row r="7594" spans="1:7">
      <c r="A7594" t="s">
        <v>131</v>
      </c>
      <c r="B7594">
        <v>20250203</v>
      </c>
      <c r="C7594">
        <v>490114</v>
      </c>
      <c r="D7594" t="s">
        <v>6190</v>
      </c>
      <c r="E7594" t="s">
        <v>8342</v>
      </c>
      <c r="F7594">
        <v>86</v>
      </c>
      <c r="G7594">
        <v>49631473</v>
      </c>
    </row>
    <row r="7595" spans="1:7">
      <c r="A7595" t="s">
        <v>131</v>
      </c>
      <c r="B7595">
        <v>20250203</v>
      </c>
      <c r="C7595">
        <v>490114</v>
      </c>
      <c r="D7595" t="s">
        <v>6190</v>
      </c>
      <c r="E7595" t="s">
        <v>1124</v>
      </c>
      <c r="F7595">
        <v>8</v>
      </c>
      <c r="G7595">
        <v>-135006</v>
      </c>
    </row>
    <row r="7596" spans="1:7">
      <c r="A7596" t="s">
        <v>131</v>
      </c>
      <c r="B7596">
        <v>20250203</v>
      </c>
      <c r="C7596">
        <v>490114</v>
      </c>
      <c r="D7596" t="s">
        <v>6190</v>
      </c>
      <c r="E7596" t="s">
        <v>1186</v>
      </c>
      <c r="F7596">
        <v>140</v>
      </c>
      <c r="G7596">
        <v>24313702</v>
      </c>
    </row>
    <row r="7597" spans="1:7">
      <c r="A7597" t="s">
        <v>131</v>
      </c>
      <c r="B7597">
        <v>20250203</v>
      </c>
      <c r="C7597">
        <v>490114</v>
      </c>
      <c r="D7597" t="s">
        <v>6190</v>
      </c>
      <c r="E7597" t="s">
        <v>1582</v>
      </c>
      <c r="F7597">
        <v>140</v>
      </c>
      <c r="G7597">
        <v>-453478</v>
      </c>
    </row>
    <row r="7598" spans="1:7">
      <c r="A7598" t="s">
        <v>131</v>
      </c>
      <c r="B7598">
        <v>20250203</v>
      </c>
      <c r="C7598">
        <v>490114</v>
      </c>
      <c r="D7598" t="s">
        <v>6190</v>
      </c>
      <c r="E7598" t="s">
        <v>8333</v>
      </c>
      <c r="F7598">
        <v>0</v>
      </c>
      <c r="G7598">
        <v>-407</v>
      </c>
    </row>
    <row r="7599" spans="1:7">
      <c r="A7599" t="s">
        <v>131</v>
      </c>
      <c r="B7599">
        <v>20250203</v>
      </c>
      <c r="C7599">
        <v>490114</v>
      </c>
      <c r="D7599" t="s">
        <v>6190</v>
      </c>
      <c r="E7599" t="s">
        <v>1583</v>
      </c>
      <c r="F7599">
        <v>2</v>
      </c>
      <c r="G7599">
        <v>-174641</v>
      </c>
    </row>
    <row r="7600" spans="1:7">
      <c r="A7600" t="s">
        <v>131</v>
      </c>
      <c r="B7600">
        <v>20250203</v>
      </c>
      <c r="C7600">
        <v>490114</v>
      </c>
      <c r="D7600" t="s">
        <v>6190</v>
      </c>
      <c r="E7600" t="s">
        <v>1207</v>
      </c>
      <c r="F7600">
        <v>0</v>
      </c>
      <c r="G7600">
        <v>-5596</v>
      </c>
    </row>
    <row r="7601" spans="1:7">
      <c r="A7601" t="s">
        <v>131</v>
      </c>
      <c r="B7601">
        <v>20250203</v>
      </c>
      <c r="C7601">
        <v>490114</v>
      </c>
      <c r="D7601" t="s">
        <v>6190</v>
      </c>
      <c r="E7601" t="s">
        <v>8358</v>
      </c>
      <c r="F7601">
        <v>0</v>
      </c>
      <c r="G7601">
        <v>-17691510</v>
      </c>
    </row>
    <row r="7602" spans="1:7">
      <c r="A7602" t="s">
        <v>131</v>
      </c>
      <c r="B7602">
        <v>20250204</v>
      </c>
      <c r="C7602">
        <v>490114</v>
      </c>
      <c r="D7602" t="s">
        <v>6190</v>
      </c>
      <c r="E7602" t="s">
        <v>1184</v>
      </c>
      <c r="F7602">
        <v>0</v>
      </c>
      <c r="G7602">
        <v>-339145</v>
      </c>
    </row>
    <row r="7603" spans="1:7">
      <c r="A7603" t="s">
        <v>131</v>
      </c>
      <c r="B7603">
        <v>20250204</v>
      </c>
      <c r="C7603">
        <v>490114</v>
      </c>
      <c r="D7603" t="s">
        <v>6190</v>
      </c>
      <c r="E7603" t="s">
        <v>1581</v>
      </c>
      <c r="F7603">
        <v>71</v>
      </c>
      <c r="G7603">
        <v>-22083574</v>
      </c>
    </row>
    <row r="7604" spans="1:7">
      <c r="A7604" t="s">
        <v>131</v>
      </c>
      <c r="B7604">
        <v>20250204</v>
      </c>
      <c r="C7604">
        <v>490114</v>
      </c>
      <c r="D7604" t="s">
        <v>6190</v>
      </c>
      <c r="E7604" t="s">
        <v>1085</v>
      </c>
      <c r="F7604">
        <v>0</v>
      </c>
      <c r="G7604">
        <v>-2338410</v>
      </c>
    </row>
    <row r="7605" spans="1:7">
      <c r="A7605" t="s">
        <v>131</v>
      </c>
      <c r="B7605">
        <v>20250204</v>
      </c>
      <c r="C7605">
        <v>490114</v>
      </c>
      <c r="D7605" t="s">
        <v>6190</v>
      </c>
      <c r="E7605" t="s">
        <v>1194</v>
      </c>
      <c r="F7605">
        <v>0</v>
      </c>
      <c r="G7605">
        <v>-57955131</v>
      </c>
    </row>
    <row r="7606" spans="1:7">
      <c r="A7606" t="s">
        <v>131</v>
      </c>
      <c r="B7606">
        <v>20250204</v>
      </c>
      <c r="C7606">
        <v>490114</v>
      </c>
      <c r="D7606" t="s">
        <v>6190</v>
      </c>
      <c r="E7606" t="s">
        <v>1181</v>
      </c>
      <c r="F7606">
        <v>48</v>
      </c>
      <c r="G7606">
        <v>8905235</v>
      </c>
    </row>
    <row r="7607" spans="1:7">
      <c r="A7607" t="s">
        <v>131</v>
      </c>
      <c r="B7607">
        <v>20250204</v>
      </c>
      <c r="C7607">
        <v>490114</v>
      </c>
      <c r="D7607" t="s">
        <v>6190</v>
      </c>
      <c r="E7607" t="s">
        <v>1084</v>
      </c>
      <c r="F7607">
        <v>55</v>
      </c>
      <c r="G7607">
        <v>12591176</v>
      </c>
    </row>
    <row r="7608" spans="1:7">
      <c r="A7608" t="s">
        <v>131</v>
      </c>
      <c r="B7608">
        <v>20250204</v>
      </c>
      <c r="C7608">
        <v>490114</v>
      </c>
      <c r="D7608" t="s">
        <v>6190</v>
      </c>
      <c r="E7608" t="s">
        <v>1035</v>
      </c>
      <c r="F7608">
        <v>510</v>
      </c>
      <c r="G7608">
        <v>11071541</v>
      </c>
    </row>
    <row r="7609" spans="1:7">
      <c r="A7609" t="s">
        <v>131</v>
      </c>
      <c r="B7609">
        <v>20250204</v>
      </c>
      <c r="C7609">
        <v>490114</v>
      </c>
      <c r="D7609" t="s">
        <v>6190</v>
      </c>
      <c r="E7609" t="s">
        <v>1066</v>
      </c>
      <c r="F7609">
        <v>94</v>
      </c>
      <c r="G7609">
        <v>10619884</v>
      </c>
    </row>
    <row r="7610" spans="1:7">
      <c r="A7610" t="s">
        <v>131</v>
      </c>
      <c r="B7610">
        <v>20250204</v>
      </c>
      <c r="C7610">
        <v>490114</v>
      </c>
      <c r="D7610" t="s">
        <v>6190</v>
      </c>
      <c r="E7610" t="s">
        <v>1064</v>
      </c>
      <c r="F7610">
        <v>0</v>
      </c>
      <c r="G7610">
        <v>-771255</v>
      </c>
    </row>
    <row r="7611" spans="1:7">
      <c r="A7611" t="s">
        <v>131</v>
      </c>
      <c r="B7611">
        <v>20250204</v>
      </c>
      <c r="C7611">
        <v>490114</v>
      </c>
      <c r="D7611" t="s">
        <v>6190</v>
      </c>
      <c r="E7611" t="s">
        <v>1092</v>
      </c>
      <c r="F7611">
        <v>0</v>
      </c>
      <c r="G7611">
        <v>-17321949</v>
      </c>
    </row>
    <row r="7612" spans="1:7">
      <c r="A7612" t="s">
        <v>131</v>
      </c>
      <c r="B7612">
        <v>20250204</v>
      </c>
      <c r="C7612">
        <v>490114</v>
      </c>
      <c r="D7612" t="s">
        <v>6190</v>
      </c>
      <c r="E7612" t="s">
        <v>9048</v>
      </c>
      <c r="F7612">
        <v>39</v>
      </c>
      <c r="G7612">
        <v>2179089</v>
      </c>
    </row>
    <row r="7613" spans="1:7">
      <c r="A7613" t="s">
        <v>131</v>
      </c>
      <c r="B7613">
        <v>20250204</v>
      </c>
      <c r="C7613">
        <v>490114</v>
      </c>
      <c r="D7613" t="s">
        <v>6190</v>
      </c>
      <c r="E7613" t="s">
        <v>8342</v>
      </c>
      <c r="F7613">
        <v>94</v>
      </c>
      <c r="G7613">
        <v>49631567</v>
      </c>
    </row>
    <row r="7614" spans="1:7">
      <c r="A7614" t="s">
        <v>131</v>
      </c>
      <c r="B7614">
        <v>20250204</v>
      </c>
      <c r="C7614">
        <v>490114</v>
      </c>
      <c r="D7614" t="s">
        <v>6190</v>
      </c>
      <c r="E7614" t="s">
        <v>1124</v>
      </c>
      <c r="F7614">
        <v>9</v>
      </c>
      <c r="G7614">
        <v>-134997</v>
      </c>
    </row>
    <row r="7615" spans="1:7">
      <c r="A7615" t="s">
        <v>131</v>
      </c>
      <c r="B7615">
        <v>20250204</v>
      </c>
      <c r="C7615">
        <v>490114</v>
      </c>
      <c r="D7615" t="s">
        <v>6190</v>
      </c>
      <c r="E7615" t="s">
        <v>1186</v>
      </c>
      <c r="F7615">
        <v>153</v>
      </c>
      <c r="G7615">
        <v>24313855</v>
      </c>
    </row>
    <row r="7616" spans="1:7">
      <c r="A7616" t="s">
        <v>131</v>
      </c>
      <c r="B7616">
        <v>20250204</v>
      </c>
      <c r="C7616">
        <v>490114</v>
      </c>
      <c r="D7616" t="s">
        <v>6190</v>
      </c>
      <c r="E7616" t="s">
        <v>1582</v>
      </c>
      <c r="F7616">
        <v>153</v>
      </c>
      <c r="G7616">
        <v>-453325</v>
      </c>
    </row>
    <row r="7617" spans="1:7">
      <c r="A7617" t="s">
        <v>131</v>
      </c>
      <c r="B7617">
        <v>20250204</v>
      </c>
      <c r="C7617">
        <v>490114</v>
      </c>
      <c r="D7617" t="s">
        <v>6190</v>
      </c>
      <c r="E7617" t="s">
        <v>8333</v>
      </c>
      <c r="F7617">
        <v>0</v>
      </c>
      <c r="G7617">
        <v>-407</v>
      </c>
    </row>
    <row r="7618" spans="1:7">
      <c r="A7618" t="s">
        <v>131</v>
      </c>
      <c r="B7618">
        <v>20250204</v>
      </c>
      <c r="C7618">
        <v>490114</v>
      </c>
      <c r="D7618" t="s">
        <v>6190</v>
      </c>
      <c r="E7618" t="s">
        <v>1583</v>
      </c>
      <c r="F7618">
        <v>3</v>
      </c>
      <c r="G7618">
        <v>-174638</v>
      </c>
    </row>
    <row r="7619" spans="1:7">
      <c r="A7619" t="s">
        <v>131</v>
      </c>
      <c r="B7619">
        <v>20250204</v>
      </c>
      <c r="C7619">
        <v>490114</v>
      </c>
      <c r="D7619" t="s">
        <v>6190</v>
      </c>
      <c r="E7619" t="s">
        <v>1207</v>
      </c>
      <c r="F7619">
        <v>0</v>
      </c>
      <c r="G7619">
        <v>-5596</v>
      </c>
    </row>
    <row r="7620" spans="1:7">
      <c r="A7620" t="s">
        <v>131</v>
      </c>
      <c r="B7620">
        <v>20250204</v>
      </c>
      <c r="C7620">
        <v>490114</v>
      </c>
      <c r="D7620" t="s">
        <v>6190</v>
      </c>
      <c r="E7620" t="s">
        <v>8358</v>
      </c>
      <c r="F7620">
        <v>0</v>
      </c>
      <c r="G7620">
        <v>-17691510</v>
      </c>
    </row>
    <row r="7621" spans="1:7">
      <c r="A7621" t="s">
        <v>131</v>
      </c>
      <c r="B7621">
        <v>20250205</v>
      </c>
      <c r="C7621">
        <v>490114</v>
      </c>
      <c r="D7621" t="s">
        <v>6190</v>
      </c>
      <c r="E7621" t="s">
        <v>1184</v>
      </c>
      <c r="F7621">
        <v>0</v>
      </c>
      <c r="G7621">
        <v>-339145</v>
      </c>
    </row>
    <row r="7622" spans="1:7">
      <c r="A7622" t="s">
        <v>131</v>
      </c>
      <c r="B7622">
        <v>20250205</v>
      </c>
      <c r="C7622">
        <v>490114</v>
      </c>
      <c r="D7622" t="s">
        <v>6190</v>
      </c>
      <c r="E7622" t="s">
        <v>1581</v>
      </c>
      <c r="F7622">
        <v>73</v>
      </c>
      <c r="G7622">
        <v>-22083501</v>
      </c>
    </row>
    <row r="7623" spans="1:7">
      <c r="A7623" t="s">
        <v>131</v>
      </c>
      <c r="B7623">
        <v>20250205</v>
      </c>
      <c r="C7623">
        <v>490114</v>
      </c>
      <c r="D7623" t="s">
        <v>6190</v>
      </c>
      <c r="E7623" t="s">
        <v>1085</v>
      </c>
      <c r="F7623">
        <v>0</v>
      </c>
      <c r="G7623">
        <v>-2338410</v>
      </c>
    </row>
    <row r="7624" spans="1:7">
      <c r="A7624" t="s">
        <v>131</v>
      </c>
      <c r="B7624">
        <v>20250205</v>
      </c>
      <c r="C7624">
        <v>490114</v>
      </c>
      <c r="D7624" t="s">
        <v>6190</v>
      </c>
      <c r="E7624" t="s">
        <v>1194</v>
      </c>
      <c r="F7624">
        <v>0</v>
      </c>
      <c r="G7624">
        <v>-57955131</v>
      </c>
    </row>
    <row r="7625" spans="1:7">
      <c r="A7625" t="s">
        <v>131</v>
      </c>
      <c r="B7625">
        <v>20250205</v>
      </c>
      <c r="C7625">
        <v>490114</v>
      </c>
      <c r="D7625" t="s">
        <v>6190</v>
      </c>
      <c r="E7625" t="s">
        <v>1181</v>
      </c>
      <c r="F7625">
        <v>50</v>
      </c>
      <c r="G7625">
        <v>8905285</v>
      </c>
    </row>
    <row r="7626" spans="1:7">
      <c r="A7626" t="s">
        <v>131</v>
      </c>
      <c r="B7626">
        <v>20250205</v>
      </c>
      <c r="C7626">
        <v>490114</v>
      </c>
      <c r="D7626" t="s">
        <v>6190</v>
      </c>
      <c r="E7626" t="s">
        <v>1084</v>
      </c>
      <c r="F7626">
        <v>56</v>
      </c>
      <c r="G7626">
        <v>12591232</v>
      </c>
    </row>
    <row r="7627" spans="1:7">
      <c r="A7627" t="s">
        <v>131</v>
      </c>
      <c r="B7627">
        <v>20250205</v>
      </c>
      <c r="C7627">
        <v>490114</v>
      </c>
      <c r="D7627" t="s">
        <v>6190</v>
      </c>
      <c r="E7627" t="s">
        <v>1035</v>
      </c>
      <c r="F7627">
        <v>519</v>
      </c>
      <c r="G7627">
        <v>11072060</v>
      </c>
    </row>
    <row r="7628" spans="1:7">
      <c r="A7628" t="s">
        <v>131</v>
      </c>
      <c r="B7628">
        <v>20250205</v>
      </c>
      <c r="C7628">
        <v>490114</v>
      </c>
      <c r="D7628" t="s">
        <v>6190</v>
      </c>
      <c r="E7628" t="s">
        <v>1066</v>
      </c>
      <c r="F7628">
        <v>96</v>
      </c>
      <c r="G7628">
        <v>10619980</v>
      </c>
    </row>
    <row r="7629" spans="1:7">
      <c r="A7629" t="s">
        <v>131</v>
      </c>
      <c r="B7629">
        <v>20250205</v>
      </c>
      <c r="C7629">
        <v>490114</v>
      </c>
      <c r="D7629" t="s">
        <v>6190</v>
      </c>
      <c r="E7629" t="s">
        <v>1064</v>
      </c>
      <c r="F7629">
        <v>0</v>
      </c>
      <c r="G7629">
        <v>-771255</v>
      </c>
    </row>
    <row r="7630" spans="1:7">
      <c r="A7630" t="s">
        <v>131</v>
      </c>
      <c r="B7630">
        <v>20250205</v>
      </c>
      <c r="C7630">
        <v>490114</v>
      </c>
      <c r="D7630" t="s">
        <v>6190</v>
      </c>
      <c r="E7630" t="s">
        <v>1092</v>
      </c>
      <c r="F7630">
        <v>0</v>
      </c>
      <c r="G7630">
        <v>-17321949</v>
      </c>
    </row>
    <row r="7631" spans="1:7">
      <c r="A7631" t="s">
        <v>131</v>
      </c>
      <c r="B7631">
        <v>20250205</v>
      </c>
      <c r="C7631">
        <v>490114</v>
      </c>
      <c r="D7631" t="s">
        <v>6190</v>
      </c>
      <c r="E7631" t="s">
        <v>9048</v>
      </c>
      <c r="F7631">
        <v>40</v>
      </c>
      <c r="G7631">
        <v>2179129</v>
      </c>
    </row>
    <row r="7632" spans="1:7">
      <c r="A7632" t="s">
        <v>131</v>
      </c>
      <c r="B7632">
        <v>20250205</v>
      </c>
      <c r="C7632">
        <v>490114</v>
      </c>
      <c r="D7632" t="s">
        <v>6190</v>
      </c>
      <c r="E7632" t="s">
        <v>8342</v>
      </c>
      <c r="F7632">
        <v>96</v>
      </c>
      <c r="G7632">
        <v>49631663</v>
      </c>
    </row>
    <row r="7633" spans="1:7">
      <c r="A7633" t="s">
        <v>131</v>
      </c>
      <c r="B7633">
        <v>20250205</v>
      </c>
      <c r="C7633">
        <v>490114</v>
      </c>
      <c r="D7633" t="s">
        <v>6190</v>
      </c>
      <c r="E7633" t="s">
        <v>1124</v>
      </c>
      <c r="F7633">
        <v>10</v>
      </c>
      <c r="G7633">
        <v>-134987</v>
      </c>
    </row>
    <row r="7634" spans="1:7">
      <c r="A7634" t="s">
        <v>131</v>
      </c>
      <c r="B7634">
        <v>20250205</v>
      </c>
      <c r="C7634">
        <v>490114</v>
      </c>
      <c r="D7634" t="s">
        <v>6190</v>
      </c>
      <c r="E7634" t="s">
        <v>1186</v>
      </c>
      <c r="F7634">
        <v>157</v>
      </c>
      <c r="G7634">
        <v>24314012</v>
      </c>
    </row>
    <row r="7635" spans="1:7">
      <c r="A7635" t="s">
        <v>131</v>
      </c>
      <c r="B7635">
        <v>20250205</v>
      </c>
      <c r="C7635">
        <v>490114</v>
      </c>
      <c r="D7635" t="s">
        <v>6190</v>
      </c>
      <c r="E7635" t="s">
        <v>1582</v>
      </c>
      <c r="F7635">
        <v>157</v>
      </c>
      <c r="G7635">
        <v>-453168</v>
      </c>
    </row>
    <row r="7636" spans="1:7">
      <c r="A7636" t="s">
        <v>131</v>
      </c>
      <c r="B7636">
        <v>20250205</v>
      </c>
      <c r="C7636">
        <v>490114</v>
      </c>
      <c r="D7636" t="s">
        <v>6190</v>
      </c>
      <c r="E7636" t="s">
        <v>8333</v>
      </c>
      <c r="F7636">
        <v>0</v>
      </c>
      <c r="G7636">
        <v>-407</v>
      </c>
    </row>
    <row r="7637" spans="1:7">
      <c r="A7637" t="s">
        <v>131</v>
      </c>
      <c r="B7637">
        <v>20250205</v>
      </c>
      <c r="C7637">
        <v>490114</v>
      </c>
      <c r="D7637" t="s">
        <v>6190</v>
      </c>
      <c r="E7637" t="s">
        <v>1583</v>
      </c>
      <c r="F7637">
        <v>3</v>
      </c>
      <c r="G7637">
        <v>-174635</v>
      </c>
    </row>
    <row r="7638" spans="1:7">
      <c r="A7638" t="s">
        <v>131</v>
      </c>
      <c r="B7638">
        <v>20250205</v>
      </c>
      <c r="C7638">
        <v>490114</v>
      </c>
      <c r="D7638" t="s">
        <v>6190</v>
      </c>
      <c r="E7638" t="s">
        <v>1207</v>
      </c>
      <c r="F7638">
        <v>0</v>
      </c>
      <c r="G7638">
        <v>-5596</v>
      </c>
    </row>
    <row r="7639" spans="1:7">
      <c r="A7639" t="s">
        <v>131</v>
      </c>
      <c r="B7639">
        <v>20250205</v>
      </c>
      <c r="C7639">
        <v>490114</v>
      </c>
      <c r="D7639" t="s">
        <v>6190</v>
      </c>
      <c r="E7639" t="s">
        <v>8358</v>
      </c>
      <c r="F7639">
        <v>0</v>
      </c>
      <c r="G7639">
        <v>-17691510</v>
      </c>
    </row>
    <row r="7640" spans="1:7">
      <c r="A7640" t="s">
        <v>131</v>
      </c>
      <c r="B7640">
        <v>20250206</v>
      </c>
      <c r="C7640">
        <v>490114</v>
      </c>
      <c r="D7640" t="s">
        <v>6190</v>
      </c>
      <c r="E7640" t="s">
        <v>1184</v>
      </c>
      <c r="F7640">
        <v>0</v>
      </c>
      <c r="G7640">
        <v>-339145</v>
      </c>
    </row>
    <row r="7641" spans="1:7">
      <c r="A7641" t="s">
        <v>131</v>
      </c>
      <c r="B7641">
        <v>20250206</v>
      </c>
      <c r="C7641">
        <v>490114</v>
      </c>
      <c r="D7641" t="s">
        <v>6190</v>
      </c>
      <c r="E7641" t="s">
        <v>1581</v>
      </c>
      <c r="F7641">
        <v>72</v>
      </c>
      <c r="G7641">
        <v>-22083429</v>
      </c>
    </row>
    <row r="7642" spans="1:7">
      <c r="A7642" t="s">
        <v>131</v>
      </c>
      <c r="B7642">
        <v>20250206</v>
      </c>
      <c r="C7642">
        <v>490114</v>
      </c>
      <c r="D7642" t="s">
        <v>6190</v>
      </c>
      <c r="E7642" t="s">
        <v>1085</v>
      </c>
      <c r="F7642">
        <v>0</v>
      </c>
      <c r="G7642">
        <v>-2338410</v>
      </c>
    </row>
    <row r="7643" spans="1:7">
      <c r="A7643" t="s">
        <v>131</v>
      </c>
      <c r="B7643">
        <v>20250206</v>
      </c>
      <c r="C7643">
        <v>490114</v>
      </c>
      <c r="D7643" t="s">
        <v>6190</v>
      </c>
      <c r="E7643" t="s">
        <v>1194</v>
      </c>
      <c r="F7643">
        <v>0</v>
      </c>
      <c r="G7643">
        <v>-57955131</v>
      </c>
    </row>
    <row r="7644" spans="1:7">
      <c r="A7644" t="s">
        <v>131</v>
      </c>
      <c r="B7644">
        <v>20250206</v>
      </c>
      <c r="C7644">
        <v>490114</v>
      </c>
      <c r="D7644" t="s">
        <v>6190</v>
      </c>
      <c r="E7644" t="s">
        <v>1181</v>
      </c>
      <c r="F7644">
        <v>49</v>
      </c>
      <c r="G7644">
        <v>8905334</v>
      </c>
    </row>
    <row r="7645" spans="1:7">
      <c r="A7645" t="s">
        <v>131</v>
      </c>
      <c r="B7645">
        <v>20250206</v>
      </c>
      <c r="C7645">
        <v>490114</v>
      </c>
      <c r="D7645" t="s">
        <v>6190</v>
      </c>
      <c r="E7645" t="s">
        <v>1084</v>
      </c>
      <c r="F7645">
        <v>56</v>
      </c>
      <c r="G7645">
        <v>12591288</v>
      </c>
    </row>
    <row r="7646" spans="1:7">
      <c r="A7646" t="s">
        <v>131</v>
      </c>
      <c r="B7646">
        <v>20250206</v>
      </c>
      <c r="C7646">
        <v>490114</v>
      </c>
      <c r="D7646" t="s">
        <v>6190</v>
      </c>
      <c r="E7646" t="s">
        <v>1035</v>
      </c>
      <c r="F7646">
        <v>515</v>
      </c>
      <c r="G7646">
        <v>11072575</v>
      </c>
    </row>
    <row r="7647" spans="1:7">
      <c r="A7647" t="s">
        <v>131</v>
      </c>
      <c r="B7647">
        <v>20250206</v>
      </c>
      <c r="C7647">
        <v>490114</v>
      </c>
      <c r="D7647" t="s">
        <v>6190</v>
      </c>
      <c r="E7647" t="s">
        <v>1066</v>
      </c>
      <c r="F7647">
        <v>95</v>
      </c>
      <c r="G7647">
        <v>10620075</v>
      </c>
    </row>
    <row r="7648" spans="1:7">
      <c r="A7648" t="s">
        <v>131</v>
      </c>
      <c r="B7648">
        <v>20250206</v>
      </c>
      <c r="C7648">
        <v>490114</v>
      </c>
      <c r="D7648" t="s">
        <v>6190</v>
      </c>
      <c r="E7648" t="s">
        <v>1064</v>
      </c>
      <c r="F7648">
        <v>0</v>
      </c>
      <c r="G7648">
        <v>-771255</v>
      </c>
    </row>
    <row r="7649" spans="1:7">
      <c r="A7649" t="s">
        <v>131</v>
      </c>
      <c r="B7649">
        <v>20250206</v>
      </c>
      <c r="C7649">
        <v>490114</v>
      </c>
      <c r="D7649" t="s">
        <v>6190</v>
      </c>
      <c r="E7649" t="s">
        <v>1092</v>
      </c>
      <c r="F7649">
        <v>0</v>
      </c>
      <c r="G7649">
        <v>-17321949</v>
      </c>
    </row>
    <row r="7650" spans="1:7">
      <c r="A7650" t="s">
        <v>131</v>
      </c>
      <c r="B7650">
        <v>20250206</v>
      </c>
      <c r="C7650">
        <v>490114</v>
      </c>
      <c r="D7650" t="s">
        <v>6190</v>
      </c>
      <c r="E7650" t="s">
        <v>9048</v>
      </c>
      <c r="F7650">
        <v>39</v>
      </c>
      <c r="G7650">
        <v>2179168</v>
      </c>
    </row>
    <row r="7651" spans="1:7">
      <c r="A7651" t="s">
        <v>131</v>
      </c>
      <c r="B7651">
        <v>20250206</v>
      </c>
      <c r="C7651">
        <v>490114</v>
      </c>
      <c r="D7651" t="s">
        <v>6190</v>
      </c>
      <c r="E7651" t="s">
        <v>8342</v>
      </c>
      <c r="F7651">
        <v>95</v>
      </c>
      <c r="G7651">
        <v>49631758</v>
      </c>
    </row>
    <row r="7652" spans="1:7">
      <c r="A7652" t="s">
        <v>131</v>
      </c>
      <c r="B7652">
        <v>20250206</v>
      </c>
      <c r="C7652">
        <v>490114</v>
      </c>
      <c r="D7652" t="s">
        <v>6190</v>
      </c>
      <c r="E7652" t="s">
        <v>1124</v>
      </c>
      <c r="F7652">
        <v>9</v>
      </c>
      <c r="G7652">
        <v>-134978</v>
      </c>
    </row>
    <row r="7653" spans="1:7">
      <c r="A7653" t="s">
        <v>131</v>
      </c>
      <c r="B7653">
        <v>20250206</v>
      </c>
      <c r="C7653">
        <v>490114</v>
      </c>
      <c r="D7653" t="s">
        <v>6190</v>
      </c>
      <c r="E7653" t="s">
        <v>1186</v>
      </c>
      <c r="F7653">
        <v>155</v>
      </c>
      <c r="G7653">
        <v>24314167</v>
      </c>
    </row>
    <row r="7654" spans="1:7">
      <c r="A7654" t="s">
        <v>131</v>
      </c>
      <c r="B7654">
        <v>20250206</v>
      </c>
      <c r="C7654">
        <v>490114</v>
      </c>
      <c r="D7654" t="s">
        <v>6190</v>
      </c>
      <c r="E7654" t="s">
        <v>1582</v>
      </c>
      <c r="F7654">
        <v>155</v>
      </c>
      <c r="G7654">
        <v>-453013</v>
      </c>
    </row>
    <row r="7655" spans="1:7">
      <c r="A7655" t="s">
        <v>131</v>
      </c>
      <c r="B7655">
        <v>20250206</v>
      </c>
      <c r="C7655">
        <v>490114</v>
      </c>
      <c r="D7655" t="s">
        <v>6190</v>
      </c>
      <c r="E7655" t="s">
        <v>8333</v>
      </c>
      <c r="F7655">
        <v>0</v>
      </c>
      <c r="G7655">
        <v>-407</v>
      </c>
    </row>
    <row r="7656" spans="1:7">
      <c r="A7656" t="s">
        <v>131</v>
      </c>
      <c r="B7656">
        <v>20250206</v>
      </c>
      <c r="C7656">
        <v>490114</v>
      </c>
      <c r="D7656" t="s">
        <v>6190</v>
      </c>
      <c r="E7656" t="s">
        <v>1583</v>
      </c>
      <c r="F7656">
        <v>3</v>
      </c>
      <c r="G7656">
        <v>-174632</v>
      </c>
    </row>
    <row r="7657" spans="1:7">
      <c r="A7657" t="s">
        <v>131</v>
      </c>
      <c r="B7657">
        <v>20250206</v>
      </c>
      <c r="C7657">
        <v>490114</v>
      </c>
      <c r="D7657" t="s">
        <v>6190</v>
      </c>
      <c r="E7657" t="s">
        <v>1207</v>
      </c>
      <c r="F7657">
        <v>0</v>
      </c>
      <c r="G7657">
        <v>-5596</v>
      </c>
    </row>
    <row r="7658" spans="1:7">
      <c r="A7658" t="s">
        <v>131</v>
      </c>
      <c r="B7658">
        <v>20250206</v>
      </c>
      <c r="C7658">
        <v>490114</v>
      </c>
      <c r="D7658" t="s">
        <v>6190</v>
      </c>
      <c r="E7658" t="s">
        <v>8358</v>
      </c>
      <c r="F7658">
        <v>0</v>
      </c>
      <c r="G7658">
        <v>-17691510</v>
      </c>
    </row>
    <row r="7659" spans="1:7">
      <c r="A7659" t="s">
        <v>131</v>
      </c>
      <c r="B7659">
        <v>20250207</v>
      </c>
      <c r="C7659">
        <v>490114</v>
      </c>
      <c r="D7659" t="s">
        <v>6190</v>
      </c>
      <c r="E7659" t="s">
        <v>1184</v>
      </c>
      <c r="F7659">
        <v>0</v>
      </c>
      <c r="G7659">
        <v>-339145</v>
      </c>
    </row>
    <row r="7660" spans="1:7">
      <c r="A7660" t="s">
        <v>131</v>
      </c>
      <c r="B7660">
        <v>20250207</v>
      </c>
      <c r="C7660">
        <v>490114</v>
      </c>
      <c r="D7660" t="s">
        <v>6190</v>
      </c>
      <c r="E7660" t="s">
        <v>1581</v>
      </c>
      <c r="F7660">
        <v>71</v>
      </c>
      <c r="G7660">
        <v>-22083358</v>
      </c>
    </row>
    <row r="7661" spans="1:7">
      <c r="A7661" t="s">
        <v>131</v>
      </c>
      <c r="B7661">
        <v>20250207</v>
      </c>
      <c r="C7661">
        <v>490114</v>
      </c>
      <c r="D7661" t="s">
        <v>6190</v>
      </c>
      <c r="E7661" t="s">
        <v>1085</v>
      </c>
      <c r="F7661">
        <v>0</v>
      </c>
      <c r="G7661">
        <v>-2338410</v>
      </c>
    </row>
    <row r="7662" spans="1:7">
      <c r="A7662" t="s">
        <v>131</v>
      </c>
      <c r="B7662">
        <v>20250207</v>
      </c>
      <c r="C7662">
        <v>490114</v>
      </c>
      <c r="D7662" t="s">
        <v>6190</v>
      </c>
      <c r="E7662" t="s">
        <v>1194</v>
      </c>
      <c r="F7662">
        <v>0</v>
      </c>
      <c r="G7662">
        <v>-57955131</v>
      </c>
    </row>
    <row r="7663" spans="1:7">
      <c r="A7663" t="s">
        <v>131</v>
      </c>
      <c r="B7663">
        <v>20250207</v>
      </c>
      <c r="C7663">
        <v>490114</v>
      </c>
      <c r="D7663" t="s">
        <v>6190</v>
      </c>
      <c r="E7663" t="s">
        <v>1181</v>
      </c>
      <c r="F7663">
        <v>48</v>
      </c>
      <c r="G7663">
        <v>8905382</v>
      </c>
    </row>
    <row r="7664" spans="1:7">
      <c r="A7664" t="s">
        <v>131</v>
      </c>
      <c r="B7664">
        <v>20250207</v>
      </c>
      <c r="C7664">
        <v>490114</v>
      </c>
      <c r="D7664" t="s">
        <v>6190</v>
      </c>
      <c r="E7664" t="s">
        <v>1084</v>
      </c>
      <c r="F7664">
        <v>55</v>
      </c>
      <c r="G7664">
        <v>12591343</v>
      </c>
    </row>
    <row r="7665" spans="1:7">
      <c r="A7665" t="s">
        <v>131</v>
      </c>
      <c r="B7665">
        <v>20250207</v>
      </c>
      <c r="C7665">
        <v>490114</v>
      </c>
      <c r="D7665" t="s">
        <v>6190</v>
      </c>
      <c r="E7665" t="s">
        <v>1035</v>
      </c>
      <c r="F7665">
        <v>508</v>
      </c>
      <c r="G7665">
        <v>11073083</v>
      </c>
    </row>
    <row r="7666" spans="1:7">
      <c r="A7666" t="s">
        <v>131</v>
      </c>
      <c r="B7666">
        <v>20250207</v>
      </c>
      <c r="C7666">
        <v>490114</v>
      </c>
      <c r="D7666" t="s">
        <v>6190</v>
      </c>
      <c r="E7666" t="s">
        <v>1066</v>
      </c>
      <c r="F7666">
        <v>94</v>
      </c>
      <c r="G7666">
        <v>10620169</v>
      </c>
    </row>
    <row r="7667" spans="1:7">
      <c r="A7667" t="s">
        <v>131</v>
      </c>
      <c r="B7667">
        <v>20250207</v>
      </c>
      <c r="C7667">
        <v>490114</v>
      </c>
      <c r="D7667" t="s">
        <v>6190</v>
      </c>
      <c r="E7667" t="s">
        <v>1064</v>
      </c>
      <c r="F7667">
        <v>0</v>
      </c>
      <c r="G7667">
        <v>-771255</v>
      </c>
    </row>
    <row r="7668" spans="1:7">
      <c r="A7668" t="s">
        <v>131</v>
      </c>
      <c r="B7668">
        <v>20250207</v>
      </c>
      <c r="C7668">
        <v>490114</v>
      </c>
      <c r="D7668" t="s">
        <v>6190</v>
      </c>
      <c r="E7668" t="s">
        <v>1092</v>
      </c>
      <c r="F7668">
        <v>0</v>
      </c>
      <c r="G7668">
        <v>-17321949</v>
      </c>
    </row>
    <row r="7669" spans="1:7">
      <c r="A7669" t="s">
        <v>131</v>
      </c>
      <c r="B7669">
        <v>20250207</v>
      </c>
      <c r="C7669">
        <v>490114</v>
      </c>
      <c r="D7669" t="s">
        <v>6190</v>
      </c>
      <c r="E7669" t="s">
        <v>9048</v>
      </c>
      <c r="F7669">
        <v>39</v>
      </c>
      <c r="G7669">
        <v>2179207</v>
      </c>
    </row>
    <row r="7670" spans="1:7">
      <c r="A7670" t="s">
        <v>131</v>
      </c>
      <c r="B7670">
        <v>20250207</v>
      </c>
      <c r="C7670">
        <v>490114</v>
      </c>
      <c r="D7670" t="s">
        <v>6190</v>
      </c>
      <c r="E7670" t="s">
        <v>8342</v>
      </c>
      <c r="F7670">
        <v>94</v>
      </c>
      <c r="G7670">
        <v>49631852</v>
      </c>
    </row>
    <row r="7671" spans="1:7">
      <c r="A7671" t="s">
        <v>131</v>
      </c>
      <c r="B7671">
        <v>20250207</v>
      </c>
      <c r="C7671">
        <v>490114</v>
      </c>
      <c r="D7671" t="s">
        <v>6190</v>
      </c>
      <c r="E7671" t="s">
        <v>1124</v>
      </c>
      <c r="F7671">
        <v>9</v>
      </c>
      <c r="G7671">
        <v>-134969</v>
      </c>
    </row>
    <row r="7672" spans="1:7">
      <c r="A7672" t="s">
        <v>131</v>
      </c>
      <c r="B7672">
        <v>20250207</v>
      </c>
      <c r="C7672">
        <v>490114</v>
      </c>
      <c r="D7672" t="s">
        <v>6190</v>
      </c>
      <c r="E7672" t="s">
        <v>1186</v>
      </c>
      <c r="F7672">
        <v>153</v>
      </c>
      <c r="G7672">
        <v>24314320</v>
      </c>
    </row>
    <row r="7673" spans="1:7">
      <c r="A7673" t="s">
        <v>131</v>
      </c>
      <c r="B7673">
        <v>20250207</v>
      </c>
      <c r="C7673">
        <v>490114</v>
      </c>
      <c r="D7673" t="s">
        <v>6190</v>
      </c>
      <c r="E7673" t="s">
        <v>1582</v>
      </c>
      <c r="F7673">
        <v>153</v>
      </c>
      <c r="G7673">
        <v>-452860</v>
      </c>
    </row>
    <row r="7674" spans="1:7">
      <c r="A7674" t="s">
        <v>131</v>
      </c>
      <c r="B7674">
        <v>20250207</v>
      </c>
      <c r="C7674">
        <v>490114</v>
      </c>
      <c r="D7674" t="s">
        <v>6190</v>
      </c>
      <c r="E7674" t="s">
        <v>8333</v>
      </c>
      <c r="F7674">
        <v>0</v>
      </c>
      <c r="G7674">
        <v>-407</v>
      </c>
    </row>
    <row r="7675" spans="1:7">
      <c r="A7675" t="s">
        <v>131</v>
      </c>
      <c r="B7675">
        <v>20250207</v>
      </c>
      <c r="C7675">
        <v>490114</v>
      </c>
      <c r="D7675" t="s">
        <v>6190</v>
      </c>
      <c r="E7675" t="s">
        <v>1583</v>
      </c>
      <c r="F7675">
        <v>3</v>
      </c>
      <c r="G7675">
        <v>-174629</v>
      </c>
    </row>
    <row r="7676" spans="1:7">
      <c r="A7676" t="s">
        <v>131</v>
      </c>
      <c r="B7676">
        <v>20250207</v>
      </c>
      <c r="C7676">
        <v>490114</v>
      </c>
      <c r="D7676" t="s">
        <v>6190</v>
      </c>
      <c r="E7676" t="s">
        <v>1207</v>
      </c>
      <c r="F7676">
        <v>0</v>
      </c>
      <c r="G7676">
        <v>-5596</v>
      </c>
    </row>
    <row r="7677" spans="1:7">
      <c r="A7677" t="s">
        <v>131</v>
      </c>
      <c r="B7677">
        <v>20250207</v>
      </c>
      <c r="C7677">
        <v>490114</v>
      </c>
      <c r="D7677" t="s">
        <v>6190</v>
      </c>
      <c r="E7677" t="s">
        <v>8358</v>
      </c>
      <c r="F7677">
        <v>0</v>
      </c>
      <c r="G7677">
        <v>-17691510</v>
      </c>
    </row>
    <row r="7678" spans="1:7">
      <c r="A7678" t="s">
        <v>131</v>
      </c>
      <c r="B7678">
        <v>20250208</v>
      </c>
      <c r="C7678">
        <v>490114</v>
      </c>
      <c r="D7678" t="s">
        <v>6190</v>
      </c>
      <c r="E7678" t="s">
        <v>1184</v>
      </c>
      <c r="F7678">
        <v>0</v>
      </c>
      <c r="G7678">
        <v>-339145</v>
      </c>
    </row>
    <row r="7679" spans="1:7">
      <c r="A7679" t="s">
        <v>131</v>
      </c>
      <c r="B7679">
        <v>20250208</v>
      </c>
      <c r="C7679">
        <v>490114</v>
      </c>
      <c r="D7679" t="s">
        <v>6190</v>
      </c>
      <c r="E7679" t="s">
        <v>1581</v>
      </c>
      <c r="F7679">
        <v>71</v>
      </c>
      <c r="G7679">
        <v>-22083287</v>
      </c>
    </row>
    <row r="7680" spans="1:7">
      <c r="A7680" t="s">
        <v>131</v>
      </c>
      <c r="B7680">
        <v>20250208</v>
      </c>
      <c r="C7680">
        <v>490114</v>
      </c>
      <c r="D7680" t="s">
        <v>6190</v>
      </c>
      <c r="E7680" t="s">
        <v>1085</v>
      </c>
      <c r="F7680">
        <v>0</v>
      </c>
      <c r="G7680">
        <v>-2338410</v>
      </c>
    </row>
    <row r="7681" spans="1:7">
      <c r="A7681" t="s">
        <v>131</v>
      </c>
      <c r="B7681">
        <v>20250208</v>
      </c>
      <c r="C7681">
        <v>490114</v>
      </c>
      <c r="D7681" t="s">
        <v>6190</v>
      </c>
      <c r="E7681" t="s">
        <v>1194</v>
      </c>
      <c r="F7681">
        <v>0</v>
      </c>
      <c r="G7681">
        <v>-57955131</v>
      </c>
    </row>
    <row r="7682" spans="1:7">
      <c r="A7682" t="s">
        <v>131</v>
      </c>
      <c r="B7682">
        <v>20250208</v>
      </c>
      <c r="C7682">
        <v>490114</v>
      </c>
      <c r="D7682" t="s">
        <v>6190</v>
      </c>
      <c r="E7682" t="s">
        <v>1181</v>
      </c>
      <c r="F7682">
        <v>48</v>
      </c>
      <c r="G7682">
        <v>8905430</v>
      </c>
    </row>
    <row r="7683" spans="1:7">
      <c r="A7683" t="s">
        <v>131</v>
      </c>
      <c r="B7683">
        <v>20250208</v>
      </c>
      <c r="C7683">
        <v>490114</v>
      </c>
      <c r="D7683" t="s">
        <v>6190</v>
      </c>
      <c r="E7683" t="s">
        <v>1084</v>
      </c>
      <c r="F7683">
        <v>55</v>
      </c>
      <c r="G7683">
        <v>12591398</v>
      </c>
    </row>
    <row r="7684" spans="1:7">
      <c r="A7684" t="s">
        <v>131</v>
      </c>
      <c r="B7684">
        <v>20250208</v>
      </c>
      <c r="C7684">
        <v>490114</v>
      </c>
      <c r="D7684" t="s">
        <v>6190</v>
      </c>
      <c r="E7684" t="s">
        <v>1035</v>
      </c>
      <c r="F7684">
        <v>508</v>
      </c>
      <c r="G7684">
        <v>11073591</v>
      </c>
    </row>
    <row r="7685" spans="1:7">
      <c r="A7685" t="s">
        <v>131</v>
      </c>
      <c r="B7685">
        <v>20250208</v>
      </c>
      <c r="C7685">
        <v>490114</v>
      </c>
      <c r="D7685" t="s">
        <v>6190</v>
      </c>
      <c r="E7685" t="s">
        <v>1066</v>
      </c>
      <c r="F7685">
        <v>94</v>
      </c>
      <c r="G7685">
        <v>10620263</v>
      </c>
    </row>
    <row r="7686" spans="1:7">
      <c r="A7686" t="s">
        <v>131</v>
      </c>
      <c r="B7686">
        <v>20250208</v>
      </c>
      <c r="C7686">
        <v>490114</v>
      </c>
      <c r="D7686" t="s">
        <v>6190</v>
      </c>
      <c r="E7686" t="s">
        <v>1064</v>
      </c>
      <c r="F7686">
        <v>0</v>
      </c>
      <c r="G7686">
        <v>-771255</v>
      </c>
    </row>
    <row r="7687" spans="1:7">
      <c r="A7687" t="s">
        <v>131</v>
      </c>
      <c r="B7687">
        <v>20250208</v>
      </c>
      <c r="C7687">
        <v>490114</v>
      </c>
      <c r="D7687" t="s">
        <v>6190</v>
      </c>
      <c r="E7687" t="s">
        <v>1092</v>
      </c>
      <c r="F7687">
        <v>0</v>
      </c>
      <c r="G7687">
        <v>-17321949</v>
      </c>
    </row>
    <row r="7688" spans="1:7">
      <c r="A7688" t="s">
        <v>131</v>
      </c>
      <c r="B7688">
        <v>20250208</v>
      </c>
      <c r="C7688">
        <v>490114</v>
      </c>
      <c r="D7688" t="s">
        <v>6190</v>
      </c>
      <c r="E7688" t="s">
        <v>9048</v>
      </c>
      <c r="F7688">
        <v>39</v>
      </c>
      <c r="G7688">
        <v>2179246</v>
      </c>
    </row>
    <row r="7689" spans="1:7">
      <c r="A7689" t="s">
        <v>131</v>
      </c>
      <c r="B7689">
        <v>20250208</v>
      </c>
      <c r="C7689">
        <v>490114</v>
      </c>
      <c r="D7689" t="s">
        <v>6190</v>
      </c>
      <c r="E7689" t="s">
        <v>8342</v>
      </c>
      <c r="F7689">
        <v>94</v>
      </c>
      <c r="G7689">
        <v>49631946</v>
      </c>
    </row>
    <row r="7690" spans="1:7">
      <c r="A7690" t="s">
        <v>131</v>
      </c>
      <c r="B7690">
        <v>20250208</v>
      </c>
      <c r="C7690">
        <v>490114</v>
      </c>
      <c r="D7690" t="s">
        <v>6190</v>
      </c>
      <c r="E7690" t="s">
        <v>1124</v>
      </c>
      <c r="F7690">
        <v>9</v>
      </c>
      <c r="G7690">
        <v>-134960</v>
      </c>
    </row>
    <row r="7691" spans="1:7">
      <c r="A7691" t="s">
        <v>131</v>
      </c>
      <c r="B7691">
        <v>20250208</v>
      </c>
      <c r="C7691">
        <v>490114</v>
      </c>
      <c r="D7691" t="s">
        <v>6190</v>
      </c>
      <c r="E7691" t="s">
        <v>1186</v>
      </c>
      <c r="F7691">
        <v>153</v>
      </c>
      <c r="G7691">
        <v>24314473</v>
      </c>
    </row>
    <row r="7692" spans="1:7">
      <c r="A7692" t="s">
        <v>131</v>
      </c>
      <c r="B7692">
        <v>20250208</v>
      </c>
      <c r="C7692">
        <v>490114</v>
      </c>
      <c r="D7692" t="s">
        <v>6190</v>
      </c>
      <c r="E7692" t="s">
        <v>1582</v>
      </c>
      <c r="F7692">
        <v>153</v>
      </c>
      <c r="G7692">
        <v>-452707</v>
      </c>
    </row>
    <row r="7693" spans="1:7">
      <c r="A7693" t="s">
        <v>131</v>
      </c>
      <c r="B7693">
        <v>20250208</v>
      </c>
      <c r="C7693">
        <v>490114</v>
      </c>
      <c r="D7693" t="s">
        <v>6190</v>
      </c>
      <c r="E7693" t="s">
        <v>8333</v>
      </c>
      <c r="F7693">
        <v>0</v>
      </c>
      <c r="G7693">
        <v>-407</v>
      </c>
    </row>
    <row r="7694" spans="1:7">
      <c r="A7694" t="s">
        <v>131</v>
      </c>
      <c r="B7694">
        <v>20250208</v>
      </c>
      <c r="C7694">
        <v>490114</v>
      </c>
      <c r="D7694" t="s">
        <v>6190</v>
      </c>
      <c r="E7694" t="s">
        <v>1583</v>
      </c>
      <c r="F7694">
        <v>3</v>
      </c>
      <c r="G7694">
        <v>-174626</v>
      </c>
    </row>
    <row r="7695" spans="1:7">
      <c r="A7695" t="s">
        <v>131</v>
      </c>
      <c r="B7695">
        <v>20250208</v>
      </c>
      <c r="C7695">
        <v>490114</v>
      </c>
      <c r="D7695" t="s">
        <v>6190</v>
      </c>
      <c r="E7695" t="s">
        <v>1207</v>
      </c>
      <c r="F7695">
        <v>0</v>
      </c>
      <c r="G7695">
        <v>-5596</v>
      </c>
    </row>
    <row r="7696" spans="1:7">
      <c r="A7696" t="s">
        <v>131</v>
      </c>
      <c r="B7696">
        <v>20250208</v>
      </c>
      <c r="C7696">
        <v>490114</v>
      </c>
      <c r="D7696" t="s">
        <v>6190</v>
      </c>
      <c r="E7696" t="s">
        <v>8358</v>
      </c>
      <c r="F7696">
        <v>0</v>
      </c>
      <c r="G7696">
        <v>-17691510</v>
      </c>
    </row>
    <row r="7697" spans="1:7">
      <c r="A7697" t="s">
        <v>131</v>
      </c>
      <c r="B7697">
        <v>20250209</v>
      </c>
      <c r="C7697">
        <v>490114</v>
      </c>
      <c r="D7697" t="s">
        <v>6190</v>
      </c>
      <c r="E7697" t="s">
        <v>1184</v>
      </c>
      <c r="F7697">
        <v>0</v>
      </c>
      <c r="G7697">
        <v>-339145</v>
      </c>
    </row>
    <row r="7698" spans="1:7">
      <c r="A7698" t="s">
        <v>131</v>
      </c>
      <c r="B7698">
        <v>20250209</v>
      </c>
      <c r="C7698">
        <v>490114</v>
      </c>
      <c r="D7698" t="s">
        <v>6190</v>
      </c>
      <c r="E7698" t="s">
        <v>1581</v>
      </c>
      <c r="F7698">
        <v>71</v>
      </c>
      <c r="G7698">
        <v>-22083216</v>
      </c>
    </row>
    <row r="7699" spans="1:7">
      <c r="A7699" t="s">
        <v>131</v>
      </c>
      <c r="B7699">
        <v>20250209</v>
      </c>
      <c r="C7699">
        <v>490114</v>
      </c>
      <c r="D7699" t="s">
        <v>6190</v>
      </c>
      <c r="E7699" t="s">
        <v>1085</v>
      </c>
      <c r="F7699">
        <v>0</v>
      </c>
      <c r="G7699">
        <v>-2338410</v>
      </c>
    </row>
    <row r="7700" spans="1:7">
      <c r="A7700" t="s">
        <v>131</v>
      </c>
      <c r="B7700">
        <v>20250209</v>
      </c>
      <c r="C7700">
        <v>490114</v>
      </c>
      <c r="D7700" t="s">
        <v>6190</v>
      </c>
      <c r="E7700" t="s">
        <v>1194</v>
      </c>
      <c r="F7700">
        <v>0</v>
      </c>
      <c r="G7700">
        <v>-57955131</v>
      </c>
    </row>
    <row r="7701" spans="1:7">
      <c r="A7701" t="s">
        <v>131</v>
      </c>
      <c r="B7701">
        <v>20250209</v>
      </c>
      <c r="C7701">
        <v>490114</v>
      </c>
      <c r="D7701" t="s">
        <v>6190</v>
      </c>
      <c r="E7701" t="s">
        <v>1181</v>
      </c>
      <c r="F7701">
        <v>48</v>
      </c>
      <c r="G7701">
        <v>8905478</v>
      </c>
    </row>
    <row r="7702" spans="1:7">
      <c r="A7702" t="s">
        <v>131</v>
      </c>
      <c r="B7702">
        <v>20250209</v>
      </c>
      <c r="C7702">
        <v>490114</v>
      </c>
      <c r="D7702" t="s">
        <v>6190</v>
      </c>
      <c r="E7702" t="s">
        <v>1084</v>
      </c>
      <c r="F7702">
        <v>55</v>
      </c>
      <c r="G7702">
        <v>12591453</v>
      </c>
    </row>
    <row r="7703" spans="1:7">
      <c r="A7703" t="s">
        <v>131</v>
      </c>
      <c r="B7703">
        <v>20250209</v>
      </c>
      <c r="C7703">
        <v>490114</v>
      </c>
      <c r="D7703" t="s">
        <v>6190</v>
      </c>
      <c r="E7703" t="s">
        <v>1035</v>
      </c>
      <c r="F7703">
        <v>508</v>
      </c>
      <c r="G7703">
        <v>11074099</v>
      </c>
    </row>
    <row r="7704" spans="1:7">
      <c r="A7704" t="s">
        <v>131</v>
      </c>
      <c r="B7704">
        <v>20250209</v>
      </c>
      <c r="C7704">
        <v>490114</v>
      </c>
      <c r="D7704" t="s">
        <v>6190</v>
      </c>
      <c r="E7704" t="s">
        <v>1066</v>
      </c>
      <c r="F7704">
        <v>94</v>
      </c>
      <c r="G7704">
        <v>10620357</v>
      </c>
    </row>
    <row r="7705" spans="1:7">
      <c r="A7705" t="s">
        <v>131</v>
      </c>
      <c r="B7705">
        <v>20250209</v>
      </c>
      <c r="C7705">
        <v>490114</v>
      </c>
      <c r="D7705" t="s">
        <v>6190</v>
      </c>
      <c r="E7705" t="s">
        <v>1064</v>
      </c>
      <c r="F7705">
        <v>0</v>
      </c>
      <c r="G7705">
        <v>-771255</v>
      </c>
    </row>
    <row r="7706" spans="1:7">
      <c r="A7706" t="s">
        <v>131</v>
      </c>
      <c r="B7706">
        <v>20250209</v>
      </c>
      <c r="C7706">
        <v>490114</v>
      </c>
      <c r="D7706" t="s">
        <v>6190</v>
      </c>
      <c r="E7706" t="s">
        <v>1092</v>
      </c>
      <c r="F7706">
        <v>0</v>
      </c>
      <c r="G7706">
        <v>-17321949</v>
      </c>
    </row>
    <row r="7707" spans="1:7">
      <c r="A7707" t="s">
        <v>131</v>
      </c>
      <c r="B7707">
        <v>20250209</v>
      </c>
      <c r="C7707">
        <v>490114</v>
      </c>
      <c r="D7707" t="s">
        <v>6190</v>
      </c>
      <c r="E7707" t="s">
        <v>9048</v>
      </c>
      <c r="F7707">
        <v>39</v>
      </c>
      <c r="G7707">
        <v>2179285</v>
      </c>
    </row>
    <row r="7708" spans="1:7">
      <c r="A7708" t="s">
        <v>131</v>
      </c>
      <c r="B7708">
        <v>20250209</v>
      </c>
      <c r="C7708">
        <v>490114</v>
      </c>
      <c r="D7708" t="s">
        <v>6190</v>
      </c>
      <c r="E7708" t="s">
        <v>8342</v>
      </c>
      <c r="F7708">
        <v>94</v>
      </c>
      <c r="G7708">
        <v>49632040</v>
      </c>
    </row>
    <row r="7709" spans="1:7">
      <c r="A7709" t="s">
        <v>131</v>
      </c>
      <c r="B7709">
        <v>20250209</v>
      </c>
      <c r="C7709">
        <v>490114</v>
      </c>
      <c r="D7709" t="s">
        <v>6190</v>
      </c>
      <c r="E7709" t="s">
        <v>1124</v>
      </c>
      <c r="F7709">
        <v>9</v>
      </c>
      <c r="G7709">
        <v>-134951</v>
      </c>
    </row>
    <row r="7710" spans="1:7">
      <c r="A7710" t="s">
        <v>131</v>
      </c>
      <c r="B7710">
        <v>20250209</v>
      </c>
      <c r="C7710">
        <v>490114</v>
      </c>
      <c r="D7710" t="s">
        <v>6190</v>
      </c>
      <c r="E7710" t="s">
        <v>1186</v>
      </c>
      <c r="F7710">
        <v>153</v>
      </c>
      <c r="G7710">
        <v>24314626</v>
      </c>
    </row>
    <row r="7711" spans="1:7">
      <c r="A7711" t="s">
        <v>131</v>
      </c>
      <c r="B7711">
        <v>20250209</v>
      </c>
      <c r="C7711">
        <v>490114</v>
      </c>
      <c r="D7711" t="s">
        <v>6190</v>
      </c>
      <c r="E7711" t="s">
        <v>1582</v>
      </c>
      <c r="F7711">
        <v>153</v>
      </c>
      <c r="G7711">
        <v>-452554</v>
      </c>
    </row>
    <row r="7712" spans="1:7">
      <c r="A7712" t="s">
        <v>131</v>
      </c>
      <c r="B7712">
        <v>20250209</v>
      </c>
      <c r="C7712">
        <v>490114</v>
      </c>
      <c r="D7712" t="s">
        <v>6190</v>
      </c>
      <c r="E7712" t="s">
        <v>8333</v>
      </c>
      <c r="F7712">
        <v>0</v>
      </c>
      <c r="G7712">
        <v>-407</v>
      </c>
    </row>
    <row r="7713" spans="1:7">
      <c r="A7713" t="s">
        <v>131</v>
      </c>
      <c r="B7713">
        <v>20250209</v>
      </c>
      <c r="C7713">
        <v>490114</v>
      </c>
      <c r="D7713" t="s">
        <v>6190</v>
      </c>
      <c r="E7713" t="s">
        <v>1583</v>
      </c>
      <c r="F7713">
        <v>3</v>
      </c>
      <c r="G7713">
        <v>-174623</v>
      </c>
    </row>
    <row r="7714" spans="1:7">
      <c r="A7714" t="s">
        <v>131</v>
      </c>
      <c r="B7714">
        <v>20250209</v>
      </c>
      <c r="C7714">
        <v>490114</v>
      </c>
      <c r="D7714" t="s">
        <v>6190</v>
      </c>
      <c r="E7714" t="s">
        <v>1207</v>
      </c>
      <c r="F7714">
        <v>0</v>
      </c>
      <c r="G7714">
        <v>-5596</v>
      </c>
    </row>
    <row r="7715" spans="1:7">
      <c r="A7715" t="s">
        <v>131</v>
      </c>
      <c r="B7715">
        <v>20250209</v>
      </c>
      <c r="C7715">
        <v>490114</v>
      </c>
      <c r="D7715" t="s">
        <v>6190</v>
      </c>
      <c r="E7715" t="s">
        <v>8358</v>
      </c>
      <c r="F7715">
        <v>0</v>
      </c>
      <c r="G7715">
        <v>-17691510</v>
      </c>
    </row>
    <row r="7716" spans="1:7">
      <c r="A7716" t="s">
        <v>131</v>
      </c>
      <c r="B7716">
        <v>20250210</v>
      </c>
      <c r="C7716">
        <v>490114</v>
      </c>
      <c r="D7716" t="s">
        <v>6190</v>
      </c>
      <c r="E7716" t="s">
        <v>1184</v>
      </c>
      <c r="F7716">
        <v>0</v>
      </c>
      <c r="G7716">
        <v>-339145</v>
      </c>
    </row>
    <row r="7717" spans="1:7">
      <c r="A7717" t="s">
        <v>131</v>
      </c>
      <c r="B7717">
        <v>20250210</v>
      </c>
      <c r="C7717">
        <v>490114</v>
      </c>
      <c r="D7717" t="s">
        <v>6190</v>
      </c>
      <c r="E7717" t="s">
        <v>1581</v>
      </c>
      <c r="F7717">
        <v>69</v>
      </c>
      <c r="G7717">
        <v>-22083147</v>
      </c>
    </row>
    <row r="7718" spans="1:7">
      <c r="A7718" t="s">
        <v>131</v>
      </c>
      <c r="B7718">
        <v>20250210</v>
      </c>
      <c r="C7718">
        <v>490114</v>
      </c>
      <c r="D7718" t="s">
        <v>6190</v>
      </c>
      <c r="E7718" t="s">
        <v>1085</v>
      </c>
      <c r="F7718">
        <v>0</v>
      </c>
      <c r="G7718">
        <v>-2338410</v>
      </c>
    </row>
    <row r="7719" spans="1:7">
      <c r="A7719" t="s">
        <v>131</v>
      </c>
      <c r="B7719">
        <v>20250210</v>
      </c>
      <c r="C7719">
        <v>490114</v>
      </c>
      <c r="D7719" t="s">
        <v>6190</v>
      </c>
      <c r="E7719" t="s">
        <v>1194</v>
      </c>
      <c r="F7719">
        <v>0</v>
      </c>
      <c r="G7719">
        <v>-57955131</v>
      </c>
    </row>
    <row r="7720" spans="1:7">
      <c r="A7720" t="s">
        <v>131</v>
      </c>
      <c r="B7720">
        <v>20250210</v>
      </c>
      <c r="C7720">
        <v>490114</v>
      </c>
      <c r="D7720" t="s">
        <v>6190</v>
      </c>
      <c r="E7720" t="s">
        <v>1181</v>
      </c>
      <c r="F7720">
        <v>47</v>
      </c>
      <c r="G7720">
        <v>8905525</v>
      </c>
    </row>
    <row r="7721" spans="1:7">
      <c r="A7721" t="s">
        <v>131</v>
      </c>
      <c r="B7721">
        <v>20250210</v>
      </c>
      <c r="C7721">
        <v>490114</v>
      </c>
      <c r="D7721" t="s">
        <v>6190</v>
      </c>
      <c r="E7721" t="s">
        <v>1084</v>
      </c>
      <c r="F7721">
        <v>53</v>
      </c>
      <c r="G7721">
        <v>12591506</v>
      </c>
    </row>
    <row r="7722" spans="1:7">
      <c r="A7722" t="s">
        <v>131</v>
      </c>
      <c r="B7722">
        <v>20250210</v>
      </c>
      <c r="C7722">
        <v>490114</v>
      </c>
      <c r="D7722" t="s">
        <v>6190</v>
      </c>
      <c r="E7722" t="s">
        <v>1035</v>
      </c>
      <c r="F7722">
        <v>491</v>
      </c>
      <c r="G7722">
        <v>11074590</v>
      </c>
    </row>
    <row r="7723" spans="1:7">
      <c r="A7723" t="s">
        <v>131</v>
      </c>
      <c r="B7723">
        <v>20250210</v>
      </c>
      <c r="C7723">
        <v>490114</v>
      </c>
      <c r="D7723" t="s">
        <v>6190</v>
      </c>
      <c r="E7723" t="s">
        <v>1066</v>
      </c>
      <c r="F7723">
        <v>91</v>
      </c>
      <c r="G7723">
        <v>10620448</v>
      </c>
    </row>
    <row r="7724" spans="1:7">
      <c r="A7724" t="s">
        <v>131</v>
      </c>
      <c r="B7724">
        <v>20250210</v>
      </c>
      <c r="C7724">
        <v>490114</v>
      </c>
      <c r="D7724" t="s">
        <v>6190</v>
      </c>
      <c r="E7724" t="s">
        <v>1064</v>
      </c>
      <c r="F7724">
        <v>0</v>
      </c>
      <c r="G7724">
        <v>-771255</v>
      </c>
    </row>
    <row r="7725" spans="1:7">
      <c r="A7725" t="s">
        <v>131</v>
      </c>
      <c r="B7725">
        <v>20250210</v>
      </c>
      <c r="C7725">
        <v>490114</v>
      </c>
      <c r="D7725" t="s">
        <v>6190</v>
      </c>
      <c r="E7725" t="s">
        <v>1092</v>
      </c>
      <c r="F7725">
        <v>0</v>
      </c>
      <c r="G7725">
        <v>-17321949</v>
      </c>
    </row>
    <row r="7726" spans="1:7">
      <c r="A7726" t="s">
        <v>131</v>
      </c>
      <c r="B7726">
        <v>20250210</v>
      </c>
      <c r="C7726">
        <v>490114</v>
      </c>
      <c r="D7726" t="s">
        <v>6190</v>
      </c>
      <c r="E7726" t="s">
        <v>9048</v>
      </c>
      <c r="F7726">
        <v>37</v>
      </c>
      <c r="G7726">
        <v>2179322</v>
      </c>
    </row>
    <row r="7727" spans="1:7">
      <c r="A7727" t="s">
        <v>131</v>
      </c>
      <c r="B7727">
        <v>20250210</v>
      </c>
      <c r="C7727">
        <v>490114</v>
      </c>
      <c r="D7727" t="s">
        <v>6190</v>
      </c>
      <c r="E7727" t="s">
        <v>8342</v>
      </c>
      <c r="F7727">
        <v>91</v>
      </c>
      <c r="G7727">
        <v>49632131</v>
      </c>
    </row>
    <row r="7728" spans="1:7">
      <c r="A7728" t="s">
        <v>131</v>
      </c>
      <c r="B7728">
        <v>20250210</v>
      </c>
      <c r="C7728">
        <v>490114</v>
      </c>
      <c r="D7728" t="s">
        <v>6190</v>
      </c>
      <c r="E7728" t="s">
        <v>1124</v>
      </c>
      <c r="F7728">
        <v>9</v>
      </c>
      <c r="G7728">
        <v>-134942</v>
      </c>
    </row>
    <row r="7729" spans="1:7">
      <c r="A7729" t="s">
        <v>131</v>
      </c>
      <c r="B7729">
        <v>20250210</v>
      </c>
      <c r="C7729">
        <v>490114</v>
      </c>
      <c r="D7729" t="s">
        <v>6190</v>
      </c>
      <c r="E7729" t="s">
        <v>1186</v>
      </c>
      <c r="F7729">
        <v>148</v>
      </c>
      <c r="G7729">
        <v>24314774</v>
      </c>
    </row>
    <row r="7730" spans="1:7">
      <c r="A7730" t="s">
        <v>131</v>
      </c>
      <c r="B7730">
        <v>20250210</v>
      </c>
      <c r="C7730">
        <v>490114</v>
      </c>
      <c r="D7730" t="s">
        <v>6190</v>
      </c>
      <c r="E7730" t="s">
        <v>1582</v>
      </c>
      <c r="F7730">
        <v>148</v>
      </c>
      <c r="G7730">
        <v>-452406</v>
      </c>
    </row>
    <row r="7731" spans="1:7">
      <c r="A7731" t="s">
        <v>131</v>
      </c>
      <c r="B7731">
        <v>20250210</v>
      </c>
      <c r="C7731">
        <v>490114</v>
      </c>
      <c r="D7731" t="s">
        <v>6190</v>
      </c>
      <c r="E7731" t="s">
        <v>8333</v>
      </c>
      <c r="F7731">
        <v>0</v>
      </c>
      <c r="G7731">
        <v>-407</v>
      </c>
    </row>
    <row r="7732" spans="1:7">
      <c r="A7732" t="s">
        <v>131</v>
      </c>
      <c r="B7732">
        <v>20250210</v>
      </c>
      <c r="C7732">
        <v>490114</v>
      </c>
      <c r="D7732" t="s">
        <v>6190</v>
      </c>
      <c r="E7732" t="s">
        <v>1583</v>
      </c>
      <c r="F7732">
        <v>3</v>
      </c>
      <c r="G7732">
        <v>-174620</v>
      </c>
    </row>
    <row r="7733" spans="1:7">
      <c r="A7733" t="s">
        <v>131</v>
      </c>
      <c r="B7733">
        <v>20250210</v>
      </c>
      <c r="C7733">
        <v>490114</v>
      </c>
      <c r="D7733" t="s">
        <v>6190</v>
      </c>
      <c r="E7733" t="s">
        <v>1207</v>
      </c>
      <c r="F7733">
        <v>0</v>
      </c>
      <c r="G7733">
        <v>-5596</v>
      </c>
    </row>
    <row r="7734" spans="1:7">
      <c r="A7734" t="s">
        <v>131</v>
      </c>
      <c r="B7734">
        <v>20250210</v>
      </c>
      <c r="C7734">
        <v>490114</v>
      </c>
      <c r="D7734" t="s">
        <v>6190</v>
      </c>
      <c r="E7734" t="s">
        <v>8358</v>
      </c>
      <c r="F7734">
        <v>0</v>
      </c>
      <c r="G7734">
        <v>-17691510</v>
      </c>
    </row>
    <row r="7735" spans="1:7">
      <c r="A7735" t="s">
        <v>131</v>
      </c>
      <c r="B7735">
        <v>20250211</v>
      </c>
      <c r="C7735">
        <v>490114</v>
      </c>
      <c r="D7735" t="s">
        <v>6190</v>
      </c>
      <c r="E7735" t="s">
        <v>1184</v>
      </c>
      <c r="F7735">
        <v>0</v>
      </c>
      <c r="G7735">
        <v>-339145</v>
      </c>
    </row>
    <row r="7736" spans="1:7">
      <c r="A7736" t="s">
        <v>131</v>
      </c>
      <c r="B7736">
        <v>20250211</v>
      </c>
      <c r="C7736">
        <v>490114</v>
      </c>
      <c r="D7736" t="s">
        <v>6190</v>
      </c>
      <c r="E7736" t="s">
        <v>1581</v>
      </c>
      <c r="F7736">
        <v>70</v>
      </c>
      <c r="G7736">
        <v>-22083077</v>
      </c>
    </row>
    <row r="7737" spans="1:7">
      <c r="A7737" t="s">
        <v>131</v>
      </c>
      <c r="B7737">
        <v>20250211</v>
      </c>
      <c r="C7737">
        <v>490114</v>
      </c>
      <c r="D7737" t="s">
        <v>6190</v>
      </c>
      <c r="E7737" t="s">
        <v>1085</v>
      </c>
      <c r="F7737">
        <v>0</v>
      </c>
      <c r="G7737">
        <v>-2338410</v>
      </c>
    </row>
    <row r="7738" spans="1:7">
      <c r="A7738" t="s">
        <v>131</v>
      </c>
      <c r="B7738">
        <v>20250211</v>
      </c>
      <c r="C7738">
        <v>490114</v>
      </c>
      <c r="D7738" t="s">
        <v>6190</v>
      </c>
      <c r="E7738" t="s">
        <v>1194</v>
      </c>
      <c r="F7738">
        <v>0</v>
      </c>
      <c r="G7738">
        <v>-57955131</v>
      </c>
    </row>
    <row r="7739" spans="1:7">
      <c r="A7739" t="s">
        <v>131</v>
      </c>
      <c r="B7739">
        <v>20250211</v>
      </c>
      <c r="C7739">
        <v>490114</v>
      </c>
      <c r="D7739" t="s">
        <v>6190</v>
      </c>
      <c r="E7739" t="s">
        <v>1181</v>
      </c>
      <c r="F7739">
        <v>48</v>
      </c>
      <c r="G7739">
        <v>8905573</v>
      </c>
    </row>
    <row r="7740" spans="1:7">
      <c r="A7740" t="s">
        <v>131</v>
      </c>
      <c r="B7740">
        <v>20250211</v>
      </c>
      <c r="C7740">
        <v>490114</v>
      </c>
      <c r="D7740" t="s">
        <v>6190</v>
      </c>
      <c r="E7740" t="s">
        <v>1084</v>
      </c>
      <c r="F7740">
        <v>54</v>
      </c>
      <c r="G7740">
        <v>12591560</v>
      </c>
    </row>
    <row r="7741" spans="1:7">
      <c r="A7741" t="s">
        <v>131</v>
      </c>
      <c r="B7741">
        <v>20250211</v>
      </c>
      <c r="C7741">
        <v>490114</v>
      </c>
      <c r="D7741" t="s">
        <v>6190</v>
      </c>
      <c r="E7741" t="s">
        <v>1035</v>
      </c>
      <c r="F7741">
        <v>501</v>
      </c>
      <c r="G7741">
        <v>11075091</v>
      </c>
    </row>
    <row r="7742" spans="1:7">
      <c r="A7742" t="s">
        <v>131</v>
      </c>
      <c r="B7742">
        <v>20250211</v>
      </c>
      <c r="C7742">
        <v>490114</v>
      </c>
      <c r="D7742" t="s">
        <v>6190</v>
      </c>
      <c r="E7742" t="s">
        <v>1066</v>
      </c>
      <c r="F7742">
        <v>92</v>
      </c>
      <c r="G7742">
        <v>10620540</v>
      </c>
    </row>
    <row r="7743" spans="1:7">
      <c r="A7743" t="s">
        <v>131</v>
      </c>
      <c r="B7743">
        <v>20250211</v>
      </c>
      <c r="C7743">
        <v>490114</v>
      </c>
      <c r="D7743" t="s">
        <v>6190</v>
      </c>
      <c r="E7743" t="s">
        <v>1064</v>
      </c>
      <c r="F7743">
        <v>0</v>
      </c>
      <c r="G7743">
        <v>-771255</v>
      </c>
    </row>
    <row r="7744" spans="1:7">
      <c r="A7744" t="s">
        <v>131</v>
      </c>
      <c r="B7744">
        <v>20250211</v>
      </c>
      <c r="C7744">
        <v>490114</v>
      </c>
      <c r="D7744" t="s">
        <v>6190</v>
      </c>
      <c r="E7744" t="s">
        <v>1092</v>
      </c>
      <c r="F7744">
        <v>0</v>
      </c>
      <c r="G7744">
        <v>-17321949</v>
      </c>
    </row>
    <row r="7745" spans="1:7">
      <c r="A7745" t="s">
        <v>131</v>
      </c>
      <c r="B7745">
        <v>20250211</v>
      </c>
      <c r="C7745">
        <v>490114</v>
      </c>
      <c r="D7745" t="s">
        <v>6190</v>
      </c>
      <c r="E7745" t="s">
        <v>9048</v>
      </c>
      <c r="F7745">
        <v>38</v>
      </c>
      <c r="G7745">
        <v>2179360</v>
      </c>
    </row>
    <row r="7746" spans="1:7">
      <c r="A7746" t="s">
        <v>131</v>
      </c>
      <c r="B7746">
        <v>20250211</v>
      </c>
      <c r="C7746">
        <v>490114</v>
      </c>
      <c r="D7746" t="s">
        <v>6190</v>
      </c>
      <c r="E7746" t="s">
        <v>8342</v>
      </c>
      <c r="F7746">
        <v>92</v>
      </c>
      <c r="G7746">
        <v>49632223</v>
      </c>
    </row>
    <row r="7747" spans="1:7">
      <c r="A7747" t="s">
        <v>131</v>
      </c>
      <c r="B7747">
        <v>20250211</v>
      </c>
      <c r="C7747">
        <v>490114</v>
      </c>
      <c r="D7747" t="s">
        <v>6190</v>
      </c>
      <c r="E7747" t="s">
        <v>1124</v>
      </c>
      <c r="F7747">
        <v>9</v>
      </c>
      <c r="G7747">
        <v>-134933</v>
      </c>
    </row>
    <row r="7748" spans="1:7">
      <c r="A7748" t="s">
        <v>131</v>
      </c>
      <c r="B7748">
        <v>20250211</v>
      </c>
      <c r="C7748">
        <v>490114</v>
      </c>
      <c r="D7748" t="s">
        <v>6190</v>
      </c>
      <c r="E7748" t="s">
        <v>1186</v>
      </c>
      <c r="F7748">
        <v>150</v>
      </c>
      <c r="G7748">
        <v>24314924</v>
      </c>
    </row>
    <row r="7749" spans="1:7">
      <c r="A7749" t="s">
        <v>131</v>
      </c>
      <c r="B7749">
        <v>20250211</v>
      </c>
      <c r="C7749">
        <v>490114</v>
      </c>
      <c r="D7749" t="s">
        <v>6190</v>
      </c>
      <c r="E7749" t="s">
        <v>1582</v>
      </c>
      <c r="F7749">
        <v>150</v>
      </c>
      <c r="G7749">
        <v>-452256</v>
      </c>
    </row>
    <row r="7750" spans="1:7">
      <c r="A7750" t="s">
        <v>131</v>
      </c>
      <c r="B7750">
        <v>20250211</v>
      </c>
      <c r="C7750">
        <v>490114</v>
      </c>
      <c r="D7750" t="s">
        <v>6190</v>
      </c>
      <c r="E7750" t="s">
        <v>8333</v>
      </c>
      <c r="F7750">
        <v>0</v>
      </c>
      <c r="G7750">
        <v>-407</v>
      </c>
    </row>
    <row r="7751" spans="1:7">
      <c r="A7751" t="s">
        <v>131</v>
      </c>
      <c r="B7751">
        <v>20250211</v>
      </c>
      <c r="C7751">
        <v>490114</v>
      </c>
      <c r="D7751" t="s">
        <v>6190</v>
      </c>
      <c r="E7751" t="s">
        <v>1583</v>
      </c>
      <c r="F7751">
        <v>3</v>
      </c>
      <c r="G7751">
        <v>-174617</v>
      </c>
    </row>
    <row r="7752" spans="1:7">
      <c r="A7752" t="s">
        <v>131</v>
      </c>
      <c r="B7752">
        <v>20250211</v>
      </c>
      <c r="C7752">
        <v>490114</v>
      </c>
      <c r="D7752" t="s">
        <v>6190</v>
      </c>
      <c r="E7752" t="s">
        <v>1207</v>
      </c>
      <c r="F7752">
        <v>0</v>
      </c>
      <c r="G7752">
        <v>-5596</v>
      </c>
    </row>
    <row r="7753" spans="1:7">
      <c r="A7753" t="s">
        <v>131</v>
      </c>
      <c r="B7753">
        <v>20250211</v>
      </c>
      <c r="C7753">
        <v>490114</v>
      </c>
      <c r="D7753" t="s">
        <v>6190</v>
      </c>
      <c r="E7753" t="s">
        <v>8358</v>
      </c>
      <c r="F7753">
        <v>0</v>
      </c>
      <c r="G7753">
        <v>-17691510</v>
      </c>
    </row>
    <row r="7754" spans="1:7">
      <c r="A7754" t="s">
        <v>131</v>
      </c>
      <c r="B7754">
        <v>20250212</v>
      </c>
      <c r="C7754">
        <v>490114</v>
      </c>
      <c r="D7754" t="s">
        <v>6190</v>
      </c>
      <c r="E7754" t="s">
        <v>1184</v>
      </c>
      <c r="F7754">
        <v>0</v>
      </c>
      <c r="G7754">
        <v>-339145</v>
      </c>
    </row>
    <row r="7755" spans="1:7">
      <c r="A7755" t="s">
        <v>131</v>
      </c>
      <c r="B7755">
        <v>20250212</v>
      </c>
      <c r="C7755">
        <v>490114</v>
      </c>
      <c r="D7755" t="s">
        <v>6190</v>
      </c>
      <c r="E7755" t="s">
        <v>1581</v>
      </c>
      <c r="F7755">
        <v>72</v>
      </c>
      <c r="G7755">
        <v>-22083005</v>
      </c>
    </row>
    <row r="7756" spans="1:7">
      <c r="A7756" t="s">
        <v>131</v>
      </c>
      <c r="B7756">
        <v>20250212</v>
      </c>
      <c r="C7756">
        <v>490114</v>
      </c>
      <c r="D7756" t="s">
        <v>6190</v>
      </c>
      <c r="E7756" t="s">
        <v>1085</v>
      </c>
      <c r="F7756">
        <v>0</v>
      </c>
      <c r="G7756">
        <v>-2338410</v>
      </c>
    </row>
    <row r="7757" spans="1:7">
      <c r="A7757" t="s">
        <v>131</v>
      </c>
      <c r="B7757">
        <v>20250212</v>
      </c>
      <c r="C7757">
        <v>490114</v>
      </c>
      <c r="D7757" t="s">
        <v>6190</v>
      </c>
      <c r="E7757" t="s">
        <v>1194</v>
      </c>
      <c r="F7757">
        <v>0</v>
      </c>
      <c r="G7757">
        <v>-57955131</v>
      </c>
    </row>
    <row r="7758" spans="1:7">
      <c r="A7758" t="s">
        <v>131</v>
      </c>
      <c r="B7758">
        <v>20250212</v>
      </c>
      <c r="C7758">
        <v>490114</v>
      </c>
      <c r="D7758" t="s">
        <v>6190</v>
      </c>
      <c r="E7758" t="s">
        <v>1181</v>
      </c>
      <c r="F7758">
        <v>49</v>
      </c>
      <c r="G7758">
        <v>8905622</v>
      </c>
    </row>
    <row r="7759" spans="1:7">
      <c r="A7759" t="s">
        <v>131</v>
      </c>
      <c r="B7759">
        <v>20250212</v>
      </c>
      <c r="C7759">
        <v>490114</v>
      </c>
      <c r="D7759" t="s">
        <v>6190</v>
      </c>
      <c r="E7759" t="s">
        <v>1084</v>
      </c>
      <c r="F7759">
        <v>56</v>
      </c>
      <c r="G7759">
        <v>12591616</v>
      </c>
    </row>
    <row r="7760" spans="1:7">
      <c r="A7760" t="s">
        <v>131</v>
      </c>
      <c r="B7760">
        <v>20250212</v>
      </c>
      <c r="C7760">
        <v>490114</v>
      </c>
      <c r="D7760" t="s">
        <v>6190</v>
      </c>
      <c r="E7760" t="s">
        <v>1035</v>
      </c>
      <c r="F7760">
        <v>523</v>
      </c>
      <c r="G7760">
        <v>11075614</v>
      </c>
    </row>
    <row r="7761" spans="1:7">
      <c r="A7761" t="s">
        <v>131</v>
      </c>
      <c r="B7761">
        <v>20250212</v>
      </c>
      <c r="C7761">
        <v>490114</v>
      </c>
      <c r="D7761" t="s">
        <v>6190</v>
      </c>
      <c r="E7761" t="s">
        <v>1066</v>
      </c>
      <c r="F7761">
        <v>96</v>
      </c>
      <c r="G7761">
        <v>10620636</v>
      </c>
    </row>
    <row r="7762" spans="1:7">
      <c r="A7762" t="s">
        <v>131</v>
      </c>
      <c r="B7762">
        <v>20250212</v>
      </c>
      <c r="C7762">
        <v>490114</v>
      </c>
      <c r="D7762" t="s">
        <v>6190</v>
      </c>
      <c r="E7762" t="s">
        <v>1064</v>
      </c>
      <c r="F7762">
        <v>0</v>
      </c>
      <c r="G7762">
        <v>-771255</v>
      </c>
    </row>
    <row r="7763" spans="1:7">
      <c r="A7763" t="s">
        <v>131</v>
      </c>
      <c r="B7763">
        <v>20250212</v>
      </c>
      <c r="C7763">
        <v>490114</v>
      </c>
      <c r="D7763" t="s">
        <v>6190</v>
      </c>
      <c r="E7763" t="s">
        <v>1092</v>
      </c>
      <c r="F7763">
        <v>0</v>
      </c>
      <c r="G7763">
        <v>-17321949</v>
      </c>
    </row>
    <row r="7764" spans="1:7">
      <c r="A7764" t="s">
        <v>131</v>
      </c>
      <c r="B7764">
        <v>20250212</v>
      </c>
      <c r="C7764">
        <v>490114</v>
      </c>
      <c r="D7764" t="s">
        <v>6190</v>
      </c>
      <c r="E7764" t="s">
        <v>9048</v>
      </c>
      <c r="F7764">
        <v>39</v>
      </c>
      <c r="G7764">
        <v>2179399</v>
      </c>
    </row>
    <row r="7765" spans="1:7">
      <c r="A7765" t="s">
        <v>131</v>
      </c>
      <c r="B7765">
        <v>20250212</v>
      </c>
      <c r="C7765">
        <v>490114</v>
      </c>
      <c r="D7765" t="s">
        <v>6190</v>
      </c>
      <c r="E7765" t="s">
        <v>8342</v>
      </c>
      <c r="F7765">
        <v>96</v>
      </c>
      <c r="G7765">
        <v>49632319</v>
      </c>
    </row>
    <row r="7766" spans="1:7">
      <c r="A7766" t="s">
        <v>131</v>
      </c>
      <c r="B7766">
        <v>20250212</v>
      </c>
      <c r="C7766">
        <v>490114</v>
      </c>
      <c r="D7766" t="s">
        <v>6190</v>
      </c>
      <c r="E7766" t="s">
        <v>1124</v>
      </c>
      <c r="F7766">
        <v>9</v>
      </c>
      <c r="G7766">
        <v>-134924</v>
      </c>
    </row>
    <row r="7767" spans="1:7">
      <c r="A7767" t="s">
        <v>131</v>
      </c>
      <c r="B7767">
        <v>20250212</v>
      </c>
      <c r="C7767">
        <v>490114</v>
      </c>
      <c r="D7767" t="s">
        <v>6190</v>
      </c>
      <c r="E7767" t="s">
        <v>1186</v>
      </c>
      <c r="F7767">
        <v>155</v>
      </c>
      <c r="G7767">
        <v>24315079</v>
      </c>
    </row>
    <row r="7768" spans="1:7">
      <c r="A7768" t="s">
        <v>131</v>
      </c>
      <c r="B7768">
        <v>20250212</v>
      </c>
      <c r="C7768">
        <v>490114</v>
      </c>
      <c r="D7768" t="s">
        <v>6190</v>
      </c>
      <c r="E7768" t="s">
        <v>1582</v>
      </c>
      <c r="F7768">
        <v>155</v>
      </c>
      <c r="G7768">
        <v>-452101</v>
      </c>
    </row>
    <row r="7769" spans="1:7">
      <c r="A7769" t="s">
        <v>131</v>
      </c>
      <c r="B7769">
        <v>20250212</v>
      </c>
      <c r="C7769">
        <v>490114</v>
      </c>
      <c r="D7769" t="s">
        <v>6190</v>
      </c>
      <c r="E7769" t="s">
        <v>8333</v>
      </c>
      <c r="F7769">
        <v>0</v>
      </c>
      <c r="G7769">
        <v>-407</v>
      </c>
    </row>
    <row r="7770" spans="1:7">
      <c r="A7770" t="s">
        <v>131</v>
      </c>
      <c r="B7770">
        <v>20250212</v>
      </c>
      <c r="C7770">
        <v>490114</v>
      </c>
      <c r="D7770" t="s">
        <v>6190</v>
      </c>
      <c r="E7770" t="s">
        <v>1583</v>
      </c>
      <c r="F7770">
        <v>3</v>
      </c>
      <c r="G7770">
        <v>-174614</v>
      </c>
    </row>
    <row r="7771" spans="1:7">
      <c r="A7771" t="s">
        <v>131</v>
      </c>
      <c r="B7771">
        <v>20250212</v>
      </c>
      <c r="C7771">
        <v>490114</v>
      </c>
      <c r="D7771" t="s">
        <v>6190</v>
      </c>
      <c r="E7771" t="s">
        <v>1207</v>
      </c>
      <c r="F7771">
        <v>0</v>
      </c>
      <c r="G7771">
        <v>-5596</v>
      </c>
    </row>
    <row r="7772" spans="1:7">
      <c r="A7772" t="s">
        <v>131</v>
      </c>
      <c r="B7772">
        <v>20250212</v>
      </c>
      <c r="C7772">
        <v>490114</v>
      </c>
      <c r="D7772" t="s">
        <v>6190</v>
      </c>
      <c r="E7772" t="s">
        <v>8358</v>
      </c>
      <c r="F7772">
        <v>0</v>
      </c>
      <c r="G7772">
        <v>-17691510</v>
      </c>
    </row>
    <row r="7773" spans="1:7">
      <c r="A7773" t="s">
        <v>131</v>
      </c>
      <c r="B7773">
        <v>20250213</v>
      </c>
      <c r="C7773">
        <v>490114</v>
      </c>
      <c r="D7773" t="s">
        <v>6190</v>
      </c>
      <c r="E7773" t="s">
        <v>1184</v>
      </c>
      <c r="F7773">
        <v>0</v>
      </c>
      <c r="G7773">
        <v>-339145</v>
      </c>
    </row>
    <row r="7774" spans="1:7">
      <c r="A7774" t="s">
        <v>131</v>
      </c>
      <c r="B7774">
        <v>20250213</v>
      </c>
      <c r="C7774">
        <v>490114</v>
      </c>
      <c r="D7774" t="s">
        <v>6190</v>
      </c>
      <c r="E7774" t="s">
        <v>1581</v>
      </c>
      <c r="F7774">
        <v>71</v>
      </c>
      <c r="G7774">
        <v>-22082934</v>
      </c>
    </row>
    <row r="7775" spans="1:7">
      <c r="A7775" t="s">
        <v>131</v>
      </c>
      <c r="B7775">
        <v>20250213</v>
      </c>
      <c r="C7775">
        <v>490114</v>
      </c>
      <c r="D7775" t="s">
        <v>6190</v>
      </c>
      <c r="E7775" t="s">
        <v>1085</v>
      </c>
      <c r="F7775">
        <v>0</v>
      </c>
      <c r="G7775">
        <v>-2338410</v>
      </c>
    </row>
    <row r="7776" spans="1:7">
      <c r="A7776" t="s">
        <v>131</v>
      </c>
      <c r="B7776">
        <v>20250213</v>
      </c>
      <c r="C7776">
        <v>490114</v>
      </c>
      <c r="D7776" t="s">
        <v>6190</v>
      </c>
      <c r="E7776" t="s">
        <v>1194</v>
      </c>
      <c r="F7776">
        <v>0</v>
      </c>
      <c r="G7776">
        <v>-57955131</v>
      </c>
    </row>
    <row r="7777" spans="1:7">
      <c r="A7777" t="s">
        <v>131</v>
      </c>
      <c r="B7777">
        <v>20250213</v>
      </c>
      <c r="C7777">
        <v>490114</v>
      </c>
      <c r="D7777" t="s">
        <v>6190</v>
      </c>
      <c r="E7777" t="s">
        <v>1181</v>
      </c>
      <c r="F7777">
        <v>49</v>
      </c>
      <c r="G7777">
        <v>8905671</v>
      </c>
    </row>
    <row r="7778" spans="1:7">
      <c r="A7778" t="s">
        <v>131</v>
      </c>
      <c r="B7778">
        <v>20250213</v>
      </c>
      <c r="C7778">
        <v>490114</v>
      </c>
      <c r="D7778" t="s">
        <v>6190</v>
      </c>
      <c r="E7778" t="s">
        <v>1084</v>
      </c>
      <c r="F7778">
        <v>55</v>
      </c>
      <c r="G7778">
        <v>12591671</v>
      </c>
    </row>
    <row r="7779" spans="1:7">
      <c r="A7779" t="s">
        <v>131</v>
      </c>
      <c r="B7779">
        <v>20250213</v>
      </c>
      <c r="C7779">
        <v>490114</v>
      </c>
      <c r="D7779" t="s">
        <v>6190</v>
      </c>
      <c r="E7779" t="s">
        <v>1035</v>
      </c>
      <c r="F7779">
        <v>515</v>
      </c>
      <c r="G7779">
        <v>11076129</v>
      </c>
    </row>
    <row r="7780" spans="1:7">
      <c r="A7780" t="s">
        <v>131</v>
      </c>
      <c r="B7780">
        <v>20250213</v>
      </c>
      <c r="C7780">
        <v>490114</v>
      </c>
      <c r="D7780" t="s">
        <v>6190</v>
      </c>
      <c r="E7780" t="s">
        <v>1066</v>
      </c>
      <c r="F7780">
        <v>94</v>
      </c>
      <c r="G7780">
        <v>10620730</v>
      </c>
    </row>
    <row r="7781" spans="1:7">
      <c r="A7781" t="s">
        <v>131</v>
      </c>
      <c r="B7781">
        <v>20250213</v>
      </c>
      <c r="C7781">
        <v>490114</v>
      </c>
      <c r="D7781" t="s">
        <v>6190</v>
      </c>
      <c r="E7781" t="s">
        <v>1064</v>
      </c>
      <c r="F7781">
        <v>0</v>
      </c>
      <c r="G7781">
        <v>-771255</v>
      </c>
    </row>
    <row r="7782" spans="1:7">
      <c r="A7782" t="s">
        <v>131</v>
      </c>
      <c r="B7782">
        <v>20250213</v>
      </c>
      <c r="C7782">
        <v>490114</v>
      </c>
      <c r="D7782" t="s">
        <v>6190</v>
      </c>
      <c r="E7782" t="s">
        <v>1092</v>
      </c>
      <c r="F7782">
        <v>0</v>
      </c>
      <c r="G7782">
        <v>-17321949</v>
      </c>
    </row>
    <row r="7783" spans="1:7">
      <c r="A7783" t="s">
        <v>131</v>
      </c>
      <c r="B7783">
        <v>20250213</v>
      </c>
      <c r="C7783">
        <v>490114</v>
      </c>
      <c r="D7783" t="s">
        <v>6190</v>
      </c>
      <c r="E7783" t="s">
        <v>9048</v>
      </c>
      <c r="F7783">
        <v>39</v>
      </c>
      <c r="G7783">
        <v>2179438</v>
      </c>
    </row>
    <row r="7784" spans="1:7">
      <c r="A7784" t="s">
        <v>131</v>
      </c>
      <c r="B7784">
        <v>20250213</v>
      </c>
      <c r="C7784">
        <v>490114</v>
      </c>
      <c r="D7784" t="s">
        <v>6190</v>
      </c>
      <c r="E7784" t="s">
        <v>8342</v>
      </c>
      <c r="F7784">
        <v>94</v>
      </c>
      <c r="G7784">
        <v>49632413</v>
      </c>
    </row>
    <row r="7785" spans="1:7">
      <c r="A7785" t="s">
        <v>131</v>
      </c>
      <c r="B7785">
        <v>20250213</v>
      </c>
      <c r="C7785">
        <v>490114</v>
      </c>
      <c r="D7785" t="s">
        <v>6190</v>
      </c>
      <c r="E7785" t="s">
        <v>1124</v>
      </c>
      <c r="F7785">
        <v>9</v>
      </c>
      <c r="G7785">
        <v>-134915</v>
      </c>
    </row>
    <row r="7786" spans="1:7">
      <c r="A7786" t="s">
        <v>131</v>
      </c>
      <c r="B7786">
        <v>20250213</v>
      </c>
      <c r="C7786">
        <v>490114</v>
      </c>
      <c r="D7786" t="s">
        <v>6190</v>
      </c>
      <c r="E7786" t="s">
        <v>1186</v>
      </c>
      <c r="F7786">
        <v>153</v>
      </c>
      <c r="G7786">
        <v>24315232</v>
      </c>
    </row>
    <row r="7787" spans="1:7">
      <c r="A7787" t="s">
        <v>131</v>
      </c>
      <c r="B7787">
        <v>20250213</v>
      </c>
      <c r="C7787">
        <v>490114</v>
      </c>
      <c r="D7787" t="s">
        <v>6190</v>
      </c>
      <c r="E7787" t="s">
        <v>1582</v>
      </c>
      <c r="F7787">
        <v>153</v>
      </c>
      <c r="G7787">
        <v>-451948</v>
      </c>
    </row>
    <row r="7788" spans="1:7">
      <c r="A7788" t="s">
        <v>131</v>
      </c>
      <c r="B7788">
        <v>20250213</v>
      </c>
      <c r="C7788">
        <v>490114</v>
      </c>
      <c r="D7788" t="s">
        <v>6190</v>
      </c>
      <c r="E7788" t="s">
        <v>8333</v>
      </c>
      <c r="F7788">
        <v>0</v>
      </c>
      <c r="G7788">
        <v>-407</v>
      </c>
    </row>
    <row r="7789" spans="1:7">
      <c r="A7789" t="s">
        <v>131</v>
      </c>
      <c r="B7789">
        <v>20250213</v>
      </c>
      <c r="C7789">
        <v>490114</v>
      </c>
      <c r="D7789" t="s">
        <v>6190</v>
      </c>
      <c r="E7789" t="s">
        <v>1583</v>
      </c>
      <c r="F7789">
        <v>3</v>
      </c>
      <c r="G7789">
        <v>-174611</v>
      </c>
    </row>
    <row r="7790" spans="1:7">
      <c r="A7790" t="s">
        <v>131</v>
      </c>
      <c r="B7790">
        <v>20250213</v>
      </c>
      <c r="C7790">
        <v>490114</v>
      </c>
      <c r="D7790" t="s">
        <v>6190</v>
      </c>
      <c r="E7790" t="s">
        <v>1207</v>
      </c>
      <c r="F7790">
        <v>0</v>
      </c>
      <c r="G7790">
        <v>-5596</v>
      </c>
    </row>
    <row r="7791" spans="1:7">
      <c r="A7791" t="s">
        <v>131</v>
      </c>
      <c r="B7791">
        <v>20250213</v>
      </c>
      <c r="C7791">
        <v>490114</v>
      </c>
      <c r="D7791" t="s">
        <v>6190</v>
      </c>
      <c r="E7791" t="s">
        <v>8358</v>
      </c>
      <c r="F7791">
        <v>0</v>
      </c>
      <c r="G7791">
        <v>-17691510</v>
      </c>
    </row>
    <row r="7792" spans="1:7">
      <c r="A7792" t="s">
        <v>131</v>
      </c>
      <c r="B7792">
        <v>20250214</v>
      </c>
      <c r="C7792">
        <v>490114</v>
      </c>
      <c r="D7792" t="s">
        <v>6190</v>
      </c>
      <c r="E7792" t="s">
        <v>1184</v>
      </c>
      <c r="F7792">
        <v>0</v>
      </c>
      <c r="G7792">
        <v>-339145</v>
      </c>
    </row>
    <row r="7793" spans="1:7">
      <c r="A7793" t="s">
        <v>131</v>
      </c>
      <c r="B7793">
        <v>20250214</v>
      </c>
      <c r="C7793">
        <v>490114</v>
      </c>
      <c r="D7793" t="s">
        <v>6190</v>
      </c>
      <c r="E7793" t="s">
        <v>1581</v>
      </c>
      <c r="F7793">
        <v>72</v>
      </c>
      <c r="G7793">
        <v>-22082862</v>
      </c>
    </row>
    <row r="7794" spans="1:7">
      <c r="A7794" t="s">
        <v>131</v>
      </c>
      <c r="B7794">
        <v>20250214</v>
      </c>
      <c r="C7794">
        <v>490114</v>
      </c>
      <c r="D7794" t="s">
        <v>6190</v>
      </c>
      <c r="E7794" t="s">
        <v>1085</v>
      </c>
      <c r="F7794">
        <v>0</v>
      </c>
      <c r="G7794">
        <v>-2338410</v>
      </c>
    </row>
    <row r="7795" spans="1:7">
      <c r="A7795" t="s">
        <v>131</v>
      </c>
      <c r="B7795">
        <v>20250214</v>
      </c>
      <c r="C7795">
        <v>490114</v>
      </c>
      <c r="D7795" t="s">
        <v>6190</v>
      </c>
      <c r="E7795" t="s">
        <v>1194</v>
      </c>
      <c r="F7795">
        <v>0</v>
      </c>
      <c r="G7795">
        <v>-57955131</v>
      </c>
    </row>
    <row r="7796" spans="1:7">
      <c r="A7796" t="s">
        <v>131</v>
      </c>
      <c r="B7796">
        <v>20250214</v>
      </c>
      <c r="C7796">
        <v>490114</v>
      </c>
      <c r="D7796" t="s">
        <v>6190</v>
      </c>
      <c r="E7796" t="s">
        <v>1181</v>
      </c>
      <c r="F7796">
        <v>49</v>
      </c>
      <c r="G7796">
        <v>8905720</v>
      </c>
    </row>
    <row r="7797" spans="1:7">
      <c r="A7797" t="s">
        <v>131</v>
      </c>
      <c r="B7797">
        <v>20250214</v>
      </c>
      <c r="C7797">
        <v>490114</v>
      </c>
      <c r="D7797" t="s">
        <v>6190</v>
      </c>
      <c r="E7797" t="s">
        <v>1084</v>
      </c>
      <c r="F7797">
        <v>56</v>
      </c>
      <c r="G7797">
        <v>12591727</v>
      </c>
    </row>
    <row r="7798" spans="1:7">
      <c r="A7798" t="s">
        <v>131</v>
      </c>
      <c r="B7798">
        <v>20250214</v>
      </c>
      <c r="C7798">
        <v>490114</v>
      </c>
      <c r="D7798" t="s">
        <v>6190</v>
      </c>
      <c r="E7798" t="s">
        <v>1035</v>
      </c>
      <c r="F7798">
        <v>522</v>
      </c>
      <c r="G7798">
        <v>11076651</v>
      </c>
    </row>
    <row r="7799" spans="1:7">
      <c r="A7799" t="s">
        <v>131</v>
      </c>
      <c r="B7799">
        <v>20250214</v>
      </c>
      <c r="C7799">
        <v>490114</v>
      </c>
      <c r="D7799" t="s">
        <v>6190</v>
      </c>
      <c r="E7799" t="s">
        <v>1066</v>
      </c>
      <c r="F7799">
        <v>95</v>
      </c>
      <c r="G7799">
        <v>10620825</v>
      </c>
    </row>
    <row r="7800" spans="1:7">
      <c r="A7800" t="s">
        <v>131</v>
      </c>
      <c r="B7800">
        <v>20250214</v>
      </c>
      <c r="C7800">
        <v>490114</v>
      </c>
      <c r="D7800" t="s">
        <v>6190</v>
      </c>
      <c r="E7800" t="s">
        <v>1064</v>
      </c>
      <c r="F7800">
        <v>0</v>
      </c>
      <c r="G7800">
        <v>-771255</v>
      </c>
    </row>
    <row r="7801" spans="1:7">
      <c r="A7801" t="s">
        <v>131</v>
      </c>
      <c r="B7801">
        <v>20250214</v>
      </c>
      <c r="C7801">
        <v>490114</v>
      </c>
      <c r="D7801" t="s">
        <v>6190</v>
      </c>
      <c r="E7801" t="s">
        <v>1092</v>
      </c>
      <c r="F7801">
        <v>0</v>
      </c>
      <c r="G7801">
        <v>-17321949</v>
      </c>
    </row>
    <row r="7802" spans="1:7">
      <c r="A7802" t="s">
        <v>131</v>
      </c>
      <c r="B7802">
        <v>20250214</v>
      </c>
      <c r="C7802">
        <v>490114</v>
      </c>
      <c r="D7802" t="s">
        <v>6190</v>
      </c>
      <c r="E7802" t="s">
        <v>9048</v>
      </c>
      <c r="F7802">
        <v>39</v>
      </c>
      <c r="G7802">
        <v>2179477</v>
      </c>
    </row>
    <row r="7803" spans="1:7">
      <c r="A7803" t="s">
        <v>131</v>
      </c>
      <c r="B7803">
        <v>20250214</v>
      </c>
      <c r="C7803">
        <v>490114</v>
      </c>
      <c r="D7803" t="s">
        <v>6190</v>
      </c>
      <c r="E7803" t="s">
        <v>8342</v>
      </c>
      <c r="F7803">
        <v>95</v>
      </c>
      <c r="G7803">
        <v>49632508</v>
      </c>
    </row>
    <row r="7804" spans="1:7">
      <c r="A7804" t="s">
        <v>131</v>
      </c>
      <c r="B7804">
        <v>20250214</v>
      </c>
      <c r="C7804">
        <v>490114</v>
      </c>
      <c r="D7804" t="s">
        <v>6190</v>
      </c>
      <c r="E7804" t="s">
        <v>1124</v>
      </c>
      <c r="F7804">
        <v>9</v>
      </c>
      <c r="G7804">
        <v>-134906</v>
      </c>
    </row>
    <row r="7805" spans="1:7">
      <c r="A7805" t="s">
        <v>131</v>
      </c>
      <c r="B7805">
        <v>20250214</v>
      </c>
      <c r="C7805">
        <v>490114</v>
      </c>
      <c r="D7805" t="s">
        <v>6190</v>
      </c>
      <c r="E7805" t="s">
        <v>1186</v>
      </c>
      <c r="F7805">
        <v>155</v>
      </c>
      <c r="G7805">
        <v>24315387</v>
      </c>
    </row>
    <row r="7806" spans="1:7">
      <c r="A7806" t="s">
        <v>131</v>
      </c>
      <c r="B7806">
        <v>20250214</v>
      </c>
      <c r="C7806">
        <v>490114</v>
      </c>
      <c r="D7806" t="s">
        <v>6190</v>
      </c>
      <c r="E7806" t="s">
        <v>1582</v>
      </c>
      <c r="F7806">
        <v>155</v>
      </c>
      <c r="G7806">
        <v>-451793</v>
      </c>
    </row>
    <row r="7807" spans="1:7">
      <c r="A7807" t="s">
        <v>131</v>
      </c>
      <c r="B7807">
        <v>20250214</v>
      </c>
      <c r="C7807">
        <v>490114</v>
      </c>
      <c r="D7807" t="s">
        <v>6190</v>
      </c>
      <c r="E7807" t="s">
        <v>8333</v>
      </c>
      <c r="F7807">
        <v>0</v>
      </c>
      <c r="G7807">
        <v>-407</v>
      </c>
    </row>
    <row r="7808" spans="1:7">
      <c r="A7808" t="s">
        <v>131</v>
      </c>
      <c r="B7808">
        <v>20250214</v>
      </c>
      <c r="C7808">
        <v>490114</v>
      </c>
      <c r="D7808" t="s">
        <v>6190</v>
      </c>
      <c r="E7808" t="s">
        <v>1583</v>
      </c>
      <c r="F7808">
        <v>3</v>
      </c>
      <c r="G7808">
        <v>-174608</v>
      </c>
    </row>
    <row r="7809" spans="1:7">
      <c r="A7809" t="s">
        <v>131</v>
      </c>
      <c r="B7809">
        <v>20250214</v>
      </c>
      <c r="C7809">
        <v>490114</v>
      </c>
      <c r="D7809" t="s">
        <v>6190</v>
      </c>
      <c r="E7809" t="s">
        <v>1207</v>
      </c>
      <c r="F7809">
        <v>0</v>
      </c>
      <c r="G7809">
        <v>-5596</v>
      </c>
    </row>
    <row r="7810" spans="1:7">
      <c r="A7810" t="s">
        <v>131</v>
      </c>
      <c r="B7810">
        <v>20250214</v>
      </c>
      <c r="C7810">
        <v>490114</v>
      </c>
      <c r="D7810" t="s">
        <v>6190</v>
      </c>
      <c r="E7810" t="s">
        <v>8358</v>
      </c>
      <c r="F7810">
        <v>0</v>
      </c>
      <c r="G7810">
        <v>-17691510</v>
      </c>
    </row>
    <row r="7811" spans="1:7">
      <c r="A7811" t="s">
        <v>131</v>
      </c>
      <c r="B7811">
        <v>20250215</v>
      </c>
      <c r="C7811">
        <v>490114</v>
      </c>
      <c r="D7811" t="s">
        <v>6190</v>
      </c>
      <c r="E7811" t="s">
        <v>1184</v>
      </c>
      <c r="F7811">
        <v>0</v>
      </c>
      <c r="G7811">
        <v>-339145</v>
      </c>
    </row>
    <row r="7812" spans="1:7">
      <c r="A7812" t="s">
        <v>131</v>
      </c>
      <c r="B7812">
        <v>20250215</v>
      </c>
      <c r="C7812">
        <v>490114</v>
      </c>
      <c r="D7812" t="s">
        <v>6190</v>
      </c>
      <c r="E7812" t="s">
        <v>1581</v>
      </c>
      <c r="F7812">
        <v>72</v>
      </c>
      <c r="G7812">
        <v>-22082790</v>
      </c>
    </row>
    <row r="7813" spans="1:7">
      <c r="A7813" t="s">
        <v>131</v>
      </c>
      <c r="B7813">
        <v>20250215</v>
      </c>
      <c r="C7813">
        <v>490114</v>
      </c>
      <c r="D7813" t="s">
        <v>6190</v>
      </c>
      <c r="E7813" t="s">
        <v>1085</v>
      </c>
      <c r="F7813">
        <v>0</v>
      </c>
      <c r="G7813">
        <v>-2338410</v>
      </c>
    </row>
    <row r="7814" spans="1:7">
      <c r="A7814" t="s">
        <v>131</v>
      </c>
      <c r="B7814">
        <v>20250215</v>
      </c>
      <c r="C7814">
        <v>490114</v>
      </c>
      <c r="D7814" t="s">
        <v>6190</v>
      </c>
      <c r="E7814" t="s">
        <v>1194</v>
      </c>
      <c r="F7814">
        <v>0</v>
      </c>
      <c r="G7814">
        <v>-57955131</v>
      </c>
    </row>
    <row r="7815" spans="1:7">
      <c r="A7815" t="s">
        <v>131</v>
      </c>
      <c r="B7815">
        <v>20250215</v>
      </c>
      <c r="C7815">
        <v>490114</v>
      </c>
      <c r="D7815" t="s">
        <v>6190</v>
      </c>
      <c r="E7815" t="s">
        <v>1181</v>
      </c>
      <c r="F7815">
        <v>49</v>
      </c>
      <c r="G7815">
        <v>8905769</v>
      </c>
    </row>
    <row r="7816" spans="1:7">
      <c r="A7816" t="s">
        <v>131</v>
      </c>
      <c r="B7816">
        <v>20250215</v>
      </c>
      <c r="C7816">
        <v>490114</v>
      </c>
      <c r="D7816" t="s">
        <v>6190</v>
      </c>
      <c r="E7816" t="s">
        <v>1084</v>
      </c>
      <c r="F7816">
        <v>56</v>
      </c>
      <c r="G7816">
        <v>12591783</v>
      </c>
    </row>
    <row r="7817" spans="1:7">
      <c r="A7817" t="s">
        <v>131</v>
      </c>
      <c r="B7817">
        <v>20250215</v>
      </c>
      <c r="C7817">
        <v>490114</v>
      </c>
      <c r="D7817" t="s">
        <v>6190</v>
      </c>
      <c r="E7817" t="s">
        <v>1035</v>
      </c>
      <c r="F7817">
        <v>522</v>
      </c>
      <c r="G7817">
        <v>11077173</v>
      </c>
    </row>
    <row r="7818" spans="1:7">
      <c r="A7818" t="s">
        <v>131</v>
      </c>
      <c r="B7818">
        <v>20250215</v>
      </c>
      <c r="C7818">
        <v>490114</v>
      </c>
      <c r="D7818" t="s">
        <v>6190</v>
      </c>
      <c r="E7818" t="s">
        <v>1066</v>
      </c>
      <c r="F7818">
        <v>95</v>
      </c>
      <c r="G7818">
        <v>10620920</v>
      </c>
    </row>
    <row r="7819" spans="1:7">
      <c r="A7819" t="s">
        <v>131</v>
      </c>
      <c r="B7819">
        <v>20250215</v>
      </c>
      <c r="C7819">
        <v>490114</v>
      </c>
      <c r="D7819" t="s">
        <v>6190</v>
      </c>
      <c r="E7819" t="s">
        <v>1064</v>
      </c>
      <c r="F7819">
        <v>0</v>
      </c>
      <c r="G7819">
        <v>-771255</v>
      </c>
    </row>
    <row r="7820" spans="1:7">
      <c r="A7820" t="s">
        <v>131</v>
      </c>
      <c r="B7820">
        <v>20250215</v>
      </c>
      <c r="C7820">
        <v>490114</v>
      </c>
      <c r="D7820" t="s">
        <v>6190</v>
      </c>
      <c r="E7820" t="s">
        <v>1092</v>
      </c>
      <c r="F7820">
        <v>0</v>
      </c>
      <c r="G7820">
        <v>-17321949</v>
      </c>
    </row>
    <row r="7821" spans="1:7">
      <c r="A7821" t="s">
        <v>131</v>
      </c>
      <c r="B7821">
        <v>20250215</v>
      </c>
      <c r="C7821">
        <v>490114</v>
      </c>
      <c r="D7821" t="s">
        <v>6190</v>
      </c>
      <c r="E7821" t="s">
        <v>9048</v>
      </c>
      <c r="F7821">
        <v>39</v>
      </c>
      <c r="G7821">
        <v>2179516</v>
      </c>
    </row>
    <row r="7822" spans="1:7">
      <c r="A7822" t="s">
        <v>131</v>
      </c>
      <c r="B7822">
        <v>20250215</v>
      </c>
      <c r="C7822">
        <v>490114</v>
      </c>
      <c r="D7822" t="s">
        <v>6190</v>
      </c>
      <c r="E7822" t="s">
        <v>8342</v>
      </c>
      <c r="F7822">
        <v>95</v>
      </c>
      <c r="G7822">
        <v>49632603</v>
      </c>
    </row>
    <row r="7823" spans="1:7">
      <c r="A7823" t="s">
        <v>131</v>
      </c>
      <c r="B7823">
        <v>20250215</v>
      </c>
      <c r="C7823">
        <v>490114</v>
      </c>
      <c r="D7823" t="s">
        <v>6190</v>
      </c>
      <c r="E7823" t="s">
        <v>1124</v>
      </c>
      <c r="F7823">
        <v>9</v>
      </c>
      <c r="G7823">
        <v>-134897</v>
      </c>
    </row>
    <row r="7824" spans="1:7">
      <c r="A7824" t="s">
        <v>131</v>
      </c>
      <c r="B7824">
        <v>20250215</v>
      </c>
      <c r="C7824">
        <v>490114</v>
      </c>
      <c r="D7824" t="s">
        <v>6190</v>
      </c>
      <c r="E7824" t="s">
        <v>1186</v>
      </c>
      <c r="F7824">
        <v>155</v>
      </c>
      <c r="G7824">
        <v>24315542</v>
      </c>
    </row>
    <row r="7825" spans="1:7">
      <c r="A7825" t="s">
        <v>131</v>
      </c>
      <c r="B7825">
        <v>20250215</v>
      </c>
      <c r="C7825">
        <v>490114</v>
      </c>
      <c r="D7825" t="s">
        <v>6190</v>
      </c>
      <c r="E7825" t="s">
        <v>1582</v>
      </c>
      <c r="F7825">
        <v>155</v>
      </c>
      <c r="G7825">
        <v>-451638</v>
      </c>
    </row>
    <row r="7826" spans="1:7">
      <c r="A7826" t="s">
        <v>131</v>
      </c>
      <c r="B7826">
        <v>20250215</v>
      </c>
      <c r="C7826">
        <v>490114</v>
      </c>
      <c r="D7826" t="s">
        <v>6190</v>
      </c>
      <c r="E7826" t="s">
        <v>8333</v>
      </c>
      <c r="F7826">
        <v>0</v>
      </c>
      <c r="G7826">
        <v>-407</v>
      </c>
    </row>
    <row r="7827" spans="1:7">
      <c r="A7827" t="s">
        <v>131</v>
      </c>
      <c r="B7827">
        <v>20250215</v>
      </c>
      <c r="C7827">
        <v>490114</v>
      </c>
      <c r="D7827" t="s">
        <v>6190</v>
      </c>
      <c r="E7827" t="s">
        <v>1583</v>
      </c>
      <c r="F7827">
        <v>3</v>
      </c>
      <c r="G7827">
        <v>-174605</v>
      </c>
    </row>
    <row r="7828" spans="1:7">
      <c r="A7828" t="s">
        <v>131</v>
      </c>
      <c r="B7828">
        <v>20250215</v>
      </c>
      <c r="C7828">
        <v>490114</v>
      </c>
      <c r="D7828" t="s">
        <v>6190</v>
      </c>
      <c r="E7828" t="s">
        <v>1207</v>
      </c>
      <c r="F7828">
        <v>0</v>
      </c>
      <c r="G7828">
        <v>-5596</v>
      </c>
    </row>
    <row r="7829" spans="1:7">
      <c r="A7829" t="s">
        <v>131</v>
      </c>
      <c r="B7829">
        <v>20250215</v>
      </c>
      <c r="C7829">
        <v>490114</v>
      </c>
      <c r="D7829" t="s">
        <v>6190</v>
      </c>
      <c r="E7829" t="s">
        <v>8358</v>
      </c>
      <c r="F7829">
        <v>0</v>
      </c>
      <c r="G7829">
        <v>-17691510</v>
      </c>
    </row>
    <row r="7830" spans="1:7">
      <c r="A7830" t="s">
        <v>131</v>
      </c>
      <c r="B7830">
        <v>20250216</v>
      </c>
      <c r="C7830">
        <v>490114</v>
      </c>
      <c r="D7830" t="s">
        <v>6190</v>
      </c>
      <c r="E7830" t="s">
        <v>1184</v>
      </c>
      <c r="F7830">
        <v>0</v>
      </c>
      <c r="G7830">
        <v>-339145</v>
      </c>
    </row>
    <row r="7831" spans="1:7">
      <c r="A7831" t="s">
        <v>131</v>
      </c>
      <c r="B7831">
        <v>20250216</v>
      </c>
      <c r="C7831">
        <v>490114</v>
      </c>
      <c r="D7831" t="s">
        <v>6190</v>
      </c>
      <c r="E7831" t="s">
        <v>1581</v>
      </c>
      <c r="F7831">
        <v>72</v>
      </c>
      <c r="G7831">
        <v>-22082718</v>
      </c>
    </row>
    <row r="7832" spans="1:7">
      <c r="A7832" t="s">
        <v>131</v>
      </c>
      <c r="B7832">
        <v>20250216</v>
      </c>
      <c r="C7832">
        <v>490114</v>
      </c>
      <c r="D7832" t="s">
        <v>6190</v>
      </c>
      <c r="E7832" t="s">
        <v>1085</v>
      </c>
      <c r="F7832">
        <v>0</v>
      </c>
      <c r="G7832">
        <v>-2338410</v>
      </c>
    </row>
    <row r="7833" spans="1:7">
      <c r="A7833" t="s">
        <v>131</v>
      </c>
      <c r="B7833">
        <v>20250216</v>
      </c>
      <c r="C7833">
        <v>490114</v>
      </c>
      <c r="D7833" t="s">
        <v>6190</v>
      </c>
      <c r="E7833" t="s">
        <v>1194</v>
      </c>
      <c r="F7833">
        <v>0</v>
      </c>
      <c r="G7833">
        <v>-57955131</v>
      </c>
    </row>
    <row r="7834" spans="1:7">
      <c r="A7834" t="s">
        <v>131</v>
      </c>
      <c r="B7834">
        <v>20250216</v>
      </c>
      <c r="C7834">
        <v>490114</v>
      </c>
      <c r="D7834" t="s">
        <v>6190</v>
      </c>
      <c r="E7834" t="s">
        <v>1181</v>
      </c>
      <c r="F7834">
        <v>49</v>
      </c>
      <c r="G7834">
        <v>8905818</v>
      </c>
    </row>
    <row r="7835" spans="1:7">
      <c r="A7835" t="s">
        <v>131</v>
      </c>
      <c r="B7835">
        <v>20250216</v>
      </c>
      <c r="C7835">
        <v>490114</v>
      </c>
      <c r="D7835" t="s">
        <v>6190</v>
      </c>
      <c r="E7835" t="s">
        <v>1084</v>
      </c>
      <c r="F7835">
        <v>56</v>
      </c>
      <c r="G7835">
        <v>12591839</v>
      </c>
    </row>
    <row r="7836" spans="1:7">
      <c r="A7836" t="s">
        <v>131</v>
      </c>
      <c r="B7836">
        <v>20250216</v>
      </c>
      <c r="C7836">
        <v>490114</v>
      </c>
      <c r="D7836" t="s">
        <v>6190</v>
      </c>
      <c r="E7836" t="s">
        <v>1035</v>
      </c>
      <c r="F7836">
        <v>522</v>
      </c>
      <c r="G7836">
        <v>11077695</v>
      </c>
    </row>
    <row r="7837" spans="1:7">
      <c r="A7837" t="s">
        <v>131</v>
      </c>
      <c r="B7837">
        <v>20250216</v>
      </c>
      <c r="C7837">
        <v>490114</v>
      </c>
      <c r="D7837" t="s">
        <v>6190</v>
      </c>
      <c r="E7837" t="s">
        <v>1066</v>
      </c>
      <c r="F7837">
        <v>95</v>
      </c>
      <c r="G7837">
        <v>10621015</v>
      </c>
    </row>
    <row r="7838" spans="1:7">
      <c r="A7838" t="s">
        <v>131</v>
      </c>
      <c r="B7838">
        <v>20250216</v>
      </c>
      <c r="C7838">
        <v>490114</v>
      </c>
      <c r="D7838" t="s">
        <v>6190</v>
      </c>
      <c r="E7838" t="s">
        <v>1064</v>
      </c>
      <c r="F7838">
        <v>0</v>
      </c>
      <c r="G7838">
        <v>-771255</v>
      </c>
    </row>
    <row r="7839" spans="1:7">
      <c r="A7839" t="s">
        <v>131</v>
      </c>
      <c r="B7839">
        <v>20250216</v>
      </c>
      <c r="C7839">
        <v>490114</v>
      </c>
      <c r="D7839" t="s">
        <v>6190</v>
      </c>
      <c r="E7839" t="s">
        <v>1092</v>
      </c>
      <c r="F7839">
        <v>0</v>
      </c>
      <c r="G7839">
        <v>-17321949</v>
      </c>
    </row>
    <row r="7840" spans="1:7">
      <c r="A7840" t="s">
        <v>131</v>
      </c>
      <c r="B7840">
        <v>20250216</v>
      </c>
      <c r="C7840">
        <v>490114</v>
      </c>
      <c r="D7840" t="s">
        <v>6190</v>
      </c>
      <c r="E7840" t="s">
        <v>9048</v>
      </c>
      <c r="F7840">
        <v>39</v>
      </c>
      <c r="G7840">
        <v>2179555</v>
      </c>
    </row>
    <row r="7841" spans="1:7">
      <c r="A7841" t="s">
        <v>131</v>
      </c>
      <c r="B7841">
        <v>20250216</v>
      </c>
      <c r="C7841">
        <v>490114</v>
      </c>
      <c r="D7841" t="s">
        <v>6190</v>
      </c>
      <c r="E7841" t="s">
        <v>8342</v>
      </c>
      <c r="F7841">
        <v>95</v>
      </c>
      <c r="G7841">
        <v>49632698</v>
      </c>
    </row>
    <row r="7842" spans="1:7">
      <c r="A7842" t="s">
        <v>131</v>
      </c>
      <c r="B7842">
        <v>20250216</v>
      </c>
      <c r="C7842">
        <v>490114</v>
      </c>
      <c r="D7842" t="s">
        <v>6190</v>
      </c>
      <c r="E7842" t="s">
        <v>1124</v>
      </c>
      <c r="F7842">
        <v>9</v>
      </c>
      <c r="G7842">
        <v>-134888</v>
      </c>
    </row>
    <row r="7843" spans="1:7">
      <c r="A7843" t="s">
        <v>131</v>
      </c>
      <c r="B7843">
        <v>20250216</v>
      </c>
      <c r="C7843">
        <v>490114</v>
      </c>
      <c r="D7843" t="s">
        <v>6190</v>
      </c>
      <c r="E7843" t="s">
        <v>1186</v>
      </c>
      <c r="F7843">
        <v>155</v>
      </c>
      <c r="G7843">
        <v>24315697</v>
      </c>
    </row>
    <row r="7844" spans="1:7">
      <c r="A7844" t="s">
        <v>131</v>
      </c>
      <c r="B7844">
        <v>20250216</v>
      </c>
      <c r="C7844">
        <v>490114</v>
      </c>
      <c r="D7844" t="s">
        <v>6190</v>
      </c>
      <c r="E7844" t="s">
        <v>1582</v>
      </c>
      <c r="F7844">
        <v>155</v>
      </c>
      <c r="G7844">
        <v>-451483</v>
      </c>
    </row>
    <row r="7845" spans="1:7">
      <c r="A7845" t="s">
        <v>131</v>
      </c>
      <c r="B7845">
        <v>20250216</v>
      </c>
      <c r="C7845">
        <v>490114</v>
      </c>
      <c r="D7845" t="s">
        <v>6190</v>
      </c>
      <c r="E7845" t="s">
        <v>8333</v>
      </c>
      <c r="F7845">
        <v>0</v>
      </c>
      <c r="G7845">
        <v>-407</v>
      </c>
    </row>
    <row r="7846" spans="1:7">
      <c r="A7846" t="s">
        <v>131</v>
      </c>
      <c r="B7846">
        <v>20250216</v>
      </c>
      <c r="C7846">
        <v>490114</v>
      </c>
      <c r="D7846" t="s">
        <v>6190</v>
      </c>
      <c r="E7846" t="s">
        <v>1583</v>
      </c>
      <c r="F7846">
        <v>3</v>
      </c>
      <c r="G7846">
        <v>-174602</v>
      </c>
    </row>
    <row r="7847" spans="1:7">
      <c r="A7847" t="s">
        <v>131</v>
      </c>
      <c r="B7847">
        <v>20250216</v>
      </c>
      <c r="C7847">
        <v>490114</v>
      </c>
      <c r="D7847" t="s">
        <v>6190</v>
      </c>
      <c r="E7847" t="s">
        <v>1207</v>
      </c>
      <c r="F7847">
        <v>0</v>
      </c>
      <c r="G7847">
        <v>-5596</v>
      </c>
    </row>
    <row r="7848" spans="1:7">
      <c r="A7848" t="s">
        <v>131</v>
      </c>
      <c r="B7848">
        <v>20250216</v>
      </c>
      <c r="C7848">
        <v>490114</v>
      </c>
      <c r="D7848" t="s">
        <v>6190</v>
      </c>
      <c r="E7848" t="s">
        <v>8358</v>
      </c>
      <c r="F7848">
        <v>0</v>
      </c>
      <c r="G7848">
        <v>-17691510</v>
      </c>
    </row>
    <row r="7849" spans="1:7">
      <c r="A7849" t="s">
        <v>131</v>
      </c>
      <c r="B7849">
        <v>20250217</v>
      </c>
      <c r="C7849">
        <v>490114</v>
      </c>
      <c r="D7849" t="s">
        <v>6190</v>
      </c>
      <c r="E7849" t="s">
        <v>1184</v>
      </c>
      <c r="F7849">
        <v>0</v>
      </c>
      <c r="G7849">
        <v>-339145</v>
      </c>
    </row>
    <row r="7850" spans="1:7">
      <c r="A7850" t="s">
        <v>131</v>
      </c>
      <c r="B7850">
        <v>20250217</v>
      </c>
      <c r="C7850">
        <v>490114</v>
      </c>
      <c r="D7850" t="s">
        <v>6190</v>
      </c>
      <c r="E7850" t="s">
        <v>1581</v>
      </c>
      <c r="F7850">
        <v>71</v>
      </c>
      <c r="G7850">
        <v>-22082647</v>
      </c>
    </row>
    <row r="7851" spans="1:7">
      <c r="A7851" t="s">
        <v>131</v>
      </c>
      <c r="B7851">
        <v>20250217</v>
      </c>
      <c r="C7851">
        <v>490114</v>
      </c>
      <c r="D7851" t="s">
        <v>6190</v>
      </c>
      <c r="E7851" t="s">
        <v>1085</v>
      </c>
      <c r="F7851">
        <v>0</v>
      </c>
      <c r="G7851">
        <v>-2338410</v>
      </c>
    </row>
    <row r="7852" spans="1:7">
      <c r="A7852" t="s">
        <v>131</v>
      </c>
      <c r="B7852">
        <v>20250217</v>
      </c>
      <c r="C7852">
        <v>490114</v>
      </c>
      <c r="D7852" t="s">
        <v>6190</v>
      </c>
      <c r="E7852" t="s">
        <v>1194</v>
      </c>
      <c r="F7852">
        <v>0</v>
      </c>
      <c r="G7852">
        <v>-57955131</v>
      </c>
    </row>
    <row r="7853" spans="1:7">
      <c r="A7853" t="s">
        <v>131</v>
      </c>
      <c r="B7853">
        <v>20250217</v>
      </c>
      <c r="C7853">
        <v>490114</v>
      </c>
      <c r="D7853" t="s">
        <v>6190</v>
      </c>
      <c r="E7853" t="s">
        <v>1181</v>
      </c>
      <c r="F7853">
        <v>48</v>
      </c>
      <c r="G7853">
        <v>8905866</v>
      </c>
    </row>
    <row r="7854" spans="1:7">
      <c r="A7854" t="s">
        <v>131</v>
      </c>
      <c r="B7854">
        <v>20250217</v>
      </c>
      <c r="C7854">
        <v>490114</v>
      </c>
      <c r="D7854" t="s">
        <v>6190</v>
      </c>
      <c r="E7854" t="s">
        <v>1084</v>
      </c>
      <c r="F7854">
        <v>55</v>
      </c>
      <c r="G7854">
        <v>12591894</v>
      </c>
    </row>
    <row r="7855" spans="1:7">
      <c r="A7855" t="s">
        <v>131</v>
      </c>
      <c r="B7855">
        <v>20250217</v>
      </c>
      <c r="C7855">
        <v>490114</v>
      </c>
      <c r="D7855" t="s">
        <v>6190</v>
      </c>
      <c r="E7855" t="s">
        <v>1035</v>
      </c>
      <c r="F7855">
        <v>509</v>
      </c>
      <c r="G7855">
        <v>11078204</v>
      </c>
    </row>
    <row r="7856" spans="1:7">
      <c r="A7856" t="s">
        <v>131</v>
      </c>
      <c r="B7856">
        <v>20250217</v>
      </c>
      <c r="C7856">
        <v>490114</v>
      </c>
      <c r="D7856" t="s">
        <v>6190</v>
      </c>
      <c r="E7856" t="s">
        <v>1066</v>
      </c>
      <c r="F7856">
        <v>93</v>
      </c>
      <c r="G7856">
        <v>10621108</v>
      </c>
    </row>
    <row r="7857" spans="1:7">
      <c r="A7857" t="s">
        <v>131</v>
      </c>
      <c r="B7857">
        <v>20250217</v>
      </c>
      <c r="C7857">
        <v>490114</v>
      </c>
      <c r="D7857" t="s">
        <v>6190</v>
      </c>
      <c r="E7857" t="s">
        <v>1064</v>
      </c>
      <c r="F7857">
        <v>0</v>
      </c>
      <c r="G7857">
        <v>-771255</v>
      </c>
    </row>
    <row r="7858" spans="1:7">
      <c r="A7858" t="s">
        <v>131</v>
      </c>
      <c r="B7858">
        <v>20250217</v>
      </c>
      <c r="C7858">
        <v>490114</v>
      </c>
      <c r="D7858" t="s">
        <v>6190</v>
      </c>
      <c r="E7858" t="s">
        <v>1092</v>
      </c>
      <c r="F7858">
        <v>0</v>
      </c>
      <c r="G7858">
        <v>-17321949</v>
      </c>
    </row>
    <row r="7859" spans="1:7">
      <c r="A7859" t="s">
        <v>131</v>
      </c>
      <c r="B7859">
        <v>20250217</v>
      </c>
      <c r="C7859">
        <v>490114</v>
      </c>
      <c r="D7859" t="s">
        <v>6190</v>
      </c>
      <c r="E7859" t="s">
        <v>9048</v>
      </c>
      <c r="F7859">
        <v>38</v>
      </c>
      <c r="G7859">
        <v>2179593</v>
      </c>
    </row>
    <row r="7860" spans="1:7">
      <c r="A7860" t="s">
        <v>131</v>
      </c>
      <c r="B7860">
        <v>20250217</v>
      </c>
      <c r="C7860">
        <v>490114</v>
      </c>
      <c r="D7860" t="s">
        <v>6190</v>
      </c>
      <c r="E7860" t="s">
        <v>8342</v>
      </c>
      <c r="F7860">
        <v>93</v>
      </c>
      <c r="G7860">
        <v>49632791</v>
      </c>
    </row>
    <row r="7861" spans="1:7">
      <c r="A7861" t="s">
        <v>131</v>
      </c>
      <c r="B7861">
        <v>20250217</v>
      </c>
      <c r="C7861">
        <v>490114</v>
      </c>
      <c r="D7861" t="s">
        <v>6190</v>
      </c>
      <c r="E7861" t="s">
        <v>1124</v>
      </c>
      <c r="F7861">
        <v>9</v>
      </c>
      <c r="G7861">
        <v>-134879</v>
      </c>
    </row>
    <row r="7862" spans="1:7">
      <c r="A7862" t="s">
        <v>131</v>
      </c>
      <c r="B7862">
        <v>20250217</v>
      </c>
      <c r="C7862">
        <v>490114</v>
      </c>
      <c r="D7862" t="s">
        <v>6190</v>
      </c>
      <c r="E7862" t="s">
        <v>1186</v>
      </c>
      <c r="F7862">
        <v>152</v>
      </c>
      <c r="G7862">
        <v>24315849</v>
      </c>
    </row>
    <row r="7863" spans="1:7">
      <c r="A7863" t="s">
        <v>131</v>
      </c>
      <c r="B7863">
        <v>20250217</v>
      </c>
      <c r="C7863">
        <v>490114</v>
      </c>
      <c r="D7863" t="s">
        <v>6190</v>
      </c>
      <c r="E7863" t="s">
        <v>1582</v>
      </c>
      <c r="F7863">
        <v>152</v>
      </c>
      <c r="G7863">
        <v>-451331</v>
      </c>
    </row>
    <row r="7864" spans="1:7">
      <c r="A7864" t="s">
        <v>131</v>
      </c>
      <c r="B7864">
        <v>20250217</v>
      </c>
      <c r="C7864">
        <v>490114</v>
      </c>
      <c r="D7864" t="s">
        <v>6190</v>
      </c>
      <c r="E7864" t="s">
        <v>8333</v>
      </c>
      <c r="F7864">
        <v>0</v>
      </c>
      <c r="G7864">
        <v>-407</v>
      </c>
    </row>
    <row r="7865" spans="1:7">
      <c r="A7865" t="s">
        <v>131</v>
      </c>
      <c r="B7865">
        <v>20250217</v>
      </c>
      <c r="C7865">
        <v>490114</v>
      </c>
      <c r="D7865" t="s">
        <v>6190</v>
      </c>
      <c r="E7865" t="s">
        <v>1583</v>
      </c>
      <c r="F7865">
        <v>3</v>
      </c>
      <c r="G7865">
        <v>-174599</v>
      </c>
    </row>
    <row r="7866" spans="1:7">
      <c r="A7866" t="s">
        <v>131</v>
      </c>
      <c r="B7866">
        <v>20250217</v>
      </c>
      <c r="C7866">
        <v>490114</v>
      </c>
      <c r="D7866" t="s">
        <v>6190</v>
      </c>
      <c r="E7866" t="s">
        <v>1207</v>
      </c>
      <c r="F7866">
        <v>0</v>
      </c>
      <c r="G7866">
        <v>-5596</v>
      </c>
    </row>
    <row r="7867" spans="1:7">
      <c r="A7867" t="s">
        <v>131</v>
      </c>
      <c r="B7867">
        <v>20250217</v>
      </c>
      <c r="C7867">
        <v>490114</v>
      </c>
      <c r="D7867" t="s">
        <v>6190</v>
      </c>
      <c r="E7867" t="s">
        <v>8358</v>
      </c>
      <c r="F7867">
        <v>0</v>
      </c>
      <c r="G7867">
        <v>-17691510</v>
      </c>
    </row>
    <row r="7868" spans="1:7">
      <c r="A7868" t="s">
        <v>131</v>
      </c>
      <c r="B7868">
        <v>20250218</v>
      </c>
      <c r="C7868">
        <v>490114</v>
      </c>
      <c r="D7868" t="s">
        <v>6190</v>
      </c>
      <c r="E7868" t="s">
        <v>1184</v>
      </c>
      <c r="F7868">
        <v>0</v>
      </c>
      <c r="G7868">
        <v>-339145</v>
      </c>
    </row>
    <row r="7869" spans="1:7">
      <c r="A7869" t="s">
        <v>131</v>
      </c>
      <c r="B7869">
        <v>20250218</v>
      </c>
      <c r="C7869">
        <v>490114</v>
      </c>
      <c r="D7869" t="s">
        <v>6190</v>
      </c>
      <c r="E7869" t="s">
        <v>1581</v>
      </c>
      <c r="F7869">
        <v>74</v>
      </c>
      <c r="G7869">
        <v>-22082573</v>
      </c>
    </row>
    <row r="7870" spans="1:7">
      <c r="A7870" t="s">
        <v>131</v>
      </c>
      <c r="B7870">
        <v>20250218</v>
      </c>
      <c r="C7870">
        <v>490114</v>
      </c>
      <c r="D7870" t="s">
        <v>6190</v>
      </c>
      <c r="E7870" t="s">
        <v>1085</v>
      </c>
      <c r="F7870">
        <v>0</v>
      </c>
      <c r="G7870">
        <v>-2338410</v>
      </c>
    </row>
    <row r="7871" spans="1:7">
      <c r="A7871" t="s">
        <v>131</v>
      </c>
      <c r="B7871">
        <v>20250218</v>
      </c>
      <c r="C7871">
        <v>490114</v>
      </c>
      <c r="D7871" t="s">
        <v>6190</v>
      </c>
      <c r="E7871" t="s">
        <v>1194</v>
      </c>
      <c r="F7871">
        <v>0</v>
      </c>
      <c r="G7871">
        <v>-57955131</v>
      </c>
    </row>
    <row r="7872" spans="1:7">
      <c r="A7872" t="s">
        <v>131</v>
      </c>
      <c r="B7872">
        <v>20250218</v>
      </c>
      <c r="C7872">
        <v>490114</v>
      </c>
      <c r="D7872" t="s">
        <v>6190</v>
      </c>
      <c r="E7872" t="s">
        <v>1181</v>
      </c>
      <c r="F7872">
        <v>50</v>
      </c>
      <c r="G7872">
        <v>8905916</v>
      </c>
    </row>
    <row r="7873" spans="1:7">
      <c r="A7873" t="s">
        <v>131</v>
      </c>
      <c r="B7873">
        <v>20250218</v>
      </c>
      <c r="C7873">
        <v>490114</v>
      </c>
      <c r="D7873" t="s">
        <v>6190</v>
      </c>
      <c r="E7873" t="s">
        <v>1084</v>
      </c>
      <c r="F7873">
        <v>57</v>
      </c>
      <c r="G7873">
        <v>12591951</v>
      </c>
    </row>
    <row r="7874" spans="1:7">
      <c r="A7874" t="s">
        <v>131</v>
      </c>
      <c r="B7874">
        <v>20250218</v>
      </c>
      <c r="C7874">
        <v>490114</v>
      </c>
      <c r="D7874" t="s">
        <v>6190</v>
      </c>
      <c r="E7874" t="s">
        <v>1035</v>
      </c>
      <c r="F7874">
        <v>538</v>
      </c>
      <c r="G7874">
        <v>11078742</v>
      </c>
    </row>
    <row r="7875" spans="1:7">
      <c r="A7875" t="s">
        <v>131</v>
      </c>
      <c r="B7875">
        <v>20250218</v>
      </c>
      <c r="C7875">
        <v>490114</v>
      </c>
      <c r="D7875" t="s">
        <v>6190</v>
      </c>
      <c r="E7875" t="s">
        <v>1066</v>
      </c>
      <c r="F7875">
        <v>98</v>
      </c>
      <c r="G7875">
        <v>10621206</v>
      </c>
    </row>
    <row r="7876" spans="1:7">
      <c r="A7876" t="s">
        <v>131</v>
      </c>
      <c r="B7876">
        <v>20250218</v>
      </c>
      <c r="C7876">
        <v>490114</v>
      </c>
      <c r="D7876" t="s">
        <v>6190</v>
      </c>
      <c r="E7876" t="s">
        <v>1064</v>
      </c>
      <c r="F7876">
        <v>0</v>
      </c>
      <c r="G7876">
        <v>-771255</v>
      </c>
    </row>
    <row r="7877" spans="1:7">
      <c r="A7877" t="s">
        <v>131</v>
      </c>
      <c r="B7877">
        <v>20250218</v>
      </c>
      <c r="C7877">
        <v>490114</v>
      </c>
      <c r="D7877" t="s">
        <v>6190</v>
      </c>
      <c r="E7877" t="s">
        <v>1092</v>
      </c>
      <c r="F7877">
        <v>0</v>
      </c>
      <c r="G7877">
        <v>-17321949</v>
      </c>
    </row>
    <row r="7878" spans="1:7">
      <c r="A7878" t="s">
        <v>131</v>
      </c>
      <c r="B7878">
        <v>20250218</v>
      </c>
      <c r="C7878">
        <v>490114</v>
      </c>
      <c r="D7878" t="s">
        <v>6190</v>
      </c>
      <c r="E7878" t="s">
        <v>9048</v>
      </c>
      <c r="F7878">
        <v>40</v>
      </c>
      <c r="G7878">
        <v>2179633</v>
      </c>
    </row>
    <row r="7879" spans="1:7">
      <c r="A7879" t="s">
        <v>131</v>
      </c>
      <c r="B7879">
        <v>20250218</v>
      </c>
      <c r="C7879">
        <v>490114</v>
      </c>
      <c r="D7879" t="s">
        <v>6190</v>
      </c>
      <c r="E7879" t="s">
        <v>8342</v>
      </c>
      <c r="F7879">
        <v>98</v>
      </c>
      <c r="G7879">
        <v>49632889</v>
      </c>
    </row>
    <row r="7880" spans="1:7">
      <c r="A7880" t="s">
        <v>131</v>
      </c>
      <c r="B7880">
        <v>20250218</v>
      </c>
      <c r="C7880">
        <v>490114</v>
      </c>
      <c r="D7880" t="s">
        <v>6190</v>
      </c>
      <c r="E7880" t="s">
        <v>1124</v>
      </c>
      <c r="F7880">
        <v>10</v>
      </c>
      <c r="G7880">
        <v>-134869</v>
      </c>
    </row>
    <row r="7881" spans="1:7">
      <c r="A7881" t="s">
        <v>131</v>
      </c>
      <c r="B7881">
        <v>20250218</v>
      </c>
      <c r="C7881">
        <v>490114</v>
      </c>
      <c r="D7881" t="s">
        <v>6190</v>
      </c>
      <c r="E7881" t="s">
        <v>1186</v>
      </c>
      <c r="F7881">
        <v>159</v>
      </c>
      <c r="G7881">
        <v>24316008</v>
      </c>
    </row>
    <row r="7882" spans="1:7">
      <c r="A7882" t="s">
        <v>131</v>
      </c>
      <c r="B7882">
        <v>20250218</v>
      </c>
      <c r="C7882">
        <v>490114</v>
      </c>
      <c r="D7882" t="s">
        <v>6190</v>
      </c>
      <c r="E7882" t="s">
        <v>1582</v>
      </c>
      <c r="F7882">
        <v>159</v>
      </c>
      <c r="G7882">
        <v>-451172</v>
      </c>
    </row>
    <row r="7883" spans="1:7">
      <c r="A7883" t="s">
        <v>131</v>
      </c>
      <c r="B7883">
        <v>20250218</v>
      </c>
      <c r="C7883">
        <v>490114</v>
      </c>
      <c r="D7883" t="s">
        <v>6190</v>
      </c>
      <c r="E7883" t="s">
        <v>8333</v>
      </c>
      <c r="F7883">
        <v>0</v>
      </c>
      <c r="G7883">
        <v>-407</v>
      </c>
    </row>
    <row r="7884" spans="1:7">
      <c r="A7884" t="s">
        <v>131</v>
      </c>
      <c r="B7884">
        <v>20250218</v>
      </c>
      <c r="C7884">
        <v>490114</v>
      </c>
      <c r="D7884" t="s">
        <v>6190</v>
      </c>
      <c r="E7884" t="s">
        <v>1583</v>
      </c>
      <c r="F7884">
        <v>3</v>
      </c>
      <c r="G7884">
        <v>-174596</v>
      </c>
    </row>
    <row r="7885" spans="1:7">
      <c r="A7885" t="s">
        <v>131</v>
      </c>
      <c r="B7885">
        <v>20250218</v>
      </c>
      <c r="C7885">
        <v>490114</v>
      </c>
      <c r="D7885" t="s">
        <v>6190</v>
      </c>
      <c r="E7885" t="s">
        <v>1207</v>
      </c>
      <c r="F7885">
        <v>0</v>
      </c>
      <c r="G7885">
        <v>-5596</v>
      </c>
    </row>
    <row r="7886" spans="1:7">
      <c r="A7886" t="s">
        <v>131</v>
      </c>
      <c r="B7886">
        <v>20250218</v>
      </c>
      <c r="C7886">
        <v>490114</v>
      </c>
      <c r="D7886" t="s">
        <v>6190</v>
      </c>
      <c r="E7886" t="s">
        <v>8358</v>
      </c>
      <c r="F7886">
        <v>0</v>
      </c>
      <c r="G7886">
        <v>-17691510</v>
      </c>
    </row>
    <row r="7887" spans="1:7">
      <c r="A7887" t="s">
        <v>131</v>
      </c>
      <c r="B7887">
        <v>20250219</v>
      </c>
      <c r="C7887">
        <v>490114</v>
      </c>
      <c r="D7887" t="s">
        <v>6190</v>
      </c>
      <c r="E7887" t="s">
        <v>1184</v>
      </c>
      <c r="F7887">
        <v>0</v>
      </c>
      <c r="G7887">
        <v>-339145</v>
      </c>
    </row>
    <row r="7888" spans="1:7">
      <c r="A7888" t="s">
        <v>131</v>
      </c>
      <c r="B7888">
        <v>20250219</v>
      </c>
      <c r="C7888">
        <v>490114</v>
      </c>
      <c r="D7888" t="s">
        <v>6190</v>
      </c>
      <c r="E7888" t="s">
        <v>1581</v>
      </c>
      <c r="F7888">
        <v>74</v>
      </c>
      <c r="G7888">
        <v>-22082499</v>
      </c>
    </row>
    <row r="7889" spans="1:7">
      <c r="A7889" t="s">
        <v>131</v>
      </c>
      <c r="B7889">
        <v>20250219</v>
      </c>
      <c r="C7889">
        <v>490114</v>
      </c>
      <c r="D7889" t="s">
        <v>6190</v>
      </c>
      <c r="E7889" t="s">
        <v>1085</v>
      </c>
      <c r="F7889">
        <v>0</v>
      </c>
      <c r="G7889">
        <v>-2338410</v>
      </c>
    </row>
    <row r="7890" spans="1:7">
      <c r="A7890" t="s">
        <v>131</v>
      </c>
      <c r="B7890">
        <v>20250219</v>
      </c>
      <c r="C7890">
        <v>490114</v>
      </c>
      <c r="D7890" t="s">
        <v>6190</v>
      </c>
      <c r="E7890" t="s">
        <v>1194</v>
      </c>
      <c r="F7890">
        <v>0</v>
      </c>
      <c r="G7890">
        <v>-57955131</v>
      </c>
    </row>
    <row r="7891" spans="1:7">
      <c r="A7891" t="s">
        <v>131</v>
      </c>
      <c r="B7891">
        <v>20250219</v>
      </c>
      <c r="C7891">
        <v>490114</v>
      </c>
      <c r="D7891" t="s">
        <v>6190</v>
      </c>
      <c r="E7891" t="s">
        <v>1181</v>
      </c>
      <c r="F7891">
        <v>51</v>
      </c>
      <c r="G7891">
        <v>8905967</v>
      </c>
    </row>
    <row r="7892" spans="1:7">
      <c r="A7892" t="s">
        <v>131</v>
      </c>
      <c r="B7892">
        <v>20250219</v>
      </c>
      <c r="C7892">
        <v>490114</v>
      </c>
      <c r="D7892" t="s">
        <v>6190</v>
      </c>
      <c r="E7892" t="s">
        <v>1084</v>
      </c>
      <c r="F7892">
        <v>57</v>
      </c>
      <c r="G7892">
        <v>12592008</v>
      </c>
    </row>
    <row r="7893" spans="1:7">
      <c r="A7893" t="s">
        <v>131</v>
      </c>
      <c r="B7893">
        <v>20250219</v>
      </c>
      <c r="C7893">
        <v>490114</v>
      </c>
      <c r="D7893" t="s">
        <v>6190</v>
      </c>
      <c r="E7893" t="s">
        <v>1035</v>
      </c>
      <c r="F7893">
        <v>541</v>
      </c>
      <c r="G7893">
        <v>11079283</v>
      </c>
    </row>
    <row r="7894" spans="1:7">
      <c r="A7894" t="s">
        <v>131</v>
      </c>
      <c r="B7894">
        <v>20250219</v>
      </c>
      <c r="C7894">
        <v>490114</v>
      </c>
      <c r="D7894" t="s">
        <v>6190</v>
      </c>
      <c r="E7894" t="s">
        <v>1066</v>
      </c>
      <c r="F7894">
        <v>98</v>
      </c>
      <c r="G7894">
        <v>10621304</v>
      </c>
    </row>
    <row r="7895" spans="1:7">
      <c r="A7895" t="s">
        <v>131</v>
      </c>
      <c r="B7895">
        <v>20250219</v>
      </c>
      <c r="C7895">
        <v>490114</v>
      </c>
      <c r="D7895" t="s">
        <v>6190</v>
      </c>
      <c r="E7895" t="s">
        <v>1064</v>
      </c>
      <c r="F7895">
        <v>0</v>
      </c>
      <c r="G7895">
        <v>-771255</v>
      </c>
    </row>
    <row r="7896" spans="1:7">
      <c r="A7896" t="s">
        <v>131</v>
      </c>
      <c r="B7896">
        <v>20250219</v>
      </c>
      <c r="C7896">
        <v>490114</v>
      </c>
      <c r="D7896" t="s">
        <v>6190</v>
      </c>
      <c r="E7896" t="s">
        <v>1092</v>
      </c>
      <c r="F7896">
        <v>0</v>
      </c>
      <c r="G7896">
        <v>-17321949</v>
      </c>
    </row>
    <row r="7897" spans="1:7">
      <c r="A7897" t="s">
        <v>131</v>
      </c>
      <c r="B7897">
        <v>20250219</v>
      </c>
      <c r="C7897">
        <v>490114</v>
      </c>
      <c r="D7897" t="s">
        <v>6190</v>
      </c>
      <c r="E7897" t="s">
        <v>9048</v>
      </c>
      <c r="F7897">
        <v>40</v>
      </c>
      <c r="G7897">
        <v>2179673</v>
      </c>
    </row>
    <row r="7898" spans="1:7">
      <c r="A7898" t="s">
        <v>131</v>
      </c>
      <c r="B7898">
        <v>20250219</v>
      </c>
      <c r="C7898">
        <v>490114</v>
      </c>
      <c r="D7898" t="s">
        <v>6190</v>
      </c>
      <c r="E7898" t="s">
        <v>8342</v>
      </c>
      <c r="F7898">
        <v>98</v>
      </c>
      <c r="G7898">
        <v>49632987</v>
      </c>
    </row>
    <row r="7899" spans="1:7">
      <c r="A7899" t="s">
        <v>131</v>
      </c>
      <c r="B7899">
        <v>20250219</v>
      </c>
      <c r="C7899">
        <v>490114</v>
      </c>
      <c r="D7899" t="s">
        <v>6190</v>
      </c>
      <c r="E7899" t="s">
        <v>1124</v>
      </c>
      <c r="F7899">
        <v>10</v>
      </c>
      <c r="G7899">
        <v>-134859</v>
      </c>
    </row>
    <row r="7900" spans="1:7">
      <c r="A7900" t="s">
        <v>131</v>
      </c>
      <c r="B7900">
        <v>20250219</v>
      </c>
      <c r="C7900">
        <v>490114</v>
      </c>
      <c r="D7900" t="s">
        <v>6190</v>
      </c>
      <c r="E7900" t="s">
        <v>1186</v>
      </c>
      <c r="F7900">
        <v>160</v>
      </c>
      <c r="G7900">
        <v>24316168</v>
      </c>
    </row>
    <row r="7901" spans="1:7">
      <c r="A7901" t="s">
        <v>131</v>
      </c>
      <c r="B7901">
        <v>20250219</v>
      </c>
      <c r="C7901">
        <v>490114</v>
      </c>
      <c r="D7901" t="s">
        <v>6190</v>
      </c>
      <c r="E7901" t="s">
        <v>1582</v>
      </c>
      <c r="F7901">
        <v>160</v>
      </c>
      <c r="G7901">
        <v>-451012</v>
      </c>
    </row>
    <row r="7902" spans="1:7">
      <c r="A7902" t="s">
        <v>131</v>
      </c>
      <c r="B7902">
        <v>20250219</v>
      </c>
      <c r="C7902">
        <v>490114</v>
      </c>
      <c r="D7902" t="s">
        <v>6190</v>
      </c>
      <c r="E7902" t="s">
        <v>8333</v>
      </c>
      <c r="F7902">
        <v>0</v>
      </c>
      <c r="G7902">
        <v>-407</v>
      </c>
    </row>
    <row r="7903" spans="1:7">
      <c r="A7903" t="s">
        <v>131</v>
      </c>
      <c r="B7903">
        <v>20250219</v>
      </c>
      <c r="C7903">
        <v>490114</v>
      </c>
      <c r="D7903" t="s">
        <v>6190</v>
      </c>
      <c r="E7903" t="s">
        <v>1583</v>
      </c>
      <c r="F7903">
        <v>3</v>
      </c>
      <c r="G7903">
        <v>-174593</v>
      </c>
    </row>
    <row r="7904" spans="1:7">
      <c r="A7904" t="s">
        <v>131</v>
      </c>
      <c r="B7904">
        <v>20250219</v>
      </c>
      <c r="C7904">
        <v>490114</v>
      </c>
      <c r="D7904" t="s">
        <v>6190</v>
      </c>
      <c r="E7904" t="s">
        <v>1207</v>
      </c>
      <c r="F7904">
        <v>0</v>
      </c>
      <c r="G7904">
        <v>-5596</v>
      </c>
    </row>
    <row r="7905" spans="1:7">
      <c r="A7905" t="s">
        <v>131</v>
      </c>
      <c r="B7905">
        <v>20250219</v>
      </c>
      <c r="C7905">
        <v>490114</v>
      </c>
      <c r="D7905" t="s">
        <v>6190</v>
      </c>
      <c r="E7905" t="s">
        <v>8358</v>
      </c>
      <c r="F7905">
        <v>0</v>
      </c>
      <c r="G7905">
        <v>-17691510</v>
      </c>
    </row>
    <row r="7906" spans="1:7">
      <c r="A7906" t="s">
        <v>131</v>
      </c>
      <c r="B7906">
        <v>20250220</v>
      </c>
      <c r="C7906">
        <v>490114</v>
      </c>
      <c r="D7906" t="s">
        <v>6190</v>
      </c>
      <c r="E7906" t="s">
        <v>1184</v>
      </c>
      <c r="F7906">
        <v>0</v>
      </c>
      <c r="G7906">
        <v>-339145</v>
      </c>
    </row>
    <row r="7907" spans="1:7">
      <c r="A7907" t="s">
        <v>131</v>
      </c>
      <c r="B7907">
        <v>20250220</v>
      </c>
      <c r="C7907">
        <v>490114</v>
      </c>
      <c r="D7907" t="s">
        <v>6190</v>
      </c>
      <c r="E7907" t="s">
        <v>1581</v>
      </c>
      <c r="F7907">
        <v>73</v>
      </c>
      <c r="G7907">
        <v>-22082426</v>
      </c>
    </row>
    <row r="7908" spans="1:7">
      <c r="A7908" t="s">
        <v>131</v>
      </c>
      <c r="B7908">
        <v>20250220</v>
      </c>
      <c r="C7908">
        <v>490114</v>
      </c>
      <c r="D7908" t="s">
        <v>6190</v>
      </c>
      <c r="E7908" t="s">
        <v>1085</v>
      </c>
      <c r="F7908">
        <v>0</v>
      </c>
      <c r="G7908">
        <v>-2338410</v>
      </c>
    </row>
    <row r="7909" spans="1:7">
      <c r="A7909" t="s">
        <v>131</v>
      </c>
      <c r="B7909">
        <v>20250220</v>
      </c>
      <c r="C7909">
        <v>490114</v>
      </c>
      <c r="D7909" t="s">
        <v>6190</v>
      </c>
      <c r="E7909" t="s">
        <v>1194</v>
      </c>
      <c r="F7909">
        <v>0</v>
      </c>
      <c r="G7909">
        <v>-57955131</v>
      </c>
    </row>
    <row r="7910" spans="1:7">
      <c r="A7910" t="s">
        <v>131</v>
      </c>
      <c r="B7910">
        <v>20250220</v>
      </c>
      <c r="C7910">
        <v>490114</v>
      </c>
      <c r="D7910" t="s">
        <v>6190</v>
      </c>
      <c r="E7910" t="s">
        <v>1181</v>
      </c>
      <c r="F7910">
        <v>50</v>
      </c>
      <c r="G7910">
        <v>8906017</v>
      </c>
    </row>
    <row r="7911" spans="1:7">
      <c r="A7911" t="s">
        <v>131</v>
      </c>
      <c r="B7911">
        <v>20250220</v>
      </c>
      <c r="C7911">
        <v>490114</v>
      </c>
      <c r="D7911" t="s">
        <v>6190</v>
      </c>
      <c r="E7911" t="s">
        <v>1084</v>
      </c>
      <c r="F7911">
        <v>57</v>
      </c>
      <c r="G7911">
        <v>12592065</v>
      </c>
    </row>
    <row r="7912" spans="1:7">
      <c r="A7912" t="s">
        <v>131</v>
      </c>
      <c r="B7912">
        <v>20250220</v>
      </c>
      <c r="C7912">
        <v>490114</v>
      </c>
      <c r="D7912" t="s">
        <v>6190</v>
      </c>
      <c r="E7912" t="s">
        <v>1035</v>
      </c>
      <c r="F7912">
        <v>531</v>
      </c>
      <c r="G7912">
        <v>11079814</v>
      </c>
    </row>
    <row r="7913" spans="1:7">
      <c r="A7913" t="s">
        <v>131</v>
      </c>
      <c r="B7913">
        <v>20250220</v>
      </c>
      <c r="C7913">
        <v>490114</v>
      </c>
      <c r="D7913" t="s">
        <v>6190</v>
      </c>
      <c r="E7913" t="s">
        <v>1066</v>
      </c>
      <c r="F7913">
        <v>97</v>
      </c>
      <c r="G7913">
        <v>10621401</v>
      </c>
    </row>
    <row r="7914" spans="1:7">
      <c r="A7914" t="s">
        <v>131</v>
      </c>
      <c r="B7914">
        <v>20250220</v>
      </c>
      <c r="C7914">
        <v>490114</v>
      </c>
      <c r="D7914" t="s">
        <v>6190</v>
      </c>
      <c r="E7914" t="s">
        <v>1064</v>
      </c>
      <c r="F7914">
        <v>0</v>
      </c>
      <c r="G7914">
        <v>-771255</v>
      </c>
    </row>
    <row r="7915" spans="1:7">
      <c r="A7915" t="s">
        <v>131</v>
      </c>
      <c r="B7915">
        <v>20250220</v>
      </c>
      <c r="C7915">
        <v>490114</v>
      </c>
      <c r="D7915" t="s">
        <v>6190</v>
      </c>
      <c r="E7915" t="s">
        <v>1092</v>
      </c>
      <c r="F7915">
        <v>0</v>
      </c>
      <c r="G7915">
        <v>-17321949</v>
      </c>
    </row>
    <row r="7916" spans="1:7">
      <c r="A7916" t="s">
        <v>131</v>
      </c>
      <c r="B7916">
        <v>20250220</v>
      </c>
      <c r="C7916">
        <v>490114</v>
      </c>
      <c r="D7916" t="s">
        <v>6190</v>
      </c>
      <c r="E7916" t="s">
        <v>9048</v>
      </c>
      <c r="F7916">
        <v>40</v>
      </c>
      <c r="G7916">
        <v>2179713</v>
      </c>
    </row>
    <row r="7917" spans="1:7">
      <c r="A7917" t="s">
        <v>131</v>
      </c>
      <c r="B7917">
        <v>20250220</v>
      </c>
      <c r="C7917">
        <v>490114</v>
      </c>
      <c r="D7917" t="s">
        <v>6190</v>
      </c>
      <c r="E7917" t="s">
        <v>8342</v>
      </c>
      <c r="F7917">
        <v>97</v>
      </c>
      <c r="G7917">
        <v>49633084</v>
      </c>
    </row>
    <row r="7918" spans="1:7">
      <c r="A7918" t="s">
        <v>131</v>
      </c>
      <c r="B7918">
        <v>20250220</v>
      </c>
      <c r="C7918">
        <v>490114</v>
      </c>
      <c r="D7918" t="s">
        <v>6190</v>
      </c>
      <c r="E7918" t="s">
        <v>1124</v>
      </c>
      <c r="F7918">
        <v>10</v>
      </c>
      <c r="G7918">
        <v>-134849</v>
      </c>
    </row>
    <row r="7919" spans="1:7">
      <c r="A7919" t="s">
        <v>131</v>
      </c>
      <c r="B7919">
        <v>20250220</v>
      </c>
      <c r="C7919">
        <v>490114</v>
      </c>
      <c r="D7919" t="s">
        <v>6190</v>
      </c>
      <c r="E7919" t="s">
        <v>1186</v>
      </c>
      <c r="F7919">
        <v>157</v>
      </c>
      <c r="G7919">
        <v>24316325</v>
      </c>
    </row>
    <row r="7920" spans="1:7">
      <c r="A7920" t="s">
        <v>131</v>
      </c>
      <c r="B7920">
        <v>20250220</v>
      </c>
      <c r="C7920">
        <v>490114</v>
      </c>
      <c r="D7920" t="s">
        <v>6190</v>
      </c>
      <c r="E7920" t="s">
        <v>1582</v>
      </c>
      <c r="F7920">
        <v>157</v>
      </c>
      <c r="G7920">
        <v>-450855</v>
      </c>
    </row>
    <row r="7921" spans="1:7">
      <c r="A7921" t="s">
        <v>131</v>
      </c>
      <c r="B7921">
        <v>20250220</v>
      </c>
      <c r="C7921">
        <v>490114</v>
      </c>
      <c r="D7921" t="s">
        <v>6190</v>
      </c>
      <c r="E7921" t="s">
        <v>8333</v>
      </c>
      <c r="F7921">
        <v>0</v>
      </c>
      <c r="G7921">
        <v>-407</v>
      </c>
    </row>
    <row r="7922" spans="1:7">
      <c r="A7922" t="s">
        <v>131</v>
      </c>
      <c r="B7922">
        <v>20250220</v>
      </c>
      <c r="C7922">
        <v>490114</v>
      </c>
      <c r="D7922" t="s">
        <v>6190</v>
      </c>
      <c r="E7922" t="s">
        <v>1583</v>
      </c>
      <c r="F7922">
        <v>3</v>
      </c>
      <c r="G7922">
        <v>-174590</v>
      </c>
    </row>
    <row r="7923" spans="1:7">
      <c r="A7923" t="s">
        <v>131</v>
      </c>
      <c r="B7923">
        <v>20250220</v>
      </c>
      <c r="C7923">
        <v>490114</v>
      </c>
      <c r="D7923" t="s">
        <v>6190</v>
      </c>
      <c r="E7923" t="s">
        <v>1207</v>
      </c>
      <c r="F7923">
        <v>0</v>
      </c>
      <c r="G7923">
        <v>-5596</v>
      </c>
    </row>
    <row r="7924" spans="1:7">
      <c r="A7924" t="s">
        <v>131</v>
      </c>
      <c r="B7924">
        <v>20250220</v>
      </c>
      <c r="C7924">
        <v>490114</v>
      </c>
      <c r="D7924" t="s">
        <v>6190</v>
      </c>
      <c r="E7924" t="s">
        <v>8358</v>
      </c>
      <c r="F7924">
        <v>0</v>
      </c>
      <c r="G7924">
        <v>-17691510</v>
      </c>
    </row>
    <row r="7925" spans="1:7">
      <c r="A7925" t="s">
        <v>131</v>
      </c>
      <c r="B7925">
        <v>20250221</v>
      </c>
      <c r="C7925">
        <v>490114</v>
      </c>
      <c r="D7925" t="s">
        <v>6190</v>
      </c>
      <c r="E7925" t="s">
        <v>1184</v>
      </c>
      <c r="F7925">
        <v>0</v>
      </c>
      <c r="G7925">
        <v>-339145</v>
      </c>
    </row>
    <row r="7926" spans="1:7">
      <c r="A7926" t="s">
        <v>131</v>
      </c>
      <c r="B7926">
        <v>20250221</v>
      </c>
      <c r="C7926">
        <v>490114</v>
      </c>
      <c r="D7926" t="s">
        <v>6190</v>
      </c>
      <c r="E7926" t="s">
        <v>1581</v>
      </c>
      <c r="F7926">
        <v>68</v>
      </c>
      <c r="G7926">
        <v>-22082358</v>
      </c>
    </row>
    <row r="7927" spans="1:7">
      <c r="A7927" t="s">
        <v>131</v>
      </c>
      <c r="B7927">
        <v>20250221</v>
      </c>
      <c r="C7927">
        <v>490114</v>
      </c>
      <c r="D7927" t="s">
        <v>6190</v>
      </c>
      <c r="E7927" t="s">
        <v>1085</v>
      </c>
      <c r="F7927">
        <v>0</v>
      </c>
      <c r="G7927">
        <v>-2338410</v>
      </c>
    </row>
    <row r="7928" spans="1:7">
      <c r="A7928" t="s">
        <v>131</v>
      </c>
      <c r="B7928">
        <v>20250221</v>
      </c>
      <c r="C7928">
        <v>490114</v>
      </c>
      <c r="D7928" t="s">
        <v>6190</v>
      </c>
      <c r="E7928" t="s">
        <v>1194</v>
      </c>
      <c r="F7928">
        <v>0</v>
      </c>
      <c r="G7928">
        <v>-57955131</v>
      </c>
    </row>
    <row r="7929" spans="1:7">
      <c r="A7929" t="s">
        <v>131</v>
      </c>
      <c r="B7929">
        <v>20250221</v>
      </c>
      <c r="C7929">
        <v>490114</v>
      </c>
      <c r="D7929" t="s">
        <v>6190</v>
      </c>
      <c r="E7929" t="s">
        <v>1181</v>
      </c>
      <c r="F7929">
        <v>46</v>
      </c>
      <c r="G7929">
        <v>8906063</v>
      </c>
    </row>
    <row r="7930" spans="1:7">
      <c r="A7930" t="s">
        <v>131</v>
      </c>
      <c r="B7930">
        <v>20250221</v>
      </c>
      <c r="C7930">
        <v>490114</v>
      </c>
      <c r="D7930" t="s">
        <v>6190</v>
      </c>
      <c r="E7930" t="s">
        <v>1084</v>
      </c>
      <c r="F7930">
        <v>53</v>
      </c>
      <c r="G7930">
        <v>12592118</v>
      </c>
    </row>
    <row r="7931" spans="1:7">
      <c r="A7931" t="s">
        <v>131</v>
      </c>
      <c r="B7931">
        <v>20250221</v>
      </c>
      <c r="C7931">
        <v>490114</v>
      </c>
      <c r="D7931" t="s">
        <v>6190</v>
      </c>
      <c r="E7931" t="s">
        <v>1035</v>
      </c>
      <c r="F7931">
        <v>493</v>
      </c>
      <c r="G7931">
        <v>11080307</v>
      </c>
    </row>
    <row r="7932" spans="1:7">
      <c r="A7932" t="s">
        <v>131</v>
      </c>
      <c r="B7932">
        <v>20250221</v>
      </c>
      <c r="C7932">
        <v>490114</v>
      </c>
      <c r="D7932" t="s">
        <v>6190</v>
      </c>
      <c r="E7932" t="s">
        <v>1066</v>
      </c>
      <c r="F7932">
        <v>90</v>
      </c>
      <c r="G7932">
        <v>10621491</v>
      </c>
    </row>
    <row r="7933" spans="1:7">
      <c r="A7933" t="s">
        <v>131</v>
      </c>
      <c r="B7933">
        <v>20250221</v>
      </c>
      <c r="C7933">
        <v>490114</v>
      </c>
      <c r="D7933" t="s">
        <v>6190</v>
      </c>
      <c r="E7933" t="s">
        <v>1064</v>
      </c>
      <c r="F7933">
        <v>0</v>
      </c>
      <c r="G7933">
        <v>-771255</v>
      </c>
    </row>
    <row r="7934" spans="1:7">
      <c r="A7934" t="s">
        <v>131</v>
      </c>
      <c r="B7934">
        <v>20250221</v>
      </c>
      <c r="C7934">
        <v>490114</v>
      </c>
      <c r="D7934" t="s">
        <v>6190</v>
      </c>
      <c r="E7934" t="s">
        <v>1092</v>
      </c>
      <c r="F7934">
        <v>0</v>
      </c>
      <c r="G7934">
        <v>-17321949</v>
      </c>
    </row>
    <row r="7935" spans="1:7">
      <c r="A7935" t="s">
        <v>131</v>
      </c>
      <c r="B7935">
        <v>20250221</v>
      </c>
      <c r="C7935">
        <v>490114</v>
      </c>
      <c r="D7935" t="s">
        <v>6190</v>
      </c>
      <c r="E7935" t="s">
        <v>9048</v>
      </c>
      <c r="F7935">
        <v>37</v>
      </c>
      <c r="G7935">
        <v>2179750</v>
      </c>
    </row>
    <row r="7936" spans="1:7">
      <c r="A7936" t="s">
        <v>131</v>
      </c>
      <c r="B7936">
        <v>20250221</v>
      </c>
      <c r="C7936">
        <v>490114</v>
      </c>
      <c r="D7936" t="s">
        <v>6190</v>
      </c>
      <c r="E7936" t="s">
        <v>8342</v>
      </c>
      <c r="F7936">
        <v>90</v>
      </c>
      <c r="G7936">
        <v>49633174</v>
      </c>
    </row>
    <row r="7937" spans="1:7">
      <c r="A7937" t="s">
        <v>131</v>
      </c>
      <c r="B7937">
        <v>20250221</v>
      </c>
      <c r="C7937">
        <v>490114</v>
      </c>
      <c r="D7937" t="s">
        <v>6190</v>
      </c>
      <c r="E7937" t="s">
        <v>1124</v>
      </c>
      <c r="F7937">
        <v>9</v>
      </c>
      <c r="G7937">
        <v>-134840</v>
      </c>
    </row>
    <row r="7938" spans="1:7">
      <c r="A7938" t="s">
        <v>131</v>
      </c>
      <c r="B7938">
        <v>20250221</v>
      </c>
      <c r="C7938">
        <v>490114</v>
      </c>
      <c r="D7938" t="s">
        <v>6190</v>
      </c>
      <c r="E7938" t="s">
        <v>1186</v>
      </c>
      <c r="F7938">
        <v>146</v>
      </c>
      <c r="G7938">
        <v>24316471</v>
      </c>
    </row>
    <row r="7939" spans="1:7">
      <c r="A7939" t="s">
        <v>131</v>
      </c>
      <c r="B7939">
        <v>20250221</v>
      </c>
      <c r="C7939">
        <v>490114</v>
      </c>
      <c r="D7939" t="s">
        <v>6190</v>
      </c>
      <c r="E7939" t="s">
        <v>1582</v>
      </c>
      <c r="F7939">
        <v>146</v>
      </c>
      <c r="G7939">
        <v>-450709</v>
      </c>
    </row>
    <row r="7940" spans="1:7">
      <c r="A7940" t="s">
        <v>131</v>
      </c>
      <c r="B7940">
        <v>20250221</v>
      </c>
      <c r="C7940">
        <v>490114</v>
      </c>
      <c r="D7940" t="s">
        <v>6190</v>
      </c>
      <c r="E7940" t="s">
        <v>8333</v>
      </c>
      <c r="F7940">
        <v>0</v>
      </c>
      <c r="G7940">
        <v>-407</v>
      </c>
    </row>
    <row r="7941" spans="1:7">
      <c r="A7941" t="s">
        <v>131</v>
      </c>
      <c r="B7941">
        <v>20250221</v>
      </c>
      <c r="C7941">
        <v>490114</v>
      </c>
      <c r="D7941" t="s">
        <v>6190</v>
      </c>
      <c r="E7941" t="s">
        <v>1583</v>
      </c>
      <c r="F7941">
        <v>3</v>
      </c>
      <c r="G7941">
        <v>-174587</v>
      </c>
    </row>
    <row r="7942" spans="1:7">
      <c r="A7942" t="s">
        <v>131</v>
      </c>
      <c r="B7942">
        <v>20250221</v>
      </c>
      <c r="C7942">
        <v>490114</v>
      </c>
      <c r="D7942" t="s">
        <v>6190</v>
      </c>
      <c r="E7942" t="s">
        <v>1207</v>
      </c>
      <c r="F7942">
        <v>0</v>
      </c>
      <c r="G7942">
        <v>-5596</v>
      </c>
    </row>
    <row r="7943" spans="1:7">
      <c r="A7943" t="s">
        <v>131</v>
      </c>
      <c r="B7943">
        <v>20250221</v>
      </c>
      <c r="C7943">
        <v>490114</v>
      </c>
      <c r="D7943" t="s">
        <v>6190</v>
      </c>
      <c r="E7943" t="s">
        <v>8358</v>
      </c>
      <c r="F7943">
        <v>0</v>
      </c>
      <c r="G7943">
        <v>-17691510</v>
      </c>
    </row>
    <row r="7944" spans="1:7">
      <c r="A7944" t="s">
        <v>131</v>
      </c>
      <c r="B7944">
        <v>20250222</v>
      </c>
      <c r="C7944">
        <v>490114</v>
      </c>
      <c r="D7944" t="s">
        <v>6190</v>
      </c>
      <c r="E7944" t="s">
        <v>1184</v>
      </c>
      <c r="F7944">
        <v>0</v>
      </c>
      <c r="G7944">
        <v>-339145</v>
      </c>
    </row>
    <row r="7945" spans="1:7">
      <c r="A7945" t="s">
        <v>131</v>
      </c>
      <c r="B7945">
        <v>20250222</v>
      </c>
      <c r="C7945">
        <v>490114</v>
      </c>
      <c r="D7945" t="s">
        <v>6190</v>
      </c>
      <c r="E7945" t="s">
        <v>1581</v>
      </c>
      <c r="F7945">
        <v>68</v>
      </c>
      <c r="G7945">
        <v>-22082290</v>
      </c>
    </row>
    <row r="7946" spans="1:7">
      <c r="A7946" t="s">
        <v>131</v>
      </c>
      <c r="B7946">
        <v>20250222</v>
      </c>
      <c r="C7946">
        <v>490114</v>
      </c>
      <c r="D7946" t="s">
        <v>6190</v>
      </c>
      <c r="E7946" t="s">
        <v>1085</v>
      </c>
      <c r="F7946">
        <v>0</v>
      </c>
      <c r="G7946">
        <v>-2338410</v>
      </c>
    </row>
    <row r="7947" spans="1:7">
      <c r="A7947" t="s">
        <v>131</v>
      </c>
      <c r="B7947">
        <v>20250222</v>
      </c>
      <c r="C7947">
        <v>490114</v>
      </c>
      <c r="D7947" t="s">
        <v>6190</v>
      </c>
      <c r="E7947" t="s">
        <v>1194</v>
      </c>
      <c r="F7947">
        <v>0</v>
      </c>
      <c r="G7947">
        <v>-57955131</v>
      </c>
    </row>
    <row r="7948" spans="1:7">
      <c r="A7948" t="s">
        <v>131</v>
      </c>
      <c r="B7948">
        <v>20250222</v>
      </c>
      <c r="C7948">
        <v>490114</v>
      </c>
      <c r="D7948" t="s">
        <v>6190</v>
      </c>
      <c r="E7948" t="s">
        <v>1181</v>
      </c>
      <c r="F7948">
        <v>46</v>
      </c>
      <c r="G7948">
        <v>8906109</v>
      </c>
    </row>
    <row r="7949" spans="1:7">
      <c r="A7949" t="s">
        <v>131</v>
      </c>
      <c r="B7949">
        <v>20250222</v>
      </c>
      <c r="C7949">
        <v>490114</v>
      </c>
      <c r="D7949" t="s">
        <v>6190</v>
      </c>
      <c r="E7949" t="s">
        <v>1084</v>
      </c>
      <c r="F7949">
        <v>53</v>
      </c>
      <c r="G7949">
        <v>12592171</v>
      </c>
    </row>
    <row r="7950" spans="1:7">
      <c r="A7950" t="s">
        <v>131</v>
      </c>
      <c r="B7950">
        <v>20250222</v>
      </c>
      <c r="C7950">
        <v>490114</v>
      </c>
      <c r="D7950" t="s">
        <v>6190</v>
      </c>
      <c r="E7950" t="s">
        <v>1035</v>
      </c>
      <c r="F7950">
        <v>493</v>
      </c>
      <c r="G7950">
        <v>11080800</v>
      </c>
    </row>
    <row r="7951" spans="1:7">
      <c r="A7951" t="s">
        <v>131</v>
      </c>
      <c r="B7951">
        <v>20250222</v>
      </c>
      <c r="C7951">
        <v>490114</v>
      </c>
      <c r="D7951" t="s">
        <v>6190</v>
      </c>
      <c r="E7951" t="s">
        <v>1066</v>
      </c>
      <c r="F7951">
        <v>90</v>
      </c>
      <c r="G7951">
        <v>10621581</v>
      </c>
    </row>
    <row r="7952" spans="1:7">
      <c r="A7952" t="s">
        <v>131</v>
      </c>
      <c r="B7952">
        <v>20250222</v>
      </c>
      <c r="C7952">
        <v>490114</v>
      </c>
      <c r="D7952" t="s">
        <v>6190</v>
      </c>
      <c r="E7952" t="s">
        <v>1064</v>
      </c>
      <c r="F7952">
        <v>0</v>
      </c>
      <c r="G7952">
        <v>-771255</v>
      </c>
    </row>
    <row r="7953" spans="1:7">
      <c r="A7953" t="s">
        <v>131</v>
      </c>
      <c r="B7953">
        <v>20250222</v>
      </c>
      <c r="C7953">
        <v>490114</v>
      </c>
      <c r="D7953" t="s">
        <v>6190</v>
      </c>
      <c r="E7953" t="s">
        <v>1092</v>
      </c>
      <c r="F7953">
        <v>0</v>
      </c>
      <c r="G7953">
        <v>-17321949</v>
      </c>
    </row>
    <row r="7954" spans="1:7">
      <c r="A7954" t="s">
        <v>131</v>
      </c>
      <c r="B7954">
        <v>20250222</v>
      </c>
      <c r="C7954">
        <v>490114</v>
      </c>
      <c r="D7954" t="s">
        <v>6190</v>
      </c>
      <c r="E7954" t="s">
        <v>9048</v>
      </c>
      <c r="F7954">
        <v>37</v>
      </c>
      <c r="G7954">
        <v>2179787</v>
      </c>
    </row>
    <row r="7955" spans="1:7">
      <c r="A7955" t="s">
        <v>131</v>
      </c>
      <c r="B7955">
        <v>20250222</v>
      </c>
      <c r="C7955">
        <v>490114</v>
      </c>
      <c r="D7955" t="s">
        <v>6190</v>
      </c>
      <c r="E7955" t="s">
        <v>8342</v>
      </c>
      <c r="F7955">
        <v>90</v>
      </c>
      <c r="G7955">
        <v>49633264</v>
      </c>
    </row>
    <row r="7956" spans="1:7">
      <c r="A7956" t="s">
        <v>131</v>
      </c>
      <c r="B7956">
        <v>20250222</v>
      </c>
      <c r="C7956">
        <v>490114</v>
      </c>
      <c r="D7956" t="s">
        <v>6190</v>
      </c>
      <c r="E7956" t="s">
        <v>1124</v>
      </c>
      <c r="F7956">
        <v>9</v>
      </c>
      <c r="G7956">
        <v>-134831</v>
      </c>
    </row>
    <row r="7957" spans="1:7">
      <c r="A7957" t="s">
        <v>131</v>
      </c>
      <c r="B7957">
        <v>20250222</v>
      </c>
      <c r="C7957">
        <v>490114</v>
      </c>
      <c r="D7957" t="s">
        <v>6190</v>
      </c>
      <c r="E7957" t="s">
        <v>1186</v>
      </c>
      <c r="F7957">
        <v>146</v>
      </c>
      <c r="G7957">
        <v>24316617</v>
      </c>
    </row>
    <row r="7958" spans="1:7">
      <c r="A7958" t="s">
        <v>131</v>
      </c>
      <c r="B7958">
        <v>20250222</v>
      </c>
      <c r="C7958">
        <v>490114</v>
      </c>
      <c r="D7958" t="s">
        <v>6190</v>
      </c>
      <c r="E7958" t="s">
        <v>1582</v>
      </c>
      <c r="F7958">
        <v>146</v>
      </c>
      <c r="G7958">
        <v>-450563</v>
      </c>
    </row>
    <row r="7959" spans="1:7">
      <c r="A7959" t="s">
        <v>131</v>
      </c>
      <c r="B7959">
        <v>20250222</v>
      </c>
      <c r="C7959">
        <v>490114</v>
      </c>
      <c r="D7959" t="s">
        <v>6190</v>
      </c>
      <c r="E7959" t="s">
        <v>8333</v>
      </c>
      <c r="F7959">
        <v>0</v>
      </c>
      <c r="G7959">
        <v>-407</v>
      </c>
    </row>
    <row r="7960" spans="1:7">
      <c r="A7960" t="s">
        <v>131</v>
      </c>
      <c r="B7960">
        <v>20250222</v>
      </c>
      <c r="C7960">
        <v>490114</v>
      </c>
      <c r="D7960" t="s">
        <v>6190</v>
      </c>
      <c r="E7960" t="s">
        <v>1583</v>
      </c>
      <c r="F7960">
        <v>3</v>
      </c>
      <c r="G7960">
        <v>-174584</v>
      </c>
    </row>
    <row r="7961" spans="1:7">
      <c r="A7961" t="s">
        <v>131</v>
      </c>
      <c r="B7961">
        <v>20250222</v>
      </c>
      <c r="C7961">
        <v>490114</v>
      </c>
      <c r="D7961" t="s">
        <v>6190</v>
      </c>
      <c r="E7961" t="s">
        <v>1207</v>
      </c>
      <c r="F7961">
        <v>0</v>
      </c>
      <c r="G7961">
        <v>-5596</v>
      </c>
    </row>
    <row r="7962" spans="1:7">
      <c r="A7962" t="s">
        <v>131</v>
      </c>
      <c r="B7962">
        <v>20250222</v>
      </c>
      <c r="C7962">
        <v>490114</v>
      </c>
      <c r="D7962" t="s">
        <v>6190</v>
      </c>
      <c r="E7962" t="s">
        <v>8358</v>
      </c>
      <c r="F7962">
        <v>0</v>
      </c>
      <c r="G7962">
        <v>-17691510</v>
      </c>
    </row>
    <row r="7963" spans="1:7">
      <c r="A7963" t="s">
        <v>131</v>
      </c>
      <c r="B7963">
        <v>20250223</v>
      </c>
      <c r="C7963">
        <v>490114</v>
      </c>
      <c r="D7963" t="s">
        <v>6190</v>
      </c>
      <c r="E7963" t="s">
        <v>1184</v>
      </c>
      <c r="F7963">
        <v>0</v>
      </c>
      <c r="G7963">
        <v>-339145</v>
      </c>
    </row>
    <row r="7964" spans="1:7">
      <c r="A7964" t="s">
        <v>131</v>
      </c>
      <c r="B7964">
        <v>20250223</v>
      </c>
      <c r="C7964">
        <v>490114</v>
      </c>
      <c r="D7964" t="s">
        <v>6190</v>
      </c>
      <c r="E7964" t="s">
        <v>1581</v>
      </c>
      <c r="F7964">
        <v>68</v>
      </c>
      <c r="G7964">
        <v>-22082222</v>
      </c>
    </row>
    <row r="7965" spans="1:7">
      <c r="A7965" t="s">
        <v>131</v>
      </c>
      <c r="B7965">
        <v>20250223</v>
      </c>
      <c r="C7965">
        <v>490114</v>
      </c>
      <c r="D7965" t="s">
        <v>6190</v>
      </c>
      <c r="E7965" t="s">
        <v>1085</v>
      </c>
      <c r="F7965">
        <v>0</v>
      </c>
      <c r="G7965">
        <v>-2338410</v>
      </c>
    </row>
    <row r="7966" spans="1:7">
      <c r="A7966" t="s">
        <v>131</v>
      </c>
      <c r="B7966">
        <v>20250223</v>
      </c>
      <c r="C7966">
        <v>490114</v>
      </c>
      <c r="D7966" t="s">
        <v>6190</v>
      </c>
      <c r="E7966" t="s">
        <v>1194</v>
      </c>
      <c r="F7966">
        <v>0</v>
      </c>
      <c r="G7966">
        <v>-57955131</v>
      </c>
    </row>
    <row r="7967" spans="1:7">
      <c r="A7967" t="s">
        <v>131</v>
      </c>
      <c r="B7967">
        <v>20250223</v>
      </c>
      <c r="C7967">
        <v>490114</v>
      </c>
      <c r="D7967" t="s">
        <v>6190</v>
      </c>
      <c r="E7967" t="s">
        <v>1181</v>
      </c>
      <c r="F7967">
        <v>46</v>
      </c>
      <c r="G7967">
        <v>8906155</v>
      </c>
    </row>
    <row r="7968" spans="1:7">
      <c r="A7968" t="s">
        <v>131</v>
      </c>
      <c r="B7968">
        <v>20250223</v>
      </c>
      <c r="C7968">
        <v>490114</v>
      </c>
      <c r="D7968" t="s">
        <v>6190</v>
      </c>
      <c r="E7968" t="s">
        <v>1084</v>
      </c>
      <c r="F7968">
        <v>53</v>
      </c>
      <c r="G7968">
        <v>12592224</v>
      </c>
    </row>
    <row r="7969" spans="1:7">
      <c r="A7969" t="s">
        <v>131</v>
      </c>
      <c r="B7969">
        <v>20250223</v>
      </c>
      <c r="C7969">
        <v>490114</v>
      </c>
      <c r="D7969" t="s">
        <v>6190</v>
      </c>
      <c r="E7969" t="s">
        <v>1035</v>
      </c>
      <c r="F7969">
        <v>493</v>
      </c>
      <c r="G7969">
        <v>11081293</v>
      </c>
    </row>
    <row r="7970" spans="1:7">
      <c r="A7970" t="s">
        <v>131</v>
      </c>
      <c r="B7970">
        <v>20250223</v>
      </c>
      <c r="C7970">
        <v>490114</v>
      </c>
      <c r="D7970" t="s">
        <v>6190</v>
      </c>
      <c r="E7970" t="s">
        <v>1066</v>
      </c>
      <c r="F7970">
        <v>90</v>
      </c>
      <c r="G7970">
        <v>10621671</v>
      </c>
    </row>
    <row r="7971" spans="1:7">
      <c r="A7971" t="s">
        <v>131</v>
      </c>
      <c r="B7971">
        <v>20250223</v>
      </c>
      <c r="C7971">
        <v>490114</v>
      </c>
      <c r="D7971" t="s">
        <v>6190</v>
      </c>
      <c r="E7971" t="s">
        <v>1064</v>
      </c>
      <c r="F7971">
        <v>0</v>
      </c>
      <c r="G7971">
        <v>-771255</v>
      </c>
    </row>
    <row r="7972" spans="1:7">
      <c r="A7972" t="s">
        <v>131</v>
      </c>
      <c r="B7972">
        <v>20250223</v>
      </c>
      <c r="C7972">
        <v>490114</v>
      </c>
      <c r="D7972" t="s">
        <v>6190</v>
      </c>
      <c r="E7972" t="s">
        <v>1092</v>
      </c>
      <c r="F7972">
        <v>0</v>
      </c>
      <c r="G7972">
        <v>-17321949</v>
      </c>
    </row>
    <row r="7973" spans="1:7">
      <c r="A7973" t="s">
        <v>131</v>
      </c>
      <c r="B7973">
        <v>20250223</v>
      </c>
      <c r="C7973">
        <v>490114</v>
      </c>
      <c r="D7973" t="s">
        <v>6190</v>
      </c>
      <c r="E7973" t="s">
        <v>9048</v>
      </c>
      <c r="F7973">
        <v>37</v>
      </c>
      <c r="G7973">
        <v>2179824</v>
      </c>
    </row>
    <row r="7974" spans="1:7">
      <c r="A7974" t="s">
        <v>131</v>
      </c>
      <c r="B7974">
        <v>20250223</v>
      </c>
      <c r="C7974">
        <v>490114</v>
      </c>
      <c r="D7974" t="s">
        <v>6190</v>
      </c>
      <c r="E7974" t="s">
        <v>8342</v>
      </c>
      <c r="F7974">
        <v>90</v>
      </c>
      <c r="G7974">
        <v>49633354</v>
      </c>
    </row>
    <row r="7975" spans="1:7">
      <c r="A7975" t="s">
        <v>131</v>
      </c>
      <c r="B7975">
        <v>20250223</v>
      </c>
      <c r="C7975">
        <v>490114</v>
      </c>
      <c r="D7975" t="s">
        <v>6190</v>
      </c>
      <c r="E7975" t="s">
        <v>1124</v>
      </c>
      <c r="F7975">
        <v>9</v>
      </c>
      <c r="G7975">
        <v>-134822</v>
      </c>
    </row>
    <row r="7976" spans="1:7">
      <c r="A7976" t="s">
        <v>131</v>
      </c>
      <c r="B7976">
        <v>20250223</v>
      </c>
      <c r="C7976">
        <v>490114</v>
      </c>
      <c r="D7976" t="s">
        <v>6190</v>
      </c>
      <c r="E7976" t="s">
        <v>1186</v>
      </c>
      <c r="F7976">
        <v>146</v>
      </c>
      <c r="G7976">
        <v>24316763</v>
      </c>
    </row>
    <row r="7977" spans="1:7">
      <c r="A7977" t="s">
        <v>131</v>
      </c>
      <c r="B7977">
        <v>20250223</v>
      </c>
      <c r="C7977">
        <v>490114</v>
      </c>
      <c r="D7977" t="s">
        <v>6190</v>
      </c>
      <c r="E7977" t="s">
        <v>1582</v>
      </c>
      <c r="F7977">
        <v>146</v>
      </c>
      <c r="G7977">
        <v>-450417</v>
      </c>
    </row>
    <row r="7978" spans="1:7">
      <c r="A7978" t="s">
        <v>131</v>
      </c>
      <c r="B7978">
        <v>20250223</v>
      </c>
      <c r="C7978">
        <v>490114</v>
      </c>
      <c r="D7978" t="s">
        <v>6190</v>
      </c>
      <c r="E7978" t="s">
        <v>8333</v>
      </c>
      <c r="F7978">
        <v>0</v>
      </c>
      <c r="G7978">
        <v>-407</v>
      </c>
    </row>
    <row r="7979" spans="1:7">
      <c r="A7979" t="s">
        <v>131</v>
      </c>
      <c r="B7979">
        <v>20250223</v>
      </c>
      <c r="C7979">
        <v>490114</v>
      </c>
      <c r="D7979" t="s">
        <v>6190</v>
      </c>
      <c r="E7979" t="s">
        <v>1583</v>
      </c>
      <c r="F7979">
        <v>3</v>
      </c>
      <c r="G7979">
        <v>-174581</v>
      </c>
    </row>
    <row r="7980" spans="1:7">
      <c r="A7980" t="s">
        <v>131</v>
      </c>
      <c r="B7980">
        <v>20250223</v>
      </c>
      <c r="C7980">
        <v>490114</v>
      </c>
      <c r="D7980" t="s">
        <v>6190</v>
      </c>
      <c r="E7980" t="s">
        <v>1207</v>
      </c>
      <c r="F7980">
        <v>0</v>
      </c>
      <c r="G7980">
        <v>-5596</v>
      </c>
    </row>
    <row r="7981" spans="1:7">
      <c r="A7981" t="s">
        <v>131</v>
      </c>
      <c r="B7981">
        <v>20250223</v>
      </c>
      <c r="C7981">
        <v>490114</v>
      </c>
      <c r="D7981" t="s">
        <v>6190</v>
      </c>
      <c r="E7981" t="s">
        <v>8358</v>
      </c>
      <c r="F7981">
        <v>0</v>
      </c>
      <c r="G7981">
        <v>-17691510</v>
      </c>
    </row>
    <row r="7982" spans="1:7">
      <c r="A7982" t="s">
        <v>131</v>
      </c>
      <c r="B7982">
        <v>20250224</v>
      </c>
      <c r="C7982">
        <v>490114</v>
      </c>
      <c r="D7982" t="s">
        <v>6190</v>
      </c>
      <c r="E7982" t="s">
        <v>1184</v>
      </c>
      <c r="F7982">
        <v>0</v>
      </c>
      <c r="G7982">
        <v>-339145</v>
      </c>
    </row>
    <row r="7983" spans="1:7">
      <c r="A7983" t="s">
        <v>131</v>
      </c>
      <c r="B7983">
        <v>20250224</v>
      </c>
      <c r="C7983">
        <v>490114</v>
      </c>
      <c r="D7983" t="s">
        <v>6190</v>
      </c>
      <c r="E7983" t="s">
        <v>1581</v>
      </c>
      <c r="F7983">
        <v>67</v>
      </c>
      <c r="G7983">
        <v>-22082155</v>
      </c>
    </row>
    <row r="7984" spans="1:7">
      <c r="A7984" t="s">
        <v>131</v>
      </c>
      <c r="B7984">
        <v>20250224</v>
      </c>
      <c r="C7984">
        <v>490114</v>
      </c>
      <c r="D7984" t="s">
        <v>6190</v>
      </c>
      <c r="E7984" t="s">
        <v>1085</v>
      </c>
      <c r="F7984">
        <v>0</v>
      </c>
      <c r="G7984">
        <v>-2338410</v>
      </c>
    </row>
    <row r="7985" spans="1:7">
      <c r="A7985" t="s">
        <v>131</v>
      </c>
      <c r="B7985">
        <v>20250224</v>
      </c>
      <c r="C7985">
        <v>490114</v>
      </c>
      <c r="D7985" t="s">
        <v>6190</v>
      </c>
      <c r="E7985" t="s">
        <v>1194</v>
      </c>
      <c r="F7985">
        <v>0</v>
      </c>
      <c r="G7985">
        <v>-57955131</v>
      </c>
    </row>
    <row r="7986" spans="1:7">
      <c r="A7986" t="s">
        <v>131</v>
      </c>
      <c r="B7986">
        <v>20250224</v>
      </c>
      <c r="C7986">
        <v>490114</v>
      </c>
      <c r="D7986" t="s">
        <v>6190</v>
      </c>
      <c r="E7986" t="s">
        <v>1181</v>
      </c>
      <c r="F7986">
        <v>46</v>
      </c>
      <c r="G7986">
        <v>8906201</v>
      </c>
    </row>
    <row r="7987" spans="1:7">
      <c r="A7987" t="s">
        <v>131</v>
      </c>
      <c r="B7987">
        <v>20250224</v>
      </c>
      <c r="C7987">
        <v>490114</v>
      </c>
      <c r="D7987" t="s">
        <v>6190</v>
      </c>
      <c r="E7987" t="s">
        <v>1084</v>
      </c>
      <c r="F7987">
        <v>52</v>
      </c>
      <c r="G7987">
        <v>12592276</v>
      </c>
    </row>
    <row r="7988" spans="1:7">
      <c r="A7988" t="s">
        <v>131</v>
      </c>
      <c r="B7988">
        <v>20250224</v>
      </c>
      <c r="C7988">
        <v>490114</v>
      </c>
      <c r="D7988" t="s">
        <v>6190</v>
      </c>
      <c r="E7988" t="s">
        <v>1035</v>
      </c>
      <c r="F7988">
        <v>483</v>
      </c>
      <c r="G7988">
        <v>11081776</v>
      </c>
    </row>
    <row r="7989" spans="1:7">
      <c r="A7989" t="s">
        <v>131</v>
      </c>
      <c r="B7989">
        <v>20250224</v>
      </c>
      <c r="C7989">
        <v>490114</v>
      </c>
      <c r="D7989" t="s">
        <v>6190</v>
      </c>
      <c r="E7989" t="s">
        <v>1066</v>
      </c>
      <c r="F7989">
        <v>89</v>
      </c>
      <c r="G7989">
        <v>10621760</v>
      </c>
    </row>
    <row r="7990" spans="1:7">
      <c r="A7990" t="s">
        <v>131</v>
      </c>
      <c r="B7990">
        <v>20250224</v>
      </c>
      <c r="C7990">
        <v>490114</v>
      </c>
      <c r="D7990" t="s">
        <v>6190</v>
      </c>
      <c r="E7990" t="s">
        <v>1064</v>
      </c>
      <c r="F7990">
        <v>0</v>
      </c>
      <c r="G7990">
        <v>-771255</v>
      </c>
    </row>
    <row r="7991" spans="1:7">
      <c r="A7991" t="s">
        <v>131</v>
      </c>
      <c r="B7991">
        <v>20250224</v>
      </c>
      <c r="C7991">
        <v>490114</v>
      </c>
      <c r="D7991" t="s">
        <v>6190</v>
      </c>
      <c r="E7991" t="s">
        <v>1092</v>
      </c>
      <c r="F7991">
        <v>0</v>
      </c>
      <c r="G7991">
        <v>-17321949</v>
      </c>
    </row>
    <row r="7992" spans="1:7">
      <c r="A7992" t="s">
        <v>131</v>
      </c>
      <c r="B7992">
        <v>20250224</v>
      </c>
      <c r="C7992">
        <v>490114</v>
      </c>
      <c r="D7992" t="s">
        <v>6190</v>
      </c>
      <c r="E7992" t="s">
        <v>9048</v>
      </c>
      <c r="F7992">
        <v>36</v>
      </c>
      <c r="G7992">
        <v>2179860</v>
      </c>
    </row>
    <row r="7993" spans="1:7">
      <c r="A7993" t="s">
        <v>131</v>
      </c>
      <c r="B7993">
        <v>20250224</v>
      </c>
      <c r="C7993">
        <v>490114</v>
      </c>
      <c r="D7993" t="s">
        <v>6190</v>
      </c>
      <c r="E7993" t="s">
        <v>8342</v>
      </c>
      <c r="F7993">
        <v>89</v>
      </c>
      <c r="G7993">
        <v>49633443</v>
      </c>
    </row>
    <row r="7994" spans="1:7">
      <c r="A7994" t="s">
        <v>131</v>
      </c>
      <c r="B7994">
        <v>20250224</v>
      </c>
      <c r="C7994">
        <v>490114</v>
      </c>
      <c r="D7994" t="s">
        <v>6190</v>
      </c>
      <c r="E7994" t="s">
        <v>1124</v>
      </c>
      <c r="F7994">
        <v>9</v>
      </c>
      <c r="G7994">
        <v>-134813</v>
      </c>
    </row>
    <row r="7995" spans="1:7">
      <c r="A7995" t="s">
        <v>131</v>
      </c>
      <c r="B7995">
        <v>20250224</v>
      </c>
      <c r="C7995">
        <v>490114</v>
      </c>
      <c r="D7995" t="s">
        <v>6190</v>
      </c>
      <c r="E7995" t="s">
        <v>1186</v>
      </c>
      <c r="F7995">
        <v>144</v>
      </c>
      <c r="G7995">
        <v>24316907</v>
      </c>
    </row>
    <row r="7996" spans="1:7">
      <c r="A7996" t="s">
        <v>131</v>
      </c>
      <c r="B7996">
        <v>20250224</v>
      </c>
      <c r="C7996">
        <v>490114</v>
      </c>
      <c r="D7996" t="s">
        <v>6190</v>
      </c>
      <c r="E7996" t="s">
        <v>1582</v>
      </c>
      <c r="F7996">
        <v>144</v>
      </c>
      <c r="G7996">
        <v>-450273</v>
      </c>
    </row>
    <row r="7997" spans="1:7">
      <c r="A7997" t="s">
        <v>131</v>
      </c>
      <c r="B7997">
        <v>20250224</v>
      </c>
      <c r="C7997">
        <v>490114</v>
      </c>
      <c r="D7997" t="s">
        <v>6190</v>
      </c>
      <c r="E7997" t="s">
        <v>8333</v>
      </c>
      <c r="F7997">
        <v>0</v>
      </c>
      <c r="G7997">
        <v>-407</v>
      </c>
    </row>
    <row r="7998" spans="1:7">
      <c r="A7998" t="s">
        <v>131</v>
      </c>
      <c r="B7998">
        <v>20250224</v>
      </c>
      <c r="C7998">
        <v>490114</v>
      </c>
      <c r="D7998" t="s">
        <v>6190</v>
      </c>
      <c r="E7998" t="s">
        <v>1583</v>
      </c>
      <c r="F7998">
        <v>3</v>
      </c>
      <c r="G7998">
        <v>-174578</v>
      </c>
    </row>
    <row r="7999" spans="1:7">
      <c r="A7999" t="s">
        <v>131</v>
      </c>
      <c r="B7999">
        <v>20250224</v>
      </c>
      <c r="C7999">
        <v>490114</v>
      </c>
      <c r="D7999" t="s">
        <v>6190</v>
      </c>
      <c r="E7999" t="s">
        <v>1207</v>
      </c>
      <c r="F7999">
        <v>0</v>
      </c>
      <c r="G7999">
        <v>-5596</v>
      </c>
    </row>
    <row r="8000" spans="1:7">
      <c r="A8000" t="s">
        <v>131</v>
      </c>
      <c r="B8000">
        <v>20250224</v>
      </c>
      <c r="C8000">
        <v>490114</v>
      </c>
      <c r="D8000" t="s">
        <v>6190</v>
      </c>
      <c r="E8000" t="s">
        <v>8358</v>
      </c>
      <c r="F8000">
        <v>0</v>
      </c>
      <c r="G8000">
        <v>-17691510</v>
      </c>
    </row>
    <row r="8001" spans="1:7">
      <c r="A8001" t="s">
        <v>131</v>
      </c>
      <c r="B8001">
        <v>20250225</v>
      </c>
      <c r="C8001">
        <v>490114</v>
      </c>
      <c r="D8001" t="s">
        <v>6190</v>
      </c>
      <c r="E8001" t="s">
        <v>1184</v>
      </c>
      <c r="F8001">
        <v>0</v>
      </c>
      <c r="G8001">
        <v>-339145</v>
      </c>
    </row>
    <row r="8002" spans="1:7">
      <c r="A8002" t="s">
        <v>131</v>
      </c>
      <c r="B8002">
        <v>20250225</v>
      </c>
      <c r="C8002">
        <v>490114</v>
      </c>
      <c r="D8002" t="s">
        <v>6190</v>
      </c>
      <c r="E8002" t="s">
        <v>1581</v>
      </c>
      <c r="F8002">
        <v>67</v>
      </c>
      <c r="G8002">
        <v>-22082088</v>
      </c>
    </row>
    <row r="8003" spans="1:7">
      <c r="A8003" t="s">
        <v>131</v>
      </c>
      <c r="B8003">
        <v>20250225</v>
      </c>
      <c r="C8003">
        <v>490114</v>
      </c>
      <c r="D8003" t="s">
        <v>6190</v>
      </c>
      <c r="E8003" t="s">
        <v>1085</v>
      </c>
      <c r="F8003">
        <v>0</v>
      </c>
      <c r="G8003">
        <v>-2338410</v>
      </c>
    </row>
    <row r="8004" spans="1:7">
      <c r="A8004" t="s">
        <v>131</v>
      </c>
      <c r="B8004">
        <v>20250225</v>
      </c>
      <c r="C8004">
        <v>490114</v>
      </c>
      <c r="D8004" t="s">
        <v>6190</v>
      </c>
      <c r="E8004" t="s">
        <v>1194</v>
      </c>
      <c r="F8004">
        <v>0</v>
      </c>
      <c r="G8004">
        <v>-57955131</v>
      </c>
    </row>
    <row r="8005" spans="1:7">
      <c r="A8005" t="s">
        <v>131</v>
      </c>
      <c r="B8005">
        <v>20250225</v>
      </c>
      <c r="C8005">
        <v>490114</v>
      </c>
      <c r="D8005" t="s">
        <v>6190</v>
      </c>
      <c r="E8005" t="s">
        <v>1181</v>
      </c>
      <c r="F8005">
        <v>45</v>
      </c>
      <c r="G8005">
        <v>8906246</v>
      </c>
    </row>
    <row r="8006" spans="1:7">
      <c r="A8006" t="s">
        <v>131</v>
      </c>
      <c r="B8006">
        <v>20250225</v>
      </c>
      <c r="C8006">
        <v>490114</v>
      </c>
      <c r="D8006" t="s">
        <v>6190</v>
      </c>
      <c r="E8006" t="s">
        <v>1084</v>
      </c>
      <c r="F8006">
        <v>51</v>
      </c>
      <c r="G8006">
        <v>12592327</v>
      </c>
    </row>
    <row r="8007" spans="1:7">
      <c r="A8007" t="s">
        <v>131</v>
      </c>
      <c r="B8007">
        <v>20250225</v>
      </c>
      <c r="C8007">
        <v>490114</v>
      </c>
      <c r="D8007" t="s">
        <v>6190</v>
      </c>
      <c r="E8007" t="s">
        <v>1035</v>
      </c>
      <c r="F8007">
        <v>479</v>
      </c>
      <c r="G8007">
        <v>11082255</v>
      </c>
    </row>
    <row r="8008" spans="1:7">
      <c r="A8008" t="s">
        <v>131</v>
      </c>
      <c r="B8008">
        <v>20250225</v>
      </c>
      <c r="C8008">
        <v>490114</v>
      </c>
      <c r="D8008" t="s">
        <v>6190</v>
      </c>
      <c r="E8008" t="s">
        <v>1066</v>
      </c>
      <c r="F8008">
        <v>88</v>
      </c>
      <c r="G8008">
        <v>10621848</v>
      </c>
    </row>
    <row r="8009" spans="1:7">
      <c r="A8009" t="s">
        <v>131</v>
      </c>
      <c r="B8009">
        <v>20250225</v>
      </c>
      <c r="C8009">
        <v>490114</v>
      </c>
      <c r="D8009" t="s">
        <v>6190</v>
      </c>
      <c r="E8009" t="s">
        <v>1064</v>
      </c>
      <c r="F8009">
        <v>0</v>
      </c>
      <c r="G8009">
        <v>-771255</v>
      </c>
    </row>
    <row r="8010" spans="1:7">
      <c r="A8010" t="s">
        <v>131</v>
      </c>
      <c r="B8010">
        <v>20250225</v>
      </c>
      <c r="C8010">
        <v>490114</v>
      </c>
      <c r="D8010" t="s">
        <v>6190</v>
      </c>
      <c r="E8010" t="s">
        <v>1092</v>
      </c>
      <c r="F8010">
        <v>0</v>
      </c>
      <c r="G8010">
        <v>-17321949</v>
      </c>
    </row>
    <row r="8011" spans="1:7">
      <c r="A8011" t="s">
        <v>131</v>
      </c>
      <c r="B8011">
        <v>20250225</v>
      </c>
      <c r="C8011">
        <v>490114</v>
      </c>
      <c r="D8011" t="s">
        <v>6190</v>
      </c>
      <c r="E8011" t="s">
        <v>9048</v>
      </c>
      <c r="F8011">
        <v>36</v>
      </c>
      <c r="G8011">
        <v>2179896</v>
      </c>
    </row>
    <row r="8012" spans="1:7">
      <c r="A8012" t="s">
        <v>131</v>
      </c>
      <c r="B8012">
        <v>20250225</v>
      </c>
      <c r="C8012">
        <v>490114</v>
      </c>
      <c r="D8012" t="s">
        <v>6190</v>
      </c>
      <c r="E8012" t="s">
        <v>8342</v>
      </c>
      <c r="F8012">
        <v>88</v>
      </c>
      <c r="G8012">
        <v>49633531</v>
      </c>
    </row>
    <row r="8013" spans="1:7">
      <c r="A8013" t="s">
        <v>131</v>
      </c>
      <c r="B8013">
        <v>20250225</v>
      </c>
      <c r="C8013">
        <v>490114</v>
      </c>
      <c r="D8013" t="s">
        <v>6190</v>
      </c>
      <c r="E8013" t="s">
        <v>1124</v>
      </c>
      <c r="F8013">
        <v>9</v>
      </c>
      <c r="G8013">
        <v>-134804</v>
      </c>
    </row>
    <row r="8014" spans="1:7">
      <c r="A8014" t="s">
        <v>131</v>
      </c>
      <c r="B8014">
        <v>20250225</v>
      </c>
      <c r="C8014">
        <v>490114</v>
      </c>
      <c r="D8014" t="s">
        <v>6190</v>
      </c>
      <c r="E8014" t="s">
        <v>1186</v>
      </c>
      <c r="F8014">
        <v>143</v>
      </c>
      <c r="G8014">
        <v>24317050</v>
      </c>
    </row>
    <row r="8015" spans="1:7">
      <c r="A8015" t="s">
        <v>131</v>
      </c>
      <c r="B8015">
        <v>20250225</v>
      </c>
      <c r="C8015">
        <v>490114</v>
      </c>
      <c r="D8015" t="s">
        <v>6190</v>
      </c>
      <c r="E8015" t="s">
        <v>1582</v>
      </c>
      <c r="F8015">
        <v>143</v>
      </c>
      <c r="G8015">
        <v>-450130</v>
      </c>
    </row>
    <row r="8016" spans="1:7">
      <c r="A8016" t="s">
        <v>131</v>
      </c>
      <c r="B8016">
        <v>20250225</v>
      </c>
      <c r="C8016">
        <v>490114</v>
      </c>
      <c r="D8016" t="s">
        <v>6190</v>
      </c>
      <c r="E8016" t="s">
        <v>8333</v>
      </c>
      <c r="F8016">
        <v>0</v>
      </c>
      <c r="G8016">
        <v>-407</v>
      </c>
    </row>
    <row r="8017" spans="1:7">
      <c r="A8017" t="s">
        <v>131</v>
      </c>
      <c r="B8017">
        <v>20250225</v>
      </c>
      <c r="C8017">
        <v>490114</v>
      </c>
      <c r="D8017" t="s">
        <v>6190</v>
      </c>
      <c r="E8017" t="s">
        <v>1583</v>
      </c>
      <c r="F8017">
        <v>3</v>
      </c>
      <c r="G8017">
        <v>-174575</v>
      </c>
    </row>
    <row r="8018" spans="1:7">
      <c r="A8018" t="s">
        <v>131</v>
      </c>
      <c r="B8018">
        <v>20250225</v>
      </c>
      <c r="C8018">
        <v>490114</v>
      </c>
      <c r="D8018" t="s">
        <v>6190</v>
      </c>
      <c r="E8018" t="s">
        <v>1207</v>
      </c>
      <c r="F8018">
        <v>0</v>
      </c>
      <c r="G8018">
        <v>-5596</v>
      </c>
    </row>
    <row r="8019" spans="1:7">
      <c r="A8019" t="s">
        <v>131</v>
      </c>
      <c r="B8019">
        <v>20250225</v>
      </c>
      <c r="C8019">
        <v>490114</v>
      </c>
      <c r="D8019" t="s">
        <v>6190</v>
      </c>
      <c r="E8019" t="s">
        <v>8358</v>
      </c>
      <c r="F8019">
        <v>0</v>
      </c>
      <c r="G8019">
        <v>-17691510</v>
      </c>
    </row>
    <row r="8020" spans="1:7">
      <c r="A8020" t="s">
        <v>131</v>
      </c>
      <c r="B8020">
        <v>20250226</v>
      </c>
      <c r="C8020">
        <v>490114</v>
      </c>
      <c r="D8020" t="s">
        <v>6190</v>
      </c>
      <c r="E8020" t="s">
        <v>1184</v>
      </c>
      <c r="F8020">
        <v>0</v>
      </c>
      <c r="G8020">
        <v>-339145</v>
      </c>
    </row>
    <row r="8021" spans="1:7">
      <c r="A8021" t="s">
        <v>131</v>
      </c>
      <c r="B8021">
        <v>20250226</v>
      </c>
      <c r="C8021">
        <v>490114</v>
      </c>
      <c r="D8021" t="s">
        <v>6190</v>
      </c>
      <c r="E8021" t="s">
        <v>1581</v>
      </c>
      <c r="F8021">
        <v>67</v>
      </c>
      <c r="G8021">
        <v>-22082021</v>
      </c>
    </row>
    <row r="8022" spans="1:7">
      <c r="A8022" t="s">
        <v>131</v>
      </c>
      <c r="B8022">
        <v>20250226</v>
      </c>
      <c r="C8022">
        <v>490114</v>
      </c>
      <c r="D8022" t="s">
        <v>6190</v>
      </c>
      <c r="E8022" t="s">
        <v>1085</v>
      </c>
      <c r="F8022">
        <v>0</v>
      </c>
      <c r="G8022">
        <v>-2338410</v>
      </c>
    </row>
    <row r="8023" spans="1:7">
      <c r="A8023" t="s">
        <v>131</v>
      </c>
      <c r="B8023">
        <v>20250226</v>
      </c>
      <c r="C8023">
        <v>490114</v>
      </c>
      <c r="D8023" t="s">
        <v>6190</v>
      </c>
      <c r="E8023" t="s">
        <v>1194</v>
      </c>
      <c r="F8023">
        <v>0</v>
      </c>
      <c r="G8023">
        <v>-57955131</v>
      </c>
    </row>
    <row r="8024" spans="1:7">
      <c r="A8024" t="s">
        <v>131</v>
      </c>
      <c r="B8024">
        <v>20250226</v>
      </c>
      <c r="C8024">
        <v>490114</v>
      </c>
      <c r="D8024" t="s">
        <v>6190</v>
      </c>
      <c r="E8024" t="s">
        <v>1181</v>
      </c>
      <c r="F8024">
        <v>46</v>
      </c>
      <c r="G8024">
        <v>8906292</v>
      </c>
    </row>
    <row r="8025" spans="1:7">
      <c r="A8025" t="s">
        <v>131</v>
      </c>
      <c r="B8025">
        <v>20250226</v>
      </c>
      <c r="C8025">
        <v>490114</v>
      </c>
      <c r="D8025" t="s">
        <v>6190</v>
      </c>
      <c r="E8025" t="s">
        <v>1084</v>
      </c>
      <c r="F8025">
        <v>52</v>
      </c>
      <c r="G8025">
        <v>12592379</v>
      </c>
    </row>
    <row r="8026" spans="1:7">
      <c r="A8026" t="s">
        <v>131</v>
      </c>
      <c r="B8026">
        <v>20250226</v>
      </c>
      <c r="C8026">
        <v>490114</v>
      </c>
      <c r="D8026" t="s">
        <v>6190</v>
      </c>
      <c r="E8026" t="s">
        <v>1035</v>
      </c>
      <c r="F8026">
        <v>483</v>
      </c>
      <c r="G8026">
        <v>11082738</v>
      </c>
    </row>
    <row r="8027" spans="1:7">
      <c r="A8027" t="s">
        <v>131</v>
      </c>
      <c r="B8027">
        <v>20250226</v>
      </c>
      <c r="C8027">
        <v>490114</v>
      </c>
      <c r="D8027" t="s">
        <v>6190</v>
      </c>
      <c r="E8027" t="s">
        <v>1066</v>
      </c>
      <c r="F8027">
        <v>89</v>
      </c>
      <c r="G8027">
        <v>10621937</v>
      </c>
    </row>
    <row r="8028" spans="1:7">
      <c r="A8028" t="s">
        <v>131</v>
      </c>
      <c r="B8028">
        <v>20250226</v>
      </c>
      <c r="C8028">
        <v>490114</v>
      </c>
      <c r="D8028" t="s">
        <v>6190</v>
      </c>
      <c r="E8028" t="s">
        <v>1064</v>
      </c>
      <c r="F8028">
        <v>0</v>
      </c>
      <c r="G8028">
        <v>-771255</v>
      </c>
    </row>
    <row r="8029" spans="1:7">
      <c r="A8029" t="s">
        <v>131</v>
      </c>
      <c r="B8029">
        <v>20250226</v>
      </c>
      <c r="C8029">
        <v>490114</v>
      </c>
      <c r="D8029" t="s">
        <v>6190</v>
      </c>
      <c r="E8029" t="s">
        <v>1092</v>
      </c>
      <c r="F8029">
        <v>0</v>
      </c>
      <c r="G8029">
        <v>-17321949</v>
      </c>
    </row>
    <row r="8030" spans="1:7">
      <c r="A8030" t="s">
        <v>131</v>
      </c>
      <c r="B8030">
        <v>20250226</v>
      </c>
      <c r="C8030">
        <v>490114</v>
      </c>
      <c r="D8030" t="s">
        <v>6190</v>
      </c>
      <c r="E8030" t="s">
        <v>9048</v>
      </c>
      <c r="F8030">
        <v>36</v>
      </c>
      <c r="G8030">
        <v>2179932</v>
      </c>
    </row>
    <row r="8031" spans="1:7">
      <c r="A8031" t="s">
        <v>131</v>
      </c>
      <c r="B8031">
        <v>20250226</v>
      </c>
      <c r="C8031">
        <v>490114</v>
      </c>
      <c r="D8031" t="s">
        <v>6190</v>
      </c>
      <c r="E8031" t="s">
        <v>8342</v>
      </c>
      <c r="F8031">
        <v>89</v>
      </c>
      <c r="G8031">
        <v>49633620</v>
      </c>
    </row>
    <row r="8032" spans="1:7">
      <c r="A8032" t="s">
        <v>131</v>
      </c>
      <c r="B8032">
        <v>20250226</v>
      </c>
      <c r="C8032">
        <v>490114</v>
      </c>
      <c r="D8032" t="s">
        <v>6190</v>
      </c>
      <c r="E8032" t="s">
        <v>1124</v>
      </c>
      <c r="F8032">
        <v>9</v>
      </c>
      <c r="G8032">
        <v>-134795</v>
      </c>
    </row>
    <row r="8033" spans="1:7">
      <c r="A8033" t="s">
        <v>131</v>
      </c>
      <c r="B8033">
        <v>20250226</v>
      </c>
      <c r="C8033">
        <v>490114</v>
      </c>
      <c r="D8033" t="s">
        <v>6190</v>
      </c>
      <c r="E8033" t="s">
        <v>1186</v>
      </c>
      <c r="F8033">
        <v>144</v>
      </c>
      <c r="G8033">
        <v>24317194</v>
      </c>
    </row>
    <row r="8034" spans="1:7">
      <c r="A8034" t="s">
        <v>131</v>
      </c>
      <c r="B8034">
        <v>20250226</v>
      </c>
      <c r="C8034">
        <v>490114</v>
      </c>
      <c r="D8034" t="s">
        <v>6190</v>
      </c>
      <c r="E8034" t="s">
        <v>1582</v>
      </c>
      <c r="F8034">
        <v>144</v>
      </c>
      <c r="G8034">
        <v>-449986</v>
      </c>
    </row>
    <row r="8035" spans="1:7">
      <c r="A8035" t="s">
        <v>131</v>
      </c>
      <c r="B8035">
        <v>20250226</v>
      </c>
      <c r="C8035">
        <v>490114</v>
      </c>
      <c r="D8035" t="s">
        <v>6190</v>
      </c>
      <c r="E8035" t="s">
        <v>8333</v>
      </c>
      <c r="F8035">
        <v>0</v>
      </c>
      <c r="G8035">
        <v>-407</v>
      </c>
    </row>
    <row r="8036" spans="1:7">
      <c r="A8036" t="s">
        <v>131</v>
      </c>
      <c r="B8036">
        <v>20250226</v>
      </c>
      <c r="C8036">
        <v>490114</v>
      </c>
      <c r="D8036" t="s">
        <v>6190</v>
      </c>
      <c r="E8036" t="s">
        <v>1583</v>
      </c>
      <c r="F8036">
        <v>3</v>
      </c>
      <c r="G8036">
        <v>-174572</v>
      </c>
    </row>
    <row r="8037" spans="1:7">
      <c r="A8037" t="s">
        <v>131</v>
      </c>
      <c r="B8037">
        <v>20250226</v>
      </c>
      <c r="C8037">
        <v>490114</v>
      </c>
      <c r="D8037" t="s">
        <v>6190</v>
      </c>
      <c r="E8037" t="s">
        <v>1207</v>
      </c>
      <c r="F8037">
        <v>0</v>
      </c>
      <c r="G8037">
        <v>-5596</v>
      </c>
    </row>
    <row r="8038" spans="1:7">
      <c r="A8038" t="s">
        <v>131</v>
      </c>
      <c r="B8038">
        <v>20250226</v>
      </c>
      <c r="C8038">
        <v>490114</v>
      </c>
      <c r="D8038" t="s">
        <v>6190</v>
      </c>
      <c r="E8038" t="s">
        <v>8358</v>
      </c>
      <c r="F8038">
        <v>0</v>
      </c>
      <c r="G8038">
        <v>-17691510</v>
      </c>
    </row>
    <row r="8039" spans="1:7">
      <c r="A8039" t="s">
        <v>131</v>
      </c>
      <c r="B8039">
        <v>20250227</v>
      </c>
      <c r="C8039">
        <v>490114</v>
      </c>
      <c r="D8039" t="s">
        <v>6190</v>
      </c>
      <c r="E8039" t="s">
        <v>1184</v>
      </c>
      <c r="F8039">
        <v>0</v>
      </c>
      <c r="G8039">
        <v>-339145</v>
      </c>
    </row>
    <row r="8040" spans="1:7">
      <c r="A8040" t="s">
        <v>131</v>
      </c>
      <c r="B8040">
        <v>20250227</v>
      </c>
      <c r="C8040">
        <v>490114</v>
      </c>
      <c r="D8040" t="s">
        <v>6190</v>
      </c>
      <c r="E8040" t="s">
        <v>1581</v>
      </c>
      <c r="F8040">
        <v>69</v>
      </c>
      <c r="G8040">
        <v>-22081952</v>
      </c>
    </row>
    <row r="8041" spans="1:7">
      <c r="A8041" t="s">
        <v>131</v>
      </c>
      <c r="B8041">
        <v>20250227</v>
      </c>
      <c r="C8041">
        <v>490114</v>
      </c>
      <c r="D8041" t="s">
        <v>6190</v>
      </c>
      <c r="E8041" t="s">
        <v>1085</v>
      </c>
      <c r="F8041">
        <v>0</v>
      </c>
      <c r="G8041">
        <v>-2338410</v>
      </c>
    </row>
    <row r="8042" spans="1:7">
      <c r="A8042" t="s">
        <v>131</v>
      </c>
      <c r="B8042">
        <v>20250227</v>
      </c>
      <c r="C8042">
        <v>490114</v>
      </c>
      <c r="D8042" t="s">
        <v>6190</v>
      </c>
      <c r="E8042" t="s">
        <v>1194</v>
      </c>
      <c r="F8042">
        <v>0</v>
      </c>
      <c r="G8042">
        <v>-57955131</v>
      </c>
    </row>
    <row r="8043" spans="1:7">
      <c r="A8043" t="s">
        <v>131</v>
      </c>
      <c r="B8043">
        <v>20250227</v>
      </c>
      <c r="C8043">
        <v>490114</v>
      </c>
      <c r="D8043" t="s">
        <v>6190</v>
      </c>
      <c r="E8043" t="s">
        <v>1181</v>
      </c>
      <c r="F8043">
        <v>47</v>
      </c>
      <c r="G8043">
        <v>8906339</v>
      </c>
    </row>
    <row r="8044" spans="1:7">
      <c r="A8044" t="s">
        <v>131</v>
      </c>
      <c r="B8044">
        <v>20250227</v>
      </c>
      <c r="C8044">
        <v>490114</v>
      </c>
      <c r="D8044" t="s">
        <v>6190</v>
      </c>
      <c r="E8044" t="s">
        <v>1084</v>
      </c>
      <c r="F8044">
        <v>53</v>
      </c>
      <c r="G8044">
        <v>12592432</v>
      </c>
    </row>
    <row r="8045" spans="1:7">
      <c r="A8045" t="s">
        <v>131</v>
      </c>
      <c r="B8045">
        <v>20250227</v>
      </c>
      <c r="C8045">
        <v>490114</v>
      </c>
      <c r="D8045" t="s">
        <v>6190</v>
      </c>
      <c r="E8045" t="s">
        <v>1035</v>
      </c>
      <c r="F8045">
        <v>501</v>
      </c>
      <c r="G8045">
        <v>11083239</v>
      </c>
    </row>
    <row r="8046" spans="1:7">
      <c r="A8046" t="s">
        <v>131</v>
      </c>
      <c r="B8046">
        <v>20250227</v>
      </c>
      <c r="C8046">
        <v>490114</v>
      </c>
      <c r="D8046" t="s">
        <v>6190</v>
      </c>
      <c r="E8046" t="s">
        <v>1066</v>
      </c>
      <c r="F8046">
        <v>91</v>
      </c>
      <c r="G8046">
        <v>10622028</v>
      </c>
    </row>
    <row r="8047" spans="1:7">
      <c r="A8047" t="s">
        <v>131</v>
      </c>
      <c r="B8047">
        <v>20250227</v>
      </c>
      <c r="C8047">
        <v>490114</v>
      </c>
      <c r="D8047" t="s">
        <v>6190</v>
      </c>
      <c r="E8047" t="s">
        <v>1064</v>
      </c>
      <c r="F8047">
        <v>0</v>
      </c>
      <c r="G8047">
        <v>-771255</v>
      </c>
    </row>
    <row r="8048" spans="1:7">
      <c r="A8048" t="s">
        <v>131</v>
      </c>
      <c r="B8048">
        <v>20250227</v>
      </c>
      <c r="C8048">
        <v>490114</v>
      </c>
      <c r="D8048" t="s">
        <v>6190</v>
      </c>
      <c r="E8048" t="s">
        <v>1092</v>
      </c>
      <c r="F8048">
        <v>0</v>
      </c>
      <c r="G8048">
        <v>-17321949</v>
      </c>
    </row>
    <row r="8049" spans="1:7">
      <c r="A8049" t="s">
        <v>131</v>
      </c>
      <c r="B8049">
        <v>20250227</v>
      </c>
      <c r="C8049">
        <v>490114</v>
      </c>
      <c r="D8049" t="s">
        <v>6190</v>
      </c>
      <c r="E8049" t="s">
        <v>9048</v>
      </c>
      <c r="F8049">
        <v>38</v>
      </c>
      <c r="G8049">
        <v>2179970</v>
      </c>
    </row>
    <row r="8050" spans="1:7">
      <c r="A8050" t="s">
        <v>131</v>
      </c>
      <c r="B8050">
        <v>20250227</v>
      </c>
      <c r="C8050">
        <v>490114</v>
      </c>
      <c r="D8050" t="s">
        <v>6190</v>
      </c>
      <c r="E8050" t="s">
        <v>8342</v>
      </c>
      <c r="F8050">
        <v>91</v>
      </c>
      <c r="G8050">
        <v>49633711</v>
      </c>
    </row>
    <row r="8051" spans="1:7">
      <c r="A8051" t="s">
        <v>131</v>
      </c>
      <c r="B8051">
        <v>20250227</v>
      </c>
      <c r="C8051">
        <v>490114</v>
      </c>
      <c r="D8051" t="s">
        <v>6190</v>
      </c>
      <c r="E8051" t="s">
        <v>1124</v>
      </c>
      <c r="F8051">
        <v>9</v>
      </c>
      <c r="G8051">
        <v>-134786</v>
      </c>
    </row>
    <row r="8052" spans="1:7">
      <c r="A8052" t="s">
        <v>131</v>
      </c>
      <c r="B8052">
        <v>20250227</v>
      </c>
      <c r="C8052">
        <v>490114</v>
      </c>
      <c r="D8052" t="s">
        <v>6190</v>
      </c>
      <c r="E8052" t="s">
        <v>1186</v>
      </c>
      <c r="F8052">
        <v>148</v>
      </c>
      <c r="G8052">
        <v>24317342</v>
      </c>
    </row>
    <row r="8053" spans="1:7">
      <c r="A8053" t="s">
        <v>131</v>
      </c>
      <c r="B8053">
        <v>20250227</v>
      </c>
      <c r="C8053">
        <v>490114</v>
      </c>
      <c r="D8053" t="s">
        <v>6190</v>
      </c>
      <c r="E8053" t="s">
        <v>1582</v>
      </c>
      <c r="F8053">
        <v>148</v>
      </c>
      <c r="G8053">
        <v>-449838</v>
      </c>
    </row>
    <row r="8054" spans="1:7">
      <c r="A8054" t="s">
        <v>131</v>
      </c>
      <c r="B8054">
        <v>20250227</v>
      </c>
      <c r="C8054">
        <v>490114</v>
      </c>
      <c r="D8054" t="s">
        <v>6190</v>
      </c>
      <c r="E8054" t="s">
        <v>8333</v>
      </c>
      <c r="F8054">
        <v>0</v>
      </c>
      <c r="G8054">
        <v>-407</v>
      </c>
    </row>
    <row r="8055" spans="1:7">
      <c r="A8055" t="s">
        <v>131</v>
      </c>
      <c r="B8055">
        <v>20250227</v>
      </c>
      <c r="C8055">
        <v>490114</v>
      </c>
      <c r="D8055" t="s">
        <v>6190</v>
      </c>
      <c r="E8055" t="s">
        <v>1583</v>
      </c>
      <c r="F8055">
        <v>3</v>
      </c>
      <c r="G8055">
        <v>-174569</v>
      </c>
    </row>
    <row r="8056" spans="1:7">
      <c r="A8056" t="s">
        <v>131</v>
      </c>
      <c r="B8056">
        <v>20250227</v>
      </c>
      <c r="C8056">
        <v>490114</v>
      </c>
      <c r="D8056" t="s">
        <v>6190</v>
      </c>
      <c r="E8056" t="s">
        <v>1207</v>
      </c>
      <c r="F8056">
        <v>0</v>
      </c>
      <c r="G8056">
        <v>-5596</v>
      </c>
    </row>
    <row r="8057" spans="1:7">
      <c r="A8057" t="s">
        <v>131</v>
      </c>
      <c r="B8057">
        <v>20250227</v>
      </c>
      <c r="C8057">
        <v>490114</v>
      </c>
      <c r="D8057" t="s">
        <v>6190</v>
      </c>
      <c r="E8057" t="s">
        <v>8358</v>
      </c>
      <c r="F8057">
        <v>0</v>
      </c>
      <c r="G8057">
        <v>-17691510</v>
      </c>
    </row>
    <row r="8058" spans="1:7">
      <c r="A8058" t="s">
        <v>131</v>
      </c>
      <c r="B8058">
        <v>20250228</v>
      </c>
      <c r="C8058">
        <v>490114</v>
      </c>
      <c r="D8058" t="s">
        <v>6190</v>
      </c>
      <c r="E8058" t="s">
        <v>1184</v>
      </c>
      <c r="F8058">
        <v>0</v>
      </c>
      <c r="G8058">
        <v>-339145</v>
      </c>
    </row>
    <row r="8059" spans="1:7">
      <c r="A8059" t="s">
        <v>131</v>
      </c>
      <c r="B8059">
        <v>20250228</v>
      </c>
      <c r="C8059">
        <v>490114</v>
      </c>
      <c r="D8059" t="s">
        <v>6190</v>
      </c>
      <c r="E8059" t="s">
        <v>1581</v>
      </c>
      <c r="F8059">
        <v>64</v>
      </c>
      <c r="G8059">
        <v>-22081888</v>
      </c>
    </row>
    <row r="8060" spans="1:7">
      <c r="A8060" t="s">
        <v>131</v>
      </c>
      <c r="B8060">
        <v>20250228</v>
      </c>
      <c r="C8060">
        <v>490114</v>
      </c>
      <c r="D8060" t="s">
        <v>6190</v>
      </c>
      <c r="E8060" t="s">
        <v>1085</v>
      </c>
      <c r="F8060">
        <v>0</v>
      </c>
      <c r="G8060">
        <v>-2338410</v>
      </c>
    </row>
    <row r="8061" spans="1:7">
      <c r="A8061" t="s">
        <v>131</v>
      </c>
      <c r="B8061">
        <v>20250228</v>
      </c>
      <c r="C8061">
        <v>490114</v>
      </c>
      <c r="D8061" t="s">
        <v>6190</v>
      </c>
      <c r="E8061" t="s">
        <v>1194</v>
      </c>
      <c r="F8061">
        <v>0</v>
      </c>
      <c r="G8061">
        <v>-57955131</v>
      </c>
    </row>
    <row r="8062" spans="1:7">
      <c r="A8062" t="s">
        <v>131</v>
      </c>
      <c r="B8062">
        <v>20250228</v>
      </c>
      <c r="C8062">
        <v>490114</v>
      </c>
      <c r="D8062" t="s">
        <v>6190</v>
      </c>
      <c r="E8062" t="s">
        <v>1181</v>
      </c>
      <c r="F8062">
        <v>44</v>
      </c>
      <c r="G8062">
        <v>8906383</v>
      </c>
    </row>
    <row r="8063" spans="1:7">
      <c r="A8063" t="s">
        <v>131</v>
      </c>
      <c r="B8063">
        <v>20250228</v>
      </c>
      <c r="C8063">
        <v>490114</v>
      </c>
      <c r="D8063" t="s">
        <v>6190</v>
      </c>
      <c r="E8063" t="s">
        <v>1084</v>
      </c>
      <c r="F8063">
        <v>49</v>
      </c>
      <c r="G8063">
        <v>12592481</v>
      </c>
    </row>
    <row r="8064" spans="1:7">
      <c r="A8064" t="s">
        <v>131</v>
      </c>
      <c r="B8064">
        <v>20250228</v>
      </c>
      <c r="C8064">
        <v>490114</v>
      </c>
      <c r="D8064" t="s">
        <v>6190</v>
      </c>
      <c r="E8064" t="s">
        <v>1035</v>
      </c>
      <c r="F8064">
        <v>463</v>
      </c>
      <c r="G8064">
        <v>11083702</v>
      </c>
    </row>
    <row r="8065" spans="1:7">
      <c r="A8065" t="s">
        <v>131</v>
      </c>
      <c r="B8065">
        <v>20250228</v>
      </c>
      <c r="C8065">
        <v>490114</v>
      </c>
      <c r="D8065" t="s">
        <v>6190</v>
      </c>
      <c r="E8065" t="s">
        <v>1066</v>
      </c>
      <c r="F8065">
        <v>85</v>
      </c>
      <c r="G8065">
        <v>10622113</v>
      </c>
    </row>
    <row r="8066" spans="1:7">
      <c r="A8066" t="s">
        <v>131</v>
      </c>
      <c r="B8066">
        <v>20250228</v>
      </c>
      <c r="C8066">
        <v>490114</v>
      </c>
      <c r="D8066" t="s">
        <v>6190</v>
      </c>
      <c r="E8066" t="s">
        <v>1064</v>
      </c>
      <c r="F8066">
        <v>0</v>
      </c>
      <c r="G8066">
        <v>-771255</v>
      </c>
    </row>
    <row r="8067" spans="1:7">
      <c r="A8067" t="s">
        <v>131</v>
      </c>
      <c r="B8067">
        <v>20250228</v>
      </c>
      <c r="C8067">
        <v>490114</v>
      </c>
      <c r="D8067" t="s">
        <v>6190</v>
      </c>
      <c r="E8067" t="s">
        <v>1092</v>
      </c>
      <c r="F8067">
        <v>0</v>
      </c>
      <c r="G8067">
        <v>-17321949</v>
      </c>
    </row>
    <row r="8068" spans="1:7">
      <c r="A8068" t="s">
        <v>131</v>
      </c>
      <c r="B8068">
        <v>20250228</v>
      </c>
      <c r="C8068">
        <v>490114</v>
      </c>
      <c r="D8068" t="s">
        <v>6190</v>
      </c>
      <c r="E8068" t="s">
        <v>9048</v>
      </c>
      <c r="F8068">
        <v>35</v>
      </c>
      <c r="G8068">
        <v>2180005</v>
      </c>
    </row>
    <row r="8069" spans="1:7">
      <c r="A8069" t="s">
        <v>131</v>
      </c>
      <c r="B8069">
        <v>20250228</v>
      </c>
      <c r="C8069">
        <v>490114</v>
      </c>
      <c r="D8069" t="s">
        <v>6190</v>
      </c>
      <c r="E8069" t="s">
        <v>8342</v>
      </c>
      <c r="F8069">
        <v>85</v>
      </c>
      <c r="G8069">
        <v>49633796</v>
      </c>
    </row>
    <row r="8070" spans="1:7">
      <c r="A8070" t="s">
        <v>131</v>
      </c>
      <c r="B8070">
        <v>20250228</v>
      </c>
      <c r="C8070">
        <v>490114</v>
      </c>
      <c r="D8070" t="s">
        <v>6190</v>
      </c>
      <c r="E8070" t="s">
        <v>1124</v>
      </c>
      <c r="F8070">
        <v>8</v>
      </c>
      <c r="G8070">
        <v>-134778</v>
      </c>
    </row>
    <row r="8071" spans="1:7">
      <c r="A8071" t="s">
        <v>131</v>
      </c>
      <c r="B8071">
        <v>20250228</v>
      </c>
      <c r="C8071">
        <v>490114</v>
      </c>
      <c r="D8071" t="s">
        <v>6190</v>
      </c>
      <c r="E8071" t="s">
        <v>1186</v>
      </c>
      <c r="F8071">
        <v>138</v>
      </c>
      <c r="G8071">
        <v>24317480</v>
      </c>
    </row>
    <row r="8072" spans="1:7">
      <c r="A8072" t="s">
        <v>131</v>
      </c>
      <c r="B8072">
        <v>20250228</v>
      </c>
      <c r="C8072">
        <v>490114</v>
      </c>
      <c r="D8072" t="s">
        <v>6190</v>
      </c>
      <c r="E8072" t="s">
        <v>1582</v>
      </c>
      <c r="F8072">
        <v>138</v>
      </c>
      <c r="G8072">
        <v>-449700</v>
      </c>
    </row>
    <row r="8073" spans="1:7">
      <c r="A8073" t="s">
        <v>131</v>
      </c>
      <c r="B8073">
        <v>20250228</v>
      </c>
      <c r="C8073">
        <v>490114</v>
      </c>
      <c r="D8073" t="s">
        <v>6190</v>
      </c>
      <c r="E8073" t="s">
        <v>8333</v>
      </c>
      <c r="F8073">
        <v>0</v>
      </c>
      <c r="G8073">
        <v>-407</v>
      </c>
    </row>
    <row r="8074" spans="1:7">
      <c r="A8074" t="s">
        <v>131</v>
      </c>
      <c r="B8074">
        <v>20250228</v>
      </c>
      <c r="C8074">
        <v>490114</v>
      </c>
      <c r="D8074" t="s">
        <v>6190</v>
      </c>
      <c r="E8074" t="s">
        <v>1583</v>
      </c>
      <c r="F8074">
        <v>2</v>
      </c>
      <c r="G8074">
        <v>-174567</v>
      </c>
    </row>
    <row r="8075" spans="1:7">
      <c r="A8075" t="s">
        <v>131</v>
      </c>
      <c r="B8075">
        <v>20250228</v>
      </c>
      <c r="C8075">
        <v>490114</v>
      </c>
      <c r="D8075" t="s">
        <v>6190</v>
      </c>
      <c r="E8075" t="s">
        <v>1207</v>
      </c>
      <c r="F8075">
        <v>0</v>
      </c>
      <c r="G8075">
        <v>-5596</v>
      </c>
    </row>
    <row r="8076" spans="1:7">
      <c r="A8076" t="s">
        <v>131</v>
      </c>
      <c r="B8076">
        <v>20250228</v>
      </c>
      <c r="C8076">
        <v>490114</v>
      </c>
      <c r="D8076" t="s">
        <v>6190</v>
      </c>
      <c r="E8076" t="s">
        <v>8358</v>
      </c>
      <c r="F8076">
        <v>0</v>
      </c>
      <c r="G8076">
        <v>-17691510</v>
      </c>
    </row>
    <row r="8077" spans="1:7">
      <c r="A8077" t="s">
        <v>131</v>
      </c>
      <c r="B8077">
        <v>20250301</v>
      </c>
      <c r="C8077">
        <v>490114</v>
      </c>
      <c r="D8077" t="s">
        <v>6190</v>
      </c>
      <c r="E8077" t="s">
        <v>1184</v>
      </c>
      <c r="F8077">
        <v>0</v>
      </c>
      <c r="G8077">
        <v>-339145</v>
      </c>
    </row>
    <row r="8078" spans="1:7">
      <c r="A8078" t="s">
        <v>131</v>
      </c>
      <c r="B8078">
        <v>20250301</v>
      </c>
      <c r="C8078">
        <v>490114</v>
      </c>
      <c r="D8078" t="s">
        <v>6190</v>
      </c>
      <c r="E8078" t="s">
        <v>1581</v>
      </c>
      <c r="F8078">
        <v>64</v>
      </c>
      <c r="G8078">
        <v>-22081824</v>
      </c>
    </row>
    <row r="8079" spans="1:7">
      <c r="A8079" t="s">
        <v>131</v>
      </c>
      <c r="B8079">
        <v>20250301</v>
      </c>
      <c r="C8079">
        <v>490114</v>
      </c>
      <c r="D8079" t="s">
        <v>6190</v>
      </c>
      <c r="E8079" t="s">
        <v>1085</v>
      </c>
      <c r="F8079">
        <v>0</v>
      </c>
      <c r="G8079">
        <v>-2338410</v>
      </c>
    </row>
    <row r="8080" spans="1:7">
      <c r="A8080" t="s">
        <v>131</v>
      </c>
      <c r="B8080">
        <v>20250301</v>
      </c>
      <c r="C8080">
        <v>490114</v>
      </c>
      <c r="D8080" t="s">
        <v>6190</v>
      </c>
      <c r="E8080" t="s">
        <v>1194</v>
      </c>
      <c r="F8080">
        <v>0</v>
      </c>
      <c r="G8080">
        <v>-57955131</v>
      </c>
    </row>
    <row r="8081" spans="1:7">
      <c r="A8081" t="s">
        <v>131</v>
      </c>
      <c r="B8081">
        <v>20250301</v>
      </c>
      <c r="C8081">
        <v>490114</v>
      </c>
      <c r="D8081" t="s">
        <v>6190</v>
      </c>
      <c r="E8081" t="s">
        <v>1181</v>
      </c>
      <c r="F8081">
        <v>44</v>
      </c>
      <c r="G8081">
        <v>8906427</v>
      </c>
    </row>
    <row r="8082" spans="1:7">
      <c r="A8082" t="s">
        <v>131</v>
      </c>
      <c r="B8082">
        <v>20250301</v>
      </c>
      <c r="C8082">
        <v>490114</v>
      </c>
      <c r="D8082" t="s">
        <v>6190</v>
      </c>
      <c r="E8082" t="s">
        <v>1084</v>
      </c>
      <c r="F8082">
        <v>49</v>
      </c>
      <c r="G8082">
        <v>12592530</v>
      </c>
    </row>
    <row r="8083" spans="1:7">
      <c r="A8083" t="s">
        <v>131</v>
      </c>
      <c r="B8083">
        <v>20250301</v>
      </c>
      <c r="C8083">
        <v>490114</v>
      </c>
      <c r="D8083" t="s">
        <v>6190</v>
      </c>
      <c r="E8083" t="s">
        <v>1035</v>
      </c>
      <c r="F8083">
        <v>463</v>
      </c>
      <c r="G8083">
        <v>11084165</v>
      </c>
    </row>
    <row r="8084" spans="1:7">
      <c r="A8084" t="s">
        <v>131</v>
      </c>
      <c r="B8084">
        <v>20250301</v>
      </c>
      <c r="C8084">
        <v>490114</v>
      </c>
      <c r="D8084" t="s">
        <v>6190</v>
      </c>
      <c r="E8084" t="s">
        <v>1066</v>
      </c>
      <c r="F8084">
        <v>85</v>
      </c>
      <c r="G8084">
        <v>10622198</v>
      </c>
    </row>
    <row r="8085" spans="1:7">
      <c r="A8085" t="s">
        <v>131</v>
      </c>
      <c r="B8085">
        <v>20250301</v>
      </c>
      <c r="C8085">
        <v>490114</v>
      </c>
      <c r="D8085" t="s">
        <v>6190</v>
      </c>
      <c r="E8085" t="s">
        <v>1064</v>
      </c>
      <c r="F8085">
        <v>0</v>
      </c>
      <c r="G8085">
        <v>-771255</v>
      </c>
    </row>
    <row r="8086" spans="1:7">
      <c r="A8086" t="s">
        <v>131</v>
      </c>
      <c r="B8086">
        <v>20250301</v>
      </c>
      <c r="C8086">
        <v>490114</v>
      </c>
      <c r="D8086" t="s">
        <v>6190</v>
      </c>
      <c r="E8086" t="s">
        <v>1092</v>
      </c>
      <c r="F8086">
        <v>0</v>
      </c>
      <c r="G8086">
        <v>-17321949</v>
      </c>
    </row>
    <row r="8087" spans="1:7">
      <c r="A8087" t="s">
        <v>131</v>
      </c>
      <c r="B8087">
        <v>20250301</v>
      </c>
      <c r="C8087">
        <v>490114</v>
      </c>
      <c r="D8087" t="s">
        <v>6190</v>
      </c>
      <c r="E8087" t="s">
        <v>9048</v>
      </c>
      <c r="F8087">
        <v>35</v>
      </c>
      <c r="G8087">
        <v>2180040</v>
      </c>
    </row>
    <row r="8088" spans="1:7">
      <c r="A8088" t="s">
        <v>131</v>
      </c>
      <c r="B8088">
        <v>20250301</v>
      </c>
      <c r="C8088">
        <v>490114</v>
      </c>
      <c r="D8088" t="s">
        <v>6190</v>
      </c>
      <c r="E8088" t="s">
        <v>8342</v>
      </c>
      <c r="F8088">
        <v>85</v>
      </c>
      <c r="G8088">
        <v>49633881</v>
      </c>
    </row>
    <row r="8089" spans="1:7">
      <c r="A8089" t="s">
        <v>131</v>
      </c>
      <c r="B8089">
        <v>20250301</v>
      </c>
      <c r="C8089">
        <v>490114</v>
      </c>
      <c r="D8089" t="s">
        <v>6190</v>
      </c>
      <c r="E8089" t="s">
        <v>1124</v>
      </c>
      <c r="F8089">
        <v>8</v>
      </c>
      <c r="G8089">
        <v>-134770</v>
      </c>
    </row>
    <row r="8090" spans="1:7">
      <c r="A8090" t="s">
        <v>131</v>
      </c>
      <c r="B8090">
        <v>20250301</v>
      </c>
      <c r="C8090">
        <v>490114</v>
      </c>
      <c r="D8090" t="s">
        <v>6190</v>
      </c>
      <c r="E8090" t="s">
        <v>1186</v>
      </c>
      <c r="F8090">
        <v>138</v>
      </c>
      <c r="G8090">
        <v>24317618</v>
      </c>
    </row>
    <row r="8091" spans="1:7">
      <c r="A8091" t="s">
        <v>131</v>
      </c>
      <c r="B8091">
        <v>20250301</v>
      </c>
      <c r="C8091">
        <v>490114</v>
      </c>
      <c r="D8091" t="s">
        <v>6190</v>
      </c>
      <c r="E8091" t="s">
        <v>1582</v>
      </c>
      <c r="F8091">
        <v>138</v>
      </c>
      <c r="G8091">
        <v>-449562</v>
      </c>
    </row>
    <row r="8092" spans="1:7">
      <c r="A8092" t="s">
        <v>131</v>
      </c>
      <c r="B8092">
        <v>20250301</v>
      </c>
      <c r="C8092">
        <v>490114</v>
      </c>
      <c r="D8092" t="s">
        <v>6190</v>
      </c>
      <c r="E8092" t="s">
        <v>8333</v>
      </c>
      <c r="F8092">
        <v>0</v>
      </c>
      <c r="G8092">
        <v>-407</v>
      </c>
    </row>
    <row r="8093" spans="1:7">
      <c r="A8093" t="s">
        <v>131</v>
      </c>
      <c r="B8093">
        <v>20250301</v>
      </c>
      <c r="C8093">
        <v>490114</v>
      </c>
      <c r="D8093" t="s">
        <v>6190</v>
      </c>
      <c r="E8093" t="s">
        <v>1583</v>
      </c>
      <c r="F8093">
        <v>2</v>
      </c>
      <c r="G8093">
        <v>-174565</v>
      </c>
    </row>
    <row r="8094" spans="1:7">
      <c r="A8094" t="s">
        <v>131</v>
      </c>
      <c r="B8094">
        <v>20250301</v>
      </c>
      <c r="C8094">
        <v>490114</v>
      </c>
      <c r="D8094" t="s">
        <v>6190</v>
      </c>
      <c r="E8094" t="s">
        <v>1207</v>
      </c>
      <c r="F8094">
        <v>0</v>
      </c>
      <c r="G8094">
        <v>-5596</v>
      </c>
    </row>
    <row r="8095" spans="1:7">
      <c r="A8095" t="s">
        <v>131</v>
      </c>
      <c r="B8095">
        <v>20250301</v>
      </c>
      <c r="C8095">
        <v>490114</v>
      </c>
      <c r="D8095" t="s">
        <v>6190</v>
      </c>
      <c r="E8095" t="s">
        <v>8358</v>
      </c>
      <c r="F8095">
        <v>0</v>
      </c>
      <c r="G8095">
        <v>-17691510</v>
      </c>
    </row>
    <row r="8096" spans="1:7">
      <c r="A8096" t="s">
        <v>131</v>
      </c>
      <c r="B8096">
        <v>20250302</v>
      </c>
      <c r="C8096">
        <v>490114</v>
      </c>
      <c r="D8096" t="s">
        <v>6190</v>
      </c>
      <c r="E8096" t="s">
        <v>1184</v>
      </c>
      <c r="F8096">
        <v>0</v>
      </c>
      <c r="G8096">
        <v>-339145</v>
      </c>
    </row>
    <row r="8097" spans="1:7">
      <c r="A8097" t="s">
        <v>131</v>
      </c>
      <c r="B8097">
        <v>20250302</v>
      </c>
      <c r="C8097">
        <v>490114</v>
      </c>
      <c r="D8097" t="s">
        <v>6190</v>
      </c>
      <c r="E8097" t="s">
        <v>1581</v>
      </c>
      <c r="F8097">
        <v>64</v>
      </c>
      <c r="G8097">
        <v>-22081760</v>
      </c>
    </row>
    <row r="8098" spans="1:7">
      <c r="A8098" t="s">
        <v>131</v>
      </c>
      <c r="B8098">
        <v>20250302</v>
      </c>
      <c r="C8098">
        <v>490114</v>
      </c>
      <c r="D8098" t="s">
        <v>6190</v>
      </c>
      <c r="E8098" t="s">
        <v>1085</v>
      </c>
      <c r="F8098">
        <v>0</v>
      </c>
      <c r="G8098">
        <v>-2338410</v>
      </c>
    </row>
    <row r="8099" spans="1:7">
      <c r="A8099" t="s">
        <v>131</v>
      </c>
      <c r="B8099">
        <v>20250302</v>
      </c>
      <c r="C8099">
        <v>490114</v>
      </c>
      <c r="D8099" t="s">
        <v>6190</v>
      </c>
      <c r="E8099" t="s">
        <v>1194</v>
      </c>
      <c r="F8099">
        <v>0</v>
      </c>
      <c r="G8099">
        <v>-57955131</v>
      </c>
    </row>
    <row r="8100" spans="1:7">
      <c r="A8100" t="s">
        <v>131</v>
      </c>
      <c r="B8100">
        <v>20250302</v>
      </c>
      <c r="C8100">
        <v>490114</v>
      </c>
      <c r="D8100" t="s">
        <v>6190</v>
      </c>
      <c r="E8100" t="s">
        <v>1181</v>
      </c>
      <c r="F8100">
        <v>44</v>
      </c>
      <c r="G8100">
        <v>8906471</v>
      </c>
    </row>
    <row r="8101" spans="1:7">
      <c r="A8101" t="s">
        <v>131</v>
      </c>
      <c r="B8101">
        <v>20250302</v>
      </c>
      <c r="C8101">
        <v>490114</v>
      </c>
      <c r="D8101" t="s">
        <v>6190</v>
      </c>
      <c r="E8101" t="s">
        <v>1084</v>
      </c>
      <c r="F8101">
        <v>49</v>
      </c>
      <c r="G8101">
        <v>12592579</v>
      </c>
    </row>
    <row r="8102" spans="1:7">
      <c r="A8102" t="s">
        <v>131</v>
      </c>
      <c r="B8102">
        <v>20250302</v>
      </c>
      <c r="C8102">
        <v>490114</v>
      </c>
      <c r="D8102" t="s">
        <v>6190</v>
      </c>
      <c r="E8102" t="s">
        <v>1035</v>
      </c>
      <c r="F8102">
        <v>463</v>
      </c>
      <c r="G8102">
        <v>11084628</v>
      </c>
    </row>
    <row r="8103" spans="1:7">
      <c r="A8103" t="s">
        <v>131</v>
      </c>
      <c r="B8103">
        <v>20250302</v>
      </c>
      <c r="C8103">
        <v>490114</v>
      </c>
      <c r="D8103" t="s">
        <v>6190</v>
      </c>
      <c r="E8103" t="s">
        <v>1066</v>
      </c>
      <c r="F8103">
        <v>85</v>
      </c>
      <c r="G8103">
        <v>10622283</v>
      </c>
    </row>
    <row r="8104" spans="1:7">
      <c r="A8104" t="s">
        <v>131</v>
      </c>
      <c r="B8104">
        <v>20250302</v>
      </c>
      <c r="C8104">
        <v>490114</v>
      </c>
      <c r="D8104" t="s">
        <v>6190</v>
      </c>
      <c r="E8104" t="s">
        <v>1064</v>
      </c>
      <c r="F8104">
        <v>0</v>
      </c>
      <c r="G8104">
        <v>-771255</v>
      </c>
    </row>
    <row r="8105" spans="1:7">
      <c r="A8105" t="s">
        <v>131</v>
      </c>
      <c r="B8105">
        <v>20250302</v>
      </c>
      <c r="C8105">
        <v>490114</v>
      </c>
      <c r="D8105" t="s">
        <v>6190</v>
      </c>
      <c r="E8105" t="s">
        <v>1092</v>
      </c>
      <c r="F8105">
        <v>0</v>
      </c>
      <c r="G8105">
        <v>-17321949</v>
      </c>
    </row>
    <row r="8106" spans="1:7">
      <c r="A8106" t="s">
        <v>131</v>
      </c>
      <c r="B8106">
        <v>20250302</v>
      </c>
      <c r="C8106">
        <v>490114</v>
      </c>
      <c r="D8106" t="s">
        <v>6190</v>
      </c>
      <c r="E8106" t="s">
        <v>9048</v>
      </c>
      <c r="F8106">
        <v>35</v>
      </c>
      <c r="G8106">
        <v>2180075</v>
      </c>
    </row>
    <row r="8107" spans="1:7">
      <c r="A8107" t="s">
        <v>131</v>
      </c>
      <c r="B8107">
        <v>20250302</v>
      </c>
      <c r="C8107">
        <v>490114</v>
      </c>
      <c r="D8107" t="s">
        <v>6190</v>
      </c>
      <c r="E8107" t="s">
        <v>8342</v>
      </c>
      <c r="F8107">
        <v>85</v>
      </c>
      <c r="G8107">
        <v>49633966</v>
      </c>
    </row>
    <row r="8108" spans="1:7">
      <c r="A8108" t="s">
        <v>131</v>
      </c>
      <c r="B8108">
        <v>20250302</v>
      </c>
      <c r="C8108">
        <v>490114</v>
      </c>
      <c r="D8108" t="s">
        <v>6190</v>
      </c>
      <c r="E8108" t="s">
        <v>1124</v>
      </c>
      <c r="F8108">
        <v>8</v>
      </c>
      <c r="G8108">
        <v>-134762</v>
      </c>
    </row>
    <row r="8109" spans="1:7">
      <c r="A8109" t="s">
        <v>131</v>
      </c>
      <c r="B8109">
        <v>20250302</v>
      </c>
      <c r="C8109">
        <v>490114</v>
      </c>
      <c r="D8109" t="s">
        <v>6190</v>
      </c>
      <c r="E8109" t="s">
        <v>1186</v>
      </c>
      <c r="F8109">
        <v>138</v>
      </c>
      <c r="G8109">
        <v>24317756</v>
      </c>
    </row>
    <row r="8110" spans="1:7">
      <c r="A8110" t="s">
        <v>131</v>
      </c>
      <c r="B8110">
        <v>20250302</v>
      </c>
      <c r="C8110">
        <v>490114</v>
      </c>
      <c r="D8110" t="s">
        <v>6190</v>
      </c>
      <c r="E8110" t="s">
        <v>1582</v>
      </c>
      <c r="F8110">
        <v>138</v>
      </c>
      <c r="G8110">
        <v>-449424</v>
      </c>
    </row>
    <row r="8111" spans="1:7">
      <c r="A8111" t="s">
        <v>131</v>
      </c>
      <c r="B8111">
        <v>20250302</v>
      </c>
      <c r="C8111">
        <v>490114</v>
      </c>
      <c r="D8111" t="s">
        <v>6190</v>
      </c>
      <c r="E8111" t="s">
        <v>8333</v>
      </c>
      <c r="F8111">
        <v>0</v>
      </c>
      <c r="G8111">
        <v>-407</v>
      </c>
    </row>
    <row r="8112" spans="1:7">
      <c r="A8112" t="s">
        <v>131</v>
      </c>
      <c r="B8112">
        <v>20250302</v>
      </c>
      <c r="C8112">
        <v>490114</v>
      </c>
      <c r="D8112" t="s">
        <v>6190</v>
      </c>
      <c r="E8112" t="s">
        <v>1583</v>
      </c>
      <c r="F8112">
        <v>2</v>
      </c>
      <c r="G8112">
        <v>-174563</v>
      </c>
    </row>
    <row r="8113" spans="1:7">
      <c r="A8113" t="s">
        <v>131</v>
      </c>
      <c r="B8113">
        <v>20250302</v>
      </c>
      <c r="C8113">
        <v>490114</v>
      </c>
      <c r="D8113" t="s">
        <v>6190</v>
      </c>
      <c r="E8113" t="s">
        <v>1207</v>
      </c>
      <c r="F8113">
        <v>0</v>
      </c>
      <c r="G8113">
        <v>-5596</v>
      </c>
    </row>
    <row r="8114" spans="1:7">
      <c r="A8114" t="s">
        <v>131</v>
      </c>
      <c r="B8114">
        <v>20250302</v>
      </c>
      <c r="C8114">
        <v>490114</v>
      </c>
      <c r="D8114" t="s">
        <v>6190</v>
      </c>
      <c r="E8114" t="s">
        <v>8358</v>
      </c>
      <c r="F8114">
        <v>0</v>
      </c>
      <c r="G8114">
        <v>-17691510</v>
      </c>
    </row>
    <row r="8115" spans="1:7">
      <c r="A8115" t="s">
        <v>131</v>
      </c>
      <c r="B8115">
        <v>20250303</v>
      </c>
      <c r="C8115">
        <v>490114</v>
      </c>
      <c r="D8115" t="s">
        <v>6190</v>
      </c>
      <c r="E8115" t="s">
        <v>1184</v>
      </c>
      <c r="F8115">
        <v>0</v>
      </c>
      <c r="G8115">
        <v>-339145</v>
      </c>
    </row>
    <row r="8116" spans="1:7">
      <c r="A8116" t="s">
        <v>131</v>
      </c>
      <c r="B8116">
        <v>20250303</v>
      </c>
      <c r="C8116">
        <v>490114</v>
      </c>
      <c r="D8116" t="s">
        <v>6190</v>
      </c>
      <c r="E8116" t="s">
        <v>1581</v>
      </c>
      <c r="F8116">
        <v>64</v>
      </c>
      <c r="G8116">
        <v>-22081696</v>
      </c>
    </row>
    <row r="8117" spans="1:7">
      <c r="A8117" t="s">
        <v>131</v>
      </c>
      <c r="B8117">
        <v>20250303</v>
      </c>
      <c r="C8117">
        <v>490114</v>
      </c>
      <c r="D8117" t="s">
        <v>6190</v>
      </c>
      <c r="E8117" t="s">
        <v>1085</v>
      </c>
      <c r="F8117">
        <v>0</v>
      </c>
      <c r="G8117">
        <v>-2338410</v>
      </c>
    </row>
    <row r="8118" spans="1:7">
      <c r="A8118" t="s">
        <v>131</v>
      </c>
      <c r="B8118">
        <v>20250303</v>
      </c>
      <c r="C8118">
        <v>490114</v>
      </c>
      <c r="D8118" t="s">
        <v>6190</v>
      </c>
      <c r="E8118" t="s">
        <v>1194</v>
      </c>
      <c r="F8118">
        <v>0</v>
      </c>
      <c r="G8118">
        <v>-57955131</v>
      </c>
    </row>
    <row r="8119" spans="1:7">
      <c r="A8119" t="s">
        <v>131</v>
      </c>
      <c r="B8119">
        <v>20250303</v>
      </c>
      <c r="C8119">
        <v>490114</v>
      </c>
      <c r="D8119" t="s">
        <v>6190</v>
      </c>
      <c r="E8119" t="s">
        <v>1181</v>
      </c>
      <c r="F8119">
        <v>44</v>
      </c>
      <c r="G8119">
        <v>8906515</v>
      </c>
    </row>
    <row r="8120" spans="1:7">
      <c r="A8120" t="s">
        <v>131</v>
      </c>
      <c r="B8120">
        <v>20250303</v>
      </c>
      <c r="C8120">
        <v>490114</v>
      </c>
      <c r="D8120" t="s">
        <v>6190</v>
      </c>
      <c r="E8120" t="s">
        <v>1084</v>
      </c>
      <c r="F8120">
        <v>49</v>
      </c>
      <c r="G8120">
        <v>12592628</v>
      </c>
    </row>
    <row r="8121" spans="1:7">
      <c r="A8121" t="s">
        <v>131</v>
      </c>
      <c r="B8121">
        <v>20250303</v>
      </c>
      <c r="C8121">
        <v>490114</v>
      </c>
      <c r="D8121" t="s">
        <v>6190</v>
      </c>
      <c r="E8121" t="s">
        <v>1035</v>
      </c>
      <c r="F8121">
        <v>463</v>
      </c>
      <c r="G8121">
        <v>11085091</v>
      </c>
    </row>
    <row r="8122" spans="1:7">
      <c r="A8122" t="s">
        <v>131</v>
      </c>
      <c r="B8122">
        <v>20250303</v>
      </c>
      <c r="C8122">
        <v>490114</v>
      </c>
      <c r="D8122" t="s">
        <v>6190</v>
      </c>
      <c r="E8122" t="s">
        <v>1066</v>
      </c>
      <c r="F8122">
        <v>85</v>
      </c>
      <c r="G8122">
        <v>10622368</v>
      </c>
    </row>
    <row r="8123" spans="1:7">
      <c r="A8123" t="s">
        <v>131</v>
      </c>
      <c r="B8123">
        <v>20250303</v>
      </c>
      <c r="C8123">
        <v>490114</v>
      </c>
      <c r="D8123" t="s">
        <v>6190</v>
      </c>
      <c r="E8123" t="s">
        <v>1064</v>
      </c>
      <c r="F8123">
        <v>0</v>
      </c>
      <c r="G8123">
        <v>-771255</v>
      </c>
    </row>
    <row r="8124" spans="1:7">
      <c r="A8124" t="s">
        <v>131</v>
      </c>
      <c r="B8124">
        <v>20250303</v>
      </c>
      <c r="C8124">
        <v>490114</v>
      </c>
      <c r="D8124" t="s">
        <v>6190</v>
      </c>
      <c r="E8124" t="s">
        <v>1092</v>
      </c>
      <c r="F8124">
        <v>0</v>
      </c>
      <c r="G8124">
        <v>-17321949</v>
      </c>
    </row>
    <row r="8125" spans="1:7">
      <c r="A8125" t="s">
        <v>131</v>
      </c>
      <c r="B8125">
        <v>20250303</v>
      </c>
      <c r="C8125">
        <v>490114</v>
      </c>
      <c r="D8125" t="s">
        <v>6190</v>
      </c>
      <c r="E8125" t="s">
        <v>9048</v>
      </c>
      <c r="F8125">
        <v>35</v>
      </c>
      <c r="G8125">
        <v>2180110</v>
      </c>
    </row>
    <row r="8126" spans="1:7">
      <c r="A8126" t="s">
        <v>131</v>
      </c>
      <c r="B8126">
        <v>20250303</v>
      </c>
      <c r="C8126">
        <v>490114</v>
      </c>
      <c r="D8126" t="s">
        <v>6190</v>
      </c>
      <c r="E8126" t="s">
        <v>8342</v>
      </c>
      <c r="F8126">
        <v>85</v>
      </c>
      <c r="G8126">
        <v>49634051</v>
      </c>
    </row>
    <row r="8127" spans="1:7">
      <c r="A8127" t="s">
        <v>131</v>
      </c>
      <c r="B8127">
        <v>20250303</v>
      </c>
      <c r="C8127">
        <v>490114</v>
      </c>
      <c r="D8127" t="s">
        <v>6190</v>
      </c>
      <c r="E8127" t="s">
        <v>1124</v>
      </c>
      <c r="F8127">
        <v>8</v>
      </c>
      <c r="G8127">
        <v>-134754</v>
      </c>
    </row>
    <row r="8128" spans="1:7">
      <c r="A8128" t="s">
        <v>131</v>
      </c>
      <c r="B8128">
        <v>20250303</v>
      </c>
      <c r="C8128">
        <v>490114</v>
      </c>
      <c r="D8128" t="s">
        <v>6190</v>
      </c>
      <c r="E8128" t="s">
        <v>1186</v>
      </c>
      <c r="F8128">
        <v>138</v>
      </c>
      <c r="G8128">
        <v>24317894</v>
      </c>
    </row>
    <row r="8129" spans="1:7">
      <c r="A8129" t="s">
        <v>131</v>
      </c>
      <c r="B8129">
        <v>20250303</v>
      </c>
      <c r="C8129">
        <v>490114</v>
      </c>
      <c r="D8129" t="s">
        <v>6190</v>
      </c>
      <c r="E8129" t="s">
        <v>1582</v>
      </c>
      <c r="F8129">
        <v>138</v>
      </c>
      <c r="G8129">
        <v>-449286</v>
      </c>
    </row>
    <row r="8130" spans="1:7">
      <c r="A8130" t="s">
        <v>131</v>
      </c>
      <c r="B8130">
        <v>20250303</v>
      </c>
      <c r="C8130">
        <v>490114</v>
      </c>
      <c r="D8130" t="s">
        <v>6190</v>
      </c>
      <c r="E8130" t="s">
        <v>8333</v>
      </c>
      <c r="F8130">
        <v>0</v>
      </c>
      <c r="G8130">
        <v>-407</v>
      </c>
    </row>
    <row r="8131" spans="1:7">
      <c r="A8131" t="s">
        <v>131</v>
      </c>
      <c r="B8131">
        <v>20250303</v>
      </c>
      <c r="C8131">
        <v>490114</v>
      </c>
      <c r="D8131" t="s">
        <v>6190</v>
      </c>
      <c r="E8131" t="s">
        <v>1583</v>
      </c>
      <c r="F8131">
        <v>2</v>
      </c>
      <c r="G8131">
        <v>-174561</v>
      </c>
    </row>
    <row r="8132" spans="1:7">
      <c r="A8132" t="s">
        <v>131</v>
      </c>
      <c r="B8132">
        <v>20250303</v>
      </c>
      <c r="C8132">
        <v>490114</v>
      </c>
      <c r="D8132" t="s">
        <v>6190</v>
      </c>
      <c r="E8132" t="s">
        <v>1207</v>
      </c>
      <c r="F8132">
        <v>0</v>
      </c>
      <c r="G8132">
        <v>-5596</v>
      </c>
    </row>
    <row r="8133" spans="1:7">
      <c r="A8133" t="s">
        <v>131</v>
      </c>
      <c r="B8133">
        <v>20250303</v>
      </c>
      <c r="C8133">
        <v>490114</v>
      </c>
      <c r="D8133" t="s">
        <v>6190</v>
      </c>
      <c r="E8133" t="s">
        <v>8358</v>
      </c>
      <c r="F8133">
        <v>0</v>
      </c>
      <c r="G8133">
        <v>-17691510</v>
      </c>
    </row>
    <row r="8134" spans="1:7">
      <c r="A8134" t="s">
        <v>131</v>
      </c>
      <c r="B8134">
        <v>20250304</v>
      </c>
      <c r="C8134">
        <v>490114</v>
      </c>
      <c r="D8134" t="s">
        <v>6190</v>
      </c>
      <c r="E8134" t="s">
        <v>1184</v>
      </c>
      <c r="F8134">
        <v>0</v>
      </c>
      <c r="G8134">
        <v>-339145</v>
      </c>
    </row>
    <row r="8135" spans="1:7">
      <c r="A8135" t="s">
        <v>131</v>
      </c>
      <c r="B8135">
        <v>20250304</v>
      </c>
      <c r="C8135">
        <v>490114</v>
      </c>
      <c r="D8135" t="s">
        <v>6190</v>
      </c>
      <c r="E8135" t="s">
        <v>1581</v>
      </c>
      <c r="F8135">
        <v>64</v>
      </c>
      <c r="G8135">
        <v>-22081632</v>
      </c>
    </row>
    <row r="8136" spans="1:7">
      <c r="A8136" t="s">
        <v>131</v>
      </c>
      <c r="B8136">
        <v>20250304</v>
      </c>
      <c r="C8136">
        <v>490114</v>
      </c>
      <c r="D8136" t="s">
        <v>6190</v>
      </c>
      <c r="E8136" t="s">
        <v>1085</v>
      </c>
      <c r="F8136">
        <v>0</v>
      </c>
      <c r="G8136">
        <v>-2338410</v>
      </c>
    </row>
    <row r="8137" spans="1:7">
      <c r="A8137" t="s">
        <v>131</v>
      </c>
      <c r="B8137">
        <v>20250304</v>
      </c>
      <c r="C8137">
        <v>490114</v>
      </c>
      <c r="D8137" t="s">
        <v>6190</v>
      </c>
      <c r="E8137" t="s">
        <v>1194</v>
      </c>
      <c r="F8137">
        <v>0</v>
      </c>
      <c r="G8137">
        <v>-57955131</v>
      </c>
    </row>
    <row r="8138" spans="1:7">
      <c r="A8138" t="s">
        <v>131</v>
      </c>
      <c r="B8138">
        <v>20250304</v>
      </c>
      <c r="C8138">
        <v>490114</v>
      </c>
      <c r="D8138" t="s">
        <v>6190</v>
      </c>
      <c r="E8138" t="s">
        <v>1181</v>
      </c>
      <c r="F8138">
        <v>43</v>
      </c>
      <c r="G8138">
        <v>8906558</v>
      </c>
    </row>
    <row r="8139" spans="1:7">
      <c r="A8139" t="s">
        <v>131</v>
      </c>
      <c r="B8139">
        <v>20250304</v>
      </c>
      <c r="C8139">
        <v>490114</v>
      </c>
      <c r="D8139" t="s">
        <v>6190</v>
      </c>
      <c r="E8139" t="s">
        <v>1084</v>
      </c>
      <c r="F8139">
        <v>49</v>
      </c>
      <c r="G8139">
        <v>12592677</v>
      </c>
    </row>
    <row r="8140" spans="1:7">
      <c r="A8140" t="s">
        <v>131</v>
      </c>
      <c r="B8140">
        <v>20250304</v>
      </c>
      <c r="C8140">
        <v>490114</v>
      </c>
      <c r="D8140" t="s">
        <v>6190</v>
      </c>
      <c r="E8140" t="s">
        <v>1035</v>
      </c>
      <c r="F8140">
        <v>463</v>
      </c>
      <c r="G8140">
        <v>11085554</v>
      </c>
    </row>
    <row r="8141" spans="1:7">
      <c r="A8141" t="s">
        <v>131</v>
      </c>
      <c r="B8141">
        <v>20250304</v>
      </c>
      <c r="C8141">
        <v>490114</v>
      </c>
      <c r="D8141" t="s">
        <v>6190</v>
      </c>
      <c r="E8141" t="s">
        <v>1066</v>
      </c>
      <c r="F8141">
        <v>85</v>
      </c>
      <c r="G8141">
        <v>10622453</v>
      </c>
    </row>
    <row r="8142" spans="1:7">
      <c r="A8142" t="s">
        <v>131</v>
      </c>
      <c r="B8142">
        <v>20250304</v>
      </c>
      <c r="C8142">
        <v>490114</v>
      </c>
      <c r="D8142" t="s">
        <v>6190</v>
      </c>
      <c r="E8142" t="s">
        <v>1064</v>
      </c>
      <c r="F8142">
        <v>0</v>
      </c>
      <c r="G8142">
        <v>-771255</v>
      </c>
    </row>
    <row r="8143" spans="1:7">
      <c r="A8143" t="s">
        <v>131</v>
      </c>
      <c r="B8143">
        <v>20250304</v>
      </c>
      <c r="C8143">
        <v>490114</v>
      </c>
      <c r="D8143" t="s">
        <v>6190</v>
      </c>
      <c r="E8143" t="s">
        <v>1092</v>
      </c>
      <c r="F8143">
        <v>0</v>
      </c>
      <c r="G8143">
        <v>-17321949</v>
      </c>
    </row>
    <row r="8144" spans="1:7">
      <c r="A8144" t="s">
        <v>131</v>
      </c>
      <c r="B8144">
        <v>20250304</v>
      </c>
      <c r="C8144">
        <v>490114</v>
      </c>
      <c r="D8144" t="s">
        <v>6190</v>
      </c>
      <c r="E8144" t="s">
        <v>9048</v>
      </c>
      <c r="F8144">
        <v>35</v>
      </c>
      <c r="G8144">
        <v>2180145</v>
      </c>
    </row>
    <row r="8145" spans="1:7">
      <c r="A8145" t="s">
        <v>131</v>
      </c>
      <c r="B8145">
        <v>20250304</v>
      </c>
      <c r="C8145">
        <v>490114</v>
      </c>
      <c r="D8145" t="s">
        <v>6190</v>
      </c>
      <c r="E8145" t="s">
        <v>8342</v>
      </c>
      <c r="F8145">
        <v>85</v>
      </c>
      <c r="G8145">
        <v>49634136</v>
      </c>
    </row>
    <row r="8146" spans="1:7">
      <c r="A8146" t="s">
        <v>131</v>
      </c>
      <c r="B8146">
        <v>20250304</v>
      </c>
      <c r="C8146">
        <v>490114</v>
      </c>
      <c r="D8146" t="s">
        <v>6190</v>
      </c>
      <c r="E8146" t="s">
        <v>1124</v>
      </c>
      <c r="F8146">
        <v>8</v>
      </c>
      <c r="G8146">
        <v>-134746</v>
      </c>
    </row>
    <row r="8147" spans="1:7">
      <c r="A8147" t="s">
        <v>131</v>
      </c>
      <c r="B8147">
        <v>20250304</v>
      </c>
      <c r="C8147">
        <v>490114</v>
      </c>
      <c r="D8147" t="s">
        <v>6190</v>
      </c>
      <c r="E8147" t="s">
        <v>1186</v>
      </c>
      <c r="F8147">
        <v>137</v>
      </c>
      <c r="G8147">
        <v>24318031</v>
      </c>
    </row>
    <row r="8148" spans="1:7">
      <c r="A8148" t="s">
        <v>131</v>
      </c>
      <c r="B8148">
        <v>20250304</v>
      </c>
      <c r="C8148">
        <v>490114</v>
      </c>
      <c r="D8148" t="s">
        <v>6190</v>
      </c>
      <c r="E8148" t="s">
        <v>1582</v>
      </c>
      <c r="F8148">
        <v>137</v>
      </c>
      <c r="G8148">
        <v>-449149</v>
      </c>
    </row>
    <row r="8149" spans="1:7">
      <c r="A8149" t="s">
        <v>131</v>
      </c>
      <c r="B8149">
        <v>20250304</v>
      </c>
      <c r="C8149">
        <v>490114</v>
      </c>
      <c r="D8149" t="s">
        <v>6190</v>
      </c>
      <c r="E8149" t="s">
        <v>8333</v>
      </c>
      <c r="F8149">
        <v>0</v>
      </c>
      <c r="G8149">
        <v>-407</v>
      </c>
    </row>
    <row r="8150" spans="1:7">
      <c r="A8150" t="s">
        <v>131</v>
      </c>
      <c r="B8150">
        <v>20250304</v>
      </c>
      <c r="C8150">
        <v>490114</v>
      </c>
      <c r="D8150" t="s">
        <v>6190</v>
      </c>
      <c r="E8150" t="s">
        <v>1583</v>
      </c>
      <c r="F8150">
        <v>2</v>
      </c>
      <c r="G8150">
        <v>-174559</v>
      </c>
    </row>
    <row r="8151" spans="1:7">
      <c r="A8151" t="s">
        <v>131</v>
      </c>
      <c r="B8151">
        <v>20250304</v>
      </c>
      <c r="C8151">
        <v>490114</v>
      </c>
      <c r="D8151" t="s">
        <v>6190</v>
      </c>
      <c r="E8151" t="s">
        <v>1207</v>
      </c>
      <c r="F8151">
        <v>0</v>
      </c>
      <c r="G8151">
        <v>-5596</v>
      </c>
    </row>
    <row r="8152" spans="1:7">
      <c r="A8152" t="s">
        <v>131</v>
      </c>
      <c r="B8152">
        <v>20250304</v>
      </c>
      <c r="C8152">
        <v>490114</v>
      </c>
      <c r="D8152" t="s">
        <v>6190</v>
      </c>
      <c r="E8152" t="s">
        <v>8358</v>
      </c>
      <c r="F8152">
        <v>0</v>
      </c>
      <c r="G8152">
        <v>-17691510</v>
      </c>
    </row>
    <row r="8153" spans="1:7">
      <c r="A8153" t="s">
        <v>131</v>
      </c>
      <c r="B8153">
        <v>20250305</v>
      </c>
      <c r="C8153">
        <v>490114</v>
      </c>
      <c r="D8153" t="s">
        <v>6190</v>
      </c>
      <c r="E8153" t="s">
        <v>1184</v>
      </c>
      <c r="F8153">
        <v>0</v>
      </c>
      <c r="G8153">
        <v>-339145</v>
      </c>
    </row>
    <row r="8154" spans="1:7">
      <c r="A8154" t="s">
        <v>131</v>
      </c>
      <c r="B8154">
        <v>20250305</v>
      </c>
      <c r="C8154">
        <v>490114</v>
      </c>
      <c r="D8154" t="s">
        <v>6190</v>
      </c>
      <c r="E8154" t="s">
        <v>1581</v>
      </c>
      <c r="F8154">
        <v>65</v>
      </c>
      <c r="G8154">
        <v>-22081567</v>
      </c>
    </row>
    <row r="8155" spans="1:7">
      <c r="A8155" t="s">
        <v>131</v>
      </c>
      <c r="B8155">
        <v>20250305</v>
      </c>
      <c r="C8155">
        <v>490114</v>
      </c>
      <c r="D8155" t="s">
        <v>6190</v>
      </c>
      <c r="E8155" t="s">
        <v>1085</v>
      </c>
      <c r="F8155">
        <v>0</v>
      </c>
      <c r="G8155">
        <v>-2338410</v>
      </c>
    </row>
    <row r="8156" spans="1:7">
      <c r="A8156" t="s">
        <v>131</v>
      </c>
      <c r="B8156">
        <v>20250305</v>
      </c>
      <c r="C8156">
        <v>490114</v>
      </c>
      <c r="D8156" t="s">
        <v>6190</v>
      </c>
      <c r="E8156" t="s">
        <v>1194</v>
      </c>
      <c r="F8156">
        <v>0</v>
      </c>
      <c r="G8156">
        <v>-57955131</v>
      </c>
    </row>
    <row r="8157" spans="1:7">
      <c r="A8157" t="s">
        <v>131</v>
      </c>
      <c r="B8157">
        <v>20250305</v>
      </c>
      <c r="C8157">
        <v>490114</v>
      </c>
      <c r="D8157" t="s">
        <v>6190</v>
      </c>
      <c r="E8157" t="s">
        <v>1181</v>
      </c>
      <c r="F8157">
        <v>44</v>
      </c>
      <c r="G8157">
        <v>8906602</v>
      </c>
    </row>
    <row r="8158" spans="1:7">
      <c r="A8158" t="s">
        <v>131</v>
      </c>
      <c r="B8158">
        <v>20250305</v>
      </c>
      <c r="C8158">
        <v>490114</v>
      </c>
      <c r="D8158" t="s">
        <v>6190</v>
      </c>
      <c r="E8158" t="s">
        <v>1084</v>
      </c>
      <c r="F8158">
        <v>50</v>
      </c>
      <c r="G8158">
        <v>12592727</v>
      </c>
    </row>
    <row r="8159" spans="1:7">
      <c r="A8159" t="s">
        <v>131</v>
      </c>
      <c r="B8159">
        <v>20250305</v>
      </c>
      <c r="C8159">
        <v>490114</v>
      </c>
      <c r="D8159" t="s">
        <v>6190</v>
      </c>
      <c r="E8159" t="s">
        <v>1035</v>
      </c>
      <c r="F8159">
        <v>473</v>
      </c>
      <c r="G8159">
        <v>11086027</v>
      </c>
    </row>
    <row r="8160" spans="1:7">
      <c r="A8160" t="s">
        <v>131</v>
      </c>
      <c r="B8160">
        <v>20250305</v>
      </c>
      <c r="C8160">
        <v>490114</v>
      </c>
      <c r="D8160" t="s">
        <v>6190</v>
      </c>
      <c r="E8160" t="s">
        <v>1066</v>
      </c>
      <c r="F8160">
        <v>86</v>
      </c>
      <c r="G8160">
        <v>10622539</v>
      </c>
    </row>
    <row r="8161" spans="1:7">
      <c r="A8161" t="s">
        <v>131</v>
      </c>
      <c r="B8161">
        <v>20250305</v>
      </c>
      <c r="C8161">
        <v>490114</v>
      </c>
      <c r="D8161" t="s">
        <v>6190</v>
      </c>
      <c r="E8161" t="s">
        <v>1064</v>
      </c>
      <c r="F8161">
        <v>0</v>
      </c>
      <c r="G8161">
        <v>-771255</v>
      </c>
    </row>
    <row r="8162" spans="1:7">
      <c r="A8162" t="s">
        <v>131</v>
      </c>
      <c r="B8162">
        <v>20250305</v>
      </c>
      <c r="C8162">
        <v>490114</v>
      </c>
      <c r="D8162" t="s">
        <v>6190</v>
      </c>
      <c r="E8162" t="s">
        <v>1092</v>
      </c>
      <c r="F8162">
        <v>0</v>
      </c>
      <c r="G8162">
        <v>-17321949</v>
      </c>
    </row>
    <row r="8163" spans="1:7">
      <c r="A8163" t="s">
        <v>131</v>
      </c>
      <c r="B8163">
        <v>20250305</v>
      </c>
      <c r="C8163">
        <v>490114</v>
      </c>
      <c r="D8163" t="s">
        <v>6190</v>
      </c>
      <c r="E8163" t="s">
        <v>9048</v>
      </c>
      <c r="F8163">
        <v>35</v>
      </c>
      <c r="G8163">
        <v>2180180</v>
      </c>
    </row>
    <row r="8164" spans="1:7">
      <c r="A8164" t="s">
        <v>131</v>
      </c>
      <c r="B8164">
        <v>20250305</v>
      </c>
      <c r="C8164">
        <v>490114</v>
      </c>
      <c r="D8164" t="s">
        <v>6190</v>
      </c>
      <c r="E8164" t="s">
        <v>8342</v>
      </c>
      <c r="F8164">
        <v>86</v>
      </c>
      <c r="G8164">
        <v>49634222</v>
      </c>
    </row>
    <row r="8165" spans="1:7">
      <c r="A8165" t="s">
        <v>131</v>
      </c>
      <c r="B8165">
        <v>20250305</v>
      </c>
      <c r="C8165">
        <v>490114</v>
      </c>
      <c r="D8165" t="s">
        <v>6190</v>
      </c>
      <c r="E8165" t="s">
        <v>1124</v>
      </c>
      <c r="F8165">
        <v>8</v>
      </c>
      <c r="G8165">
        <v>-134738</v>
      </c>
    </row>
    <row r="8166" spans="1:7">
      <c r="A8166" t="s">
        <v>131</v>
      </c>
      <c r="B8166">
        <v>20250305</v>
      </c>
      <c r="C8166">
        <v>490114</v>
      </c>
      <c r="D8166" t="s">
        <v>6190</v>
      </c>
      <c r="E8166" t="s">
        <v>1186</v>
      </c>
      <c r="F8166">
        <v>140</v>
      </c>
      <c r="G8166">
        <v>24318171</v>
      </c>
    </row>
    <row r="8167" spans="1:7">
      <c r="A8167" t="s">
        <v>131</v>
      </c>
      <c r="B8167">
        <v>20250305</v>
      </c>
      <c r="C8167">
        <v>490114</v>
      </c>
      <c r="D8167" t="s">
        <v>6190</v>
      </c>
      <c r="E8167" t="s">
        <v>1582</v>
      </c>
      <c r="F8167">
        <v>140</v>
      </c>
      <c r="G8167">
        <v>-449009</v>
      </c>
    </row>
    <row r="8168" spans="1:7">
      <c r="A8168" t="s">
        <v>131</v>
      </c>
      <c r="B8168">
        <v>20250305</v>
      </c>
      <c r="C8168">
        <v>490114</v>
      </c>
      <c r="D8168" t="s">
        <v>6190</v>
      </c>
      <c r="E8168" t="s">
        <v>8333</v>
      </c>
      <c r="F8168">
        <v>0</v>
      </c>
      <c r="G8168">
        <v>-407</v>
      </c>
    </row>
    <row r="8169" spans="1:7">
      <c r="A8169" t="s">
        <v>131</v>
      </c>
      <c r="B8169">
        <v>20250305</v>
      </c>
      <c r="C8169">
        <v>490114</v>
      </c>
      <c r="D8169" t="s">
        <v>6190</v>
      </c>
      <c r="E8169" t="s">
        <v>1583</v>
      </c>
      <c r="F8169">
        <v>2</v>
      </c>
      <c r="G8169">
        <v>-174557</v>
      </c>
    </row>
    <row r="8170" spans="1:7">
      <c r="A8170" t="s">
        <v>131</v>
      </c>
      <c r="B8170">
        <v>20250305</v>
      </c>
      <c r="C8170">
        <v>490114</v>
      </c>
      <c r="D8170" t="s">
        <v>6190</v>
      </c>
      <c r="E8170" t="s">
        <v>1207</v>
      </c>
      <c r="F8170">
        <v>0</v>
      </c>
      <c r="G8170">
        <v>-5596</v>
      </c>
    </row>
    <row r="8171" spans="1:7">
      <c r="A8171" t="s">
        <v>131</v>
      </c>
      <c r="B8171">
        <v>20250305</v>
      </c>
      <c r="C8171">
        <v>490114</v>
      </c>
      <c r="D8171" t="s">
        <v>6190</v>
      </c>
      <c r="E8171" t="s">
        <v>8358</v>
      </c>
      <c r="F8171">
        <v>0</v>
      </c>
      <c r="G8171">
        <v>-17691510</v>
      </c>
    </row>
    <row r="8172" spans="1:7">
      <c r="A8172" t="s">
        <v>131</v>
      </c>
      <c r="B8172">
        <v>20250306</v>
      </c>
      <c r="C8172">
        <v>490114</v>
      </c>
      <c r="D8172" t="s">
        <v>6190</v>
      </c>
      <c r="E8172" t="s">
        <v>1184</v>
      </c>
      <c r="F8172">
        <v>0</v>
      </c>
      <c r="G8172">
        <v>-339145</v>
      </c>
    </row>
    <row r="8173" spans="1:7">
      <c r="A8173" t="s">
        <v>131</v>
      </c>
      <c r="B8173">
        <v>20250306</v>
      </c>
      <c r="C8173">
        <v>490114</v>
      </c>
      <c r="D8173" t="s">
        <v>6190</v>
      </c>
      <c r="E8173" t="s">
        <v>1581</v>
      </c>
      <c r="F8173">
        <v>71</v>
      </c>
      <c r="G8173">
        <v>-22081496</v>
      </c>
    </row>
    <row r="8174" spans="1:7">
      <c r="A8174" t="s">
        <v>131</v>
      </c>
      <c r="B8174">
        <v>20250306</v>
      </c>
      <c r="C8174">
        <v>490114</v>
      </c>
      <c r="D8174" t="s">
        <v>6190</v>
      </c>
      <c r="E8174" t="s">
        <v>1085</v>
      </c>
      <c r="F8174">
        <v>0</v>
      </c>
      <c r="G8174">
        <v>-2338410</v>
      </c>
    </row>
    <row r="8175" spans="1:7">
      <c r="A8175" t="s">
        <v>131</v>
      </c>
      <c r="B8175">
        <v>20250306</v>
      </c>
      <c r="C8175">
        <v>490114</v>
      </c>
      <c r="D8175" t="s">
        <v>6190</v>
      </c>
      <c r="E8175" t="s">
        <v>1194</v>
      </c>
      <c r="F8175">
        <v>0</v>
      </c>
      <c r="G8175">
        <v>-57955131</v>
      </c>
    </row>
    <row r="8176" spans="1:7">
      <c r="A8176" t="s">
        <v>131</v>
      </c>
      <c r="B8176">
        <v>20250306</v>
      </c>
      <c r="C8176">
        <v>490114</v>
      </c>
      <c r="D8176" t="s">
        <v>6190</v>
      </c>
      <c r="E8176" t="s">
        <v>1181</v>
      </c>
      <c r="F8176">
        <v>48</v>
      </c>
      <c r="G8176">
        <v>8906650</v>
      </c>
    </row>
    <row r="8177" spans="1:7">
      <c r="A8177" t="s">
        <v>131</v>
      </c>
      <c r="B8177">
        <v>20250306</v>
      </c>
      <c r="C8177">
        <v>490114</v>
      </c>
      <c r="D8177" t="s">
        <v>6190</v>
      </c>
      <c r="E8177" t="s">
        <v>1084</v>
      </c>
      <c r="F8177">
        <v>55</v>
      </c>
      <c r="G8177">
        <v>12592782</v>
      </c>
    </row>
    <row r="8178" spans="1:7">
      <c r="A8178" t="s">
        <v>131</v>
      </c>
      <c r="B8178">
        <v>20250306</v>
      </c>
      <c r="C8178">
        <v>490114</v>
      </c>
      <c r="D8178" t="s">
        <v>6190</v>
      </c>
      <c r="E8178" t="s">
        <v>1035</v>
      </c>
      <c r="F8178">
        <v>517</v>
      </c>
      <c r="G8178">
        <v>11086544</v>
      </c>
    </row>
    <row r="8179" spans="1:7">
      <c r="A8179" t="s">
        <v>131</v>
      </c>
      <c r="B8179">
        <v>20250306</v>
      </c>
      <c r="C8179">
        <v>490114</v>
      </c>
      <c r="D8179" t="s">
        <v>6190</v>
      </c>
      <c r="E8179" t="s">
        <v>1066</v>
      </c>
      <c r="F8179">
        <v>94</v>
      </c>
      <c r="G8179">
        <v>10622633</v>
      </c>
    </row>
    <row r="8180" spans="1:7">
      <c r="A8180" t="s">
        <v>131</v>
      </c>
      <c r="B8180">
        <v>20250306</v>
      </c>
      <c r="C8180">
        <v>490114</v>
      </c>
      <c r="D8180" t="s">
        <v>6190</v>
      </c>
      <c r="E8180" t="s">
        <v>1064</v>
      </c>
      <c r="F8180">
        <v>0</v>
      </c>
      <c r="G8180">
        <v>-771255</v>
      </c>
    </row>
    <row r="8181" spans="1:7">
      <c r="A8181" t="s">
        <v>131</v>
      </c>
      <c r="B8181">
        <v>20250306</v>
      </c>
      <c r="C8181">
        <v>490114</v>
      </c>
      <c r="D8181" t="s">
        <v>6190</v>
      </c>
      <c r="E8181" t="s">
        <v>1092</v>
      </c>
      <c r="F8181">
        <v>0</v>
      </c>
      <c r="G8181">
        <v>-17321949</v>
      </c>
    </row>
    <row r="8182" spans="1:7">
      <c r="A8182" t="s">
        <v>131</v>
      </c>
      <c r="B8182">
        <v>20250306</v>
      </c>
      <c r="C8182">
        <v>490114</v>
      </c>
      <c r="D8182" t="s">
        <v>6190</v>
      </c>
      <c r="E8182" t="s">
        <v>9048</v>
      </c>
      <c r="F8182">
        <v>39</v>
      </c>
      <c r="G8182">
        <v>2180219</v>
      </c>
    </row>
    <row r="8183" spans="1:7">
      <c r="A8183" t="s">
        <v>131</v>
      </c>
      <c r="B8183">
        <v>20250306</v>
      </c>
      <c r="C8183">
        <v>490114</v>
      </c>
      <c r="D8183" t="s">
        <v>6190</v>
      </c>
      <c r="E8183" t="s">
        <v>8342</v>
      </c>
      <c r="F8183">
        <v>94</v>
      </c>
      <c r="G8183">
        <v>49634316</v>
      </c>
    </row>
    <row r="8184" spans="1:7">
      <c r="A8184" t="s">
        <v>131</v>
      </c>
      <c r="B8184">
        <v>20250306</v>
      </c>
      <c r="C8184">
        <v>490114</v>
      </c>
      <c r="D8184" t="s">
        <v>6190</v>
      </c>
      <c r="E8184" t="s">
        <v>1124</v>
      </c>
      <c r="F8184">
        <v>9</v>
      </c>
      <c r="G8184">
        <v>-134729</v>
      </c>
    </row>
    <row r="8185" spans="1:7">
      <c r="A8185" t="s">
        <v>131</v>
      </c>
      <c r="B8185">
        <v>20250306</v>
      </c>
      <c r="C8185">
        <v>490114</v>
      </c>
      <c r="D8185" t="s">
        <v>6190</v>
      </c>
      <c r="E8185" t="s">
        <v>1186</v>
      </c>
      <c r="F8185">
        <v>153</v>
      </c>
      <c r="G8185">
        <v>24318324</v>
      </c>
    </row>
    <row r="8186" spans="1:7">
      <c r="A8186" t="s">
        <v>131</v>
      </c>
      <c r="B8186">
        <v>20250306</v>
      </c>
      <c r="C8186">
        <v>490114</v>
      </c>
      <c r="D8186" t="s">
        <v>6190</v>
      </c>
      <c r="E8186" t="s">
        <v>1582</v>
      </c>
      <c r="F8186">
        <v>153</v>
      </c>
      <c r="G8186">
        <v>-448856</v>
      </c>
    </row>
    <row r="8187" spans="1:7">
      <c r="A8187" t="s">
        <v>131</v>
      </c>
      <c r="B8187">
        <v>20250306</v>
      </c>
      <c r="C8187">
        <v>490114</v>
      </c>
      <c r="D8187" t="s">
        <v>6190</v>
      </c>
      <c r="E8187" t="s">
        <v>8333</v>
      </c>
      <c r="F8187">
        <v>0</v>
      </c>
      <c r="G8187">
        <v>-407</v>
      </c>
    </row>
    <row r="8188" spans="1:7">
      <c r="A8188" t="s">
        <v>131</v>
      </c>
      <c r="B8188">
        <v>20250306</v>
      </c>
      <c r="C8188">
        <v>490114</v>
      </c>
      <c r="D8188" t="s">
        <v>6190</v>
      </c>
      <c r="E8188" t="s">
        <v>1583</v>
      </c>
      <c r="F8188">
        <v>3</v>
      </c>
      <c r="G8188">
        <v>-174554</v>
      </c>
    </row>
    <row r="8189" spans="1:7">
      <c r="A8189" t="s">
        <v>131</v>
      </c>
      <c r="B8189">
        <v>20250306</v>
      </c>
      <c r="C8189">
        <v>490114</v>
      </c>
      <c r="D8189" t="s">
        <v>6190</v>
      </c>
      <c r="E8189" t="s">
        <v>1207</v>
      </c>
      <c r="F8189">
        <v>0</v>
      </c>
      <c r="G8189">
        <v>-5596</v>
      </c>
    </row>
    <row r="8190" spans="1:7">
      <c r="A8190" t="s">
        <v>131</v>
      </c>
      <c r="B8190">
        <v>20250306</v>
      </c>
      <c r="C8190">
        <v>490114</v>
      </c>
      <c r="D8190" t="s">
        <v>6190</v>
      </c>
      <c r="E8190" t="s">
        <v>8358</v>
      </c>
      <c r="F8190">
        <v>0</v>
      </c>
      <c r="G8190">
        <v>-17691510</v>
      </c>
    </row>
    <row r="8191" spans="1:7">
      <c r="A8191" t="s">
        <v>131</v>
      </c>
      <c r="B8191">
        <v>20250307</v>
      </c>
      <c r="C8191">
        <v>490114</v>
      </c>
      <c r="D8191" t="s">
        <v>6190</v>
      </c>
      <c r="E8191" t="s">
        <v>1184</v>
      </c>
      <c r="F8191">
        <v>0</v>
      </c>
      <c r="G8191">
        <v>-339145</v>
      </c>
    </row>
    <row r="8192" spans="1:7">
      <c r="A8192" t="s">
        <v>131</v>
      </c>
      <c r="B8192">
        <v>20250307</v>
      </c>
      <c r="C8192">
        <v>490114</v>
      </c>
      <c r="D8192" t="s">
        <v>6190</v>
      </c>
      <c r="E8192" t="s">
        <v>1581</v>
      </c>
      <c r="F8192">
        <v>68</v>
      </c>
      <c r="G8192">
        <v>-22081428</v>
      </c>
    </row>
    <row r="8193" spans="1:7">
      <c r="A8193" t="s">
        <v>131</v>
      </c>
      <c r="B8193">
        <v>20250307</v>
      </c>
      <c r="C8193">
        <v>490114</v>
      </c>
      <c r="D8193" t="s">
        <v>6190</v>
      </c>
      <c r="E8193" t="s">
        <v>1085</v>
      </c>
      <c r="F8193">
        <v>0</v>
      </c>
      <c r="G8193">
        <v>-2338410</v>
      </c>
    </row>
    <row r="8194" spans="1:7">
      <c r="A8194" t="s">
        <v>131</v>
      </c>
      <c r="B8194">
        <v>20250307</v>
      </c>
      <c r="C8194">
        <v>490114</v>
      </c>
      <c r="D8194" t="s">
        <v>6190</v>
      </c>
      <c r="E8194" t="s">
        <v>1194</v>
      </c>
      <c r="F8194">
        <v>0</v>
      </c>
      <c r="G8194">
        <v>-57955131</v>
      </c>
    </row>
    <row r="8195" spans="1:7">
      <c r="A8195" t="s">
        <v>131</v>
      </c>
      <c r="B8195">
        <v>20250307</v>
      </c>
      <c r="C8195">
        <v>490114</v>
      </c>
      <c r="D8195" t="s">
        <v>6190</v>
      </c>
      <c r="E8195" t="s">
        <v>1181</v>
      </c>
      <c r="F8195">
        <v>46</v>
      </c>
      <c r="G8195">
        <v>8906696</v>
      </c>
    </row>
    <row r="8196" spans="1:7">
      <c r="A8196" t="s">
        <v>131</v>
      </c>
      <c r="B8196">
        <v>20250307</v>
      </c>
      <c r="C8196">
        <v>490114</v>
      </c>
      <c r="D8196" t="s">
        <v>6190</v>
      </c>
      <c r="E8196" t="s">
        <v>1084</v>
      </c>
      <c r="F8196">
        <v>53</v>
      </c>
      <c r="G8196">
        <v>12592835</v>
      </c>
    </row>
    <row r="8197" spans="1:7">
      <c r="A8197" t="s">
        <v>131</v>
      </c>
      <c r="B8197">
        <v>20250307</v>
      </c>
      <c r="C8197">
        <v>490114</v>
      </c>
      <c r="D8197" t="s">
        <v>6190</v>
      </c>
      <c r="E8197" t="s">
        <v>1035</v>
      </c>
      <c r="F8197">
        <v>494</v>
      </c>
      <c r="G8197">
        <v>11087038</v>
      </c>
    </row>
    <row r="8198" spans="1:7">
      <c r="A8198" t="s">
        <v>131</v>
      </c>
      <c r="B8198">
        <v>20250307</v>
      </c>
      <c r="C8198">
        <v>490114</v>
      </c>
      <c r="D8198" t="s">
        <v>6190</v>
      </c>
      <c r="E8198" t="s">
        <v>1066</v>
      </c>
      <c r="F8198">
        <v>90</v>
      </c>
      <c r="G8198">
        <v>10622723</v>
      </c>
    </row>
    <row r="8199" spans="1:7">
      <c r="A8199" t="s">
        <v>131</v>
      </c>
      <c r="B8199">
        <v>20250307</v>
      </c>
      <c r="C8199">
        <v>490114</v>
      </c>
      <c r="D8199" t="s">
        <v>6190</v>
      </c>
      <c r="E8199" t="s">
        <v>1064</v>
      </c>
      <c r="F8199">
        <v>0</v>
      </c>
      <c r="G8199">
        <v>-771255</v>
      </c>
    </row>
    <row r="8200" spans="1:7">
      <c r="A8200" t="s">
        <v>131</v>
      </c>
      <c r="B8200">
        <v>20250307</v>
      </c>
      <c r="C8200">
        <v>490114</v>
      </c>
      <c r="D8200" t="s">
        <v>6190</v>
      </c>
      <c r="E8200" t="s">
        <v>1092</v>
      </c>
      <c r="F8200">
        <v>0</v>
      </c>
      <c r="G8200">
        <v>-17321949</v>
      </c>
    </row>
    <row r="8201" spans="1:7">
      <c r="A8201" t="s">
        <v>131</v>
      </c>
      <c r="B8201">
        <v>20250307</v>
      </c>
      <c r="C8201">
        <v>490114</v>
      </c>
      <c r="D8201" t="s">
        <v>6190</v>
      </c>
      <c r="E8201" t="s">
        <v>9048</v>
      </c>
      <c r="F8201">
        <v>37</v>
      </c>
      <c r="G8201">
        <v>2180256</v>
      </c>
    </row>
    <row r="8202" spans="1:7">
      <c r="A8202" t="s">
        <v>131</v>
      </c>
      <c r="B8202">
        <v>20250307</v>
      </c>
      <c r="C8202">
        <v>490114</v>
      </c>
      <c r="D8202" t="s">
        <v>6190</v>
      </c>
      <c r="E8202" t="s">
        <v>8342</v>
      </c>
      <c r="F8202">
        <v>90</v>
      </c>
      <c r="G8202">
        <v>49634406</v>
      </c>
    </row>
    <row r="8203" spans="1:7">
      <c r="A8203" t="s">
        <v>131</v>
      </c>
      <c r="B8203">
        <v>20250307</v>
      </c>
      <c r="C8203">
        <v>490114</v>
      </c>
      <c r="D8203" t="s">
        <v>6190</v>
      </c>
      <c r="E8203" t="s">
        <v>1124</v>
      </c>
      <c r="F8203">
        <v>9</v>
      </c>
      <c r="G8203">
        <v>-134720</v>
      </c>
    </row>
    <row r="8204" spans="1:7">
      <c r="A8204" t="s">
        <v>131</v>
      </c>
      <c r="B8204">
        <v>20250307</v>
      </c>
      <c r="C8204">
        <v>490114</v>
      </c>
      <c r="D8204" t="s">
        <v>6190</v>
      </c>
      <c r="E8204" t="s">
        <v>1186</v>
      </c>
      <c r="F8204">
        <v>146</v>
      </c>
      <c r="G8204">
        <v>24318470</v>
      </c>
    </row>
    <row r="8205" spans="1:7">
      <c r="A8205" t="s">
        <v>131</v>
      </c>
      <c r="B8205">
        <v>20250307</v>
      </c>
      <c r="C8205">
        <v>490114</v>
      </c>
      <c r="D8205" t="s">
        <v>6190</v>
      </c>
      <c r="E8205" t="s">
        <v>1582</v>
      </c>
      <c r="F8205">
        <v>146</v>
      </c>
      <c r="G8205">
        <v>-448710</v>
      </c>
    </row>
    <row r="8206" spans="1:7">
      <c r="A8206" t="s">
        <v>131</v>
      </c>
      <c r="B8206">
        <v>20250307</v>
      </c>
      <c r="C8206">
        <v>490114</v>
      </c>
      <c r="D8206" t="s">
        <v>6190</v>
      </c>
      <c r="E8206" t="s">
        <v>8333</v>
      </c>
      <c r="F8206">
        <v>0</v>
      </c>
      <c r="G8206">
        <v>-407</v>
      </c>
    </row>
    <row r="8207" spans="1:7">
      <c r="A8207" t="s">
        <v>131</v>
      </c>
      <c r="B8207">
        <v>20250307</v>
      </c>
      <c r="C8207">
        <v>490114</v>
      </c>
      <c r="D8207" t="s">
        <v>6190</v>
      </c>
      <c r="E8207" t="s">
        <v>1583</v>
      </c>
      <c r="F8207">
        <v>3</v>
      </c>
      <c r="G8207">
        <v>-174551</v>
      </c>
    </row>
    <row r="8208" spans="1:7">
      <c r="A8208" t="s">
        <v>131</v>
      </c>
      <c r="B8208">
        <v>20250307</v>
      </c>
      <c r="C8208">
        <v>490114</v>
      </c>
      <c r="D8208" t="s">
        <v>6190</v>
      </c>
      <c r="E8208" t="s">
        <v>1207</v>
      </c>
      <c r="F8208">
        <v>0</v>
      </c>
      <c r="G8208">
        <v>-5596</v>
      </c>
    </row>
    <row r="8209" spans="1:7">
      <c r="A8209" t="s">
        <v>131</v>
      </c>
      <c r="B8209">
        <v>20250307</v>
      </c>
      <c r="C8209">
        <v>490114</v>
      </c>
      <c r="D8209" t="s">
        <v>6190</v>
      </c>
      <c r="E8209" t="s">
        <v>8358</v>
      </c>
      <c r="F8209">
        <v>0</v>
      </c>
      <c r="G8209">
        <v>-17691510</v>
      </c>
    </row>
    <row r="8210" spans="1:7">
      <c r="A8210" t="s">
        <v>131</v>
      </c>
      <c r="B8210">
        <v>20250308</v>
      </c>
      <c r="C8210">
        <v>490114</v>
      </c>
      <c r="D8210" t="s">
        <v>6190</v>
      </c>
      <c r="E8210" t="s">
        <v>1184</v>
      </c>
      <c r="F8210">
        <v>0</v>
      </c>
      <c r="G8210">
        <v>-339145</v>
      </c>
    </row>
    <row r="8211" spans="1:7">
      <c r="A8211" t="s">
        <v>131</v>
      </c>
      <c r="B8211">
        <v>20250308</v>
      </c>
      <c r="C8211">
        <v>490114</v>
      </c>
      <c r="D8211" t="s">
        <v>6190</v>
      </c>
      <c r="E8211" t="s">
        <v>1581</v>
      </c>
      <c r="F8211">
        <v>68</v>
      </c>
      <c r="G8211">
        <v>-22081360</v>
      </c>
    </row>
    <row r="8212" spans="1:7">
      <c r="A8212" t="s">
        <v>131</v>
      </c>
      <c r="B8212">
        <v>20250308</v>
      </c>
      <c r="C8212">
        <v>490114</v>
      </c>
      <c r="D8212" t="s">
        <v>6190</v>
      </c>
      <c r="E8212" t="s">
        <v>1085</v>
      </c>
      <c r="F8212">
        <v>0</v>
      </c>
      <c r="G8212">
        <v>-2338410</v>
      </c>
    </row>
    <row r="8213" spans="1:7">
      <c r="A8213" t="s">
        <v>131</v>
      </c>
      <c r="B8213">
        <v>20250308</v>
      </c>
      <c r="C8213">
        <v>490114</v>
      </c>
      <c r="D8213" t="s">
        <v>6190</v>
      </c>
      <c r="E8213" t="s">
        <v>1194</v>
      </c>
      <c r="F8213">
        <v>0</v>
      </c>
      <c r="G8213">
        <v>-57955131</v>
      </c>
    </row>
    <row r="8214" spans="1:7">
      <c r="A8214" t="s">
        <v>131</v>
      </c>
      <c r="B8214">
        <v>20250308</v>
      </c>
      <c r="C8214">
        <v>490114</v>
      </c>
      <c r="D8214" t="s">
        <v>6190</v>
      </c>
      <c r="E8214" t="s">
        <v>1181</v>
      </c>
      <c r="F8214">
        <v>46</v>
      </c>
      <c r="G8214">
        <v>8906742</v>
      </c>
    </row>
    <row r="8215" spans="1:7">
      <c r="A8215" t="s">
        <v>131</v>
      </c>
      <c r="B8215">
        <v>20250308</v>
      </c>
      <c r="C8215">
        <v>490114</v>
      </c>
      <c r="D8215" t="s">
        <v>6190</v>
      </c>
      <c r="E8215" t="s">
        <v>1084</v>
      </c>
      <c r="F8215">
        <v>53</v>
      </c>
      <c r="G8215">
        <v>12592888</v>
      </c>
    </row>
    <row r="8216" spans="1:7">
      <c r="A8216" t="s">
        <v>131</v>
      </c>
      <c r="B8216">
        <v>20250308</v>
      </c>
      <c r="C8216">
        <v>490114</v>
      </c>
      <c r="D8216" t="s">
        <v>6190</v>
      </c>
      <c r="E8216" t="s">
        <v>1035</v>
      </c>
      <c r="F8216">
        <v>494</v>
      </c>
      <c r="G8216">
        <v>11087532</v>
      </c>
    </row>
    <row r="8217" spans="1:7">
      <c r="A8217" t="s">
        <v>131</v>
      </c>
      <c r="B8217">
        <v>20250308</v>
      </c>
      <c r="C8217">
        <v>490114</v>
      </c>
      <c r="D8217" t="s">
        <v>6190</v>
      </c>
      <c r="E8217" t="s">
        <v>1066</v>
      </c>
      <c r="F8217">
        <v>90</v>
      </c>
      <c r="G8217">
        <v>10622813</v>
      </c>
    </row>
    <row r="8218" spans="1:7">
      <c r="A8218" t="s">
        <v>131</v>
      </c>
      <c r="B8218">
        <v>20250308</v>
      </c>
      <c r="C8218">
        <v>490114</v>
      </c>
      <c r="D8218" t="s">
        <v>6190</v>
      </c>
      <c r="E8218" t="s">
        <v>1064</v>
      </c>
      <c r="F8218">
        <v>0</v>
      </c>
      <c r="G8218">
        <v>-771255</v>
      </c>
    </row>
    <row r="8219" spans="1:7">
      <c r="A8219" t="s">
        <v>131</v>
      </c>
      <c r="B8219">
        <v>20250308</v>
      </c>
      <c r="C8219">
        <v>490114</v>
      </c>
      <c r="D8219" t="s">
        <v>6190</v>
      </c>
      <c r="E8219" t="s">
        <v>1092</v>
      </c>
      <c r="F8219">
        <v>0</v>
      </c>
      <c r="G8219">
        <v>-17321949</v>
      </c>
    </row>
    <row r="8220" spans="1:7">
      <c r="A8220" t="s">
        <v>131</v>
      </c>
      <c r="B8220">
        <v>20250308</v>
      </c>
      <c r="C8220">
        <v>490114</v>
      </c>
      <c r="D8220" t="s">
        <v>6190</v>
      </c>
      <c r="E8220" t="s">
        <v>9048</v>
      </c>
      <c r="F8220">
        <v>37</v>
      </c>
      <c r="G8220">
        <v>2180293</v>
      </c>
    </row>
    <row r="8221" spans="1:7">
      <c r="A8221" t="s">
        <v>131</v>
      </c>
      <c r="B8221">
        <v>20250308</v>
      </c>
      <c r="C8221">
        <v>490114</v>
      </c>
      <c r="D8221" t="s">
        <v>6190</v>
      </c>
      <c r="E8221" t="s">
        <v>8342</v>
      </c>
      <c r="F8221">
        <v>90</v>
      </c>
      <c r="G8221">
        <v>49634496</v>
      </c>
    </row>
    <row r="8222" spans="1:7">
      <c r="A8222" t="s">
        <v>131</v>
      </c>
      <c r="B8222">
        <v>20250308</v>
      </c>
      <c r="C8222">
        <v>490114</v>
      </c>
      <c r="D8222" t="s">
        <v>6190</v>
      </c>
      <c r="E8222" t="s">
        <v>1124</v>
      </c>
      <c r="F8222">
        <v>9</v>
      </c>
      <c r="G8222">
        <v>-134711</v>
      </c>
    </row>
    <row r="8223" spans="1:7">
      <c r="A8223" t="s">
        <v>131</v>
      </c>
      <c r="B8223">
        <v>20250308</v>
      </c>
      <c r="C8223">
        <v>490114</v>
      </c>
      <c r="D8223" t="s">
        <v>6190</v>
      </c>
      <c r="E8223" t="s">
        <v>1186</v>
      </c>
      <c r="F8223">
        <v>146</v>
      </c>
      <c r="G8223">
        <v>24318616</v>
      </c>
    </row>
    <row r="8224" spans="1:7">
      <c r="A8224" t="s">
        <v>131</v>
      </c>
      <c r="B8224">
        <v>20250308</v>
      </c>
      <c r="C8224">
        <v>490114</v>
      </c>
      <c r="D8224" t="s">
        <v>6190</v>
      </c>
      <c r="E8224" t="s">
        <v>1582</v>
      </c>
      <c r="F8224">
        <v>146</v>
      </c>
      <c r="G8224">
        <v>-448564</v>
      </c>
    </row>
    <row r="8225" spans="1:7">
      <c r="A8225" t="s">
        <v>131</v>
      </c>
      <c r="B8225">
        <v>20250308</v>
      </c>
      <c r="C8225">
        <v>490114</v>
      </c>
      <c r="D8225" t="s">
        <v>6190</v>
      </c>
      <c r="E8225" t="s">
        <v>8333</v>
      </c>
      <c r="F8225">
        <v>0</v>
      </c>
      <c r="G8225">
        <v>-407</v>
      </c>
    </row>
    <row r="8226" spans="1:7">
      <c r="A8226" t="s">
        <v>131</v>
      </c>
      <c r="B8226">
        <v>20250308</v>
      </c>
      <c r="C8226">
        <v>490114</v>
      </c>
      <c r="D8226" t="s">
        <v>6190</v>
      </c>
      <c r="E8226" t="s">
        <v>1583</v>
      </c>
      <c r="F8226">
        <v>3</v>
      </c>
      <c r="G8226">
        <v>-174548</v>
      </c>
    </row>
    <row r="8227" spans="1:7">
      <c r="A8227" t="s">
        <v>131</v>
      </c>
      <c r="B8227">
        <v>20250308</v>
      </c>
      <c r="C8227">
        <v>490114</v>
      </c>
      <c r="D8227" t="s">
        <v>6190</v>
      </c>
      <c r="E8227" t="s">
        <v>1207</v>
      </c>
      <c r="F8227">
        <v>0</v>
      </c>
      <c r="G8227">
        <v>-5596</v>
      </c>
    </row>
    <row r="8228" spans="1:7">
      <c r="A8228" t="s">
        <v>131</v>
      </c>
      <c r="B8228">
        <v>20250308</v>
      </c>
      <c r="C8228">
        <v>490114</v>
      </c>
      <c r="D8228" t="s">
        <v>6190</v>
      </c>
      <c r="E8228" t="s">
        <v>8358</v>
      </c>
      <c r="F8228">
        <v>0</v>
      </c>
      <c r="G8228">
        <v>-17691510</v>
      </c>
    </row>
    <row r="8229" spans="1:7">
      <c r="A8229" t="s">
        <v>131</v>
      </c>
      <c r="B8229">
        <v>20250309</v>
      </c>
      <c r="C8229">
        <v>490114</v>
      </c>
      <c r="D8229" t="s">
        <v>6190</v>
      </c>
      <c r="E8229" t="s">
        <v>1184</v>
      </c>
      <c r="F8229">
        <v>0</v>
      </c>
      <c r="G8229">
        <v>-339145</v>
      </c>
    </row>
    <row r="8230" spans="1:7">
      <c r="A8230" t="s">
        <v>131</v>
      </c>
      <c r="B8230">
        <v>20250309</v>
      </c>
      <c r="C8230">
        <v>490114</v>
      </c>
      <c r="D8230" t="s">
        <v>6190</v>
      </c>
      <c r="E8230" t="s">
        <v>1581</v>
      </c>
      <c r="F8230">
        <v>68</v>
      </c>
      <c r="G8230">
        <v>-22081292</v>
      </c>
    </row>
    <row r="8231" spans="1:7">
      <c r="A8231" t="s">
        <v>131</v>
      </c>
      <c r="B8231">
        <v>20250309</v>
      </c>
      <c r="C8231">
        <v>490114</v>
      </c>
      <c r="D8231" t="s">
        <v>6190</v>
      </c>
      <c r="E8231" t="s">
        <v>1085</v>
      </c>
      <c r="F8231">
        <v>0</v>
      </c>
      <c r="G8231">
        <v>-2338410</v>
      </c>
    </row>
    <row r="8232" spans="1:7">
      <c r="A8232" t="s">
        <v>131</v>
      </c>
      <c r="B8232">
        <v>20250309</v>
      </c>
      <c r="C8232">
        <v>490114</v>
      </c>
      <c r="D8232" t="s">
        <v>6190</v>
      </c>
      <c r="E8232" t="s">
        <v>1194</v>
      </c>
      <c r="F8232">
        <v>0</v>
      </c>
      <c r="G8232">
        <v>-57955131</v>
      </c>
    </row>
    <row r="8233" spans="1:7">
      <c r="A8233" t="s">
        <v>131</v>
      </c>
      <c r="B8233">
        <v>20250309</v>
      </c>
      <c r="C8233">
        <v>490114</v>
      </c>
      <c r="D8233" t="s">
        <v>6190</v>
      </c>
      <c r="E8233" t="s">
        <v>1181</v>
      </c>
      <c r="F8233">
        <v>46</v>
      </c>
      <c r="G8233">
        <v>8906788</v>
      </c>
    </row>
    <row r="8234" spans="1:7">
      <c r="A8234" t="s">
        <v>131</v>
      </c>
      <c r="B8234">
        <v>20250309</v>
      </c>
      <c r="C8234">
        <v>490114</v>
      </c>
      <c r="D8234" t="s">
        <v>6190</v>
      </c>
      <c r="E8234" t="s">
        <v>1084</v>
      </c>
      <c r="F8234">
        <v>53</v>
      </c>
      <c r="G8234">
        <v>12592941</v>
      </c>
    </row>
    <row r="8235" spans="1:7">
      <c r="A8235" t="s">
        <v>131</v>
      </c>
      <c r="B8235">
        <v>20250309</v>
      </c>
      <c r="C8235">
        <v>490114</v>
      </c>
      <c r="D8235" t="s">
        <v>6190</v>
      </c>
      <c r="E8235" t="s">
        <v>1035</v>
      </c>
      <c r="F8235">
        <v>494</v>
      </c>
      <c r="G8235">
        <v>11088026</v>
      </c>
    </row>
    <row r="8236" spans="1:7">
      <c r="A8236" t="s">
        <v>131</v>
      </c>
      <c r="B8236">
        <v>20250309</v>
      </c>
      <c r="C8236">
        <v>490114</v>
      </c>
      <c r="D8236" t="s">
        <v>6190</v>
      </c>
      <c r="E8236" t="s">
        <v>1066</v>
      </c>
      <c r="F8236">
        <v>90</v>
      </c>
      <c r="G8236">
        <v>10622903</v>
      </c>
    </row>
    <row r="8237" spans="1:7">
      <c r="A8237" t="s">
        <v>131</v>
      </c>
      <c r="B8237">
        <v>20250309</v>
      </c>
      <c r="C8237">
        <v>490114</v>
      </c>
      <c r="D8237" t="s">
        <v>6190</v>
      </c>
      <c r="E8237" t="s">
        <v>1064</v>
      </c>
      <c r="F8237">
        <v>0</v>
      </c>
      <c r="G8237">
        <v>-771255</v>
      </c>
    </row>
    <row r="8238" spans="1:7">
      <c r="A8238" t="s">
        <v>131</v>
      </c>
      <c r="B8238">
        <v>20250309</v>
      </c>
      <c r="C8238">
        <v>490114</v>
      </c>
      <c r="D8238" t="s">
        <v>6190</v>
      </c>
      <c r="E8238" t="s">
        <v>1092</v>
      </c>
      <c r="F8238">
        <v>0</v>
      </c>
      <c r="G8238">
        <v>-17321949</v>
      </c>
    </row>
    <row r="8239" spans="1:7">
      <c r="A8239" t="s">
        <v>131</v>
      </c>
      <c r="B8239">
        <v>20250309</v>
      </c>
      <c r="C8239">
        <v>490114</v>
      </c>
      <c r="D8239" t="s">
        <v>6190</v>
      </c>
      <c r="E8239" t="s">
        <v>9048</v>
      </c>
      <c r="F8239">
        <v>37</v>
      </c>
      <c r="G8239">
        <v>2180330</v>
      </c>
    </row>
    <row r="8240" spans="1:7">
      <c r="A8240" t="s">
        <v>131</v>
      </c>
      <c r="B8240">
        <v>20250309</v>
      </c>
      <c r="C8240">
        <v>490114</v>
      </c>
      <c r="D8240" t="s">
        <v>6190</v>
      </c>
      <c r="E8240" t="s">
        <v>8342</v>
      </c>
      <c r="F8240">
        <v>90</v>
      </c>
      <c r="G8240">
        <v>49634586</v>
      </c>
    </row>
    <row r="8241" spans="1:7">
      <c r="A8241" t="s">
        <v>131</v>
      </c>
      <c r="B8241">
        <v>20250309</v>
      </c>
      <c r="C8241">
        <v>490114</v>
      </c>
      <c r="D8241" t="s">
        <v>6190</v>
      </c>
      <c r="E8241" t="s">
        <v>1124</v>
      </c>
      <c r="F8241">
        <v>9</v>
      </c>
      <c r="G8241">
        <v>-134702</v>
      </c>
    </row>
    <row r="8242" spans="1:7">
      <c r="A8242" t="s">
        <v>131</v>
      </c>
      <c r="B8242">
        <v>20250309</v>
      </c>
      <c r="C8242">
        <v>490114</v>
      </c>
      <c r="D8242" t="s">
        <v>6190</v>
      </c>
      <c r="E8242" t="s">
        <v>1186</v>
      </c>
      <c r="F8242">
        <v>146</v>
      </c>
      <c r="G8242">
        <v>24318762</v>
      </c>
    </row>
    <row r="8243" spans="1:7">
      <c r="A8243" t="s">
        <v>131</v>
      </c>
      <c r="B8243">
        <v>20250309</v>
      </c>
      <c r="C8243">
        <v>490114</v>
      </c>
      <c r="D8243" t="s">
        <v>6190</v>
      </c>
      <c r="E8243" t="s">
        <v>1582</v>
      </c>
      <c r="F8243">
        <v>146</v>
      </c>
      <c r="G8243">
        <v>-448418</v>
      </c>
    </row>
    <row r="8244" spans="1:7">
      <c r="A8244" t="s">
        <v>131</v>
      </c>
      <c r="B8244">
        <v>20250309</v>
      </c>
      <c r="C8244">
        <v>490114</v>
      </c>
      <c r="D8244" t="s">
        <v>6190</v>
      </c>
      <c r="E8244" t="s">
        <v>8333</v>
      </c>
      <c r="F8244">
        <v>0</v>
      </c>
      <c r="G8244">
        <v>-407</v>
      </c>
    </row>
    <row r="8245" spans="1:7">
      <c r="A8245" t="s">
        <v>131</v>
      </c>
      <c r="B8245">
        <v>20250309</v>
      </c>
      <c r="C8245">
        <v>490114</v>
      </c>
      <c r="D8245" t="s">
        <v>6190</v>
      </c>
      <c r="E8245" t="s">
        <v>1583</v>
      </c>
      <c r="F8245">
        <v>3</v>
      </c>
      <c r="G8245">
        <v>-174545</v>
      </c>
    </row>
    <row r="8246" spans="1:7">
      <c r="A8246" t="s">
        <v>131</v>
      </c>
      <c r="B8246">
        <v>20250309</v>
      </c>
      <c r="C8246">
        <v>490114</v>
      </c>
      <c r="D8246" t="s">
        <v>6190</v>
      </c>
      <c r="E8246" t="s">
        <v>1207</v>
      </c>
      <c r="F8246">
        <v>0</v>
      </c>
      <c r="G8246">
        <v>-5596</v>
      </c>
    </row>
    <row r="8247" spans="1:7">
      <c r="A8247" t="s">
        <v>131</v>
      </c>
      <c r="B8247">
        <v>20250309</v>
      </c>
      <c r="C8247">
        <v>490114</v>
      </c>
      <c r="D8247" t="s">
        <v>6190</v>
      </c>
      <c r="E8247" t="s">
        <v>8358</v>
      </c>
      <c r="F8247">
        <v>0</v>
      </c>
      <c r="G8247">
        <v>-17691510</v>
      </c>
    </row>
    <row r="8248" spans="1:7">
      <c r="A8248" t="s">
        <v>131</v>
      </c>
      <c r="B8248">
        <v>20250310</v>
      </c>
      <c r="C8248">
        <v>490114</v>
      </c>
      <c r="D8248" t="s">
        <v>6190</v>
      </c>
      <c r="E8248" t="s">
        <v>1184</v>
      </c>
      <c r="F8248">
        <v>0</v>
      </c>
      <c r="G8248">
        <v>-339145</v>
      </c>
    </row>
    <row r="8249" spans="1:7">
      <c r="A8249" t="s">
        <v>131</v>
      </c>
      <c r="B8249">
        <v>20250310</v>
      </c>
      <c r="C8249">
        <v>490114</v>
      </c>
      <c r="D8249" t="s">
        <v>6190</v>
      </c>
      <c r="E8249" t="s">
        <v>1581</v>
      </c>
      <c r="F8249">
        <v>68</v>
      </c>
      <c r="G8249">
        <v>-22081224</v>
      </c>
    </row>
    <row r="8250" spans="1:7">
      <c r="A8250" t="s">
        <v>131</v>
      </c>
      <c r="B8250">
        <v>20250310</v>
      </c>
      <c r="C8250">
        <v>490114</v>
      </c>
      <c r="D8250" t="s">
        <v>6190</v>
      </c>
      <c r="E8250" t="s">
        <v>1085</v>
      </c>
      <c r="F8250">
        <v>0</v>
      </c>
      <c r="G8250">
        <v>-2338410</v>
      </c>
    </row>
    <row r="8251" spans="1:7">
      <c r="A8251" t="s">
        <v>131</v>
      </c>
      <c r="B8251">
        <v>20250310</v>
      </c>
      <c r="C8251">
        <v>490114</v>
      </c>
      <c r="D8251" t="s">
        <v>6190</v>
      </c>
      <c r="E8251" t="s">
        <v>1194</v>
      </c>
      <c r="F8251">
        <v>0</v>
      </c>
      <c r="G8251">
        <v>-57955131</v>
      </c>
    </row>
    <row r="8252" spans="1:7">
      <c r="A8252" t="s">
        <v>131</v>
      </c>
      <c r="B8252">
        <v>20250310</v>
      </c>
      <c r="C8252">
        <v>490114</v>
      </c>
      <c r="D8252" t="s">
        <v>6190</v>
      </c>
      <c r="E8252" t="s">
        <v>1181</v>
      </c>
      <c r="F8252">
        <v>47</v>
      </c>
      <c r="G8252">
        <v>8906835</v>
      </c>
    </row>
    <row r="8253" spans="1:7">
      <c r="A8253" t="s">
        <v>131</v>
      </c>
      <c r="B8253">
        <v>20250310</v>
      </c>
      <c r="C8253">
        <v>490114</v>
      </c>
      <c r="D8253" t="s">
        <v>6190</v>
      </c>
      <c r="E8253" t="s">
        <v>1084</v>
      </c>
      <c r="F8253">
        <v>53</v>
      </c>
      <c r="G8253">
        <v>12592994</v>
      </c>
    </row>
    <row r="8254" spans="1:7">
      <c r="A8254" t="s">
        <v>131</v>
      </c>
      <c r="B8254">
        <v>20250310</v>
      </c>
      <c r="C8254">
        <v>490114</v>
      </c>
      <c r="D8254" t="s">
        <v>6190</v>
      </c>
      <c r="E8254" t="s">
        <v>1035</v>
      </c>
      <c r="F8254">
        <v>497</v>
      </c>
      <c r="G8254">
        <v>11088523</v>
      </c>
    </row>
    <row r="8255" spans="1:7">
      <c r="A8255" t="s">
        <v>131</v>
      </c>
      <c r="B8255">
        <v>20250310</v>
      </c>
      <c r="C8255">
        <v>490114</v>
      </c>
      <c r="D8255" t="s">
        <v>6190</v>
      </c>
      <c r="E8255" t="s">
        <v>1066</v>
      </c>
      <c r="F8255">
        <v>90</v>
      </c>
      <c r="G8255">
        <v>10622993</v>
      </c>
    </row>
    <row r="8256" spans="1:7">
      <c r="A8256" t="s">
        <v>131</v>
      </c>
      <c r="B8256">
        <v>20250310</v>
      </c>
      <c r="C8256">
        <v>490114</v>
      </c>
      <c r="D8256" t="s">
        <v>6190</v>
      </c>
      <c r="E8256" t="s">
        <v>1064</v>
      </c>
      <c r="F8256">
        <v>0</v>
      </c>
      <c r="G8256">
        <v>-771255</v>
      </c>
    </row>
    <row r="8257" spans="1:7">
      <c r="A8257" t="s">
        <v>131</v>
      </c>
      <c r="B8257">
        <v>20250310</v>
      </c>
      <c r="C8257">
        <v>490114</v>
      </c>
      <c r="D8257" t="s">
        <v>6190</v>
      </c>
      <c r="E8257" t="s">
        <v>1092</v>
      </c>
      <c r="F8257">
        <v>0</v>
      </c>
      <c r="G8257">
        <v>-17321949</v>
      </c>
    </row>
    <row r="8258" spans="1:7">
      <c r="A8258" t="s">
        <v>131</v>
      </c>
      <c r="B8258">
        <v>20250310</v>
      </c>
      <c r="C8258">
        <v>490114</v>
      </c>
      <c r="D8258" t="s">
        <v>6190</v>
      </c>
      <c r="E8258" t="s">
        <v>9048</v>
      </c>
      <c r="F8258">
        <v>37</v>
      </c>
      <c r="G8258">
        <v>2180367</v>
      </c>
    </row>
    <row r="8259" spans="1:7">
      <c r="A8259" t="s">
        <v>131</v>
      </c>
      <c r="B8259">
        <v>20250310</v>
      </c>
      <c r="C8259">
        <v>490114</v>
      </c>
      <c r="D8259" t="s">
        <v>6190</v>
      </c>
      <c r="E8259" t="s">
        <v>8342</v>
      </c>
      <c r="F8259">
        <v>90</v>
      </c>
      <c r="G8259">
        <v>49634676</v>
      </c>
    </row>
    <row r="8260" spans="1:7">
      <c r="A8260" t="s">
        <v>131</v>
      </c>
      <c r="B8260">
        <v>20250310</v>
      </c>
      <c r="C8260">
        <v>490114</v>
      </c>
      <c r="D8260" t="s">
        <v>6190</v>
      </c>
      <c r="E8260" t="s">
        <v>1124</v>
      </c>
      <c r="F8260">
        <v>9</v>
      </c>
      <c r="G8260">
        <v>-134693</v>
      </c>
    </row>
    <row r="8261" spans="1:7">
      <c r="A8261" t="s">
        <v>131</v>
      </c>
      <c r="B8261">
        <v>20250310</v>
      </c>
      <c r="C8261">
        <v>490114</v>
      </c>
      <c r="D8261" t="s">
        <v>6190</v>
      </c>
      <c r="E8261" t="s">
        <v>1186</v>
      </c>
      <c r="F8261">
        <v>147</v>
      </c>
      <c r="G8261">
        <v>24318909</v>
      </c>
    </row>
    <row r="8262" spans="1:7">
      <c r="A8262" t="s">
        <v>131</v>
      </c>
      <c r="B8262">
        <v>20250310</v>
      </c>
      <c r="C8262">
        <v>490114</v>
      </c>
      <c r="D8262" t="s">
        <v>6190</v>
      </c>
      <c r="E8262" t="s">
        <v>1582</v>
      </c>
      <c r="F8262">
        <v>147</v>
      </c>
      <c r="G8262">
        <v>-448271</v>
      </c>
    </row>
    <row r="8263" spans="1:7">
      <c r="A8263" t="s">
        <v>131</v>
      </c>
      <c r="B8263">
        <v>20250310</v>
      </c>
      <c r="C8263">
        <v>490114</v>
      </c>
      <c r="D8263" t="s">
        <v>6190</v>
      </c>
      <c r="E8263" t="s">
        <v>8333</v>
      </c>
      <c r="F8263">
        <v>0</v>
      </c>
      <c r="G8263">
        <v>-407</v>
      </c>
    </row>
    <row r="8264" spans="1:7">
      <c r="A8264" t="s">
        <v>131</v>
      </c>
      <c r="B8264">
        <v>20250310</v>
      </c>
      <c r="C8264">
        <v>490114</v>
      </c>
      <c r="D8264" t="s">
        <v>6190</v>
      </c>
      <c r="E8264" t="s">
        <v>1583</v>
      </c>
      <c r="F8264">
        <v>3</v>
      </c>
      <c r="G8264">
        <v>-174542</v>
      </c>
    </row>
    <row r="8265" spans="1:7">
      <c r="A8265" t="s">
        <v>131</v>
      </c>
      <c r="B8265">
        <v>20250310</v>
      </c>
      <c r="C8265">
        <v>490114</v>
      </c>
      <c r="D8265" t="s">
        <v>6190</v>
      </c>
      <c r="E8265" t="s">
        <v>1207</v>
      </c>
      <c r="F8265">
        <v>0</v>
      </c>
      <c r="G8265">
        <v>-5596</v>
      </c>
    </row>
    <row r="8266" spans="1:7">
      <c r="A8266" t="s">
        <v>131</v>
      </c>
      <c r="B8266">
        <v>20250310</v>
      </c>
      <c r="C8266">
        <v>490114</v>
      </c>
      <c r="D8266" t="s">
        <v>6190</v>
      </c>
      <c r="E8266" t="s">
        <v>8358</v>
      </c>
      <c r="F8266">
        <v>0</v>
      </c>
      <c r="G8266">
        <v>-17691510</v>
      </c>
    </row>
    <row r="8267" spans="1:7">
      <c r="A8267" t="s">
        <v>131</v>
      </c>
      <c r="B8267">
        <v>20250311</v>
      </c>
      <c r="C8267">
        <v>490114</v>
      </c>
      <c r="D8267" t="s">
        <v>6190</v>
      </c>
      <c r="E8267" t="s">
        <v>1184</v>
      </c>
      <c r="F8267">
        <v>0</v>
      </c>
      <c r="G8267">
        <v>-339145</v>
      </c>
    </row>
    <row r="8268" spans="1:7">
      <c r="A8268" t="s">
        <v>131</v>
      </c>
      <c r="B8268">
        <v>20250311</v>
      </c>
      <c r="C8268">
        <v>490114</v>
      </c>
      <c r="D8268" t="s">
        <v>6190</v>
      </c>
      <c r="E8268" t="s">
        <v>1581</v>
      </c>
      <c r="F8268">
        <v>67</v>
      </c>
      <c r="G8268">
        <v>-22081157</v>
      </c>
    </row>
    <row r="8269" spans="1:7">
      <c r="A8269" t="s">
        <v>131</v>
      </c>
      <c r="B8269">
        <v>20250311</v>
      </c>
      <c r="C8269">
        <v>490114</v>
      </c>
      <c r="D8269" t="s">
        <v>6190</v>
      </c>
      <c r="E8269" t="s">
        <v>1085</v>
      </c>
      <c r="F8269">
        <v>0</v>
      </c>
      <c r="G8269">
        <v>-2338410</v>
      </c>
    </row>
    <row r="8270" spans="1:7">
      <c r="A8270" t="s">
        <v>131</v>
      </c>
      <c r="B8270">
        <v>20250311</v>
      </c>
      <c r="C8270">
        <v>490114</v>
      </c>
      <c r="D8270" t="s">
        <v>6190</v>
      </c>
      <c r="E8270" t="s">
        <v>1194</v>
      </c>
      <c r="F8270">
        <v>0</v>
      </c>
      <c r="G8270">
        <v>-57955131</v>
      </c>
    </row>
    <row r="8271" spans="1:7">
      <c r="A8271" t="s">
        <v>131</v>
      </c>
      <c r="B8271">
        <v>20250311</v>
      </c>
      <c r="C8271">
        <v>490114</v>
      </c>
      <c r="D8271" t="s">
        <v>6190</v>
      </c>
      <c r="E8271" t="s">
        <v>1181</v>
      </c>
      <c r="F8271">
        <v>45</v>
      </c>
      <c r="G8271">
        <v>8906880</v>
      </c>
    </row>
    <row r="8272" spans="1:7">
      <c r="A8272" t="s">
        <v>131</v>
      </c>
      <c r="B8272">
        <v>20250311</v>
      </c>
      <c r="C8272">
        <v>490114</v>
      </c>
      <c r="D8272" t="s">
        <v>6190</v>
      </c>
      <c r="E8272" t="s">
        <v>1084</v>
      </c>
      <c r="F8272">
        <v>51</v>
      </c>
      <c r="G8272">
        <v>12593045</v>
      </c>
    </row>
    <row r="8273" spans="1:7">
      <c r="A8273" t="s">
        <v>131</v>
      </c>
      <c r="B8273">
        <v>20250311</v>
      </c>
      <c r="C8273">
        <v>490114</v>
      </c>
      <c r="D8273" t="s">
        <v>6190</v>
      </c>
      <c r="E8273" t="s">
        <v>1035</v>
      </c>
      <c r="F8273">
        <v>485</v>
      </c>
      <c r="G8273">
        <v>11089008</v>
      </c>
    </row>
    <row r="8274" spans="1:7">
      <c r="A8274" t="s">
        <v>131</v>
      </c>
      <c r="B8274">
        <v>20250311</v>
      </c>
      <c r="C8274">
        <v>490114</v>
      </c>
      <c r="D8274" t="s">
        <v>6190</v>
      </c>
      <c r="E8274" t="s">
        <v>1066</v>
      </c>
      <c r="F8274">
        <v>88</v>
      </c>
      <c r="G8274">
        <v>10623081</v>
      </c>
    </row>
    <row r="8275" spans="1:7">
      <c r="A8275" t="s">
        <v>131</v>
      </c>
      <c r="B8275">
        <v>20250311</v>
      </c>
      <c r="C8275">
        <v>490114</v>
      </c>
      <c r="D8275" t="s">
        <v>6190</v>
      </c>
      <c r="E8275" t="s">
        <v>1064</v>
      </c>
      <c r="F8275">
        <v>0</v>
      </c>
      <c r="G8275">
        <v>-771255</v>
      </c>
    </row>
    <row r="8276" spans="1:7">
      <c r="A8276" t="s">
        <v>131</v>
      </c>
      <c r="B8276">
        <v>20250311</v>
      </c>
      <c r="C8276">
        <v>490114</v>
      </c>
      <c r="D8276" t="s">
        <v>6190</v>
      </c>
      <c r="E8276" t="s">
        <v>1092</v>
      </c>
      <c r="F8276">
        <v>0</v>
      </c>
      <c r="G8276">
        <v>-17321949</v>
      </c>
    </row>
    <row r="8277" spans="1:7">
      <c r="A8277" t="s">
        <v>131</v>
      </c>
      <c r="B8277">
        <v>20250311</v>
      </c>
      <c r="C8277">
        <v>490114</v>
      </c>
      <c r="D8277" t="s">
        <v>6190</v>
      </c>
      <c r="E8277" t="s">
        <v>9048</v>
      </c>
      <c r="F8277">
        <v>36</v>
      </c>
      <c r="G8277">
        <v>2180403</v>
      </c>
    </row>
    <row r="8278" spans="1:7">
      <c r="A8278" t="s">
        <v>131</v>
      </c>
      <c r="B8278">
        <v>20250311</v>
      </c>
      <c r="C8278">
        <v>490114</v>
      </c>
      <c r="D8278" t="s">
        <v>6190</v>
      </c>
      <c r="E8278" t="s">
        <v>8342</v>
      </c>
      <c r="F8278">
        <v>88</v>
      </c>
      <c r="G8278">
        <v>49634764</v>
      </c>
    </row>
    <row r="8279" spans="1:7">
      <c r="A8279" t="s">
        <v>131</v>
      </c>
      <c r="B8279">
        <v>20250311</v>
      </c>
      <c r="C8279">
        <v>490114</v>
      </c>
      <c r="D8279" t="s">
        <v>6190</v>
      </c>
      <c r="E8279" t="s">
        <v>1124</v>
      </c>
      <c r="F8279">
        <v>9</v>
      </c>
      <c r="G8279">
        <v>-134684</v>
      </c>
    </row>
    <row r="8280" spans="1:7">
      <c r="A8280" t="s">
        <v>131</v>
      </c>
      <c r="B8280">
        <v>20250311</v>
      </c>
      <c r="C8280">
        <v>490114</v>
      </c>
      <c r="D8280" t="s">
        <v>6190</v>
      </c>
      <c r="E8280" t="s">
        <v>1186</v>
      </c>
      <c r="F8280">
        <v>143</v>
      </c>
      <c r="G8280">
        <v>24319052</v>
      </c>
    </row>
    <row r="8281" spans="1:7">
      <c r="A8281" t="s">
        <v>131</v>
      </c>
      <c r="B8281">
        <v>20250311</v>
      </c>
      <c r="C8281">
        <v>490114</v>
      </c>
      <c r="D8281" t="s">
        <v>6190</v>
      </c>
      <c r="E8281" t="s">
        <v>1582</v>
      </c>
      <c r="F8281">
        <v>143</v>
      </c>
      <c r="G8281">
        <v>-448128</v>
      </c>
    </row>
    <row r="8282" spans="1:7">
      <c r="A8282" t="s">
        <v>131</v>
      </c>
      <c r="B8282">
        <v>20250311</v>
      </c>
      <c r="C8282">
        <v>490114</v>
      </c>
      <c r="D8282" t="s">
        <v>6190</v>
      </c>
      <c r="E8282" t="s">
        <v>8333</v>
      </c>
      <c r="F8282">
        <v>0</v>
      </c>
      <c r="G8282">
        <v>-407</v>
      </c>
    </row>
    <row r="8283" spans="1:7">
      <c r="A8283" t="s">
        <v>131</v>
      </c>
      <c r="B8283">
        <v>20250311</v>
      </c>
      <c r="C8283">
        <v>490114</v>
      </c>
      <c r="D8283" t="s">
        <v>6190</v>
      </c>
      <c r="E8283" t="s">
        <v>1583</v>
      </c>
      <c r="F8283">
        <v>3</v>
      </c>
      <c r="G8283">
        <v>-174539</v>
      </c>
    </row>
    <row r="8284" spans="1:7">
      <c r="A8284" t="s">
        <v>131</v>
      </c>
      <c r="B8284">
        <v>20250311</v>
      </c>
      <c r="C8284">
        <v>490114</v>
      </c>
      <c r="D8284" t="s">
        <v>6190</v>
      </c>
      <c r="E8284" t="s">
        <v>1207</v>
      </c>
      <c r="F8284">
        <v>0</v>
      </c>
      <c r="G8284">
        <v>-5596</v>
      </c>
    </row>
    <row r="8285" spans="1:7">
      <c r="A8285" t="s">
        <v>131</v>
      </c>
      <c r="B8285">
        <v>20250311</v>
      </c>
      <c r="C8285">
        <v>490114</v>
      </c>
      <c r="D8285" t="s">
        <v>6190</v>
      </c>
      <c r="E8285" t="s">
        <v>8358</v>
      </c>
      <c r="F8285">
        <v>0</v>
      </c>
      <c r="G8285">
        <v>-17691510</v>
      </c>
    </row>
    <row r="8286" spans="1:7">
      <c r="A8286" t="s">
        <v>131</v>
      </c>
      <c r="B8286">
        <v>20250312</v>
      </c>
      <c r="C8286">
        <v>490114</v>
      </c>
      <c r="D8286" t="s">
        <v>6190</v>
      </c>
      <c r="E8286" t="s">
        <v>1184</v>
      </c>
      <c r="F8286">
        <v>0</v>
      </c>
      <c r="G8286">
        <v>-339145</v>
      </c>
    </row>
    <row r="8287" spans="1:7">
      <c r="A8287" t="s">
        <v>131</v>
      </c>
      <c r="B8287">
        <v>20250312</v>
      </c>
      <c r="C8287">
        <v>490114</v>
      </c>
      <c r="D8287" t="s">
        <v>6190</v>
      </c>
      <c r="E8287" t="s">
        <v>1581</v>
      </c>
      <c r="F8287">
        <v>69</v>
      </c>
      <c r="G8287">
        <v>-22081088</v>
      </c>
    </row>
    <row r="8288" spans="1:7">
      <c r="A8288" t="s">
        <v>131</v>
      </c>
      <c r="B8288">
        <v>20250312</v>
      </c>
      <c r="C8288">
        <v>490114</v>
      </c>
      <c r="D8288" t="s">
        <v>6190</v>
      </c>
      <c r="E8288" t="s">
        <v>1085</v>
      </c>
      <c r="F8288">
        <v>0</v>
      </c>
      <c r="G8288">
        <v>-2338410</v>
      </c>
    </row>
    <row r="8289" spans="1:7">
      <c r="A8289" t="s">
        <v>131</v>
      </c>
      <c r="B8289">
        <v>20250312</v>
      </c>
      <c r="C8289">
        <v>490114</v>
      </c>
      <c r="D8289" t="s">
        <v>6190</v>
      </c>
      <c r="E8289" t="s">
        <v>1194</v>
      </c>
      <c r="F8289">
        <v>0</v>
      </c>
      <c r="G8289">
        <v>-57955131</v>
      </c>
    </row>
    <row r="8290" spans="1:7">
      <c r="A8290" t="s">
        <v>131</v>
      </c>
      <c r="B8290">
        <v>20250312</v>
      </c>
      <c r="C8290">
        <v>490114</v>
      </c>
      <c r="D8290" t="s">
        <v>6190</v>
      </c>
      <c r="E8290" t="s">
        <v>1181</v>
      </c>
      <c r="F8290">
        <v>47</v>
      </c>
      <c r="G8290">
        <v>8906927</v>
      </c>
    </row>
    <row r="8291" spans="1:7">
      <c r="A8291" t="s">
        <v>131</v>
      </c>
      <c r="B8291">
        <v>20250312</v>
      </c>
      <c r="C8291">
        <v>490114</v>
      </c>
      <c r="D8291" t="s">
        <v>6190</v>
      </c>
      <c r="E8291" t="s">
        <v>1084</v>
      </c>
      <c r="F8291">
        <v>53</v>
      </c>
      <c r="G8291">
        <v>12593098</v>
      </c>
    </row>
    <row r="8292" spans="1:7">
      <c r="A8292" t="s">
        <v>131</v>
      </c>
      <c r="B8292">
        <v>20250312</v>
      </c>
      <c r="C8292">
        <v>490114</v>
      </c>
      <c r="D8292" t="s">
        <v>6190</v>
      </c>
      <c r="E8292" t="s">
        <v>1035</v>
      </c>
      <c r="F8292">
        <v>502</v>
      </c>
      <c r="G8292">
        <v>11089510</v>
      </c>
    </row>
    <row r="8293" spans="1:7">
      <c r="A8293" t="s">
        <v>131</v>
      </c>
      <c r="B8293">
        <v>20250312</v>
      </c>
      <c r="C8293">
        <v>490114</v>
      </c>
      <c r="D8293" t="s">
        <v>6190</v>
      </c>
      <c r="E8293" t="s">
        <v>1066</v>
      </c>
      <c r="F8293">
        <v>91</v>
      </c>
      <c r="G8293">
        <v>10623172</v>
      </c>
    </row>
    <row r="8294" spans="1:7">
      <c r="A8294" t="s">
        <v>131</v>
      </c>
      <c r="B8294">
        <v>20250312</v>
      </c>
      <c r="C8294">
        <v>490114</v>
      </c>
      <c r="D8294" t="s">
        <v>6190</v>
      </c>
      <c r="E8294" t="s">
        <v>1064</v>
      </c>
      <c r="F8294">
        <v>0</v>
      </c>
      <c r="G8294">
        <v>-771255</v>
      </c>
    </row>
    <row r="8295" spans="1:7">
      <c r="A8295" t="s">
        <v>131</v>
      </c>
      <c r="B8295">
        <v>20250312</v>
      </c>
      <c r="C8295">
        <v>490114</v>
      </c>
      <c r="D8295" t="s">
        <v>6190</v>
      </c>
      <c r="E8295" t="s">
        <v>1092</v>
      </c>
      <c r="F8295">
        <v>0</v>
      </c>
      <c r="G8295">
        <v>-17321949</v>
      </c>
    </row>
    <row r="8296" spans="1:7">
      <c r="A8296" t="s">
        <v>131</v>
      </c>
      <c r="B8296">
        <v>20250312</v>
      </c>
      <c r="C8296">
        <v>490114</v>
      </c>
      <c r="D8296" t="s">
        <v>6190</v>
      </c>
      <c r="E8296" t="s">
        <v>9048</v>
      </c>
      <c r="F8296">
        <v>37</v>
      </c>
      <c r="G8296">
        <v>2180440</v>
      </c>
    </row>
    <row r="8297" spans="1:7">
      <c r="A8297" t="s">
        <v>131</v>
      </c>
      <c r="B8297">
        <v>20250312</v>
      </c>
      <c r="C8297">
        <v>490114</v>
      </c>
      <c r="D8297" t="s">
        <v>6190</v>
      </c>
      <c r="E8297" t="s">
        <v>8342</v>
      </c>
      <c r="F8297">
        <v>91</v>
      </c>
      <c r="G8297">
        <v>49634855</v>
      </c>
    </row>
    <row r="8298" spans="1:7">
      <c r="A8298" t="s">
        <v>131</v>
      </c>
      <c r="B8298">
        <v>20250312</v>
      </c>
      <c r="C8298">
        <v>490114</v>
      </c>
      <c r="D8298" t="s">
        <v>6190</v>
      </c>
      <c r="E8298" t="s">
        <v>1124</v>
      </c>
      <c r="F8298">
        <v>9</v>
      </c>
      <c r="G8298">
        <v>-134675</v>
      </c>
    </row>
    <row r="8299" spans="1:7">
      <c r="A8299" t="s">
        <v>131</v>
      </c>
      <c r="B8299">
        <v>20250312</v>
      </c>
      <c r="C8299">
        <v>490114</v>
      </c>
      <c r="D8299" t="s">
        <v>6190</v>
      </c>
      <c r="E8299" t="s">
        <v>1186</v>
      </c>
      <c r="F8299">
        <v>148</v>
      </c>
      <c r="G8299">
        <v>24319200</v>
      </c>
    </row>
    <row r="8300" spans="1:7">
      <c r="A8300" t="s">
        <v>131</v>
      </c>
      <c r="B8300">
        <v>20250312</v>
      </c>
      <c r="C8300">
        <v>490114</v>
      </c>
      <c r="D8300" t="s">
        <v>6190</v>
      </c>
      <c r="E8300" t="s">
        <v>1582</v>
      </c>
      <c r="F8300">
        <v>148</v>
      </c>
      <c r="G8300">
        <v>-447980</v>
      </c>
    </row>
    <row r="8301" spans="1:7">
      <c r="A8301" t="s">
        <v>131</v>
      </c>
      <c r="B8301">
        <v>20250312</v>
      </c>
      <c r="C8301">
        <v>490114</v>
      </c>
      <c r="D8301" t="s">
        <v>6190</v>
      </c>
      <c r="E8301" t="s">
        <v>8333</v>
      </c>
      <c r="F8301">
        <v>0</v>
      </c>
      <c r="G8301">
        <v>-407</v>
      </c>
    </row>
    <row r="8302" spans="1:7">
      <c r="A8302" t="s">
        <v>131</v>
      </c>
      <c r="B8302">
        <v>20250312</v>
      </c>
      <c r="C8302">
        <v>490114</v>
      </c>
      <c r="D8302" t="s">
        <v>6190</v>
      </c>
      <c r="E8302" t="s">
        <v>1583</v>
      </c>
      <c r="F8302">
        <v>3</v>
      </c>
      <c r="G8302">
        <v>-174536</v>
      </c>
    </row>
    <row r="8303" spans="1:7">
      <c r="A8303" t="s">
        <v>131</v>
      </c>
      <c r="B8303">
        <v>20250312</v>
      </c>
      <c r="C8303">
        <v>490114</v>
      </c>
      <c r="D8303" t="s">
        <v>6190</v>
      </c>
      <c r="E8303" t="s">
        <v>1207</v>
      </c>
      <c r="F8303">
        <v>0</v>
      </c>
      <c r="G8303">
        <v>-5596</v>
      </c>
    </row>
    <row r="8304" spans="1:7">
      <c r="A8304" t="s">
        <v>131</v>
      </c>
      <c r="B8304">
        <v>20250312</v>
      </c>
      <c r="C8304">
        <v>490114</v>
      </c>
      <c r="D8304" t="s">
        <v>6190</v>
      </c>
      <c r="E8304" t="s">
        <v>8358</v>
      </c>
      <c r="F8304">
        <v>0</v>
      </c>
      <c r="G8304">
        <v>-17691510</v>
      </c>
    </row>
    <row r="8305" spans="1:7">
      <c r="A8305" t="s">
        <v>131</v>
      </c>
      <c r="B8305">
        <v>20250313</v>
      </c>
      <c r="C8305">
        <v>490114</v>
      </c>
      <c r="D8305" t="s">
        <v>6190</v>
      </c>
      <c r="E8305" t="s">
        <v>1184</v>
      </c>
      <c r="F8305">
        <v>0</v>
      </c>
      <c r="G8305">
        <v>-339145</v>
      </c>
    </row>
    <row r="8306" spans="1:7">
      <c r="A8306" t="s">
        <v>131</v>
      </c>
      <c r="B8306">
        <v>20250313</v>
      </c>
      <c r="C8306">
        <v>490114</v>
      </c>
      <c r="D8306" t="s">
        <v>6190</v>
      </c>
      <c r="E8306" t="s">
        <v>1581</v>
      </c>
      <c r="F8306">
        <v>71</v>
      </c>
      <c r="G8306">
        <v>-22081017</v>
      </c>
    </row>
    <row r="8307" spans="1:7">
      <c r="A8307" t="s">
        <v>131</v>
      </c>
      <c r="B8307">
        <v>20250313</v>
      </c>
      <c r="C8307">
        <v>490114</v>
      </c>
      <c r="D8307" t="s">
        <v>6190</v>
      </c>
      <c r="E8307" t="s">
        <v>1085</v>
      </c>
      <c r="F8307">
        <v>0</v>
      </c>
      <c r="G8307">
        <v>-2338410</v>
      </c>
    </row>
    <row r="8308" spans="1:7">
      <c r="A8308" t="s">
        <v>131</v>
      </c>
      <c r="B8308">
        <v>20250313</v>
      </c>
      <c r="C8308">
        <v>490114</v>
      </c>
      <c r="D8308" t="s">
        <v>6190</v>
      </c>
      <c r="E8308" t="s">
        <v>1194</v>
      </c>
      <c r="F8308">
        <v>0</v>
      </c>
      <c r="G8308">
        <v>-57955131</v>
      </c>
    </row>
    <row r="8309" spans="1:7">
      <c r="A8309" t="s">
        <v>131</v>
      </c>
      <c r="B8309">
        <v>20250313</v>
      </c>
      <c r="C8309">
        <v>490114</v>
      </c>
      <c r="D8309" t="s">
        <v>6190</v>
      </c>
      <c r="E8309" t="s">
        <v>1181</v>
      </c>
      <c r="F8309">
        <v>48</v>
      </c>
      <c r="G8309">
        <v>8906975</v>
      </c>
    </row>
    <row r="8310" spans="1:7">
      <c r="A8310" t="s">
        <v>131</v>
      </c>
      <c r="B8310">
        <v>20250313</v>
      </c>
      <c r="C8310">
        <v>490114</v>
      </c>
      <c r="D8310" t="s">
        <v>6190</v>
      </c>
      <c r="E8310" t="s">
        <v>1084</v>
      </c>
      <c r="F8310">
        <v>55</v>
      </c>
      <c r="G8310">
        <v>12593153</v>
      </c>
    </row>
    <row r="8311" spans="1:7">
      <c r="A8311" t="s">
        <v>131</v>
      </c>
      <c r="B8311">
        <v>20250313</v>
      </c>
      <c r="C8311">
        <v>490114</v>
      </c>
      <c r="D8311" t="s">
        <v>6190</v>
      </c>
      <c r="E8311" t="s">
        <v>1035</v>
      </c>
      <c r="F8311">
        <v>517</v>
      </c>
      <c r="G8311">
        <v>11090027</v>
      </c>
    </row>
    <row r="8312" spans="1:7">
      <c r="A8312" t="s">
        <v>131</v>
      </c>
      <c r="B8312">
        <v>20250313</v>
      </c>
      <c r="C8312">
        <v>490114</v>
      </c>
      <c r="D8312" t="s">
        <v>6190</v>
      </c>
      <c r="E8312" t="s">
        <v>1066</v>
      </c>
      <c r="F8312">
        <v>93</v>
      </c>
      <c r="G8312">
        <v>10623265</v>
      </c>
    </row>
    <row r="8313" spans="1:7">
      <c r="A8313" t="s">
        <v>131</v>
      </c>
      <c r="B8313">
        <v>20250313</v>
      </c>
      <c r="C8313">
        <v>490114</v>
      </c>
      <c r="D8313" t="s">
        <v>6190</v>
      </c>
      <c r="E8313" t="s">
        <v>1064</v>
      </c>
      <c r="F8313">
        <v>0</v>
      </c>
      <c r="G8313">
        <v>-771255</v>
      </c>
    </row>
    <row r="8314" spans="1:7">
      <c r="A8314" t="s">
        <v>131</v>
      </c>
      <c r="B8314">
        <v>20250313</v>
      </c>
      <c r="C8314">
        <v>490114</v>
      </c>
      <c r="D8314" t="s">
        <v>6190</v>
      </c>
      <c r="E8314" t="s">
        <v>1092</v>
      </c>
      <c r="F8314">
        <v>0</v>
      </c>
      <c r="G8314">
        <v>-17321949</v>
      </c>
    </row>
    <row r="8315" spans="1:7">
      <c r="A8315" t="s">
        <v>131</v>
      </c>
      <c r="B8315">
        <v>20250313</v>
      </c>
      <c r="C8315">
        <v>490114</v>
      </c>
      <c r="D8315" t="s">
        <v>6190</v>
      </c>
      <c r="E8315" t="s">
        <v>9048</v>
      </c>
      <c r="F8315">
        <v>38</v>
      </c>
      <c r="G8315">
        <v>2180478</v>
      </c>
    </row>
    <row r="8316" spans="1:7">
      <c r="A8316" t="s">
        <v>131</v>
      </c>
      <c r="B8316">
        <v>20250313</v>
      </c>
      <c r="C8316">
        <v>490114</v>
      </c>
      <c r="D8316" t="s">
        <v>6190</v>
      </c>
      <c r="E8316" t="s">
        <v>8342</v>
      </c>
      <c r="F8316">
        <v>93</v>
      </c>
      <c r="G8316">
        <v>49634948</v>
      </c>
    </row>
    <row r="8317" spans="1:7">
      <c r="A8317" t="s">
        <v>131</v>
      </c>
      <c r="B8317">
        <v>20250313</v>
      </c>
      <c r="C8317">
        <v>490114</v>
      </c>
      <c r="D8317" t="s">
        <v>6190</v>
      </c>
      <c r="E8317" t="s">
        <v>1124</v>
      </c>
      <c r="F8317">
        <v>9</v>
      </c>
      <c r="G8317">
        <v>-134666</v>
      </c>
    </row>
    <row r="8318" spans="1:7">
      <c r="A8318" t="s">
        <v>131</v>
      </c>
      <c r="B8318">
        <v>20250313</v>
      </c>
      <c r="C8318">
        <v>490114</v>
      </c>
      <c r="D8318" t="s">
        <v>6190</v>
      </c>
      <c r="E8318" t="s">
        <v>1186</v>
      </c>
      <c r="F8318">
        <v>152</v>
      </c>
      <c r="G8318">
        <v>24319352</v>
      </c>
    </row>
    <row r="8319" spans="1:7">
      <c r="A8319" t="s">
        <v>131</v>
      </c>
      <c r="B8319">
        <v>20250313</v>
      </c>
      <c r="C8319">
        <v>490114</v>
      </c>
      <c r="D8319" t="s">
        <v>6190</v>
      </c>
      <c r="E8319" t="s">
        <v>1582</v>
      </c>
      <c r="F8319">
        <v>152</v>
      </c>
      <c r="G8319">
        <v>-447828</v>
      </c>
    </row>
    <row r="8320" spans="1:7">
      <c r="A8320" t="s">
        <v>131</v>
      </c>
      <c r="B8320">
        <v>20250313</v>
      </c>
      <c r="C8320">
        <v>490114</v>
      </c>
      <c r="D8320" t="s">
        <v>6190</v>
      </c>
      <c r="E8320" t="s">
        <v>8333</v>
      </c>
      <c r="F8320">
        <v>0</v>
      </c>
      <c r="G8320">
        <v>-407</v>
      </c>
    </row>
    <row r="8321" spans="1:7">
      <c r="A8321" t="s">
        <v>131</v>
      </c>
      <c r="B8321">
        <v>20250313</v>
      </c>
      <c r="C8321">
        <v>490114</v>
      </c>
      <c r="D8321" t="s">
        <v>6190</v>
      </c>
      <c r="E8321" t="s">
        <v>1583</v>
      </c>
      <c r="F8321">
        <v>3</v>
      </c>
      <c r="G8321">
        <v>-174533</v>
      </c>
    </row>
    <row r="8322" spans="1:7">
      <c r="A8322" t="s">
        <v>131</v>
      </c>
      <c r="B8322">
        <v>20250313</v>
      </c>
      <c r="C8322">
        <v>490114</v>
      </c>
      <c r="D8322" t="s">
        <v>6190</v>
      </c>
      <c r="E8322" t="s">
        <v>1207</v>
      </c>
      <c r="F8322">
        <v>0</v>
      </c>
      <c r="G8322">
        <v>-5596</v>
      </c>
    </row>
    <row r="8323" spans="1:7">
      <c r="A8323" t="s">
        <v>131</v>
      </c>
      <c r="B8323">
        <v>20250313</v>
      </c>
      <c r="C8323">
        <v>490114</v>
      </c>
      <c r="D8323" t="s">
        <v>6190</v>
      </c>
      <c r="E8323" t="s">
        <v>8358</v>
      </c>
      <c r="F8323">
        <v>0</v>
      </c>
      <c r="G8323">
        <v>-17691510</v>
      </c>
    </row>
    <row r="8324" spans="1:7">
      <c r="A8324" t="s">
        <v>131</v>
      </c>
      <c r="B8324">
        <v>20250314</v>
      </c>
      <c r="C8324">
        <v>490114</v>
      </c>
      <c r="D8324" t="s">
        <v>6190</v>
      </c>
      <c r="E8324" t="s">
        <v>1184</v>
      </c>
      <c r="F8324">
        <v>0</v>
      </c>
      <c r="G8324">
        <v>-339145</v>
      </c>
    </row>
    <row r="8325" spans="1:7">
      <c r="A8325" t="s">
        <v>131</v>
      </c>
      <c r="B8325">
        <v>20250314</v>
      </c>
      <c r="C8325">
        <v>490114</v>
      </c>
      <c r="D8325" t="s">
        <v>6190</v>
      </c>
      <c r="E8325" t="s">
        <v>1581</v>
      </c>
      <c r="F8325">
        <v>69</v>
      </c>
      <c r="G8325">
        <v>-22080948</v>
      </c>
    </row>
    <row r="8326" spans="1:7">
      <c r="A8326" t="s">
        <v>131</v>
      </c>
      <c r="B8326">
        <v>20250314</v>
      </c>
      <c r="C8326">
        <v>490114</v>
      </c>
      <c r="D8326" t="s">
        <v>6190</v>
      </c>
      <c r="E8326" t="s">
        <v>1085</v>
      </c>
      <c r="F8326">
        <v>0</v>
      </c>
      <c r="G8326">
        <v>-2338410</v>
      </c>
    </row>
    <row r="8327" spans="1:7">
      <c r="A8327" t="s">
        <v>131</v>
      </c>
      <c r="B8327">
        <v>20250314</v>
      </c>
      <c r="C8327">
        <v>490114</v>
      </c>
      <c r="D8327" t="s">
        <v>6190</v>
      </c>
      <c r="E8327" t="s">
        <v>1194</v>
      </c>
      <c r="F8327">
        <v>0</v>
      </c>
      <c r="G8327">
        <v>-57955131</v>
      </c>
    </row>
    <row r="8328" spans="1:7">
      <c r="A8328" t="s">
        <v>131</v>
      </c>
      <c r="B8328">
        <v>20250314</v>
      </c>
      <c r="C8328">
        <v>490114</v>
      </c>
      <c r="D8328" t="s">
        <v>6190</v>
      </c>
      <c r="E8328" t="s">
        <v>1181</v>
      </c>
      <c r="F8328">
        <v>47</v>
      </c>
      <c r="G8328">
        <v>8907022</v>
      </c>
    </row>
    <row r="8329" spans="1:7">
      <c r="A8329" t="s">
        <v>131</v>
      </c>
      <c r="B8329">
        <v>20250314</v>
      </c>
      <c r="C8329">
        <v>490114</v>
      </c>
      <c r="D8329" t="s">
        <v>6190</v>
      </c>
      <c r="E8329" t="s">
        <v>1084</v>
      </c>
      <c r="F8329">
        <v>53</v>
      </c>
      <c r="G8329">
        <v>12593206</v>
      </c>
    </row>
    <row r="8330" spans="1:7">
      <c r="A8330" t="s">
        <v>131</v>
      </c>
      <c r="B8330">
        <v>20250314</v>
      </c>
      <c r="C8330">
        <v>490114</v>
      </c>
      <c r="D8330" t="s">
        <v>6190</v>
      </c>
      <c r="E8330" t="s">
        <v>1035</v>
      </c>
      <c r="F8330">
        <v>503</v>
      </c>
      <c r="G8330">
        <v>11090530</v>
      </c>
    </row>
    <row r="8331" spans="1:7">
      <c r="A8331" t="s">
        <v>131</v>
      </c>
      <c r="B8331">
        <v>20250314</v>
      </c>
      <c r="C8331">
        <v>490114</v>
      </c>
      <c r="D8331" t="s">
        <v>6190</v>
      </c>
      <c r="E8331" t="s">
        <v>1066</v>
      </c>
      <c r="F8331">
        <v>91</v>
      </c>
      <c r="G8331">
        <v>10623356</v>
      </c>
    </row>
    <row r="8332" spans="1:7">
      <c r="A8332" t="s">
        <v>131</v>
      </c>
      <c r="B8332">
        <v>20250314</v>
      </c>
      <c r="C8332">
        <v>490114</v>
      </c>
      <c r="D8332" t="s">
        <v>6190</v>
      </c>
      <c r="E8332" t="s">
        <v>1064</v>
      </c>
      <c r="F8332">
        <v>0</v>
      </c>
      <c r="G8332">
        <v>-771255</v>
      </c>
    </row>
    <row r="8333" spans="1:7">
      <c r="A8333" t="s">
        <v>131</v>
      </c>
      <c r="B8333">
        <v>20250314</v>
      </c>
      <c r="C8333">
        <v>490114</v>
      </c>
      <c r="D8333" t="s">
        <v>6190</v>
      </c>
      <c r="E8333" t="s">
        <v>1092</v>
      </c>
      <c r="F8333">
        <v>0</v>
      </c>
      <c r="G8333">
        <v>-17321949</v>
      </c>
    </row>
    <row r="8334" spans="1:7">
      <c r="A8334" t="s">
        <v>131</v>
      </c>
      <c r="B8334">
        <v>20250314</v>
      </c>
      <c r="C8334">
        <v>490114</v>
      </c>
      <c r="D8334" t="s">
        <v>6190</v>
      </c>
      <c r="E8334" t="s">
        <v>9048</v>
      </c>
      <c r="F8334">
        <v>37</v>
      </c>
      <c r="G8334">
        <v>2180515</v>
      </c>
    </row>
    <row r="8335" spans="1:7">
      <c r="A8335" t="s">
        <v>131</v>
      </c>
      <c r="B8335">
        <v>20250314</v>
      </c>
      <c r="C8335">
        <v>490114</v>
      </c>
      <c r="D8335" t="s">
        <v>6190</v>
      </c>
      <c r="E8335" t="s">
        <v>8342</v>
      </c>
      <c r="F8335">
        <v>91</v>
      </c>
      <c r="G8335">
        <v>49635039</v>
      </c>
    </row>
    <row r="8336" spans="1:7">
      <c r="A8336" t="s">
        <v>131</v>
      </c>
      <c r="B8336">
        <v>20250314</v>
      </c>
      <c r="C8336">
        <v>490114</v>
      </c>
      <c r="D8336" t="s">
        <v>6190</v>
      </c>
      <c r="E8336" t="s">
        <v>1124</v>
      </c>
      <c r="F8336">
        <v>9</v>
      </c>
      <c r="G8336">
        <v>-134657</v>
      </c>
    </row>
    <row r="8337" spans="1:7">
      <c r="A8337" t="s">
        <v>131</v>
      </c>
      <c r="B8337">
        <v>20250314</v>
      </c>
      <c r="C8337">
        <v>490114</v>
      </c>
      <c r="D8337" t="s">
        <v>6190</v>
      </c>
      <c r="E8337" t="s">
        <v>1186</v>
      </c>
      <c r="F8337">
        <v>148</v>
      </c>
      <c r="G8337">
        <v>24319500</v>
      </c>
    </row>
    <row r="8338" spans="1:7">
      <c r="A8338" t="s">
        <v>131</v>
      </c>
      <c r="B8338">
        <v>20250314</v>
      </c>
      <c r="C8338">
        <v>490114</v>
      </c>
      <c r="D8338" t="s">
        <v>6190</v>
      </c>
      <c r="E8338" t="s">
        <v>1582</v>
      </c>
      <c r="F8338">
        <v>148</v>
      </c>
      <c r="G8338">
        <v>-447680</v>
      </c>
    </row>
    <row r="8339" spans="1:7">
      <c r="A8339" t="s">
        <v>131</v>
      </c>
      <c r="B8339">
        <v>20250314</v>
      </c>
      <c r="C8339">
        <v>490114</v>
      </c>
      <c r="D8339" t="s">
        <v>6190</v>
      </c>
      <c r="E8339" t="s">
        <v>8333</v>
      </c>
      <c r="F8339">
        <v>0</v>
      </c>
      <c r="G8339">
        <v>-407</v>
      </c>
    </row>
    <row r="8340" spans="1:7">
      <c r="A8340" t="s">
        <v>131</v>
      </c>
      <c r="B8340">
        <v>20250314</v>
      </c>
      <c r="C8340">
        <v>490114</v>
      </c>
      <c r="D8340" t="s">
        <v>6190</v>
      </c>
      <c r="E8340" t="s">
        <v>1583</v>
      </c>
      <c r="F8340">
        <v>3</v>
      </c>
      <c r="G8340">
        <v>-174530</v>
      </c>
    </row>
    <row r="8341" spans="1:7">
      <c r="A8341" t="s">
        <v>131</v>
      </c>
      <c r="B8341">
        <v>20250314</v>
      </c>
      <c r="C8341">
        <v>490114</v>
      </c>
      <c r="D8341" t="s">
        <v>6190</v>
      </c>
      <c r="E8341" t="s">
        <v>1207</v>
      </c>
      <c r="F8341">
        <v>0</v>
      </c>
      <c r="G8341">
        <v>-5596</v>
      </c>
    </row>
    <row r="8342" spans="1:7">
      <c r="A8342" t="s">
        <v>131</v>
      </c>
      <c r="B8342">
        <v>20250314</v>
      </c>
      <c r="C8342">
        <v>490114</v>
      </c>
      <c r="D8342" t="s">
        <v>6190</v>
      </c>
      <c r="E8342" t="s">
        <v>8358</v>
      </c>
      <c r="F8342">
        <v>0</v>
      </c>
      <c r="G8342">
        <v>-17691510</v>
      </c>
    </row>
    <row r="8343" spans="1:7">
      <c r="A8343" t="s">
        <v>131</v>
      </c>
      <c r="B8343">
        <v>20250315</v>
      </c>
      <c r="C8343">
        <v>490114</v>
      </c>
      <c r="D8343" t="s">
        <v>6190</v>
      </c>
      <c r="E8343" t="s">
        <v>1184</v>
      </c>
      <c r="F8343">
        <v>0</v>
      </c>
      <c r="G8343">
        <v>-339145</v>
      </c>
    </row>
    <row r="8344" spans="1:7">
      <c r="A8344" t="s">
        <v>131</v>
      </c>
      <c r="B8344">
        <v>20250315</v>
      </c>
      <c r="C8344">
        <v>490114</v>
      </c>
      <c r="D8344" t="s">
        <v>6190</v>
      </c>
      <c r="E8344" t="s">
        <v>1581</v>
      </c>
      <c r="F8344">
        <v>69</v>
      </c>
      <c r="G8344">
        <v>-22080879</v>
      </c>
    </row>
    <row r="8345" spans="1:7">
      <c r="A8345" t="s">
        <v>131</v>
      </c>
      <c r="B8345">
        <v>20250315</v>
      </c>
      <c r="C8345">
        <v>490114</v>
      </c>
      <c r="D8345" t="s">
        <v>6190</v>
      </c>
      <c r="E8345" t="s">
        <v>1085</v>
      </c>
      <c r="F8345">
        <v>0</v>
      </c>
      <c r="G8345">
        <v>-2338410</v>
      </c>
    </row>
    <row r="8346" spans="1:7">
      <c r="A8346" t="s">
        <v>131</v>
      </c>
      <c r="B8346">
        <v>20250315</v>
      </c>
      <c r="C8346">
        <v>490114</v>
      </c>
      <c r="D8346" t="s">
        <v>6190</v>
      </c>
      <c r="E8346" t="s">
        <v>1194</v>
      </c>
      <c r="F8346">
        <v>0</v>
      </c>
      <c r="G8346">
        <v>-57955131</v>
      </c>
    </row>
    <row r="8347" spans="1:7">
      <c r="A8347" t="s">
        <v>131</v>
      </c>
      <c r="B8347">
        <v>20250315</v>
      </c>
      <c r="C8347">
        <v>490114</v>
      </c>
      <c r="D8347" t="s">
        <v>6190</v>
      </c>
      <c r="E8347" t="s">
        <v>1181</v>
      </c>
      <c r="F8347">
        <v>47</v>
      </c>
      <c r="G8347">
        <v>8907069</v>
      </c>
    </row>
    <row r="8348" spans="1:7">
      <c r="A8348" t="s">
        <v>131</v>
      </c>
      <c r="B8348">
        <v>20250315</v>
      </c>
      <c r="C8348">
        <v>490114</v>
      </c>
      <c r="D8348" t="s">
        <v>6190</v>
      </c>
      <c r="E8348" t="s">
        <v>1084</v>
      </c>
      <c r="F8348">
        <v>53</v>
      </c>
      <c r="G8348">
        <v>12593259</v>
      </c>
    </row>
    <row r="8349" spans="1:7">
      <c r="A8349" t="s">
        <v>131</v>
      </c>
      <c r="B8349">
        <v>20250315</v>
      </c>
      <c r="C8349">
        <v>490114</v>
      </c>
      <c r="D8349" t="s">
        <v>6190</v>
      </c>
      <c r="E8349" t="s">
        <v>1035</v>
      </c>
      <c r="F8349">
        <v>503</v>
      </c>
      <c r="G8349">
        <v>11091033</v>
      </c>
    </row>
    <row r="8350" spans="1:7">
      <c r="A8350" t="s">
        <v>131</v>
      </c>
      <c r="B8350">
        <v>20250315</v>
      </c>
      <c r="C8350">
        <v>490114</v>
      </c>
      <c r="D8350" t="s">
        <v>6190</v>
      </c>
      <c r="E8350" t="s">
        <v>1066</v>
      </c>
      <c r="F8350">
        <v>91</v>
      </c>
      <c r="G8350">
        <v>10623447</v>
      </c>
    </row>
    <row r="8351" spans="1:7">
      <c r="A8351" t="s">
        <v>131</v>
      </c>
      <c r="B8351">
        <v>20250315</v>
      </c>
      <c r="C8351">
        <v>490114</v>
      </c>
      <c r="D8351" t="s">
        <v>6190</v>
      </c>
      <c r="E8351" t="s">
        <v>1064</v>
      </c>
      <c r="F8351">
        <v>0</v>
      </c>
      <c r="G8351">
        <v>-771255</v>
      </c>
    </row>
    <row r="8352" spans="1:7">
      <c r="A8352" t="s">
        <v>131</v>
      </c>
      <c r="B8352">
        <v>20250315</v>
      </c>
      <c r="C8352">
        <v>490114</v>
      </c>
      <c r="D8352" t="s">
        <v>6190</v>
      </c>
      <c r="E8352" t="s">
        <v>1092</v>
      </c>
      <c r="F8352">
        <v>0</v>
      </c>
      <c r="G8352">
        <v>-17321949</v>
      </c>
    </row>
    <row r="8353" spans="1:7">
      <c r="A8353" t="s">
        <v>131</v>
      </c>
      <c r="B8353">
        <v>20250315</v>
      </c>
      <c r="C8353">
        <v>490114</v>
      </c>
      <c r="D8353" t="s">
        <v>6190</v>
      </c>
      <c r="E8353" t="s">
        <v>9048</v>
      </c>
      <c r="F8353">
        <v>37</v>
      </c>
      <c r="G8353">
        <v>2180552</v>
      </c>
    </row>
    <row r="8354" spans="1:7">
      <c r="A8354" t="s">
        <v>131</v>
      </c>
      <c r="B8354">
        <v>20250315</v>
      </c>
      <c r="C8354">
        <v>490114</v>
      </c>
      <c r="D8354" t="s">
        <v>6190</v>
      </c>
      <c r="E8354" t="s">
        <v>8342</v>
      </c>
      <c r="F8354">
        <v>91</v>
      </c>
      <c r="G8354">
        <v>49635130</v>
      </c>
    </row>
    <row r="8355" spans="1:7">
      <c r="A8355" t="s">
        <v>131</v>
      </c>
      <c r="B8355">
        <v>20250315</v>
      </c>
      <c r="C8355">
        <v>490114</v>
      </c>
      <c r="D8355" t="s">
        <v>6190</v>
      </c>
      <c r="E8355" t="s">
        <v>1124</v>
      </c>
      <c r="F8355">
        <v>9</v>
      </c>
      <c r="G8355">
        <v>-134648</v>
      </c>
    </row>
    <row r="8356" spans="1:7">
      <c r="A8356" t="s">
        <v>131</v>
      </c>
      <c r="B8356">
        <v>20250315</v>
      </c>
      <c r="C8356">
        <v>490114</v>
      </c>
      <c r="D8356" t="s">
        <v>6190</v>
      </c>
      <c r="E8356" t="s">
        <v>1186</v>
      </c>
      <c r="F8356">
        <v>148</v>
      </c>
      <c r="G8356">
        <v>24319648</v>
      </c>
    </row>
    <row r="8357" spans="1:7">
      <c r="A8357" t="s">
        <v>131</v>
      </c>
      <c r="B8357">
        <v>20250315</v>
      </c>
      <c r="C8357">
        <v>490114</v>
      </c>
      <c r="D8357" t="s">
        <v>6190</v>
      </c>
      <c r="E8357" t="s">
        <v>1582</v>
      </c>
      <c r="F8357">
        <v>148</v>
      </c>
      <c r="G8357">
        <v>-447532</v>
      </c>
    </row>
    <row r="8358" spans="1:7">
      <c r="A8358" t="s">
        <v>131</v>
      </c>
      <c r="B8358">
        <v>20250315</v>
      </c>
      <c r="C8358">
        <v>490114</v>
      </c>
      <c r="D8358" t="s">
        <v>6190</v>
      </c>
      <c r="E8358" t="s">
        <v>8333</v>
      </c>
      <c r="F8358">
        <v>0</v>
      </c>
      <c r="G8358">
        <v>-407</v>
      </c>
    </row>
    <row r="8359" spans="1:7">
      <c r="A8359" t="s">
        <v>131</v>
      </c>
      <c r="B8359">
        <v>20250315</v>
      </c>
      <c r="C8359">
        <v>490114</v>
      </c>
      <c r="D8359" t="s">
        <v>6190</v>
      </c>
      <c r="E8359" t="s">
        <v>1583</v>
      </c>
      <c r="F8359">
        <v>3</v>
      </c>
      <c r="G8359">
        <v>-174527</v>
      </c>
    </row>
    <row r="8360" spans="1:7">
      <c r="A8360" t="s">
        <v>131</v>
      </c>
      <c r="B8360">
        <v>20250315</v>
      </c>
      <c r="C8360">
        <v>490114</v>
      </c>
      <c r="D8360" t="s">
        <v>6190</v>
      </c>
      <c r="E8360" t="s">
        <v>1207</v>
      </c>
      <c r="F8360">
        <v>0</v>
      </c>
      <c r="G8360">
        <v>-5596</v>
      </c>
    </row>
    <row r="8361" spans="1:7">
      <c r="A8361" t="s">
        <v>131</v>
      </c>
      <c r="B8361">
        <v>20250315</v>
      </c>
      <c r="C8361">
        <v>490114</v>
      </c>
      <c r="D8361" t="s">
        <v>6190</v>
      </c>
      <c r="E8361" t="s">
        <v>8358</v>
      </c>
      <c r="F8361">
        <v>0</v>
      </c>
      <c r="G8361">
        <v>-17691510</v>
      </c>
    </row>
    <row r="8362" spans="1:7">
      <c r="A8362" t="s">
        <v>131</v>
      </c>
      <c r="B8362">
        <v>20250316</v>
      </c>
      <c r="C8362">
        <v>490114</v>
      </c>
      <c r="D8362" t="s">
        <v>6190</v>
      </c>
      <c r="E8362" t="s">
        <v>1184</v>
      </c>
      <c r="F8362">
        <v>0</v>
      </c>
      <c r="G8362">
        <v>-339145</v>
      </c>
    </row>
    <row r="8363" spans="1:7">
      <c r="A8363" t="s">
        <v>131</v>
      </c>
      <c r="B8363">
        <v>20250316</v>
      </c>
      <c r="C8363">
        <v>490114</v>
      </c>
      <c r="D8363" t="s">
        <v>6190</v>
      </c>
      <c r="E8363" t="s">
        <v>1581</v>
      </c>
      <c r="F8363">
        <v>69</v>
      </c>
      <c r="G8363">
        <v>-22080810</v>
      </c>
    </row>
    <row r="8364" spans="1:7">
      <c r="A8364" t="s">
        <v>131</v>
      </c>
      <c r="B8364">
        <v>20250316</v>
      </c>
      <c r="C8364">
        <v>490114</v>
      </c>
      <c r="D8364" t="s">
        <v>6190</v>
      </c>
      <c r="E8364" t="s">
        <v>1085</v>
      </c>
      <c r="F8364">
        <v>0</v>
      </c>
      <c r="G8364">
        <v>-2338410</v>
      </c>
    </row>
    <row r="8365" spans="1:7">
      <c r="A8365" t="s">
        <v>131</v>
      </c>
      <c r="B8365">
        <v>20250316</v>
      </c>
      <c r="C8365">
        <v>490114</v>
      </c>
      <c r="D8365" t="s">
        <v>6190</v>
      </c>
      <c r="E8365" t="s">
        <v>1194</v>
      </c>
      <c r="F8365">
        <v>0</v>
      </c>
      <c r="G8365">
        <v>-57955131</v>
      </c>
    </row>
    <row r="8366" spans="1:7">
      <c r="A8366" t="s">
        <v>131</v>
      </c>
      <c r="B8366">
        <v>20250316</v>
      </c>
      <c r="C8366">
        <v>490114</v>
      </c>
      <c r="D8366" t="s">
        <v>6190</v>
      </c>
      <c r="E8366" t="s">
        <v>1181</v>
      </c>
      <c r="F8366">
        <v>47</v>
      </c>
      <c r="G8366">
        <v>8907116</v>
      </c>
    </row>
    <row r="8367" spans="1:7">
      <c r="A8367" t="s">
        <v>131</v>
      </c>
      <c r="B8367">
        <v>20250316</v>
      </c>
      <c r="C8367">
        <v>490114</v>
      </c>
      <c r="D8367" t="s">
        <v>6190</v>
      </c>
      <c r="E8367" t="s">
        <v>1084</v>
      </c>
      <c r="F8367">
        <v>53</v>
      </c>
      <c r="G8367">
        <v>12593312</v>
      </c>
    </row>
    <row r="8368" spans="1:7">
      <c r="A8368" t="s">
        <v>131</v>
      </c>
      <c r="B8368">
        <v>20250316</v>
      </c>
      <c r="C8368">
        <v>490114</v>
      </c>
      <c r="D8368" t="s">
        <v>6190</v>
      </c>
      <c r="E8368" t="s">
        <v>1035</v>
      </c>
      <c r="F8368">
        <v>503</v>
      </c>
      <c r="G8368">
        <v>11091536</v>
      </c>
    </row>
    <row r="8369" spans="1:7">
      <c r="A8369" t="s">
        <v>131</v>
      </c>
      <c r="B8369">
        <v>20250316</v>
      </c>
      <c r="C8369">
        <v>490114</v>
      </c>
      <c r="D8369" t="s">
        <v>6190</v>
      </c>
      <c r="E8369" t="s">
        <v>1066</v>
      </c>
      <c r="F8369">
        <v>91</v>
      </c>
      <c r="G8369">
        <v>10623538</v>
      </c>
    </row>
    <row r="8370" spans="1:7">
      <c r="A8370" t="s">
        <v>131</v>
      </c>
      <c r="B8370">
        <v>20250316</v>
      </c>
      <c r="C8370">
        <v>490114</v>
      </c>
      <c r="D8370" t="s">
        <v>6190</v>
      </c>
      <c r="E8370" t="s">
        <v>1064</v>
      </c>
      <c r="F8370">
        <v>0</v>
      </c>
      <c r="G8370">
        <v>-771255</v>
      </c>
    </row>
    <row r="8371" spans="1:7">
      <c r="A8371" t="s">
        <v>131</v>
      </c>
      <c r="B8371">
        <v>20250316</v>
      </c>
      <c r="C8371">
        <v>490114</v>
      </c>
      <c r="D8371" t="s">
        <v>6190</v>
      </c>
      <c r="E8371" t="s">
        <v>1092</v>
      </c>
      <c r="F8371">
        <v>0</v>
      </c>
      <c r="G8371">
        <v>-17321949</v>
      </c>
    </row>
    <row r="8372" spans="1:7">
      <c r="A8372" t="s">
        <v>131</v>
      </c>
      <c r="B8372">
        <v>20250316</v>
      </c>
      <c r="C8372">
        <v>490114</v>
      </c>
      <c r="D8372" t="s">
        <v>6190</v>
      </c>
      <c r="E8372" t="s">
        <v>9048</v>
      </c>
      <c r="F8372">
        <v>37</v>
      </c>
      <c r="G8372">
        <v>2180589</v>
      </c>
    </row>
    <row r="8373" spans="1:7">
      <c r="A8373" t="s">
        <v>131</v>
      </c>
      <c r="B8373">
        <v>20250316</v>
      </c>
      <c r="C8373">
        <v>490114</v>
      </c>
      <c r="D8373" t="s">
        <v>6190</v>
      </c>
      <c r="E8373" t="s">
        <v>8342</v>
      </c>
      <c r="F8373">
        <v>91</v>
      </c>
      <c r="G8373">
        <v>49635221</v>
      </c>
    </row>
    <row r="8374" spans="1:7">
      <c r="A8374" t="s">
        <v>131</v>
      </c>
      <c r="B8374">
        <v>20250316</v>
      </c>
      <c r="C8374">
        <v>490114</v>
      </c>
      <c r="D8374" t="s">
        <v>6190</v>
      </c>
      <c r="E8374" t="s">
        <v>1124</v>
      </c>
      <c r="F8374">
        <v>9</v>
      </c>
      <c r="G8374">
        <v>-134639</v>
      </c>
    </row>
    <row r="8375" spans="1:7">
      <c r="A8375" t="s">
        <v>131</v>
      </c>
      <c r="B8375">
        <v>20250316</v>
      </c>
      <c r="C8375">
        <v>490114</v>
      </c>
      <c r="D8375" t="s">
        <v>6190</v>
      </c>
      <c r="E8375" t="s">
        <v>1186</v>
      </c>
      <c r="F8375">
        <v>148</v>
      </c>
      <c r="G8375">
        <v>24319796</v>
      </c>
    </row>
    <row r="8376" spans="1:7">
      <c r="A8376" t="s">
        <v>131</v>
      </c>
      <c r="B8376">
        <v>20250316</v>
      </c>
      <c r="C8376">
        <v>490114</v>
      </c>
      <c r="D8376" t="s">
        <v>6190</v>
      </c>
      <c r="E8376" t="s">
        <v>1582</v>
      </c>
      <c r="F8376">
        <v>148</v>
      </c>
      <c r="G8376">
        <v>-447384</v>
      </c>
    </row>
    <row r="8377" spans="1:7">
      <c r="A8377" t="s">
        <v>131</v>
      </c>
      <c r="B8377">
        <v>20250316</v>
      </c>
      <c r="C8377">
        <v>490114</v>
      </c>
      <c r="D8377" t="s">
        <v>6190</v>
      </c>
      <c r="E8377" t="s">
        <v>8333</v>
      </c>
      <c r="F8377">
        <v>0</v>
      </c>
      <c r="G8377">
        <v>-407</v>
      </c>
    </row>
    <row r="8378" spans="1:7">
      <c r="A8378" t="s">
        <v>131</v>
      </c>
      <c r="B8378">
        <v>20250316</v>
      </c>
      <c r="C8378">
        <v>490114</v>
      </c>
      <c r="D8378" t="s">
        <v>6190</v>
      </c>
      <c r="E8378" t="s">
        <v>1583</v>
      </c>
      <c r="F8378">
        <v>3</v>
      </c>
      <c r="G8378">
        <v>-174524</v>
      </c>
    </row>
    <row r="8379" spans="1:7">
      <c r="A8379" t="s">
        <v>131</v>
      </c>
      <c r="B8379">
        <v>20250316</v>
      </c>
      <c r="C8379">
        <v>490114</v>
      </c>
      <c r="D8379" t="s">
        <v>6190</v>
      </c>
      <c r="E8379" t="s">
        <v>1207</v>
      </c>
      <c r="F8379">
        <v>0</v>
      </c>
      <c r="G8379">
        <v>-5596</v>
      </c>
    </row>
    <row r="8380" spans="1:7">
      <c r="A8380" t="s">
        <v>131</v>
      </c>
      <c r="B8380">
        <v>20250316</v>
      </c>
      <c r="C8380">
        <v>490114</v>
      </c>
      <c r="D8380" t="s">
        <v>6190</v>
      </c>
      <c r="E8380" t="s">
        <v>8358</v>
      </c>
      <c r="F8380">
        <v>0</v>
      </c>
      <c r="G8380">
        <v>-17691510</v>
      </c>
    </row>
    <row r="8381" spans="1:7">
      <c r="A8381" t="s">
        <v>131</v>
      </c>
      <c r="B8381">
        <v>20250317</v>
      </c>
      <c r="C8381">
        <v>490114</v>
      </c>
      <c r="D8381" t="s">
        <v>6190</v>
      </c>
      <c r="E8381" t="s">
        <v>1184</v>
      </c>
      <c r="F8381">
        <v>0</v>
      </c>
      <c r="G8381">
        <v>-339145</v>
      </c>
    </row>
    <row r="8382" spans="1:7">
      <c r="A8382" t="s">
        <v>131</v>
      </c>
      <c r="B8382">
        <v>20250317</v>
      </c>
      <c r="C8382">
        <v>490114</v>
      </c>
      <c r="D8382" t="s">
        <v>6190</v>
      </c>
      <c r="E8382" t="s">
        <v>1581</v>
      </c>
      <c r="F8382">
        <v>72</v>
      </c>
      <c r="G8382">
        <v>-22080738</v>
      </c>
    </row>
    <row r="8383" spans="1:7">
      <c r="A8383" t="s">
        <v>131</v>
      </c>
      <c r="B8383">
        <v>20250317</v>
      </c>
      <c r="C8383">
        <v>490114</v>
      </c>
      <c r="D8383" t="s">
        <v>6190</v>
      </c>
      <c r="E8383" t="s">
        <v>1085</v>
      </c>
      <c r="F8383">
        <v>0</v>
      </c>
      <c r="G8383">
        <v>-2338410</v>
      </c>
    </row>
    <row r="8384" spans="1:7">
      <c r="A8384" t="s">
        <v>131</v>
      </c>
      <c r="B8384">
        <v>20250317</v>
      </c>
      <c r="C8384">
        <v>490114</v>
      </c>
      <c r="D8384" t="s">
        <v>6190</v>
      </c>
      <c r="E8384" t="s">
        <v>1194</v>
      </c>
      <c r="F8384">
        <v>0</v>
      </c>
      <c r="G8384">
        <v>-57955131</v>
      </c>
    </row>
    <row r="8385" spans="1:7">
      <c r="A8385" t="s">
        <v>131</v>
      </c>
      <c r="B8385">
        <v>20250317</v>
      </c>
      <c r="C8385">
        <v>490114</v>
      </c>
      <c r="D8385" t="s">
        <v>6190</v>
      </c>
      <c r="E8385" t="s">
        <v>1181</v>
      </c>
      <c r="F8385">
        <v>49</v>
      </c>
      <c r="G8385">
        <v>8907165</v>
      </c>
    </row>
    <row r="8386" spans="1:7">
      <c r="A8386" t="s">
        <v>131</v>
      </c>
      <c r="B8386">
        <v>20250317</v>
      </c>
      <c r="C8386">
        <v>490114</v>
      </c>
      <c r="D8386" t="s">
        <v>6190</v>
      </c>
      <c r="E8386" t="s">
        <v>1084</v>
      </c>
      <c r="F8386">
        <v>55</v>
      </c>
      <c r="G8386">
        <v>12593367</v>
      </c>
    </row>
    <row r="8387" spans="1:7">
      <c r="A8387" t="s">
        <v>131</v>
      </c>
      <c r="B8387">
        <v>20250317</v>
      </c>
      <c r="C8387">
        <v>490114</v>
      </c>
      <c r="D8387" t="s">
        <v>6190</v>
      </c>
      <c r="E8387" t="s">
        <v>1035</v>
      </c>
      <c r="F8387">
        <v>522</v>
      </c>
      <c r="G8387">
        <v>11092058</v>
      </c>
    </row>
    <row r="8388" spans="1:7">
      <c r="A8388" t="s">
        <v>131</v>
      </c>
      <c r="B8388">
        <v>20250317</v>
      </c>
      <c r="C8388">
        <v>490114</v>
      </c>
      <c r="D8388" t="s">
        <v>6190</v>
      </c>
      <c r="E8388" t="s">
        <v>1066</v>
      </c>
      <c r="F8388">
        <v>95</v>
      </c>
      <c r="G8388">
        <v>10623633</v>
      </c>
    </row>
    <row r="8389" spans="1:7">
      <c r="A8389" t="s">
        <v>131</v>
      </c>
      <c r="B8389">
        <v>20250317</v>
      </c>
      <c r="C8389">
        <v>490114</v>
      </c>
      <c r="D8389" t="s">
        <v>6190</v>
      </c>
      <c r="E8389" t="s">
        <v>1064</v>
      </c>
      <c r="F8389">
        <v>0</v>
      </c>
      <c r="G8389">
        <v>-771255</v>
      </c>
    </row>
    <row r="8390" spans="1:7">
      <c r="A8390" t="s">
        <v>131</v>
      </c>
      <c r="B8390">
        <v>20250317</v>
      </c>
      <c r="C8390">
        <v>490114</v>
      </c>
      <c r="D8390" t="s">
        <v>6190</v>
      </c>
      <c r="E8390" t="s">
        <v>1092</v>
      </c>
      <c r="F8390">
        <v>0</v>
      </c>
      <c r="G8390">
        <v>-17321949</v>
      </c>
    </row>
    <row r="8391" spans="1:7">
      <c r="A8391" t="s">
        <v>131</v>
      </c>
      <c r="B8391">
        <v>20250317</v>
      </c>
      <c r="C8391">
        <v>490114</v>
      </c>
      <c r="D8391" t="s">
        <v>6190</v>
      </c>
      <c r="E8391" t="s">
        <v>9048</v>
      </c>
      <c r="F8391">
        <v>39</v>
      </c>
      <c r="G8391">
        <v>2180628</v>
      </c>
    </row>
    <row r="8392" spans="1:7">
      <c r="A8392" t="s">
        <v>131</v>
      </c>
      <c r="B8392">
        <v>20250317</v>
      </c>
      <c r="C8392">
        <v>490114</v>
      </c>
      <c r="D8392" t="s">
        <v>6190</v>
      </c>
      <c r="E8392" t="s">
        <v>8342</v>
      </c>
      <c r="F8392">
        <v>95</v>
      </c>
      <c r="G8392">
        <v>49635316</v>
      </c>
    </row>
    <row r="8393" spans="1:7">
      <c r="A8393" t="s">
        <v>131</v>
      </c>
      <c r="B8393">
        <v>20250317</v>
      </c>
      <c r="C8393">
        <v>490114</v>
      </c>
      <c r="D8393" t="s">
        <v>6190</v>
      </c>
      <c r="E8393" t="s">
        <v>1124</v>
      </c>
      <c r="F8393">
        <v>9</v>
      </c>
      <c r="G8393">
        <v>-134630</v>
      </c>
    </row>
    <row r="8394" spans="1:7">
      <c r="A8394" t="s">
        <v>131</v>
      </c>
      <c r="B8394">
        <v>20250317</v>
      </c>
      <c r="C8394">
        <v>490114</v>
      </c>
      <c r="D8394" t="s">
        <v>6190</v>
      </c>
      <c r="E8394" t="s">
        <v>1186</v>
      </c>
      <c r="F8394">
        <v>154</v>
      </c>
      <c r="G8394">
        <v>24319950</v>
      </c>
    </row>
    <row r="8395" spans="1:7">
      <c r="A8395" t="s">
        <v>131</v>
      </c>
      <c r="B8395">
        <v>20250317</v>
      </c>
      <c r="C8395">
        <v>490114</v>
      </c>
      <c r="D8395" t="s">
        <v>6190</v>
      </c>
      <c r="E8395" t="s">
        <v>1582</v>
      </c>
      <c r="F8395">
        <v>154</v>
      </c>
      <c r="G8395">
        <v>-447230</v>
      </c>
    </row>
    <row r="8396" spans="1:7">
      <c r="A8396" t="s">
        <v>131</v>
      </c>
      <c r="B8396">
        <v>20250317</v>
      </c>
      <c r="C8396">
        <v>490114</v>
      </c>
      <c r="D8396" t="s">
        <v>6190</v>
      </c>
      <c r="E8396" t="s">
        <v>8333</v>
      </c>
      <c r="F8396">
        <v>0</v>
      </c>
      <c r="G8396">
        <v>-407</v>
      </c>
    </row>
    <row r="8397" spans="1:7">
      <c r="A8397" t="s">
        <v>131</v>
      </c>
      <c r="B8397">
        <v>20250317</v>
      </c>
      <c r="C8397">
        <v>490114</v>
      </c>
      <c r="D8397" t="s">
        <v>6190</v>
      </c>
      <c r="E8397" t="s">
        <v>1583</v>
      </c>
      <c r="F8397">
        <v>3</v>
      </c>
      <c r="G8397">
        <v>-174521</v>
      </c>
    </row>
    <row r="8398" spans="1:7">
      <c r="A8398" t="s">
        <v>131</v>
      </c>
      <c r="B8398">
        <v>20250317</v>
      </c>
      <c r="C8398">
        <v>490114</v>
      </c>
      <c r="D8398" t="s">
        <v>6190</v>
      </c>
      <c r="E8398" t="s">
        <v>1207</v>
      </c>
      <c r="F8398">
        <v>0</v>
      </c>
      <c r="G8398">
        <v>-5596</v>
      </c>
    </row>
    <row r="8399" spans="1:7">
      <c r="A8399" t="s">
        <v>131</v>
      </c>
      <c r="B8399">
        <v>20250317</v>
      </c>
      <c r="C8399">
        <v>490114</v>
      </c>
      <c r="D8399" t="s">
        <v>6190</v>
      </c>
      <c r="E8399" t="s">
        <v>8358</v>
      </c>
      <c r="F8399">
        <v>0</v>
      </c>
      <c r="G8399">
        <v>-17691510</v>
      </c>
    </row>
    <row r="8400" spans="1:7">
      <c r="A8400" t="s">
        <v>131</v>
      </c>
      <c r="B8400">
        <v>20250318</v>
      </c>
      <c r="C8400">
        <v>490114</v>
      </c>
      <c r="D8400" t="s">
        <v>6190</v>
      </c>
      <c r="E8400" t="s">
        <v>1184</v>
      </c>
      <c r="F8400">
        <v>0</v>
      </c>
      <c r="G8400">
        <v>-339145</v>
      </c>
    </row>
    <row r="8401" spans="1:7">
      <c r="A8401" t="s">
        <v>131</v>
      </c>
      <c r="B8401">
        <v>20250318</v>
      </c>
      <c r="C8401">
        <v>490114</v>
      </c>
      <c r="D8401" t="s">
        <v>6190</v>
      </c>
      <c r="E8401" t="s">
        <v>1581</v>
      </c>
      <c r="F8401">
        <v>72</v>
      </c>
      <c r="G8401">
        <v>-22080666</v>
      </c>
    </row>
    <row r="8402" spans="1:7">
      <c r="A8402" t="s">
        <v>131</v>
      </c>
      <c r="B8402">
        <v>20250318</v>
      </c>
      <c r="C8402">
        <v>490114</v>
      </c>
      <c r="D8402" t="s">
        <v>6190</v>
      </c>
      <c r="E8402" t="s">
        <v>1085</v>
      </c>
      <c r="F8402">
        <v>0</v>
      </c>
      <c r="G8402">
        <v>-2338410</v>
      </c>
    </row>
    <row r="8403" spans="1:7">
      <c r="A8403" t="s">
        <v>131</v>
      </c>
      <c r="B8403">
        <v>20250318</v>
      </c>
      <c r="C8403">
        <v>490114</v>
      </c>
      <c r="D8403" t="s">
        <v>6190</v>
      </c>
      <c r="E8403" t="s">
        <v>1194</v>
      </c>
      <c r="F8403">
        <v>0</v>
      </c>
      <c r="G8403">
        <v>-57955131</v>
      </c>
    </row>
    <row r="8404" spans="1:7">
      <c r="A8404" t="s">
        <v>131</v>
      </c>
      <c r="B8404">
        <v>20250318</v>
      </c>
      <c r="C8404">
        <v>490114</v>
      </c>
      <c r="D8404" t="s">
        <v>6190</v>
      </c>
      <c r="E8404" t="s">
        <v>1181</v>
      </c>
      <c r="F8404">
        <v>49</v>
      </c>
      <c r="G8404">
        <v>8907214</v>
      </c>
    </row>
    <row r="8405" spans="1:7">
      <c r="A8405" t="s">
        <v>131</v>
      </c>
      <c r="B8405">
        <v>20250318</v>
      </c>
      <c r="C8405">
        <v>490114</v>
      </c>
      <c r="D8405" t="s">
        <v>6190</v>
      </c>
      <c r="E8405" t="s">
        <v>1084</v>
      </c>
      <c r="F8405">
        <v>56</v>
      </c>
      <c r="G8405">
        <v>12593423</v>
      </c>
    </row>
    <row r="8406" spans="1:7">
      <c r="A8406" t="s">
        <v>131</v>
      </c>
      <c r="B8406">
        <v>20250318</v>
      </c>
      <c r="C8406">
        <v>490114</v>
      </c>
      <c r="D8406" t="s">
        <v>6190</v>
      </c>
      <c r="E8406" t="s">
        <v>1035</v>
      </c>
      <c r="F8406">
        <v>527</v>
      </c>
      <c r="G8406">
        <v>11092585</v>
      </c>
    </row>
    <row r="8407" spans="1:7">
      <c r="A8407" t="s">
        <v>131</v>
      </c>
      <c r="B8407">
        <v>20250318</v>
      </c>
      <c r="C8407">
        <v>490114</v>
      </c>
      <c r="D8407" t="s">
        <v>6190</v>
      </c>
      <c r="E8407" t="s">
        <v>1066</v>
      </c>
      <c r="F8407">
        <v>95</v>
      </c>
      <c r="G8407">
        <v>10623728</v>
      </c>
    </row>
    <row r="8408" spans="1:7">
      <c r="A8408" t="s">
        <v>131</v>
      </c>
      <c r="B8408">
        <v>20250318</v>
      </c>
      <c r="C8408">
        <v>490114</v>
      </c>
      <c r="D8408" t="s">
        <v>6190</v>
      </c>
      <c r="E8408" t="s">
        <v>1064</v>
      </c>
      <c r="F8408">
        <v>0</v>
      </c>
      <c r="G8408">
        <v>-771255</v>
      </c>
    </row>
    <row r="8409" spans="1:7">
      <c r="A8409" t="s">
        <v>131</v>
      </c>
      <c r="B8409">
        <v>20250318</v>
      </c>
      <c r="C8409">
        <v>490114</v>
      </c>
      <c r="D8409" t="s">
        <v>6190</v>
      </c>
      <c r="E8409" t="s">
        <v>1092</v>
      </c>
      <c r="F8409">
        <v>0</v>
      </c>
      <c r="G8409">
        <v>-17321949</v>
      </c>
    </row>
    <row r="8410" spans="1:7">
      <c r="A8410" t="s">
        <v>131</v>
      </c>
      <c r="B8410">
        <v>20250318</v>
      </c>
      <c r="C8410">
        <v>490114</v>
      </c>
      <c r="D8410" t="s">
        <v>6190</v>
      </c>
      <c r="E8410" t="s">
        <v>9048</v>
      </c>
      <c r="F8410">
        <v>39</v>
      </c>
      <c r="G8410">
        <v>2180667</v>
      </c>
    </row>
    <row r="8411" spans="1:7">
      <c r="A8411" t="s">
        <v>131</v>
      </c>
      <c r="B8411">
        <v>20250318</v>
      </c>
      <c r="C8411">
        <v>490114</v>
      </c>
      <c r="D8411" t="s">
        <v>6190</v>
      </c>
      <c r="E8411" t="s">
        <v>8342</v>
      </c>
      <c r="F8411">
        <v>95</v>
      </c>
      <c r="G8411">
        <v>49635411</v>
      </c>
    </row>
    <row r="8412" spans="1:7">
      <c r="A8412" t="s">
        <v>131</v>
      </c>
      <c r="B8412">
        <v>20250318</v>
      </c>
      <c r="C8412">
        <v>490114</v>
      </c>
      <c r="D8412" t="s">
        <v>6190</v>
      </c>
      <c r="E8412" t="s">
        <v>1124</v>
      </c>
      <c r="F8412">
        <v>9</v>
      </c>
      <c r="G8412">
        <v>-134621</v>
      </c>
    </row>
    <row r="8413" spans="1:7">
      <c r="A8413" t="s">
        <v>131</v>
      </c>
      <c r="B8413">
        <v>20250318</v>
      </c>
      <c r="C8413">
        <v>490114</v>
      </c>
      <c r="D8413" t="s">
        <v>6190</v>
      </c>
      <c r="E8413" t="s">
        <v>1186</v>
      </c>
      <c r="F8413">
        <v>154</v>
      </c>
      <c r="G8413">
        <v>24320104</v>
      </c>
    </row>
    <row r="8414" spans="1:7">
      <c r="A8414" t="s">
        <v>131</v>
      </c>
      <c r="B8414">
        <v>20250318</v>
      </c>
      <c r="C8414">
        <v>490114</v>
      </c>
      <c r="D8414" t="s">
        <v>6190</v>
      </c>
      <c r="E8414" t="s">
        <v>1582</v>
      </c>
      <c r="F8414">
        <v>154</v>
      </c>
      <c r="G8414">
        <v>-447076</v>
      </c>
    </row>
    <row r="8415" spans="1:7">
      <c r="A8415" t="s">
        <v>131</v>
      </c>
      <c r="B8415">
        <v>20250318</v>
      </c>
      <c r="C8415">
        <v>490114</v>
      </c>
      <c r="D8415" t="s">
        <v>6190</v>
      </c>
      <c r="E8415" t="s">
        <v>8333</v>
      </c>
      <c r="F8415">
        <v>0</v>
      </c>
      <c r="G8415">
        <v>-407</v>
      </c>
    </row>
    <row r="8416" spans="1:7">
      <c r="A8416" t="s">
        <v>131</v>
      </c>
      <c r="B8416">
        <v>20250318</v>
      </c>
      <c r="C8416">
        <v>490114</v>
      </c>
      <c r="D8416" t="s">
        <v>6190</v>
      </c>
      <c r="E8416" t="s">
        <v>1583</v>
      </c>
      <c r="F8416">
        <v>3</v>
      </c>
      <c r="G8416">
        <v>-174518</v>
      </c>
    </row>
    <row r="8417" spans="1:7">
      <c r="A8417" t="s">
        <v>131</v>
      </c>
      <c r="B8417">
        <v>20250318</v>
      </c>
      <c r="C8417">
        <v>490114</v>
      </c>
      <c r="D8417" t="s">
        <v>6190</v>
      </c>
      <c r="E8417" t="s">
        <v>1207</v>
      </c>
      <c r="F8417">
        <v>0</v>
      </c>
      <c r="G8417">
        <v>-5596</v>
      </c>
    </row>
    <row r="8418" spans="1:7">
      <c r="A8418" t="s">
        <v>131</v>
      </c>
      <c r="B8418">
        <v>20250318</v>
      </c>
      <c r="C8418">
        <v>490114</v>
      </c>
      <c r="D8418" t="s">
        <v>6190</v>
      </c>
      <c r="E8418" t="s">
        <v>8358</v>
      </c>
      <c r="F8418">
        <v>0</v>
      </c>
      <c r="G8418">
        <v>-17691510</v>
      </c>
    </row>
    <row r="8419" spans="1:7">
      <c r="A8419" t="s">
        <v>131</v>
      </c>
      <c r="B8419">
        <v>20250319</v>
      </c>
      <c r="C8419">
        <v>490114</v>
      </c>
      <c r="D8419" t="s">
        <v>6190</v>
      </c>
      <c r="E8419" t="s">
        <v>1184</v>
      </c>
      <c r="F8419">
        <v>0</v>
      </c>
      <c r="G8419">
        <v>-339145</v>
      </c>
    </row>
    <row r="8420" spans="1:7">
      <c r="A8420" t="s">
        <v>131</v>
      </c>
      <c r="B8420">
        <v>20250319</v>
      </c>
      <c r="C8420">
        <v>490114</v>
      </c>
      <c r="D8420" t="s">
        <v>6190</v>
      </c>
      <c r="E8420" t="s">
        <v>1581</v>
      </c>
      <c r="F8420">
        <v>73</v>
      </c>
      <c r="G8420">
        <v>-22080593</v>
      </c>
    </row>
    <row r="8421" spans="1:7">
      <c r="A8421" t="s">
        <v>131</v>
      </c>
      <c r="B8421">
        <v>20250319</v>
      </c>
      <c r="C8421">
        <v>490114</v>
      </c>
      <c r="D8421" t="s">
        <v>6190</v>
      </c>
      <c r="E8421" t="s">
        <v>1085</v>
      </c>
      <c r="F8421">
        <v>0</v>
      </c>
      <c r="G8421">
        <v>-2338410</v>
      </c>
    </row>
    <row r="8422" spans="1:7">
      <c r="A8422" t="s">
        <v>131</v>
      </c>
      <c r="B8422">
        <v>20250319</v>
      </c>
      <c r="C8422">
        <v>490114</v>
      </c>
      <c r="D8422" t="s">
        <v>6190</v>
      </c>
      <c r="E8422" t="s">
        <v>1194</v>
      </c>
      <c r="F8422">
        <v>0</v>
      </c>
      <c r="G8422">
        <v>-57955131</v>
      </c>
    </row>
    <row r="8423" spans="1:7">
      <c r="A8423" t="s">
        <v>131</v>
      </c>
      <c r="B8423">
        <v>20250319</v>
      </c>
      <c r="C8423">
        <v>490114</v>
      </c>
      <c r="D8423" t="s">
        <v>6190</v>
      </c>
      <c r="E8423" t="s">
        <v>1181</v>
      </c>
      <c r="F8423">
        <v>50</v>
      </c>
      <c r="G8423">
        <v>8907264</v>
      </c>
    </row>
    <row r="8424" spans="1:7">
      <c r="A8424" t="s">
        <v>131</v>
      </c>
      <c r="B8424">
        <v>20250319</v>
      </c>
      <c r="C8424">
        <v>490114</v>
      </c>
      <c r="D8424" t="s">
        <v>6190</v>
      </c>
      <c r="E8424" t="s">
        <v>1084</v>
      </c>
      <c r="F8424">
        <v>56</v>
      </c>
      <c r="G8424">
        <v>12593479</v>
      </c>
    </row>
    <row r="8425" spans="1:7">
      <c r="A8425" t="s">
        <v>131</v>
      </c>
      <c r="B8425">
        <v>20250319</v>
      </c>
      <c r="C8425">
        <v>490114</v>
      </c>
      <c r="D8425" t="s">
        <v>6190</v>
      </c>
      <c r="E8425" t="s">
        <v>1035</v>
      </c>
      <c r="F8425">
        <v>533</v>
      </c>
      <c r="G8425">
        <v>11093118</v>
      </c>
    </row>
    <row r="8426" spans="1:7">
      <c r="A8426" t="s">
        <v>131</v>
      </c>
      <c r="B8426">
        <v>20250319</v>
      </c>
      <c r="C8426">
        <v>490114</v>
      </c>
      <c r="D8426" t="s">
        <v>6190</v>
      </c>
      <c r="E8426" t="s">
        <v>1066</v>
      </c>
      <c r="F8426">
        <v>97</v>
      </c>
      <c r="G8426">
        <v>10623825</v>
      </c>
    </row>
    <row r="8427" spans="1:7">
      <c r="A8427" t="s">
        <v>131</v>
      </c>
      <c r="B8427">
        <v>20250319</v>
      </c>
      <c r="C8427">
        <v>490114</v>
      </c>
      <c r="D8427" t="s">
        <v>6190</v>
      </c>
      <c r="E8427" t="s">
        <v>1064</v>
      </c>
      <c r="F8427">
        <v>0</v>
      </c>
      <c r="G8427">
        <v>-771255</v>
      </c>
    </row>
    <row r="8428" spans="1:7">
      <c r="A8428" t="s">
        <v>131</v>
      </c>
      <c r="B8428">
        <v>20250319</v>
      </c>
      <c r="C8428">
        <v>490114</v>
      </c>
      <c r="D8428" t="s">
        <v>6190</v>
      </c>
      <c r="E8428" t="s">
        <v>1092</v>
      </c>
      <c r="F8428">
        <v>0</v>
      </c>
      <c r="G8428">
        <v>-17321949</v>
      </c>
    </row>
    <row r="8429" spans="1:7">
      <c r="A8429" t="s">
        <v>131</v>
      </c>
      <c r="B8429">
        <v>20250319</v>
      </c>
      <c r="C8429">
        <v>490114</v>
      </c>
      <c r="D8429" t="s">
        <v>6190</v>
      </c>
      <c r="E8429" t="s">
        <v>9048</v>
      </c>
      <c r="F8429">
        <v>40</v>
      </c>
      <c r="G8429">
        <v>2180707</v>
      </c>
    </row>
    <row r="8430" spans="1:7">
      <c r="A8430" t="s">
        <v>131</v>
      </c>
      <c r="B8430">
        <v>20250319</v>
      </c>
      <c r="C8430">
        <v>490114</v>
      </c>
      <c r="D8430" t="s">
        <v>6190</v>
      </c>
      <c r="E8430" t="s">
        <v>8342</v>
      </c>
      <c r="F8430">
        <v>97</v>
      </c>
      <c r="G8430">
        <v>49635508</v>
      </c>
    </row>
    <row r="8431" spans="1:7">
      <c r="A8431" t="s">
        <v>131</v>
      </c>
      <c r="B8431">
        <v>20250319</v>
      </c>
      <c r="C8431">
        <v>490114</v>
      </c>
      <c r="D8431" t="s">
        <v>6190</v>
      </c>
      <c r="E8431" t="s">
        <v>1124</v>
      </c>
      <c r="F8431">
        <v>10</v>
      </c>
      <c r="G8431">
        <v>-134611</v>
      </c>
    </row>
    <row r="8432" spans="1:7">
      <c r="A8432" t="s">
        <v>131</v>
      </c>
      <c r="B8432">
        <v>20250319</v>
      </c>
      <c r="C8432">
        <v>490114</v>
      </c>
      <c r="D8432" t="s">
        <v>6190</v>
      </c>
      <c r="E8432" t="s">
        <v>1186</v>
      </c>
      <c r="F8432">
        <v>157</v>
      </c>
      <c r="G8432">
        <v>24320261</v>
      </c>
    </row>
    <row r="8433" spans="1:7">
      <c r="A8433" t="s">
        <v>131</v>
      </c>
      <c r="B8433">
        <v>20250319</v>
      </c>
      <c r="C8433">
        <v>490114</v>
      </c>
      <c r="D8433" t="s">
        <v>6190</v>
      </c>
      <c r="E8433" t="s">
        <v>1582</v>
      </c>
      <c r="F8433">
        <v>157</v>
      </c>
      <c r="G8433">
        <v>-446919</v>
      </c>
    </row>
    <row r="8434" spans="1:7">
      <c r="A8434" t="s">
        <v>131</v>
      </c>
      <c r="B8434">
        <v>20250319</v>
      </c>
      <c r="C8434">
        <v>490114</v>
      </c>
      <c r="D8434" t="s">
        <v>6190</v>
      </c>
      <c r="E8434" t="s">
        <v>8333</v>
      </c>
      <c r="F8434">
        <v>0</v>
      </c>
      <c r="G8434">
        <v>-407</v>
      </c>
    </row>
    <row r="8435" spans="1:7">
      <c r="A8435" t="s">
        <v>131</v>
      </c>
      <c r="B8435">
        <v>20250319</v>
      </c>
      <c r="C8435">
        <v>490114</v>
      </c>
      <c r="D8435" t="s">
        <v>6190</v>
      </c>
      <c r="E8435" t="s">
        <v>1583</v>
      </c>
      <c r="F8435">
        <v>3</v>
      </c>
      <c r="G8435">
        <v>-174515</v>
      </c>
    </row>
    <row r="8436" spans="1:7">
      <c r="A8436" t="s">
        <v>131</v>
      </c>
      <c r="B8436">
        <v>20250319</v>
      </c>
      <c r="C8436">
        <v>490114</v>
      </c>
      <c r="D8436" t="s">
        <v>6190</v>
      </c>
      <c r="E8436" t="s">
        <v>1207</v>
      </c>
      <c r="F8436">
        <v>0</v>
      </c>
      <c r="G8436">
        <v>-5596</v>
      </c>
    </row>
    <row r="8437" spans="1:7">
      <c r="A8437" t="s">
        <v>131</v>
      </c>
      <c r="B8437">
        <v>20250319</v>
      </c>
      <c r="C8437">
        <v>490114</v>
      </c>
      <c r="D8437" t="s">
        <v>6190</v>
      </c>
      <c r="E8437" t="s">
        <v>8358</v>
      </c>
      <c r="F8437">
        <v>0</v>
      </c>
      <c r="G8437">
        <v>-17691510</v>
      </c>
    </row>
    <row r="8438" spans="1:7">
      <c r="A8438" t="s">
        <v>131</v>
      </c>
      <c r="B8438">
        <v>20250320</v>
      </c>
      <c r="C8438">
        <v>490114</v>
      </c>
      <c r="D8438" t="s">
        <v>6190</v>
      </c>
      <c r="E8438" t="s">
        <v>1184</v>
      </c>
      <c r="F8438">
        <v>0</v>
      </c>
      <c r="G8438">
        <v>-339145</v>
      </c>
    </row>
    <row r="8439" spans="1:7">
      <c r="A8439" t="s">
        <v>131</v>
      </c>
      <c r="B8439">
        <v>20250320</v>
      </c>
      <c r="C8439">
        <v>490114</v>
      </c>
      <c r="D8439" t="s">
        <v>6190</v>
      </c>
      <c r="E8439" t="s">
        <v>1581</v>
      </c>
      <c r="F8439">
        <v>74</v>
      </c>
      <c r="G8439">
        <v>-22080519</v>
      </c>
    </row>
    <row r="8440" spans="1:7">
      <c r="A8440" t="s">
        <v>131</v>
      </c>
      <c r="B8440">
        <v>20250320</v>
      </c>
      <c r="C8440">
        <v>490114</v>
      </c>
      <c r="D8440" t="s">
        <v>6190</v>
      </c>
      <c r="E8440" t="s">
        <v>1085</v>
      </c>
      <c r="F8440">
        <v>0</v>
      </c>
      <c r="G8440">
        <v>-2338410</v>
      </c>
    </row>
    <row r="8441" spans="1:7">
      <c r="A8441" t="s">
        <v>131</v>
      </c>
      <c r="B8441">
        <v>20250320</v>
      </c>
      <c r="C8441">
        <v>490114</v>
      </c>
      <c r="D8441" t="s">
        <v>6190</v>
      </c>
      <c r="E8441" t="s">
        <v>1194</v>
      </c>
      <c r="F8441">
        <v>0</v>
      </c>
      <c r="G8441">
        <v>-57955131</v>
      </c>
    </row>
    <row r="8442" spans="1:7">
      <c r="A8442" t="s">
        <v>131</v>
      </c>
      <c r="B8442">
        <v>20250320</v>
      </c>
      <c r="C8442">
        <v>490114</v>
      </c>
      <c r="D8442" t="s">
        <v>6190</v>
      </c>
      <c r="E8442" t="s">
        <v>1181</v>
      </c>
      <c r="F8442">
        <v>51</v>
      </c>
      <c r="G8442">
        <v>8907315</v>
      </c>
    </row>
    <row r="8443" spans="1:7">
      <c r="A8443" t="s">
        <v>131</v>
      </c>
      <c r="B8443">
        <v>20250320</v>
      </c>
      <c r="C8443">
        <v>490114</v>
      </c>
      <c r="D8443" t="s">
        <v>6190</v>
      </c>
      <c r="E8443" t="s">
        <v>1084</v>
      </c>
      <c r="F8443">
        <v>57</v>
      </c>
      <c r="G8443">
        <v>12593536</v>
      </c>
    </row>
    <row r="8444" spans="1:7">
      <c r="A8444" t="s">
        <v>131</v>
      </c>
      <c r="B8444">
        <v>20250320</v>
      </c>
      <c r="C8444">
        <v>490114</v>
      </c>
      <c r="D8444" t="s">
        <v>6190</v>
      </c>
      <c r="E8444" t="s">
        <v>1035</v>
      </c>
      <c r="F8444">
        <v>544</v>
      </c>
      <c r="G8444">
        <v>11093662</v>
      </c>
    </row>
    <row r="8445" spans="1:7">
      <c r="A8445" t="s">
        <v>131</v>
      </c>
      <c r="B8445">
        <v>20250320</v>
      </c>
      <c r="C8445">
        <v>490114</v>
      </c>
      <c r="D8445" t="s">
        <v>6190</v>
      </c>
      <c r="E8445" t="s">
        <v>1066</v>
      </c>
      <c r="F8445">
        <v>98</v>
      </c>
      <c r="G8445">
        <v>10623923</v>
      </c>
    </row>
    <row r="8446" spans="1:7">
      <c r="A8446" t="s">
        <v>131</v>
      </c>
      <c r="B8446">
        <v>20250320</v>
      </c>
      <c r="C8446">
        <v>490114</v>
      </c>
      <c r="D8446" t="s">
        <v>6190</v>
      </c>
      <c r="E8446" t="s">
        <v>1064</v>
      </c>
      <c r="F8446">
        <v>0</v>
      </c>
      <c r="G8446">
        <v>-771255</v>
      </c>
    </row>
    <row r="8447" spans="1:7">
      <c r="A8447" t="s">
        <v>131</v>
      </c>
      <c r="B8447">
        <v>20250320</v>
      </c>
      <c r="C8447">
        <v>490114</v>
      </c>
      <c r="D8447" t="s">
        <v>6190</v>
      </c>
      <c r="E8447" t="s">
        <v>1092</v>
      </c>
      <c r="F8447">
        <v>0</v>
      </c>
      <c r="G8447">
        <v>-17321949</v>
      </c>
    </row>
    <row r="8448" spans="1:7">
      <c r="A8448" t="s">
        <v>131</v>
      </c>
      <c r="B8448">
        <v>20250320</v>
      </c>
      <c r="C8448">
        <v>490114</v>
      </c>
      <c r="D8448" t="s">
        <v>6190</v>
      </c>
      <c r="E8448" t="s">
        <v>9048</v>
      </c>
      <c r="F8448">
        <v>40</v>
      </c>
      <c r="G8448">
        <v>2180747</v>
      </c>
    </row>
    <row r="8449" spans="1:7">
      <c r="A8449" t="s">
        <v>131</v>
      </c>
      <c r="B8449">
        <v>20250320</v>
      </c>
      <c r="C8449">
        <v>490114</v>
      </c>
      <c r="D8449" t="s">
        <v>6190</v>
      </c>
      <c r="E8449" t="s">
        <v>8342</v>
      </c>
      <c r="F8449">
        <v>98</v>
      </c>
      <c r="G8449">
        <v>49635606</v>
      </c>
    </row>
    <row r="8450" spans="1:7">
      <c r="A8450" t="s">
        <v>131</v>
      </c>
      <c r="B8450">
        <v>20250320</v>
      </c>
      <c r="C8450">
        <v>490114</v>
      </c>
      <c r="D8450" t="s">
        <v>6190</v>
      </c>
      <c r="E8450" t="s">
        <v>1124</v>
      </c>
      <c r="F8450">
        <v>10</v>
      </c>
      <c r="G8450">
        <v>-134601</v>
      </c>
    </row>
    <row r="8451" spans="1:7">
      <c r="A8451" t="s">
        <v>131</v>
      </c>
      <c r="B8451">
        <v>20250320</v>
      </c>
      <c r="C8451">
        <v>490114</v>
      </c>
      <c r="D8451" t="s">
        <v>6190</v>
      </c>
      <c r="E8451" t="s">
        <v>1186</v>
      </c>
      <c r="F8451">
        <v>159</v>
      </c>
      <c r="G8451">
        <v>24320420</v>
      </c>
    </row>
    <row r="8452" spans="1:7">
      <c r="A8452" t="s">
        <v>131</v>
      </c>
      <c r="B8452">
        <v>20250320</v>
      </c>
      <c r="C8452">
        <v>490114</v>
      </c>
      <c r="D8452" t="s">
        <v>6190</v>
      </c>
      <c r="E8452" t="s">
        <v>1582</v>
      </c>
      <c r="F8452">
        <v>159</v>
      </c>
      <c r="G8452">
        <v>-446760</v>
      </c>
    </row>
    <row r="8453" spans="1:7">
      <c r="A8453" t="s">
        <v>131</v>
      </c>
      <c r="B8453">
        <v>20250320</v>
      </c>
      <c r="C8453">
        <v>490114</v>
      </c>
      <c r="D8453" t="s">
        <v>6190</v>
      </c>
      <c r="E8453" t="s">
        <v>8333</v>
      </c>
      <c r="F8453">
        <v>0</v>
      </c>
      <c r="G8453">
        <v>-407</v>
      </c>
    </row>
    <row r="8454" spans="1:7">
      <c r="A8454" t="s">
        <v>131</v>
      </c>
      <c r="B8454">
        <v>20250320</v>
      </c>
      <c r="C8454">
        <v>490114</v>
      </c>
      <c r="D8454" t="s">
        <v>6190</v>
      </c>
      <c r="E8454" t="s">
        <v>1583</v>
      </c>
      <c r="F8454">
        <v>3</v>
      </c>
      <c r="G8454">
        <v>-174512</v>
      </c>
    </row>
    <row r="8455" spans="1:7">
      <c r="A8455" t="s">
        <v>131</v>
      </c>
      <c r="B8455">
        <v>20250320</v>
      </c>
      <c r="C8455">
        <v>490114</v>
      </c>
      <c r="D8455" t="s">
        <v>6190</v>
      </c>
      <c r="E8455" t="s">
        <v>1207</v>
      </c>
      <c r="F8455">
        <v>0</v>
      </c>
      <c r="G8455">
        <v>-5596</v>
      </c>
    </row>
    <row r="8456" spans="1:7">
      <c r="A8456" t="s">
        <v>131</v>
      </c>
      <c r="B8456">
        <v>20250320</v>
      </c>
      <c r="C8456">
        <v>490114</v>
      </c>
      <c r="D8456" t="s">
        <v>6190</v>
      </c>
      <c r="E8456" t="s">
        <v>8358</v>
      </c>
      <c r="F8456">
        <v>0</v>
      </c>
      <c r="G8456">
        <v>-17691510</v>
      </c>
    </row>
    <row r="8457" spans="1:7">
      <c r="A8457" t="s">
        <v>131</v>
      </c>
      <c r="B8457">
        <v>20250321</v>
      </c>
      <c r="C8457">
        <v>490114</v>
      </c>
      <c r="D8457" t="s">
        <v>6190</v>
      </c>
      <c r="E8457" t="s">
        <v>1184</v>
      </c>
      <c r="F8457">
        <v>0</v>
      </c>
      <c r="G8457">
        <v>-339145</v>
      </c>
    </row>
    <row r="8458" spans="1:7">
      <c r="A8458" t="s">
        <v>131</v>
      </c>
      <c r="B8458">
        <v>20250321</v>
      </c>
      <c r="C8458">
        <v>490114</v>
      </c>
      <c r="D8458" t="s">
        <v>6190</v>
      </c>
      <c r="E8458" t="s">
        <v>1581</v>
      </c>
      <c r="F8458">
        <v>75</v>
      </c>
      <c r="G8458">
        <v>-22080444</v>
      </c>
    </row>
    <row r="8459" spans="1:7">
      <c r="A8459" t="s">
        <v>131</v>
      </c>
      <c r="B8459">
        <v>20250321</v>
      </c>
      <c r="C8459">
        <v>490114</v>
      </c>
      <c r="D8459" t="s">
        <v>6190</v>
      </c>
      <c r="E8459" t="s">
        <v>1085</v>
      </c>
      <c r="F8459">
        <v>0</v>
      </c>
      <c r="G8459">
        <v>-2338410</v>
      </c>
    </row>
    <row r="8460" spans="1:7">
      <c r="A8460" t="s">
        <v>131</v>
      </c>
      <c r="B8460">
        <v>20250321</v>
      </c>
      <c r="C8460">
        <v>490114</v>
      </c>
      <c r="D8460" t="s">
        <v>6190</v>
      </c>
      <c r="E8460" t="s">
        <v>1194</v>
      </c>
      <c r="F8460">
        <v>0</v>
      </c>
      <c r="G8460">
        <v>-57955131</v>
      </c>
    </row>
    <row r="8461" spans="1:7">
      <c r="A8461" t="s">
        <v>131</v>
      </c>
      <c r="B8461">
        <v>20250321</v>
      </c>
      <c r="C8461">
        <v>490114</v>
      </c>
      <c r="D8461" t="s">
        <v>6190</v>
      </c>
      <c r="E8461" t="s">
        <v>1181</v>
      </c>
      <c r="F8461">
        <v>51</v>
      </c>
      <c r="G8461">
        <v>8907366</v>
      </c>
    </row>
    <row r="8462" spans="1:7">
      <c r="A8462" t="s">
        <v>131</v>
      </c>
      <c r="B8462">
        <v>20250321</v>
      </c>
      <c r="C8462">
        <v>490114</v>
      </c>
      <c r="D8462" t="s">
        <v>6190</v>
      </c>
      <c r="E8462" t="s">
        <v>1084</v>
      </c>
      <c r="F8462">
        <v>58</v>
      </c>
      <c r="G8462">
        <v>12593594</v>
      </c>
    </row>
    <row r="8463" spans="1:7">
      <c r="A8463" t="s">
        <v>131</v>
      </c>
      <c r="B8463">
        <v>20250321</v>
      </c>
      <c r="C8463">
        <v>490114</v>
      </c>
      <c r="D8463" t="s">
        <v>6190</v>
      </c>
      <c r="E8463" t="s">
        <v>1035</v>
      </c>
      <c r="F8463">
        <v>547</v>
      </c>
      <c r="G8463">
        <v>11094209</v>
      </c>
    </row>
    <row r="8464" spans="1:7">
      <c r="A8464" t="s">
        <v>131</v>
      </c>
      <c r="B8464">
        <v>20250321</v>
      </c>
      <c r="C8464">
        <v>490114</v>
      </c>
      <c r="D8464" t="s">
        <v>6190</v>
      </c>
      <c r="E8464" t="s">
        <v>1066</v>
      </c>
      <c r="F8464">
        <v>99</v>
      </c>
      <c r="G8464">
        <v>10624022</v>
      </c>
    </row>
    <row r="8465" spans="1:7">
      <c r="A8465" t="s">
        <v>131</v>
      </c>
      <c r="B8465">
        <v>20250321</v>
      </c>
      <c r="C8465">
        <v>490114</v>
      </c>
      <c r="D8465" t="s">
        <v>6190</v>
      </c>
      <c r="E8465" t="s">
        <v>1064</v>
      </c>
      <c r="F8465">
        <v>0</v>
      </c>
      <c r="G8465">
        <v>-771255</v>
      </c>
    </row>
    <row r="8466" spans="1:7">
      <c r="A8466" t="s">
        <v>131</v>
      </c>
      <c r="B8466">
        <v>20250321</v>
      </c>
      <c r="C8466">
        <v>490114</v>
      </c>
      <c r="D8466" t="s">
        <v>6190</v>
      </c>
      <c r="E8466" t="s">
        <v>1092</v>
      </c>
      <c r="F8466">
        <v>0</v>
      </c>
      <c r="G8466">
        <v>-17321949</v>
      </c>
    </row>
    <row r="8467" spans="1:7">
      <c r="A8467" t="s">
        <v>131</v>
      </c>
      <c r="B8467">
        <v>20250321</v>
      </c>
      <c r="C8467">
        <v>490114</v>
      </c>
      <c r="D8467" t="s">
        <v>6190</v>
      </c>
      <c r="E8467" t="s">
        <v>9048</v>
      </c>
      <c r="F8467">
        <v>41</v>
      </c>
      <c r="G8467">
        <v>2180788</v>
      </c>
    </row>
    <row r="8468" spans="1:7">
      <c r="A8468" t="s">
        <v>131</v>
      </c>
      <c r="B8468">
        <v>20250321</v>
      </c>
      <c r="C8468">
        <v>490114</v>
      </c>
      <c r="D8468" t="s">
        <v>6190</v>
      </c>
      <c r="E8468" t="s">
        <v>8342</v>
      </c>
      <c r="F8468">
        <v>99</v>
      </c>
      <c r="G8468">
        <v>49635705</v>
      </c>
    </row>
    <row r="8469" spans="1:7">
      <c r="A8469" t="s">
        <v>131</v>
      </c>
      <c r="B8469">
        <v>20250321</v>
      </c>
      <c r="C8469">
        <v>490114</v>
      </c>
      <c r="D8469" t="s">
        <v>6190</v>
      </c>
      <c r="E8469" t="s">
        <v>1124</v>
      </c>
      <c r="F8469">
        <v>10</v>
      </c>
      <c r="G8469">
        <v>-134591</v>
      </c>
    </row>
    <row r="8470" spans="1:7">
      <c r="A8470" t="s">
        <v>131</v>
      </c>
      <c r="B8470">
        <v>20250321</v>
      </c>
      <c r="C8470">
        <v>490114</v>
      </c>
      <c r="D8470" t="s">
        <v>6190</v>
      </c>
      <c r="E8470" t="s">
        <v>1186</v>
      </c>
      <c r="F8470">
        <v>161</v>
      </c>
      <c r="G8470">
        <v>24320581</v>
      </c>
    </row>
    <row r="8471" spans="1:7">
      <c r="A8471" t="s">
        <v>131</v>
      </c>
      <c r="B8471">
        <v>20250321</v>
      </c>
      <c r="C8471">
        <v>490114</v>
      </c>
      <c r="D8471" t="s">
        <v>6190</v>
      </c>
      <c r="E8471" t="s">
        <v>1582</v>
      </c>
      <c r="F8471">
        <v>161</v>
      </c>
      <c r="G8471">
        <v>-446599</v>
      </c>
    </row>
    <row r="8472" spans="1:7">
      <c r="A8472" t="s">
        <v>131</v>
      </c>
      <c r="B8472">
        <v>20250321</v>
      </c>
      <c r="C8472">
        <v>490114</v>
      </c>
      <c r="D8472" t="s">
        <v>6190</v>
      </c>
      <c r="E8472" t="s">
        <v>8333</v>
      </c>
      <c r="F8472">
        <v>0</v>
      </c>
      <c r="G8472">
        <v>-407</v>
      </c>
    </row>
    <row r="8473" spans="1:7">
      <c r="A8473" t="s">
        <v>131</v>
      </c>
      <c r="B8473">
        <v>20250321</v>
      </c>
      <c r="C8473">
        <v>490114</v>
      </c>
      <c r="D8473" t="s">
        <v>6190</v>
      </c>
      <c r="E8473" t="s">
        <v>1583</v>
      </c>
      <c r="F8473">
        <v>3</v>
      </c>
      <c r="G8473">
        <v>-174509</v>
      </c>
    </row>
    <row r="8474" spans="1:7">
      <c r="A8474" t="s">
        <v>131</v>
      </c>
      <c r="B8474">
        <v>20250321</v>
      </c>
      <c r="C8474">
        <v>490114</v>
      </c>
      <c r="D8474" t="s">
        <v>6190</v>
      </c>
      <c r="E8474" t="s">
        <v>1207</v>
      </c>
      <c r="F8474">
        <v>0</v>
      </c>
      <c r="G8474">
        <v>-5596</v>
      </c>
    </row>
    <row r="8475" spans="1:7">
      <c r="A8475" t="s">
        <v>131</v>
      </c>
      <c r="B8475">
        <v>20250321</v>
      </c>
      <c r="C8475">
        <v>490114</v>
      </c>
      <c r="D8475" t="s">
        <v>6190</v>
      </c>
      <c r="E8475" t="s">
        <v>8358</v>
      </c>
      <c r="F8475">
        <v>0</v>
      </c>
      <c r="G8475">
        <v>-17691510</v>
      </c>
    </row>
    <row r="8476" spans="1:7">
      <c r="A8476" t="s">
        <v>131</v>
      </c>
      <c r="B8476">
        <v>20250322</v>
      </c>
      <c r="C8476">
        <v>490114</v>
      </c>
      <c r="D8476" t="s">
        <v>6190</v>
      </c>
      <c r="E8476" t="s">
        <v>1184</v>
      </c>
      <c r="F8476">
        <v>0</v>
      </c>
      <c r="G8476">
        <v>-339145</v>
      </c>
    </row>
    <row r="8477" spans="1:7">
      <c r="A8477" t="s">
        <v>131</v>
      </c>
      <c r="B8477">
        <v>20250322</v>
      </c>
      <c r="C8477">
        <v>490114</v>
      </c>
      <c r="D8477" t="s">
        <v>6190</v>
      </c>
      <c r="E8477" t="s">
        <v>1581</v>
      </c>
      <c r="F8477">
        <v>75</v>
      </c>
      <c r="G8477">
        <v>-22080369</v>
      </c>
    </row>
    <row r="8478" spans="1:7">
      <c r="A8478" t="s">
        <v>131</v>
      </c>
      <c r="B8478">
        <v>20250322</v>
      </c>
      <c r="C8478">
        <v>490114</v>
      </c>
      <c r="D8478" t="s">
        <v>6190</v>
      </c>
      <c r="E8478" t="s">
        <v>1085</v>
      </c>
      <c r="F8478">
        <v>0</v>
      </c>
      <c r="G8478">
        <v>-2338410</v>
      </c>
    </row>
    <row r="8479" spans="1:7">
      <c r="A8479" t="s">
        <v>131</v>
      </c>
      <c r="B8479">
        <v>20250322</v>
      </c>
      <c r="C8479">
        <v>490114</v>
      </c>
      <c r="D8479" t="s">
        <v>6190</v>
      </c>
      <c r="E8479" t="s">
        <v>1194</v>
      </c>
      <c r="F8479">
        <v>0</v>
      </c>
      <c r="G8479">
        <v>-57955131</v>
      </c>
    </row>
    <row r="8480" spans="1:7">
      <c r="A8480" t="s">
        <v>131</v>
      </c>
      <c r="B8480">
        <v>20250322</v>
      </c>
      <c r="C8480">
        <v>490114</v>
      </c>
      <c r="D8480" t="s">
        <v>6190</v>
      </c>
      <c r="E8480" t="s">
        <v>1181</v>
      </c>
      <c r="F8480">
        <v>51</v>
      </c>
      <c r="G8480">
        <v>8907417</v>
      </c>
    </row>
    <row r="8481" spans="1:7">
      <c r="A8481" t="s">
        <v>131</v>
      </c>
      <c r="B8481">
        <v>20250322</v>
      </c>
      <c r="C8481">
        <v>490114</v>
      </c>
      <c r="D8481" t="s">
        <v>6190</v>
      </c>
      <c r="E8481" t="s">
        <v>1084</v>
      </c>
      <c r="F8481">
        <v>58</v>
      </c>
      <c r="G8481">
        <v>12593652</v>
      </c>
    </row>
    <row r="8482" spans="1:7">
      <c r="A8482" t="s">
        <v>131</v>
      </c>
      <c r="B8482">
        <v>20250322</v>
      </c>
      <c r="C8482">
        <v>490114</v>
      </c>
      <c r="D8482" t="s">
        <v>6190</v>
      </c>
      <c r="E8482" t="s">
        <v>1035</v>
      </c>
      <c r="F8482">
        <v>547</v>
      </c>
      <c r="G8482">
        <v>11094756</v>
      </c>
    </row>
    <row r="8483" spans="1:7">
      <c r="A8483" t="s">
        <v>131</v>
      </c>
      <c r="B8483">
        <v>20250322</v>
      </c>
      <c r="C8483">
        <v>490114</v>
      </c>
      <c r="D8483" t="s">
        <v>6190</v>
      </c>
      <c r="E8483" t="s">
        <v>1066</v>
      </c>
      <c r="F8483">
        <v>99</v>
      </c>
      <c r="G8483">
        <v>10624121</v>
      </c>
    </row>
    <row r="8484" spans="1:7">
      <c r="A8484" t="s">
        <v>131</v>
      </c>
      <c r="B8484">
        <v>20250322</v>
      </c>
      <c r="C8484">
        <v>490114</v>
      </c>
      <c r="D8484" t="s">
        <v>6190</v>
      </c>
      <c r="E8484" t="s">
        <v>1064</v>
      </c>
      <c r="F8484">
        <v>0</v>
      </c>
      <c r="G8484">
        <v>-771255</v>
      </c>
    </row>
    <row r="8485" spans="1:7">
      <c r="A8485" t="s">
        <v>131</v>
      </c>
      <c r="B8485">
        <v>20250322</v>
      </c>
      <c r="C8485">
        <v>490114</v>
      </c>
      <c r="D8485" t="s">
        <v>6190</v>
      </c>
      <c r="E8485" t="s">
        <v>1092</v>
      </c>
      <c r="F8485">
        <v>0</v>
      </c>
      <c r="G8485">
        <v>-17321949</v>
      </c>
    </row>
    <row r="8486" spans="1:7">
      <c r="A8486" t="s">
        <v>131</v>
      </c>
      <c r="B8486">
        <v>20250322</v>
      </c>
      <c r="C8486">
        <v>490114</v>
      </c>
      <c r="D8486" t="s">
        <v>6190</v>
      </c>
      <c r="E8486" t="s">
        <v>9048</v>
      </c>
      <c r="F8486">
        <v>41</v>
      </c>
      <c r="G8486">
        <v>2180829</v>
      </c>
    </row>
    <row r="8487" spans="1:7">
      <c r="A8487" t="s">
        <v>131</v>
      </c>
      <c r="B8487">
        <v>20250322</v>
      </c>
      <c r="C8487">
        <v>490114</v>
      </c>
      <c r="D8487" t="s">
        <v>6190</v>
      </c>
      <c r="E8487" t="s">
        <v>8342</v>
      </c>
      <c r="F8487">
        <v>99</v>
      </c>
      <c r="G8487">
        <v>49635804</v>
      </c>
    </row>
    <row r="8488" spans="1:7">
      <c r="A8488" t="s">
        <v>131</v>
      </c>
      <c r="B8488">
        <v>20250322</v>
      </c>
      <c r="C8488">
        <v>490114</v>
      </c>
      <c r="D8488" t="s">
        <v>6190</v>
      </c>
      <c r="E8488" t="s">
        <v>1124</v>
      </c>
      <c r="F8488">
        <v>10</v>
      </c>
      <c r="G8488">
        <v>-134581</v>
      </c>
    </row>
    <row r="8489" spans="1:7">
      <c r="A8489" t="s">
        <v>131</v>
      </c>
      <c r="B8489">
        <v>20250322</v>
      </c>
      <c r="C8489">
        <v>490114</v>
      </c>
      <c r="D8489" t="s">
        <v>6190</v>
      </c>
      <c r="E8489" t="s">
        <v>1186</v>
      </c>
      <c r="F8489">
        <v>161</v>
      </c>
      <c r="G8489">
        <v>24320742</v>
      </c>
    </row>
    <row r="8490" spans="1:7">
      <c r="A8490" t="s">
        <v>131</v>
      </c>
      <c r="B8490">
        <v>20250322</v>
      </c>
      <c r="C8490">
        <v>490114</v>
      </c>
      <c r="D8490" t="s">
        <v>6190</v>
      </c>
      <c r="E8490" t="s">
        <v>1582</v>
      </c>
      <c r="F8490">
        <v>161</v>
      </c>
      <c r="G8490">
        <v>-446438</v>
      </c>
    </row>
    <row r="8491" spans="1:7">
      <c r="A8491" t="s">
        <v>131</v>
      </c>
      <c r="B8491">
        <v>20250322</v>
      </c>
      <c r="C8491">
        <v>490114</v>
      </c>
      <c r="D8491" t="s">
        <v>6190</v>
      </c>
      <c r="E8491" t="s">
        <v>8333</v>
      </c>
      <c r="F8491">
        <v>0</v>
      </c>
      <c r="G8491">
        <v>-407</v>
      </c>
    </row>
    <row r="8492" spans="1:7">
      <c r="A8492" t="s">
        <v>131</v>
      </c>
      <c r="B8492">
        <v>20250322</v>
      </c>
      <c r="C8492">
        <v>490114</v>
      </c>
      <c r="D8492" t="s">
        <v>6190</v>
      </c>
      <c r="E8492" t="s">
        <v>1583</v>
      </c>
      <c r="F8492">
        <v>3</v>
      </c>
      <c r="G8492">
        <v>-174506</v>
      </c>
    </row>
    <row r="8493" spans="1:7">
      <c r="A8493" t="s">
        <v>131</v>
      </c>
      <c r="B8493">
        <v>20250322</v>
      </c>
      <c r="C8493">
        <v>490114</v>
      </c>
      <c r="D8493" t="s">
        <v>6190</v>
      </c>
      <c r="E8493" t="s">
        <v>1207</v>
      </c>
      <c r="F8493">
        <v>0</v>
      </c>
      <c r="G8493">
        <v>-5596</v>
      </c>
    </row>
    <row r="8494" spans="1:7">
      <c r="A8494" t="s">
        <v>131</v>
      </c>
      <c r="B8494">
        <v>20250322</v>
      </c>
      <c r="C8494">
        <v>490114</v>
      </c>
      <c r="D8494" t="s">
        <v>6190</v>
      </c>
      <c r="E8494" t="s">
        <v>8358</v>
      </c>
      <c r="F8494">
        <v>0</v>
      </c>
      <c r="G8494">
        <v>-17691510</v>
      </c>
    </row>
    <row r="8495" spans="1:7">
      <c r="A8495" t="s">
        <v>131</v>
      </c>
      <c r="B8495">
        <v>20250323</v>
      </c>
      <c r="C8495">
        <v>490114</v>
      </c>
      <c r="D8495" t="s">
        <v>6190</v>
      </c>
      <c r="E8495" t="s">
        <v>1184</v>
      </c>
      <c r="F8495">
        <v>0</v>
      </c>
      <c r="G8495">
        <v>-339145</v>
      </c>
    </row>
    <row r="8496" spans="1:7">
      <c r="A8496" t="s">
        <v>131</v>
      </c>
      <c r="B8496">
        <v>20250323</v>
      </c>
      <c r="C8496">
        <v>490114</v>
      </c>
      <c r="D8496" t="s">
        <v>6190</v>
      </c>
      <c r="E8496" t="s">
        <v>1581</v>
      </c>
      <c r="F8496">
        <v>75</v>
      </c>
      <c r="G8496">
        <v>-22080294</v>
      </c>
    </row>
    <row r="8497" spans="1:7">
      <c r="A8497" t="s">
        <v>131</v>
      </c>
      <c r="B8497">
        <v>20250323</v>
      </c>
      <c r="C8497">
        <v>490114</v>
      </c>
      <c r="D8497" t="s">
        <v>6190</v>
      </c>
      <c r="E8497" t="s">
        <v>1085</v>
      </c>
      <c r="F8497">
        <v>0</v>
      </c>
      <c r="G8497">
        <v>-2338410</v>
      </c>
    </row>
    <row r="8498" spans="1:7">
      <c r="A8498" t="s">
        <v>131</v>
      </c>
      <c r="B8498">
        <v>20250323</v>
      </c>
      <c r="C8498">
        <v>490114</v>
      </c>
      <c r="D8498" t="s">
        <v>6190</v>
      </c>
      <c r="E8498" t="s">
        <v>1194</v>
      </c>
      <c r="F8498">
        <v>0</v>
      </c>
      <c r="G8498">
        <v>-57955131</v>
      </c>
    </row>
    <row r="8499" spans="1:7">
      <c r="A8499" t="s">
        <v>131</v>
      </c>
      <c r="B8499">
        <v>20250323</v>
      </c>
      <c r="C8499">
        <v>490114</v>
      </c>
      <c r="D8499" t="s">
        <v>6190</v>
      </c>
      <c r="E8499" t="s">
        <v>1181</v>
      </c>
      <c r="F8499">
        <v>51</v>
      </c>
      <c r="G8499">
        <v>8907468</v>
      </c>
    </row>
    <row r="8500" spans="1:7">
      <c r="A8500" t="s">
        <v>131</v>
      </c>
      <c r="B8500">
        <v>20250323</v>
      </c>
      <c r="C8500">
        <v>490114</v>
      </c>
      <c r="D8500" t="s">
        <v>6190</v>
      </c>
      <c r="E8500" t="s">
        <v>1084</v>
      </c>
      <c r="F8500">
        <v>58</v>
      </c>
      <c r="G8500">
        <v>12593710</v>
      </c>
    </row>
    <row r="8501" spans="1:7">
      <c r="A8501" t="s">
        <v>131</v>
      </c>
      <c r="B8501">
        <v>20250323</v>
      </c>
      <c r="C8501">
        <v>490114</v>
      </c>
      <c r="D8501" t="s">
        <v>6190</v>
      </c>
      <c r="E8501" t="s">
        <v>1035</v>
      </c>
      <c r="F8501">
        <v>547</v>
      </c>
      <c r="G8501">
        <v>11095303</v>
      </c>
    </row>
    <row r="8502" spans="1:7">
      <c r="A8502" t="s">
        <v>131</v>
      </c>
      <c r="B8502">
        <v>20250323</v>
      </c>
      <c r="C8502">
        <v>490114</v>
      </c>
      <c r="D8502" t="s">
        <v>6190</v>
      </c>
      <c r="E8502" t="s">
        <v>1066</v>
      </c>
      <c r="F8502">
        <v>99</v>
      </c>
      <c r="G8502">
        <v>10624220</v>
      </c>
    </row>
    <row r="8503" spans="1:7">
      <c r="A8503" t="s">
        <v>131</v>
      </c>
      <c r="B8503">
        <v>20250323</v>
      </c>
      <c r="C8503">
        <v>490114</v>
      </c>
      <c r="D8503" t="s">
        <v>6190</v>
      </c>
      <c r="E8503" t="s">
        <v>1064</v>
      </c>
      <c r="F8503">
        <v>0</v>
      </c>
      <c r="G8503">
        <v>-771255</v>
      </c>
    </row>
    <row r="8504" spans="1:7">
      <c r="A8504" t="s">
        <v>131</v>
      </c>
      <c r="B8504">
        <v>20250323</v>
      </c>
      <c r="C8504">
        <v>490114</v>
      </c>
      <c r="D8504" t="s">
        <v>6190</v>
      </c>
      <c r="E8504" t="s">
        <v>1092</v>
      </c>
      <c r="F8504">
        <v>0</v>
      </c>
      <c r="G8504">
        <v>-17321949</v>
      </c>
    </row>
    <row r="8505" spans="1:7">
      <c r="A8505" t="s">
        <v>131</v>
      </c>
      <c r="B8505">
        <v>20250323</v>
      </c>
      <c r="C8505">
        <v>490114</v>
      </c>
      <c r="D8505" t="s">
        <v>6190</v>
      </c>
      <c r="E8505" t="s">
        <v>9048</v>
      </c>
      <c r="F8505">
        <v>41</v>
      </c>
      <c r="G8505">
        <v>2180870</v>
      </c>
    </row>
    <row r="8506" spans="1:7">
      <c r="A8506" t="s">
        <v>131</v>
      </c>
      <c r="B8506">
        <v>20250323</v>
      </c>
      <c r="C8506">
        <v>490114</v>
      </c>
      <c r="D8506" t="s">
        <v>6190</v>
      </c>
      <c r="E8506" t="s">
        <v>8342</v>
      </c>
      <c r="F8506">
        <v>99</v>
      </c>
      <c r="G8506">
        <v>49635903</v>
      </c>
    </row>
    <row r="8507" spans="1:7">
      <c r="A8507" t="s">
        <v>131</v>
      </c>
      <c r="B8507">
        <v>20250323</v>
      </c>
      <c r="C8507">
        <v>490114</v>
      </c>
      <c r="D8507" t="s">
        <v>6190</v>
      </c>
      <c r="E8507" t="s">
        <v>1124</v>
      </c>
      <c r="F8507">
        <v>10</v>
      </c>
      <c r="G8507">
        <v>-134571</v>
      </c>
    </row>
    <row r="8508" spans="1:7">
      <c r="A8508" t="s">
        <v>131</v>
      </c>
      <c r="B8508">
        <v>20250323</v>
      </c>
      <c r="C8508">
        <v>490114</v>
      </c>
      <c r="D8508" t="s">
        <v>6190</v>
      </c>
      <c r="E8508" t="s">
        <v>1186</v>
      </c>
      <c r="F8508">
        <v>161</v>
      </c>
      <c r="G8508">
        <v>24320903</v>
      </c>
    </row>
    <row r="8509" spans="1:7">
      <c r="A8509" t="s">
        <v>131</v>
      </c>
      <c r="B8509">
        <v>20250323</v>
      </c>
      <c r="C8509">
        <v>490114</v>
      </c>
      <c r="D8509" t="s">
        <v>6190</v>
      </c>
      <c r="E8509" t="s">
        <v>1582</v>
      </c>
      <c r="F8509">
        <v>161</v>
      </c>
      <c r="G8509">
        <v>-446277</v>
      </c>
    </row>
    <row r="8510" spans="1:7">
      <c r="A8510" t="s">
        <v>131</v>
      </c>
      <c r="B8510">
        <v>20250323</v>
      </c>
      <c r="C8510">
        <v>490114</v>
      </c>
      <c r="D8510" t="s">
        <v>6190</v>
      </c>
      <c r="E8510" t="s">
        <v>8333</v>
      </c>
      <c r="F8510">
        <v>0</v>
      </c>
      <c r="G8510">
        <v>-407</v>
      </c>
    </row>
    <row r="8511" spans="1:7">
      <c r="A8511" t="s">
        <v>131</v>
      </c>
      <c r="B8511">
        <v>20250323</v>
      </c>
      <c r="C8511">
        <v>490114</v>
      </c>
      <c r="D8511" t="s">
        <v>6190</v>
      </c>
      <c r="E8511" t="s">
        <v>1583</v>
      </c>
      <c r="F8511">
        <v>3</v>
      </c>
      <c r="G8511">
        <v>-174503</v>
      </c>
    </row>
    <row r="8512" spans="1:7">
      <c r="A8512" t="s">
        <v>131</v>
      </c>
      <c r="B8512">
        <v>20250323</v>
      </c>
      <c r="C8512">
        <v>490114</v>
      </c>
      <c r="D8512" t="s">
        <v>6190</v>
      </c>
      <c r="E8512" t="s">
        <v>1207</v>
      </c>
      <c r="F8512">
        <v>0</v>
      </c>
      <c r="G8512">
        <v>-5596</v>
      </c>
    </row>
    <row r="8513" spans="1:7">
      <c r="A8513" t="s">
        <v>131</v>
      </c>
      <c r="B8513">
        <v>20250323</v>
      </c>
      <c r="C8513">
        <v>490114</v>
      </c>
      <c r="D8513" t="s">
        <v>6190</v>
      </c>
      <c r="E8513" t="s">
        <v>8358</v>
      </c>
      <c r="F8513">
        <v>0</v>
      </c>
      <c r="G8513">
        <v>-17691510</v>
      </c>
    </row>
    <row r="8514" spans="1:7">
      <c r="A8514" t="s">
        <v>131</v>
      </c>
      <c r="B8514">
        <v>20250324</v>
      </c>
      <c r="C8514">
        <v>490114</v>
      </c>
      <c r="D8514" t="s">
        <v>6190</v>
      </c>
      <c r="E8514" t="s">
        <v>1184</v>
      </c>
      <c r="F8514">
        <v>0</v>
      </c>
      <c r="G8514">
        <v>-339145</v>
      </c>
    </row>
    <row r="8515" spans="1:7">
      <c r="A8515" t="s">
        <v>131</v>
      </c>
      <c r="B8515">
        <v>20250324</v>
      </c>
      <c r="C8515">
        <v>490114</v>
      </c>
      <c r="D8515" t="s">
        <v>6190</v>
      </c>
      <c r="E8515" t="s">
        <v>1581</v>
      </c>
      <c r="F8515">
        <v>74</v>
      </c>
      <c r="G8515">
        <v>-22080220</v>
      </c>
    </row>
    <row r="8516" spans="1:7">
      <c r="A8516" t="s">
        <v>131</v>
      </c>
      <c r="B8516">
        <v>20250324</v>
      </c>
      <c r="C8516">
        <v>490114</v>
      </c>
      <c r="D8516" t="s">
        <v>6190</v>
      </c>
      <c r="E8516" t="s">
        <v>1085</v>
      </c>
      <c r="F8516">
        <v>0</v>
      </c>
      <c r="G8516">
        <v>-2338410</v>
      </c>
    </row>
    <row r="8517" spans="1:7">
      <c r="A8517" t="s">
        <v>131</v>
      </c>
      <c r="B8517">
        <v>20250324</v>
      </c>
      <c r="C8517">
        <v>490114</v>
      </c>
      <c r="D8517" t="s">
        <v>6190</v>
      </c>
      <c r="E8517" t="s">
        <v>1194</v>
      </c>
      <c r="F8517">
        <v>0</v>
      </c>
      <c r="G8517">
        <v>-57955131</v>
      </c>
    </row>
    <row r="8518" spans="1:7">
      <c r="A8518" t="s">
        <v>131</v>
      </c>
      <c r="B8518">
        <v>20250324</v>
      </c>
      <c r="C8518">
        <v>490114</v>
      </c>
      <c r="D8518" t="s">
        <v>6190</v>
      </c>
      <c r="E8518" t="s">
        <v>1181</v>
      </c>
      <c r="F8518">
        <v>51</v>
      </c>
      <c r="G8518">
        <v>8907519</v>
      </c>
    </row>
    <row r="8519" spans="1:7">
      <c r="A8519" t="s">
        <v>131</v>
      </c>
      <c r="B8519">
        <v>20250324</v>
      </c>
      <c r="C8519">
        <v>490114</v>
      </c>
      <c r="D8519" t="s">
        <v>6190</v>
      </c>
      <c r="E8519" t="s">
        <v>1084</v>
      </c>
      <c r="F8519">
        <v>57</v>
      </c>
      <c r="G8519">
        <v>12593767</v>
      </c>
    </row>
    <row r="8520" spans="1:7">
      <c r="A8520" t="s">
        <v>131</v>
      </c>
      <c r="B8520">
        <v>20250324</v>
      </c>
      <c r="C8520">
        <v>490114</v>
      </c>
      <c r="D8520" t="s">
        <v>6190</v>
      </c>
      <c r="E8520" t="s">
        <v>1035</v>
      </c>
      <c r="F8520">
        <v>543</v>
      </c>
      <c r="G8520">
        <v>11095846</v>
      </c>
    </row>
    <row r="8521" spans="1:7">
      <c r="A8521" t="s">
        <v>131</v>
      </c>
      <c r="B8521">
        <v>20250324</v>
      </c>
      <c r="C8521">
        <v>490114</v>
      </c>
      <c r="D8521" t="s">
        <v>6190</v>
      </c>
      <c r="E8521" t="s">
        <v>1066</v>
      </c>
      <c r="F8521">
        <v>98</v>
      </c>
      <c r="G8521">
        <v>10624318</v>
      </c>
    </row>
    <row r="8522" spans="1:7">
      <c r="A8522" t="s">
        <v>131</v>
      </c>
      <c r="B8522">
        <v>20250324</v>
      </c>
      <c r="C8522">
        <v>490114</v>
      </c>
      <c r="D8522" t="s">
        <v>6190</v>
      </c>
      <c r="E8522" t="s">
        <v>1064</v>
      </c>
      <c r="F8522">
        <v>0</v>
      </c>
      <c r="G8522">
        <v>-771255</v>
      </c>
    </row>
    <row r="8523" spans="1:7">
      <c r="A8523" t="s">
        <v>131</v>
      </c>
      <c r="B8523">
        <v>20250324</v>
      </c>
      <c r="C8523">
        <v>490114</v>
      </c>
      <c r="D8523" t="s">
        <v>6190</v>
      </c>
      <c r="E8523" t="s">
        <v>1092</v>
      </c>
      <c r="F8523">
        <v>0</v>
      </c>
      <c r="G8523">
        <v>-17321949</v>
      </c>
    </row>
    <row r="8524" spans="1:7">
      <c r="A8524" t="s">
        <v>131</v>
      </c>
      <c r="B8524">
        <v>20250324</v>
      </c>
      <c r="C8524">
        <v>490114</v>
      </c>
      <c r="D8524" t="s">
        <v>6190</v>
      </c>
      <c r="E8524" t="s">
        <v>9048</v>
      </c>
      <c r="F8524">
        <v>40</v>
      </c>
      <c r="G8524">
        <v>2180910</v>
      </c>
    </row>
    <row r="8525" spans="1:7">
      <c r="A8525" t="s">
        <v>131</v>
      </c>
      <c r="B8525">
        <v>20250324</v>
      </c>
      <c r="C8525">
        <v>490114</v>
      </c>
      <c r="D8525" t="s">
        <v>6190</v>
      </c>
      <c r="E8525" t="s">
        <v>8342</v>
      </c>
      <c r="F8525">
        <v>98</v>
      </c>
      <c r="G8525">
        <v>49636001</v>
      </c>
    </row>
    <row r="8526" spans="1:7">
      <c r="A8526" t="s">
        <v>131</v>
      </c>
      <c r="B8526">
        <v>20250324</v>
      </c>
      <c r="C8526">
        <v>490114</v>
      </c>
      <c r="D8526" t="s">
        <v>6190</v>
      </c>
      <c r="E8526" t="s">
        <v>1124</v>
      </c>
      <c r="F8526">
        <v>10</v>
      </c>
      <c r="G8526">
        <v>-134561</v>
      </c>
    </row>
    <row r="8527" spans="1:7">
      <c r="A8527" t="s">
        <v>131</v>
      </c>
      <c r="B8527">
        <v>20250324</v>
      </c>
      <c r="C8527">
        <v>490114</v>
      </c>
      <c r="D8527" t="s">
        <v>6190</v>
      </c>
      <c r="E8527" t="s">
        <v>1186</v>
      </c>
      <c r="F8527">
        <v>160</v>
      </c>
      <c r="G8527">
        <v>24321063</v>
      </c>
    </row>
    <row r="8528" spans="1:7">
      <c r="A8528" t="s">
        <v>131</v>
      </c>
      <c r="B8528">
        <v>20250324</v>
      </c>
      <c r="C8528">
        <v>490114</v>
      </c>
      <c r="D8528" t="s">
        <v>6190</v>
      </c>
      <c r="E8528" t="s">
        <v>1582</v>
      </c>
      <c r="F8528">
        <v>160</v>
      </c>
      <c r="G8528">
        <v>-446117</v>
      </c>
    </row>
    <row r="8529" spans="1:7">
      <c r="A8529" t="s">
        <v>131</v>
      </c>
      <c r="B8529">
        <v>20250324</v>
      </c>
      <c r="C8529">
        <v>490114</v>
      </c>
      <c r="D8529" t="s">
        <v>6190</v>
      </c>
      <c r="E8529" t="s">
        <v>8333</v>
      </c>
      <c r="F8529">
        <v>0</v>
      </c>
      <c r="G8529">
        <v>-407</v>
      </c>
    </row>
    <row r="8530" spans="1:7">
      <c r="A8530" t="s">
        <v>131</v>
      </c>
      <c r="B8530">
        <v>20250324</v>
      </c>
      <c r="C8530">
        <v>490114</v>
      </c>
      <c r="D8530" t="s">
        <v>6190</v>
      </c>
      <c r="E8530" t="s">
        <v>1583</v>
      </c>
      <c r="F8530">
        <v>3</v>
      </c>
      <c r="G8530">
        <v>-174500</v>
      </c>
    </row>
    <row r="8531" spans="1:7">
      <c r="A8531" t="s">
        <v>131</v>
      </c>
      <c r="B8531">
        <v>20250324</v>
      </c>
      <c r="C8531">
        <v>490114</v>
      </c>
      <c r="D8531" t="s">
        <v>6190</v>
      </c>
      <c r="E8531" t="s">
        <v>1207</v>
      </c>
      <c r="F8531">
        <v>0</v>
      </c>
      <c r="G8531">
        <v>-5596</v>
      </c>
    </row>
    <row r="8532" spans="1:7">
      <c r="A8532" t="s">
        <v>131</v>
      </c>
      <c r="B8532">
        <v>20250324</v>
      </c>
      <c r="C8532">
        <v>490114</v>
      </c>
      <c r="D8532" t="s">
        <v>6190</v>
      </c>
      <c r="E8532" t="s">
        <v>8358</v>
      </c>
      <c r="F8532">
        <v>0</v>
      </c>
      <c r="G8532">
        <v>-17691510</v>
      </c>
    </row>
    <row r="8533" spans="1:7">
      <c r="A8533" t="s">
        <v>131</v>
      </c>
      <c r="B8533">
        <v>20250325</v>
      </c>
      <c r="C8533">
        <v>490114</v>
      </c>
      <c r="D8533" t="s">
        <v>6190</v>
      </c>
      <c r="E8533" t="s">
        <v>1184</v>
      </c>
      <c r="F8533">
        <v>0</v>
      </c>
      <c r="G8533">
        <v>-339145</v>
      </c>
    </row>
    <row r="8534" spans="1:7">
      <c r="A8534" t="s">
        <v>131</v>
      </c>
      <c r="B8534">
        <v>20250325</v>
      </c>
      <c r="C8534">
        <v>490114</v>
      </c>
      <c r="D8534" t="s">
        <v>6190</v>
      </c>
      <c r="E8534" t="s">
        <v>1581</v>
      </c>
      <c r="F8534">
        <v>71</v>
      </c>
      <c r="G8534">
        <v>-22080149</v>
      </c>
    </row>
    <row r="8535" spans="1:7">
      <c r="A8535" t="s">
        <v>131</v>
      </c>
      <c r="B8535">
        <v>20250325</v>
      </c>
      <c r="C8535">
        <v>490114</v>
      </c>
      <c r="D8535" t="s">
        <v>6190</v>
      </c>
      <c r="E8535" t="s">
        <v>1085</v>
      </c>
      <c r="F8535">
        <v>0</v>
      </c>
      <c r="G8535">
        <v>-2338410</v>
      </c>
    </row>
    <row r="8536" spans="1:7">
      <c r="A8536" t="s">
        <v>131</v>
      </c>
      <c r="B8536">
        <v>20250325</v>
      </c>
      <c r="C8536">
        <v>490114</v>
      </c>
      <c r="D8536" t="s">
        <v>6190</v>
      </c>
      <c r="E8536" t="s">
        <v>1194</v>
      </c>
      <c r="F8536">
        <v>0</v>
      </c>
      <c r="G8536">
        <v>-57955131</v>
      </c>
    </row>
    <row r="8537" spans="1:7">
      <c r="A8537" t="s">
        <v>131</v>
      </c>
      <c r="B8537">
        <v>20250325</v>
      </c>
      <c r="C8537">
        <v>490114</v>
      </c>
      <c r="D8537" t="s">
        <v>6190</v>
      </c>
      <c r="E8537" t="s">
        <v>1181</v>
      </c>
      <c r="F8537">
        <v>48</v>
      </c>
      <c r="G8537">
        <v>8907567</v>
      </c>
    </row>
    <row r="8538" spans="1:7">
      <c r="A8538" t="s">
        <v>131</v>
      </c>
      <c r="B8538">
        <v>20250325</v>
      </c>
      <c r="C8538">
        <v>490114</v>
      </c>
      <c r="D8538" t="s">
        <v>6190</v>
      </c>
      <c r="E8538" t="s">
        <v>1084</v>
      </c>
      <c r="F8538">
        <v>55</v>
      </c>
      <c r="G8538">
        <v>12593822</v>
      </c>
    </row>
    <row r="8539" spans="1:7">
      <c r="A8539" t="s">
        <v>131</v>
      </c>
      <c r="B8539">
        <v>20250325</v>
      </c>
      <c r="C8539">
        <v>490114</v>
      </c>
      <c r="D8539" t="s">
        <v>6190</v>
      </c>
      <c r="E8539" t="s">
        <v>1035</v>
      </c>
      <c r="F8539">
        <v>523</v>
      </c>
      <c r="G8539">
        <v>11096369</v>
      </c>
    </row>
    <row r="8540" spans="1:7">
      <c r="A8540" t="s">
        <v>131</v>
      </c>
      <c r="B8540">
        <v>20250325</v>
      </c>
      <c r="C8540">
        <v>490114</v>
      </c>
      <c r="D8540" t="s">
        <v>6190</v>
      </c>
      <c r="E8540" t="s">
        <v>1066</v>
      </c>
      <c r="F8540">
        <v>93</v>
      </c>
      <c r="G8540">
        <v>10624411</v>
      </c>
    </row>
    <row r="8541" spans="1:7">
      <c r="A8541" t="s">
        <v>131</v>
      </c>
      <c r="B8541">
        <v>20250325</v>
      </c>
      <c r="C8541">
        <v>490114</v>
      </c>
      <c r="D8541" t="s">
        <v>6190</v>
      </c>
      <c r="E8541" t="s">
        <v>1064</v>
      </c>
      <c r="F8541">
        <v>0</v>
      </c>
      <c r="G8541">
        <v>-771255</v>
      </c>
    </row>
    <row r="8542" spans="1:7">
      <c r="A8542" t="s">
        <v>131</v>
      </c>
      <c r="B8542">
        <v>20250325</v>
      </c>
      <c r="C8542">
        <v>490114</v>
      </c>
      <c r="D8542" t="s">
        <v>6190</v>
      </c>
      <c r="E8542" t="s">
        <v>1092</v>
      </c>
      <c r="F8542">
        <v>0</v>
      </c>
      <c r="G8542">
        <v>-17321949</v>
      </c>
    </row>
    <row r="8543" spans="1:7">
      <c r="A8543" t="s">
        <v>131</v>
      </c>
      <c r="B8543">
        <v>20250325</v>
      </c>
      <c r="C8543">
        <v>490114</v>
      </c>
      <c r="D8543" t="s">
        <v>6190</v>
      </c>
      <c r="E8543" t="s">
        <v>9048</v>
      </c>
      <c r="F8543">
        <v>38</v>
      </c>
      <c r="G8543">
        <v>2180948</v>
      </c>
    </row>
    <row r="8544" spans="1:7">
      <c r="A8544" t="s">
        <v>131</v>
      </c>
      <c r="B8544">
        <v>20250325</v>
      </c>
      <c r="C8544">
        <v>490114</v>
      </c>
      <c r="D8544" t="s">
        <v>6190</v>
      </c>
      <c r="E8544" t="s">
        <v>8342</v>
      </c>
      <c r="F8544">
        <v>93</v>
      </c>
      <c r="G8544">
        <v>49636094</v>
      </c>
    </row>
    <row r="8545" spans="1:7">
      <c r="A8545" t="s">
        <v>131</v>
      </c>
      <c r="B8545">
        <v>20250325</v>
      </c>
      <c r="C8545">
        <v>490114</v>
      </c>
      <c r="D8545" t="s">
        <v>6190</v>
      </c>
      <c r="E8545" t="s">
        <v>1124</v>
      </c>
      <c r="F8545">
        <v>9</v>
      </c>
      <c r="G8545">
        <v>-134552</v>
      </c>
    </row>
    <row r="8546" spans="1:7">
      <c r="A8546" t="s">
        <v>131</v>
      </c>
      <c r="B8546">
        <v>20250325</v>
      </c>
      <c r="C8546">
        <v>490114</v>
      </c>
      <c r="D8546" t="s">
        <v>6190</v>
      </c>
      <c r="E8546" t="s">
        <v>1186</v>
      </c>
      <c r="F8546">
        <v>152</v>
      </c>
      <c r="G8546">
        <v>24321215</v>
      </c>
    </row>
    <row r="8547" spans="1:7">
      <c r="A8547" t="s">
        <v>131</v>
      </c>
      <c r="B8547">
        <v>20250325</v>
      </c>
      <c r="C8547">
        <v>490114</v>
      </c>
      <c r="D8547" t="s">
        <v>6190</v>
      </c>
      <c r="E8547" t="s">
        <v>1582</v>
      </c>
      <c r="F8547">
        <v>152</v>
      </c>
      <c r="G8547">
        <v>-445965</v>
      </c>
    </row>
    <row r="8548" spans="1:7">
      <c r="A8548" t="s">
        <v>131</v>
      </c>
      <c r="B8548">
        <v>20250325</v>
      </c>
      <c r="C8548">
        <v>490114</v>
      </c>
      <c r="D8548" t="s">
        <v>6190</v>
      </c>
      <c r="E8548" t="s">
        <v>8333</v>
      </c>
      <c r="F8548">
        <v>0</v>
      </c>
      <c r="G8548">
        <v>-407</v>
      </c>
    </row>
    <row r="8549" spans="1:7">
      <c r="A8549" t="s">
        <v>131</v>
      </c>
      <c r="B8549">
        <v>20250325</v>
      </c>
      <c r="C8549">
        <v>490114</v>
      </c>
      <c r="D8549" t="s">
        <v>6190</v>
      </c>
      <c r="E8549" t="s">
        <v>1583</v>
      </c>
      <c r="F8549">
        <v>3</v>
      </c>
      <c r="G8549">
        <v>-174497</v>
      </c>
    </row>
    <row r="8550" spans="1:7">
      <c r="A8550" t="s">
        <v>131</v>
      </c>
      <c r="B8550">
        <v>20250325</v>
      </c>
      <c r="C8550">
        <v>490114</v>
      </c>
      <c r="D8550" t="s">
        <v>6190</v>
      </c>
      <c r="E8550" t="s">
        <v>1207</v>
      </c>
      <c r="F8550">
        <v>0</v>
      </c>
      <c r="G8550">
        <v>-5596</v>
      </c>
    </row>
    <row r="8551" spans="1:7">
      <c r="A8551" t="s">
        <v>131</v>
      </c>
      <c r="B8551">
        <v>20250325</v>
      </c>
      <c r="C8551">
        <v>490114</v>
      </c>
      <c r="D8551" t="s">
        <v>6190</v>
      </c>
      <c r="E8551" t="s">
        <v>8358</v>
      </c>
      <c r="F8551">
        <v>0</v>
      </c>
      <c r="G8551">
        <v>-17691510</v>
      </c>
    </row>
    <row r="8552" spans="1:7">
      <c r="A8552" t="s">
        <v>131</v>
      </c>
      <c r="B8552">
        <v>20250326</v>
      </c>
      <c r="C8552">
        <v>490114</v>
      </c>
      <c r="D8552" t="s">
        <v>6190</v>
      </c>
      <c r="E8552" t="s">
        <v>1184</v>
      </c>
      <c r="F8552">
        <v>0</v>
      </c>
      <c r="G8552">
        <v>-339145</v>
      </c>
    </row>
    <row r="8553" spans="1:7">
      <c r="A8553" t="s">
        <v>131</v>
      </c>
      <c r="B8553">
        <v>20250326</v>
      </c>
      <c r="C8553">
        <v>490114</v>
      </c>
      <c r="D8553" t="s">
        <v>6190</v>
      </c>
      <c r="E8553" t="s">
        <v>1581</v>
      </c>
      <c r="F8553">
        <v>69</v>
      </c>
      <c r="G8553">
        <v>-22080080</v>
      </c>
    </row>
    <row r="8554" spans="1:7">
      <c r="A8554" t="s">
        <v>131</v>
      </c>
      <c r="B8554">
        <v>20250326</v>
      </c>
      <c r="C8554">
        <v>490114</v>
      </c>
      <c r="D8554" t="s">
        <v>6190</v>
      </c>
      <c r="E8554" t="s">
        <v>1085</v>
      </c>
      <c r="F8554">
        <v>0</v>
      </c>
      <c r="G8554">
        <v>-2338410</v>
      </c>
    </row>
    <row r="8555" spans="1:7">
      <c r="A8555" t="s">
        <v>131</v>
      </c>
      <c r="B8555">
        <v>20250326</v>
      </c>
      <c r="C8555">
        <v>490114</v>
      </c>
      <c r="D8555" t="s">
        <v>6190</v>
      </c>
      <c r="E8555" t="s">
        <v>1194</v>
      </c>
      <c r="F8555">
        <v>0</v>
      </c>
      <c r="G8555">
        <v>-57955131</v>
      </c>
    </row>
    <row r="8556" spans="1:7">
      <c r="A8556" t="s">
        <v>131</v>
      </c>
      <c r="B8556">
        <v>20250326</v>
      </c>
      <c r="C8556">
        <v>490114</v>
      </c>
      <c r="D8556" t="s">
        <v>6190</v>
      </c>
      <c r="E8556" t="s">
        <v>1181</v>
      </c>
      <c r="F8556">
        <v>47</v>
      </c>
      <c r="G8556">
        <v>8907614</v>
      </c>
    </row>
    <row r="8557" spans="1:7">
      <c r="A8557" t="s">
        <v>131</v>
      </c>
      <c r="B8557">
        <v>20250326</v>
      </c>
      <c r="C8557">
        <v>490114</v>
      </c>
      <c r="D8557" t="s">
        <v>6190</v>
      </c>
      <c r="E8557" t="s">
        <v>1084</v>
      </c>
      <c r="F8557">
        <v>54</v>
      </c>
      <c r="G8557">
        <v>12593876</v>
      </c>
    </row>
    <row r="8558" spans="1:7">
      <c r="A8558" t="s">
        <v>131</v>
      </c>
      <c r="B8558">
        <v>20250326</v>
      </c>
      <c r="C8558">
        <v>490114</v>
      </c>
      <c r="D8558" t="s">
        <v>6190</v>
      </c>
      <c r="E8558" t="s">
        <v>1035</v>
      </c>
      <c r="F8558">
        <v>510</v>
      </c>
      <c r="G8558">
        <v>11096879</v>
      </c>
    </row>
    <row r="8559" spans="1:7">
      <c r="A8559" t="s">
        <v>131</v>
      </c>
      <c r="B8559">
        <v>20250326</v>
      </c>
      <c r="C8559">
        <v>490114</v>
      </c>
      <c r="D8559" t="s">
        <v>6190</v>
      </c>
      <c r="E8559" t="s">
        <v>1066</v>
      </c>
      <c r="F8559">
        <v>92</v>
      </c>
      <c r="G8559">
        <v>10624503</v>
      </c>
    </row>
    <row r="8560" spans="1:7">
      <c r="A8560" t="s">
        <v>131</v>
      </c>
      <c r="B8560">
        <v>20250326</v>
      </c>
      <c r="C8560">
        <v>490114</v>
      </c>
      <c r="D8560" t="s">
        <v>6190</v>
      </c>
      <c r="E8560" t="s">
        <v>1064</v>
      </c>
      <c r="F8560">
        <v>0</v>
      </c>
      <c r="G8560">
        <v>-771255</v>
      </c>
    </row>
    <row r="8561" spans="1:7">
      <c r="A8561" t="s">
        <v>131</v>
      </c>
      <c r="B8561">
        <v>20250326</v>
      </c>
      <c r="C8561">
        <v>490114</v>
      </c>
      <c r="D8561" t="s">
        <v>6190</v>
      </c>
      <c r="E8561" t="s">
        <v>1092</v>
      </c>
      <c r="F8561">
        <v>0</v>
      </c>
      <c r="G8561">
        <v>-17321949</v>
      </c>
    </row>
    <row r="8562" spans="1:7">
      <c r="A8562" t="s">
        <v>131</v>
      </c>
      <c r="B8562">
        <v>20250326</v>
      </c>
      <c r="C8562">
        <v>490114</v>
      </c>
      <c r="D8562" t="s">
        <v>6190</v>
      </c>
      <c r="E8562" t="s">
        <v>9048</v>
      </c>
      <c r="F8562">
        <v>38</v>
      </c>
      <c r="G8562">
        <v>2180986</v>
      </c>
    </row>
    <row r="8563" spans="1:7">
      <c r="A8563" t="s">
        <v>131</v>
      </c>
      <c r="B8563">
        <v>20250326</v>
      </c>
      <c r="C8563">
        <v>490114</v>
      </c>
      <c r="D8563" t="s">
        <v>6190</v>
      </c>
      <c r="E8563" t="s">
        <v>8342</v>
      </c>
      <c r="F8563">
        <v>92</v>
      </c>
      <c r="G8563">
        <v>49636186</v>
      </c>
    </row>
    <row r="8564" spans="1:7">
      <c r="A8564" t="s">
        <v>131</v>
      </c>
      <c r="B8564">
        <v>20250326</v>
      </c>
      <c r="C8564">
        <v>490114</v>
      </c>
      <c r="D8564" t="s">
        <v>6190</v>
      </c>
      <c r="E8564" t="s">
        <v>1124</v>
      </c>
      <c r="F8564">
        <v>9</v>
      </c>
      <c r="G8564">
        <v>-134543</v>
      </c>
    </row>
    <row r="8565" spans="1:7">
      <c r="A8565" t="s">
        <v>131</v>
      </c>
      <c r="B8565">
        <v>20250326</v>
      </c>
      <c r="C8565">
        <v>490114</v>
      </c>
      <c r="D8565" t="s">
        <v>6190</v>
      </c>
      <c r="E8565" t="s">
        <v>1186</v>
      </c>
      <c r="F8565">
        <v>149</v>
      </c>
      <c r="G8565">
        <v>24321364</v>
      </c>
    </row>
    <row r="8566" spans="1:7">
      <c r="A8566" t="s">
        <v>131</v>
      </c>
      <c r="B8566">
        <v>20250326</v>
      </c>
      <c r="C8566">
        <v>490114</v>
      </c>
      <c r="D8566" t="s">
        <v>6190</v>
      </c>
      <c r="E8566" t="s">
        <v>1582</v>
      </c>
      <c r="F8566">
        <v>149</v>
      </c>
      <c r="G8566">
        <v>-445816</v>
      </c>
    </row>
    <row r="8567" spans="1:7">
      <c r="A8567" t="s">
        <v>131</v>
      </c>
      <c r="B8567">
        <v>20250326</v>
      </c>
      <c r="C8567">
        <v>490114</v>
      </c>
      <c r="D8567" t="s">
        <v>6190</v>
      </c>
      <c r="E8567" t="s">
        <v>8333</v>
      </c>
      <c r="F8567">
        <v>0</v>
      </c>
      <c r="G8567">
        <v>-407</v>
      </c>
    </row>
    <row r="8568" spans="1:7">
      <c r="A8568" t="s">
        <v>131</v>
      </c>
      <c r="B8568">
        <v>20250326</v>
      </c>
      <c r="C8568">
        <v>490114</v>
      </c>
      <c r="D8568" t="s">
        <v>6190</v>
      </c>
      <c r="E8568" t="s">
        <v>1583</v>
      </c>
      <c r="F8568">
        <v>3</v>
      </c>
      <c r="G8568">
        <v>-174494</v>
      </c>
    </row>
    <row r="8569" spans="1:7">
      <c r="A8569" t="s">
        <v>131</v>
      </c>
      <c r="B8569">
        <v>20250326</v>
      </c>
      <c r="C8569">
        <v>490114</v>
      </c>
      <c r="D8569" t="s">
        <v>6190</v>
      </c>
      <c r="E8569" t="s">
        <v>1207</v>
      </c>
      <c r="F8569">
        <v>0</v>
      </c>
      <c r="G8569">
        <v>-5596</v>
      </c>
    </row>
    <row r="8570" spans="1:7">
      <c r="A8570" t="s">
        <v>131</v>
      </c>
      <c r="B8570">
        <v>20250326</v>
      </c>
      <c r="C8570">
        <v>490114</v>
      </c>
      <c r="D8570" t="s">
        <v>6190</v>
      </c>
      <c r="E8570" t="s">
        <v>8358</v>
      </c>
      <c r="F8570">
        <v>0</v>
      </c>
      <c r="G8570">
        <v>-17691510</v>
      </c>
    </row>
    <row r="8571" spans="1:7">
      <c r="A8571" t="s">
        <v>131</v>
      </c>
      <c r="B8571">
        <v>20250327</v>
      </c>
      <c r="C8571">
        <v>490114</v>
      </c>
      <c r="D8571" t="s">
        <v>6190</v>
      </c>
      <c r="E8571" t="s">
        <v>1184</v>
      </c>
      <c r="F8571">
        <v>0</v>
      </c>
      <c r="G8571">
        <v>-339145</v>
      </c>
    </row>
    <row r="8572" spans="1:7">
      <c r="A8572" t="s">
        <v>131</v>
      </c>
      <c r="B8572">
        <v>20250327</v>
      </c>
      <c r="C8572">
        <v>490114</v>
      </c>
      <c r="D8572" t="s">
        <v>6190</v>
      </c>
      <c r="E8572" t="s">
        <v>1581</v>
      </c>
      <c r="F8572">
        <v>68</v>
      </c>
      <c r="G8572">
        <v>-22080012</v>
      </c>
    </row>
    <row r="8573" spans="1:7">
      <c r="A8573" t="s">
        <v>131</v>
      </c>
      <c r="B8573">
        <v>20250327</v>
      </c>
      <c r="C8573">
        <v>490114</v>
      </c>
      <c r="D8573" t="s">
        <v>6190</v>
      </c>
      <c r="E8573" t="s">
        <v>1085</v>
      </c>
      <c r="F8573">
        <v>0</v>
      </c>
      <c r="G8573">
        <v>-2338410</v>
      </c>
    </row>
    <row r="8574" spans="1:7">
      <c r="A8574" t="s">
        <v>131</v>
      </c>
      <c r="B8574">
        <v>20250327</v>
      </c>
      <c r="C8574">
        <v>490114</v>
      </c>
      <c r="D8574" t="s">
        <v>6190</v>
      </c>
      <c r="E8574" t="s">
        <v>1194</v>
      </c>
      <c r="F8574">
        <v>0</v>
      </c>
      <c r="G8574">
        <v>-57955131</v>
      </c>
    </row>
    <row r="8575" spans="1:7">
      <c r="A8575" t="s">
        <v>131</v>
      </c>
      <c r="B8575">
        <v>20250327</v>
      </c>
      <c r="C8575">
        <v>490114</v>
      </c>
      <c r="D8575" t="s">
        <v>6190</v>
      </c>
      <c r="E8575" t="s">
        <v>1181</v>
      </c>
      <c r="F8575">
        <v>46</v>
      </c>
      <c r="G8575">
        <v>8907660</v>
      </c>
    </row>
    <row r="8576" spans="1:7">
      <c r="A8576" t="s">
        <v>131</v>
      </c>
      <c r="B8576">
        <v>20250327</v>
      </c>
      <c r="C8576">
        <v>490114</v>
      </c>
      <c r="D8576" t="s">
        <v>6190</v>
      </c>
      <c r="E8576" t="s">
        <v>1084</v>
      </c>
      <c r="F8576">
        <v>52</v>
      </c>
      <c r="G8576">
        <v>12593928</v>
      </c>
    </row>
    <row r="8577" spans="1:7">
      <c r="A8577" t="s">
        <v>131</v>
      </c>
      <c r="B8577">
        <v>20250327</v>
      </c>
      <c r="C8577">
        <v>490114</v>
      </c>
      <c r="D8577" t="s">
        <v>6190</v>
      </c>
      <c r="E8577" t="s">
        <v>1035</v>
      </c>
      <c r="F8577">
        <v>497</v>
      </c>
      <c r="G8577">
        <v>11097376</v>
      </c>
    </row>
    <row r="8578" spans="1:7">
      <c r="A8578" t="s">
        <v>131</v>
      </c>
      <c r="B8578">
        <v>20250327</v>
      </c>
      <c r="C8578">
        <v>490114</v>
      </c>
      <c r="D8578" t="s">
        <v>6190</v>
      </c>
      <c r="E8578" t="s">
        <v>1066</v>
      </c>
      <c r="F8578">
        <v>89</v>
      </c>
      <c r="G8578">
        <v>10624592</v>
      </c>
    </row>
    <row r="8579" spans="1:7">
      <c r="A8579" t="s">
        <v>131</v>
      </c>
      <c r="B8579">
        <v>20250327</v>
      </c>
      <c r="C8579">
        <v>490114</v>
      </c>
      <c r="D8579" t="s">
        <v>6190</v>
      </c>
      <c r="E8579" t="s">
        <v>1064</v>
      </c>
      <c r="F8579">
        <v>0</v>
      </c>
      <c r="G8579">
        <v>-771255</v>
      </c>
    </row>
    <row r="8580" spans="1:7">
      <c r="A8580" t="s">
        <v>131</v>
      </c>
      <c r="B8580">
        <v>20250327</v>
      </c>
      <c r="C8580">
        <v>490114</v>
      </c>
      <c r="D8580" t="s">
        <v>6190</v>
      </c>
      <c r="E8580" t="s">
        <v>1092</v>
      </c>
      <c r="F8580">
        <v>0</v>
      </c>
      <c r="G8580">
        <v>-17321949</v>
      </c>
    </row>
    <row r="8581" spans="1:7">
      <c r="A8581" t="s">
        <v>131</v>
      </c>
      <c r="B8581">
        <v>20250327</v>
      </c>
      <c r="C8581">
        <v>490114</v>
      </c>
      <c r="D8581" t="s">
        <v>6190</v>
      </c>
      <c r="E8581" t="s">
        <v>9048</v>
      </c>
      <c r="F8581">
        <v>37</v>
      </c>
      <c r="G8581">
        <v>2181023</v>
      </c>
    </row>
    <row r="8582" spans="1:7">
      <c r="A8582" t="s">
        <v>131</v>
      </c>
      <c r="B8582">
        <v>20250327</v>
      </c>
      <c r="C8582">
        <v>490114</v>
      </c>
      <c r="D8582" t="s">
        <v>6190</v>
      </c>
      <c r="E8582" t="s">
        <v>8342</v>
      </c>
      <c r="F8582">
        <v>89</v>
      </c>
      <c r="G8582">
        <v>49636275</v>
      </c>
    </row>
    <row r="8583" spans="1:7">
      <c r="A8583" t="s">
        <v>131</v>
      </c>
      <c r="B8583">
        <v>20250327</v>
      </c>
      <c r="C8583">
        <v>490114</v>
      </c>
      <c r="D8583" t="s">
        <v>6190</v>
      </c>
      <c r="E8583" t="s">
        <v>1124</v>
      </c>
      <c r="F8583">
        <v>9</v>
      </c>
      <c r="G8583">
        <v>-134534</v>
      </c>
    </row>
    <row r="8584" spans="1:7">
      <c r="A8584" t="s">
        <v>131</v>
      </c>
      <c r="B8584">
        <v>20250327</v>
      </c>
      <c r="C8584">
        <v>490114</v>
      </c>
      <c r="D8584" t="s">
        <v>6190</v>
      </c>
      <c r="E8584" t="s">
        <v>1186</v>
      </c>
      <c r="F8584">
        <v>145</v>
      </c>
      <c r="G8584">
        <v>24321509</v>
      </c>
    </row>
    <row r="8585" spans="1:7">
      <c r="A8585" t="s">
        <v>131</v>
      </c>
      <c r="B8585">
        <v>20250327</v>
      </c>
      <c r="C8585">
        <v>490114</v>
      </c>
      <c r="D8585" t="s">
        <v>6190</v>
      </c>
      <c r="E8585" t="s">
        <v>1582</v>
      </c>
      <c r="F8585">
        <v>145</v>
      </c>
      <c r="G8585">
        <v>-445671</v>
      </c>
    </row>
    <row r="8586" spans="1:7">
      <c r="A8586" t="s">
        <v>131</v>
      </c>
      <c r="B8586">
        <v>20250327</v>
      </c>
      <c r="C8586">
        <v>490114</v>
      </c>
      <c r="D8586" t="s">
        <v>6190</v>
      </c>
      <c r="E8586" t="s">
        <v>8333</v>
      </c>
      <c r="F8586">
        <v>0</v>
      </c>
      <c r="G8586">
        <v>-407</v>
      </c>
    </row>
    <row r="8587" spans="1:7">
      <c r="A8587" t="s">
        <v>131</v>
      </c>
      <c r="B8587">
        <v>20250327</v>
      </c>
      <c r="C8587">
        <v>490114</v>
      </c>
      <c r="D8587" t="s">
        <v>6190</v>
      </c>
      <c r="E8587" t="s">
        <v>1583</v>
      </c>
      <c r="F8587">
        <v>3</v>
      </c>
      <c r="G8587">
        <v>-174491</v>
      </c>
    </row>
    <row r="8588" spans="1:7">
      <c r="A8588" t="s">
        <v>131</v>
      </c>
      <c r="B8588">
        <v>20250327</v>
      </c>
      <c r="C8588">
        <v>490114</v>
      </c>
      <c r="D8588" t="s">
        <v>6190</v>
      </c>
      <c r="E8588" t="s">
        <v>1207</v>
      </c>
      <c r="F8588">
        <v>0</v>
      </c>
      <c r="G8588">
        <v>-5596</v>
      </c>
    </row>
    <row r="8589" spans="1:7">
      <c r="A8589" t="s">
        <v>131</v>
      </c>
      <c r="B8589">
        <v>20250327</v>
      </c>
      <c r="C8589">
        <v>490114</v>
      </c>
      <c r="D8589" t="s">
        <v>6190</v>
      </c>
      <c r="E8589" t="s">
        <v>8358</v>
      </c>
      <c r="F8589">
        <v>0</v>
      </c>
      <c r="G8589">
        <v>-17691510</v>
      </c>
    </row>
    <row r="8590" spans="1:7">
      <c r="A8590" t="s">
        <v>131</v>
      </c>
      <c r="B8590">
        <v>20250328</v>
      </c>
      <c r="C8590">
        <v>490114</v>
      </c>
      <c r="D8590" t="s">
        <v>6190</v>
      </c>
      <c r="E8590" t="s">
        <v>1184</v>
      </c>
      <c r="F8590">
        <v>0</v>
      </c>
      <c r="G8590">
        <v>-339145</v>
      </c>
    </row>
    <row r="8591" spans="1:7">
      <c r="A8591" t="s">
        <v>131</v>
      </c>
      <c r="B8591">
        <v>20250328</v>
      </c>
      <c r="C8591">
        <v>490114</v>
      </c>
      <c r="D8591" t="s">
        <v>6190</v>
      </c>
      <c r="E8591" t="s">
        <v>1581</v>
      </c>
      <c r="F8591">
        <v>65</v>
      </c>
      <c r="G8591">
        <v>-22079947</v>
      </c>
    </row>
    <row r="8592" spans="1:7">
      <c r="A8592" t="s">
        <v>131</v>
      </c>
      <c r="B8592">
        <v>20250328</v>
      </c>
      <c r="C8592">
        <v>490114</v>
      </c>
      <c r="D8592" t="s">
        <v>6190</v>
      </c>
      <c r="E8592" t="s">
        <v>1085</v>
      </c>
      <c r="F8592">
        <v>0</v>
      </c>
      <c r="G8592">
        <v>-2338410</v>
      </c>
    </row>
    <row r="8593" spans="1:7">
      <c r="A8593" t="s">
        <v>131</v>
      </c>
      <c r="B8593">
        <v>20250328</v>
      </c>
      <c r="C8593">
        <v>490114</v>
      </c>
      <c r="D8593" t="s">
        <v>6190</v>
      </c>
      <c r="E8593" t="s">
        <v>1194</v>
      </c>
      <c r="F8593">
        <v>0</v>
      </c>
      <c r="G8593">
        <v>-57955131</v>
      </c>
    </row>
    <row r="8594" spans="1:7">
      <c r="A8594" t="s">
        <v>131</v>
      </c>
      <c r="B8594">
        <v>20250328</v>
      </c>
      <c r="C8594">
        <v>490114</v>
      </c>
      <c r="D8594" t="s">
        <v>6190</v>
      </c>
      <c r="E8594" t="s">
        <v>1181</v>
      </c>
      <c r="F8594">
        <v>44</v>
      </c>
      <c r="G8594">
        <v>8907704</v>
      </c>
    </row>
    <row r="8595" spans="1:7">
      <c r="A8595" t="s">
        <v>131</v>
      </c>
      <c r="B8595">
        <v>20250328</v>
      </c>
      <c r="C8595">
        <v>490114</v>
      </c>
      <c r="D8595" t="s">
        <v>6190</v>
      </c>
      <c r="E8595" t="s">
        <v>1084</v>
      </c>
      <c r="F8595">
        <v>50</v>
      </c>
      <c r="G8595">
        <v>12593978</v>
      </c>
    </row>
    <row r="8596" spans="1:7">
      <c r="A8596" t="s">
        <v>131</v>
      </c>
      <c r="B8596">
        <v>20250328</v>
      </c>
      <c r="C8596">
        <v>490114</v>
      </c>
      <c r="D8596" t="s">
        <v>6190</v>
      </c>
      <c r="E8596" t="s">
        <v>1035</v>
      </c>
      <c r="F8596">
        <v>485</v>
      </c>
      <c r="G8596">
        <v>11097861</v>
      </c>
    </row>
    <row r="8597" spans="1:7">
      <c r="A8597" t="s">
        <v>131</v>
      </c>
      <c r="B8597">
        <v>20250328</v>
      </c>
      <c r="C8597">
        <v>490114</v>
      </c>
      <c r="D8597" t="s">
        <v>6190</v>
      </c>
      <c r="E8597" t="s">
        <v>1066</v>
      </c>
      <c r="F8597">
        <v>86</v>
      </c>
      <c r="G8597">
        <v>10624678</v>
      </c>
    </row>
    <row r="8598" spans="1:7">
      <c r="A8598" t="s">
        <v>131</v>
      </c>
      <c r="B8598">
        <v>20250328</v>
      </c>
      <c r="C8598">
        <v>490114</v>
      </c>
      <c r="D8598" t="s">
        <v>6190</v>
      </c>
      <c r="E8598" t="s">
        <v>1064</v>
      </c>
      <c r="F8598">
        <v>0</v>
      </c>
      <c r="G8598">
        <v>-771255</v>
      </c>
    </row>
    <row r="8599" spans="1:7">
      <c r="A8599" t="s">
        <v>131</v>
      </c>
      <c r="B8599">
        <v>20250328</v>
      </c>
      <c r="C8599">
        <v>490114</v>
      </c>
      <c r="D8599" t="s">
        <v>6190</v>
      </c>
      <c r="E8599" t="s">
        <v>1092</v>
      </c>
      <c r="F8599">
        <v>0</v>
      </c>
      <c r="G8599">
        <v>-17321949</v>
      </c>
    </row>
    <row r="8600" spans="1:7">
      <c r="A8600" t="s">
        <v>131</v>
      </c>
      <c r="B8600">
        <v>20250328</v>
      </c>
      <c r="C8600">
        <v>490114</v>
      </c>
      <c r="D8600" t="s">
        <v>6190</v>
      </c>
      <c r="E8600" t="s">
        <v>9048</v>
      </c>
      <c r="F8600">
        <v>35</v>
      </c>
      <c r="G8600">
        <v>2181058</v>
      </c>
    </row>
    <row r="8601" spans="1:7">
      <c r="A8601" t="s">
        <v>131</v>
      </c>
      <c r="B8601">
        <v>20250328</v>
      </c>
      <c r="C8601">
        <v>490114</v>
      </c>
      <c r="D8601" t="s">
        <v>6190</v>
      </c>
      <c r="E8601" t="s">
        <v>8342</v>
      </c>
      <c r="F8601">
        <v>86</v>
      </c>
      <c r="G8601">
        <v>49636361</v>
      </c>
    </row>
    <row r="8602" spans="1:7">
      <c r="A8602" t="s">
        <v>131</v>
      </c>
      <c r="B8602">
        <v>20250328</v>
      </c>
      <c r="C8602">
        <v>490114</v>
      </c>
      <c r="D8602" t="s">
        <v>6190</v>
      </c>
      <c r="E8602" t="s">
        <v>1124</v>
      </c>
      <c r="F8602">
        <v>8</v>
      </c>
      <c r="G8602">
        <v>-134526</v>
      </c>
    </row>
    <row r="8603" spans="1:7">
      <c r="A8603" t="s">
        <v>131</v>
      </c>
      <c r="B8603">
        <v>20250328</v>
      </c>
      <c r="C8603">
        <v>490114</v>
      </c>
      <c r="D8603" t="s">
        <v>6190</v>
      </c>
      <c r="E8603" t="s">
        <v>1186</v>
      </c>
      <c r="F8603">
        <v>140</v>
      </c>
      <c r="G8603">
        <v>24321649</v>
      </c>
    </row>
    <row r="8604" spans="1:7">
      <c r="A8604" t="s">
        <v>131</v>
      </c>
      <c r="B8604">
        <v>20250328</v>
      </c>
      <c r="C8604">
        <v>490114</v>
      </c>
      <c r="D8604" t="s">
        <v>6190</v>
      </c>
      <c r="E8604" t="s">
        <v>1582</v>
      </c>
      <c r="F8604">
        <v>140</v>
      </c>
      <c r="G8604">
        <v>-445531</v>
      </c>
    </row>
    <row r="8605" spans="1:7">
      <c r="A8605" t="s">
        <v>131</v>
      </c>
      <c r="B8605">
        <v>20250328</v>
      </c>
      <c r="C8605">
        <v>490114</v>
      </c>
      <c r="D8605" t="s">
        <v>6190</v>
      </c>
      <c r="E8605" t="s">
        <v>8333</v>
      </c>
      <c r="F8605">
        <v>0</v>
      </c>
      <c r="G8605">
        <v>-407</v>
      </c>
    </row>
    <row r="8606" spans="1:7">
      <c r="A8606" t="s">
        <v>131</v>
      </c>
      <c r="B8606">
        <v>20250328</v>
      </c>
      <c r="C8606">
        <v>490114</v>
      </c>
      <c r="D8606" t="s">
        <v>6190</v>
      </c>
      <c r="E8606" t="s">
        <v>1583</v>
      </c>
      <c r="F8606">
        <v>2</v>
      </c>
      <c r="G8606">
        <v>-174489</v>
      </c>
    </row>
    <row r="8607" spans="1:7">
      <c r="A8607" t="s">
        <v>131</v>
      </c>
      <c r="B8607">
        <v>20250328</v>
      </c>
      <c r="C8607">
        <v>490114</v>
      </c>
      <c r="D8607" t="s">
        <v>6190</v>
      </c>
      <c r="E8607" t="s">
        <v>1207</v>
      </c>
      <c r="F8607">
        <v>0</v>
      </c>
      <c r="G8607">
        <v>-5596</v>
      </c>
    </row>
    <row r="8608" spans="1:7">
      <c r="A8608" t="s">
        <v>131</v>
      </c>
      <c r="B8608">
        <v>20250328</v>
      </c>
      <c r="C8608">
        <v>490114</v>
      </c>
      <c r="D8608" t="s">
        <v>6190</v>
      </c>
      <c r="E8608" t="s">
        <v>8358</v>
      </c>
      <c r="F8608">
        <v>0</v>
      </c>
      <c r="G8608">
        <v>-17691510</v>
      </c>
    </row>
    <row r="8609" spans="1:7">
      <c r="A8609" t="s">
        <v>131</v>
      </c>
      <c r="B8609">
        <v>20250329</v>
      </c>
      <c r="C8609">
        <v>490114</v>
      </c>
      <c r="D8609" t="s">
        <v>6190</v>
      </c>
      <c r="E8609" t="s">
        <v>1184</v>
      </c>
      <c r="F8609">
        <v>0</v>
      </c>
      <c r="G8609">
        <v>-339145</v>
      </c>
    </row>
    <row r="8610" spans="1:7">
      <c r="A8610" t="s">
        <v>131</v>
      </c>
      <c r="B8610">
        <v>20250329</v>
      </c>
      <c r="C8610">
        <v>490114</v>
      </c>
      <c r="D8610" t="s">
        <v>6190</v>
      </c>
      <c r="E8610" t="s">
        <v>1581</v>
      </c>
      <c r="F8610">
        <v>65</v>
      </c>
      <c r="G8610">
        <v>-22079882</v>
      </c>
    </row>
    <row r="8611" spans="1:7">
      <c r="A8611" t="s">
        <v>131</v>
      </c>
      <c r="B8611">
        <v>20250329</v>
      </c>
      <c r="C8611">
        <v>490114</v>
      </c>
      <c r="D8611" t="s">
        <v>6190</v>
      </c>
      <c r="E8611" t="s">
        <v>1085</v>
      </c>
      <c r="F8611">
        <v>0</v>
      </c>
      <c r="G8611">
        <v>-2338410</v>
      </c>
    </row>
    <row r="8612" spans="1:7">
      <c r="A8612" t="s">
        <v>131</v>
      </c>
      <c r="B8612">
        <v>20250329</v>
      </c>
      <c r="C8612">
        <v>490114</v>
      </c>
      <c r="D8612" t="s">
        <v>6190</v>
      </c>
      <c r="E8612" t="s">
        <v>1194</v>
      </c>
      <c r="F8612">
        <v>0</v>
      </c>
      <c r="G8612">
        <v>-57955131</v>
      </c>
    </row>
    <row r="8613" spans="1:7">
      <c r="A8613" t="s">
        <v>131</v>
      </c>
      <c r="B8613">
        <v>20250329</v>
      </c>
      <c r="C8613">
        <v>490114</v>
      </c>
      <c r="D8613" t="s">
        <v>6190</v>
      </c>
      <c r="E8613" t="s">
        <v>1181</v>
      </c>
      <c r="F8613">
        <v>44</v>
      </c>
      <c r="G8613">
        <v>8907748</v>
      </c>
    </row>
    <row r="8614" spans="1:7">
      <c r="A8614" t="s">
        <v>131</v>
      </c>
      <c r="B8614">
        <v>20250329</v>
      </c>
      <c r="C8614">
        <v>490114</v>
      </c>
      <c r="D8614" t="s">
        <v>6190</v>
      </c>
      <c r="E8614" t="s">
        <v>1084</v>
      </c>
      <c r="F8614">
        <v>50</v>
      </c>
      <c r="G8614">
        <v>12594028</v>
      </c>
    </row>
    <row r="8615" spans="1:7">
      <c r="A8615" t="s">
        <v>131</v>
      </c>
      <c r="B8615">
        <v>20250329</v>
      </c>
      <c r="C8615">
        <v>490114</v>
      </c>
      <c r="D8615" t="s">
        <v>6190</v>
      </c>
      <c r="E8615" t="s">
        <v>1035</v>
      </c>
      <c r="F8615">
        <v>485</v>
      </c>
      <c r="G8615">
        <v>11098346</v>
      </c>
    </row>
    <row r="8616" spans="1:7">
      <c r="A8616" t="s">
        <v>131</v>
      </c>
      <c r="B8616">
        <v>20250329</v>
      </c>
      <c r="C8616">
        <v>490114</v>
      </c>
      <c r="D8616" t="s">
        <v>6190</v>
      </c>
      <c r="E8616" t="s">
        <v>1066</v>
      </c>
      <c r="F8616">
        <v>86</v>
      </c>
      <c r="G8616">
        <v>10624764</v>
      </c>
    </row>
    <row r="8617" spans="1:7">
      <c r="A8617" t="s">
        <v>131</v>
      </c>
      <c r="B8617">
        <v>20250329</v>
      </c>
      <c r="C8617">
        <v>490114</v>
      </c>
      <c r="D8617" t="s">
        <v>6190</v>
      </c>
      <c r="E8617" t="s">
        <v>1064</v>
      </c>
      <c r="F8617">
        <v>0</v>
      </c>
      <c r="G8617">
        <v>-771255</v>
      </c>
    </row>
    <row r="8618" spans="1:7">
      <c r="A8618" t="s">
        <v>131</v>
      </c>
      <c r="B8618">
        <v>20250329</v>
      </c>
      <c r="C8618">
        <v>490114</v>
      </c>
      <c r="D8618" t="s">
        <v>6190</v>
      </c>
      <c r="E8618" t="s">
        <v>1092</v>
      </c>
      <c r="F8618">
        <v>0</v>
      </c>
      <c r="G8618">
        <v>-17321949</v>
      </c>
    </row>
    <row r="8619" spans="1:7">
      <c r="A8619" t="s">
        <v>131</v>
      </c>
      <c r="B8619">
        <v>20250329</v>
      </c>
      <c r="C8619">
        <v>490114</v>
      </c>
      <c r="D8619" t="s">
        <v>6190</v>
      </c>
      <c r="E8619" t="s">
        <v>9048</v>
      </c>
      <c r="F8619">
        <v>35</v>
      </c>
      <c r="G8619">
        <v>2181093</v>
      </c>
    </row>
    <row r="8620" spans="1:7">
      <c r="A8620" t="s">
        <v>131</v>
      </c>
      <c r="B8620">
        <v>20250329</v>
      </c>
      <c r="C8620">
        <v>490114</v>
      </c>
      <c r="D8620" t="s">
        <v>6190</v>
      </c>
      <c r="E8620" t="s">
        <v>8342</v>
      </c>
      <c r="F8620">
        <v>86</v>
      </c>
      <c r="G8620">
        <v>49636447</v>
      </c>
    </row>
    <row r="8621" spans="1:7">
      <c r="A8621" t="s">
        <v>131</v>
      </c>
      <c r="B8621">
        <v>20250329</v>
      </c>
      <c r="C8621">
        <v>490114</v>
      </c>
      <c r="D8621" t="s">
        <v>6190</v>
      </c>
      <c r="E8621" t="s">
        <v>1124</v>
      </c>
      <c r="F8621">
        <v>8</v>
      </c>
      <c r="G8621">
        <v>-134518</v>
      </c>
    </row>
    <row r="8622" spans="1:7">
      <c r="A8622" t="s">
        <v>131</v>
      </c>
      <c r="B8622">
        <v>20250329</v>
      </c>
      <c r="C8622">
        <v>490114</v>
      </c>
      <c r="D8622" t="s">
        <v>6190</v>
      </c>
      <c r="E8622" t="s">
        <v>1186</v>
      </c>
      <c r="F8622">
        <v>140</v>
      </c>
      <c r="G8622">
        <v>24321789</v>
      </c>
    </row>
    <row r="8623" spans="1:7">
      <c r="A8623" t="s">
        <v>131</v>
      </c>
      <c r="B8623">
        <v>20250329</v>
      </c>
      <c r="C8623">
        <v>490114</v>
      </c>
      <c r="D8623" t="s">
        <v>6190</v>
      </c>
      <c r="E8623" t="s">
        <v>1582</v>
      </c>
      <c r="F8623">
        <v>140</v>
      </c>
      <c r="G8623">
        <v>-445391</v>
      </c>
    </row>
    <row r="8624" spans="1:7">
      <c r="A8624" t="s">
        <v>131</v>
      </c>
      <c r="B8624">
        <v>20250329</v>
      </c>
      <c r="C8624">
        <v>490114</v>
      </c>
      <c r="D8624" t="s">
        <v>6190</v>
      </c>
      <c r="E8624" t="s">
        <v>8333</v>
      </c>
      <c r="F8624">
        <v>0</v>
      </c>
      <c r="G8624">
        <v>-407</v>
      </c>
    </row>
    <row r="8625" spans="1:7">
      <c r="A8625" t="s">
        <v>131</v>
      </c>
      <c r="B8625">
        <v>20250329</v>
      </c>
      <c r="C8625">
        <v>490114</v>
      </c>
      <c r="D8625" t="s">
        <v>6190</v>
      </c>
      <c r="E8625" t="s">
        <v>1583</v>
      </c>
      <c r="F8625">
        <v>2</v>
      </c>
      <c r="G8625">
        <v>-174487</v>
      </c>
    </row>
    <row r="8626" spans="1:7">
      <c r="A8626" t="s">
        <v>131</v>
      </c>
      <c r="B8626">
        <v>20250329</v>
      </c>
      <c r="C8626">
        <v>490114</v>
      </c>
      <c r="D8626" t="s">
        <v>6190</v>
      </c>
      <c r="E8626" t="s">
        <v>1207</v>
      </c>
      <c r="F8626">
        <v>0</v>
      </c>
      <c r="G8626">
        <v>-5596</v>
      </c>
    </row>
    <row r="8627" spans="1:7">
      <c r="A8627" t="s">
        <v>131</v>
      </c>
      <c r="B8627">
        <v>20250329</v>
      </c>
      <c r="C8627">
        <v>490114</v>
      </c>
      <c r="D8627" t="s">
        <v>6190</v>
      </c>
      <c r="E8627" t="s">
        <v>8358</v>
      </c>
      <c r="F8627">
        <v>0</v>
      </c>
      <c r="G8627">
        <v>-17691510</v>
      </c>
    </row>
    <row r="8628" spans="1:7">
      <c r="A8628" t="s">
        <v>131</v>
      </c>
      <c r="B8628">
        <v>20250330</v>
      </c>
      <c r="C8628">
        <v>490114</v>
      </c>
      <c r="D8628" t="s">
        <v>6190</v>
      </c>
      <c r="E8628" t="s">
        <v>1184</v>
      </c>
      <c r="F8628">
        <v>0</v>
      </c>
      <c r="G8628">
        <v>-339145</v>
      </c>
    </row>
    <row r="8629" spans="1:7">
      <c r="A8629" t="s">
        <v>131</v>
      </c>
      <c r="B8629">
        <v>20250330</v>
      </c>
      <c r="C8629">
        <v>490114</v>
      </c>
      <c r="D8629" t="s">
        <v>6190</v>
      </c>
      <c r="E8629" t="s">
        <v>1581</v>
      </c>
      <c r="F8629">
        <v>65</v>
      </c>
      <c r="G8629">
        <v>-22079817</v>
      </c>
    </row>
    <row r="8630" spans="1:7">
      <c r="A8630" t="s">
        <v>131</v>
      </c>
      <c r="B8630">
        <v>20250330</v>
      </c>
      <c r="C8630">
        <v>490114</v>
      </c>
      <c r="D8630" t="s">
        <v>6190</v>
      </c>
      <c r="E8630" t="s">
        <v>1085</v>
      </c>
      <c r="F8630">
        <v>0</v>
      </c>
      <c r="G8630">
        <v>-2338410</v>
      </c>
    </row>
    <row r="8631" spans="1:7">
      <c r="A8631" t="s">
        <v>131</v>
      </c>
      <c r="B8631">
        <v>20250330</v>
      </c>
      <c r="C8631">
        <v>490114</v>
      </c>
      <c r="D8631" t="s">
        <v>6190</v>
      </c>
      <c r="E8631" t="s">
        <v>1194</v>
      </c>
      <c r="F8631">
        <v>0</v>
      </c>
      <c r="G8631">
        <v>-57955131</v>
      </c>
    </row>
    <row r="8632" spans="1:7">
      <c r="A8632" t="s">
        <v>131</v>
      </c>
      <c r="B8632">
        <v>20250330</v>
      </c>
      <c r="C8632">
        <v>490114</v>
      </c>
      <c r="D8632" t="s">
        <v>6190</v>
      </c>
      <c r="E8632" t="s">
        <v>1181</v>
      </c>
      <c r="F8632">
        <v>44</v>
      </c>
      <c r="G8632">
        <v>8907792</v>
      </c>
    </row>
    <row r="8633" spans="1:7">
      <c r="A8633" t="s">
        <v>131</v>
      </c>
      <c r="B8633">
        <v>20250330</v>
      </c>
      <c r="C8633">
        <v>490114</v>
      </c>
      <c r="D8633" t="s">
        <v>6190</v>
      </c>
      <c r="E8633" t="s">
        <v>1084</v>
      </c>
      <c r="F8633">
        <v>50</v>
      </c>
      <c r="G8633">
        <v>12594078</v>
      </c>
    </row>
    <row r="8634" spans="1:7">
      <c r="A8634" t="s">
        <v>131</v>
      </c>
      <c r="B8634">
        <v>20250330</v>
      </c>
      <c r="C8634">
        <v>490114</v>
      </c>
      <c r="D8634" t="s">
        <v>6190</v>
      </c>
      <c r="E8634" t="s">
        <v>1035</v>
      </c>
      <c r="F8634">
        <v>485</v>
      </c>
      <c r="G8634">
        <v>11098831</v>
      </c>
    </row>
    <row r="8635" spans="1:7">
      <c r="A8635" t="s">
        <v>131</v>
      </c>
      <c r="B8635">
        <v>20250330</v>
      </c>
      <c r="C8635">
        <v>490114</v>
      </c>
      <c r="D8635" t="s">
        <v>6190</v>
      </c>
      <c r="E8635" t="s">
        <v>1066</v>
      </c>
      <c r="F8635">
        <v>86</v>
      </c>
      <c r="G8635">
        <v>10624850</v>
      </c>
    </row>
    <row r="8636" spans="1:7">
      <c r="A8636" t="s">
        <v>131</v>
      </c>
      <c r="B8636">
        <v>20250330</v>
      </c>
      <c r="C8636">
        <v>490114</v>
      </c>
      <c r="D8636" t="s">
        <v>6190</v>
      </c>
      <c r="E8636" t="s">
        <v>1064</v>
      </c>
      <c r="F8636">
        <v>0</v>
      </c>
      <c r="G8636">
        <v>-771255</v>
      </c>
    </row>
    <row r="8637" spans="1:7">
      <c r="A8637" t="s">
        <v>131</v>
      </c>
      <c r="B8637">
        <v>20250330</v>
      </c>
      <c r="C8637">
        <v>490114</v>
      </c>
      <c r="D8637" t="s">
        <v>6190</v>
      </c>
      <c r="E8637" t="s">
        <v>1092</v>
      </c>
      <c r="F8637">
        <v>0</v>
      </c>
      <c r="G8637">
        <v>-17321949</v>
      </c>
    </row>
    <row r="8638" spans="1:7">
      <c r="A8638" t="s">
        <v>131</v>
      </c>
      <c r="B8638">
        <v>20250330</v>
      </c>
      <c r="C8638">
        <v>490114</v>
      </c>
      <c r="D8638" t="s">
        <v>6190</v>
      </c>
      <c r="E8638" t="s">
        <v>9048</v>
      </c>
      <c r="F8638">
        <v>35</v>
      </c>
      <c r="G8638">
        <v>2181128</v>
      </c>
    </row>
    <row r="8639" spans="1:7">
      <c r="A8639" t="s">
        <v>131</v>
      </c>
      <c r="B8639">
        <v>20250330</v>
      </c>
      <c r="C8639">
        <v>490114</v>
      </c>
      <c r="D8639" t="s">
        <v>6190</v>
      </c>
      <c r="E8639" t="s">
        <v>8342</v>
      </c>
      <c r="F8639">
        <v>86</v>
      </c>
      <c r="G8639">
        <v>49636533</v>
      </c>
    </row>
    <row r="8640" spans="1:7">
      <c r="A8640" t="s">
        <v>131</v>
      </c>
      <c r="B8640">
        <v>20250330</v>
      </c>
      <c r="C8640">
        <v>490114</v>
      </c>
      <c r="D8640" t="s">
        <v>6190</v>
      </c>
      <c r="E8640" t="s">
        <v>1124</v>
      </c>
      <c r="F8640">
        <v>8</v>
      </c>
      <c r="G8640">
        <v>-134510</v>
      </c>
    </row>
    <row r="8641" spans="1:7">
      <c r="A8641" t="s">
        <v>131</v>
      </c>
      <c r="B8641">
        <v>20250330</v>
      </c>
      <c r="C8641">
        <v>490114</v>
      </c>
      <c r="D8641" t="s">
        <v>6190</v>
      </c>
      <c r="E8641" t="s">
        <v>1186</v>
      </c>
      <c r="F8641">
        <v>140</v>
      </c>
      <c r="G8641">
        <v>24321929</v>
      </c>
    </row>
    <row r="8642" spans="1:7">
      <c r="A8642" t="s">
        <v>131</v>
      </c>
      <c r="B8642">
        <v>20250330</v>
      </c>
      <c r="C8642">
        <v>490114</v>
      </c>
      <c r="D8642" t="s">
        <v>6190</v>
      </c>
      <c r="E8642" t="s">
        <v>1582</v>
      </c>
      <c r="F8642">
        <v>140</v>
      </c>
      <c r="G8642">
        <v>-445251</v>
      </c>
    </row>
    <row r="8643" spans="1:7">
      <c r="A8643" t="s">
        <v>131</v>
      </c>
      <c r="B8643">
        <v>20250330</v>
      </c>
      <c r="C8643">
        <v>490114</v>
      </c>
      <c r="D8643" t="s">
        <v>6190</v>
      </c>
      <c r="E8643" t="s">
        <v>8333</v>
      </c>
      <c r="F8643">
        <v>0</v>
      </c>
      <c r="G8643">
        <v>-407</v>
      </c>
    </row>
    <row r="8644" spans="1:7">
      <c r="A8644" t="s">
        <v>131</v>
      </c>
      <c r="B8644">
        <v>20250330</v>
      </c>
      <c r="C8644">
        <v>490114</v>
      </c>
      <c r="D8644" t="s">
        <v>6190</v>
      </c>
      <c r="E8644" t="s">
        <v>1583</v>
      </c>
      <c r="F8644">
        <v>2</v>
      </c>
      <c r="G8644">
        <v>-174485</v>
      </c>
    </row>
    <row r="8645" spans="1:7">
      <c r="A8645" t="s">
        <v>131</v>
      </c>
      <c r="B8645">
        <v>20250330</v>
      </c>
      <c r="C8645">
        <v>490114</v>
      </c>
      <c r="D8645" t="s">
        <v>6190</v>
      </c>
      <c r="E8645" t="s">
        <v>1207</v>
      </c>
      <c r="F8645">
        <v>0</v>
      </c>
      <c r="G8645">
        <v>-5596</v>
      </c>
    </row>
    <row r="8646" spans="1:7">
      <c r="A8646" t="s">
        <v>131</v>
      </c>
      <c r="B8646">
        <v>20250330</v>
      </c>
      <c r="C8646">
        <v>490114</v>
      </c>
      <c r="D8646" t="s">
        <v>6190</v>
      </c>
      <c r="E8646" t="s">
        <v>8358</v>
      </c>
      <c r="F8646">
        <v>0</v>
      </c>
      <c r="G8646">
        <v>-17691510</v>
      </c>
    </row>
    <row r="8647" spans="1:7">
      <c r="A8647" t="s">
        <v>131</v>
      </c>
      <c r="B8647">
        <v>20250331</v>
      </c>
      <c r="C8647">
        <v>490114</v>
      </c>
      <c r="D8647" t="s">
        <v>6190</v>
      </c>
      <c r="E8647" t="s">
        <v>1184</v>
      </c>
      <c r="F8647">
        <v>0</v>
      </c>
      <c r="G8647">
        <v>-339145</v>
      </c>
    </row>
    <row r="8648" spans="1:7">
      <c r="A8648" t="s">
        <v>131</v>
      </c>
      <c r="B8648">
        <v>20250331</v>
      </c>
      <c r="C8648">
        <v>490114</v>
      </c>
      <c r="D8648" t="s">
        <v>6190</v>
      </c>
      <c r="E8648" t="s">
        <v>1581</v>
      </c>
      <c r="F8648">
        <v>61</v>
      </c>
      <c r="G8648">
        <v>-22079756</v>
      </c>
    </row>
    <row r="8649" spans="1:7">
      <c r="A8649" t="s">
        <v>131</v>
      </c>
      <c r="B8649">
        <v>20250331</v>
      </c>
      <c r="C8649">
        <v>490114</v>
      </c>
      <c r="D8649" t="s">
        <v>6190</v>
      </c>
      <c r="E8649" t="s">
        <v>1085</v>
      </c>
      <c r="F8649">
        <v>0</v>
      </c>
      <c r="G8649">
        <v>-2338410</v>
      </c>
    </row>
    <row r="8650" spans="1:7">
      <c r="A8650" t="s">
        <v>131</v>
      </c>
      <c r="B8650">
        <v>20250331</v>
      </c>
      <c r="C8650">
        <v>490114</v>
      </c>
      <c r="D8650" t="s">
        <v>6190</v>
      </c>
      <c r="E8650" t="s">
        <v>1194</v>
      </c>
      <c r="F8650">
        <v>0</v>
      </c>
      <c r="G8650">
        <v>-57955131</v>
      </c>
    </row>
    <row r="8651" spans="1:7">
      <c r="A8651" t="s">
        <v>131</v>
      </c>
      <c r="B8651">
        <v>20250331</v>
      </c>
      <c r="C8651">
        <v>490114</v>
      </c>
      <c r="D8651" t="s">
        <v>6190</v>
      </c>
      <c r="E8651" t="s">
        <v>1181</v>
      </c>
      <c r="F8651">
        <v>42</v>
      </c>
      <c r="G8651">
        <v>8907834</v>
      </c>
    </row>
    <row r="8652" spans="1:7">
      <c r="A8652" t="s">
        <v>131</v>
      </c>
      <c r="B8652">
        <v>20250331</v>
      </c>
      <c r="C8652">
        <v>490114</v>
      </c>
      <c r="D8652" t="s">
        <v>6190</v>
      </c>
      <c r="E8652" t="s">
        <v>1084</v>
      </c>
      <c r="F8652">
        <v>47</v>
      </c>
      <c r="G8652">
        <v>12594125</v>
      </c>
    </row>
    <row r="8653" spans="1:7">
      <c r="A8653" t="s">
        <v>131</v>
      </c>
      <c r="B8653">
        <v>20250331</v>
      </c>
      <c r="C8653">
        <v>490114</v>
      </c>
      <c r="D8653" t="s">
        <v>6190</v>
      </c>
      <c r="E8653" t="s">
        <v>1035</v>
      </c>
      <c r="F8653">
        <v>453</v>
      </c>
      <c r="G8653">
        <v>11099284</v>
      </c>
    </row>
    <row r="8654" spans="1:7">
      <c r="A8654" t="s">
        <v>131</v>
      </c>
      <c r="B8654">
        <v>20250331</v>
      </c>
      <c r="C8654">
        <v>490114</v>
      </c>
      <c r="D8654" t="s">
        <v>6190</v>
      </c>
      <c r="E8654" t="s">
        <v>1066</v>
      </c>
      <c r="F8654">
        <v>81</v>
      </c>
      <c r="G8654">
        <v>10624931</v>
      </c>
    </row>
    <row r="8655" spans="1:7">
      <c r="A8655" t="s">
        <v>131</v>
      </c>
      <c r="B8655">
        <v>20250331</v>
      </c>
      <c r="C8655">
        <v>490114</v>
      </c>
      <c r="D8655" t="s">
        <v>6190</v>
      </c>
      <c r="E8655" t="s">
        <v>1064</v>
      </c>
      <c r="F8655">
        <v>0</v>
      </c>
      <c r="G8655">
        <v>-771255</v>
      </c>
    </row>
    <row r="8656" spans="1:7">
      <c r="A8656" t="s">
        <v>131</v>
      </c>
      <c r="B8656">
        <v>20250331</v>
      </c>
      <c r="C8656">
        <v>490114</v>
      </c>
      <c r="D8656" t="s">
        <v>6190</v>
      </c>
      <c r="E8656" t="s">
        <v>1092</v>
      </c>
      <c r="F8656">
        <v>0</v>
      </c>
      <c r="G8656">
        <v>-17321949</v>
      </c>
    </row>
    <row r="8657" spans="1:7">
      <c r="A8657" t="s">
        <v>131</v>
      </c>
      <c r="B8657">
        <v>20250331</v>
      </c>
      <c r="C8657">
        <v>490114</v>
      </c>
      <c r="D8657" t="s">
        <v>6190</v>
      </c>
      <c r="E8657" t="s">
        <v>9048</v>
      </c>
      <c r="F8657">
        <v>33</v>
      </c>
      <c r="G8657">
        <v>2181161</v>
      </c>
    </row>
    <row r="8658" spans="1:7">
      <c r="A8658" t="s">
        <v>131</v>
      </c>
      <c r="B8658">
        <v>20250331</v>
      </c>
      <c r="C8658">
        <v>490114</v>
      </c>
      <c r="D8658" t="s">
        <v>6190</v>
      </c>
      <c r="E8658" t="s">
        <v>8342</v>
      </c>
      <c r="F8658">
        <v>81</v>
      </c>
      <c r="G8658">
        <v>49636614</v>
      </c>
    </row>
    <row r="8659" spans="1:7">
      <c r="A8659" t="s">
        <v>131</v>
      </c>
      <c r="B8659">
        <v>20250331</v>
      </c>
      <c r="C8659">
        <v>490114</v>
      </c>
      <c r="D8659" t="s">
        <v>6190</v>
      </c>
      <c r="E8659" t="s">
        <v>1124</v>
      </c>
      <c r="F8659">
        <v>8</v>
      </c>
      <c r="G8659">
        <v>-134502</v>
      </c>
    </row>
    <row r="8660" spans="1:7">
      <c r="A8660" t="s">
        <v>131</v>
      </c>
      <c r="B8660">
        <v>20250331</v>
      </c>
      <c r="C8660">
        <v>490114</v>
      </c>
      <c r="D8660" t="s">
        <v>6190</v>
      </c>
      <c r="E8660" t="s">
        <v>1186</v>
      </c>
      <c r="F8660">
        <v>131</v>
      </c>
      <c r="G8660">
        <v>24322060</v>
      </c>
    </row>
    <row r="8661" spans="1:7">
      <c r="A8661" t="s">
        <v>131</v>
      </c>
      <c r="B8661">
        <v>20250331</v>
      </c>
      <c r="C8661">
        <v>490114</v>
      </c>
      <c r="D8661" t="s">
        <v>6190</v>
      </c>
      <c r="E8661" t="s">
        <v>1582</v>
      </c>
      <c r="F8661">
        <v>131</v>
      </c>
      <c r="G8661">
        <v>-445120</v>
      </c>
    </row>
    <row r="8662" spans="1:7">
      <c r="A8662" t="s">
        <v>131</v>
      </c>
      <c r="B8662">
        <v>20250331</v>
      </c>
      <c r="C8662">
        <v>490114</v>
      </c>
      <c r="D8662" t="s">
        <v>6190</v>
      </c>
      <c r="E8662" t="s">
        <v>8333</v>
      </c>
      <c r="F8662">
        <v>0</v>
      </c>
      <c r="G8662">
        <v>-407</v>
      </c>
    </row>
    <row r="8663" spans="1:7">
      <c r="A8663" t="s">
        <v>131</v>
      </c>
      <c r="B8663">
        <v>20250331</v>
      </c>
      <c r="C8663">
        <v>490114</v>
      </c>
      <c r="D8663" t="s">
        <v>6190</v>
      </c>
      <c r="E8663" t="s">
        <v>1583</v>
      </c>
      <c r="F8663">
        <v>2</v>
      </c>
      <c r="G8663">
        <v>-174483</v>
      </c>
    </row>
    <row r="8664" spans="1:7">
      <c r="A8664" t="s">
        <v>131</v>
      </c>
      <c r="B8664">
        <v>20250331</v>
      </c>
      <c r="C8664">
        <v>490114</v>
      </c>
      <c r="D8664" t="s">
        <v>6190</v>
      </c>
      <c r="E8664" t="s">
        <v>1207</v>
      </c>
      <c r="F8664">
        <v>0</v>
      </c>
      <c r="G8664">
        <v>-5596</v>
      </c>
    </row>
    <row r="8665" spans="1:7">
      <c r="A8665" t="s">
        <v>131</v>
      </c>
      <c r="B8665">
        <v>20250331</v>
      </c>
      <c r="C8665">
        <v>490114</v>
      </c>
      <c r="D8665" t="s">
        <v>6190</v>
      </c>
      <c r="E8665" t="s">
        <v>8358</v>
      </c>
      <c r="F8665">
        <v>0</v>
      </c>
      <c r="G8665">
        <v>-17691510</v>
      </c>
    </row>
    <row r="8666" spans="1:7">
      <c r="A8666" t="s">
        <v>131</v>
      </c>
      <c r="B8666">
        <v>20250401</v>
      </c>
      <c r="C8666">
        <v>490114</v>
      </c>
      <c r="D8666" t="s">
        <v>6190</v>
      </c>
      <c r="E8666" t="s">
        <v>1184</v>
      </c>
      <c r="F8666">
        <v>0</v>
      </c>
      <c r="G8666">
        <v>-339145</v>
      </c>
    </row>
    <row r="8667" spans="1:7">
      <c r="A8667" t="s">
        <v>131</v>
      </c>
      <c r="B8667">
        <v>20250401</v>
      </c>
      <c r="C8667">
        <v>490114</v>
      </c>
      <c r="D8667" t="s">
        <v>6190</v>
      </c>
      <c r="E8667" t="s">
        <v>1581</v>
      </c>
      <c r="F8667">
        <v>63</v>
      </c>
      <c r="G8667">
        <v>-22079693</v>
      </c>
    </row>
    <row r="8668" spans="1:7">
      <c r="A8668" t="s">
        <v>131</v>
      </c>
      <c r="B8668">
        <v>20250401</v>
      </c>
      <c r="C8668">
        <v>490114</v>
      </c>
      <c r="D8668" t="s">
        <v>6190</v>
      </c>
      <c r="E8668" t="s">
        <v>1085</v>
      </c>
      <c r="F8668">
        <v>0</v>
      </c>
      <c r="G8668">
        <v>-2338410</v>
      </c>
    </row>
    <row r="8669" spans="1:7">
      <c r="A8669" t="s">
        <v>131</v>
      </c>
      <c r="B8669">
        <v>20250401</v>
      </c>
      <c r="C8669">
        <v>490114</v>
      </c>
      <c r="D8669" t="s">
        <v>6190</v>
      </c>
      <c r="E8669" t="s">
        <v>1194</v>
      </c>
      <c r="F8669">
        <v>0</v>
      </c>
      <c r="G8669">
        <v>-57955131</v>
      </c>
    </row>
    <row r="8670" spans="1:7">
      <c r="A8670" t="s">
        <v>131</v>
      </c>
      <c r="B8670">
        <v>20250401</v>
      </c>
      <c r="C8670">
        <v>490114</v>
      </c>
      <c r="D8670" t="s">
        <v>6190</v>
      </c>
      <c r="E8670" t="s">
        <v>1181</v>
      </c>
      <c r="F8670">
        <v>43</v>
      </c>
      <c r="G8670">
        <v>8907877</v>
      </c>
    </row>
    <row r="8671" spans="1:7">
      <c r="A8671" t="s">
        <v>131</v>
      </c>
      <c r="B8671">
        <v>20250401</v>
      </c>
      <c r="C8671">
        <v>490114</v>
      </c>
      <c r="D8671" t="s">
        <v>6190</v>
      </c>
      <c r="E8671" t="s">
        <v>1084</v>
      </c>
      <c r="F8671">
        <v>49</v>
      </c>
      <c r="G8671">
        <v>12594174</v>
      </c>
    </row>
    <row r="8672" spans="1:7">
      <c r="A8672" t="s">
        <v>131</v>
      </c>
      <c r="B8672">
        <v>20250401</v>
      </c>
      <c r="C8672">
        <v>490114</v>
      </c>
      <c r="D8672" t="s">
        <v>6190</v>
      </c>
      <c r="E8672" t="s">
        <v>1035</v>
      </c>
      <c r="F8672">
        <v>469</v>
      </c>
      <c r="G8672">
        <v>11099753</v>
      </c>
    </row>
    <row r="8673" spans="1:7">
      <c r="A8673" t="s">
        <v>131</v>
      </c>
      <c r="B8673">
        <v>20250401</v>
      </c>
      <c r="C8673">
        <v>490114</v>
      </c>
      <c r="D8673" t="s">
        <v>6190</v>
      </c>
      <c r="E8673" t="s">
        <v>1066</v>
      </c>
      <c r="F8673">
        <v>84</v>
      </c>
      <c r="G8673">
        <v>10625015</v>
      </c>
    </row>
    <row r="8674" spans="1:7">
      <c r="A8674" t="s">
        <v>131</v>
      </c>
      <c r="B8674">
        <v>20250401</v>
      </c>
      <c r="C8674">
        <v>490114</v>
      </c>
      <c r="D8674" t="s">
        <v>6190</v>
      </c>
      <c r="E8674" t="s">
        <v>1064</v>
      </c>
      <c r="F8674">
        <v>0</v>
      </c>
      <c r="G8674">
        <v>-771255</v>
      </c>
    </row>
    <row r="8675" spans="1:7">
      <c r="A8675" t="s">
        <v>131</v>
      </c>
      <c r="B8675">
        <v>20250401</v>
      </c>
      <c r="C8675">
        <v>490114</v>
      </c>
      <c r="D8675" t="s">
        <v>6190</v>
      </c>
      <c r="E8675" t="s">
        <v>1092</v>
      </c>
      <c r="F8675">
        <v>0</v>
      </c>
      <c r="G8675">
        <v>-17321949</v>
      </c>
    </row>
    <row r="8676" spans="1:7">
      <c r="A8676" t="s">
        <v>131</v>
      </c>
      <c r="B8676">
        <v>20250401</v>
      </c>
      <c r="C8676">
        <v>490114</v>
      </c>
      <c r="D8676" t="s">
        <v>6190</v>
      </c>
      <c r="E8676" t="s">
        <v>9048</v>
      </c>
      <c r="F8676">
        <v>34</v>
      </c>
      <c r="G8676">
        <v>2181195</v>
      </c>
    </row>
    <row r="8677" spans="1:7">
      <c r="A8677" t="s">
        <v>131</v>
      </c>
      <c r="B8677">
        <v>20250401</v>
      </c>
      <c r="C8677">
        <v>490114</v>
      </c>
      <c r="D8677" t="s">
        <v>6190</v>
      </c>
      <c r="E8677" t="s">
        <v>8342</v>
      </c>
      <c r="F8677">
        <v>84</v>
      </c>
      <c r="G8677">
        <v>49636698</v>
      </c>
    </row>
    <row r="8678" spans="1:7">
      <c r="A8678" t="s">
        <v>131</v>
      </c>
      <c r="B8678">
        <v>20250401</v>
      </c>
      <c r="C8678">
        <v>490114</v>
      </c>
      <c r="D8678" t="s">
        <v>6190</v>
      </c>
      <c r="E8678" t="s">
        <v>1124</v>
      </c>
      <c r="F8678">
        <v>8</v>
      </c>
      <c r="G8678">
        <v>-134494</v>
      </c>
    </row>
    <row r="8679" spans="1:7">
      <c r="A8679" t="s">
        <v>131</v>
      </c>
      <c r="B8679">
        <v>20250401</v>
      </c>
      <c r="C8679">
        <v>490114</v>
      </c>
      <c r="D8679" t="s">
        <v>6190</v>
      </c>
      <c r="E8679" t="s">
        <v>1186</v>
      </c>
      <c r="F8679">
        <v>136</v>
      </c>
      <c r="G8679">
        <v>24322196</v>
      </c>
    </row>
    <row r="8680" spans="1:7">
      <c r="A8680" t="s">
        <v>131</v>
      </c>
      <c r="B8680">
        <v>20250401</v>
      </c>
      <c r="C8680">
        <v>490114</v>
      </c>
      <c r="D8680" t="s">
        <v>6190</v>
      </c>
      <c r="E8680" t="s">
        <v>1582</v>
      </c>
      <c r="F8680">
        <v>136</v>
      </c>
      <c r="G8680">
        <v>-444984</v>
      </c>
    </row>
    <row r="8681" spans="1:7">
      <c r="A8681" t="s">
        <v>131</v>
      </c>
      <c r="B8681">
        <v>20250401</v>
      </c>
      <c r="C8681">
        <v>490114</v>
      </c>
      <c r="D8681" t="s">
        <v>6190</v>
      </c>
      <c r="E8681" t="s">
        <v>8333</v>
      </c>
      <c r="F8681">
        <v>0</v>
      </c>
      <c r="G8681">
        <v>-407</v>
      </c>
    </row>
    <row r="8682" spans="1:7">
      <c r="A8682" t="s">
        <v>131</v>
      </c>
      <c r="B8682">
        <v>20250401</v>
      </c>
      <c r="C8682">
        <v>490114</v>
      </c>
      <c r="D8682" t="s">
        <v>6190</v>
      </c>
      <c r="E8682" t="s">
        <v>1583</v>
      </c>
      <c r="F8682">
        <v>2</v>
      </c>
      <c r="G8682">
        <v>-174481</v>
      </c>
    </row>
    <row r="8683" spans="1:7">
      <c r="A8683" t="s">
        <v>131</v>
      </c>
      <c r="B8683">
        <v>20250401</v>
      </c>
      <c r="C8683">
        <v>490114</v>
      </c>
      <c r="D8683" t="s">
        <v>6190</v>
      </c>
      <c r="E8683" t="s">
        <v>1207</v>
      </c>
      <c r="F8683">
        <v>0</v>
      </c>
      <c r="G8683">
        <v>-5596</v>
      </c>
    </row>
    <row r="8684" spans="1:7">
      <c r="A8684" t="s">
        <v>131</v>
      </c>
      <c r="B8684">
        <v>20250401</v>
      </c>
      <c r="C8684">
        <v>490114</v>
      </c>
      <c r="D8684" t="s">
        <v>6190</v>
      </c>
      <c r="E8684" t="s">
        <v>8358</v>
      </c>
      <c r="F8684">
        <v>0</v>
      </c>
      <c r="G8684">
        <v>-17691510</v>
      </c>
    </row>
    <row r="8685" spans="1:7">
      <c r="A8685" t="s">
        <v>131</v>
      </c>
      <c r="B8685">
        <v>20250402</v>
      </c>
      <c r="C8685">
        <v>490114</v>
      </c>
      <c r="D8685" t="s">
        <v>6190</v>
      </c>
      <c r="E8685" t="s">
        <v>1184</v>
      </c>
      <c r="F8685">
        <v>0</v>
      </c>
      <c r="G8685">
        <v>-339145</v>
      </c>
    </row>
    <row r="8686" spans="1:7">
      <c r="A8686" t="s">
        <v>131</v>
      </c>
      <c r="B8686">
        <v>20250402</v>
      </c>
      <c r="C8686">
        <v>490114</v>
      </c>
      <c r="D8686" t="s">
        <v>6190</v>
      </c>
      <c r="E8686" t="s">
        <v>1581</v>
      </c>
      <c r="F8686">
        <v>67</v>
      </c>
      <c r="G8686">
        <v>-22079626</v>
      </c>
    </row>
    <row r="8687" spans="1:7">
      <c r="A8687" t="s">
        <v>131</v>
      </c>
      <c r="B8687">
        <v>20250402</v>
      </c>
      <c r="C8687">
        <v>490114</v>
      </c>
      <c r="D8687" t="s">
        <v>6190</v>
      </c>
      <c r="E8687" t="s">
        <v>1085</v>
      </c>
      <c r="F8687">
        <v>0</v>
      </c>
      <c r="G8687">
        <v>-2338410</v>
      </c>
    </row>
    <row r="8688" spans="1:7">
      <c r="A8688" t="s">
        <v>131</v>
      </c>
      <c r="B8688">
        <v>20250402</v>
      </c>
      <c r="C8688">
        <v>490114</v>
      </c>
      <c r="D8688" t="s">
        <v>6190</v>
      </c>
      <c r="E8688" t="s">
        <v>1194</v>
      </c>
      <c r="F8688">
        <v>0</v>
      </c>
      <c r="G8688">
        <v>-57955131</v>
      </c>
    </row>
    <row r="8689" spans="1:7">
      <c r="A8689" t="s">
        <v>131</v>
      </c>
      <c r="B8689">
        <v>20250402</v>
      </c>
      <c r="C8689">
        <v>490114</v>
      </c>
      <c r="D8689" t="s">
        <v>6190</v>
      </c>
      <c r="E8689" t="s">
        <v>1181</v>
      </c>
      <c r="F8689">
        <v>46</v>
      </c>
      <c r="G8689">
        <v>8907923</v>
      </c>
    </row>
    <row r="8690" spans="1:7">
      <c r="A8690" t="s">
        <v>131</v>
      </c>
      <c r="B8690">
        <v>20250402</v>
      </c>
      <c r="C8690">
        <v>490114</v>
      </c>
      <c r="D8690" t="s">
        <v>6190</v>
      </c>
      <c r="E8690" t="s">
        <v>1084</v>
      </c>
      <c r="F8690">
        <v>52</v>
      </c>
      <c r="G8690">
        <v>12594226</v>
      </c>
    </row>
    <row r="8691" spans="1:7">
      <c r="A8691" t="s">
        <v>131</v>
      </c>
      <c r="B8691">
        <v>20250402</v>
      </c>
      <c r="C8691">
        <v>490114</v>
      </c>
      <c r="D8691" t="s">
        <v>6190</v>
      </c>
      <c r="E8691" t="s">
        <v>1035</v>
      </c>
      <c r="F8691">
        <v>498</v>
      </c>
      <c r="G8691">
        <v>11100251</v>
      </c>
    </row>
    <row r="8692" spans="1:7">
      <c r="A8692" t="s">
        <v>131</v>
      </c>
      <c r="B8692">
        <v>20250402</v>
      </c>
      <c r="C8692">
        <v>490114</v>
      </c>
      <c r="D8692" t="s">
        <v>6190</v>
      </c>
      <c r="E8692" t="s">
        <v>1066</v>
      </c>
      <c r="F8692">
        <v>89</v>
      </c>
      <c r="G8692">
        <v>10625104</v>
      </c>
    </row>
    <row r="8693" spans="1:7">
      <c r="A8693" t="s">
        <v>131</v>
      </c>
      <c r="B8693">
        <v>20250402</v>
      </c>
      <c r="C8693">
        <v>490114</v>
      </c>
      <c r="D8693" t="s">
        <v>6190</v>
      </c>
      <c r="E8693" t="s">
        <v>1064</v>
      </c>
      <c r="F8693">
        <v>0</v>
      </c>
      <c r="G8693">
        <v>-771255</v>
      </c>
    </row>
    <row r="8694" spans="1:7">
      <c r="A8694" t="s">
        <v>131</v>
      </c>
      <c r="B8694">
        <v>20250402</v>
      </c>
      <c r="C8694">
        <v>490114</v>
      </c>
      <c r="D8694" t="s">
        <v>6190</v>
      </c>
      <c r="E8694" t="s">
        <v>1092</v>
      </c>
      <c r="F8694">
        <v>0</v>
      </c>
      <c r="G8694">
        <v>-17321949</v>
      </c>
    </row>
    <row r="8695" spans="1:7">
      <c r="A8695" t="s">
        <v>131</v>
      </c>
      <c r="B8695">
        <v>20250402</v>
      </c>
      <c r="C8695">
        <v>490114</v>
      </c>
      <c r="D8695" t="s">
        <v>6190</v>
      </c>
      <c r="E8695" t="s">
        <v>9048</v>
      </c>
      <c r="F8695">
        <v>37</v>
      </c>
      <c r="G8695">
        <v>2181232</v>
      </c>
    </row>
    <row r="8696" spans="1:7">
      <c r="A8696" t="s">
        <v>131</v>
      </c>
      <c r="B8696">
        <v>20250402</v>
      </c>
      <c r="C8696">
        <v>490114</v>
      </c>
      <c r="D8696" t="s">
        <v>6190</v>
      </c>
      <c r="E8696" t="s">
        <v>8342</v>
      </c>
      <c r="F8696">
        <v>89</v>
      </c>
      <c r="G8696">
        <v>49636787</v>
      </c>
    </row>
    <row r="8697" spans="1:7">
      <c r="A8697" t="s">
        <v>131</v>
      </c>
      <c r="B8697">
        <v>20250402</v>
      </c>
      <c r="C8697">
        <v>490114</v>
      </c>
      <c r="D8697" t="s">
        <v>6190</v>
      </c>
      <c r="E8697" t="s">
        <v>1124</v>
      </c>
      <c r="F8697">
        <v>9</v>
      </c>
      <c r="G8697">
        <v>-134485</v>
      </c>
    </row>
    <row r="8698" spans="1:7">
      <c r="A8698" t="s">
        <v>131</v>
      </c>
      <c r="B8698">
        <v>20250402</v>
      </c>
      <c r="C8698">
        <v>490114</v>
      </c>
      <c r="D8698" t="s">
        <v>6190</v>
      </c>
      <c r="E8698" t="s">
        <v>1186</v>
      </c>
      <c r="F8698">
        <v>144</v>
      </c>
      <c r="G8698">
        <v>24322340</v>
      </c>
    </row>
    <row r="8699" spans="1:7">
      <c r="A8699" t="s">
        <v>131</v>
      </c>
      <c r="B8699">
        <v>20250402</v>
      </c>
      <c r="C8699">
        <v>490114</v>
      </c>
      <c r="D8699" t="s">
        <v>6190</v>
      </c>
      <c r="E8699" t="s">
        <v>1582</v>
      </c>
      <c r="F8699">
        <v>144</v>
      </c>
      <c r="G8699">
        <v>-444840</v>
      </c>
    </row>
    <row r="8700" spans="1:7">
      <c r="A8700" t="s">
        <v>131</v>
      </c>
      <c r="B8700">
        <v>20250402</v>
      </c>
      <c r="C8700">
        <v>490114</v>
      </c>
      <c r="D8700" t="s">
        <v>6190</v>
      </c>
      <c r="E8700" t="s">
        <v>8333</v>
      </c>
      <c r="F8700">
        <v>0</v>
      </c>
      <c r="G8700">
        <v>-407</v>
      </c>
    </row>
    <row r="8701" spans="1:7">
      <c r="A8701" t="s">
        <v>131</v>
      </c>
      <c r="B8701">
        <v>20250402</v>
      </c>
      <c r="C8701">
        <v>490114</v>
      </c>
      <c r="D8701" t="s">
        <v>6190</v>
      </c>
      <c r="E8701" t="s">
        <v>1583</v>
      </c>
      <c r="F8701">
        <v>3</v>
      </c>
      <c r="G8701">
        <v>-174478</v>
      </c>
    </row>
    <row r="8702" spans="1:7">
      <c r="A8702" t="s">
        <v>131</v>
      </c>
      <c r="B8702">
        <v>20250402</v>
      </c>
      <c r="C8702">
        <v>490114</v>
      </c>
      <c r="D8702" t="s">
        <v>6190</v>
      </c>
      <c r="E8702" t="s">
        <v>1207</v>
      </c>
      <c r="F8702">
        <v>0</v>
      </c>
      <c r="G8702">
        <v>-5596</v>
      </c>
    </row>
    <row r="8703" spans="1:7">
      <c r="A8703" t="s">
        <v>131</v>
      </c>
      <c r="B8703">
        <v>20250402</v>
      </c>
      <c r="C8703">
        <v>490114</v>
      </c>
      <c r="D8703" t="s">
        <v>6190</v>
      </c>
      <c r="E8703" t="s">
        <v>8358</v>
      </c>
      <c r="F8703">
        <v>0</v>
      </c>
      <c r="G8703">
        <v>-17691510</v>
      </c>
    </row>
    <row r="8704" spans="1:7">
      <c r="A8704" t="s">
        <v>131</v>
      </c>
      <c r="B8704">
        <v>20250403</v>
      </c>
      <c r="C8704">
        <v>490114</v>
      </c>
      <c r="D8704" t="s">
        <v>6190</v>
      </c>
      <c r="E8704" t="s">
        <v>1184</v>
      </c>
      <c r="F8704">
        <v>0</v>
      </c>
      <c r="G8704">
        <v>-339145</v>
      </c>
    </row>
    <row r="8705" spans="1:7">
      <c r="A8705" t="s">
        <v>131</v>
      </c>
      <c r="B8705">
        <v>20250403</v>
      </c>
      <c r="C8705">
        <v>490114</v>
      </c>
      <c r="D8705" t="s">
        <v>6190</v>
      </c>
      <c r="E8705" t="s">
        <v>1581</v>
      </c>
      <c r="F8705">
        <v>63</v>
      </c>
      <c r="G8705">
        <v>-22079563</v>
      </c>
    </row>
    <row r="8706" spans="1:7">
      <c r="A8706" t="s">
        <v>131</v>
      </c>
      <c r="B8706">
        <v>20250403</v>
      </c>
      <c r="C8706">
        <v>490114</v>
      </c>
      <c r="D8706" t="s">
        <v>6190</v>
      </c>
      <c r="E8706" t="s">
        <v>1085</v>
      </c>
      <c r="F8706">
        <v>0</v>
      </c>
      <c r="G8706">
        <v>-2338410</v>
      </c>
    </row>
    <row r="8707" spans="1:7">
      <c r="A8707" t="s">
        <v>131</v>
      </c>
      <c r="B8707">
        <v>20250403</v>
      </c>
      <c r="C8707">
        <v>490114</v>
      </c>
      <c r="D8707" t="s">
        <v>6190</v>
      </c>
      <c r="E8707" t="s">
        <v>1194</v>
      </c>
      <c r="F8707">
        <v>0</v>
      </c>
      <c r="G8707">
        <v>-57955131</v>
      </c>
    </row>
    <row r="8708" spans="1:7">
      <c r="A8708" t="s">
        <v>131</v>
      </c>
      <c r="B8708">
        <v>20250403</v>
      </c>
      <c r="C8708">
        <v>490114</v>
      </c>
      <c r="D8708" t="s">
        <v>6190</v>
      </c>
      <c r="E8708" t="s">
        <v>1181</v>
      </c>
      <c r="F8708">
        <v>43</v>
      </c>
      <c r="G8708">
        <v>8907966</v>
      </c>
    </row>
    <row r="8709" spans="1:7">
      <c r="A8709" t="s">
        <v>131</v>
      </c>
      <c r="B8709">
        <v>20250403</v>
      </c>
      <c r="C8709">
        <v>490114</v>
      </c>
      <c r="D8709" t="s">
        <v>6190</v>
      </c>
      <c r="E8709" t="s">
        <v>1084</v>
      </c>
      <c r="F8709">
        <v>49</v>
      </c>
      <c r="G8709">
        <v>12594275</v>
      </c>
    </row>
    <row r="8710" spans="1:7">
      <c r="A8710" t="s">
        <v>131</v>
      </c>
      <c r="B8710">
        <v>20250403</v>
      </c>
      <c r="C8710">
        <v>490114</v>
      </c>
      <c r="D8710" t="s">
        <v>6190</v>
      </c>
      <c r="E8710" t="s">
        <v>1035</v>
      </c>
      <c r="F8710">
        <v>468</v>
      </c>
      <c r="G8710">
        <v>11100719</v>
      </c>
    </row>
    <row r="8711" spans="1:7">
      <c r="A8711" t="s">
        <v>131</v>
      </c>
      <c r="B8711">
        <v>20250403</v>
      </c>
      <c r="C8711">
        <v>490114</v>
      </c>
      <c r="D8711" t="s">
        <v>6190</v>
      </c>
      <c r="E8711" t="s">
        <v>1066</v>
      </c>
      <c r="F8711">
        <v>84</v>
      </c>
      <c r="G8711">
        <v>10625188</v>
      </c>
    </row>
    <row r="8712" spans="1:7">
      <c r="A8712" t="s">
        <v>131</v>
      </c>
      <c r="B8712">
        <v>20250403</v>
      </c>
      <c r="C8712">
        <v>490114</v>
      </c>
      <c r="D8712" t="s">
        <v>6190</v>
      </c>
      <c r="E8712" t="s">
        <v>1064</v>
      </c>
      <c r="F8712">
        <v>0</v>
      </c>
      <c r="G8712">
        <v>-771255</v>
      </c>
    </row>
    <row r="8713" spans="1:7">
      <c r="A8713" t="s">
        <v>131</v>
      </c>
      <c r="B8713">
        <v>20250403</v>
      </c>
      <c r="C8713">
        <v>490114</v>
      </c>
      <c r="D8713" t="s">
        <v>6190</v>
      </c>
      <c r="E8713" t="s">
        <v>1092</v>
      </c>
      <c r="F8713">
        <v>0</v>
      </c>
      <c r="G8713">
        <v>-17321949</v>
      </c>
    </row>
    <row r="8714" spans="1:7">
      <c r="A8714" t="s">
        <v>131</v>
      </c>
      <c r="B8714">
        <v>20250403</v>
      </c>
      <c r="C8714">
        <v>490114</v>
      </c>
      <c r="D8714" t="s">
        <v>6190</v>
      </c>
      <c r="E8714" t="s">
        <v>9048</v>
      </c>
      <c r="F8714">
        <v>34</v>
      </c>
      <c r="G8714">
        <v>2181266</v>
      </c>
    </row>
    <row r="8715" spans="1:7">
      <c r="A8715" t="s">
        <v>131</v>
      </c>
      <c r="B8715">
        <v>20250403</v>
      </c>
      <c r="C8715">
        <v>490114</v>
      </c>
      <c r="D8715" t="s">
        <v>6190</v>
      </c>
      <c r="E8715" t="s">
        <v>8342</v>
      </c>
      <c r="F8715">
        <v>84</v>
      </c>
      <c r="G8715">
        <v>49636871</v>
      </c>
    </row>
    <row r="8716" spans="1:7">
      <c r="A8716" t="s">
        <v>131</v>
      </c>
      <c r="B8716">
        <v>20250403</v>
      </c>
      <c r="C8716">
        <v>490114</v>
      </c>
      <c r="D8716" t="s">
        <v>6190</v>
      </c>
      <c r="E8716" t="s">
        <v>1124</v>
      </c>
      <c r="F8716">
        <v>8</v>
      </c>
      <c r="G8716">
        <v>-134477</v>
      </c>
    </row>
    <row r="8717" spans="1:7">
      <c r="A8717" t="s">
        <v>131</v>
      </c>
      <c r="B8717">
        <v>20250403</v>
      </c>
      <c r="C8717">
        <v>490114</v>
      </c>
      <c r="D8717" t="s">
        <v>6190</v>
      </c>
      <c r="E8717" t="s">
        <v>1186</v>
      </c>
      <c r="F8717">
        <v>136</v>
      </c>
      <c r="G8717">
        <v>24322476</v>
      </c>
    </row>
    <row r="8718" spans="1:7">
      <c r="A8718" t="s">
        <v>131</v>
      </c>
      <c r="B8718">
        <v>20250403</v>
      </c>
      <c r="C8718">
        <v>490114</v>
      </c>
      <c r="D8718" t="s">
        <v>6190</v>
      </c>
      <c r="E8718" t="s">
        <v>1582</v>
      </c>
      <c r="F8718">
        <v>136</v>
      </c>
      <c r="G8718">
        <v>-444704</v>
      </c>
    </row>
    <row r="8719" spans="1:7">
      <c r="A8719" t="s">
        <v>131</v>
      </c>
      <c r="B8719">
        <v>20250403</v>
      </c>
      <c r="C8719">
        <v>490114</v>
      </c>
      <c r="D8719" t="s">
        <v>6190</v>
      </c>
      <c r="E8719" t="s">
        <v>8333</v>
      </c>
      <c r="F8719">
        <v>0</v>
      </c>
      <c r="G8719">
        <v>-407</v>
      </c>
    </row>
    <row r="8720" spans="1:7">
      <c r="A8720" t="s">
        <v>131</v>
      </c>
      <c r="B8720">
        <v>20250403</v>
      </c>
      <c r="C8720">
        <v>490114</v>
      </c>
      <c r="D8720" t="s">
        <v>6190</v>
      </c>
      <c r="E8720" t="s">
        <v>1583</v>
      </c>
      <c r="F8720">
        <v>2</v>
      </c>
      <c r="G8720">
        <v>-174476</v>
      </c>
    </row>
    <row r="8721" spans="1:7">
      <c r="A8721" t="s">
        <v>131</v>
      </c>
      <c r="B8721">
        <v>20250403</v>
      </c>
      <c r="C8721">
        <v>490114</v>
      </c>
      <c r="D8721" t="s">
        <v>6190</v>
      </c>
      <c r="E8721" t="s">
        <v>1207</v>
      </c>
      <c r="F8721">
        <v>0</v>
      </c>
      <c r="G8721">
        <v>-5596</v>
      </c>
    </row>
    <row r="8722" spans="1:7">
      <c r="A8722" t="s">
        <v>131</v>
      </c>
      <c r="B8722">
        <v>20250403</v>
      </c>
      <c r="C8722">
        <v>490114</v>
      </c>
      <c r="D8722" t="s">
        <v>6190</v>
      </c>
      <c r="E8722" t="s">
        <v>8358</v>
      </c>
      <c r="F8722">
        <v>0</v>
      </c>
      <c r="G8722">
        <v>-17691510</v>
      </c>
    </row>
    <row r="8723" spans="1:7">
      <c r="A8723" t="s">
        <v>131</v>
      </c>
      <c r="B8723">
        <v>20250404</v>
      </c>
      <c r="C8723">
        <v>490114</v>
      </c>
      <c r="D8723" t="s">
        <v>6190</v>
      </c>
      <c r="E8723" t="s">
        <v>1184</v>
      </c>
      <c r="F8723">
        <v>0</v>
      </c>
      <c r="G8723">
        <v>-339145</v>
      </c>
    </row>
    <row r="8724" spans="1:7">
      <c r="A8724" t="s">
        <v>131</v>
      </c>
      <c r="B8724">
        <v>20250404</v>
      </c>
      <c r="C8724">
        <v>490114</v>
      </c>
      <c r="D8724" t="s">
        <v>6190</v>
      </c>
      <c r="E8724" t="s">
        <v>1581</v>
      </c>
      <c r="F8724">
        <v>64</v>
      </c>
      <c r="G8724">
        <v>-22079499</v>
      </c>
    </row>
    <row r="8725" spans="1:7">
      <c r="A8725" t="s">
        <v>131</v>
      </c>
      <c r="B8725">
        <v>20250404</v>
      </c>
      <c r="C8725">
        <v>490114</v>
      </c>
      <c r="D8725" t="s">
        <v>6190</v>
      </c>
      <c r="E8725" t="s">
        <v>1085</v>
      </c>
      <c r="F8725">
        <v>0</v>
      </c>
      <c r="G8725">
        <v>-2338410</v>
      </c>
    </row>
    <row r="8726" spans="1:7">
      <c r="A8726" t="s">
        <v>131</v>
      </c>
      <c r="B8726">
        <v>20250404</v>
      </c>
      <c r="C8726">
        <v>490114</v>
      </c>
      <c r="D8726" t="s">
        <v>6190</v>
      </c>
      <c r="E8726" t="s">
        <v>1194</v>
      </c>
      <c r="F8726">
        <v>0</v>
      </c>
      <c r="G8726">
        <v>-57955131</v>
      </c>
    </row>
    <row r="8727" spans="1:7">
      <c r="A8727" t="s">
        <v>131</v>
      </c>
      <c r="B8727">
        <v>20250404</v>
      </c>
      <c r="C8727">
        <v>490114</v>
      </c>
      <c r="D8727" t="s">
        <v>6190</v>
      </c>
      <c r="E8727" t="s">
        <v>1181</v>
      </c>
      <c r="F8727">
        <v>43</v>
      </c>
      <c r="G8727">
        <v>8908009</v>
      </c>
    </row>
    <row r="8728" spans="1:7">
      <c r="A8728" t="s">
        <v>131</v>
      </c>
      <c r="B8728">
        <v>20250404</v>
      </c>
      <c r="C8728">
        <v>490114</v>
      </c>
      <c r="D8728" t="s">
        <v>6190</v>
      </c>
      <c r="E8728" t="s">
        <v>1084</v>
      </c>
      <c r="F8728">
        <v>49</v>
      </c>
      <c r="G8728">
        <v>12594324</v>
      </c>
    </row>
    <row r="8729" spans="1:7">
      <c r="A8729" t="s">
        <v>131</v>
      </c>
      <c r="B8729">
        <v>20250404</v>
      </c>
      <c r="C8729">
        <v>490114</v>
      </c>
      <c r="D8729" t="s">
        <v>6190</v>
      </c>
      <c r="E8729" t="s">
        <v>1035</v>
      </c>
      <c r="F8729">
        <v>476</v>
      </c>
      <c r="G8729">
        <v>11101195</v>
      </c>
    </row>
    <row r="8730" spans="1:7">
      <c r="A8730" t="s">
        <v>131</v>
      </c>
      <c r="B8730">
        <v>20250404</v>
      </c>
      <c r="C8730">
        <v>490114</v>
      </c>
      <c r="D8730" t="s">
        <v>6190</v>
      </c>
      <c r="E8730" t="s">
        <v>1066</v>
      </c>
      <c r="F8730">
        <v>85</v>
      </c>
      <c r="G8730">
        <v>10625273</v>
      </c>
    </row>
    <row r="8731" spans="1:7">
      <c r="A8731" t="s">
        <v>131</v>
      </c>
      <c r="B8731">
        <v>20250404</v>
      </c>
      <c r="C8731">
        <v>490114</v>
      </c>
      <c r="D8731" t="s">
        <v>6190</v>
      </c>
      <c r="E8731" t="s">
        <v>1064</v>
      </c>
      <c r="F8731">
        <v>0</v>
      </c>
      <c r="G8731">
        <v>-771255</v>
      </c>
    </row>
    <row r="8732" spans="1:7">
      <c r="A8732" t="s">
        <v>131</v>
      </c>
      <c r="B8732">
        <v>20250404</v>
      </c>
      <c r="C8732">
        <v>490114</v>
      </c>
      <c r="D8732" t="s">
        <v>6190</v>
      </c>
      <c r="E8732" t="s">
        <v>1092</v>
      </c>
      <c r="F8732">
        <v>0</v>
      </c>
      <c r="G8732">
        <v>-17321949</v>
      </c>
    </row>
    <row r="8733" spans="1:7">
      <c r="A8733" t="s">
        <v>131</v>
      </c>
      <c r="B8733">
        <v>20250404</v>
      </c>
      <c r="C8733">
        <v>490114</v>
      </c>
      <c r="D8733" t="s">
        <v>6190</v>
      </c>
      <c r="E8733" t="s">
        <v>9048</v>
      </c>
      <c r="F8733">
        <v>35</v>
      </c>
      <c r="G8733">
        <v>2181301</v>
      </c>
    </row>
    <row r="8734" spans="1:7">
      <c r="A8734" t="s">
        <v>131</v>
      </c>
      <c r="B8734">
        <v>20250404</v>
      </c>
      <c r="C8734">
        <v>490114</v>
      </c>
      <c r="D8734" t="s">
        <v>6190</v>
      </c>
      <c r="E8734" t="s">
        <v>8342</v>
      </c>
      <c r="F8734">
        <v>85</v>
      </c>
      <c r="G8734">
        <v>49636956</v>
      </c>
    </row>
    <row r="8735" spans="1:7">
      <c r="A8735" t="s">
        <v>131</v>
      </c>
      <c r="B8735">
        <v>20250404</v>
      </c>
      <c r="C8735">
        <v>490114</v>
      </c>
      <c r="D8735" t="s">
        <v>6190</v>
      </c>
      <c r="E8735" t="s">
        <v>1124</v>
      </c>
      <c r="F8735">
        <v>8</v>
      </c>
      <c r="G8735">
        <v>-134469</v>
      </c>
    </row>
    <row r="8736" spans="1:7">
      <c r="A8736" t="s">
        <v>131</v>
      </c>
      <c r="B8736">
        <v>20250404</v>
      </c>
      <c r="C8736">
        <v>490114</v>
      </c>
      <c r="D8736" t="s">
        <v>6190</v>
      </c>
      <c r="E8736" t="s">
        <v>1186</v>
      </c>
      <c r="F8736">
        <v>137</v>
      </c>
      <c r="G8736">
        <v>24322613</v>
      </c>
    </row>
    <row r="8737" spans="1:7">
      <c r="A8737" t="s">
        <v>131</v>
      </c>
      <c r="B8737">
        <v>20250404</v>
      </c>
      <c r="C8737">
        <v>490114</v>
      </c>
      <c r="D8737" t="s">
        <v>6190</v>
      </c>
      <c r="E8737" t="s">
        <v>1582</v>
      </c>
      <c r="F8737">
        <v>137</v>
      </c>
      <c r="G8737">
        <v>-444567</v>
      </c>
    </row>
    <row r="8738" spans="1:7">
      <c r="A8738" t="s">
        <v>131</v>
      </c>
      <c r="B8738">
        <v>20250404</v>
      </c>
      <c r="C8738">
        <v>490114</v>
      </c>
      <c r="D8738" t="s">
        <v>6190</v>
      </c>
      <c r="E8738" t="s">
        <v>8333</v>
      </c>
      <c r="F8738">
        <v>2</v>
      </c>
      <c r="G8738">
        <v>-405</v>
      </c>
    </row>
    <row r="8739" spans="1:7">
      <c r="A8739" t="s">
        <v>131</v>
      </c>
      <c r="B8739">
        <v>20250404</v>
      </c>
      <c r="C8739">
        <v>490114</v>
      </c>
      <c r="D8739" t="s">
        <v>6190</v>
      </c>
      <c r="E8739" t="s">
        <v>1583</v>
      </c>
      <c r="F8739">
        <v>2</v>
      </c>
      <c r="G8739">
        <v>-174474</v>
      </c>
    </row>
    <row r="8740" spans="1:7">
      <c r="A8740" t="s">
        <v>131</v>
      </c>
      <c r="B8740">
        <v>20250404</v>
      </c>
      <c r="C8740">
        <v>490114</v>
      </c>
      <c r="D8740" t="s">
        <v>6190</v>
      </c>
      <c r="E8740" t="s">
        <v>1207</v>
      </c>
      <c r="F8740">
        <v>0</v>
      </c>
      <c r="G8740">
        <v>-5596</v>
      </c>
    </row>
    <row r="8741" spans="1:7">
      <c r="A8741" t="s">
        <v>131</v>
      </c>
      <c r="B8741">
        <v>20250404</v>
      </c>
      <c r="C8741">
        <v>490114</v>
      </c>
      <c r="D8741" t="s">
        <v>6190</v>
      </c>
      <c r="E8741" t="s">
        <v>8358</v>
      </c>
      <c r="F8741">
        <v>0</v>
      </c>
      <c r="G8741">
        <v>-17691510</v>
      </c>
    </row>
    <row r="8742" spans="1:7">
      <c r="A8742" t="s">
        <v>131</v>
      </c>
      <c r="B8742">
        <v>20250405</v>
      </c>
      <c r="C8742">
        <v>490114</v>
      </c>
      <c r="D8742" t="s">
        <v>6190</v>
      </c>
      <c r="E8742" t="s">
        <v>1184</v>
      </c>
      <c r="F8742">
        <v>0</v>
      </c>
      <c r="G8742">
        <v>-339145</v>
      </c>
    </row>
    <row r="8743" spans="1:7">
      <c r="A8743" t="s">
        <v>131</v>
      </c>
      <c r="B8743">
        <v>20250405</v>
      </c>
      <c r="C8743">
        <v>490114</v>
      </c>
      <c r="D8743" t="s">
        <v>6190</v>
      </c>
      <c r="E8743" t="s">
        <v>1581</v>
      </c>
      <c r="F8743">
        <v>64</v>
      </c>
      <c r="G8743">
        <v>-22079435</v>
      </c>
    </row>
    <row r="8744" spans="1:7">
      <c r="A8744" t="s">
        <v>131</v>
      </c>
      <c r="B8744">
        <v>20250405</v>
      </c>
      <c r="C8744">
        <v>490114</v>
      </c>
      <c r="D8744" t="s">
        <v>6190</v>
      </c>
      <c r="E8744" t="s">
        <v>1085</v>
      </c>
      <c r="F8744">
        <v>0</v>
      </c>
      <c r="G8744">
        <v>-2338410</v>
      </c>
    </row>
    <row r="8745" spans="1:7">
      <c r="A8745" t="s">
        <v>131</v>
      </c>
      <c r="B8745">
        <v>20250405</v>
      </c>
      <c r="C8745">
        <v>490114</v>
      </c>
      <c r="D8745" t="s">
        <v>6190</v>
      </c>
      <c r="E8745" t="s">
        <v>1194</v>
      </c>
      <c r="F8745">
        <v>0</v>
      </c>
      <c r="G8745">
        <v>-57955131</v>
      </c>
    </row>
    <row r="8746" spans="1:7">
      <c r="A8746" t="s">
        <v>131</v>
      </c>
      <c r="B8746">
        <v>20250405</v>
      </c>
      <c r="C8746">
        <v>490114</v>
      </c>
      <c r="D8746" t="s">
        <v>6190</v>
      </c>
      <c r="E8746" t="s">
        <v>1181</v>
      </c>
      <c r="F8746">
        <v>43</v>
      </c>
      <c r="G8746">
        <v>8908052</v>
      </c>
    </row>
    <row r="8747" spans="1:7">
      <c r="A8747" t="s">
        <v>131</v>
      </c>
      <c r="B8747">
        <v>20250405</v>
      </c>
      <c r="C8747">
        <v>490114</v>
      </c>
      <c r="D8747" t="s">
        <v>6190</v>
      </c>
      <c r="E8747" t="s">
        <v>1084</v>
      </c>
      <c r="F8747">
        <v>49</v>
      </c>
      <c r="G8747">
        <v>12594373</v>
      </c>
    </row>
    <row r="8748" spans="1:7">
      <c r="A8748" t="s">
        <v>131</v>
      </c>
      <c r="B8748">
        <v>20250405</v>
      </c>
      <c r="C8748">
        <v>490114</v>
      </c>
      <c r="D8748" t="s">
        <v>6190</v>
      </c>
      <c r="E8748" t="s">
        <v>1035</v>
      </c>
      <c r="F8748">
        <v>476</v>
      </c>
      <c r="G8748">
        <v>11101671</v>
      </c>
    </row>
    <row r="8749" spans="1:7">
      <c r="A8749" t="s">
        <v>131</v>
      </c>
      <c r="B8749">
        <v>20250405</v>
      </c>
      <c r="C8749">
        <v>490114</v>
      </c>
      <c r="D8749" t="s">
        <v>6190</v>
      </c>
      <c r="E8749" t="s">
        <v>1066</v>
      </c>
      <c r="F8749">
        <v>85</v>
      </c>
      <c r="G8749">
        <v>10625358</v>
      </c>
    </row>
    <row r="8750" spans="1:7">
      <c r="A8750" t="s">
        <v>131</v>
      </c>
      <c r="B8750">
        <v>20250405</v>
      </c>
      <c r="C8750">
        <v>490114</v>
      </c>
      <c r="D8750" t="s">
        <v>6190</v>
      </c>
      <c r="E8750" t="s">
        <v>1064</v>
      </c>
      <c r="F8750">
        <v>0</v>
      </c>
      <c r="G8750">
        <v>-771255</v>
      </c>
    </row>
    <row r="8751" spans="1:7">
      <c r="A8751" t="s">
        <v>131</v>
      </c>
      <c r="B8751">
        <v>20250405</v>
      </c>
      <c r="C8751">
        <v>490114</v>
      </c>
      <c r="D8751" t="s">
        <v>6190</v>
      </c>
      <c r="E8751" t="s">
        <v>1092</v>
      </c>
      <c r="F8751">
        <v>0</v>
      </c>
      <c r="G8751">
        <v>-17321949</v>
      </c>
    </row>
    <row r="8752" spans="1:7">
      <c r="A8752" t="s">
        <v>131</v>
      </c>
      <c r="B8752">
        <v>20250405</v>
      </c>
      <c r="C8752">
        <v>490114</v>
      </c>
      <c r="D8752" t="s">
        <v>6190</v>
      </c>
      <c r="E8752" t="s">
        <v>9048</v>
      </c>
      <c r="F8752">
        <v>35</v>
      </c>
      <c r="G8752">
        <v>2181336</v>
      </c>
    </row>
    <row r="8753" spans="1:7">
      <c r="A8753" t="s">
        <v>131</v>
      </c>
      <c r="B8753">
        <v>20250405</v>
      </c>
      <c r="C8753">
        <v>490114</v>
      </c>
      <c r="D8753" t="s">
        <v>6190</v>
      </c>
      <c r="E8753" t="s">
        <v>8342</v>
      </c>
      <c r="F8753">
        <v>85</v>
      </c>
      <c r="G8753">
        <v>49637041</v>
      </c>
    </row>
    <row r="8754" spans="1:7">
      <c r="A8754" t="s">
        <v>131</v>
      </c>
      <c r="B8754">
        <v>20250405</v>
      </c>
      <c r="C8754">
        <v>490114</v>
      </c>
      <c r="D8754" t="s">
        <v>6190</v>
      </c>
      <c r="E8754" t="s">
        <v>1124</v>
      </c>
      <c r="F8754">
        <v>8</v>
      </c>
      <c r="G8754">
        <v>-134461</v>
      </c>
    </row>
    <row r="8755" spans="1:7">
      <c r="A8755" t="s">
        <v>131</v>
      </c>
      <c r="B8755">
        <v>20250405</v>
      </c>
      <c r="C8755">
        <v>490114</v>
      </c>
      <c r="D8755" t="s">
        <v>6190</v>
      </c>
      <c r="E8755" t="s">
        <v>1186</v>
      </c>
      <c r="F8755">
        <v>137</v>
      </c>
      <c r="G8755">
        <v>24322750</v>
      </c>
    </row>
    <row r="8756" spans="1:7">
      <c r="A8756" t="s">
        <v>131</v>
      </c>
      <c r="B8756">
        <v>20250405</v>
      </c>
      <c r="C8756">
        <v>490114</v>
      </c>
      <c r="D8756" t="s">
        <v>6190</v>
      </c>
      <c r="E8756" t="s">
        <v>1582</v>
      </c>
      <c r="F8756">
        <v>137</v>
      </c>
      <c r="G8756">
        <v>-444430</v>
      </c>
    </row>
    <row r="8757" spans="1:7">
      <c r="A8757" t="s">
        <v>131</v>
      </c>
      <c r="B8757">
        <v>20250405</v>
      </c>
      <c r="C8757">
        <v>490114</v>
      </c>
      <c r="D8757" t="s">
        <v>6190</v>
      </c>
      <c r="E8757" t="s">
        <v>8333</v>
      </c>
      <c r="F8757">
        <v>2</v>
      </c>
      <c r="G8757">
        <v>-403</v>
      </c>
    </row>
    <row r="8758" spans="1:7">
      <c r="A8758" t="s">
        <v>131</v>
      </c>
      <c r="B8758">
        <v>20250405</v>
      </c>
      <c r="C8758">
        <v>490114</v>
      </c>
      <c r="D8758" t="s">
        <v>6190</v>
      </c>
      <c r="E8758" t="s">
        <v>1583</v>
      </c>
      <c r="F8758">
        <v>2</v>
      </c>
      <c r="G8758">
        <v>-174472</v>
      </c>
    </row>
    <row r="8759" spans="1:7">
      <c r="A8759" t="s">
        <v>131</v>
      </c>
      <c r="B8759">
        <v>20250405</v>
      </c>
      <c r="C8759">
        <v>490114</v>
      </c>
      <c r="D8759" t="s">
        <v>6190</v>
      </c>
      <c r="E8759" t="s">
        <v>1207</v>
      </c>
      <c r="F8759">
        <v>0</v>
      </c>
      <c r="G8759">
        <v>-5596</v>
      </c>
    </row>
    <row r="8760" spans="1:7">
      <c r="A8760" t="s">
        <v>131</v>
      </c>
      <c r="B8760">
        <v>20250405</v>
      </c>
      <c r="C8760">
        <v>490114</v>
      </c>
      <c r="D8760" t="s">
        <v>6190</v>
      </c>
      <c r="E8760" t="s">
        <v>8358</v>
      </c>
      <c r="F8760">
        <v>0</v>
      </c>
      <c r="G8760">
        <v>-17691510</v>
      </c>
    </row>
    <row r="8761" spans="1:7">
      <c r="A8761" t="s">
        <v>131</v>
      </c>
      <c r="B8761">
        <v>20250406</v>
      </c>
      <c r="C8761">
        <v>490114</v>
      </c>
      <c r="D8761" t="s">
        <v>6190</v>
      </c>
      <c r="E8761" t="s">
        <v>1184</v>
      </c>
      <c r="F8761">
        <v>0</v>
      </c>
      <c r="G8761">
        <v>-339145</v>
      </c>
    </row>
    <row r="8762" spans="1:7">
      <c r="A8762" t="s">
        <v>131</v>
      </c>
      <c r="B8762">
        <v>20250406</v>
      </c>
      <c r="C8762">
        <v>490114</v>
      </c>
      <c r="D8762" t="s">
        <v>6190</v>
      </c>
      <c r="E8762" t="s">
        <v>1581</v>
      </c>
      <c r="F8762">
        <v>64</v>
      </c>
      <c r="G8762">
        <v>-22079371</v>
      </c>
    </row>
    <row r="8763" spans="1:7">
      <c r="A8763" t="s">
        <v>131</v>
      </c>
      <c r="B8763">
        <v>20250406</v>
      </c>
      <c r="C8763">
        <v>490114</v>
      </c>
      <c r="D8763" t="s">
        <v>6190</v>
      </c>
      <c r="E8763" t="s">
        <v>1085</v>
      </c>
      <c r="F8763">
        <v>0</v>
      </c>
      <c r="G8763">
        <v>-2338410</v>
      </c>
    </row>
    <row r="8764" spans="1:7">
      <c r="A8764" t="s">
        <v>131</v>
      </c>
      <c r="B8764">
        <v>20250406</v>
      </c>
      <c r="C8764">
        <v>490114</v>
      </c>
      <c r="D8764" t="s">
        <v>6190</v>
      </c>
      <c r="E8764" t="s">
        <v>1194</v>
      </c>
      <c r="F8764">
        <v>0</v>
      </c>
      <c r="G8764">
        <v>-57955131</v>
      </c>
    </row>
    <row r="8765" spans="1:7">
      <c r="A8765" t="s">
        <v>131</v>
      </c>
      <c r="B8765">
        <v>20250406</v>
      </c>
      <c r="C8765">
        <v>490114</v>
      </c>
      <c r="D8765" t="s">
        <v>6190</v>
      </c>
      <c r="E8765" t="s">
        <v>1181</v>
      </c>
      <c r="F8765">
        <v>43</v>
      </c>
      <c r="G8765">
        <v>8908095</v>
      </c>
    </row>
    <row r="8766" spans="1:7">
      <c r="A8766" t="s">
        <v>131</v>
      </c>
      <c r="B8766">
        <v>20250406</v>
      </c>
      <c r="C8766">
        <v>490114</v>
      </c>
      <c r="D8766" t="s">
        <v>6190</v>
      </c>
      <c r="E8766" t="s">
        <v>1084</v>
      </c>
      <c r="F8766">
        <v>49</v>
      </c>
      <c r="G8766">
        <v>12594422</v>
      </c>
    </row>
    <row r="8767" spans="1:7">
      <c r="A8767" t="s">
        <v>131</v>
      </c>
      <c r="B8767">
        <v>20250406</v>
      </c>
      <c r="C8767">
        <v>490114</v>
      </c>
      <c r="D8767" t="s">
        <v>6190</v>
      </c>
      <c r="E8767" t="s">
        <v>1035</v>
      </c>
      <c r="F8767">
        <v>476</v>
      </c>
      <c r="G8767">
        <v>11102147</v>
      </c>
    </row>
    <row r="8768" spans="1:7">
      <c r="A8768" t="s">
        <v>131</v>
      </c>
      <c r="B8768">
        <v>20250406</v>
      </c>
      <c r="C8768">
        <v>490114</v>
      </c>
      <c r="D8768" t="s">
        <v>6190</v>
      </c>
      <c r="E8768" t="s">
        <v>1066</v>
      </c>
      <c r="F8768">
        <v>85</v>
      </c>
      <c r="G8768">
        <v>10625443</v>
      </c>
    </row>
    <row r="8769" spans="1:7">
      <c r="A8769" t="s">
        <v>131</v>
      </c>
      <c r="B8769">
        <v>20250406</v>
      </c>
      <c r="C8769">
        <v>490114</v>
      </c>
      <c r="D8769" t="s">
        <v>6190</v>
      </c>
      <c r="E8769" t="s">
        <v>1064</v>
      </c>
      <c r="F8769">
        <v>0</v>
      </c>
      <c r="G8769">
        <v>-771255</v>
      </c>
    </row>
    <row r="8770" spans="1:7">
      <c r="A8770" t="s">
        <v>131</v>
      </c>
      <c r="B8770">
        <v>20250406</v>
      </c>
      <c r="C8770">
        <v>490114</v>
      </c>
      <c r="D8770" t="s">
        <v>6190</v>
      </c>
      <c r="E8770" t="s">
        <v>1092</v>
      </c>
      <c r="F8770">
        <v>0</v>
      </c>
      <c r="G8770">
        <v>-17321949</v>
      </c>
    </row>
    <row r="8771" spans="1:7">
      <c r="A8771" t="s">
        <v>131</v>
      </c>
      <c r="B8771">
        <v>20250406</v>
      </c>
      <c r="C8771">
        <v>490114</v>
      </c>
      <c r="D8771" t="s">
        <v>6190</v>
      </c>
      <c r="E8771" t="s">
        <v>9048</v>
      </c>
      <c r="F8771">
        <v>35</v>
      </c>
      <c r="G8771">
        <v>2181371</v>
      </c>
    </row>
    <row r="8772" spans="1:7">
      <c r="A8772" t="s">
        <v>131</v>
      </c>
      <c r="B8772">
        <v>20250406</v>
      </c>
      <c r="C8772">
        <v>490114</v>
      </c>
      <c r="D8772" t="s">
        <v>6190</v>
      </c>
      <c r="E8772" t="s">
        <v>8342</v>
      </c>
      <c r="F8772">
        <v>85</v>
      </c>
      <c r="G8772">
        <v>49637126</v>
      </c>
    </row>
    <row r="8773" spans="1:7">
      <c r="A8773" t="s">
        <v>131</v>
      </c>
      <c r="B8773">
        <v>20250406</v>
      </c>
      <c r="C8773">
        <v>490114</v>
      </c>
      <c r="D8773" t="s">
        <v>6190</v>
      </c>
      <c r="E8773" t="s">
        <v>1124</v>
      </c>
      <c r="F8773">
        <v>8</v>
      </c>
      <c r="G8773">
        <v>-134453</v>
      </c>
    </row>
    <row r="8774" spans="1:7">
      <c r="A8774" t="s">
        <v>131</v>
      </c>
      <c r="B8774">
        <v>20250406</v>
      </c>
      <c r="C8774">
        <v>490114</v>
      </c>
      <c r="D8774" t="s">
        <v>6190</v>
      </c>
      <c r="E8774" t="s">
        <v>1186</v>
      </c>
      <c r="F8774">
        <v>137</v>
      </c>
      <c r="G8774">
        <v>24322887</v>
      </c>
    </row>
    <row r="8775" spans="1:7">
      <c r="A8775" t="s">
        <v>131</v>
      </c>
      <c r="B8775">
        <v>20250406</v>
      </c>
      <c r="C8775">
        <v>490114</v>
      </c>
      <c r="D8775" t="s">
        <v>6190</v>
      </c>
      <c r="E8775" t="s">
        <v>1582</v>
      </c>
      <c r="F8775">
        <v>137</v>
      </c>
      <c r="G8775">
        <v>-444293</v>
      </c>
    </row>
    <row r="8776" spans="1:7">
      <c r="A8776" t="s">
        <v>131</v>
      </c>
      <c r="B8776">
        <v>20250406</v>
      </c>
      <c r="C8776">
        <v>490114</v>
      </c>
      <c r="D8776" t="s">
        <v>6190</v>
      </c>
      <c r="E8776" t="s">
        <v>8333</v>
      </c>
      <c r="F8776">
        <v>2</v>
      </c>
      <c r="G8776">
        <v>-401</v>
      </c>
    </row>
    <row r="8777" spans="1:7">
      <c r="A8777" t="s">
        <v>131</v>
      </c>
      <c r="B8777">
        <v>20250406</v>
      </c>
      <c r="C8777">
        <v>490114</v>
      </c>
      <c r="D8777" t="s">
        <v>6190</v>
      </c>
      <c r="E8777" t="s">
        <v>1583</v>
      </c>
      <c r="F8777">
        <v>2</v>
      </c>
      <c r="G8777">
        <v>-174470</v>
      </c>
    </row>
    <row r="8778" spans="1:7">
      <c r="A8778" t="s">
        <v>131</v>
      </c>
      <c r="B8778">
        <v>20250406</v>
      </c>
      <c r="C8778">
        <v>490114</v>
      </c>
      <c r="D8778" t="s">
        <v>6190</v>
      </c>
      <c r="E8778" t="s">
        <v>1207</v>
      </c>
      <c r="F8778">
        <v>0</v>
      </c>
      <c r="G8778">
        <v>-5596</v>
      </c>
    </row>
    <row r="8779" spans="1:7">
      <c r="A8779" t="s">
        <v>131</v>
      </c>
      <c r="B8779">
        <v>20250406</v>
      </c>
      <c r="C8779">
        <v>490114</v>
      </c>
      <c r="D8779" t="s">
        <v>6190</v>
      </c>
      <c r="E8779" t="s">
        <v>8358</v>
      </c>
      <c r="F8779">
        <v>0</v>
      </c>
      <c r="G8779">
        <v>-17691510</v>
      </c>
    </row>
    <row r="8780" spans="1:7">
      <c r="A8780" t="s">
        <v>131</v>
      </c>
      <c r="B8780">
        <v>20250407</v>
      </c>
      <c r="C8780">
        <v>490114</v>
      </c>
      <c r="D8780" t="s">
        <v>6190</v>
      </c>
      <c r="E8780" t="s">
        <v>1184</v>
      </c>
      <c r="F8780">
        <v>0</v>
      </c>
      <c r="G8780">
        <v>-339145</v>
      </c>
    </row>
    <row r="8781" spans="1:7">
      <c r="A8781" t="s">
        <v>131</v>
      </c>
      <c r="B8781">
        <v>20250407</v>
      </c>
      <c r="C8781">
        <v>490114</v>
      </c>
      <c r="D8781" t="s">
        <v>6190</v>
      </c>
      <c r="E8781" t="s">
        <v>1581</v>
      </c>
      <c r="F8781">
        <v>62</v>
      </c>
      <c r="G8781">
        <v>-22079309</v>
      </c>
    </row>
    <row r="8782" spans="1:7">
      <c r="A8782" t="s">
        <v>131</v>
      </c>
      <c r="B8782">
        <v>20250407</v>
      </c>
      <c r="C8782">
        <v>490114</v>
      </c>
      <c r="D8782" t="s">
        <v>6190</v>
      </c>
      <c r="E8782" t="s">
        <v>1085</v>
      </c>
      <c r="F8782">
        <v>0</v>
      </c>
      <c r="G8782">
        <v>-2338410</v>
      </c>
    </row>
    <row r="8783" spans="1:7">
      <c r="A8783" t="s">
        <v>131</v>
      </c>
      <c r="B8783">
        <v>20250407</v>
      </c>
      <c r="C8783">
        <v>490114</v>
      </c>
      <c r="D8783" t="s">
        <v>6190</v>
      </c>
      <c r="E8783" t="s">
        <v>1194</v>
      </c>
      <c r="F8783">
        <v>0</v>
      </c>
      <c r="G8783">
        <v>-57955131</v>
      </c>
    </row>
    <row r="8784" spans="1:7">
      <c r="A8784" t="s">
        <v>131</v>
      </c>
      <c r="B8784">
        <v>20250407</v>
      </c>
      <c r="C8784">
        <v>490114</v>
      </c>
      <c r="D8784" t="s">
        <v>6190</v>
      </c>
      <c r="E8784" t="s">
        <v>1181</v>
      </c>
      <c r="F8784">
        <v>42</v>
      </c>
      <c r="G8784">
        <v>8908137</v>
      </c>
    </row>
    <row r="8785" spans="1:7">
      <c r="A8785" t="s">
        <v>131</v>
      </c>
      <c r="B8785">
        <v>20250407</v>
      </c>
      <c r="C8785">
        <v>490114</v>
      </c>
      <c r="D8785" t="s">
        <v>6190</v>
      </c>
      <c r="E8785" t="s">
        <v>1084</v>
      </c>
      <c r="F8785">
        <v>50</v>
      </c>
      <c r="G8785">
        <v>12594472</v>
      </c>
    </row>
    <row r="8786" spans="1:7">
      <c r="A8786" t="s">
        <v>131</v>
      </c>
      <c r="B8786">
        <v>20250407</v>
      </c>
      <c r="C8786">
        <v>490114</v>
      </c>
      <c r="D8786" t="s">
        <v>6190</v>
      </c>
      <c r="E8786" t="s">
        <v>1035</v>
      </c>
      <c r="F8786">
        <v>462</v>
      </c>
      <c r="G8786">
        <v>11102609</v>
      </c>
    </row>
    <row r="8787" spans="1:7">
      <c r="A8787" t="s">
        <v>131</v>
      </c>
      <c r="B8787">
        <v>20250407</v>
      </c>
      <c r="C8787">
        <v>490114</v>
      </c>
      <c r="D8787" t="s">
        <v>6190</v>
      </c>
      <c r="E8787" t="s">
        <v>1066</v>
      </c>
      <c r="F8787">
        <v>82</v>
      </c>
      <c r="G8787">
        <v>10625525</v>
      </c>
    </row>
    <row r="8788" spans="1:7">
      <c r="A8788" t="s">
        <v>131</v>
      </c>
      <c r="B8788">
        <v>20250407</v>
      </c>
      <c r="C8788">
        <v>490114</v>
      </c>
      <c r="D8788" t="s">
        <v>6190</v>
      </c>
      <c r="E8788" t="s">
        <v>1064</v>
      </c>
      <c r="F8788">
        <v>0</v>
      </c>
      <c r="G8788">
        <v>-771255</v>
      </c>
    </row>
    <row r="8789" spans="1:7">
      <c r="A8789" t="s">
        <v>131</v>
      </c>
      <c r="B8789">
        <v>20250407</v>
      </c>
      <c r="C8789">
        <v>490114</v>
      </c>
      <c r="D8789" t="s">
        <v>6190</v>
      </c>
      <c r="E8789" t="s">
        <v>1092</v>
      </c>
      <c r="F8789">
        <v>0</v>
      </c>
      <c r="G8789">
        <v>-17321949</v>
      </c>
    </row>
    <row r="8790" spans="1:7">
      <c r="A8790" t="s">
        <v>131</v>
      </c>
      <c r="B8790">
        <v>20250407</v>
      </c>
      <c r="C8790">
        <v>490114</v>
      </c>
      <c r="D8790" t="s">
        <v>6190</v>
      </c>
      <c r="E8790" t="s">
        <v>9048</v>
      </c>
      <c r="F8790">
        <v>33</v>
      </c>
      <c r="G8790">
        <v>2181404</v>
      </c>
    </row>
    <row r="8791" spans="1:7">
      <c r="A8791" t="s">
        <v>131</v>
      </c>
      <c r="B8791">
        <v>20250407</v>
      </c>
      <c r="C8791">
        <v>490114</v>
      </c>
      <c r="D8791" t="s">
        <v>6190</v>
      </c>
      <c r="E8791" t="s">
        <v>8342</v>
      </c>
      <c r="F8791">
        <v>82</v>
      </c>
      <c r="G8791">
        <v>49637208</v>
      </c>
    </row>
    <row r="8792" spans="1:7">
      <c r="A8792" t="s">
        <v>131</v>
      </c>
      <c r="B8792">
        <v>20250407</v>
      </c>
      <c r="C8792">
        <v>490114</v>
      </c>
      <c r="D8792" t="s">
        <v>6190</v>
      </c>
      <c r="E8792" t="s">
        <v>1124</v>
      </c>
      <c r="F8792">
        <v>11</v>
      </c>
      <c r="G8792">
        <v>-134442</v>
      </c>
    </row>
    <row r="8793" spans="1:7">
      <c r="A8793" t="s">
        <v>131</v>
      </c>
      <c r="B8793">
        <v>20250407</v>
      </c>
      <c r="C8793">
        <v>490114</v>
      </c>
      <c r="D8793" t="s">
        <v>6190</v>
      </c>
      <c r="E8793" t="s">
        <v>1186</v>
      </c>
      <c r="F8793">
        <v>132</v>
      </c>
      <c r="G8793">
        <v>24323019</v>
      </c>
    </row>
    <row r="8794" spans="1:7">
      <c r="A8794" t="s">
        <v>131</v>
      </c>
      <c r="B8794">
        <v>20250407</v>
      </c>
      <c r="C8794">
        <v>490114</v>
      </c>
      <c r="D8794" t="s">
        <v>6190</v>
      </c>
      <c r="E8794" t="s">
        <v>1582</v>
      </c>
      <c r="F8794">
        <v>132</v>
      </c>
      <c r="G8794">
        <v>-444161</v>
      </c>
    </row>
    <row r="8795" spans="1:7">
      <c r="A8795" t="s">
        <v>131</v>
      </c>
      <c r="B8795">
        <v>20250407</v>
      </c>
      <c r="C8795">
        <v>490114</v>
      </c>
      <c r="D8795" t="s">
        <v>6190</v>
      </c>
      <c r="E8795" t="s">
        <v>8333</v>
      </c>
      <c r="F8795">
        <v>2</v>
      </c>
      <c r="G8795">
        <v>-399</v>
      </c>
    </row>
    <row r="8796" spans="1:7">
      <c r="A8796" t="s">
        <v>131</v>
      </c>
      <c r="B8796">
        <v>20250407</v>
      </c>
      <c r="C8796">
        <v>490114</v>
      </c>
      <c r="D8796" t="s">
        <v>6190</v>
      </c>
      <c r="E8796" t="s">
        <v>1583</v>
      </c>
      <c r="F8796">
        <v>2</v>
      </c>
      <c r="G8796">
        <v>-174468</v>
      </c>
    </row>
    <row r="8797" spans="1:7">
      <c r="A8797" t="s">
        <v>131</v>
      </c>
      <c r="B8797">
        <v>20250407</v>
      </c>
      <c r="C8797">
        <v>490114</v>
      </c>
      <c r="D8797" t="s">
        <v>6190</v>
      </c>
      <c r="E8797" t="s">
        <v>1207</v>
      </c>
      <c r="F8797">
        <v>0</v>
      </c>
      <c r="G8797">
        <v>-5596</v>
      </c>
    </row>
    <row r="8798" spans="1:7">
      <c r="A8798" t="s">
        <v>131</v>
      </c>
      <c r="B8798">
        <v>20250407</v>
      </c>
      <c r="C8798">
        <v>490114</v>
      </c>
      <c r="D8798" t="s">
        <v>6190</v>
      </c>
      <c r="E8798" t="s">
        <v>8358</v>
      </c>
      <c r="F8798">
        <v>0</v>
      </c>
      <c r="G8798">
        <v>-17691510</v>
      </c>
    </row>
    <row r="8799" spans="1:7">
      <c r="A8799" t="s">
        <v>131</v>
      </c>
      <c r="B8799">
        <v>20250408</v>
      </c>
      <c r="C8799">
        <v>490114</v>
      </c>
      <c r="D8799" t="s">
        <v>6190</v>
      </c>
      <c r="E8799" t="s">
        <v>1184</v>
      </c>
      <c r="F8799">
        <v>0</v>
      </c>
      <c r="G8799">
        <v>-339149</v>
      </c>
    </row>
    <row r="8800" spans="1:7">
      <c r="A8800" t="s">
        <v>131</v>
      </c>
      <c r="B8800">
        <v>20250408</v>
      </c>
      <c r="C8800">
        <v>490114</v>
      </c>
      <c r="D8800" t="s">
        <v>6190</v>
      </c>
      <c r="E8800" t="s">
        <v>1581</v>
      </c>
      <c r="F8800">
        <v>66</v>
      </c>
      <c r="G8800">
        <v>-22080487</v>
      </c>
    </row>
    <row r="8801" spans="1:7">
      <c r="A8801" t="s">
        <v>131</v>
      </c>
      <c r="B8801">
        <v>20250408</v>
      </c>
      <c r="C8801">
        <v>490114</v>
      </c>
      <c r="D8801" t="s">
        <v>6190</v>
      </c>
      <c r="E8801" t="s">
        <v>1085</v>
      </c>
      <c r="F8801">
        <v>0</v>
      </c>
      <c r="G8801">
        <v>-2339281</v>
      </c>
    </row>
    <row r="8802" spans="1:7">
      <c r="A8802" t="s">
        <v>131</v>
      </c>
      <c r="B8802">
        <v>20250408</v>
      </c>
      <c r="C8802">
        <v>490114</v>
      </c>
      <c r="D8802" t="s">
        <v>6190</v>
      </c>
      <c r="E8802" t="s">
        <v>1194</v>
      </c>
      <c r="F8802">
        <v>0</v>
      </c>
      <c r="G8802">
        <v>-57958481</v>
      </c>
    </row>
    <row r="8803" spans="1:7">
      <c r="A8803" t="s">
        <v>131</v>
      </c>
      <c r="B8803">
        <v>20250408</v>
      </c>
      <c r="C8803">
        <v>490114</v>
      </c>
      <c r="D8803" t="s">
        <v>6190</v>
      </c>
      <c r="E8803" t="s">
        <v>1181</v>
      </c>
      <c r="F8803">
        <v>45</v>
      </c>
      <c r="G8803">
        <v>8907889</v>
      </c>
    </row>
    <row r="8804" spans="1:7">
      <c r="A8804" t="s">
        <v>131</v>
      </c>
      <c r="B8804">
        <v>20250408</v>
      </c>
      <c r="C8804">
        <v>490114</v>
      </c>
      <c r="D8804" t="s">
        <v>6190</v>
      </c>
      <c r="E8804" t="s">
        <v>1084</v>
      </c>
      <c r="F8804">
        <v>54</v>
      </c>
      <c r="G8804">
        <v>12594504</v>
      </c>
    </row>
    <row r="8805" spans="1:7">
      <c r="A8805" t="s">
        <v>131</v>
      </c>
      <c r="B8805">
        <v>20250408</v>
      </c>
      <c r="C8805">
        <v>490114</v>
      </c>
      <c r="D8805" t="s">
        <v>6190</v>
      </c>
      <c r="E8805" t="s">
        <v>1035</v>
      </c>
      <c r="F8805">
        <v>495</v>
      </c>
      <c r="G8805">
        <v>11016588</v>
      </c>
    </row>
    <row r="8806" spans="1:7">
      <c r="A8806" t="s">
        <v>131</v>
      </c>
      <c r="B8806">
        <v>20250408</v>
      </c>
      <c r="C8806">
        <v>490114</v>
      </c>
      <c r="D8806" t="s">
        <v>6190</v>
      </c>
      <c r="E8806" t="s">
        <v>1066</v>
      </c>
      <c r="F8806">
        <v>87</v>
      </c>
      <c r="G8806">
        <v>10625034</v>
      </c>
    </row>
    <row r="8807" spans="1:7">
      <c r="A8807" t="s">
        <v>131</v>
      </c>
      <c r="B8807">
        <v>20250408</v>
      </c>
      <c r="C8807">
        <v>490114</v>
      </c>
      <c r="D8807" t="s">
        <v>6190</v>
      </c>
      <c r="E8807" t="s">
        <v>1064</v>
      </c>
      <c r="F8807">
        <v>0</v>
      </c>
      <c r="G8807">
        <v>-771277</v>
      </c>
    </row>
    <row r="8808" spans="1:7">
      <c r="A8808" t="s">
        <v>131</v>
      </c>
      <c r="B8808">
        <v>20250408</v>
      </c>
      <c r="C8808">
        <v>490114</v>
      </c>
      <c r="D8808" t="s">
        <v>6190</v>
      </c>
      <c r="E8808" t="s">
        <v>1092</v>
      </c>
      <c r="F8808">
        <v>0</v>
      </c>
      <c r="G8808">
        <v>-17321958</v>
      </c>
    </row>
    <row r="8809" spans="1:7">
      <c r="A8809" t="s">
        <v>131</v>
      </c>
      <c r="B8809">
        <v>20250408</v>
      </c>
      <c r="C8809">
        <v>490114</v>
      </c>
      <c r="D8809" t="s">
        <v>6190</v>
      </c>
      <c r="E8809" t="s">
        <v>9048</v>
      </c>
      <c r="F8809">
        <v>36</v>
      </c>
      <c r="G8809">
        <v>2181419</v>
      </c>
    </row>
    <row r="8810" spans="1:7">
      <c r="A8810" t="s">
        <v>131</v>
      </c>
      <c r="B8810">
        <v>20250408</v>
      </c>
      <c r="C8810">
        <v>490114</v>
      </c>
      <c r="D8810" t="s">
        <v>6190</v>
      </c>
      <c r="E8810" t="s">
        <v>8342</v>
      </c>
      <c r="F8810">
        <v>87</v>
      </c>
      <c r="G8810">
        <v>49637095</v>
      </c>
    </row>
    <row r="8811" spans="1:7">
      <c r="A8811" t="s">
        <v>131</v>
      </c>
      <c r="B8811">
        <v>20250408</v>
      </c>
      <c r="C8811">
        <v>490114</v>
      </c>
      <c r="D8811" t="s">
        <v>6190</v>
      </c>
      <c r="E8811" t="s">
        <v>1124</v>
      </c>
      <c r="F8811">
        <v>12</v>
      </c>
      <c r="G8811">
        <v>-136088</v>
      </c>
    </row>
    <row r="8812" spans="1:7">
      <c r="A8812" t="s">
        <v>131</v>
      </c>
      <c r="B8812">
        <v>20250408</v>
      </c>
      <c r="C8812">
        <v>490114</v>
      </c>
      <c r="D8812" t="s">
        <v>6190</v>
      </c>
      <c r="E8812" t="s">
        <v>1186</v>
      </c>
      <c r="F8812">
        <v>142</v>
      </c>
      <c r="G8812">
        <v>24323161</v>
      </c>
    </row>
    <row r="8813" spans="1:7">
      <c r="A8813" t="s">
        <v>131</v>
      </c>
      <c r="B8813">
        <v>20250408</v>
      </c>
      <c r="C8813">
        <v>490114</v>
      </c>
      <c r="D8813" t="s">
        <v>6190</v>
      </c>
      <c r="E8813" t="s">
        <v>1582</v>
      </c>
      <c r="F8813">
        <v>142</v>
      </c>
      <c r="G8813">
        <v>-444272</v>
      </c>
    </row>
    <row r="8814" spans="1:7">
      <c r="A8814" t="s">
        <v>131</v>
      </c>
      <c r="B8814">
        <v>20250408</v>
      </c>
      <c r="C8814">
        <v>490114</v>
      </c>
      <c r="D8814" t="s">
        <v>6190</v>
      </c>
      <c r="E8814" t="s">
        <v>8333</v>
      </c>
      <c r="F8814">
        <v>3</v>
      </c>
      <c r="G8814">
        <v>-427</v>
      </c>
    </row>
    <row r="8815" spans="1:7">
      <c r="A8815" t="s">
        <v>131</v>
      </c>
      <c r="B8815">
        <v>20250408</v>
      </c>
      <c r="C8815">
        <v>490114</v>
      </c>
      <c r="D8815" t="s">
        <v>6190</v>
      </c>
      <c r="E8815" t="s">
        <v>1583</v>
      </c>
      <c r="F8815">
        <v>3</v>
      </c>
      <c r="G8815">
        <v>-187614</v>
      </c>
    </row>
    <row r="8816" spans="1:7">
      <c r="A8816" t="s">
        <v>131</v>
      </c>
      <c r="B8816">
        <v>20250408</v>
      </c>
      <c r="C8816">
        <v>490114</v>
      </c>
      <c r="D8816" t="s">
        <v>6190</v>
      </c>
      <c r="E8816" t="s">
        <v>1207</v>
      </c>
      <c r="F8816">
        <v>0</v>
      </c>
      <c r="G8816">
        <v>-5603</v>
      </c>
    </row>
    <row r="8817" spans="1:7">
      <c r="A8817" t="s">
        <v>131</v>
      </c>
      <c r="B8817">
        <v>20250408</v>
      </c>
      <c r="C8817">
        <v>490114</v>
      </c>
      <c r="D8817" t="s">
        <v>6190</v>
      </c>
      <c r="E8817" t="s">
        <v>8358</v>
      </c>
      <c r="F8817">
        <v>0</v>
      </c>
      <c r="G8817">
        <v>-17692027</v>
      </c>
    </row>
    <row r="8818" spans="1:7">
      <c r="A8818" t="s">
        <v>131</v>
      </c>
      <c r="B8818">
        <v>20250409</v>
      </c>
      <c r="C8818">
        <v>490114</v>
      </c>
      <c r="D8818" t="s">
        <v>6190</v>
      </c>
      <c r="E8818" t="s">
        <v>1184</v>
      </c>
      <c r="F8818">
        <v>0</v>
      </c>
      <c r="G8818">
        <v>-339149</v>
      </c>
    </row>
    <row r="8819" spans="1:7">
      <c r="A8819" t="s">
        <v>131</v>
      </c>
      <c r="B8819">
        <v>20250409</v>
      </c>
      <c r="C8819">
        <v>490114</v>
      </c>
      <c r="D8819" t="s">
        <v>6190</v>
      </c>
      <c r="E8819" t="s">
        <v>1581</v>
      </c>
      <c r="F8819">
        <v>69</v>
      </c>
      <c r="G8819">
        <v>-22080418</v>
      </c>
    </row>
    <row r="8820" spans="1:7">
      <c r="A8820" t="s">
        <v>131</v>
      </c>
      <c r="B8820">
        <v>20250409</v>
      </c>
      <c r="C8820">
        <v>490114</v>
      </c>
      <c r="D8820" t="s">
        <v>6190</v>
      </c>
      <c r="E8820" t="s">
        <v>1085</v>
      </c>
      <c r="F8820">
        <v>0</v>
      </c>
      <c r="G8820">
        <v>-2339281</v>
      </c>
    </row>
    <row r="8821" spans="1:7">
      <c r="A8821" t="s">
        <v>131</v>
      </c>
      <c r="B8821">
        <v>20250409</v>
      </c>
      <c r="C8821">
        <v>490114</v>
      </c>
      <c r="D8821" t="s">
        <v>6190</v>
      </c>
      <c r="E8821" t="s">
        <v>1194</v>
      </c>
      <c r="F8821">
        <v>0</v>
      </c>
      <c r="G8821">
        <v>-57958481</v>
      </c>
    </row>
    <row r="8822" spans="1:7">
      <c r="A8822" t="s">
        <v>131</v>
      </c>
      <c r="B8822">
        <v>20250409</v>
      </c>
      <c r="C8822">
        <v>490114</v>
      </c>
      <c r="D8822" t="s">
        <v>6190</v>
      </c>
      <c r="E8822" t="s">
        <v>1181</v>
      </c>
      <c r="F8822">
        <v>47</v>
      </c>
      <c r="G8822">
        <v>8907936</v>
      </c>
    </row>
    <row r="8823" spans="1:7">
      <c r="A8823" t="s">
        <v>131</v>
      </c>
      <c r="B8823">
        <v>20250409</v>
      </c>
      <c r="C8823">
        <v>490114</v>
      </c>
      <c r="D8823" t="s">
        <v>6190</v>
      </c>
      <c r="E8823" t="s">
        <v>1084</v>
      </c>
      <c r="F8823">
        <v>57</v>
      </c>
      <c r="G8823">
        <v>12594561</v>
      </c>
    </row>
    <row r="8824" spans="1:7">
      <c r="A8824" t="s">
        <v>131</v>
      </c>
      <c r="B8824">
        <v>20250409</v>
      </c>
      <c r="C8824">
        <v>490114</v>
      </c>
      <c r="D8824" t="s">
        <v>6190</v>
      </c>
      <c r="E8824" t="s">
        <v>1035</v>
      </c>
      <c r="F8824">
        <v>525</v>
      </c>
      <c r="G8824">
        <v>11017113</v>
      </c>
    </row>
    <row r="8825" spans="1:7">
      <c r="A8825" t="s">
        <v>131</v>
      </c>
      <c r="B8825">
        <v>20250409</v>
      </c>
      <c r="C8825">
        <v>490114</v>
      </c>
      <c r="D8825" t="s">
        <v>6190</v>
      </c>
      <c r="E8825" t="s">
        <v>1066</v>
      </c>
      <c r="F8825">
        <v>91</v>
      </c>
      <c r="G8825">
        <v>10625125</v>
      </c>
    </row>
    <row r="8826" spans="1:7">
      <c r="A8826" t="s">
        <v>131</v>
      </c>
      <c r="B8826">
        <v>20250409</v>
      </c>
      <c r="C8826">
        <v>490114</v>
      </c>
      <c r="D8826" t="s">
        <v>6190</v>
      </c>
      <c r="E8826" t="s">
        <v>1064</v>
      </c>
      <c r="F8826">
        <v>0</v>
      </c>
      <c r="G8826">
        <v>-771277</v>
      </c>
    </row>
    <row r="8827" spans="1:7">
      <c r="A8827" t="s">
        <v>131</v>
      </c>
      <c r="B8827">
        <v>20250409</v>
      </c>
      <c r="C8827">
        <v>490114</v>
      </c>
      <c r="D8827" t="s">
        <v>6190</v>
      </c>
      <c r="E8827" t="s">
        <v>1092</v>
      </c>
      <c r="F8827">
        <v>0</v>
      </c>
      <c r="G8827">
        <v>-17321958</v>
      </c>
    </row>
    <row r="8828" spans="1:7">
      <c r="A8828" t="s">
        <v>131</v>
      </c>
      <c r="B8828">
        <v>20250409</v>
      </c>
      <c r="C8828">
        <v>490114</v>
      </c>
      <c r="D8828" t="s">
        <v>6190</v>
      </c>
      <c r="E8828" t="s">
        <v>9048</v>
      </c>
      <c r="F8828">
        <v>38</v>
      </c>
      <c r="G8828">
        <v>2181457</v>
      </c>
    </row>
    <row r="8829" spans="1:7">
      <c r="A8829" t="s">
        <v>131</v>
      </c>
      <c r="B8829">
        <v>20250409</v>
      </c>
      <c r="C8829">
        <v>490114</v>
      </c>
      <c r="D8829" t="s">
        <v>6190</v>
      </c>
      <c r="E8829" t="s">
        <v>8342</v>
      </c>
      <c r="F8829">
        <v>91</v>
      </c>
      <c r="G8829">
        <v>49637186</v>
      </c>
    </row>
    <row r="8830" spans="1:7">
      <c r="A8830" t="s">
        <v>131</v>
      </c>
      <c r="B8830">
        <v>20250409</v>
      </c>
      <c r="C8830">
        <v>490114</v>
      </c>
      <c r="D8830" t="s">
        <v>6190</v>
      </c>
      <c r="E8830" t="s">
        <v>1124</v>
      </c>
      <c r="F8830">
        <v>12</v>
      </c>
      <c r="G8830">
        <v>-136076</v>
      </c>
    </row>
    <row r="8831" spans="1:7">
      <c r="A8831" t="s">
        <v>131</v>
      </c>
      <c r="B8831">
        <v>20250409</v>
      </c>
      <c r="C8831">
        <v>490114</v>
      </c>
      <c r="D8831" t="s">
        <v>6190</v>
      </c>
      <c r="E8831" t="s">
        <v>1186</v>
      </c>
      <c r="F8831">
        <v>148</v>
      </c>
      <c r="G8831">
        <v>24323309</v>
      </c>
    </row>
    <row r="8832" spans="1:7">
      <c r="A8832" t="s">
        <v>131</v>
      </c>
      <c r="B8832">
        <v>20250409</v>
      </c>
      <c r="C8832">
        <v>490114</v>
      </c>
      <c r="D8832" t="s">
        <v>6190</v>
      </c>
      <c r="E8832" t="s">
        <v>1582</v>
      </c>
      <c r="F8832">
        <v>148</v>
      </c>
      <c r="G8832">
        <v>-444124</v>
      </c>
    </row>
    <row r="8833" spans="1:7">
      <c r="A8833" t="s">
        <v>131</v>
      </c>
      <c r="B8833">
        <v>20250409</v>
      </c>
      <c r="C8833">
        <v>490114</v>
      </c>
      <c r="D8833" t="s">
        <v>6190</v>
      </c>
      <c r="E8833" t="s">
        <v>8333</v>
      </c>
      <c r="F8833">
        <v>3</v>
      </c>
      <c r="G8833">
        <v>-424</v>
      </c>
    </row>
    <row r="8834" spans="1:7">
      <c r="A8834" t="s">
        <v>131</v>
      </c>
      <c r="B8834">
        <v>20250409</v>
      </c>
      <c r="C8834">
        <v>490114</v>
      </c>
      <c r="D8834" t="s">
        <v>6190</v>
      </c>
      <c r="E8834" t="s">
        <v>1583</v>
      </c>
      <c r="F8834">
        <v>3</v>
      </c>
      <c r="G8834">
        <v>-187611</v>
      </c>
    </row>
    <row r="8835" spans="1:7">
      <c r="A8835" t="s">
        <v>131</v>
      </c>
      <c r="B8835">
        <v>20250409</v>
      </c>
      <c r="C8835">
        <v>490114</v>
      </c>
      <c r="D8835" t="s">
        <v>6190</v>
      </c>
      <c r="E8835" t="s">
        <v>1207</v>
      </c>
      <c r="F8835">
        <v>0</v>
      </c>
      <c r="G8835">
        <v>-5603</v>
      </c>
    </row>
    <row r="8836" spans="1:7">
      <c r="A8836" t="s">
        <v>131</v>
      </c>
      <c r="B8836">
        <v>20250409</v>
      </c>
      <c r="C8836">
        <v>490114</v>
      </c>
      <c r="D8836" t="s">
        <v>6190</v>
      </c>
      <c r="E8836" t="s">
        <v>8358</v>
      </c>
      <c r="F8836">
        <v>0</v>
      </c>
      <c r="G8836">
        <v>-17692027</v>
      </c>
    </row>
    <row r="8837" spans="1:7">
      <c r="A8837" t="s">
        <v>131</v>
      </c>
      <c r="B8837">
        <v>20250410</v>
      </c>
      <c r="C8837">
        <v>490114</v>
      </c>
      <c r="D8837" t="s">
        <v>6190</v>
      </c>
      <c r="E8837" t="s">
        <v>1184</v>
      </c>
      <c r="F8837">
        <v>0</v>
      </c>
      <c r="G8837">
        <v>-339149</v>
      </c>
    </row>
    <row r="8838" spans="1:7">
      <c r="A8838" t="s">
        <v>131</v>
      </c>
      <c r="B8838">
        <v>20250410</v>
      </c>
      <c r="C8838">
        <v>490114</v>
      </c>
      <c r="D8838" t="s">
        <v>6190</v>
      </c>
      <c r="E8838" t="s">
        <v>1581</v>
      </c>
      <c r="F8838">
        <v>82</v>
      </c>
      <c r="G8838">
        <v>-22080336</v>
      </c>
    </row>
    <row r="8839" spans="1:7">
      <c r="A8839" t="s">
        <v>131</v>
      </c>
      <c r="B8839">
        <v>20250410</v>
      </c>
      <c r="C8839">
        <v>490114</v>
      </c>
      <c r="D8839" t="s">
        <v>6190</v>
      </c>
      <c r="E8839" t="s">
        <v>1085</v>
      </c>
      <c r="F8839">
        <v>0</v>
      </c>
      <c r="G8839">
        <v>-2339281</v>
      </c>
    </row>
    <row r="8840" spans="1:7">
      <c r="A8840" t="s">
        <v>131</v>
      </c>
      <c r="B8840">
        <v>20250410</v>
      </c>
      <c r="C8840">
        <v>490114</v>
      </c>
      <c r="D8840" t="s">
        <v>6190</v>
      </c>
      <c r="E8840" t="s">
        <v>1194</v>
      </c>
      <c r="F8840">
        <v>0</v>
      </c>
      <c r="G8840">
        <v>-57958481</v>
      </c>
    </row>
    <row r="8841" spans="1:7">
      <c r="A8841" t="s">
        <v>131</v>
      </c>
      <c r="B8841">
        <v>20250410</v>
      </c>
      <c r="C8841">
        <v>490114</v>
      </c>
      <c r="D8841" t="s">
        <v>6190</v>
      </c>
      <c r="E8841" t="s">
        <v>1181</v>
      </c>
      <c r="F8841">
        <v>56</v>
      </c>
      <c r="G8841">
        <v>8907992</v>
      </c>
    </row>
    <row r="8842" spans="1:7">
      <c r="A8842" t="s">
        <v>131</v>
      </c>
      <c r="B8842">
        <v>20250410</v>
      </c>
      <c r="C8842">
        <v>490114</v>
      </c>
      <c r="D8842" t="s">
        <v>6190</v>
      </c>
      <c r="E8842" t="s">
        <v>1084</v>
      </c>
      <c r="F8842">
        <v>67</v>
      </c>
      <c r="G8842">
        <v>12594628</v>
      </c>
    </row>
    <row r="8843" spans="1:7">
      <c r="A8843" t="s">
        <v>131</v>
      </c>
      <c r="B8843">
        <v>20250410</v>
      </c>
      <c r="C8843">
        <v>490114</v>
      </c>
      <c r="D8843" t="s">
        <v>6190</v>
      </c>
      <c r="E8843" t="s">
        <v>1035</v>
      </c>
      <c r="F8843">
        <v>630</v>
      </c>
      <c r="G8843">
        <v>11017743</v>
      </c>
    </row>
    <row r="8844" spans="1:7">
      <c r="A8844" t="s">
        <v>131</v>
      </c>
      <c r="B8844">
        <v>20250410</v>
      </c>
      <c r="C8844">
        <v>490114</v>
      </c>
      <c r="D8844" t="s">
        <v>6190</v>
      </c>
      <c r="E8844" t="s">
        <v>1066</v>
      </c>
      <c r="F8844">
        <v>109</v>
      </c>
      <c r="G8844">
        <v>10625234</v>
      </c>
    </row>
    <row r="8845" spans="1:7">
      <c r="A8845" t="s">
        <v>131</v>
      </c>
      <c r="B8845">
        <v>20250410</v>
      </c>
      <c r="C8845">
        <v>490114</v>
      </c>
      <c r="D8845" t="s">
        <v>6190</v>
      </c>
      <c r="E8845" t="s">
        <v>1064</v>
      </c>
      <c r="F8845">
        <v>0</v>
      </c>
      <c r="G8845">
        <v>-771277</v>
      </c>
    </row>
    <row r="8846" spans="1:7">
      <c r="A8846" t="s">
        <v>131</v>
      </c>
      <c r="B8846">
        <v>20250410</v>
      </c>
      <c r="C8846">
        <v>490114</v>
      </c>
      <c r="D8846" t="s">
        <v>6190</v>
      </c>
      <c r="E8846" t="s">
        <v>1092</v>
      </c>
      <c r="F8846">
        <v>0</v>
      </c>
      <c r="G8846">
        <v>-17321958</v>
      </c>
    </row>
    <row r="8847" spans="1:7">
      <c r="A8847" t="s">
        <v>131</v>
      </c>
      <c r="B8847">
        <v>20250410</v>
      </c>
      <c r="C8847">
        <v>490114</v>
      </c>
      <c r="D8847" t="s">
        <v>6190</v>
      </c>
      <c r="E8847" t="s">
        <v>9048</v>
      </c>
      <c r="F8847">
        <v>45</v>
      </c>
      <c r="G8847">
        <v>2181502</v>
      </c>
    </row>
    <row r="8848" spans="1:7">
      <c r="A8848" t="s">
        <v>131</v>
      </c>
      <c r="B8848">
        <v>20250410</v>
      </c>
      <c r="C8848">
        <v>490114</v>
      </c>
      <c r="D8848" t="s">
        <v>6190</v>
      </c>
      <c r="E8848" t="s">
        <v>8342</v>
      </c>
      <c r="F8848">
        <v>109</v>
      </c>
      <c r="G8848">
        <v>49637295</v>
      </c>
    </row>
    <row r="8849" spans="1:7">
      <c r="A8849" t="s">
        <v>131</v>
      </c>
      <c r="B8849">
        <v>20250410</v>
      </c>
      <c r="C8849">
        <v>490114</v>
      </c>
      <c r="D8849" t="s">
        <v>6190</v>
      </c>
      <c r="E8849" t="s">
        <v>1124</v>
      </c>
      <c r="F8849">
        <v>15</v>
      </c>
      <c r="G8849">
        <v>-136061</v>
      </c>
    </row>
    <row r="8850" spans="1:7">
      <c r="A8850" t="s">
        <v>131</v>
      </c>
      <c r="B8850">
        <v>20250410</v>
      </c>
      <c r="C8850">
        <v>490114</v>
      </c>
      <c r="D8850" t="s">
        <v>6190</v>
      </c>
      <c r="E8850" t="s">
        <v>1186</v>
      </c>
      <c r="F8850">
        <v>176</v>
      </c>
      <c r="G8850">
        <v>24323485</v>
      </c>
    </row>
    <row r="8851" spans="1:7">
      <c r="A8851" t="s">
        <v>131</v>
      </c>
      <c r="B8851">
        <v>20250410</v>
      </c>
      <c r="C8851">
        <v>490114</v>
      </c>
      <c r="D8851" t="s">
        <v>6190</v>
      </c>
      <c r="E8851" t="s">
        <v>1582</v>
      </c>
      <c r="F8851">
        <v>176</v>
      </c>
      <c r="G8851">
        <v>-443948</v>
      </c>
    </row>
    <row r="8852" spans="1:7">
      <c r="A8852" t="s">
        <v>131</v>
      </c>
      <c r="B8852">
        <v>20250410</v>
      </c>
      <c r="C8852">
        <v>490114</v>
      </c>
      <c r="D8852" t="s">
        <v>6190</v>
      </c>
      <c r="E8852" t="s">
        <v>8333</v>
      </c>
      <c r="F8852">
        <v>3</v>
      </c>
      <c r="G8852">
        <v>-421</v>
      </c>
    </row>
    <row r="8853" spans="1:7">
      <c r="A8853" t="s">
        <v>131</v>
      </c>
      <c r="B8853">
        <v>20250410</v>
      </c>
      <c r="C8853">
        <v>490114</v>
      </c>
      <c r="D8853" t="s">
        <v>6190</v>
      </c>
      <c r="E8853" t="s">
        <v>1583</v>
      </c>
      <c r="F8853">
        <v>3</v>
      </c>
      <c r="G8853">
        <v>-187608</v>
      </c>
    </row>
    <row r="8854" spans="1:7">
      <c r="A8854" t="s">
        <v>131</v>
      </c>
      <c r="B8854">
        <v>20250410</v>
      </c>
      <c r="C8854">
        <v>490114</v>
      </c>
      <c r="D8854" t="s">
        <v>6190</v>
      </c>
      <c r="E8854" t="s">
        <v>1207</v>
      </c>
      <c r="F8854">
        <v>0</v>
      </c>
      <c r="G8854">
        <v>-5603</v>
      </c>
    </row>
    <row r="8855" spans="1:7">
      <c r="A8855" t="s">
        <v>131</v>
      </c>
      <c r="B8855">
        <v>20250410</v>
      </c>
      <c r="C8855">
        <v>490114</v>
      </c>
      <c r="D8855" t="s">
        <v>6190</v>
      </c>
      <c r="E8855" t="s">
        <v>8358</v>
      </c>
      <c r="F8855">
        <v>0</v>
      </c>
      <c r="G8855">
        <v>-17692027</v>
      </c>
    </row>
    <row r="8856" spans="1:7">
      <c r="A8856" t="s">
        <v>131</v>
      </c>
      <c r="B8856">
        <v>20250411</v>
      </c>
      <c r="C8856">
        <v>490114</v>
      </c>
      <c r="D8856" t="s">
        <v>6190</v>
      </c>
      <c r="E8856" t="s">
        <v>1184</v>
      </c>
      <c r="F8856">
        <v>0</v>
      </c>
      <c r="G8856">
        <v>-339149</v>
      </c>
    </row>
    <row r="8857" spans="1:7">
      <c r="A8857" t="s">
        <v>131</v>
      </c>
      <c r="B8857">
        <v>20250411</v>
      </c>
      <c r="C8857">
        <v>490114</v>
      </c>
      <c r="D8857" t="s">
        <v>6190</v>
      </c>
      <c r="E8857" t="s">
        <v>1581</v>
      </c>
      <c r="F8857">
        <v>81</v>
      </c>
      <c r="G8857">
        <v>-22080255</v>
      </c>
    </row>
    <row r="8858" spans="1:7">
      <c r="A8858" t="s">
        <v>131</v>
      </c>
      <c r="B8858">
        <v>20250411</v>
      </c>
      <c r="C8858">
        <v>490114</v>
      </c>
      <c r="D8858" t="s">
        <v>6190</v>
      </c>
      <c r="E8858" t="s">
        <v>1085</v>
      </c>
      <c r="F8858">
        <v>0</v>
      </c>
      <c r="G8858">
        <v>-2339281</v>
      </c>
    </row>
    <row r="8859" spans="1:7">
      <c r="A8859" t="s">
        <v>131</v>
      </c>
      <c r="B8859">
        <v>20250411</v>
      </c>
      <c r="C8859">
        <v>490114</v>
      </c>
      <c r="D8859" t="s">
        <v>6190</v>
      </c>
      <c r="E8859" t="s">
        <v>1194</v>
      </c>
      <c r="F8859">
        <v>0</v>
      </c>
      <c r="G8859">
        <v>-57958481</v>
      </c>
    </row>
    <row r="8860" spans="1:7">
      <c r="A8860" t="s">
        <v>131</v>
      </c>
      <c r="B8860">
        <v>20250411</v>
      </c>
      <c r="C8860">
        <v>490114</v>
      </c>
      <c r="D8860" t="s">
        <v>6190</v>
      </c>
      <c r="E8860" t="s">
        <v>1181</v>
      </c>
      <c r="F8860">
        <v>55</v>
      </c>
      <c r="G8860">
        <v>8908047</v>
      </c>
    </row>
    <row r="8861" spans="1:7">
      <c r="A8861" t="s">
        <v>131</v>
      </c>
      <c r="B8861">
        <v>20250411</v>
      </c>
      <c r="C8861">
        <v>490114</v>
      </c>
      <c r="D8861" t="s">
        <v>6190</v>
      </c>
      <c r="E8861" t="s">
        <v>1084</v>
      </c>
      <c r="F8861">
        <v>66</v>
      </c>
      <c r="G8861">
        <v>12594694</v>
      </c>
    </row>
    <row r="8862" spans="1:7">
      <c r="A8862" t="s">
        <v>131</v>
      </c>
      <c r="B8862">
        <v>20250411</v>
      </c>
      <c r="C8862">
        <v>490114</v>
      </c>
      <c r="D8862" t="s">
        <v>6190</v>
      </c>
      <c r="E8862" t="s">
        <v>1035</v>
      </c>
      <c r="F8862">
        <v>623</v>
      </c>
      <c r="G8862">
        <v>11018366</v>
      </c>
    </row>
    <row r="8863" spans="1:7">
      <c r="A8863" t="s">
        <v>131</v>
      </c>
      <c r="B8863">
        <v>20250411</v>
      </c>
      <c r="C8863">
        <v>490114</v>
      </c>
      <c r="D8863" t="s">
        <v>6190</v>
      </c>
      <c r="E8863" t="s">
        <v>1066</v>
      </c>
      <c r="F8863">
        <v>107</v>
      </c>
      <c r="G8863">
        <v>10625341</v>
      </c>
    </row>
    <row r="8864" spans="1:7">
      <c r="A8864" t="s">
        <v>131</v>
      </c>
      <c r="B8864">
        <v>20250411</v>
      </c>
      <c r="C8864">
        <v>490114</v>
      </c>
      <c r="D8864" t="s">
        <v>6190</v>
      </c>
      <c r="E8864" t="s">
        <v>1064</v>
      </c>
      <c r="F8864">
        <v>0</v>
      </c>
      <c r="G8864">
        <v>-771277</v>
      </c>
    </row>
    <row r="8865" spans="1:7">
      <c r="A8865" t="s">
        <v>131</v>
      </c>
      <c r="B8865">
        <v>20250411</v>
      </c>
      <c r="C8865">
        <v>490114</v>
      </c>
      <c r="D8865" t="s">
        <v>6190</v>
      </c>
      <c r="E8865" t="s">
        <v>1092</v>
      </c>
      <c r="F8865">
        <v>0</v>
      </c>
      <c r="G8865">
        <v>-17321958</v>
      </c>
    </row>
    <row r="8866" spans="1:7">
      <c r="A8866" t="s">
        <v>131</v>
      </c>
      <c r="B8866">
        <v>20250411</v>
      </c>
      <c r="C8866">
        <v>490114</v>
      </c>
      <c r="D8866" t="s">
        <v>6190</v>
      </c>
      <c r="E8866" t="s">
        <v>9048</v>
      </c>
      <c r="F8866">
        <v>44</v>
      </c>
      <c r="G8866">
        <v>2181546</v>
      </c>
    </row>
    <row r="8867" spans="1:7">
      <c r="A8867" t="s">
        <v>131</v>
      </c>
      <c r="B8867">
        <v>20250411</v>
      </c>
      <c r="C8867">
        <v>490114</v>
      </c>
      <c r="D8867" t="s">
        <v>6190</v>
      </c>
      <c r="E8867" t="s">
        <v>8342</v>
      </c>
      <c r="F8867">
        <v>107</v>
      </c>
      <c r="G8867">
        <v>49637402</v>
      </c>
    </row>
    <row r="8868" spans="1:7">
      <c r="A8868" t="s">
        <v>131</v>
      </c>
      <c r="B8868">
        <v>20250411</v>
      </c>
      <c r="C8868">
        <v>490114</v>
      </c>
      <c r="D8868" t="s">
        <v>6190</v>
      </c>
      <c r="E8868" t="s">
        <v>1124</v>
      </c>
      <c r="F8868">
        <v>14</v>
      </c>
      <c r="G8868">
        <v>-136047</v>
      </c>
    </row>
    <row r="8869" spans="1:7">
      <c r="A8869" t="s">
        <v>131</v>
      </c>
      <c r="B8869">
        <v>20250411</v>
      </c>
      <c r="C8869">
        <v>490114</v>
      </c>
      <c r="D8869" t="s">
        <v>6190</v>
      </c>
      <c r="E8869" t="s">
        <v>1186</v>
      </c>
      <c r="F8869">
        <v>174</v>
      </c>
      <c r="G8869">
        <v>24323659</v>
      </c>
    </row>
    <row r="8870" spans="1:7">
      <c r="A8870" t="s">
        <v>131</v>
      </c>
      <c r="B8870">
        <v>20250411</v>
      </c>
      <c r="C8870">
        <v>490114</v>
      </c>
      <c r="D8870" t="s">
        <v>6190</v>
      </c>
      <c r="E8870" t="s">
        <v>1582</v>
      </c>
      <c r="F8870">
        <v>174</v>
      </c>
      <c r="G8870">
        <v>-443774</v>
      </c>
    </row>
    <row r="8871" spans="1:7">
      <c r="A8871" t="s">
        <v>131</v>
      </c>
      <c r="B8871">
        <v>20250411</v>
      </c>
      <c r="C8871">
        <v>490114</v>
      </c>
      <c r="D8871" t="s">
        <v>6190</v>
      </c>
      <c r="E8871" t="s">
        <v>8333</v>
      </c>
      <c r="F8871">
        <v>3</v>
      </c>
      <c r="G8871">
        <v>-418</v>
      </c>
    </row>
    <row r="8872" spans="1:7">
      <c r="A8872" t="s">
        <v>131</v>
      </c>
      <c r="B8872">
        <v>20250411</v>
      </c>
      <c r="C8872">
        <v>490114</v>
      </c>
      <c r="D8872" t="s">
        <v>6190</v>
      </c>
      <c r="E8872" t="s">
        <v>1583</v>
      </c>
      <c r="F8872">
        <v>3</v>
      </c>
      <c r="G8872">
        <v>-187605</v>
      </c>
    </row>
    <row r="8873" spans="1:7">
      <c r="A8873" t="s">
        <v>131</v>
      </c>
      <c r="B8873">
        <v>20250411</v>
      </c>
      <c r="C8873">
        <v>490114</v>
      </c>
      <c r="D8873" t="s">
        <v>6190</v>
      </c>
      <c r="E8873" t="s">
        <v>1207</v>
      </c>
      <c r="F8873">
        <v>0</v>
      </c>
      <c r="G8873">
        <v>-5603</v>
      </c>
    </row>
    <row r="8874" spans="1:7">
      <c r="A8874" t="s">
        <v>131</v>
      </c>
      <c r="B8874">
        <v>20250411</v>
      </c>
      <c r="C8874">
        <v>490114</v>
      </c>
      <c r="D8874" t="s">
        <v>6190</v>
      </c>
      <c r="E8874" t="s">
        <v>8358</v>
      </c>
      <c r="F8874">
        <v>0</v>
      </c>
      <c r="G8874">
        <v>-17692027</v>
      </c>
    </row>
    <row r="8875" spans="1:7">
      <c r="A8875" t="s">
        <v>131</v>
      </c>
      <c r="B8875">
        <v>20250412</v>
      </c>
      <c r="C8875">
        <v>490114</v>
      </c>
      <c r="D8875" t="s">
        <v>6190</v>
      </c>
      <c r="E8875" t="s">
        <v>1184</v>
      </c>
      <c r="F8875">
        <v>0</v>
      </c>
      <c r="G8875">
        <v>-339149</v>
      </c>
    </row>
    <row r="8876" spans="1:7">
      <c r="A8876" t="s">
        <v>131</v>
      </c>
      <c r="B8876">
        <v>20250412</v>
      </c>
      <c r="C8876">
        <v>490114</v>
      </c>
      <c r="D8876" t="s">
        <v>6190</v>
      </c>
      <c r="E8876" t="s">
        <v>1581</v>
      </c>
      <c r="F8876">
        <v>81</v>
      </c>
      <c r="G8876">
        <v>-22080174</v>
      </c>
    </row>
    <row r="8877" spans="1:7">
      <c r="A8877" t="s">
        <v>131</v>
      </c>
      <c r="B8877">
        <v>20250412</v>
      </c>
      <c r="C8877">
        <v>490114</v>
      </c>
      <c r="D8877" t="s">
        <v>6190</v>
      </c>
      <c r="E8877" t="s">
        <v>1085</v>
      </c>
      <c r="F8877">
        <v>0</v>
      </c>
      <c r="G8877">
        <v>-2339281</v>
      </c>
    </row>
    <row r="8878" spans="1:7">
      <c r="A8878" t="s">
        <v>131</v>
      </c>
      <c r="B8878">
        <v>20250412</v>
      </c>
      <c r="C8878">
        <v>490114</v>
      </c>
      <c r="D8878" t="s">
        <v>6190</v>
      </c>
      <c r="E8878" t="s">
        <v>1194</v>
      </c>
      <c r="F8878">
        <v>0</v>
      </c>
      <c r="G8878">
        <v>-57958481</v>
      </c>
    </row>
    <row r="8879" spans="1:7">
      <c r="A8879" t="s">
        <v>131</v>
      </c>
      <c r="B8879">
        <v>20250412</v>
      </c>
      <c r="C8879">
        <v>490114</v>
      </c>
      <c r="D8879" t="s">
        <v>6190</v>
      </c>
      <c r="E8879" t="s">
        <v>1181</v>
      </c>
      <c r="F8879">
        <v>55</v>
      </c>
      <c r="G8879">
        <v>8908102</v>
      </c>
    </row>
    <row r="8880" spans="1:7">
      <c r="A8880" t="s">
        <v>131</v>
      </c>
      <c r="B8880">
        <v>20250412</v>
      </c>
      <c r="C8880">
        <v>490114</v>
      </c>
      <c r="D8880" t="s">
        <v>6190</v>
      </c>
      <c r="E8880" t="s">
        <v>1084</v>
      </c>
      <c r="F8880">
        <v>66</v>
      </c>
      <c r="G8880">
        <v>12594760</v>
      </c>
    </row>
    <row r="8881" spans="1:7">
      <c r="A8881" t="s">
        <v>131</v>
      </c>
      <c r="B8881">
        <v>20250412</v>
      </c>
      <c r="C8881">
        <v>490114</v>
      </c>
      <c r="D8881" t="s">
        <v>6190</v>
      </c>
      <c r="E8881" t="s">
        <v>1035</v>
      </c>
      <c r="F8881">
        <v>623</v>
      </c>
      <c r="G8881">
        <v>11018989</v>
      </c>
    </row>
    <row r="8882" spans="1:7">
      <c r="A8882" t="s">
        <v>131</v>
      </c>
      <c r="B8882">
        <v>20250412</v>
      </c>
      <c r="C8882">
        <v>490114</v>
      </c>
      <c r="D8882" t="s">
        <v>6190</v>
      </c>
      <c r="E8882" t="s">
        <v>1066</v>
      </c>
      <c r="F8882">
        <v>107</v>
      </c>
      <c r="G8882">
        <v>10625448</v>
      </c>
    </row>
    <row r="8883" spans="1:7">
      <c r="A8883" t="s">
        <v>131</v>
      </c>
      <c r="B8883">
        <v>20250412</v>
      </c>
      <c r="C8883">
        <v>490114</v>
      </c>
      <c r="D8883" t="s">
        <v>6190</v>
      </c>
      <c r="E8883" t="s">
        <v>1064</v>
      </c>
      <c r="F8883">
        <v>0</v>
      </c>
      <c r="G8883">
        <v>-771277</v>
      </c>
    </row>
    <row r="8884" spans="1:7">
      <c r="A8884" t="s">
        <v>131</v>
      </c>
      <c r="B8884">
        <v>20250412</v>
      </c>
      <c r="C8884">
        <v>490114</v>
      </c>
      <c r="D8884" t="s">
        <v>6190</v>
      </c>
      <c r="E8884" t="s">
        <v>1092</v>
      </c>
      <c r="F8884">
        <v>0</v>
      </c>
      <c r="G8884">
        <v>-17321958</v>
      </c>
    </row>
    <row r="8885" spans="1:7">
      <c r="A8885" t="s">
        <v>131</v>
      </c>
      <c r="B8885">
        <v>20250412</v>
      </c>
      <c r="C8885">
        <v>490114</v>
      </c>
      <c r="D8885" t="s">
        <v>6190</v>
      </c>
      <c r="E8885" t="s">
        <v>9048</v>
      </c>
      <c r="F8885">
        <v>44</v>
      </c>
      <c r="G8885">
        <v>2181590</v>
      </c>
    </row>
    <row r="8886" spans="1:7">
      <c r="A8886" t="s">
        <v>131</v>
      </c>
      <c r="B8886">
        <v>20250412</v>
      </c>
      <c r="C8886">
        <v>490114</v>
      </c>
      <c r="D8886" t="s">
        <v>6190</v>
      </c>
      <c r="E8886" t="s">
        <v>8342</v>
      </c>
      <c r="F8886">
        <v>107</v>
      </c>
      <c r="G8886">
        <v>49637509</v>
      </c>
    </row>
    <row r="8887" spans="1:7">
      <c r="A8887" t="s">
        <v>131</v>
      </c>
      <c r="B8887">
        <v>20250412</v>
      </c>
      <c r="C8887">
        <v>490114</v>
      </c>
      <c r="D8887" t="s">
        <v>6190</v>
      </c>
      <c r="E8887" t="s">
        <v>1124</v>
      </c>
      <c r="F8887">
        <v>14</v>
      </c>
      <c r="G8887">
        <v>-136033</v>
      </c>
    </row>
    <row r="8888" spans="1:7">
      <c r="A8888" t="s">
        <v>131</v>
      </c>
      <c r="B8888">
        <v>20250412</v>
      </c>
      <c r="C8888">
        <v>490114</v>
      </c>
      <c r="D8888" t="s">
        <v>6190</v>
      </c>
      <c r="E8888" t="s">
        <v>1186</v>
      </c>
      <c r="F8888">
        <v>174</v>
      </c>
      <c r="G8888">
        <v>24323833</v>
      </c>
    </row>
    <row r="8889" spans="1:7">
      <c r="A8889" t="s">
        <v>131</v>
      </c>
      <c r="B8889">
        <v>20250412</v>
      </c>
      <c r="C8889">
        <v>490114</v>
      </c>
      <c r="D8889" t="s">
        <v>6190</v>
      </c>
      <c r="E8889" t="s">
        <v>1582</v>
      </c>
      <c r="F8889">
        <v>174</v>
      </c>
      <c r="G8889">
        <v>-443600</v>
      </c>
    </row>
    <row r="8890" spans="1:7">
      <c r="A8890" t="s">
        <v>131</v>
      </c>
      <c r="B8890">
        <v>20250412</v>
      </c>
      <c r="C8890">
        <v>490114</v>
      </c>
      <c r="D8890" t="s">
        <v>6190</v>
      </c>
      <c r="E8890" t="s">
        <v>8333</v>
      </c>
      <c r="F8890">
        <v>3</v>
      </c>
      <c r="G8890">
        <v>-415</v>
      </c>
    </row>
    <row r="8891" spans="1:7">
      <c r="A8891" t="s">
        <v>131</v>
      </c>
      <c r="B8891">
        <v>20250412</v>
      </c>
      <c r="C8891">
        <v>490114</v>
      </c>
      <c r="D8891" t="s">
        <v>6190</v>
      </c>
      <c r="E8891" t="s">
        <v>1583</v>
      </c>
      <c r="F8891">
        <v>3</v>
      </c>
      <c r="G8891">
        <v>-187602</v>
      </c>
    </row>
    <row r="8892" spans="1:7">
      <c r="A8892" t="s">
        <v>131</v>
      </c>
      <c r="B8892">
        <v>20250412</v>
      </c>
      <c r="C8892">
        <v>490114</v>
      </c>
      <c r="D8892" t="s">
        <v>6190</v>
      </c>
      <c r="E8892" t="s">
        <v>1207</v>
      </c>
      <c r="F8892">
        <v>0</v>
      </c>
      <c r="G8892">
        <v>-5603</v>
      </c>
    </row>
    <row r="8893" spans="1:7">
      <c r="A8893" t="s">
        <v>131</v>
      </c>
      <c r="B8893">
        <v>20250412</v>
      </c>
      <c r="C8893">
        <v>490114</v>
      </c>
      <c r="D8893" t="s">
        <v>6190</v>
      </c>
      <c r="E8893" t="s">
        <v>8358</v>
      </c>
      <c r="F8893">
        <v>0</v>
      </c>
      <c r="G8893">
        <v>-17692027</v>
      </c>
    </row>
    <row r="8894" spans="1:7">
      <c r="A8894" t="s">
        <v>131</v>
      </c>
      <c r="B8894">
        <v>20250413</v>
      </c>
      <c r="C8894">
        <v>490114</v>
      </c>
      <c r="D8894" t="s">
        <v>6190</v>
      </c>
      <c r="E8894" t="s">
        <v>1184</v>
      </c>
      <c r="F8894">
        <v>0</v>
      </c>
      <c r="G8894">
        <v>-339149</v>
      </c>
    </row>
    <row r="8895" spans="1:7">
      <c r="A8895" t="s">
        <v>131</v>
      </c>
      <c r="B8895">
        <v>20250413</v>
      </c>
      <c r="C8895">
        <v>490114</v>
      </c>
      <c r="D8895" t="s">
        <v>6190</v>
      </c>
      <c r="E8895" t="s">
        <v>1581</v>
      </c>
      <c r="F8895">
        <v>81</v>
      </c>
      <c r="G8895">
        <v>-22080093</v>
      </c>
    </row>
    <row r="8896" spans="1:7">
      <c r="A8896" t="s">
        <v>131</v>
      </c>
      <c r="B8896">
        <v>20250413</v>
      </c>
      <c r="C8896">
        <v>490114</v>
      </c>
      <c r="D8896" t="s">
        <v>6190</v>
      </c>
      <c r="E8896" t="s">
        <v>1085</v>
      </c>
      <c r="F8896">
        <v>0</v>
      </c>
      <c r="G8896">
        <v>-2339281</v>
      </c>
    </row>
    <row r="8897" spans="1:7">
      <c r="A8897" t="s">
        <v>131</v>
      </c>
      <c r="B8897">
        <v>20250413</v>
      </c>
      <c r="C8897">
        <v>490114</v>
      </c>
      <c r="D8897" t="s">
        <v>6190</v>
      </c>
      <c r="E8897" t="s">
        <v>1194</v>
      </c>
      <c r="F8897">
        <v>0</v>
      </c>
      <c r="G8897">
        <v>-57958481</v>
      </c>
    </row>
    <row r="8898" spans="1:7">
      <c r="A8898" t="s">
        <v>131</v>
      </c>
      <c r="B8898">
        <v>20250413</v>
      </c>
      <c r="C8898">
        <v>490114</v>
      </c>
      <c r="D8898" t="s">
        <v>6190</v>
      </c>
      <c r="E8898" t="s">
        <v>1181</v>
      </c>
      <c r="F8898">
        <v>55</v>
      </c>
      <c r="G8898">
        <v>8908157</v>
      </c>
    </row>
    <row r="8899" spans="1:7">
      <c r="A8899" t="s">
        <v>131</v>
      </c>
      <c r="B8899">
        <v>20250413</v>
      </c>
      <c r="C8899">
        <v>490114</v>
      </c>
      <c r="D8899" t="s">
        <v>6190</v>
      </c>
      <c r="E8899" t="s">
        <v>1084</v>
      </c>
      <c r="F8899">
        <v>66</v>
      </c>
      <c r="G8899">
        <v>12594826</v>
      </c>
    </row>
    <row r="8900" spans="1:7">
      <c r="A8900" t="s">
        <v>131</v>
      </c>
      <c r="B8900">
        <v>20250413</v>
      </c>
      <c r="C8900">
        <v>490114</v>
      </c>
      <c r="D8900" t="s">
        <v>6190</v>
      </c>
      <c r="E8900" t="s">
        <v>1035</v>
      </c>
      <c r="F8900">
        <v>623</v>
      </c>
      <c r="G8900">
        <v>11019612</v>
      </c>
    </row>
    <row r="8901" spans="1:7">
      <c r="A8901" t="s">
        <v>131</v>
      </c>
      <c r="B8901">
        <v>20250413</v>
      </c>
      <c r="C8901">
        <v>490114</v>
      </c>
      <c r="D8901" t="s">
        <v>6190</v>
      </c>
      <c r="E8901" t="s">
        <v>1066</v>
      </c>
      <c r="F8901">
        <v>107</v>
      </c>
      <c r="G8901">
        <v>10625555</v>
      </c>
    </row>
    <row r="8902" spans="1:7">
      <c r="A8902" t="s">
        <v>131</v>
      </c>
      <c r="B8902">
        <v>20250413</v>
      </c>
      <c r="C8902">
        <v>490114</v>
      </c>
      <c r="D8902" t="s">
        <v>6190</v>
      </c>
      <c r="E8902" t="s">
        <v>1064</v>
      </c>
      <c r="F8902">
        <v>0</v>
      </c>
      <c r="G8902">
        <v>-771277</v>
      </c>
    </row>
    <row r="8903" spans="1:7">
      <c r="A8903" t="s">
        <v>131</v>
      </c>
      <c r="B8903">
        <v>20250413</v>
      </c>
      <c r="C8903">
        <v>490114</v>
      </c>
      <c r="D8903" t="s">
        <v>6190</v>
      </c>
      <c r="E8903" t="s">
        <v>1092</v>
      </c>
      <c r="F8903">
        <v>0</v>
      </c>
      <c r="G8903">
        <v>-17321958</v>
      </c>
    </row>
    <row r="8904" spans="1:7">
      <c r="A8904" t="s">
        <v>131</v>
      </c>
      <c r="B8904">
        <v>20250413</v>
      </c>
      <c r="C8904">
        <v>490114</v>
      </c>
      <c r="D8904" t="s">
        <v>6190</v>
      </c>
      <c r="E8904" t="s">
        <v>9048</v>
      </c>
      <c r="F8904">
        <v>44</v>
      </c>
      <c r="G8904">
        <v>2181634</v>
      </c>
    </row>
    <row r="8905" spans="1:7">
      <c r="A8905" t="s">
        <v>131</v>
      </c>
      <c r="B8905">
        <v>20250413</v>
      </c>
      <c r="C8905">
        <v>490114</v>
      </c>
      <c r="D8905" t="s">
        <v>6190</v>
      </c>
      <c r="E8905" t="s">
        <v>8342</v>
      </c>
      <c r="F8905">
        <v>107</v>
      </c>
      <c r="G8905">
        <v>49637616</v>
      </c>
    </row>
    <row r="8906" spans="1:7">
      <c r="A8906" t="s">
        <v>131</v>
      </c>
      <c r="B8906">
        <v>20250413</v>
      </c>
      <c r="C8906">
        <v>490114</v>
      </c>
      <c r="D8906" t="s">
        <v>6190</v>
      </c>
      <c r="E8906" t="s">
        <v>1124</v>
      </c>
      <c r="F8906">
        <v>14</v>
      </c>
      <c r="G8906">
        <v>-136019</v>
      </c>
    </row>
    <row r="8907" spans="1:7">
      <c r="A8907" t="s">
        <v>131</v>
      </c>
      <c r="B8907">
        <v>20250413</v>
      </c>
      <c r="C8907">
        <v>490114</v>
      </c>
      <c r="D8907" t="s">
        <v>6190</v>
      </c>
      <c r="E8907" t="s">
        <v>1186</v>
      </c>
      <c r="F8907">
        <v>174</v>
      </c>
      <c r="G8907">
        <v>24324007</v>
      </c>
    </row>
    <row r="8908" spans="1:7">
      <c r="A8908" t="s">
        <v>131</v>
      </c>
      <c r="B8908">
        <v>20250413</v>
      </c>
      <c r="C8908">
        <v>490114</v>
      </c>
      <c r="D8908" t="s">
        <v>6190</v>
      </c>
      <c r="E8908" t="s">
        <v>1582</v>
      </c>
      <c r="F8908">
        <v>174</v>
      </c>
      <c r="G8908">
        <v>-443426</v>
      </c>
    </row>
    <row r="8909" spans="1:7">
      <c r="A8909" t="s">
        <v>131</v>
      </c>
      <c r="B8909">
        <v>20250413</v>
      </c>
      <c r="C8909">
        <v>490114</v>
      </c>
      <c r="D8909" t="s">
        <v>6190</v>
      </c>
      <c r="E8909" t="s">
        <v>8333</v>
      </c>
      <c r="F8909">
        <v>3</v>
      </c>
      <c r="G8909">
        <v>-412</v>
      </c>
    </row>
    <row r="8910" spans="1:7">
      <c r="A8910" t="s">
        <v>131</v>
      </c>
      <c r="B8910">
        <v>20250413</v>
      </c>
      <c r="C8910">
        <v>490114</v>
      </c>
      <c r="D8910" t="s">
        <v>6190</v>
      </c>
      <c r="E8910" t="s">
        <v>1583</v>
      </c>
      <c r="F8910">
        <v>3</v>
      </c>
      <c r="G8910">
        <v>-187599</v>
      </c>
    </row>
    <row r="8911" spans="1:7">
      <c r="A8911" t="s">
        <v>131</v>
      </c>
      <c r="B8911">
        <v>20250413</v>
      </c>
      <c r="C8911">
        <v>490114</v>
      </c>
      <c r="D8911" t="s">
        <v>6190</v>
      </c>
      <c r="E8911" t="s">
        <v>1207</v>
      </c>
      <c r="F8911">
        <v>0</v>
      </c>
      <c r="G8911">
        <v>-5603</v>
      </c>
    </row>
    <row r="8912" spans="1:7">
      <c r="A8912" t="s">
        <v>131</v>
      </c>
      <c r="B8912">
        <v>20250413</v>
      </c>
      <c r="C8912">
        <v>490114</v>
      </c>
      <c r="D8912" t="s">
        <v>6190</v>
      </c>
      <c r="E8912" t="s">
        <v>8358</v>
      </c>
      <c r="F8912">
        <v>0</v>
      </c>
      <c r="G8912">
        <v>-17692027</v>
      </c>
    </row>
    <row r="8913" spans="1:7">
      <c r="A8913" t="s">
        <v>131</v>
      </c>
      <c r="B8913">
        <v>20250414</v>
      </c>
      <c r="C8913">
        <v>490114</v>
      </c>
      <c r="D8913" t="s">
        <v>6190</v>
      </c>
      <c r="E8913" t="s">
        <v>1184</v>
      </c>
      <c r="F8913">
        <v>0</v>
      </c>
      <c r="G8913">
        <v>-339149</v>
      </c>
    </row>
    <row r="8914" spans="1:7">
      <c r="A8914" t="s">
        <v>131</v>
      </c>
      <c r="B8914">
        <v>20250414</v>
      </c>
      <c r="C8914">
        <v>490114</v>
      </c>
      <c r="D8914" t="s">
        <v>6190</v>
      </c>
      <c r="E8914" t="s">
        <v>1581</v>
      </c>
      <c r="F8914">
        <v>87</v>
      </c>
      <c r="G8914">
        <v>-22080006</v>
      </c>
    </row>
    <row r="8915" spans="1:7">
      <c r="A8915" t="s">
        <v>131</v>
      </c>
      <c r="B8915">
        <v>20250414</v>
      </c>
      <c r="C8915">
        <v>490114</v>
      </c>
      <c r="D8915" t="s">
        <v>6190</v>
      </c>
      <c r="E8915" t="s">
        <v>1085</v>
      </c>
      <c r="F8915">
        <v>0</v>
      </c>
      <c r="G8915">
        <v>-2339281</v>
      </c>
    </row>
    <row r="8916" spans="1:7">
      <c r="A8916" t="s">
        <v>131</v>
      </c>
      <c r="B8916">
        <v>20250414</v>
      </c>
      <c r="C8916">
        <v>490114</v>
      </c>
      <c r="D8916" t="s">
        <v>6190</v>
      </c>
      <c r="E8916" t="s">
        <v>1194</v>
      </c>
      <c r="F8916">
        <v>0</v>
      </c>
      <c r="G8916">
        <v>-57958481</v>
      </c>
    </row>
    <row r="8917" spans="1:7">
      <c r="A8917" t="s">
        <v>131</v>
      </c>
      <c r="B8917">
        <v>20250414</v>
      </c>
      <c r="C8917">
        <v>490114</v>
      </c>
      <c r="D8917" t="s">
        <v>6190</v>
      </c>
      <c r="E8917" t="s">
        <v>1181</v>
      </c>
      <c r="F8917">
        <v>59</v>
      </c>
      <c r="G8917">
        <v>8908216</v>
      </c>
    </row>
    <row r="8918" spans="1:7">
      <c r="A8918" t="s">
        <v>131</v>
      </c>
      <c r="B8918">
        <v>20250414</v>
      </c>
      <c r="C8918">
        <v>490114</v>
      </c>
      <c r="D8918" t="s">
        <v>6190</v>
      </c>
      <c r="E8918" t="s">
        <v>1084</v>
      </c>
      <c r="F8918">
        <v>71</v>
      </c>
      <c r="G8918">
        <v>12594897</v>
      </c>
    </row>
    <row r="8919" spans="1:7">
      <c r="A8919" t="s">
        <v>131</v>
      </c>
      <c r="B8919">
        <v>20250414</v>
      </c>
      <c r="C8919">
        <v>490114</v>
      </c>
      <c r="D8919" t="s">
        <v>6190</v>
      </c>
      <c r="E8919" t="s">
        <v>1035</v>
      </c>
      <c r="F8919">
        <v>672</v>
      </c>
      <c r="G8919">
        <v>11020284</v>
      </c>
    </row>
    <row r="8920" spans="1:7">
      <c r="A8920" t="s">
        <v>131</v>
      </c>
      <c r="B8920">
        <v>20250414</v>
      </c>
      <c r="C8920">
        <v>490114</v>
      </c>
      <c r="D8920" t="s">
        <v>6190</v>
      </c>
      <c r="E8920" t="s">
        <v>1066</v>
      </c>
      <c r="F8920">
        <v>114</v>
      </c>
      <c r="G8920">
        <v>10625669</v>
      </c>
    </row>
    <row r="8921" spans="1:7">
      <c r="A8921" t="s">
        <v>131</v>
      </c>
      <c r="B8921">
        <v>20250414</v>
      </c>
      <c r="C8921">
        <v>490114</v>
      </c>
      <c r="D8921" t="s">
        <v>6190</v>
      </c>
      <c r="E8921" t="s">
        <v>1064</v>
      </c>
      <c r="F8921">
        <v>0</v>
      </c>
      <c r="G8921">
        <v>-771277</v>
      </c>
    </row>
    <row r="8922" spans="1:7">
      <c r="A8922" t="s">
        <v>131</v>
      </c>
      <c r="B8922">
        <v>20250414</v>
      </c>
      <c r="C8922">
        <v>490114</v>
      </c>
      <c r="D8922" t="s">
        <v>6190</v>
      </c>
      <c r="E8922" t="s">
        <v>1092</v>
      </c>
      <c r="F8922">
        <v>0</v>
      </c>
      <c r="G8922">
        <v>-17321958</v>
      </c>
    </row>
    <row r="8923" spans="1:7">
      <c r="A8923" t="s">
        <v>131</v>
      </c>
      <c r="B8923">
        <v>20250414</v>
      </c>
      <c r="C8923">
        <v>490114</v>
      </c>
      <c r="D8923" t="s">
        <v>6190</v>
      </c>
      <c r="E8923" t="s">
        <v>9048</v>
      </c>
      <c r="F8923">
        <v>47</v>
      </c>
      <c r="G8923">
        <v>2181681</v>
      </c>
    </row>
    <row r="8924" spans="1:7">
      <c r="A8924" t="s">
        <v>131</v>
      </c>
      <c r="B8924">
        <v>20250414</v>
      </c>
      <c r="C8924">
        <v>490114</v>
      </c>
      <c r="D8924" t="s">
        <v>6190</v>
      </c>
      <c r="E8924" t="s">
        <v>8342</v>
      </c>
      <c r="F8924">
        <v>114</v>
      </c>
      <c r="G8924">
        <v>49637730</v>
      </c>
    </row>
    <row r="8925" spans="1:7">
      <c r="A8925" t="s">
        <v>131</v>
      </c>
      <c r="B8925">
        <v>20250414</v>
      </c>
      <c r="C8925">
        <v>490114</v>
      </c>
      <c r="D8925" t="s">
        <v>6190</v>
      </c>
      <c r="E8925" t="s">
        <v>1124</v>
      </c>
      <c r="F8925">
        <v>15</v>
      </c>
      <c r="G8925">
        <v>-136004</v>
      </c>
    </row>
    <row r="8926" spans="1:7">
      <c r="A8926" t="s">
        <v>131</v>
      </c>
      <c r="B8926">
        <v>20250414</v>
      </c>
      <c r="C8926">
        <v>490114</v>
      </c>
      <c r="D8926" t="s">
        <v>6190</v>
      </c>
      <c r="E8926" t="s">
        <v>1186</v>
      </c>
      <c r="F8926">
        <v>186</v>
      </c>
      <c r="G8926">
        <v>24324193</v>
      </c>
    </row>
    <row r="8927" spans="1:7">
      <c r="A8927" t="s">
        <v>131</v>
      </c>
      <c r="B8927">
        <v>20250414</v>
      </c>
      <c r="C8927">
        <v>490114</v>
      </c>
      <c r="D8927" t="s">
        <v>6190</v>
      </c>
      <c r="E8927" t="s">
        <v>1582</v>
      </c>
      <c r="F8927">
        <v>186</v>
      </c>
      <c r="G8927">
        <v>-443240</v>
      </c>
    </row>
    <row r="8928" spans="1:7">
      <c r="A8928" t="s">
        <v>131</v>
      </c>
      <c r="B8928">
        <v>20250414</v>
      </c>
      <c r="C8928">
        <v>490114</v>
      </c>
      <c r="D8928" t="s">
        <v>6190</v>
      </c>
      <c r="E8928" t="s">
        <v>8333</v>
      </c>
      <c r="F8928">
        <v>3</v>
      </c>
      <c r="G8928">
        <v>-409</v>
      </c>
    </row>
    <row r="8929" spans="1:7">
      <c r="A8929" t="s">
        <v>131</v>
      </c>
      <c r="B8929">
        <v>20250414</v>
      </c>
      <c r="C8929">
        <v>490114</v>
      </c>
      <c r="D8929" t="s">
        <v>6190</v>
      </c>
      <c r="E8929" t="s">
        <v>1583</v>
      </c>
      <c r="F8929">
        <v>3</v>
      </c>
      <c r="G8929">
        <v>-187596</v>
      </c>
    </row>
    <row r="8930" spans="1:7">
      <c r="A8930" t="s">
        <v>131</v>
      </c>
      <c r="B8930">
        <v>20250414</v>
      </c>
      <c r="C8930">
        <v>490114</v>
      </c>
      <c r="D8930" t="s">
        <v>6190</v>
      </c>
      <c r="E8930" t="s">
        <v>1207</v>
      </c>
      <c r="F8930">
        <v>0</v>
      </c>
      <c r="G8930">
        <v>-5603</v>
      </c>
    </row>
    <row r="8931" spans="1:7">
      <c r="A8931" t="s">
        <v>131</v>
      </c>
      <c r="B8931">
        <v>20250414</v>
      </c>
      <c r="C8931">
        <v>490114</v>
      </c>
      <c r="D8931" t="s">
        <v>6190</v>
      </c>
      <c r="E8931" t="s">
        <v>8358</v>
      </c>
      <c r="F8931">
        <v>0</v>
      </c>
      <c r="G8931">
        <v>-17692027</v>
      </c>
    </row>
    <row r="8932" spans="1:7">
      <c r="A8932" t="s">
        <v>131</v>
      </c>
      <c r="B8932">
        <v>20250415</v>
      </c>
      <c r="C8932">
        <v>490114</v>
      </c>
      <c r="D8932" t="s">
        <v>6190</v>
      </c>
      <c r="E8932" t="s">
        <v>1184</v>
      </c>
      <c r="F8932">
        <v>0</v>
      </c>
      <c r="G8932">
        <v>-339149</v>
      </c>
    </row>
    <row r="8933" spans="1:7">
      <c r="A8933" t="s">
        <v>131</v>
      </c>
      <c r="B8933">
        <v>20250415</v>
      </c>
      <c r="C8933">
        <v>490114</v>
      </c>
      <c r="D8933" t="s">
        <v>6190</v>
      </c>
      <c r="E8933" t="s">
        <v>1581</v>
      </c>
      <c r="F8933">
        <v>86</v>
      </c>
      <c r="G8933">
        <v>-22079920</v>
      </c>
    </row>
    <row r="8934" spans="1:7">
      <c r="A8934" t="s">
        <v>131</v>
      </c>
      <c r="B8934">
        <v>20250415</v>
      </c>
      <c r="C8934">
        <v>490114</v>
      </c>
      <c r="D8934" t="s">
        <v>6190</v>
      </c>
      <c r="E8934" t="s">
        <v>1085</v>
      </c>
      <c r="F8934">
        <v>0</v>
      </c>
      <c r="G8934">
        <v>-2339281</v>
      </c>
    </row>
    <row r="8935" spans="1:7">
      <c r="A8935" t="s">
        <v>131</v>
      </c>
      <c r="B8935">
        <v>20250415</v>
      </c>
      <c r="C8935">
        <v>490114</v>
      </c>
      <c r="D8935" t="s">
        <v>6190</v>
      </c>
      <c r="E8935" t="s">
        <v>1194</v>
      </c>
      <c r="F8935">
        <v>0</v>
      </c>
      <c r="G8935">
        <v>-57958481</v>
      </c>
    </row>
    <row r="8936" spans="1:7">
      <c r="A8936" t="s">
        <v>131</v>
      </c>
      <c r="B8936">
        <v>20250415</v>
      </c>
      <c r="C8936">
        <v>490114</v>
      </c>
      <c r="D8936" t="s">
        <v>6190</v>
      </c>
      <c r="E8936" t="s">
        <v>1181</v>
      </c>
      <c r="F8936">
        <v>59</v>
      </c>
      <c r="G8936">
        <v>8908275</v>
      </c>
    </row>
    <row r="8937" spans="1:7">
      <c r="A8937" t="s">
        <v>131</v>
      </c>
      <c r="B8937">
        <v>20250415</v>
      </c>
      <c r="C8937">
        <v>490114</v>
      </c>
      <c r="D8937" t="s">
        <v>6190</v>
      </c>
      <c r="E8937" t="s">
        <v>1084</v>
      </c>
      <c r="F8937">
        <v>70</v>
      </c>
      <c r="G8937">
        <v>12594967</v>
      </c>
    </row>
    <row r="8938" spans="1:7">
      <c r="A8938" t="s">
        <v>131</v>
      </c>
      <c r="B8938">
        <v>20250415</v>
      </c>
      <c r="C8938">
        <v>490114</v>
      </c>
      <c r="D8938" t="s">
        <v>6190</v>
      </c>
      <c r="E8938" t="s">
        <v>1035</v>
      </c>
      <c r="F8938">
        <v>664</v>
      </c>
      <c r="G8938">
        <v>11020948</v>
      </c>
    </row>
    <row r="8939" spans="1:7">
      <c r="A8939" t="s">
        <v>131</v>
      </c>
      <c r="B8939">
        <v>20250415</v>
      </c>
      <c r="C8939">
        <v>490114</v>
      </c>
      <c r="D8939" t="s">
        <v>6190</v>
      </c>
      <c r="E8939" t="s">
        <v>1066</v>
      </c>
      <c r="F8939">
        <v>114</v>
      </c>
      <c r="G8939">
        <v>10625783</v>
      </c>
    </row>
    <row r="8940" spans="1:7">
      <c r="A8940" t="s">
        <v>131</v>
      </c>
      <c r="B8940">
        <v>20250415</v>
      </c>
      <c r="C8940">
        <v>490114</v>
      </c>
      <c r="D8940" t="s">
        <v>6190</v>
      </c>
      <c r="E8940" t="s">
        <v>1064</v>
      </c>
      <c r="F8940">
        <v>0</v>
      </c>
      <c r="G8940">
        <v>-771277</v>
      </c>
    </row>
    <row r="8941" spans="1:7">
      <c r="A8941" t="s">
        <v>131</v>
      </c>
      <c r="B8941">
        <v>20250415</v>
      </c>
      <c r="C8941">
        <v>490114</v>
      </c>
      <c r="D8941" t="s">
        <v>6190</v>
      </c>
      <c r="E8941" t="s">
        <v>1092</v>
      </c>
      <c r="F8941">
        <v>0</v>
      </c>
      <c r="G8941">
        <v>-17321958</v>
      </c>
    </row>
    <row r="8942" spans="1:7">
      <c r="A8942" t="s">
        <v>131</v>
      </c>
      <c r="B8942">
        <v>20250415</v>
      </c>
      <c r="C8942">
        <v>490114</v>
      </c>
      <c r="D8942" t="s">
        <v>6190</v>
      </c>
      <c r="E8942" t="s">
        <v>9048</v>
      </c>
      <c r="F8942">
        <v>47</v>
      </c>
      <c r="G8942">
        <v>2181728</v>
      </c>
    </row>
    <row r="8943" spans="1:7">
      <c r="A8943" t="s">
        <v>131</v>
      </c>
      <c r="B8943">
        <v>20250415</v>
      </c>
      <c r="C8943">
        <v>490114</v>
      </c>
      <c r="D8943" t="s">
        <v>6190</v>
      </c>
      <c r="E8943" t="s">
        <v>8342</v>
      </c>
      <c r="F8943">
        <v>114</v>
      </c>
      <c r="G8943">
        <v>49637844</v>
      </c>
    </row>
    <row r="8944" spans="1:7">
      <c r="A8944" t="s">
        <v>131</v>
      </c>
      <c r="B8944">
        <v>20250415</v>
      </c>
      <c r="C8944">
        <v>490114</v>
      </c>
      <c r="D8944" t="s">
        <v>6190</v>
      </c>
      <c r="E8944" t="s">
        <v>1124</v>
      </c>
      <c r="F8944">
        <v>15</v>
      </c>
      <c r="G8944">
        <v>-135989</v>
      </c>
    </row>
    <row r="8945" spans="1:7">
      <c r="A8945" t="s">
        <v>131</v>
      </c>
      <c r="B8945">
        <v>20250415</v>
      </c>
      <c r="C8945">
        <v>490114</v>
      </c>
      <c r="D8945" t="s">
        <v>6190</v>
      </c>
      <c r="E8945" t="s">
        <v>1186</v>
      </c>
      <c r="F8945">
        <v>185</v>
      </c>
      <c r="G8945">
        <v>24324378</v>
      </c>
    </row>
    <row r="8946" spans="1:7">
      <c r="A8946" t="s">
        <v>131</v>
      </c>
      <c r="B8946">
        <v>20250415</v>
      </c>
      <c r="C8946">
        <v>490114</v>
      </c>
      <c r="D8946" t="s">
        <v>6190</v>
      </c>
      <c r="E8946" t="s">
        <v>1582</v>
      </c>
      <c r="F8946">
        <v>185</v>
      </c>
      <c r="G8946">
        <v>-443055</v>
      </c>
    </row>
    <row r="8947" spans="1:7">
      <c r="A8947" t="s">
        <v>131</v>
      </c>
      <c r="B8947">
        <v>20250415</v>
      </c>
      <c r="C8947">
        <v>490114</v>
      </c>
      <c r="D8947" t="s">
        <v>6190</v>
      </c>
      <c r="E8947" t="s">
        <v>8333</v>
      </c>
      <c r="F8947">
        <v>3</v>
      </c>
      <c r="G8947">
        <v>-406</v>
      </c>
    </row>
    <row r="8948" spans="1:7">
      <c r="A8948" t="s">
        <v>131</v>
      </c>
      <c r="B8948">
        <v>20250415</v>
      </c>
      <c r="C8948">
        <v>490114</v>
      </c>
      <c r="D8948" t="s">
        <v>6190</v>
      </c>
      <c r="E8948" t="s">
        <v>1583</v>
      </c>
      <c r="F8948">
        <v>3</v>
      </c>
      <c r="G8948">
        <v>-187593</v>
      </c>
    </row>
    <row r="8949" spans="1:7">
      <c r="A8949" t="s">
        <v>131</v>
      </c>
      <c r="B8949">
        <v>20250415</v>
      </c>
      <c r="C8949">
        <v>490114</v>
      </c>
      <c r="D8949" t="s">
        <v>6190</v>
      </c>
      <c r="E8949" t="s">
        <v>1207</v>
      </c>
      <c r="F8949">
        <v>0</v>
      </c>
      <c r="G8949">
        <v>-5603</v>
      </c>
    </row>
    <row r="8950" spans="1:7">
      <c r="A8950" t="s">
        <v>131</v>
      </c>
      <c r="B8950">
        <v>20250415</v>
      </c>
      <c r="C8950">
        <v>490114</v>
      </c>
      <c r="D8950" t="s">
        <v>6190</v>
      </c>
      <c r="E8950" t="s">
        <v>8358</v>
      </c>
      <c r="F8950">
        <v>0</v>
      </c>
      <c r="G8950">
        <v>-17692027</v>
      </c>
    </row>
    <row r="8951" spans="1:7">
      <c r="A8951" t="s">
        <v>131</v>
      </c>
      <c r="B8951">
        <v>20250416</v>
      </c>
      <c r="C8951">
        <v>490114</v>
      </c>
      <c r="D8951" t="s">
        <v>6190</v>
      </c>
      <c r="E8951" t="s">
        <v>1184</v>
      </c>
      <c r="F8951">
        <v>0</v>
      </c>
      <c r="G8951">
        <v>-339149</v>
      </c>
    </row>
    <row r="8952" spans="1:7">
      <c r="A8952" t="s">
        <v>131</v>
      </c>
      <c r="B8952">
        <v>20250416</v>
      </c>
      <c r="C8952">
        <v>490114</v>
      </c>
      <c r="D8952" t="s">
        <v>6190</v>
      </c>
      <c r="E8952" t="s">
        <v>1581</v>
      </c>
      <c r="F8952">
        <v>82</v>
      </c>
      <c r="G8952">
        <v>-22079838</v>
      </c>
    </row>
    <row r="8953" spans="1:7">
      <c r="A8953" t="s">
        <v>131</v>
      </c>
      <c r="B8953">
        <v>20250416</v>
      </c>
      <c r="C8953">
        <v>490114</v>
      </c>
      <c r="D8953" t="s">
        <v>6190</v>
      </c>
      <c r="E8953" t="s">
        <v>1085</v>
      </c>
      <c r="F8953">
        <v>0</v>
      </c>
      <c r="G8953">
        <v>-2339281</v>
      </c>
    </row>
    <row r="8954" spans="1:7">
      <c r="A8954" t="s">
        <v>131</v>
      </c>
      <c r="B8954">
        <v>20250416</v>
      </c>
      <c r="C8954">
        <v>490114</v>
      </c>
      <c r="D8954" t="s">
        <v>6190</v>
      </c>
      <c r="E8954" t="s">
        <v>1194</v>
      </c>
      <c r="F8954">
        <v>0</v>
      </c>
      <c r="G8954">
        <v>-57958481</v>
      </c>
    </row>
    <row r="8955" spans="1:7">
      <c r="A8955" t="s">
        <v>131</v>
      </c>
      <c r="B8955">
        <v>20250416</v>
      </c>
      <c r="C8955">
        <v>490114</v>
      </c>
      <c r="D8955" t="s">
        <v>6190</v>
      </c>
      <c r="E8955" t="s">
        <v>1181</v>
      </c>
      <c r="F8955">
        <v>55</v>
      </c>
      <c r="G8955">
        <v>8908330</v>
      </c>
    </row>
    <row r="8956" spans="1:7">
      <c r="A8956" t="s">
        <v>131</v>
      </c>
      <c r="B8956">
        <v>20250416</v>
      </c>
      <c r="C8956">
        <v>490114</v>
      </c>
      <c r="D8956" t="s">
        <v>6190</v>
      </c>
      <c r="E8956" t="s">
        <v>1084</v>
      </c>
      <c r="F8956">
        <v>67</v>
      </c>
      <c r="G8956">
        <v>12595034</v>
      </c>
    </row>
    <row r="8957" spans="1:7">
      <c r="A8957" t="s">
        <v>131</v>
      </c>
      <c r="B8957">
        <v>20250416</v>
      </c>
      <c r="C8957">
        <v>490114</v>
      </c>
      <c r="D8957" t="s">
        <v>6190</v>
      </c>
      <c r="E8957" t="s">
        <v>1035</v>
      </c>
      <c r="F8957">
        <v>628</v>
      </c>
      <c r="G8957">
        <v>11021576</v>
      </c>
    </row>
    <row r="8958" spans="1:7">
      <c r="A8958" t="s">
        <v>131</v>
      </c>
      <c r="B8958">
        <v>20250416</v>
      </c>
      <c r="C8958">
        <v>490114</v>
      </c>
      <c r="D8958" t="s">
        <v>6190</v>
      </c>
      <c r="E8958" t="s">
        <v>1066</v>
      </c>
      <c r="F8958">
        <v>108</v>
      </c>
      <c r="G8958">
        <v>10625891</v>
      </c>
    </row>
    <row r="8959" spans="1:7">
      <c r="A8959" t="s">
        <v>131</v>
      </c>
      <c r="B8959">
        <v>20250416</v>
      </c>
      <c r="C8959">
        <v>490114</v>
      </c>
      <c r="D8959" t="s">
        <v>6190</v>
      </c>
      <c r="E8959" t="s">
        <v>1064</v>
      </c>
      <c r="F8959">
        <v>0</v>
      </c>
      <c r="G8959">
        <v>-771277</v>
      </c>
    </row>
    <row r="8960" spans="1:7">
      <c r="A8960" t="s">
        <v>131</v>
      </c>
      <c r="B8960">
        <v>20250416</v>
      </c>
      <c r="C8960">
        <v>490114</v>
      </c>
      <c r="D8960" t="s">
        <v>6190</v>
      </c>
      <c r="E8960" t="s">
        <v>1092</v>
      </c>
      <c r="F8960">
        <v>0</v>
      </c>
      <c r="G8960">
        <v>-17321958</v>
      </c>
    </row>
    <row r="8961" spans="1:7">
      <c r="A8961" t="s">
        <v>131</v>
      </c>
      <c r="B8961">
        <v>20250416</v>
      </c>
      <c r="C8961">
        <v>490114</v>
      </c>
      <c r="D8961" t="s">
        <v>6190</v>
      </c>
      <c r="E8961" t="s">
        <v>9048</v>
      </c>
      <c r="F8961">
        <v>44</v>
      </c>
      <c r="G8961">
        <v>2181772</v>
      </c>
    </row>
    <row r="8962" spans="1:7">
      <c r="A8962" t="s">
        <v>131</v>
      </c>
      <c r="B8962">
        <v>20250416</v>
      </c>
      <c r="C8962">
        <v>490114</v>
      </c>
      <c r="D8962" t="s">
        <v>6190</v>
      </c>
      <c r="E8962" t="s">
        <v>8342</v>
      </c>
      <c r="F8962">
        <v>108</v>
      </c>
      <c r="G8962">
        <v>49637952</v>
      </c>
    </row>
    <row r="8963" spans="1:7">
      <c r="A8963" t="s">
        <v>131</v>
      </c>
      <c r="B8963">
        <v>20250416</v>
      </c>
      <c r="C8963">
        <v>490114</v>
      </c>
      <c r="D8963" t="s">
        <v>6190</v>
      </c>
      <c r="E8963" t="s">
        <v>1124</v>
      </c>
      <c r="F8963">
        <v>14</v>
      </c>
      <c r="G8963">
        <v>-135975</v>
      </c>
    </row>
    <row r="8964" spans="1:7">
      <c r="A8964" t="s">
        <v>131</v>
      </c>
      <c r="B8964">
        <v>20250416</v>
      </c>
      <c r="C8964">
        <v>490114</v>
      </c>
      <c r="D8964" t="s">
        <v>6190</v>
      </c>
      <c r="E8964" t="s">
        <v>1186</v>
      </c>
      <c r="F8964">
        <v>175</v>
      </c>
      <c r="G8964">
        <v>24324553</v>
      </c>
    </row>
    <row r="8965" spans="1:7">
      <c r="A8965" t="s">
        <v>131</v>
      </c>
      <c r="B8965">
        <v>20250416</v>
      </c>
      <c r="C8965">
        <v>490114</v>
      </c>
      <c r="D8965" t="s">
        <v>6190</v>
      </c>
      <c r="E8965" t="s">
        <v>1582</v>
      </c>
      <c r="F8965">
        <v>175</v>
      </c>
      <c r="G8965">
        <v>-442880</v>
      </c>
    </row>
    <row r="8966" spans="1:7">
      <c r="A8966" t="s">
        <v>131</v>
      </c>
      <c r="B8966">
        <v>20250416</v>
      </c>
      <c r="C8966">
        <v>490114</v>
      </c>
      <c r="D8966" t="s">
        <v>6190</v>
      </c>
      <c r="E8966" t="s">
        <v>8333</v>
      </c>
      <c r="F8966">
        <v>3</v>
      </c>
      <c r="G8966">
        <v>-403</v>
      </c>
    </row>
    <row r="8967" spans="1:7">
      <c r="A8967" t="s">
        <v>131</v>
      </c>
      <c r="B8967">
        <v>20250416</v>
      </c>
      <c r="C8967">
        <v>490114</v>
      </c>
      <c r="D8967" t="s">
        <v>6190</v>
      </c>
      <c r="E8967" t="s">
        <v>1583</v>
      </c>
      <c r="F8967">
        <v>3</v>
      </c>
      <c r="G8967">
        <v>-187590</v>
      </c>
    </row>
    <row r="8968" spans="1:7">
      <c r="A8968" t="s">
        <v>131</v>
      </c>
      <c r="B8968">
        <v>20250416</v>
      </c>
      <c r="C8968">
        <v>490114</v>
      </c>
      <c r="D8968" t="s">
        <v>6190</v>
      </c>
      <c r="E8968" t="s">
        <v>1207</v>
      </c>
      <c r="F8968">
        <v>0</v>
      </c>
      <c r="G8968">
        <v>-5603</v>
      </c>
    </row>
    <row r="8969" spans="1:7">
      <c r="A8969" t="s">
        <v>131</v>
      </c>
      <c r="B8969">
        <v>20250416</v>
      </c>
      <c r="C8969">
        <v>490114</v>
      </c>
      <c r="D8969" t="s">
        <v>6190</v>
      </c>
      <c r="E8969" t="s">
        <v>8358</v>
      </c>
      <c r="F8969">
        <v>0</v>
      </c>
      <c r="G8969">
        <v>-17692027</v>
      </c>
    </row>
    <row r="8970" spans="1:7">
      <c r="A8970" t="s">
        <v>131</v>
      </c>
      <c r="B8970">
        <v>20250417</v>
      </c>
      <c r="C8970">
        <v>490114</v>
      </c>
      <c r="D8970" t="s">
        <v>6190</v>
      </c>
      <c r="E8970" t="s">
        <v>1184</v>
      </c>
      <c r="F8970">
        <v>0</v>
      </c>
      <c r="G8970">
        <v>-339149</v>
      </c>
    </row>
    <row r="8971" spans="1:7">
      <c r="A8971" t="s">
        <v>131</v>
      </c>
      <c r="B8971">
        <v>20250417</v>
      </c>
      <c r="C8971">
        <v>490114</v>
      </c>
      <c r="D8971" t="s">
        <v>6190</v>
      </c>
      <c r="E8971" t="s">
        <v>1581</v>
      </c>
      <c r="F8971">
        <v>83</v>
      </c>
      <c r="G8971">
        <v>-22079755</v>
      </c>
    </row>
    <row r="8972" spans="1:7">
      <c r="A8972" t="s">
        <v>131</v>
      </c>
      <c r="B8972">
        <v>20250417</v>
      </c>
      <c r="C8972">
        <v>490114</v>
      </c>
      <c r="D8972" t="s">
        <v>6190</v>
      </c>
      <c r="E8972" t="s">
        <v>1085</v>
      </c>
      <c r="F8972">
        <v>0</v>
      </c>
      <c r="G8972">
        <v>-2339281</v>
      </c>
    </row>
    <row r="8973" spans="1:7">
      <c r="A8973" t="s">
        <v>131</v>
      </c>
      <c r="B8973">
        <v>20250417</v>
      </c>
      <c r="C8973">
        <v>490114</v>
      </c>
      <c r="D8973" t="s">
        <v>6190</v>
      </c>
      <c r="E8973" t="s">
        <v>1194</v>
      </c>
      <c r="F8973">
        <v>0</v>
      </c>
      <c r="G8973">
        <v>-57958481</v>
      </c>
    </row>
    <row r="8974" spans="1:7">
      <c r="A8974" t="s">
        <v>131</v>
      </c>
      <c r="B8974">
        <v>20250417</v>
      </c>
      <c r="C8974">
        <v>490114</v>
      </c>
      <c r="D8974" t="s">
        <v>6190</v>
      </c>
      <c r="E8974" t="s">
        <v>1181</v>
      </c>
      <c r="F8974">
        <v>56</v>
      </c>
      <c r="G8974">
        <v>8908386</v>
      </c>
    </row>
    <row r="8975" spans="1:7">
      <c r="A8975" t="s">
        <v>131</v>
      </c>
      <c r="B8975">
        <v>20250417</v>
      </c>
      <c r="C8975">
        <v>490114</v>
      </c>
      <c r="D8975" t="s">
        <v>6190</v>
      </c>
      <c r="E8975" t="s">
        <v>1084</v>
      </c>
      <c r="F8975">
        <v>68</v>
      </c>
      <c r="G8975">
        <v>12595102</v>
      </c>
    </row>
    <row r="8976" spans="1:7">
      <c r="A8976" t="s">
        <v>131</v>
      </c>
      <c r="B8976">
        <v>20250417</v>
      </c>
      <c r="C8976">
        <v>490114</v>
      </c>
      <c r="D8976" t="s">
        <v>6190</v>
      </c>
      <c r="E8976" t="s">
        <v>1035</v>
      </c>
      <c r="F8976">
        <v>639</v>
      </c>
      <c r="G8976">
        <v>11022215</v>
      </c>
    </row>
    <row r="8977" spans="1:7">
      <c r="A8977" t="s">
        <v>131</v>
      </c>
      <c r="B8977">
        <v>20250417</v>
      </c>
      <c r="C8977">
        <v>490114</v>
      </c>
      <c r="D8977" t="s">
        <v>6190</v>
      </c>
      <c r="E8977" t="s">
        <v>1066</v>
      </c>
      <c r="F8977">
        <v>109</v>
      </c>
      <c r="G8977">
        <v>10626000</v>
      </c>
    </row>
    <row r="8978" spans="1:7">
      <c r="A8978" t="s">
        <v>131</v>
      </c>
      <c r="B8978">
        <v>20250417</v>
      </c>
      <c r="C8978">
        <v>490114</v>
      </c>
      <c r="D8978" t="s">
        <v>6190</v>
      </c>
      <c r="E8978" t="s">
        <v>1064</v>
      </c>
      <c r="F8978">
        <v>0</v>
      </c>
      <c r="G8978">
        <v>-771277</v>
      </c>
    </row>
    <row r="8979" spans="1:7">
      <c r="A8979" t="s">
        <v>131</v>
      </c>
      <c r="B8979">
        <v>20250417</v>
      </c>
      <c r="C8979">
        <v>490114</v>
      </c>
      <c r="D8979" t="s">
        <v>6190</v>
      </c>
      <c r="E8979" t="s">
        <v>1092</v>
      </c>
      <c r="F8979">
        <v>0</v>
      </c>
      <c r="G8979">
        <v>-17321958</v>
      </c>
    </row>
    <row r="8980" spans="1:7">
      <c r="A8980" t="s">
        <v>131</v>
      </c>
      <c r="B8980">
        <v>20250417</v>
      </c>
      <c r="C8980">
        <v>490114</v>
      </c>
      <c r="D8980" t="s">
        <v>6190</v>
      </c>
      <c r="E8980" t="s">
        <v>9048</v>
      </c>
      <c r="F8980">
        <v>45</v>
      </c>
      <c r="G8980">
        <v>2181817</v>
      </c>
    </row>
    <row r="8981" spans="1:7">
      <c r="A8981" t="s">
        <v>131</v>
      </c>
      <c r="B8981">
        <v>20250417</v>
      </c>
      <c r="C8981">
        <v>490114</v>
      </c>
      <c r="D8981" t="s">
        <v>6190</v>
      </c>
      <c r="E8981" t="s">
        <v>8342</v>
      </c>
      <c r="F8981">
        <v>109</v>
      </c>
      <c r="G8981">
        <v>49638061</v>
      </c>
    </row>
    <row r="8982" spans="1:7">
      <c r="A8982" t="s">
        <v>131</v>
      </c>
      <c r="B8982">
        <v>20250417</v>
      </c>
      <c r="C8982">
        <v>490114</v>
      </c>
      <c r="D8982" t="s">
        <v>6190</v>
      </c>
      <c r="E8982" t="s">
        <v>1124</v>
      </c>
      <c r="F8982">
        <v>15</v>
      </c>
      <c r="G8982">
        <v>-135960</v>
      </c>
    </row>
    <row r="8983" spans="1:7">
      <c r="A8983" t="s">
        <v>131</v>
      </c>
      <c r="B8983">
        <v>20250417</v>
      </c>
      <c r="C8983">
        <v>490114</v>
      </c>
      <c r="D8983" t="s">
        <v>6190</v>
      </c>
      <c r="E8983" t="s">
        <v>1186</v>
      </c>
      <c r="F8983">
        <v>178</v>
      </c>
      <c r="G8983">
        <v>24324731</v>
      </c>
    </row>
    <row r="8984" spans="1:7">
      <c r="A8984" t="s">
        <v>131</v>
      </c>
      <c r="B8984">
        <v>20250417</v>
      </c>
      <c r="C8984">
        <v>490114</v>
      </c>
      <c r="D8984" t="s">
        <v>6190</v>
      </c>
      <c r="E8984" t="s">
        <v>1582</v>
      </c>
      <c r="F8984">
        <v>178</v>
      </c>
      <c r="G8984">
        <v>-442702</v>
      </c>
    </row>
    <row r="8985" spans="1:7">
      <c r="A8985" t="s">
        <v>131</v>
      </c>
      <c r="B8985">
        <v>20250417</v>
      </c>
      <c r="C8985">
        <v>490114</v>
      </c>
      <c r="D8985" t="s">
        <v>6190</v>
      </c>
      <c r="E8985" t="s">
        <v>8333</v>
      </c>
      <c r="F8985">
        <v>3</v>
      </c>
      <c r="G8985">
        <v>-400</v>
      </c>
    </row>
    <row r="8986" spans="1:7">
      <c r="A8986" t="s">
        <v>131</v>
      </c>
      <c r="B8986">
        <v>20250417</v>
      </c>
      <c r="C8986">
        <v>490114</v>
      </c>
      <c r="D8986" t="s">
        <v>6190</v>
      </c>
      <c r="E8986" t="s">
        <v>1583</v>
      </c>
      <c r="F8986">
        <v>3</v>
      </c>
      <c r="G8986">
        <v>-187587</v>
      </c>
    </row>
    <row r="8987" spans="1:7">
      <c r="A8987" t="s">
        <v>131</v>
      </c>
      <c r="B8987">
        <v>20250417</v>
      </c>
      <c r="C8987">
        <v>490114</v>
      </c>
      <c r="D8987" t="s">
        <v>6190</v>
      </c>
      <c r="E8987" t="s">
        <v>1207</v>
      </c>
      <c r="F8987">
        <v>0</v>
      </c>
      <c r="G8987">
        <v>-5603</v>
      </c>
    </row>
    <row r="8988" spans="1:7">
      <c r="A8988" t="s">
        <v>131</v>
      </c>
      <c r="B8988">
        <v>20250417</v>
      </c>
      <c r="C8988">
        <v>490114</v>
      </c>
      <c r="D8988" t="s">
        <v>6190</v>
      </c>
      <c r="E8988" t="s">
        <v>8358</v>
      </c>
      <c r="F8988">
        <v>0</v>
      </c>
      <c r="G8988">
        <v>-17692027</v>
      </c>
    </row>
    <row r="8989" spans="1:7">
      <c r="A8989" t="s">
        <v>131</v>
      </c>
      <c r="B8989">
        <v>20250418</v>
      </c>
      <c r="C8989">
        <v>490114</v>
      </c>
      <c r="D8989" t="s">
        <v>6190</v>
      </c>
      <c r="E8989" t="s">
        <v>1184</v>
      </c>
      <c r="F8989">
        <v>0</v>
      </c>
      <c r="G8989">
        <v>-339149</v>
      </c>
    </row>
    <row r="8990" spans="1:7">
      <c r="A8990" t="s">
        <v>131</v>
      </c>
      <c r="B8990">
        <v>20250418</v>
      </c>
      <c r="C8990">
        <v>490114</v>
      </c>
      <c r="D8990" t="s">
        <v>6190</v>
      </c>
      <c r="E8990" t="s">
        <v>1581</v>
      </c>
      <c r="F8990">
        <v>84</v>
      </c>
      <c r="G8990">
        <v>-22079671</v>
      </c>
    </row>
    <row r="8991" spans="1:7">
      <c r="A8991" t="s">
        <v>131</v>
      </c>
      <c r="B8991">
        <v>20250418</v>
      </c>
      <c r="C8991">
        <v>490114</v>
      </c>
      <c r="D8991" t="s">
        <v>6190</v>
      </c>
      <c r="E8991" t="s">
        <v>1085</v>
      </c>
      <c r="F8991">
        <v>0</v>
      </c>
      <c r="G8991">
        <v>-2339281</v>
      </c>
    </row>
    <row r="8992" spans="1:7">
      <c r="A8992" t="s">
        <v>131</v>
      </c>
      <c r="B8992">
        <v>20250418</v>
      </c>
      <c r="C8992">
        <v>490114</v>
      </c>
      <c r="D8992" t="s">
        <v>6190</v>
      </c>
      <c r="E8992" t="s">
        <v>1194</v>
      </c>
      <c r="F8992">
        <v>0</v>
      </c>
      <c r="G8992">
        <v>-57958481</v>
      </c>
    </row>
    <row r="8993" spans="1:7">
      <c r="A8993" t="s">
        <v>131</v>
      </c>
      <c r="B8993">
        <v>20250418</v>
      </c>
      <c r="C8993">
        <v>490114</v>
      </c>
      <c r="D8993" t="s">
        <v>6190</v>
      </c>
      <c r="E8993" t="s">
        <v>1181</v>
      </c>
      <c r="F8993">
        <v>57</v>
      </c>
      <c r="G8993">
        <v>8908443</v>
      </c>
    </row>
    <row r="8994" spans="1:7">
      <c r="A8994" t="s">
        <v>131</v>
      </c>
      <c r="B8994">
        <v>20250418</v>
      </c>
      <c r="C8994">
        <v>490114</v>
      </c>
      <c r="D8994" t="s">
        <v>6190</v>
      </c>
      <c r="E8994" t="s">
        <v>1084</v>
      </c>
      <c r="F8994">
        <v>69</v>
      </c>
      <c r="G8994">
        <v>12595171</v>
      </c>
    </row>
    <row r="8995" spans="1:7">
      <c r="A8995" t="s">
        <v>131</v>
      </c>
      <c r="B8995">
        <v>20250418</v>
      </c>
      <c r="C8995">
        <v>490114</v>
      </c>
      <c r="D8995" t="s">
        <v>6190</v>
      </c>
      <c r="E8995" t="s">
        <v>1035</v>
      </c>
      <c r="F8995">
        <v>648</v>
      </c>
      <c r="G8995">
        <v>11022863</v>
      </c>
    </row>
    <row r="8996" spans="1:7">
      <c r="A8996" t="s">
        <v>131</v>
      </c>
      <c r="B8996">
        <v>20250418</v>
      </c>
      <c r="C8996">
        <v>490114</v>
      </c>
      <c r="D8996" t="s">
        <v>6190</v>
      </c>
      <c r="E8996" t="s">
        <v>1066</v>
      </c>
      <c r="F8996">
        <v>111</v>
      </c>
      <c r="G8996">
        <v>10626111</v>
      </c>
    </row>
    <row r="8997" spans="1:7">
      <c r="A8997" t="s">
        <v>131</v>
      </c>
      <c r="B8997">
        <v>20250418</v>
      </c>
      <c r="C8997">
        <v>490114</v>
      </c>
      <c r="D8997" t="s">
        <v>6190</v>
      </c>
      <c r="E8997" t="s">
        <v>1064</v>
      </c>
      <c r="F8997">
        <v>0</v>
      </c>
      <c r="G8997">
        <v>-771277</v>
      </c>
    </row>
    <row r="8998" spans="1:7">
      <c r="A8998" t="s">
        <v>131</v>
      </c>
      <c r="B8998">
        <v>20250418</v>
      </c>
      <c r="C8998">
        <v>490114</v>
      </c>
      <c r="D8998" t="s">
        <v>6190</v>
      </c>
      <c r="E8998" t="s">
        <v>1092</v>
      </c>
      <c r="F8998">
        <v>0</v>
      </c>
      <c r="G8998">
        <v>-17321958</v>
      </c>
    </row>
    <row r="8999" spans="1:7">
      <c r="A8999" t="s">
        <v>131</v>
      </c>
      <c r="B8999">
        <v>20250418</v>
      </c>
      <c r="C8999">
        <v>490114</v>
      </c>
      <c r="D8999" t="s">
        <v>6190</v>
      </c>
      <c r="E8999" t="s">
        <v>9048</v>
      </c>
      <c r="F8999">
        <v>46</v>
      </c>
      <c r="G8999">
        <v>2181863</v>
      </c>
    </row>
    <row r="9000" spans="1:7">
      <c r="A9000" t="s">
        <v>131</v>
      </c>
      <c r="B9000">
        <v>20250418</v>
      </c>
      <c r="C9000">
        <v>490114</v>
      </c>
      <c r="D9000" t="s">
        <v>6190</v>
      </c>
      <c r="E9000" t="s">
        <v>8342</v>
      </c>
      <c r="F9000">
        <v>111</v>
      </c>
      <c r="G9000">
        <v>49638172</v>
      </c>
    </row>
    <row r="9001" spans="1:7">
      <c r="A9001" t="s">
        <v>131</v>
      </c>
      <c r="B9001">
        <v>20250418</v>
      </c>
      <c r="C9001">
        <v>490114</v>
      </c>
      <c r="D9001" t="s">
        <v>6190</v>
      </c>
      <c r="E9001" t="s">
        <v>1124</v>
      </c>
      <c r="F9001">
        <v>15</v>
      </c>
      <c r="G9001">
        <v>-135945</v>
      </c>
    </row>
    <row r="9002" spans="1:7">
      <c r="A9002" t="s">
        <v>131</v>
      </c>
      <c r="B9002">
        <v>20250418</v>
      </c>
      <c r="C9002">
        <v>490114</v>
      </c>
      <c r="D9002" t="s">
        <v>6190</v>
      </c>
      <c r="E9002" t="s">
        <v>1186</v>
      </c>
      <c r="F9002">
        <v>180</v>
      </c>
      <c r="G9002">
        <v>24324911</v>
      </c>
    </row>
    <row r="9003" spans="1:7">
      <c r="A9003" t="s">
        <v>131</v>
      </c>
      <c r="B9003">
        <v>20250418</v>
      </c>
      <c r="C9003">
        <v>490114</v>
      </c>
      <c r="D9003" t="s">
        <v>6190</v>
      </c>
      <c r="E9003" t="s">
        <v>1582</v>
      </c>
      <c r="F9003">
        <v>180</v>
      </c>
      <c r="G9003">
        <v>-442522</v>
      </c>
    </row>
    <row r="9004" spans="1:7">
      <c r="A9004" t="s">
        <v>131</v>
      </c>
      <c r="B9004">
        <v>20250418</v>
      </c>
      <c r="C9004">
        <v>490114</v>
      </c>
      <c r="D9004" t="s">
        <v>6190</v>
      </c>
      <c r="E9004" t="s">
        <v>8333</v>
      </c>
      <c r="F9004">
        <v>3</v>
      </c>
      <c r="G9004">
        <v>-397</v>
      </c>
    </row>
    <row r="9005" spans="1:7">
      <c r="A9005" t="s">
        <v>131</v>
      </c>
      <c r="B9005">
        <v>20250418</v>
      </c>
      <c r="C9005">
        <v>490114</v>
      </c>
      <c r="D9005" t="s">
        <v>6190</v>
      </c>
      <c r="E9005" t="s">
        <v>1583</v>
      </c>
      <c r="F9005">
        <v>3</v>
      </c>
      <c r="G9005">
        <v>-187584</v>
      </c>
    </row>
    <row r="9006" spans="1:7">
      <c r="A9006" t="s">
        <v>131</v>
      </c>
      <c r="B9006">
        <v>20250418</v>
      </c>
      <c r="C9006">
        <v>490114</v>
      </c>
      <c r="D9006" t="s">
        <v>6190</v>
      </c>
      <c r="E9006" t="s">
        <v>1207</v>
      </c>
      <c r="F9006">
        <v>0</v>
      </c>
      <c r="G9006">
        <v>-5603</v>
      </c>
    </row>
    <row r="9007" spans="1:7">
      <c r="A9007" t="s">
        <v>131</v>
      </c>
      <c r="B9007">
        <v>20250418</v>
      </c>
      <c r="C9007">
        <v>490114</v>
      </c>
      <c r="D9007" t="s">
        <v>6190</v>
      </c>
      <c r="E9007" t="s">
        <v>8358</v>
      </c>
      <c r="F9007">
        <v>0</v>
      </c>
      <c r="G9007">
        <v>-17692027</v>
      </c>
    </row>
    <row r="9008" spans="1:7">
      <c r="A9008" t="s">
        <v>131</v>
      </c>
      <c r="B9008">
        <v>20250419</v>
      </c>
      <c r="C9008">
        <v>490114</v>
      </c>
      <c r="D9008" t="s">
        <v>6190</v>
      </c>
      <c r="E9008" t="s">
        <v>1184</v>
      </c>
      <c r="F9008">
        <v>0</v>
      </c>
      <c r="G9008">
        <v>-339149</v>
      </c>
    </row>
    <row r="9009" spans="1:7">
      <c r="A9009" t="s">
        <v>131</v>
      </c>
      <c r="B9009">
        <v>20250419</v>
      </c>
      <c r="C9009">
        <v>490114</v>
      </c>
      <c r="D9009" t="s">
        <v>6190</v>
      </c>
      <c r="E9009" t="s">
        <v>1581</v>
      </c>
      <c r="F9009">
        <v>84</v>
      </c>
      <c r="G9009">
        <v>-22079587</v>
      </c>
    </row>
    <row r="9010" spans="1:7">
      <c r="A9010" t="s">
        <v>131</v>
      </c>
      <c r="B9010">
        <v>20250419</v>
      </c>
      <c r="C9010">
        <v>490114</v>
      </c>
      <c r="D9010" t="s">
        <v>6190</v>
      </c>
      <c r="E9010" t="s">
        <v>1085</v>
      </c>
      <c r="F9010">
        <v>0</v>
      </c>
      <c r="G9010">
        <v>-2339281</v>
      </c>
    </row>
    <row r="9011" spans="1:7">
      <c r="A9011" t="s">
        <v>131</v>
      </c>
      <c r="B9011">
        <v>20250419</v>
      </c>
      <c r="C9011">
        <v>490114</v>
      </c>
      <c r="D9011" t="s">
        <v>6190</v>
      </c>
      <c r="E9011" t="s">
        <v>1194</v>
      </c>
      <c r="F9011">
        <v>0</v>
      </c>
      <c r="G9011">
        <v>-57958481</v>
      </c>
    </row>
    <row r="9012" spans="1:7">
      <c r="A9012" t="s">
        <v>131</v>
      </c>
      <c r="B9012">
        <v>20250419</v>
      </c>
      <c r="C9012">
        <v>490114</v>
      </c>
      <c r="D9012" t="s">
        <v>6190</v>
      </c>
      <c r="E9012" t="s">
        <v>1181</v>
      </c>
      <c r="F9012">
        <v>57</v>
      </c>
      <c r="G9012">
        <v>8908500</v>
      </c>
    </row>
    <row r="9013" spans="1:7">
      <c r="A9013" t="s">
        <v>131</v>
      </c>
      <c r="B9013">
        <v>20250419</v>
      </c>
      <c r="C9013">
        <v>490114</v>
      </c>
      <c r="D9013" t="s">
        <v>6190</v>
      </c>
      <c r="E9013" t="s">
        <v>1084</v>
      </c>
      <c r="F9013">
        <v>69</v>
      </c>
      <c r="G9013">
        <v>12595240</v>
      </c>
    </row>
    <row r="9014" spans="1:7">
      <c r="A9014" t="s">
        <v>131</v>
      </c>
      <c r="B9014">
        <v>20250419</v>
      </c>
      <c r="C9014">
        <v>490114</v>
      </c>
      <c r="D9014" t="s">
        <v>6190</v>
      </c>
      <c r="E9014" t="s">
        <v>1035</v>
      </c>
      <c r="F9014">
        <v>648</v>
      </c>
      <c r="G9014">
        <v>11023511</v>
      </c>
    </row>
    <row r="9015" spans="1:7">
      <c r="A9015" t="s">
        <v>131</v>
      </c>
      <c r="B9015">
        <v>20250419</v>
      </c>
      <c r="C9015">
        <v>490114</v>
      </c>
      <c r="D9015" t="s">
        <v>6190</v>
      </c>
      <c r="E9015" t="s">
        <v>1066</v>
      </c>
      <c r="F9015">
        <v>111</v>
      </c>
      <c r="G9015">
        <v>10626222</v>
      </c>
    </row>
    <row r="9016" spans="1:7">
      <c r="A9016" t="s">
        <v>131</v>
      </c>
      <c r="B9016">
        <v>20250419</v>
      </c>
      <c r="C9016">
        <v>490114</v>
      </c>
      <c r="D9016" t="s">
        <v>6190</v>
      </c>
      <c r="E9016" t="s">
        <v>1064</v>
      </c>
      <c r="F9016">
        <v>0</v>
      </c>
      <c r="G9016">
        <v>-771277</v>
      </c>
    </row>
    <row r="9017" spans="1:7">
      <c r="A9017" t="s">
        <v>131</v>
      </c>
      <c r="B9017">
        <v>20250419</v>
      </c>
      <c r="C9017">
        <v>490114</v>
      </c>
      <c r="D9017" t="s">
        <v>6190</v>
      </c>
      <c r="E9017" t="s">
        <v>1092</v>
      </c>
      <c r="F9017">
        <v>0</v>
      </c>
      <c r="G9017">
        <v>-17321958</v>
      </c>
    </row>
    <row r="9018" spans="1:7">
      <c r="A9018" t="s">
        <v>131</v>
      </c>
      <c r="B9018">
        <v>20250419</v>
      </c>
      <c r="C9018">
        <v>490114</v>
      </c>
      <c r="D9018" t="s">
        <v>6190</v>
      </c>
      <c r="E9018" t="s">
        <v>9048</v>
      </c>
      <c r="F9018">
        <v>46</v>
      </c>
      <c r="G9018">
        <v>2181909</v>
      </c>
    </row>
    <row r="9019" spans="1:7">
      <c r="A9019" t="s">
        <v>131</v>
      </c>
      <c r="B9019">
        <v>20250419</v>
      </c>
      <c r="C9019">
        <v>490114</v>
      </c>
      <c r="D9019" t="s">
        <v>6190</v>
      </c>
      <c r="E9019" t="s">
        <v>8342</v>
      </c>
      <c r="F9019">
        <v>111</v>
      </c>
      <c r="G9019">
        <v>49638283</v>
      </c>
    </row>
    <row r="9020" spans="1:7">
      <c r="A9020" t="s">
        <v>131</v>
      </c>
      <c r="B9020">
        <v>20250419</v>
      </c>
      <c r="C9020">
        <v>490114</v>
      </c>
      <c r="D9020" t="s">
        <v>6190</v>
      </c>
      <c r="E9020" t="s">
        <v>1124</v>
      </c>
      <c r="F9020">
        <v>15</v>
      </c>
      <c r="G9020">
        <v>-135930</v>
      </c>
    </row>
    <row r="9021" spans="1:7">
      <c r="A9021" t="s">
        <v>131</v>
      </c>
      <c r="B9021">
        <v>20250419</v>
      </c>
      <c r="C9021">
        <v>490114</v>
      </c>
      <c r="D9021" t="s">
        <v>6190</v>
      </c>
      <c r="E9021" t="s">
        <v>1186</v>
      </c>
      <c r="F9021">
        <v>180</v>
      </c>
      <c r="G9021">
        <v>24325091</v>
      </c>
    </row>
    <row r="9022" spans="1:7">
      <c r="A9022" t="s">
        <v>131</v>
      </c>
      <c r="B9022">
        <v>20250419</v>
      </c>
      <c r="C9022">
        <v>490114</v>
      </c>
      <c r="D9022" t="s">
        <v>6190</v>
      </c>
      <c r="E9022" t="s">
        <v>1582</v>
      </c>
      <c r="F9022">
        <v>180</v>
      </c>
      <c r="G9022">
        <v>-442342</v>
      </c>
    </row>
    <row r="9023" spans="1:7">
      <c r="A9023" t="s">
        <v>131</v>
      </c>
      <c r="B9023">
        <v>20250419</v>
      </c>
      <c r="C9023">
        <v>490114</v>
      </c>
      <c r="D9023" t="s">
        <v>6190</v>
      </c>
      <c r="E9023" t="s">
        <v>8333</v>
      </c>
      <c r="F9023">
        <v>3</v>
      </c>
      <c r="G9023">
        <v>-394</v>
      </c>
    </row>
    <row r="9024" spans="1:7">
      <c r="A9024" t="s">
        <v>131</v>
      </c>
      <c r="B9024">
        <v>20250419</v>
      </c>
      <c r="C9024">
        <v>490114</v>
      </c>
      <c r="D9024" t="s">
        <v>6190</v>
      </c>
      <c r="E9024" t="s">
        <v>1583</v>
      </c>
      <c r="F9024">
        <v>3</v>
      </c>
      <c r="G9024">
        <v>-187581</v>
      </c>
    </row>
    <row r="9025" spans="1:7">
      <c r="A9025" t="s">
        <v>131</v>
      </c>
      <c r="B9025">
        <v>20250419</v>
      </c>
      <c r="C9025">
        <v>490114</v>
      </c>
      <c r="D9025" t="s">
        <v>6190</v>
      </c>
      <c r="E9025" t="s">
        <v>1207</v>
      </c>
      <c r="F9025">
        <v>0</v>
      </c>
      <c r="G9025">
        <v>-5603</v>
      </c>
    </row>
    <row r="9026" spans="1:7">
      <c r="A9026" t="s">
        <v>131</v>
      </c>
      <c r="B9026">
        <v>20250419</v>
      </c>
      <c r="C9026">
        <v>490114</v>
      </c>
      <c r="D9026" t="s">
        <v>6190</v>
      </c>
      <c r="E9026" t="s">
        <v>8358</v>
      </c>
      <c r="F9026">
        <v>0</v>
      </c>
      <c r="G9026">
        <v>-17692027</v>
      </c>
    </row>
    <row r="9027" spans="1:7">
      <c r="A9027" t="s">
        <v>131</v>
      </c>
      <c r="B9027">
        <v>20250420</v>
      </c>
      <c r="C9027">
        <v>490114</v>
      </c>
      <c r="D9027" t="s">
        <v>6190</v>
      </c>
      <c r="E9027" t="s">
        <v>1184</v>
      </c>
      <c r="F9027">
        <v>0</v>
      </c>
      <c r="G9027">
        <v>-339149</v>
      </c>
    </row>
    <row r="9028" spans="1:7">
      <c r="A9028" t="s">
        <v>131</v>
      </c>
      <c r="B9028">
        <v>20250420</v>
      </c>
      <c r="C9028">
        <v>490114</v>
      </c>
      <c r="D9028" t="s">
        <v>6190</v>
      </c>
      <c r="E9028" t="s">
        <v>1581</v>
      </c>
      <c r="F9028">
        <v>84</v>
      </c>
      <c r="G9028">
        <v>-22079503</v>
      </c>
    </row>
    <row r="9029" spans="1:7">
      <c r="A9029" t="s">
        <v>131</v>
      </c>
      <c r="B9029">
        <v>20250420</v>
      </c>
      <c r="C9029">
        <v>490114</v>
      </c>
      <c r="D9029" t="s">
        <v>6190</v>
      </c>
      <c r="E9029" t="s">
        <v>1085</v>
      </c>
      <c r="F9029">
        <v>0</v>
      </c>
      <c r="G9029">
        <v>-2339281</v>
      </c>
    </row>
    <row r="9030" spans="1:7">
      <c r="A9030" t="s">
        <v>131</v>
      </c>
      <c r="B9030">
        <v>20250420</v>
      </c>
      <c r="C9030">
        <v>490114</v>
      </c>
      <c r="D9030" t="s">
        <v>6190</v>
      </c>
      <c r="E9030" t="s">
        <v>1194</v>
      </c>
      <c r="F9030">
        <v>0</v>
      </c>
      <c r="G9030">
        <v>-57958481</v>
      </c>
    </row>
    <row r="9031" spans="1:7">
      <c r="A9031" t="s">
        <v>131</v>
      </c>
      <c r="B9031">
        <v>20250420</v>
      </c>
      <c r="C9031">
        <v>490114</v>
      </c>
      <c r="D9031" t="s">
        <v>6190</v>
      </c>
      <c r="E9031" t="s">
        <v>1181</v>
      </c>
      <c r="F9031">
        <v>57</v>
      </c>
      <c r="G9031">
        <v>8908557</v>
      </c>
    </row>
    <row r="9032" spans="1:7">
      <c r="A9032" t="s">
        <v>131</v>
      </c>
      <c r="B9032">
        <v>20250420</v>
      </c>
      <c r="C9032">
        <v>490114</v>
      </c>
      <c r="D9032" t="s">
        <v>6190</v>
      </c>
      <c r="E9032" t="s">
        <v>1084</v>
      </c>
      <c r="F9032">
        <v>69</v>
      </c>
      <c r="G9032">
        <v>12595309</v>
      </c>
    </row>
    <row r="9033" spans="1:7">
      <c r="A9033" t="s">
        <v>131</v>
      </c>
      <c r="B9033">
        <v>20250420</v>
      </c>
      <c r="C9033">
        <v>490114</v>
      </c>
      <c r="D9033" t="s">
        <v>6190</v>
      </c>
      <c r="E9033" t="s">
        <v>1035</v>
      </c>
      <c r="F9033">
        <v>648</v>
      </c>
      <c r="G9033">
        <v>11024159</v>
      </c>
    </row>
    <row r="9034" spans="1:7">
      <c r="A9034" t="s">
        <v>131</v>
      </c>
      <c r="B9034">
        <v>20250420</v>
      </c>
      <c r="C9034">
        <v>490114</v>
      </c>
      <c r="D9034" t="s">
        <v>6190</v>
      </c>
      <c r="E9034" t="s">
        <v>1066</v>
      </c>
      <c r="F9034">
        <v>111</v>
      </c>
      <c r="G9034">
        <v>10626333</v>
      </c>
    </row>
    <row r="9035" spans="1:7">
      <c r="A9035" t="s">
        <v>131</v>
      </c>
      <c r="B9035">
        <v>20250420</v>
      </c>
      <c r="C9035">
        <v>490114</v>
      </c>
      <c r="D9035" t="s">
        <v>6190</v>
      </c>
      <c r="E9035" t="s">
        <v>1064</v>
      </c>
      <c r="F9035">
        <v>0</v>
      </c>
      <c r="G9035">
        <v>-771277</v>
      </c>
    </row>
    <row r="9036" spans="1:7">
      <c r="A9036" t="s">
        <v>131</v>
      </c>
      <c r="B9036">
        <v>20250420</v>
      </c>
      <c r="C9036">
        <v>490114</v>
      </c>
      <c r="D9036" t="s">
        <v>6190</v>
      </c>
      <c r="E9036" t="s">
        <v>1092</v>
      </c>
      <c r="F9036">
        <v>0</v>
      </c>
      <c r="G9036">
        <v>-17321958</v>
      </c>
    </row>
    <row r="9037" spans="1:7">
      <c r="A9037" t="s">
        <v>131</v>
      </c>
      <c r="B9037">
        <v>20250420</v>
      </c>
      <c r="C9037">
        <v>490114</v>
      </c>
      <c r="D9037" t="s">
        <v>6190</v>
      </c>
      <c r="E9037" t="s">
        <v>9048</v>
      </c>
      <c r="F9037">
        <v>46</v>
      </c>
      <c r="G9037">
        <v>2181955</v>
      </c>
    </row>
    <row r="9038" spans="1:7">
      <c r="A9038" t="s">
        <v>131</v>
      </c>
      <c r="B9038">
        <v>20250420</v>
      </c>
      <c r="C9038">
        <v>490114</v>
      </c>
      <c r="D9038" t="s">
        <v>6190</v>
      </c>
      <c r="E9038" t="s">
        <v>8342</v>
      </c>
      <c r="F9038">
        <v>111</v>
      </c>
      <c r="G9038">
        <v>49638394</v>
      </c>
    </row>
    <row r="9039" spans="1:7">
      <c r="A9039" t="s">
        <v>131</v>
      </c>
      <c r="B9039">
        <v>20250420</v>
      </c>
      <c r="C9039">
        <v>490114</v>
      </c>
      <c r="D9039" t="s">
        <v>6190</v>
      </c>
      <c r="E9039" t="s">
        <v>1124</v>
      </c>
      <c r="F9039">
        <v>15</v>
      </c>
      <c r="G9039">
        <v>-135915</v>
      </c>
    </row>
    <row r="9040" spans="1:7">
      <c r="A9040" t="s">
        <v>131</v>
      </c>
      <c r="B9040">
        <v>20250420</v>
      </c>
      <c r="C9040">
        <v>490114</v>
      </c>
      <c r="D9040" t="s">
        <v>6190</v>
      </c>
      <c r="E9040" t="s">
        <v>1186</v>
      </c>
      <c r="F9040">
        <v>180</v>
      </c>
      <c r="G9040">
        <v>24325271</v>
      </c>
    </row>
    <row r="9041" spans="1:7">
      <c r="A9041" t="s">
        <v>131</v>
      </c>
      <c r="B9041">
        <v>20250420</v>
      </c>
      <c r="C9041">
        <v>490114</v>
      </c>
      <c r="D9041" t="s">
        <v>6190</v>
      </c>
      <c r="E9041" t="s">
        <v>1582</v>
      </c>
      <c r="F9041">
        <v>180</v>
      </c>
      <c r="G9041">
        <v>-442162</v>
      </c>
    </row>
    <row r="9042" spans="1:7">
      <c r="A9042" t="s">
        <v>131</v>
      </c>
      <c r="B9042">
        <v>20250420</v>
      </c>
      <c r="C9042">
        <v>490114</v>
      </c>
      <c r="D9042" t="s">
        <v>6190</v>
      </c>
      <c r="E9042" t="s">
        <v>8333</v>
      </c>
      <c r="F9042">
        <v>3</v>
      </c>
      <c r="G9042">
        <v>-391</v>
      </c>
    </row>
    <row r="9043" spans="1:7">
      <c r="A9043" t="s">
        <v>131</v>
      </c>
      <c r="B9043">
        <v>20250420</v>
      </c>
      <c r="C9043">
        <v>490114</v>
      </c>
      <c r="D9043" t="s">
        <v>6190</v>
      </c>
      <c r="E9043" t="s">
        <v>1583</v>
      </c>
      <c r="F9043">
        <v>3</v>
      </c>
      <c r="G9043">
        <v>-187578</v>
      </c>
    </row>
    <row r="9044" spans="1:7">
      <c r="A9044" t="s">
        <v>131</v>
      </c>
      <c r="B9044">
        <v>20250420</v>
      </c>
      <c r="C9044">
        <v>490114</v>
      </c>
      <c r="D9044" t="s">
        <v>6190</v>
      </c>
      <c r="E9044" t="s">
        <v>1207</v>
      </c>
      <c r="F9044">
        <v>0</v>
      </c>
      <c r="G9044">
        <v>-5603</v>
      </c>
    </row>
    <row r="9045" spans="1:7">
      <c r="A9045" t="s">
        <v>131</v>
      </c>
      <c r="B9045">
        <v>20250420</v>
      </c>
      <c r="C9045">
        <v>490114</v>
      </c>
      <c r="D9045" t="s">
        <v>6190</v>
      </c>
      <c r="E9045" t="s">
        <v>8358</v>
      </c>
      <c r="F9045">
        <v>0</v>
      </c>
      <c r="G9045">
        <v>-17692027</v>
      </c>
    </row>
    <row r="9046" spans="1:7">
      <c r="A9046" t="s">
        <v>131</v>
      </c>
      <c r="B9046">
        <v>20250421</v>
      </c>
      <c r="C9046">
        <v>490114</v>
      </c>
      <c r="D9046" t="s">
        <v>6190</v>
      </c>
      <c r="E9046" t="s">
        <v>1184</v>
      </c>
      <c r="F9046">
        <v>0</v>
      </c>
      <c r="G9046">
        <v>-339149</v>
      </c>
    </row>
    <row r="9047" spans="1:7">
      <c r="A9047" t="s">
        <v>131</v>
      </c>
      <c r="B9047">
        <v>20250421</v>
      </c>
      <c r="C9047">
        <v>490114</v>
      </c>
      <c r="D9047" t="s">
        <v>6190</v>
      </c>
      <c r="E9047" t="s">
        <v>1581</v>
      </c>
      <c r="F9047">
        <v>84</v>
      </c>
      <c r="G9047">
        <v>-22079419</v>
      </c>
    </row>
    <row r="9048" spans="1:7">
      <c r="A9048" t="s">
        <v>131</v>
      </c>
      <c r="B9048">
        <v>20250421</v>
      </c>
      <c r="C9048">
        <v>490114</v>
      </c>
      <c r="D9048" t="s">
        <v>6190</v>
      </c>
      <c r="E9048" t="s">
        <v>1085</v>
      </c>
      <c r="F9048">
        <v>0</v>
      </c>
      <c r="G9048">
        <v>-2339281</v>
      </c>
    </row>
    <row r="9049" spans="1:7">
      <c r="A9049" t="s">
        <v>131</v>
      </c>
      <c r="B9049">
        <v>20250421</v>
      </c>
      <c r="C9049">
        <v>490114</v>
      </c>
      <c r="D9049" t="s">
        <v>6190</v>
      </c>
      <c r="E9049" t="s">
        <v>1194</v>
      </c>
      <c r="F9049">
        <v>0</v>
      </c>
      <c r="G9049">
        <v>-57958481</v>
      </c>
    </row>
    <row r="9050" spans="1:7">
      <c r="A9050" t="s">
        <v>131</v>
      </c>
      <c r="B9050">
        <v>20250421</v>
      </c>
      <c r="C9050">
        <v>490114</v>
      </c>
      <c r="D9050" t="s">
        <v>6190</v>
      </c>
      <c r="E9050" t="s">
        <v>1181</v>
      </c>
      <c r="F9050">
        <v>57</v>
      </c>
      <c r="G9050">
        <v>8908614</v>
      </c>
    </row>
    <row r="9051" spans="1:7">
      <c r="A9051" t="s">
        <v>131</v>
      </c>
      <c r="B9051">
        <v>20250421</v>
      </c>
      <c r="C9051">
        <v>490114</v>
      </c>
      <c r="D9051" t="s">
        <v>6190</v>
      </c>
      <c r="E9051" t="s">
        <v>1084</v>
      </c>
      <c r="F9051">
        <v>69</v>
      </c>
      <c r="G9051">
        <v>12595378</v>
      </c>
    </row>
    <row r="9052" spans="1:7">
      <c r="A9052" t="s">
        <v>131</v>
      </c>
      <c r="B9052">
        <v>20250421</v>
      </c>
      <c r="C9052">
        <v>490114</v>
      </c>
      <c r="D9052" t="s">
        <v>6190</v>
      </c>
      <c r="E9052" t="s">
        <v>1035</v>
      </c>
      <c r="F9052">
        <v>649</v>
      </c>
      <c r="G9052">
        <v>11024808</v>
      </c>
    </row>
    <row r="9053" spans="1:7">
      <c r="A9053" t="s">
        <v>131</v>
      </c>
      <c r="B9053">
        <v>20250421</v>
      </c>
      <c r="C9053">
        <v>490114</v>
      </c>
      <c r="D9053" t="s">
        <v>6190</v>
      </c>
      <c r="E9053" t="s">
        <v>1066</v>
      </c>
      <c r="F9053">
        <v>111</v>
      </c>
      <c r="G9053">
        <v>10626444</v>
      </c>
    </row>
    <row r="9054" spans="1:7">
      <c r="A9054" t="s">
        <v>131</v>
      </c>
      <c r="B9054">
        <v>20250421</v>
      </c>
      <c r="C9054">
        <v>490114</v>
      </c>
      <c r="D9054" t="s">
        <v>6190</v>
      </c>
      <c r="E9054" t="s">
        <v>1064</v>
      </c>
      <c r="F9054">
        <v>0</v>
      </c>
      <c r="G9054">
        <v>-771277</v>
      </c>
    </row>
    <row r="9055" spans="1:7">
      <c r="A9055" t="s">
        <v>131</v>
      </c>
      <c r="B9055">
        <v>20250421</v>
      </c>
      <c r="C9055">
        <v>490114</v>
      </c>
      <c r="D9055" t="s">
        <v>6190</v>
      </c>
      <c r="E9055" t="s">
        <v>1092</v>
      </c>
      <c r="F9055">
        <v>0</v>
      </c>
      <c r="G9055">
        <v>-17321958</v>
      </c>
    </row>
    <row r="9056" spans="1:7">
      <c r="A9056" t="s">
        <v>131</v>
      </c>
      <c r="B9056">
        <v>20250421</v>
      </c>
      <c r="C9056">
        <v>490114</v>
      </c>
      <c r="D9056" t="s">
        <v>6190</v>
      </c>
      <c r="E9056" t="s">
        <v>9048</v>
      </c>
      <c r="F9056">
        <v>46</v>
      </c>
      <c r="G9056">
        <v>2182001</v>
      </c>
    </row>
    <row r="9057" spans="1:7">
      <c r="A9057" t="s">
        <v>131</v>
      </c>
      <c r="B9057">
        <v>20250421</v>
      </c>
      <c r="C9057">
        <v>490114</v>
      </c>
      <c r="D9057" t="s">
        <v>6190</v>
      </c>
      <c r="E9057" t="s">
        <v>8342</v>
      </c>
      <c r="F9057">
        <v>111</v>
      </c>
      <c r="G9057">
        <v>49638505</v>
      </c>
    </row>
    <row r="9058" spans="1:7">
      <c r="A9058" t="s">
        <v>131</v>
      </c>
      <c r="B9058">
        <v>20250421</v>
      </c>
      <c r="C9058">
        <v>490114</v>
      </c>
      <c r="D9058" t="s">
        <v>6190</v>
      </c>
      <c r="E9058" t="s">
        <v>1124</v>
      </c>
      <c r="F9058">
        <v>15</v>
      </c>
      <c r="G9058">
        <v>-135900</v>
      </c>
    </row>
    <row r="9059" spans="1:7">
      <c r="A9059" t="s">
        <v>131</v>
      </c>
      <c r="B9059">
        <v>20250421</v>
      </c>
      <c r="C9059">
        <v>490114</v>
      </c>
      <c r="D9059" t="s">
        <v>6190</v>
      </c>
      <c r="E9059" t="s">
        <v>1186</v>
      </c>
      <c r="F9059">
        <v>181</v>
      </c>
      <c r="G9059">
        <v>24325452</v>
      </c>
    </row>
    <row r="9060" spans="1:7">
      <c r="A9060" t="s">
        <v>131</v>
      </c>
      <c r="B9060">
        <v>20250421</v>
      </c>
      <c r="C9060">
        <v>490114</v>
      </c>
      <c r="D9060" t="s">
        <v>6190</v>
      </c>
      <c r="E9060" t="s">
        <v>1582</v>
      </c>
      <c r="F9060">
        <v>181</v>
      </c>
      <c r="G9060">
        <v>-441981</v>
      </c>
    </row>
    <row r="9061" spans="1:7">
      <c r="A9061" t="s">
        <v>131</v>
      </c>
      <c r="B9061">
        <v>20250421</v>
      </c>
      <c r="C9061">
        <v>490114</v>
      </c>
      <c r="D9061" t="s">
        <v>6190</v>
      </c>
      <c r="E9061" t="s">
        <v>8333</v>
      </c>
      <c r="F9061">
        <v>3</v>
      </c>
      <c r="G9061">
        <v>-388</v>
      </c>
    </row>
    <row r="9062" spans="1:7">
      <c r="A9062" t="s">
        <v>131</v>
      </c>
      <c r="B9062">
        <v>20250421</v>
      </c>
      <c r="C9062">
        <v>490114</v>
      </c>
      <c r="D9062" t="s">
        <v>6190</v>
      </c>
      <c r="E9062" t="s">
        <v>1583</v>
      </c>
      <c r="F9062">
        <v>3</v>
      </c>
      <c r="G9062">
        <v>-187575</v>
      </c>
    </row>
    <row r="9063" spans="1:7">
      <c r="A9063" t="s">
        <v>131</v>
      </c>
      <c r="B9063">
        <v>20250421</v>
      </c>
      <c r="C9063">
        <v>490114</v>
      </c>
      <c r="D9063" t="s">
        <v>6190</v>
      </c>
      <c r="E9063" t="s">
        <v>1207</v>
      </c>
      <c r="F9063">
        <v>0</v>
      </c>
      <c r="G9063">
        <v>-5603</v>
      </c>
    </row>
    <row r="9064" spans="1:7">
      <c r="A9064" t="s">
        <v>131</v>
      </c>
      <c r="B9064">
        <v>20250421</v>
      </c>
      <c r="C9064">
        <v>490114</v>
      </c>
      <c r="D9064" t="s">
        <v>6190</v>
      </c>
      <c r="E9064" t="s">
        <v>8358</v>
      </c>
      <c r="F9064">
        <v>0</v>
      </c>
      <c r="G9064">
        <v>-17692027</v>
      </c>
    </row>
    <row r="9065" spans="1:7">
      <c r="A9065" t="s">
        <v>131</v>
      </c>
      <c r="B9065">
        <v>20250422</v>
      </c>
      <c r="C9065">
        <v>490114</v>
      </c>
      <c r="D9065" t="s">
        <v>6190</v>
      </c>
      <c r="E9065" t="s">
        <v>1184</v>
      </c>
      <c r="F9065">
        <v>0</v>
      </c>
      <c r="G9065">
        <v>-339149</v>
      </c>
    </row>
    <row r="9066" spans="1:7">
      <c r="A9066" t="s">
        <v>131</v>
      </c>
      <c r="B9066">
        <v>20250422</v>
      </c>
      <c r="C9066">
        <v>490114</v>
      </c>
      <c r="D9066" t="s">
        <v>6190</v>
      </c>
      <c r="E9066" t="s">
        <v>1581</v>
      </c>
      <c r="F9066">
        <v>84</v>
      </c>
      <c r="G9066">
        <v>-22079335</v>
      </c>
    </row>
    <row r="9067" spans="1:7">
      <c r="A9067" t="s">
        <v>131</v>
      </c>
      <c r="B9067">
        <v>20250422</v>
      </c>
      <c r="C9067">
        <v>490114</v>
      </c>
      <c r="D9067" t="s">
        <v>6190</v>
      </c>
      <c r="E9067" t="s">
        <v>1085</v>
      </c>
      <c r="F9067">
        <v>0</v>
      </c>
      <c r="G9067">
        <v>-2339281</v>
      </c>
    </row>
    <row r="9068" spans="1:7">
      <c r="A9068" t="s">
        <v>131</v>
      </c>
      <c r="B9068">
        <v>20250422</v>
      </c>
      <c r="C9068">
        <v>490114</v>
      </c>
      <c r="D9068" t="s">
        <v>6190</v>
      </c>
      <c r="E9068" t="s">
        <v>1194</v>
      </c>
      <c r="F9068">
        <v>0</v>
      </c>
      <c r="G9068">
        <v>-57958481</v>
      </c>
    </row>
    <row r="9069" spans="1:7">
      <c r="A9069" t="s">
        <v>131</v>
      </c>
      <c r="B9069">
        <v>20250422</v>
      </c>
      <c r="C9069">
        <v>490114</v>
      </c>
      <c r="D9069" t="s">
        <v>6190</v>
      </c>
      <c r="E9069" t="s">
        <v>1181</v>
      </c>
      <c r="F9069">
        <v>57</v>
      </c>
      <c r="G9069">
        <v>8908671</v>
      </c>
    </row>
    <row r="9070" spans="1:7">
      <c r="A9070" t="s">
        <v>131</v>
      </c>
      <c r="B9070">
        <v>20250422</v>
      </c>
      <c r="C9070">
        <v>490114</v>
      </c>
      <c r="D9070" t="s">
        <v>6190</v>
      </c>
      <c r="E9070" t="s">
        <v>1084</v>
      </c>
      <c r="F9070">
        <v>69</v>
      </c>
      <c r="G9070">
        <v>12595447</v>
      </c>
    </row>
    <row r="9071" spans="1:7">
      <c r="A9071" t="s">
        <v>131</v>
      </c>
      <c r="B9071">
        <v>20250422</v>
      </c>
      <c r="C9071">
        <v>490114</v>
      </c>
      <c r="D9071" t="s">
        <v>6190</v>
      </c>
      <c r="E9071" t="s">
        <v>1035</v>
      </c>
      <c r="F9071">
        <v>647</v>
      </c>
      <c r="G9071">
        <v>11025455</v>
      </c>
    </row>
    <row r="9072" spans="1:7">
      <c r="A9072" t="s">
        <v>131</v>
      </c>
      <c r="B9072">
        <v>20250422</v>
      </c>
      <c r="C9072">
        <v>490114</v>
      </c>
      <c r="D9072" t="s">
        <v>6190</v>
      </c>
      <c r="E9072" t="s">
        <v>1066</v>
      </c>
      <c r="F9072">
        <v>111</v>
      </c>
      <c r="G9072">
        <v>10626555</v>
      </c>
    </row>
    <row r="9073" spans="1:7">
      <c r="A9073" t="s">
        <v>131</v>
      </c>
      <c r="B9073">
        <v>20250422</v>
      </c>
      <c r="C9073">
        <v>490114</v>
      </c>
      <c r="D9073" t="s">
        <v>6190</v>
      </c>
      <c r="E9073" t="s">
        <v>1064</v>
      </c>
      <c r="F9073">
        <v>0</v>
      </c>
      <c r="G9073">
        <v>-771277</v>
      </c>
    </row>
    <row r="9074" spans="1:7">
      <c r="A9074" t="s">
        <v>131</v>
      </c>
      <c r="B9074">
        <v>20250422</v>
      </c>
      <c r="C9074">
        <v>490114</v>
      </c>
      <c r="D9074" t="s">
        <v>6190</v>
      </c>
      <c r="E9074" t="s">
        <v>1092</v>
      </c>
      <c r="F9074">
        <v>0</v>
      </c>
      <c r="G9074">
        <v>-17321958</v>
      </c>
    </row>
    <row r="9075" spans="1:7">
      <c r="A9075" t="s">
        <v>131</v>
      </c>
      <c r="B9075">
        <v>20250422</v>
      </c>
      <c r="C9075">
        <v>490114</v>
      </c>
      <c r="D9075" t="s">
        <v>6190</v>
      </c>
      <c r="E9075" t="s">
        <v>9048</v>
      </c>
      <c r="F9075">
        <v>46</v>
      </c>
      <c r="G9075">
        <v>2182047</v>
      </c>
    </row>
    <row r="9076" spans="1:7">
      <c r="A9076" t="s">
        <v>131</v>
      </c>
      <c r="B9076">
        <v>20250422</v>
      </c>
      <c r="C9076">
        <v>490114</v>
      </c>
      <c r="D9076" t="s">
        <v>6190</v>
      </c>
      <c r="E9076" t="s">
        <v>8342</v>
      </c>
      <c r="F9076">
        <v>111</v>
      </c>
      <c r="G9076">
        <v>49638616</v>
      </c>
    </row>
    <row r="9077" spans="1:7">
      <c r="A9077" t="s">
        <v>131</v>
      </c>
      <c r="B9077">
        <v>20250422</v>
      </c>
      <c r="C9077">
        <v>490114</v>
      </c>
      <c r="D9077" t="s">
        <v>6190</v>
      </c>
      <c r="E9077" t="s">
        <v>1124</v>
      </c>
      <c r="F9077">
        <v>15</v>
      </c>
      <c r="G9077">
        <v>-135885</v>
      </c>
    </row>
    <row r="9078" spans="1:7">
      <c r="A9078" t="s">
        <v>131</v>
      </c>
      <c r="B9078">
        <v>20250422</v>
      </c>
      <c r="C9078">
        <v>490114</v>
      </c>
      <c r="D9078" t="s">
        <v>6190</v>
      </c>
      <c r="E9078" t="s">
        <v>1186</v>
      </c>
      <c r="F9078">
        <v>180</v>
      </c>
      <c r="G9078">
        <v>24325632</v>
      </c>
    </row>
    <row r="9079" spans="1:7">
      <c r="A9079" t="s">
        <v>131</v>
      </c>
      <c r="B9079">
        <v>20250422</v>
      </c>
      <c r="C9079">
        <v>490114</v>
      </c>
      <c r="D9079" t="s">
        <v>6190</v>
      </c>
      <c r="E9079" t="s">
        <v>1582</v>
      </c>
      <c r="F9079">
        <v>180</v>
      </c>
      <c r="G9079">
        <v>-441801</v>
      </c>
    </row>
    <row r="9080" spans="1:7">
      <c r="A9080" t="s">
        <v>131</v>
      </c>
      <c r="B9080">
        <v>20250422</v>
      </c>
      <c r="C9080">
        <v>490114</v>
      </c>
      <c r="D9080" t="s">
        <v>6190</v>
      </c>
      <c r="E9080" t="s">
        <v>8333</v>
      </c>
      <c r="F9080">
        <v>3</v>
      </c>
      <c r="G9080">
        <v>-385</v>
      </c>
    </row>
    <row r="9081" spans="1:7">
      <c r="A9081" t="s">
        <v>131</v>
      </c>
      <c r="B9081">
        <v>20250422</v>
      </c>
      <c r="C9081">
        <v>490114</v>
      </c>
      <c r="D9081" t="s">
        <v>6190</v>
      </c>
      <c r="E9081" t="s">
        <v>1583</v>
      </c>
      <c r="F9081">
        <v>3</v>
      </c>
      <c r="G9081">
        <v>-187572</v>
      </c>
    </row>
    <row r="9082" spans="1:7">
      <c r="A9082" t="s">
        <v>131</v>
      </c>
      <c r="B9082">
        <v>20250422</v>
      </c>
      <c r="C9082">
        <v>490114</v>
      </c>
      <c r="D9082" t="s">
        <v>6190</v>
      </c>
      <c r="E9082" t="s">
        <v>1207</v>
      </c>
      <c r="F9082">
        <v>0</v>
      </c>
      <c r="G9082">
        <v>-5603</v>
      </c>
    </row>
    <row r="9083" spans="1:7">
      <c r="A9083" t="s">
        <v>131</v>
      </c>
      <c r="B9083">
        <v>20250422</v>
      </c>
      <c r="C9083">
        <v>490114</v>
      </c>
      <c r="D9083" t="s">
        <v>6190</v>
      </c>
      <c r="E9083" t="s">
        <v>8358</v>
      </c>
      <c r="F9083">
        <v>0</v>
      </c>
      <c r="G9083">
        <v>-17692027</v>
      </c>
    </row>
    <row r="9084" spans="1:7">
      <c r="A9084" t="s">
        <v>131</v>
      </c>
      <c r="B9084">
        <v>20250423</v>
      </c>
      <c r="C9084">
        <v>490114</v>
      </c>
      <c r="D9084" t="s">
        <v>6190</v>
      </c>
      <c r="E9084" t="s">
        <v>1184</v>
      </c>
      <c r="F9084">
        <v>0</v>
      </c>
      <c r="G9084">
        <v>-339149</v>
      </c>
    </row>
    <row r="9085" spans="1:7">
      <c r="A9085" t="s">
        <v>131</v>
      </c>
      <c r="B9085">
        <v>20250423</v>
      </c>
      <c r="C9085">
        <v>490114</v>
      </c>
      <c r="D9085" t="s">
        <v>6190</v>
      </c>
      <c r="E9085" t="s">
        <v>1581</v>
      </c>
      <c r="F9085">
        <v>85</v>
      </c>
      <c r="G9085">
        <v>-22079250</v>
      </c>
    </row>
    <row r="9086" spans="1:7">
      <c r="A9086" t="s">
        <v>131</v>
      </c>
      <c r="B9086">
        <v>20250423</v>
      </c>
      <c r="C9086">
        <v>490114</v>
      </c>
      <c r="D9086" t="s">
        <v>6190</v>
      </c>
      <c r="E9086" t="s">
        <v>1085</v>
      </c>
      <c r="F9086">
        <v>0</v>
      </c>
      <c r="G9086">
        <v>-2339281</v>
      </c>
    </row>
    <row r="9087" spans="1:7">
      <c r="A9087" t="s">
        <v>131</v>
      </c>
      <c r="B9087">
        <v>20250423</v>
      </c>
      <c r="C9087">
        <v>490114</v>
      </c>
      <c r="D9087" t="s">
        <v>6190</v>
      </c>
      <c r="E9087" t="s">
        <v>1194</v>
      </c>
      <c r="F9087">
        <v>0</v>
      </c>
      <c r="G9087">
        <v>-57958481</v>
      </c>
    </row>
    <row r="9088" spans="1:7">
      <c r="A9088" t="s">
        <v>131</v>
      </c>
      <c r="B9088">
        <v>20250423</v>
      </c>
      <c r="C9088">
        <v>490114</v>
      </c>
      <c r="D9088" t="s">
        <v>6190</v>
      </c>
      <c r="E9088" t="s">
        <v>1181</v>
      </c>
      <c r="F9088">
        <v>58</v>
      </c>
      <c r="G9088">
        <v>8908729</v>
      </c>
    </row>
    <row r="9089" spans="1:7">
      <c r="A9089" t="s">
        <v>131</v>
      </c>
      <c r="B9089">
        <v>20250423</v>
      </c>
      <c r="C9089">
        <v>490114</v>
      </c>
      <c r="D9089" t="s">
        <v>6190</v>
      </c>
      <c r="E9089" t="s">
        <v>1084</v>
      </c>
      <c r="F9089">
        <v>69</v>
      </c>
      <c r="G9089">
        <v>12595516</v>
      </c>
    </row>
    <row r="9090" spans="1:7">
      <c r="A9090" t="s">
        <v>131</v>
      </c>
      <c r="B9090">
        <v>20250423</v>
      </c>
      <c r="C9090">
        <v>490114</v>
      </c>
      <c r="D9090" t="s">
        <v>6190</v>
      </c>
      <c r="E9090" t="s">
        <v>1035</v>
      </c>
      <c r="F9090">
        <v>652</v>
      </c>
      <c r="G9090">
        <v>11026107</v>
      </c>
    </row>
    <row r="9091" spans="1:7">
      <c r="A9091" t="s">
        <v>131</v>
      </c>
      <c r="B9091">
        <v>20250423</v>
      </c>
      <c r="C9091">
        <v>490114</v>
      </c>
      <c r="D9091" t="s">
        <v>6190</v>
      </c>
      <c r="E9091" t="s">
        <v>1066</v>
      </c>
      <c r="F9091">
        <v>112</v>
      </c>
      <c r="G9091">
        <v>10626667</v>
      </c>
    </row>
    <row r="9092" spans="1:7">
      <c r="A9092" t="s">
        <v>131</v>
      </c>
      <c r="B9092">
        <v>20250423</v>
      </c>
      <c r="C9092">
        <v>490114</v>
      </c>
      <c r="D9092" t="s">
        <v>6190</v>
      </c>
      <c r="E9092" t="s">
        <v>1064</v>
      </c>
      <c r="F9092">
        <v>0</v>
      </c>
      <c r="G9092">
        <v>-771277</v>
      </c>
    </row>
    <row r="9093" spans="1:7">
      <c r="A9093" t="s">
        <v>131</v>
      </c>
      <c r="B9093">
        <v>20250423</v>
      </c>
      <c r="C9093">
        <v>490114</v>
      </c>
      <c r="D9093" t="s">
        <v>6190</v>
      </c>
      <c r="E9093" t="s">
        <v>1092</v>
      </c>
      <c r="F9093">
        <v>0</v>
      </c>
      <c r="G9093">
        <v>-17321958</v>
      </c>
    </row>
    <row r="9094" spans="1:7">
      <c r="A9094" t="s">
        <v>131</v>
      </c>
      <c r="B9094">
        <v>20250423</v>
      </c>
      <c r="C9094">
        <v>490114</v>
      </c>
      <c r="D9094" t="s">
        <v>6190</v>
      </c>
      <c r="E9094" t="s">
        <v>9048</v>
      </c>
      <c r="F9094">
        <v>46</v>
      </c>
      <c r="G9094">
        <v>2182093</v>
      </c>
    </row>
    <row r="9095" spans="1:7">
      <c r="A9095" t="s">
        <v>131</v>
      </c>
      <c r="B9095">
        <v>20250423</v>
      </c>
      <c r="C9095">
        <v>490114</v>
      </c>
      <c r="D9095" t="s">
        <v>6190</v>
      </c>
      <c r="E9095" t="s">
        <v>8342</v>
      </c>
      <c r="F9095">
        <v>112</v>
      </c>
      <c r="G9095">
        <v>49638728</v>
      </c>
    </row>
    <row r="9096" spans="1:7">
      <c r="A9096" t="s">
        <v>131</v>
      </c>
      <c r="B9096">
        <v>20250423</v>
      </c>
      <c r="C9096">
        <v>490114</v>
      </c>
      <c r="D9096" t="s">
        <v>6190</v>
      </c>
      <c r="E9096" t="s">
        <v>1124</v>
      </c>
      <c r="F9096">
        <v>15</v>
      </c>
      <c r="G9096">
        <v>-135870</v>
      </c>
    </row>
    <row r="9097" spans="1:7">
      <c r="A9097" t="s">
        <v>131</v>
      </c>
      <c r="B9097">
        <v>20250423</v>
      </c>
      <c r="C9097">
        <v>490114</v>
      </c>
      <c r="D9097" t="s">
        <v>6190</v>
      </c>
      <c r="E9097" t="s">
        <v>1186</v>
      </c>
      <c r="F9097">
        <v>182</v>
      </c>
      <c r="G9097">
        <v>24325814</v>
      </c>
    </row>
    <row r="9098" spans="1:7">
      <c r="A9098" t="s">
        <v>131</v>
      </c>
      <c r="B9098">
        <v>20250423</v>
      </c>
      <c r="C9098">
        <v>490114</v>
      </c>
      <c r="D9098" t="s">
        <v>6190</v>
      </c>
      <c r="E9098" t="s">
        <v>1582</v>
      </c>
      <c r="F9098">
        <v>182</v>
      </c>
      <c r="G9098">
        <v>-441619</v>
      </c>
    </row>
    <row r="9099" spans="1:7">
      <c r="A9099" t="s">
        <v>131</v>
      </c>
      <c r="B9099">
        <v>20250423</v>
      </c>
      <c r="C9099">
        <v>490114</v>
      </c>
      <c r="D9099" t="s">
        <v>6190</v>
      </c>
      <c r="E9099" t="s">
        <v>8333</v>
      </c>
      <c r="F9099">
        <v>3</v>
      </c>
      <c r="G9099">
        <v>-382</v>
      </c>
    </row>
    <row r="9100" spans="1:7">
      <c r="A9100" t="s">
        <v>131</v>
      </c>
      <c r="B9100">
        <v>20250423</v>
      </c>
      <c r="C9100">
        <v>490114</v>
      </c>
      <c r="D9100" t="s">
        <v>6190</v>
      </c>
      <c r="E9100" t="s">
        <v>1583</v>
      </c>
      <c r="F9100">
        <v>3</v>
      </c>
      <c r="G9100">
        <v>-187569</v>
      </c>
    </row>
    <row r="9101" spans="1:7">
      <c r="A9101" t="s">
        <v>131</v>
      </c>
      <c r="B9101">
        <v>20250423</v>
      </c>
      <c r="C9101">
        <v>490114</v>
      </c>
      <c r="D9101" t="s">
        <v>6190</v>
      </c>
      <c r="E9101" t="s">
        <v>1207</v>
      </c>
      <c r="F9101">
        <v>0</v>
      </c>
      <c r="G9101">
        <v>-5603</v>
      </c>
    </row>
    <row r="9102" spans="1:7">
      <c r="A9102" t="s">
        <v>131</v>
      </c>
      <c r="B9102">
        <v>20250423</v>
      </c>
      <c r="C9102">
        <v>490114</v>
      </c>
      <c r="D9102" t="s">
        <v>6190</v>
      </c>
      <c r="E9102" t="s">
        <v>8358</v>
      </c>
      <c r="F9102">
        <v>0</v>
      </c>
      <c r="G9102">
        <v>-17692027</v>
      </c>
    </row>
    <row r="9103" spans="1:7">
      <c r="A9103" t="s">
        <v>131</v>
      </c>
      <c r="B9103">
        <v>20250424</v>
      </c>
      <c r="C9103">
        <v>490114</v>
      </c>
      <c r="D9103" t="s">
        <v>6190</v>
      </c>
      <c r="E9103" t="s">
        <v>1184</v>
      </c>
      <c r="F9103">
        <v>0</v>
      </c>
      <c r="G9103">
        <v>-339149</v>
      </c>
    </row>
    <row r="9104" spans="1:7">
      <c r="A9104" t="s">
        <v>131</v>
      </c>
      <c r="B9104">
        <v>20250424</v>
      </c>
      <c r="C9104">
        <v>490114</v>
      </c>
      <c r="D9104" t="s">
        <v>6190</v>
      </c>
      <c r="E9104" t="s">
        <v>1581</v>
      </c>
      <c r="F9104">
        <v>84</v>
      </c>
      <c r="G9104">
        <v>-22079166</v>
      </c>
    </row>
    <row r="9105" spans="1:7">
      <c r="A9105" t="s">
        <v>131</v>
      </c>
      <c r="B9105">
        <v>20250424</v>
      </c>
      <c r="C9105">
        <v>490114</v>
      </c>
      <c r="D9105" t="s">
        <v>6190</v>
      </c>
      <c r="E9105" t="s">
        <v>1085</v>
      </c>
      <c r="F9105">
        <v>0</v>
      </c>
      <c r="G9105">
        <v>-2339281</v>
      </c>
    </row>
    <row r="9106" spans="1:7">
      <c r="A9106" t="s">
        <v>131</v>
      </c>
      <c r="B9106">
        <v>20250424</v>
      </c>
      <c r="C9106">
        <v>490114</v>
      </c>
      <c r="D9106" t="s">
        <v>6190</v>
      </c>
      <c r="E9106" t="s">
        <v>1194</v>
      </c>
      <c r="F9106">
        <v>0</v>
      </c>
      <c r="G9106">
        <v>-57958481</v>
      </c>
    </row>
    <row r="9107" spans="1:7">
      <c r="A9107" t="s">
        <v>131</v>
      </c>
      <c r="B9107">
        <v>20250424</v>
      </c>
      <c r="C9107">
        <v>490114</v>
      </c>
      <c r="D9107" t="s">
        <v>6190</v>
      </c>
      <c r="E9107" t="s">
        <v>1181</v>
      </c>
      <c r="F9107">
        <v>57</v>
      </c>
      <c r="G9107">
        <v>8908786</v>
      </c>
    </row>
    <row r="9108" spans="1:7">
      <c r="A9108" t="s">
        <v>131</v>
      </c>
      <c r="B9108">
        <v>20250424</v>
      </c>
      <c r="C9108">
        <v>490114</v>
      </c>
      <c r="D9108" t="s">
        <v>6190</v>
      </c>
      <c r="E9108" t="s">
        <v>1084</v>
      </c>
      <c r="F9108">
        <v>69</v>
      </c>
      <c r="G9108">
        <v>12595585</v>
      </c>
    </row>
    <row r="9109" spans="1:7">
      <c r="A9109" t="s">
        <v>131</v>
      </c>
      <c r="B9109">
        <v>20250424</v>
      </c>
      <c r="C9109">
        <v>490114</v>
      </c>
      <c r="D9109" t="s">
        <v>6190</v>
      </c>
      <c r="E9109" t="s">
        <v>1035</v>
      </c>
      <c r="F9109">
        <v>650</v>
      </c>
      <c r="G9109">
        <v>11026757</v>
      </c>
    </row>
    <row r="9110" spans="1:7">
      <c r="A9110" t="s">
        <v>131</v>
      </c>
      <c r="B9110">
        <v>20250424</v>
      </c>
      <c r="C9110">
        <v>490114</v>
      </c>
      <c r="D9110" t="s">
        <v>6190</v>
      </c>
      <c r="E9110" t="s">
        <v>1066</v>
      </c>
      <c r="F9110">
        <v>111</v>
      </c>
      <c r="G9110">
        <v>10626778</v>
      </c>
    </row>
    <row r="9111" spans="1:7">
      <c r="A9111" t="s">
        <v>131</v>
      </c>
      <c r="B9111">
        <v>20250424</v>
      </c>
      <c r="C9111">
        <v>490114</v>
      </c>
      <c r="D9111" t="s">
        <v>6190</v>
      </c>
      <c r="E9111" t="s">
        <v>1064</v>
      </c>
      <c r="F9111">
        <v>0</v>
      </c>
      <c r="G9111">
        <v>-771277</v>
      </c>
    </row>
    <row r="9112" spans="1:7">
      <c r="A9112" t="s">
        <v>131</v>
      </c>
      <c r="B9112">
        <v>20250424</v>
      </c>
      <c r="C9112">
        <v>490114</v>
      </c>
      <c r="D9112" t="s">
        <v>6190</v>
      </c>
      <c r="E9112" t="s">
        <v>1092</v>
      </c>
      <c r="F9112">
        <v>0</v>
      </c>
      <c r="G9112">
        <v>-17321958</v>
      </c>
    </row>
    <row r="9113" spans="1:7">
      <c r="A9113" t="s">
        <v>131</v>
      </c>
      <c r="B9113">
        <v>20250424</v>
      </c>
      <c r="C9113">
        <v>490114</v>
      </c>
      <c r="D9113" t="s">
        <v>6190</v>
      </c>
      <c r="E9113" t="s">
        <v>9048</v>
      </c>
      <c r="F9113">
        <v>46</v>
      </c>
      <c r="G9113">
        <v>2182139</v>
      </c>
    </row>
    <row r="9114" spans="1:7">
      <c r="A9114" t="s">
        <v>131</v>
      </c>
      <c r="B9114">
        <v>20250424</v>
      </c>
      <c r="C9114">
        <v>490114</v>
      </c>
      <c r="D9114" t="s">
        <v>6190</v>
      </c>
      <c r="E9114" t="s">
        <v>8342</v>
      </c>
      <c r="F9114">
        <v>111</v>
      </c>
      <c r="G9114">
        <v>49638839</v>
      </c>
    </row>
    <row r="9115" spans="1:7">
      <c r="A9115" t="s">
        <v>131</v>
      </c>
      <c r="B9115">
        <v>20250424</v>
      </c>
      <c r="C9115">
        <v>490114</v>
      </c>
      <c r="D9115" t="s">
        <v>6190</v>
      </c>
      <c r="E9115" t="s">
        <v>1124</v>
      </c>
      <c r="F9115">
        <v>15</v>
      </c>
      <c r="G9115">
        <v>-135855</v>
      </c>
    </row>
    <row r="9116" spans="1:7">
      <c r="A9116" t="s">
        <v>131</v>
      </c>
      <c r="B9116">
        <v>20250424</v>
      </c>
      <c r="C9116">
        <v>490114</v>
      </c>
      <c r="D9116" t="s">
        <v>6190</v>
      </c>
      <c r="E9116" t="s">
        <v>1186</v>
      </c>
      <c r="F9116">
        <v>181</v>
      </c>
      <c r="G9116">
        <v>24325995</v>
      </c>
    </row>
    <row r="9117" spans="1:7">
      <c r="A9117" t="s">
        <v>131</v>
      </c>
      <c r="B9117">
        <v>20250424</v>
      </c>
      <c r="C9117">
        <v>490114</v>
      </c>
      <c r="D9117" t="s">
        <v>6190</v>
      </c>
      <c r="E9117" t="s">
        <v>1582</v>
      </c>
      <c r="F9117">
        <v>181</v>
      </c>
      <c r="G9117">
        <v>-441438</v>
      </c>
    </row>
    <row r="9118" spans="1:7">
      <c r="A9118" t="s">
        <v>131</v>
      </c>
      <c r="B9118">
        <v>20250424</v>
      </c>
      <c r="C9118">
        <v>490114</v>
      </c>
      <c r="D9118" t="s">
        <v>6190</v>
      </c>
      <c r="E9118" t="s">
        <v>8333</v>
      </c>
      <c r="F9118">
        <v>3</v>
      </c>
      <c r="G9118">
        <v>-379</v>
      </c>
    </row>
    <row r="9119" spans="1:7">
      <c r="A9119" t="s">
        <v>131</v>
      </c>
      <c r="B9119">
        <v>20250424</v>
      </c>
      <c r="C9119">
        <v>490114</v>
      </c>
      <c r="D9119" t="s">
        <v>6190</v>
      </c>
      <c r="E9119" t="s">
        <v>1583</v>
      </c>
      <c r="F9119">
        <v>3</v>
      </c>
      <c r="G9119">
        <v>-187566</v>
      </c>
    </row>
    <row r="9120" spans="1:7">
      <c r="A9120" t="s">
        <v>131</v>
      </c>
      <c r="B9120">
        <v>20250424</v>
      </c>
      <c r="C9120">
        <v>490114</v>
      </c>
      <c r="D9120" t="s">
        <v>6190</v>
      </c>
      <c r="E9120" t="s">
        <v>1207</v>
      </c>
      <c r="F9120">
        <v>0</v>
      </c>
      <c r="G9120">
        <v>-5603</v>
      </c>
    </row>
    <row r="9121" spans="1:7">
      <c r="A9121" t="s">
        <v>131</v>
      </c>
      <c r="B9121">
        <v>20250424</v>
      </c>
      <c r="C9121">
        <v>490114</v>
      </c>
      <c r="D9121" t="s">
        <v>6190</v>
      </c>
      <c r="E9121" t="s">
        <v>8358</v>
      </c>
      <c r="F9121">
        <v>0</v>
      </c>
      <c r="G9121">
        <v>-17692027</v>
      </c>
    </row>
    <row r="9122" spans="1:7">
      <c r="A9122" t="s">
        <v>131</v>
      </c>
      <c r="B9122">
        <v>20250425</v>
      </c>
      <c r="C9122">
        <v>490114</v>
      </c>
      <c r="D9122" t="s">
        <v>6190</v>
      </c>
      <c r="E9122" t="s">
        <v>1184</v>
      </c>
      <c r="F9122">
        <v>0</v>
      </c>
      <c r="G9122">
        <v>-339149</v>
      </c>
    </row>
    <row r="9123" spans="1:7">
      <c r="A9123" t="s">
        <v>131</v>
      </c>
      <c r="B9123">
        <v>20250425</v>
      </c>
      <c r="C9123">
        <v>490114</v>
      </c>
      <c r="D9123" t="s">
        <v>6190</v>
      </c>
      <c r="E9123" t="s">
        <v>1581</v>
      </c>
      <c r="F9123">
        <v>86</v>
      </c>
      <c r="G9123">
        <v>-22079080</v>
      </c>
    </row>
    <row r="9124" spans="1:7">
      <c r="A9124" t="s">
        <v>131</v>
      </c>
      <c r="B9124">
        <v>20250425</v>
      </c>
      <c r="C9124">
        <v>490114</v>
      </c>
      <c r="D9124" t="s">
        <v>6190</v>
      </c>
      <c r="E9124" t="s">
        <v>1085</v>
      </c>
      <c r="F9124">
        <v>0</v>
      </c>
      <c r="G9124">
        <v>-2339281</v>
      </c>
    </row>
    <row r="9125" spans="1:7">
      <c r="A9125" t="s">
        <v>131</v>
      </c>
      <c r="B9125">
        <v>20250425</v>
      </c>
      <c r="C9125">
        <v>490114</v>
      </c>
      <c r="D9125" t="s">
        <v>6190</v>
      </c>
      <c r="E9125" t="s">
        <v>1194</v>
      </c>
      <c r="F9125">
        <v>0</v>
      </c>
      <c r="G9125">
        <v>-57958481</v>
      </c>
    </row>
    <row r="9126" spans="1:7">
      <c r="A9126" t="s">
        <v>131</v>
      </c>
      <c r="B9126">
        <v>20250425</v>
      </c>
      <c r="C9126">
        <v>490114</v>
      </c>
      <c r="D9126" t="s">
        <v>6190</v>
      </c>
      <c r="E9126" t="s">
        <v>1181</v>
      </c>
      <c r="F9126">
        <v>59</v>
      </c>
      <c r="G9126">
        <v>8908845</v>
      </c>
    </row>
    <row r="9127" spans="1:7">
      <c r="A9127" t="s">
        <v>131</v>
      </c>
      <c r="B9127">
        <v>20250425</v>
      </c>
      <c r="C9127">
        <v>490114</v>
      </c>
      <c r="D9127" t="s">
        <v>6190</v>
      </c>
      <c r="E9127" t="s">
        <v>1084</v>
      </c>
      <c r="F9127">
        <v>70</v>
      </c>
      <c r="G9127">
        <v>12595655</v>
      </c>
    </row>
    <row r="9128" spans="1:7">
      <c r="A9128" t="s">
        <v>131</v>
      </c>
      <c r="B9128">
        <v>20250425</v>
      </c>
      <c r="C9128">
        <v>490114</v>
      </c>
      <c r="D9128" t="s">
        <v>6190</v>
      </c>
      <c r="E9128" t="s">
        <v>1035</v>
      </c>
      <c r="F9128">
        <v>662</v>
      </c>
      <c r="G9128">
        <v>11027419</v>
      </c>
    </row>
    <row r="9129" spans="1:7">
      <c r="A9129" t="s">
        <v>131</v>
      </c>
      <c r="B9129">
        <v>20250425</v>
      </c>
      <c r="C9129">
        <v>490114</v>
      </c>
      <c r="D9129" t="s">
        <v>6190</v>
      </c>
      <c r="E9129" t="s">
        <v>1066</v>
      </c>
      <c r="F9129">
        <v>114</v>
      </c>
      <c r="G9129">
        <v>10626892</v>
      </c>
    </row>
    <row r="9130" spans="1:7">
      <c r="A9130" t="s">
        <v>131</v>
      </c>
      <c r="B9130">
        <v>20250425</v>
      </c>
      <c r="C9130">
        <v>490114</v>
      </c>
      <c r="D9130" t="s">
        <v>6190</v>
      </c>
      <c r="E9130" t="s">
        <v>1064</v>
      </c>
      <c r="F9130">
        <v>0</v>
      </c>
      <c r="G9130">
        <v>-771277</v>
      </c>
    </row>
    <row r="9131" spans="1:7">
      <c r="A9131" t="s">
        <v>131</v>
      </c>
      <c r="B9131">
        <v>20250425</v>
      </c>
      <c r="C9131">
        <v>490114</v>
      </c>
      <c r="D9131" t="s">
        <v>6190</v>
      </c>
      <c r="E9131" t="s">
        <v>1092</v>
      </c>
      <c r="F9131">
        <v>0</v>
      </c>
      <c r="G9131">
        <v>-17321958</v>
      </c>
    </row>
    <row r="9132" spans="1:7">
      <c r="A9132" t="s">
        <v>131</v>
      </c>
      <c r="B9132">
        <v>20250425</v>
      </c>
      <c r="C9132">
        <v>490114</v>
      </c>
      <c r="D9132" t="s">
        <v>6190</v>
      </c>
      <c r="E9132" t="s">
        <v>9048</v>
      </c>
      <c r="F9132">
        <v>47</v>
      </c>
      <c r="G9132">
        <v>2182186</v>
      </c>
    </row>
    <row r="9133" spans="1:7">
      <c r="A9133" t="s">
        <v>131</v>
      </c>
      <c r="B9133">
        <v>20250425</v>
      </c>
      <c r="C9133">
        <v>490114</v>
      </c>
      <c r="D9133" t="s">
        <v>6190</v>
      </c>
      <c r="E9133" t="s">
        <v>8342</v>
      </c>
      <c r="F9133">
        <v>114</v>
      </c>
      <c r="G9133">
        <v>49638953</v>
      </c>
    </row>
    <row r="9134" spans="1:7">
      <c r="A9134" t="s">
        <v>131</v>
      </c>
      <c r="B9134">
        <v>20250425</v>
      </c>
      <c r="C9134">
        <v>490114</v>
      </c>
      <c r="D9134" t="s">
        <v>6190</v>
      </c>
      <c r="E9134" t="s">
        <v>1124</v>
      </c>
      <c r="F9134">
        <v>15</v>
      </c>
      <c r="G9134">
        <v>-135840</v>
      </c>
    </row>
    <row r="9135" spans="1:7">
      <c r="A9135" t="s">
        <v>131</v>
      </c>
      <c r="B9135">
        <v>20250425</v>
      </c>
      <c r="C9135">
        <v>490114</v>
      </c>
      <c r="D9135" t="s">
        <v>6190</v>
      </c>
      <c r="E9135" t="s">
        <v>1186</v>
      </c>
      <c r="F9135">
        <v>185</v>
      </c>
      <c r="G9135">
        <v>24326180</v>
      </c>
    </row>
    <row r="9136" spans="1:7">
      <c r="A9136" t="s">
        <v>131</v>
      </c>
      <c r="B9136">
        <v>20250425</v>
      </c>
      <c r="C9136">
        <v>490114</v>
      </c>
      <c r="D9136" t="s">
        <v>6190</v>
      </c>
      <c r="E9136" t="s">
        <v>1582</v>
      </c>
      <c r="F9136">
        <v>185</v>
      </c>
      <c r="G9136">
        <v>-441253</v>
      </c>
    </row>
    <row r="9137" spans="1:7">
      <c r="A9137" t="s">
        <v>131</v>
      </c>
      <c r="B9137">
        <v>20250425</v>
      </c>
      <c r="C9137">
        <v>490114</v>
      </c>
      <c r="D9137" t="s">
        <v>6190</v>
      </c>
      <c r="E9137" t="s">
        <v>8333</v>
      </c>
      <c r="F9137">
        <v>3</v>
      </c>
      <c r="G9137">
        <v>-376</v>
      </c>
    </row>
    <row r="9138" spans="1:7">
      <c r="A9138" t="s">
        <v>131</v>
      </c>
      <c r="B9138">
        <v>20250425</v>
      </c>
      <c r="C9138">
        <v>490114</v>
      </c>
      <c r="D9138" t="s">
        <v>6190</v>
      </c>
      <c r="E9138" t="s">
        <v>1583</v>
      </c>
      <c r="F9138">
        <v>3</v>
      </c>
      <c r="G9138">
        <v>-187563</v>
      </c>
    </row>
    <row r="9139" spans="1:7">
      <c r="A9139" t="s">
        <v>131</v>
      </c>
      <c r="B9139">
        <v>20250425</v>
      </c>
      <c r="C9139">
        <v>490114</v>
      </c>
      <c r="D9139" t="s">
        <v>6190</v>
      </c>
      <c r="E9139" t="s">
        <v>1207</v>
      </c>
      <c r="F9139">
        <v>0</v>
      </c>
      <c r="G9139">
        <v>-5603</v>
      </c>
    </row>
    <row r="9140" spans="1:7">
      <c r="A9140" t="s">
        <v>131</v>
      </c>
      <c r="B9140">
        <v>20250425</v>
      </c>
      <c r="C9140">
        <v>490114</v>
      </c>
      <c r="D9140" t="s">
        <v>6190</v>
      </c>
      <c r="E9140" t="s">
        <v>8358</v>
      </c>
      <c r="F9140">
        <v>0</v>
      </c>
      <c r="G9140">
        <v>-17692027</v>
      </c>
    </row>
    <row r="9141" spans="1:7">
      <c r="A9141" t="s">
        <v>131</v>
      </c>
      <c r="B9141">
        <v>20250426</v>
      </c>
      <c r="C9141">
        <v>490114</v>
      </c>
      <c r="D9141" t="s">
        <v>6190</v>
      </c>
      <c r="E9141" t="s">
        <v>1184</v>
      </c>
      <c r="F9141">
        <v>0</v>
      </c>
      <c r="G9141">
        <v>-339149</v>
      </c>
    </row>
    <row r="9142" spans="1:7">
      <c r="A9142" t="s">
        <v>131</v>
      </c>
      <c r="B9142">
        <v>20250426</v>
      </c>
      <c r="C9142">
        <v>490114</v>
      </c>
      <c r="D9142" t="s">
        <v>6190</v>
      </c>
      <c r="E9142" t="s">
        <v>1581</v>
      </c>
      <c r="F9142">
        <v>86</v>
      </c>
      <c r="G9142">
        <v>-22078994</v>
      </c>
    </row>
    <row r="9143" spans="1:7">
      <c r="A9143" t="s">
        <v>131</v>
      </c>
      <c r="B9143">
        <v>20250426</v>
      </c>
      <c r="C9143">
        <v>490114</v>
      </c>
      <c r="D9143" t="s">
        <v>6190</v>
      </c>
      <c r="E9143" t="s">
        <v>1085</v>
      </c>
      <c r="F9143">
        <v>0</v>
      </c>
      <c r="G9143">
        <v>-2339281</v>
      </c>
    </row>
    <row r="9144" spans="1:7">
      <c r="A9144" t="s">
        <v>131</v>
      </c>
      <c r="B9144">
        <v>20250426</v>
      </c>
      <c r="C9144">
        <v>490114</v>
      </c>
      <c r="D9144" t="s">
        <v>6190</v>
      </c>
      <c r="E9144" t="s">
        <v>1194</v>
      </c>
      <c r="F9144">
        <v>0</v>
      </c>
      <c r="G9144">
        <v>-57958481</v>
      </c>
    </row>
    <row r="9145" spans="1:7">
      <c r="A9145" t="s">
        <v>131</v>
      </c>
      <c r="B9145">
        <v>20250426</v>
      </c>
      <c r="C9145">
        <v>490114</v>
      </c>
      <c r="D9145" t="s">
        <v>6190</v>
      </c>
      <c r="E9145" t="s">
        <v>1181</v>
      </c>
      <c r="F9145">
        <v>59</v>
      </c>
      <c r="G9145">
        <v>8908904</v>
      </c>
    </row>
    <row r="9146" spans="1:7">
      <c r="A9146" t="s">
        <v>131</v>
      </c>
      <c r="B9146">
        <v>20250426</v>
      </c>
      <c r="C9146">
        <v>490114</v>
      </c>
      <c r="D9146" t="s">
        <v>6190</v>
      </c>
      <c r="E9146" t="s">
        <v>1084</v>
      </c>
      <c r="F9146">
        <v>70</v>
      </c>
      <c r="G9146">
        <v>12595725</v>
      </c>
    </row>
    <row r="9147" spans="1:7">
      <c r="A9147" t="s">
        <v>131</v>
      </c>
      <c r="B9147">
        <v>20250426</v>
      </c>
      <c r="C9147">
        <v>490114</v>
      </c>
      <c r="D9147" t="s">
        <v>6190</v>
      </c>
      <c r="E9147" t="s">
        <v>1035</v>
      </c>
      <c r="F9147">
        <v>662</v>
      </c>
      <c r="G9147">
        <v>11028081</v>
      </c>
    </row>
    <row r="9148" spans="1:7">
      <c r="A9148" t="s">
        <v>131</v>
      </c>
      <c r="B9148">
        <v>20250426</v>
      </c>
      <c r="C9148">
        <v>490114</v>
      </c>
      <c r="D9148" t="s">
        <v>6190</v>
      </c>
      <c r="E9148" t="s">
        <v>1066</v>
      </c>
      <c r="F9148">
        <v>114</v>
      </c>
      <c r="G9148">
        <v>10627006</v>
      </c>
    </row>
    <row r="9149" spans="1:7">
      <c r="A9149" t="s">
        <v>131</v>
      </c>
      <c r="B9149">
        <v>20250426</v>
      </c>
      <c r="C9149">
        <v>490114</v>
      </c>
      <c r="D9149" t="s">
        <v>6190</v>
      </c>
      <c r="E9149" t="s">
        <v>1064</v>
      </c>
      <c r="F9149">
        <v>0</v>
      </c>
      <c r="G9149">
        <v>-771277</v>
      </c>
    </row>
    <row r="9150" spans="1:7">
      <c r="A9150" t="s">
        <v>131</v>
      </c>
      <c r="B9150">
        <v>20250426</v>
      </c>
      <c r="C9150">
        <v>490114</v>
      </c>
      <c r="D9150" t="s">
        <v>6190</v>
      </c>
      <c r="E9150" t="s">
        <v>1092</v>
      </c>
      <c r="F9150">
        <v>0</v>
      </c>
      <c r="G9150">
        <v>-17321958</v>
      </c>
    </row>
    <row r="9151" spans="1:7">
      <c r="A9151" t="s">
        <v>131</v>
      </c>
      <c r="B9151">
        <v>20250426</v>
      </c>
      <c r="C9151">
        <v>490114</v>
      </c>
      <c r="D9151" t="s">
        <v>6190</v>
      </c>
      <c r="E9151" t="s">
        <v>9048</v>
      </c>
      <c r="F9151">
        <v>47</v>
      </c>
      <c r="G9151">
        <v>2182233</v>
      </c>
    </row>
    <row r="9152" spans="1:7">
      <c r="A9152" t="s">
        <v>131</v>
      </c>
      <c r="B9152">
        <v>20250426</v>
      </c>
      <c r="C9152">
        <v>490114</v>
      </c>
      <c r="D9152" t="s">
        <v>6190</v>
      </c>
      <c r="E9152" t="s">
        <v>8342</v>
      </c>
      <c r="F9152">
        <v>114</v>
      </c>
      <c r="G9152">
        <v>49639067</v>
      </c>
    </row>
    <row r="9153" spans="1:7">
      <c r="A9153" t="s">
        <v>131</v>
      </c>
      <c r="B9153">
        <v>20250426</v>
      </c>
      <c r="C9153">
        <v>490114</v>
      </c>
      <c r="D9153" t="s">
        <v>6190</v>
      </c>
      <c r="E9153" t="s">
        <v>1124</v>
      </c>
      <c r="F9153">
        <v>15</v>
      </c>
      <c r="G9153">
        <v>-135825</v>
      </c>
    </row>
    <row r="9154" spans="1:7">
      <c r="A9154" t="s">
        <v>131</v>
      </c>
      <c r="B9154">
        <v>20250426</v>
      </c>
      <c r="C9154">
        <v>490114</v>
      </c>
      <c r="D9154" t="s">
        <v>6190</v>
      </c>
      <c r="E9154" t="s">
        <v>1186</v>
      </c>
      <c r="F9154">
        <v>185</v>
      </c>
      <c r="G9154">
        <v>24326365</v>
      </c>
    </row>
    <row r="9155" spans="1:7">
      <c r="A9155" t="s">
        <v>131</v>
      </c>
      <c r="B9155">
        <v>20250426</v>
      </c>
      <c r="C9155">
        <v>490114</v>
      </c>
      <c r="D9155" t="s">
        <v>6190</v>
      </c>
      <c r="E9155" t="s">
        <v>1582</v>
      </c>
      <c r="F9155">
        <v>185</v>
      </c>
      <c r="G9155">
        <v>-441068</v>
      </c>
    </row>
    <row r="9156" spans="1:7">
      <c r="A9156" t="s">
        <v>131</v>
      </c>
      <c r="B9156">
        <v>20250426</v>
      </c>
      <c r="C9156">
        <v>490114</v>
      </c>
      <c r="D9156" t="s">
        <v>6190</v>
      </c>
      <c r="E9156" t="s">
        <v>8333</v>
      </c>
      <c r="F9156">
        <v>3</v>
      </c>
      <c r="G9156">
        <v>-373</v>
      </c>
    </row>
    <row r="9157" spans="1:7">
      <c r="A9157" t="s">
        <v>131</v>
      </c>
      <c r="B9157">
        <v>20250426</v>
      </c>
      <c r="C9157">
        <v>490114</v>
      </c>
      <c r="D9157" t="s">
        <v>6190</v>
      </c>
      <c r="E9157" t="s">
        <v>1583</v>
      </c>
      <c r="F9157">
        <v>3</v>
      </c>
      <c r="G9157">
        <v>-187560</v>
      </c>
    </row>
    <row r="9158" spans="1:7">
      <c r="A9158" t="s">
        <v>131</v>
      </c>
      <c r="B9158">
        <v>20250426</v>
      </c>
      <c r="C9158">
        <v>490114</v>
      </c>
      <c r="D9158" t="s">
        <v>6190</v>
      </c>
      <c r="E9158" t="s">
        <v>1207</v>
      </c>
      <c r="F9158">
        <v>0</v>
      </c>
      <c r="G9158">
        <v>-5603</v>
      </c>
    </row>
    <row r="9159" spans="1:7">
      <c r="A9159" t="s">
        <v>131</v>
      </c>
      <c r="B9159">
        <v>20250426</v>
      </c>
      <c r="C9159">
        <v>490114</v>
      </c>
      <c r="D9159" t="s">
        <v>6190</v>
      </c>
      <c r="E9159" t="s">
        <v>8358</v>
      </c>
      <c r="F9159">
        <v>0</v>
      </c>
      <c r="G9159">
        <v>-17692027</v>
      </c>
    </row>
    <row r="9160" spans="1:7">
      <c r="A9160" t="s">
        <v>131</v>
      </c>
      <c r="B9160">
        <v>20250427</v>
      </c>
      <c r="C9160">
        <v>490114</v>
      </c>
      <c r="D9160" t="s">
        <v>6190</v>
      </c>
      <c r="E9160" t="s">
        <v>1184</v>
      </c>
      <c r="F9160">
        <v>0</v>
      </c>
      <c r="G9160">
        <v>-339149</v>
      </c>
    </row>
    <row r="9161" spans="1:7">
      <c r="A9161" t="s">
        <v>131</v>
      </c>
      <c r="B9161">
        <v>20250427</v>
      </c>
      <c r="C9161">
        <v>490114</v>
      </c>
      <c r="D9161" t="s">
        <v>6190</v>
      </c>
      <c r="E9161" t="s">
        <v>1581</v>
      </c>
      <c r="F9161">
        <v>86</v>
      </c>
      <c r="G9161">
        <v>-22078908</v>
      </c>
    </row>
    <row r="9162" spans="1:7">
      <c r="A9162" t="s">
        <v>131</v>
      </c>
      <c r="B9162">
        <v>20250427</v>
      </c>
      <c r="C9162">
        <v>490114</v>
      </c>
      <c r="D9162" t="s">
        <v>6190</v>
      </c>
      <c r="E9162" t="s">
        <v>1085</v>
      </c>
      <c r="F9162">
        <v>0</v>
      </c>
      <c r="G9162">
        <v>-2339281</v>
      </c>
    </row>
    <row r="9163" spans="1:7">
      <c r="A9163" t="s">
        <v>131</v>
      </c>
      <c r="B9163">
        <v>20250427</v>
      </c>
      <c r="C9163">
        <v>490114</v>
      </c>
      <c r="D9163" t="s">
        <v>6190</v>
      </c>
      <c r="E9163" t="s">
        <v>1194</v>
      </c>
      <c r="F9163">
        <v>0</v>
      </c>
      <c r="G9163">
        <v>-57958481</v>
      </c>
    </row>
    <row r="9164" spans="1:7">
      <c r="A9164" t="s">
        <v>131</v>
      </c>
      <c r="B9164">
        <v>20250427</v>
      </c>
      <c r="C9164">
        <v>490114</v>
      </c>
      <c r="D9164" t="s">
        <v>6190</v>
      </c>
      <c r="E9164" t="s">
        <v>1181</v>
      </c>
      <c r="F9164">
        <v>59</v>
      </c>
      <c r="G9164">
        <v>8908963</v>
      </c>
    </row>
    <row r="9165" spans="1:7">
      <c r="A9165" t="s">
        <v>131</v>
      </c>
      <c r="B9165">
        <v>20250427</v>
      </c>
      <c r="C9165">
        <v>490114</v>
      </c>
      <c r="D9165" t="s">
        <v>6190</v>
      </c>
      <c r="E9165" t="s">
        <v>1084</v>
      </c>
      <c r="F9165">
        <v>70</v>
      </c>
      <c r="G9165">
        <v>12595795</v>
      </c>
    </row>
    <row r="9166" spans="1:7">
      <c r="A9166" t="s">
        <v>131</v>
      </c>
      <c r="B9166">
        <v>20250427</v>
      </c>
      <c r="C9166">
        <v>490114</v>
      </c>
      <c r="D9166" t="s">
        <v>6190</v>
      </c>
      <c r="E9166" t="s">
        <v>1035</v>
      </c>
      <c r="F9166">
        <v>662</v>
      </c>
      <c r="G9166">
        <v>11028743</v>
      </c>
    </row>
    <row r="9167" spans="1:7">
      <c r="A9167" t="s">
        <v>131</v>
      </c>
      <c r="B9167">
        <v>20250427</v>
      </c>
      <c r="C9167">
        <v>490114</v>
      </c>
      <c r="D9167" t="s">
        <v>6190</v>
      </c>
      <c r="E9167" t="s">
        <v>1066</v>
      </c>
      <c r="F9167">
        <v>114</v>
      </c>
      <c r="G9167">
        <v>10627120</v>
      </c>
    </row>
    <row r="9168" spans="1:7">
      <c r="A9168" t="s">
        <v>131</v>
      </c>
      <c r="B9168">
        <v>20250427</v>
      </c>
      <c r="C9168">
        <v>490114</v>
      </c>
      <c r="D9168" t="s">
        <v>6190</v>
      </c>
      <c r="E9168" t="s">
        <v>1064</v>
      </c>
      <c r="F9168">
        <v>0</v>
      </c>
      <c r="G9168">
        <v>-771277</v>
      </c>
    </row>
    <row r="9169" spans="1:7">
      <c r="A9169" t="s">
        <v>131</v>
      </c>
      <c r="B9169">
        <v>20250427</v>
      </c>
      <c r="C9169">
        <v>490114</v>
      </c>
      <c r="D9169" t="s">
        <v>6190</v>
      </c>
      <c r="E9169" t="s">
        <v>1092</v>
      </c>
      <c r="F9169">
        <v>0</v>
      </c>
      <c r="G9169">
        <v>-17321958</v>
      </c>
    </row>
    <row r="9170" spans="1:7">
      <c r="A9170" t="s">
        <v>131</v>
      </c>
      <c r="B9170">
        <v>20250427</v>
      </c>
      <c r="C9170">
        <v>490114</v>
      </c>
      <c r="D9170" t="s">
        <v>6190</v>
      </c>
      <c r="E9170" t="s">
        <v>9048</v>
      </c>
      <c r="F9170">
        <v>47</v>
      </c>
      <c r="G9170">
        <v>2182280</v>
      </c>
    </row>
    <row r="9171" spans="1:7">
      <c r="A9171" t="s">
        <v>131</v>
      </c>
      <c r="B9171">
        <v>20250427</v>
      </c>
      <c r="C9171">
        <v>490114</v>
      </c>
      <c r="D9171" t="s">
        <v>6190</v>
      </c>
      <c r="E9171" t="s">
        <v>8342</v>
      </c>
      <c r="F9171">
        <v>114</v>
      </c>
      <c r="G9171">
        <v>49639181</v>
      </c>
    </row>
    <row r="9172" spans="1:7">
      <c r="A9172" t="s">
        <v>131</v>
      </c>
      <c r="B9172">
        <v>20250427</v>
      </c>
      <c r="C9172">
        <v>490114</v>
      </c>
      <c r="D9172" t="s">
        <v>6190</v>
      </c>
      <c r="E9172" t="s">
        <v>1124</v>
      </c>
      <c r="F9172">
        <v>15</v>
      </c>
      <c r="G9172">
        <v>-135810</v>
      </c>
    </row>
    <row r="9173" spans="1:7">
      <c r="A9173" t="s">
        <v>131</v>
      </c>
      <c r="B9173">
        <v>20250427</v>
      </c>
      <c r="C9173">
        <v>490114</v>
      </c>
      <c r="D9173" t="s">
        <v>6190</v>
      </c>
      <c r="E9173" t="s">
        <v>1186</v>
      </c>
      <c r="F9173">
        <v>185</v>
      </c>
      <c r="G9173">
        <v>24326550</v>
      </c>
    </row>
    <row r="9174" spans="1:7">
      <c r="A9174" t="s">
        <v>131</v>
      </c>
      <c r="B9174">
        <v>20250427</v>
      </c>
      <c r="C9174">
        <v>490114</v>
      </c>
      <c r="D9174" t="s">
        <v>6190</v>
      </c>
      <c r="E9174" t="s">
        <v>1582</v>
      </c>
      <c r="F9174">
        <v>185</v>
      </c>
      <c r="G9174">
        <v>-440883</v>
      </c>
    </row>
    <row r="9175" spans="1:7">
      <c r="A9175" t="s">
        <v>131</v>
      </c>
      <c r="B9175">
        <v>20250427</v>
      </c>
      <c r="C9175">
        <v>490114</v>
      </c>
      <c r="D9175" t="s">
        <v>6190</v>
      </c>
      <c r="E9175" t="s">
        <v>8333</v>
      </c>
      <c r="F9175">
        <v>3</v>
      </c>
      <c r="G9175">
        <v>-370</v>
      </c>
    </row>
    <row r="9176" spans="1:7">
      <c r="A9176" t="s">
        <v>131</v>
      </c>
      <c r="B9176">
        <v>20250427</v>
      </c>
      <c r="C9176">
        <v>490114</v>
      </c>
      <c r="D9176" t="s">
        <v>6190</v>
      </c>
      <c r="E9176" t="s">
        <v>1583</v>
      </c>
      <c r="F9176">
        <v>3</v>
      </c>
      <c r="G9176">
        <v>-187557</v>
      </c>
    </row>
    <row r="9177" spans="1:7">
      <c r="A9177" t="s">
        <v>131</v>
      </c>
      <c r="B9177">
        <v>20250427</v>
      </c>
      <c r="C9177">
        <v>490114</v>
      </c>
      <c r="D9177" t="s">
        <v>6190</v>
      </c>
      <c r="E9177" t="s">
        <v>1207</v>
      </c>
      <c r="F9177">
        <v>0</v>
      </c>
      <c r="G9177">
        <v>-5603</v>
      </c>
    </row>
    <row r="9178" spans="1:7">
      <c r="A9178" t="s">
        <v>131</v>
      </c>
      <c r="B9178">
        <v>20250427</v>
      </c>
      <c r="C9178">
        <v>490114</v>
      </c>
      <c r="D9178" t="s">
        <v>6190</v>
      </c>
      <c r="E9178" t="s">
        <v>8358</v>
      </c>
      <c r="F9178">
        <v>0</v>
      </c>
      <c r="G9178">
        <v>-17692027</v>
      </c>
    </row>
    <row r="9179" spans="1:7">
      <c r="A9179" t="s">
        <v>131</v>
      </c>
      <c r="B9179">
        <v>20250428</v>
      </c>
      <c r="C9179">
        <v>490114</v>
      </c>
      <c r="D9179" t="s">
        <v>6190</v>
      </c>
      <c r="E9179" t="s">
        <v>1184</v>
      </c>
      <c r="F9179">
        <v>0</v>
      </c>
      <c r="G9179">
        <v>-339149</v>
      </c>
    </row>
    <row r="9180" spans="1:7">
      <c r="A9180" t="s">
        <v>131</v>
      </c>
      <c r="B9180">
        <v>20250428</v>
      </c>
      <c r="C9180">
        <v>490114</v>
      </c>
      <c r="D9180" t="s">
        <v>6190</v>
      </c>
      <c r="E9180" t="s">
        <v>1581</v>
      </c>
      <c r="F9180">
        <v>86</v>
      </c>
      <c r="G9180">
        <v>-22078822</v>
      </c>
    </row>
    <row r="9181" spans="1:7">
      <c r="A9181" t="s">
        <v>131</v>
      </c>
      <c r="B9181">
        <v>20250428</v>
      </c>
      <c r="C9181">
        <v>490114</v>
      </c>
      <c r="D9181" t="s">
        <v>6190</v>
      </c>
      <c r="E9181" t="s">
        <v>1085</v>
      </c>
      <c r="F9181">
        <v>0</v>
      </c>
      <c r="G9181">
        <v>-2339281</v>
      </c>
    </row>
    <row r="9182" spans="1:7">
      <c r="A9182" t="s">
        <v>131</v>
      </c>
      <c r="B9182">
        <v>20250428</v>
      </c>
      <c r="C9182">
        <v>490114</v>
      </c>
      <c r="D9182" t="s">
        <v>6190</v>
      </c>
      <c r="E9182" t="s">
        <v>1194</v>
      </c>
      <c r="F9182">
        <v>0</v>
      </c>
      <c r="G9182">
        <v>-57958481</v>
      </c>
    </row>
    <row r="9183" spans="1:7">
      <c r="A9183" t="s">
        <v>131</v>
      </c>
      <c r="B9183">
        <v>20250428</v>
      </c>
      <c r="C9183">
        <v>490114</v>
      </c>
      <c r="D9183" t="s">
        <v>6190</v>
      </c>
      <c r="E9183" t="s">
        <v>1181</v>
      </c>
      <c r="F9183">
        <v>59</v>
      </c>
      <c r="G9183">
        <v>8909022</v>
      </c>
    </row>
    <row r="9184" spans="1:7">
      <c r="A9184" t="s">
        <v>131</v>
      </c>
      <c r="B9184">
        <v>20250428</v>
      </c>
      <c r="C9184">
        <v>490114</v>
      </c>
      <c r="D9184" t="s">
        <v>6190</v>
      </c>
      <c r="E9184" t="s">
        <v>1084</v>
      </c>
      <c r="F9184">
        <v>70</v>
      </c>
      <c r="G9184">
        <v>12595865</v>
      </c>
    </row>
    <row r="9185" spans="1:7">
      <c r="A9185" t="s">
        <v>131</v>
      </c>
      <c r="B9185">
        <v>20250428</v>
      </c>
      <c r="C9185">
        <v>490114</v>
      </c>
      <c r="D9185" t="s">
        <v>6190</v>
      </c>
      <c r="E9185" t="s">
        <v>1035</v>
      </c>
      <c r="F9185">
        <v>664</v>
      </c>
      <c r="G9185">
        <v>11029407</v>
      </c>
    </row>
    <row r="9186" spans="1:7">
      <c r="A9186" t="s">
        <v>131</v>
      </c>
      <c r="B9186">
        <v>20250428</v>
      </c>
      <c r="C9186">
        <v>490114</v>
      </c>
      <c r="D9186" t="s">
        <v>6190</v>
      </c>
      <c r="E9186" t="s">
        <v>1066</v>
      </c>
      <c r="F9186">
        <v>114</v>
      </c>
      <c r="G9186">
        <v>10627234</v>
      </c>
    </row>
    <row r="9187" spans="1:7">
      <c r="A9187" t="s">
        <v>131</v>
      </c>
      <c r="B9187">
        <v>20250428</v>
      </c>
      <c r="C9187">
        <v>490114</v>
      </c>
      <c r="D9187" t="s">
        <v>6190</v>
      </c>
      <c r="E9187" t="s">
        <v>1064</v>
      </c>
      <c r="F9187">
        <v>0</v>
      </c>
      <c r="G9187">
        <v>-771277</v>
      </c>
    </row>
    <row r="9188" spans="1:7">
      <c r="A9188" t="s">
        <v>131</v>
      </c>
      <c r="B9188">
        <v>20250428</v>
      </c>
      <c r="C9188">
        <v>490114</v>
      </c>
      <c r="D9188" t="s">
        <v>6190</v>
      </c>
      <c r="E9188" t="s">
        <v>1092</v>
      </c>
      <c r="F9188">
        <v>0</v>
      </c>
      <c r="G9188">
        <v>-17321958</v>
      </c>
    </row>
    <row r="9189" spans="1:7">
      <c r="A9189" t="s">
        <v>131</v>
      </c>
      <c r="B9189">
        <v>20250428</v>
      </c>
      <c r="C9189">
        <v>490114</v>
      </c>
      <c r="D9189" t="s">
        <v>6190</v>
      </c>
      <c r="E9189" t="s">
        <v>9048</v>
      </c>
      <c r="F9189">
        <v>47</v>
      </c>
      <c r="G9189">
        <v>2182327</v>
      </c>
    </row>
    <row r="9190" spans="1:7">
      <c r="A9190" t="s">
        <v>131</v>
      </c>
      <c r="B9190">
        <v>20250428</v>
      </c>
      <c r="C9190">
        <v>490114</v>
      </c>
      <c r="D9190" t="s">
        <v>6190</v>
      </c>
      <c r="E9190" t="s">
        <v>8342</v>
      </c>
      <c r="F9190">
        <v>114</v>
      </c>
      <c r="G9190">
        <v>49639295</v>
      </c>
    </row>
    <row r="9191" spans="1:7">
      <c r="A9191" t="s">
        <v>131</v>
      </c>
      <c r="B9191">
        <v>20250428</v>
      </c>
      <c r="C9191">
        <v>490114</v>
      </c>
      <c r="D9191" t="s">
        <v>6190</v>
      </c>
      <c r="E9191" t="s">
        <v>1124</v>
      </c>
      <c r="F9191">
        <v>15</v>
      </c>
      <c r="G9191">
        <v>-135795</v>
      </c>
    </row>
    <row r="9192" spans="1:7">
      <c r="A9192" t="s">
        <v>131</v>
      </c>
      <c r="B9192">
        <v>20250428</v>
      </c>
      <c r="C9192">
        <v>490114</v>
      </c>
      <c r="D9192" t="s">
        <v>6190</v>
      </c>
      <c r="E9192" t="s">
        <v>1186</v>
      </c>
      <c r="F9192">
        <v>185</v>
      </c>
      <c r="G9192">
        <v>24326735</v>
      </c>
    </row>
    <row r="9193" spans="1:7">
      <c r="A9193" t="s">
        <v>131</v>
      </c>
      <c r="B9193">
        <v>20250428</v>
      </c>
      <c r="C9193">
        <v>490114</v>
      </c>
      <c r="D9193" t="s">
        <v>6190</v>
      </c>
      <c r="E9193" t="s">
        <v>1582</v>
      </c>
      <c r="F9193">
        <v>185</v>
      </c>
      <c r="G9193">
        <v>-440698</v>
      </c>
    </row>
    <row r="9194" spans="1:7">
      <c r="A9194" t="s">
        <v>131</v>
      </c>
      <c r="B9194">
        <v>20250428</v>
      </c>
      <c r="C9194">
        <v>490114</v>
      </c>
      <c r="D9194" t="s">
        <v>6190</v>
      </c>
      <c r="E9194" t="s">
        <v>8333</v>
      </c>
      <c r="F9194">
        <v>3</v>
      </c>
      <c r="G9194">
        <v>-367</v>
      </c>
    </row>
    <row r="9195" spans="1:7">
      <c r="A9195" t="s">
        <v>131</v>
      </c>
      <c r="B9195">
        <v>20250428</v>
      </c>
      <c r="C9195">
        <v>490114</v>
      </c>
      <c r="D9195" t="s">
        <v>6190</v>
      </c>
      <c r="E9195" t="s">
        <v>1583</v>
      </c>
      <c r="F9195">
        <v>3</v>
      </c>
      <c r="G9195">
        <v>-187554</v>
      </c>
    </row>
    <row r="9196" spans="1:7">
      <c r="A9196" t="s">
        <v>131</v>
      </c>
      <c r="B9196">
        <v>20250428</v>
      </c>
      <c r="C9196">
        <v>490114</v>
      </c>
      <c r="D9196" t="s">
        <v>6190</v>
      </c>
      <c r="E9196" t="s">
        <v>1207</v>
      </c>
      <c r="F9196">
        <v>0</v>
      </c>
      <c r="G9196">
        <v>-5603</v>
      </c>
    </row>
    <row r="9197" spans="1:7">
      <c r="A9197" t="s">
        <v>131</v>
      </c>
      <c r="B9197">
        <v>20250428</v>
      </c>
      <c r="C9197">
        <v>490114</v>
      </c>
      <c r="D9197" t="s">
        <v>6190</v>
      </c>
      <c r="E9197" t="s">
        <v>8358</v>
      </c>
      <c r="F9197">
        <v>0</v>
      </c>
      <c r="G9197">
        <v>-17692027</v>
      </c>
    </row>
    <row r="9198" spans="1:7">
      <c r="A9198" t="s">
        <v>131</v>
      </c>
      <c r="B9198">
        <v>20250429</v>
      </c>
      <c r="C9198">
        <v>490114</v>
      </c>
      <c r="D9198" t="s">
        <v>6190</v>
      </c>
      <c r="E9198" t="s">
        <v>1184</v>
      </c>
      <c r="F9198">
        <v>0</v>
      </c>
      <c r="G9198">
        <v>-339149</v>
      </c>
    </row>
    <row r="9199" spans="1:7">
      <c r="A9199" t="s">
        <v>131</v>
      </c>
      <c r="B9199">
        <v>20250429</v>
      </c>
      <c r="C9199">
        <v>490114</v>
      </c>
      <c r="D9199" t="s">
        <v>6190</v>
      </c>
      <c r="E9199" t="s">
        <v>1581</v>
      </c>
      <c r="F9199">
        <v>87</v>
      </c>
      <c r="G9199">
        <v>-22078735</v>
      </c>
    </row>
    <row r="9200" spans="1:7">
      <c r="A9200" t="s">
        <v>131</v>
      </c>
      <c r="B9200">
        <v>20250429</v>
      </c>
      <c r="C9200">
        <v>490114</v>
      </c>
      <c r="D9200" t="s">
        <v>6190</v>
      </c>
      <c r="E9200" t="s">
        <v>1085</v>
      </c>
      <c r="F9200">
        <v>0</v>
      </c>
      <c r="G9200">
        <v>-2339281</v>
      </c>
    </row>
    <row r="9201" spans="1:7">
      <c r="A9201" t="s">
        <v>131</v>
      </c>
      <c r="B9201">
        <v>20250429</v>
      </c>
      <c r="C9201">
        <v>490114</v>
      </c>
      <c r="D9201" t="s">
        <v>6190</v>
      </c>
      <c r="E9201" t="s">
        <v>1194</v>
      </c>
      <c r="F9201">
        <v>0</v>
      </c>
      <c r="G9201">
        <v>-57958481</v>
      </c>
    </row>
    <row r="9202" spans="1:7">
      <c r="A9202" t="s">
        <v>131</v>
      </c>
      <c r="B9202">
        <v>20250429</v>
      </c>
      <c r="C9202">
        <v>490114</v>
      </c>
      <c r="D9202" t="s">
        <v>6190</v>
      </c>
      <c r="E9202" t="s">
        <v>1181</v>
      </c>
      <c r="F9202">
        <v>59</v>
      </c>
      <c r="G9202">
        <v>8909081</v>
      </c>
    </row>
    <row r="9203" spans="1:7">
      <c r="A9203" t="s">
        <v>131</v>
      </c>
      <c r="B9203">
        <v>20250429</v>
      </c>
      <c r="C9203">
        <v>490114</v>
      </c>
      <c r="D9203" t="s">
        <v>6190</v>
      </c>
      <c r="E9203" t="s">
        <v>1084</v>
      </c>
      <c r="F9203">
        <v>71</v>
      </c>
      <c r="G9203">
        <v>12595936</v>
      </c>
    </row>
    <row r="9204" spans="1:7">
      <c r="A9204" t="s">
        <v>131</v>
      </c>
      <c r="B9204">
        <v>20250429</v>
      </c>
      <c r="C9204">
        <v>490114</v>
      </c>
      <c r="D9204" t="s">
        <v>6190</v>
      </c>
      <c r="E9204" t="s">
        <v>1035</v>
      </c>
      <c r="F9204">
        <v>676</v>
      </c>
      <c r="G9204">
        <v>11030083</v>
      </c>
    </row>
    <row r="9205" spans="1:7">
      <c r="A9205" t="s">
        <v>131</v>
      </c>
      <c r="B9205">
        <v>20250429</v>
      </c>
      <c r="C9205">
        <v>490114</v>
      </c>
      <c r="D9205" t="s">
        <v>6190</v>
      </c>
      <c r="E9205" t="s">
        <v>1066</v>
      </c>
      <c r="F9205">
        <v>115</v>
      </c>
      <c r="G9205">
        <v>10627349</v>
      </c>
    </row>
    <row r="9206" spans="1:7">
      <c r="A9206" t="s">
        <v>131</v>
      </c>
      <c r="B9206">
        <v>20250429</v>
      </c>
      <c r="C9206">
        <v>490114</v>
      </c>
      <c r="D9206" t="s">
        <v>6190</v>
      </c>
      <c r="E9206" t="s">
        <v>1064</v>
      </c>
      <c r="F9206">
        <v>0</v>
      </c>
      <c r="G9206">
        <v>-771277</v>
      </c>
    </row>
    <row r="9207" spans="1:7">
      <c r="A9207" t="s">
        <v>131</v>
      </c>
      <c r="B9207">
        <v>20250429</v>
      </c>
      <c r="C9207">
        <v>490114</v>
      </c>
      <c r="D9207" t="s">
        <v>6190</v>
      </c>
      <c r="E9207" t="s">
        <v>1092</v>
      </c>
      <c r="F9207">
        <v>0</v>
      </c>
      <c r="G9207">
        <v>-17321958</v>
      </c>
    </row>
    <row r="9208" spans="1:7">
      <c r="A9208" t="s">
        <v>131</v>
      </c>
      <c r="B9208">
        <v>20250429</v>
      </c>
      <c r="C9208">
        <v>490114</v>
      </c>
      <c r="D9208" t="s">
        <v>6190</v>
      </c>
      <c r="E9208" t="s">
        <v>9048</v>
      </c>
      <c r="F9208">
        <v>47</v>
      </c>
      <c r="G9208">
        <v>2182374</v>
      </c>
    </row>
    <row r="9209" spans="1:7">
      <c r="A9209" t="s">
        <v>131</v>
      </c>
      <c r="B9209">
        <v>20250429</v>
      </c>
      <c r="C9209">
        <v>490114</v>
      </c>
      <c r="D9209" t="s">
        <v>6190</v>
      </c>
      <c r="E9209" t="s">
        <v>8342</v>
      </c>
      <c r="F9209">
        <v>115</v>
      </c>
      <c r="G9209">
        <v>49639410</v>
      </c>
    </row>
    <row r="9210" spans="1:7">
      <c r="A9210" t="s">
        <v>131</v>
      </c>
      <c r="B9210">
        <v>20250429</v>
      </c>
      <c r="C9210">
        <v>490114</v>
      </c>
      <c r="D9210" t="s">
        <v>6190</v>
      </c>
      <c r="E9210" t="s">
        <v>1124</v>
      </c>
      <c r="F9210">
        <v>15</v>
      </c>
      <c r="G9210">
        <v>-135780</v>
      </c>
    </row>
    <row r="9211" spans="1:7">
      <c r="A9211" t="s">
        <v>131</v>
      </c>
      <c r="B9211">
        <v>20250429</v>
      </c>
      <c r="C9211">
        <v>490114</v>
      </c>
      <c r="D9211" t="s">
        <v>6190</v>
      </c>
      <c r="E9211" t="s">
        <v>1186</v>
      </c>
      <c r="F9211">
        <v>187</v>
      </c>
      <c r="G9211">
        <v>24326922</v>
      </c>
    </row>
    <row r="9212" spans="1:7">
      <c r="A9212" t="s">
        <v>131</v>
      </c>
      <c r="B9212">
        <v>20250429</v>
      </c>
      <c r="C9212">
        <v>490114</v>
      </c>
      <c r="D9212" t="s">
        <v>6190</v>
      </c>
      <c r="E9212" t="s">
        <v>1582</v>
      </c>
      <c r="F9212">
        <v>187</v>
      </c>
      <c r="G9212">
        <v>-440511</v>
      </c>
    </row>
    <row r="9213" spans="1:7">
      <c r="A9213" t="s">
        <v>131</v>
      </c>
      <c r="B9213">
        <v>20250429</v>
      </c>
      <c r="C9213">
        <v>490114</v>
      </c>
      <c r="D9213" t="s">
        <v>6190</v>
      </c>
      <c r="E9213" t="s">
        <v>8333</v>
      </c>
      <c r="F9213">
        <v>3</v>
      </c>
      <c r="G9213">
        <v>-364</v>
      </c>
    </row>
    <row r="9214" spans="1:7">
      <c r="A9214" t="s">
        <v>131</v>
      </c>
      <c r="B9214">
        <v>20250429</v>
      </c>
      <c r="C9214">
        <v>490114</v>
      </c>
      <c r="D9214" t="s">
        <v>6190</v>
      </c>
      <c r="E9214" t="s">
        <v>1583</v>
      </c>
      <c r="F9214">
        <v>3</v>
      </c>
      <c r="G9214">
        <v>-187551</v>
      </c>
    </row>
    <row r="9215" spans="1:7">
      <c r="A9215" t="s">
        <v>131</v>
      </c>
      <c r="B9215">
        <v>20250429</v>
      </c>
      <c r="C9215">
        <v>490114</v>
      </c>
      <c r="D9215" t="s">
        <v>6190</v>
      </c>
      <c r="E9215" t="s">
        <v>1207</v>
      </c>
      <c r="F9215">
        <v>0</v>
      </c>
      <c r="G9215">
        <v>-5603</v>
      </c>
    </row>
    <row r="9216" spans="1:7">
      <c r="A9216" t="s">
        <v>131</v>
      </c>
      <c r="B9216">
        <v>20250429</v>
      </c>
      <c r="C9216">
        <v>490114</v>
      </c>
      <c r="D9216" t="s">
        <v>6190</v>
      </c>
      <c r="E9216" t="s">
        <v>8358</v>
      </c>
      <c r="F9216">
        <v>0</v>
      </c>
      <c r="G9216">
        <v>-17692027</v>
      </c>
    </row>
    <row r="9217" spans="1:7">
      <c r="A9217" t="s">
        <v>131</v>
      </c>
      <c r="B9217">
        <v>20250430</v>
      </c>
      <c r="C9217">
        <v>490114</v>
      </c>
      <c r="D9217" t="s">
        <v>6190</v>
      </c>
      <c r="E9217" t="s">
        <v>1184</v>
      </c>
      <c r="F9217">
        <v>0</v>
      </c>
      <c r="G9217">
        <v>-339149</v>
      </c>
    </row>
    <row r="9218" spans="1:7">
      <c r="A9218" t="s">
        <v>131</v>
      </c>
      <c r="B9218">
        <v>20250430</v>
      </c>
      <c r="C9218">
        <v>490114</v>
      </c>
      <c r="D9218" t="s">
        <v>6190</v>
      </c>
      <c r="E9218" t="s">
        <v>1581</v>
      </c>
      <c r="F9218">
        <v>87</v>
      </c>
      <c r="G9218">
        <v>-22078648</v>
      </c>
    </row>
    <row r="9219" spans="1:7">
      <c r="A9219" t="s">
        <v>131</v>
      </c>
      <c r="B9219">
        <v>20250430</v>
      </c>
      <c r="C9219">
        <v>490114</v>
      </c>
      <c r="D9219" t="s">
        <v>6190</v>
      </c>
      <c r="E9219" t="s">
        <v>1085</v>
      </c>
      <c r="F9219">
        <v>0</v>
      </c>
      <c r="G9219">
        <v>-2339281</v>
      </c>
    </row>
    <row r="9220" spans="1:7">
      <c r="A9220" t="s">
        <v>131</v>
      </c>
      <c r="B9220">
        <v>20250430</v>
      </c>
      <c r="C9220">
        <v>490114</v>
      </c>
      <c r="D9220" t="s">
        <v>6190</v>
      </c>
      <c r="E9220" t="s">
        <v>1194</v>
      </c>
      <c r="F9220">
        <v>0</v>
      </c>
      <c r="G9220">
        <v>-57958481</v>
      </c>
    </row>
    <row r="9221" spans="1:7">
      <c r="A9221" t="s">
        <v>131</v>
      </c>
      <c r="B9221">
        <v>20250430</v>
      </c>
      <c r="C9221">
        <v>490114</v>
      </c>
      <c r="D9221" t="s">
        <v>6190</v>
      </c>
      <c r="E9221" t="s">
        <v>1181</v>
      </c>
      <c r="F9221">
        <v>59</v>
      </c>
      <c r="G9221">
        <v>8909140</v>
      </c>
    </row>
    <row r="9222" spans="1:7">
      <c r="A9222" t="s">
        <v>131</v>
      </c>
      <c r="B9222">
        <v>20250430</v>
      </c>
      <c r="C9222">
        <v>490114</v>
      </c>
      <c r="D9222" t="s">
        <v>6190</v>
      </c>
      <c r="E9222" t="s">
        <v>1084</v>
      </c>
      <c r="F9222">
        <v>71</v>
      </c>
      <c r="G9222">
        <v>12596007</v>
      </c>
    </row>
    <row r="9223" spans="1:7">
      <c r="A9223" t="s">
        <v>131</v>
      </c>
      <c r="B9223">
        <v>20250430</v>
      </c>
      <c r="C9223">
        <v>490114</v>
      </c>
      <c r="D9223" t="s">
        <v>6190</v>
      </c>
      <c r="E9223" t="s">
        <v>1035</v>
      </c>
      <c r="F9223">
        <v>672</v>
      </c>
      <c r="G9223">
        <v>11030755</v>
      </c>
    </row>
    <row r="9224" spans="1:7">
      <c r="A9224" t="s">
        <v>131</v>
      </c>
      <c r="B9224">
        <v>20250430</v>
      </c>
      <c r="C9224">
        <v>490114</v>
      </c>
      <c r="D9224" t="s">
        <v>6190</v>
      </c>
      <c r="E9224" t="s">
        <v>1066</v>
      </c>
      <c r="F9224">
        <v>115</v>
      </c>
      <c r="G9224">
        <v>10627464</v>
      </c>
    </row>
    <row r="9225" spans="1:7">
      <c r="A9225" t="s">
        <v>131</v>
      </c>
      <c r="B9225">
        <v>20250430</v>
      </c>
      <c r="C9225">
        <v>490114</v>
      </c>
      <c r="D9225" t="s">
        <v>6190</v>
      </c>
      <c r="E9225" t="s">
        <v>1064</v>
      </c>
      <c r="F9225">
        <v>0</v>
      </c>
      <c r="G9225">
        <v>-771277</v>
      </c>
    </row>
    <row r="9226" spans="1:7">
      <c r="A9226" t="s">
        <v>131</v>
      </c>
      <c r="B9226">
        <v>20250430</v>
      </c>
      <c r="C9226">
        <v>490114</v>
      </c>
      <c r="D9226" t="s">
        <v>6190</v>
      </c>
      <c r="E9226" t="s">
        <v>1092</v>
      </c>
      <c r="F9226">
        <v>0</v>
      </c>
      <c r="G9226">
        <v>-17321958</v>
      </c>
    </row>
    <row r="9227" spans="1:7">
      <c r="A9227" t="s">
        <v>131</v>
      </c>
      <c r="B9227">
        <v>20250430</v>
      </c>
      <c r="C9227">
        <v>490114</v>
      </c>
      <c r="D9227" t="s">
        <v>6190</v>
      </c>
      <c r="E9227" t="s">
        <v>9048</v>
      </c>
      <c r="F9227">
        <v>47</v>
      </c>
      <c r="G9227">
        <v>2182421</v>
      </c>
    </row>
    <row r="9228" spans="1:7">
      <c r="A9228" t="s">
        <v>131</v>
      </c>
      <c r="B9228">
        <v>20250430</v>
      </c>
      <c r="C9228">
        <v>490114</v>
      </c>
      <c r="D9228" t="s">
        <v>6190</v>
      </c>
      <c r="E9228" t="s">
        <v>8342</v>
      </c>
      <c r="F9228">
        <v>115</v>
      </c>
      <c r="G9228">
        <v>49639525</v>
      </c>
    </row>
    <row r="9229" spans="1:7">
      <c r="A9229" t="s">
        <v>131</v>
      </c>
      <c r="B9229">
        <v>20250430</v>
      </c>
      <c r="C9229">
        <v>490114</v>
      </c>
      <c r="D9229" t="s">
        <v>6190</v>
      </c>
      <c r="E9229" t="s">
        <v>1124</v>
      </c>
      <c r="F9229">
        <v>15</v>
      </c>
      <c r="G9229">
        <v>-135765</v>
      </c>
    </row>
    <row r="9230" spans="1:7">
      <c r="A9230" t="s">
        <v>131</v>
      </c>
      <c r="B9230">
        <v>20250430</v>
      </c>
      <c r="C9230">
        <v>490114</v>
      </c>
      <c r="D9230" t="s">
        <v>6190</v>
      </c>
      <c r="E9230" t="s">
        <v>1186</v>
      </c>
      <c r="F9230">
        <v>186</v>
      </c>
      <c r="G9230">
        <v>24327108</v>
      </c>
    </row>
    <row r="9231" spans="1:7">
      <c r="A9231" t="s">
        <v>131</v>
      </c>
      <c r="B9231">
        <v>20250430</v>
      </c>
      <c r="C9231">
        <v>490114</v>
      </c>
      <c r="D9231" t="s">
        <v>6190</v>
      </c>
      <c r="E9231" t="s">
        <v>1582</v>
      </c>
      <c r="F9231">
        <v>186</v>
      </c>
      <c r="G9231">
        <v>-440325</v>
      </c>
    </row>
    <row r="9232" spans="1:7">
      <c r="A9232" t="s">
        <v>131</v>
      </c>
      <c r="B9232">
        <v>20250430</v>
      </c>
      <c r="C9232">
        <v>490114</v>
      </c>
      <c r="D9232" t="s">
        <v>6190</v>
      </c>
      <c r="E9232" t="s">
        <v>8333</v>
      </c>
      <c r="F9232">
        <v>3</v>
      </c>
      <c r="G9232">
        <v>-361</v>
      </c>
    </row>
    <row r="9233" spans="1:7">
      <c r="A9233" t="s">
        <v>131</v>
      </c>
      <c r="B9233">
        <v>20250430</v>
      </c>
      <c r="C9233">
        <v>490114</v>
      </c>
      <c r="D9233" t="s">
        <v>6190</v>
      </c>
      <c r="E9233" t="s">
        <v>1583</v>
      </c>
      <c r="F9233">
        <v>3</v>
      </c>
      <c r="G9233">
        <v>-187548</v>
      </c>
    </row>
    <row r="9234" spans="1:7">
      <c r="A9234" t="s">
        <v>131</v>
      </c>
      <c r="B9234">
        <v>20250430</v>
      </c>
      <c r="C9234">
        <v>490114</v>
      </c>
      <c r="D9234" t="s">
        <v>6190</v>
      </c>
      <c r="E9234" t="s">
        <v>1207</v>
      </c>
      <c r="F9234">
        <v>0</v>
      </c>
      <c r="G9234">
        <v>-5603</v>
      </c>
    </row>
    <row r="9235" spans="1:7">
      <c r="A9235" t="s">
        <v>131</v>
      </c>
      <c r="B9235">
        <v>20250430</v>
      </c>
      <c r="C9235">
        <v>490114</v>
      </c>
      <c r="D9235" t="s">
        <v>6190</v>
      </c>
      <c r="E9235" t="s">
        <v>8358</v>
      </c>
      <c r="F9235">
        <v>0</v>
      </c>
      <c r="G9235">
        <v>-17692027</v>
      </c>
    </row>
    <row r="9236" spans="1:7">
      <c r="A9236" t="s">
        <v>131</v>
      </c>
      <c r="B9236">
        <v>20250501</v>
      </c>
      <c r="C9236">
        <v>490114</v>
      </c>
      <c r="D9236" t="s">
        <v>6190</v>
      </c>
      <c r="E9236" t="s">
        <v>1184</v>
      </c>
      <c r="F9236">
        <v>0</v>
      </c>
      <c r="G9236">
        <v>-339149</v>
      </c>
    </row>
    <row r="9237" spans="1:7">
      <c r="A9237" t="s">
        <v>131</v>
      </c>
      <c r="B9237">
        <v>20250501</v>
      </c>
      <c r="C9237">
        <v>490114</v>
      </c>
      <c r="D9237" t="s">
        <v>6190</v>
      </c>
      <c r="E9237" t="s">
        <v>1581</v>
      </c>
      <c r="F9237">
        <v>87</v>
      </c>
      <c r="G9237">
        <v>-22078561</v>
      </c>
    </row>
    <row r="9238" spans="1:7">
      <c r="A9238" t="s">
        <v>131</v>
      </c>
      <c r="B9238">
        <v>20250501</v>
      </c>
      <c r="C9238">
        <v>490114</v>
      </c>
      <c r="D9238" t="s">
        <v>6190</v>
      </c>
      <c r="E9238" t="s">
        <v>1085</v>
      </c>
      <c r="F9238">
        <v>0</v>
      </c>
      <c r="G9238">
        <v>-2339281</v>
      </c>
    </row>
    <row r="9239" spans="1:7">
      <c r="A9239" t="s">
        <v>131</v>
      </c>
      <c r="B9239">
        <v>20250501</v>
      </c>
      <c r="C9239">
        <v>490114</v>
      </c>
      <c r="D9239" t="s">
        <v>6190</v>
      </c>
      <c r="E9239" t="s">
        <v>1194</v>
      </c>
      <c r="F9239">
        <v>0</v>
      </c>
      <c r="G9239">
        <v>-57958481</v>
      </c>
    </row>
    <row r="9240" spans="1:7">
      <c r="A9240" t="s">
        <v>131</v>
      </c>
      <c r="B9240">
        <v>20250501</v>
      </c>
      <c r="C9240">
        <v>490114</v>
      </c>
      <c r="D9240" t="s">
        <v>6190</v>
      </c>
      <c r="E9240" t="s">
        <v>1181</v>
      </c>
      <c r="F9240">
        <v>59</v>
      </c>
      <c r="G9240">
        <v>8909199</v>
      </c>
    </row>
    <row r="9241" spans="1:7">
      <c r="A9241" t="s">
        <v>131</v>
      </c>
      <c r="B9241">
        <v>20250501</v>
      </c>
      <c r="C9241">
        <v>490114</v>
      </c>
      <c r="D9241" t="s">
        <v>6190</v>
      </c>
      <c r="E9241" t="s">
        <v>1084</v>
      </c>
      <c r="F9241">
        <v>71</v>
      </c>
      <c r="G9241">
        <v>12596078</v>
      </c>
    </row>
    <row r="9242" spans="1:7">
      <c r="A9242" t="s">
        <v>131</v>
      </c>
      <c r="B9242">
        <v>20250501</v>
      </c>
      <c r="C9242">
        <v>490114</v>
      </c>
      <c r="D9242" t="s">
        <v>6190</v>
      </c>
      <c r="E9242" t="s">
        <v>1035</v>
      </c>
      <c r="F9242">
        <v>672</v>
      </c>
      <c r="G9242">
        <v>11031427</v>
      </c>
    </row>
    <row r="9243" spans="1:7">
      <c r="A9243" t="s">
        <v>131</v>
      </c>
      <c r="B9243">
        <v>20250501</v>
      </c>
      <c r="C9243">
        <v>490114</v>
      </c>
      <c r="D9243" t="s">
        <v>6190</v>
      </c>
      <c r="E9243" t="s">
        <v>1066</v>
      </c>
      <c r="F9243">
        <v>115</v>
      </c>
      <c r="G9243">
        <v>10627579</v>
      </c>
    </row>
    <row r="9244" spans="1:7">
      <c r="A9244" t="s">
        <v>131</v>
      </c>
      <c r="B9244">
        <v>20250501</v>
      </c>
      <c r="C9244">
        <v>490114</v>
      </c>
      <c r="D9244" t="s">
        <v>6190</v>
      </c>
      <c r="E9244" t="s">
        <v>1064</v>
      </c>
      <c r="F9244">
        <v>0</v>
      </c>
      <c r="G9244">
        <v>-771277</v>
      </c>
    </row>
    <row r="9245" spans="1:7">
      <c r="A9245" t="s">
        <v>131</v>
      </c>
      <c r="B9245">
        <v>20250501</v>
      </c>
      <c r="C9245">
        <v>490114</v>
      </c>
      <c r="D9245" t="s">
        <v>6190</v>
      </c>
      <c r="E9245" t="s">
        <v>1092</v>
      </c>
      <c r="F9245">
        <v>0</v>
      </c>
      <c r="G9245">
        <v>-17321958</v>
      </c>
    </row>
    <row r="9246" spans="1:7">
      <c r="A9246" t="s">
        <v>131</v>
      </c>
      <c r="B9246">
        <v>20250501</v>
      </c>
      <c r="C9246">
        <v>490114</v>
      </c>
      <c r="D9246" t="s">
        <v>6190</v>
      </c>
      <c r="E9246" t="s">
        <v>9048</v>
      </c>
      <c r="F9246">
        <v>47</v>
      </c>
      <c r="G9246">
        <v>2182468</v>
      </c>
    </row>
    <row r="9247" spans="1:7">
      <c r="A9247" t="s">
        <v>131</v>
      </c>
      <c r="B9247">
        <v>20250501</v>
      </c>
      <c r="C9247">
        <v>490114</v>
      </c>
      <c r="D9247" t="s">
        <v>6190</v>
      </c>
      <c r="E9247" t="s">
        <v>8342</v>
      </c>
      <c r="F9247">
        <v>115</v>
      </c>
      <c r="G9247">
        <v>49639640</v>
      </c>
    </row>
    <row r="9248" spans="1:7">
      <c r="A9248" t="s">
        <v>131</v>
      </c>
      <c r="B9248">
        <v>20250501</v>
      </c>
      <c r="C9248">
        <v>490114</v>
      </c>
      <c r="D9248" t="s">
        <v>6190</v>
      </c>
      <c r="E9248" t="s">
        <v>1124</v>
      </c>
      <c r="F9248">
        <v>15</v>
      </c>
      <c r="G9248">
        <v>-135750</v>
      </c>
    </row>
    <row r="9249" spans="1:7">
      <c r="A9249" t="s">
        <v>131</v>
      </c>
      <c r="B9249">
        <v>20250501</v>
      </c>
      <c r="C9249">
        <v>490114</v>
      </c>
      <c r="D9249" t="s">
        <v>6190</v>
      </c>
      <c r="E9249" t="s">
        <v>1186</v>
      </c>
      <c r="F9249">
        <v>186</v>
      </c>
      <c r="G9249">
        <v>24327294</v>
      </c>
    </row>
    <row r="9250" spans="1:7">
      <c r="A9250" t="s">
        <v>131</v>
      </c>
      <c r="B9250">
        <v>20250501</v>
      </c>
      <c r="C9250">
        <v>490114</v>
      </c>
      <c r="D9250" t="s">
        <v>6190</v>
      </c>
      <c r="E9250" t="s">
        <v>1582</v>
      </c>
      <c r="F9250">
        <v>186</v>
      </c>
      <c r="G9250">
        <v>-440139</v>
      </c>
    </row>
    <row r="9251" spans="1:7">
      <c r="A9251" t="s">
        <v>131</v>
      </c>
      <c r="B9251">
        <v>20250501</v>
      </c>
      <c r="C9251">
        <v>490114</v>
      </c>
      <c r="D9251" t="s">
        <v>6190</v>
      </c>
      <c r="E9251" t="s">
        <v>8333</v>
      </c>
      <c r="F9251">
        <v>3</v>
      </c>
      <c r="G9251">
        <v>-358</v>
      </c>
    </row>
    <row r="9252" spans="1:7">
      <c r="A9252" t="s">
        <v>131</v>
      </c>
      <c r="B9252">
        <v>20250501</v>
      </c>
      <c r="C9252">
        <v>490114</v>
      </c>
      <c r="D9252" t="s">
        <v>6190</v>
      </c>
      <c r="E9252" t="s">
        <v>1583</v>
      </c>
      <c r="F9252">
        <v>3</v>
      </c>
      <c r="G9252">
        <v>-187545</v>
      </c>
    </row>
    <row r="9253" spans="1:7">
      <c r="A9253" t="s">
        <v>131</v>
      </c>
      <c r="B9253">
        <v>20250501</v>
      </c>
      <c r="C9253">
        <v>490114</v>
      </c>
      <c r="D9253" t="s">
        <v>6190</v>
      </c>
      <c r="E9253" t="s">
        <v>1207</v>
      </c>
      <c r="F9253">
        <v>0</v>
      </c>
      <c r="G9253">
        <v>-5603</v>
      </c>
    </row>
    <row r="9254" spans="1:7">
      <c r="A9254" t="s">
        <v>131</v>
      </c>
      <c r="B9254">
        <v>20250501</v>
      </c>
      <c r="C9254">
        <v>490114</v>
      </c>
      <c r="D9254" t="s">
        <v>6190</v>
      </c>
      <c r="E9254" t="s">
        <v>8358</v>
      </c>
      <c r="F9254">
        <v>0</v>
      </c>
      <c r="G9254">
        <v>-17692027</v>
      </c>
    </row>
    <row r="9255" spans="1:7">
      <c r="A9255" t="s">
        <v>131</v>
      </c>
      <c r="B9255">
        <v>20250502</v>
      </c>
      <c r="C9255">
        <v>490114</v>
      </c>
      <c r="D9255" t="s">
        <v>6190</v>
      </c>
      <c r="E9255" t="s">
        <v>1184</v>
      </c>
      <c r="F9255">
        <v>0</v>
      </c>
      <c r="G9255">
        <v>-339149</v>
      </c>
    </row>
    <row r="9256" spans="1:7">
      <c r="A9256" t="s">
        <v>131</v>
      </c>
      <c r="B9256">
        <v>20250502</v>
      </c>
      <c r="C9256">
        <v>490114</v>
      </c>
      <c r="D9256" t="s">
        <v>6190</v>
      </c>
      <c r="E9256" t="s">
        <v>1581</v>
      </c>
      <c r="F9256">
        <v>87</v>
      </c>
      <c r="G9256">
        <v>-22078474</v>
      </c>
    </row>
    <row r="9257" spans="1:7">
      <c r="A9257" t="s">
        <v>131</v>
      </c>
      <c r="B9257">
        <v>20250502</v>
      </c>
      <c r="C9257">
        <v>490114</v>
      </c>
      <c r="D9257" t="s">
        <v>6190</v>
      </c>
      <c r="E9257" t="s">
        <v>1085</v>
      </c>
      <c r="F9257">
        <v>0</v>
      </c>
      <c r="G9257">
        <v>-2339281</v>
      </c>
    </row>
    <row r="9258" spans="1:7">
      <c r="A9258" t="s">
        <v>131</v>
      </c>
      <c r="B9258">
        <v>20250502</v>
      </c>
      <c r="C9258">
        <v>490114</v>
      </c>
      <c r="D9258" t="s">
        <v>6190</v>
      </c>
      <c r="E9258" t="s">
        <v>1194</v>
      </c>
      <c r="F9258">
        <v>0</v>
      </c>
      <c r="G9258">
        <v>-57958481</v>
      </c>
    </row>
    <row r="9259" spans="1:7">
      <c r="A9259" t="s">
        <v>131</v>
      </c>
      <c r="B9259">
        <v>20250502</v>
      </c>
      <c r="C9259">
        <v>490114</v>
      </c>
      <c r="D9259" t="s">
        <v>6190</v>
      </c>
      <c r="E9259" t="s">
        <v>1181</v>
      </c>
      <c r="F9259">
        <v>59</v>
      </c>
      <c r="G9259">
        <v>8909258</v>
      </c>
    </row>
    <row r="9260" spans="1:7">
      <c r="A9260" t="s">
        <v>131</v>
      </c>
      <c r="B9260">
        <v>20250502</v>
      </c>
      <c r="C9260">
        <v>490114</v>
      </c>
      <c r="D9260" t="s">
        <v>6190</v>
      </c>
      <c r="E9260" t="s">
        <v>1084</v>
      </c>
      <c r="F9260">
        <v>71</v>
      </c>
      <c r="G9260">
        <v>12596149</v>
      </c>
    </row>
    <row r="9261" spans="1:7">
      <c r="A9261" t="s">
        <v>131</v>
      </c>
      <c r="B9261">
        <v>20250502</v>
      </c>
      <c r="C9261">
        <v>490114</v>
      </c>
      <c r="D9261" t="s">
        <v>6190</v>
      </c>
      <c r="E9261" t="s">
        <v>1035</v>
      </c>
      <c r="F9261">
        <v>672</v>
      </c>
      <c r="G9261">
        <v>11032099</v>
      </c>
    </row>
    <row r="9262" spans="1:7">
      <c r="A9262" t="s">
        <v>131</v>
      </c>
      <c r="B9262">
        <v>20250502</v>
      </c>
      <c r="C9262">
        <v>490114</v>
      </c>
      <c r="D9262" t="s">
        <v>6190</v>
      </c>
      <c r="E9262" t="s">
        <v>1066</v>
      </c>
      <c r="F9262">
        <v>115</v>
      </c>
      <c r="G9262">
        <v>10627694</v>
      </c>
    </row>
    <row r="9263" spans="1:7">
      <c r="A9263" t="s">
        <v>131</v>
      </c>
      <c r="B9263">
        <v>20250502</v>
      </c>
      <c r="C9263">
        <v>490114</v>
      </c>
      <c r="D9263" t="s">
        <v>6190</v>
      </c>
      <c r="E9263" t="s">
        <v>1064</v>
      </c>
      <c r="F9263">
        <v>0</v>
      </c>
      <c r="G9263">
        <v>-771277</v>
      </c>
    </row>
    <row r="9264" spans="1:7">
      <c r="A9264" t="s">
        <v>131</v>
      </c>
      <c r="B9264">
        <v>20250502</v>
      </c>
      <c r="C9264">
        <v>490114</v>
      </c>
      <c r="D9264" t="s">
        <v>6190</v>
      </c>
      <c r="E9264" t="s">
        <v>1092</v>
      </c>
      <c r="F9264">
        <v>0</v>
      </c>
      <c r="G9264">
        <v>-17321958</v>
      </c>
    </row>
    <row r="9265" spans="1:7">
      <c r="A9265" t="s">
        <v>131</v>
      </c>
      <c r="B9265">
        <v>20250502</v>
      </c>
      <c r="C9265">
        <v>490114</v>
      </c>
      <c r="D9265" t="s">
        <v>6190</v>
      </c>
      <c r="E9265" t="s">
        <v>9048</v>
      </c>
      <c r="F9265">
        <v>47</v>
      </c>
      <c r="G9265">
        <v>2182515</v>
      </c>
    </row>
    <row r="9266" spans="1:7">
      <c r="A9266" t="s">
        <v>131</v>
      </c>
      <c r="B9266">
        <v>20250502</v>
      </c>
      <c r="C9266">
        <v>490114</v>
      </c>
      <c r="D9266" t="s">
        <v>6190</v>
      </c>
      <c r="E9266" t="s">
        <v>8342</v>
      </c>
      <c r="F9266">
        <v>115</v>
      </c>
      <c r="G9266">
        <v>49639755</v>
      </c>
    </row>
    <row r="9267" spans="1:7">
      <c r="A9267" t="s">
        <v>131</v>
      </c>
      <c r="B9267">
        <v>20250502</v>
      </c>
      <c r="C9267">
        <v>490114</v>
      </c>
      <c r="D9267" t="s">
        <v>6190</v>
      </c>
      <c r="E9267" t="s">
        <v>1124</v>
      </c>
      <c r="F9267">
        <v>15</v>
      </c>
      <c r="G9267">
        <v>-135735</v>
      </c>
    </row>
    <row r="9268" spans="1:7">
      <c r="A9268" t="s">
        <v>131</v>
      </c>
      <c r="B9268">
        <v>20250502</v>
      </c>
      <c r="C9268">
        <v>490114</v>
      </c>
      <c r="D9268" t="s">
        <v>6190</v>
      </c>
      <c r="E9268" t="s">
        <v>1186</v>
      </c>
      <c r="F9268">
        <v>187</v>
      </c>
      <c r="G9268">
        <v>24327481</v>
      </c>
    </row>
    <row r="9269" spans="1:7">
      <c r="A9269" t="s">
        <v>131</v>
      </c>
      <c r="B9269">
        <v>20250502</v>
      </c>
      <c r="C9269">
        <v>490114</v>
      </c>
      <c r="D9269" t="s">
        <v>6190</v>
      </c>
      <c r="E9269" t="s">
        <v>1582</v>
      </c>
      <c r="F9269">
        <v>187</v>
      </c>
      <c r="G9269">
        <v>-439952</v>
      </c>
    </row>
    <row r="9270" spans="1:7">
      <c r="A9270" t="s">
        <v>131</v>
      </c>
      <c r="B9270">
        <v>20250502</v>
      </c>
      <c r="C9270">
        <v>490114</v>
      </c>
      <c r="D9270" t="s">
        <v>6190</v>
      </c>
      <c r="E9270" t="s">
        <v>8333</v>
      </c>
      <c r="F9270">
        <v>3</v>
      </c>
      <c r="G9270">
        <v>-355</v>
      </c>
    </row>
    <row r="9271" spans="1:7">
      <c r="A9271" t="s">
        <v>131</v>
      </c>
      <c r="B9271">
        <v>20250502</v>
      </c>
      <c r="C9271">
        <v>490114</v>
      </c>
      <c r="D9271" t="s">
        <v>6190</v>
      </c>
      <c r="E9271" t="s">
        <v>1583</v>
      </c>
      <c r="F9271">
        <v>3</v>
      </c>
      <c r="G9271">
        <v>-187542</v>
      </c>
    </row>
    <row r="9272" spans="1:7">
      <c r="A9272" t="s">
        <v>131</v>
      </c>
      <c r="B9272">
        <v>20250502</v>
      </c>
      <c r="C9272">
        <v>490114</v>
      </c>
      <c r="D9272" t="s">
        <v>6190</v>
      </c>
      <c r="E9272" t="s">
        <v>1207</v>
      </c>
      <c r="F9272">
        <v>0</v>
      </c>
      <c r="G9272">
        <v>-5603</v>
      </c>
    </row>
    <row r="9273" spans="1:7">
      <c r="A9273" t="s">
        <v>131</v>
      </c>
      <c r="B9273">
        <v>20250502</v>
      </c>
      <c r="C9273">
        <v>490114</v>
      </c>
      <c r="D9273" t="s">
        <v>6190</v>
      </c>
      <c r="E9273" t="s">
        <v>8358</v>
      </c>
      <c r="F9273">
        <v>0</v>
      </c>
      <c r="G9273">
        <v>-17692027</v>
      </c>
    </row>
    <row r="9274" spans="1:7">
      <c r="A9274" t="s">
        <v>131</v>
      </c>
      <c r="B9274">
        <v>20250503</v>
      </c>
      <c r="C9274">
        <v>490114</v>
      </c>
      <c r="D9274" t="s">
        <v>6190</v>
      </c>
      <c r="E9274" t="s">
        <v>1184</v>
      </c>
      <c r="F9274">
        <v>0</v>
      </c>
      <c r="G9274">
        <v>-339149</v>
      </c>
    </row>
    <row r="9275" spans="1:7">
      <c r="A9275" t="s">
        <v>131</v>
      </c>
      <c r="B9275">
        <v>20250503</v>
      </c>
      <c r="C9275">
        <v>490114</v>
      </c>
      <c r="D9275" t="s">
        <v>6190</v>
      </c>
      <c r="E9275" t="s">
        <v>1581</v>
      </c>
      <c r="F9275">
        <v>87</v>
      </c>
      <c r="G9275">
        <v>-22078387</v>
      </c>
    </row>
    <row r="9276" spans="1:7">
      <c r="A9276" t="s">
        <v>131</v>
      </c>
      <c r="B9276">
        <v>20250503</v>
      </c>
      <c r="C9276">
        <v>490114</v>
      </c>
      <c r="D9276" t="s">
        <v>6190</v>
      </c>
      <c r="E9276" t="s">
        <v>1085</v>
      </c>
      <c r="F9276">
        <v>0</v>
      </c>
      <c r="G9276">
        <v>-2339281</v>
      </c>
    </row>
    <row r="9277" spans="1:7">
      <c r="A9277" t="s">
        <v>131</v>
      </c>
      <c r="B9277">
        <v>20250503</v>
      </c>
      <c r="C9277">
        <v>490114</v>
      </c>
      <c r="D9277" t="s">
        <v>6190</v>
      </c>
      <c r="E9277" t="s">
        <v>1194</v>
      </c>
      <c r="F9277">
        <v>0</v>
      </c>
      <c r="G9277">
        <v>-57958481</v>
      </c>
    </row>
    <row r="9278" spans="1:7">
      <c r="A9278" t="s">
        <v>131</v>
      </c>
      <c r="B9278">
        <v>20250503</v>
      </c>
      <c r="C9278">
        <v>490114</v>
      </c>
      <c r="D9278" t="s">
        <v>6190</v>
      </c>
      <c r="E9278" t="s">
        <v>1181</v>
      </c>
      <c r="F9278">
        <v>59</v>
      </c>
      <c r="G9278">
        <v>8909317</v>
      </c>
    </row>
    <row r="9279" spans="1:7">
      <c r="A9279" t="s">
        <v>131</v>
      </c>
      <c r="B9279">
        <v>20250503</v>
      </c>
      <c r="C9279">
        <v>490114</v>
      </c>
      <c r="D9279" t="s">
        <v>6190</v>
      </c>
      <c r="E9279" t="s">
        <v>1084</v>
      </c>
      <c r="F9279">
        <v>71</v>
      </c>
      <c r="G9279">
        <v>12596220</v>
      </c>
    </row>
    <row r="9280" spans="1:7">
      <c r="A9280" t="s">
        <v>131</v>
      </c>
      <c r="B9280">
        <v>20250503</v>
      </c>
      <c r="C9280">
        <v>490114</v>
      </c>
      <c r="D9280" t="s">
        <v>6190</v>
      </c>
      <c r="E9280" t="s">
        <v>1035</v>
      </c>
      <c r="F9280">
        <v>672</v>
      </c>
      <c r="G9280">
        <v>11032771</v>
      </c>
    </row>
    <row r="9281" spans="1:7">
      <c r="A9281" t="s">
        <v>131</v>
      </c>
      <c r="B9281">
        <v>20250503</v>
      </c>
      <c r="C9281">
        <v>490114</v>
      </c>
      <c r="D9281" t="s">
        <v>6190</v>
      </c>
      <c r="E9281" t="s">
        <v>1066</v>
      </c>
      <c r="F9281">
        <v>115</v>
      </c>
      <c r="G9281">
        <v>10627809</v>
      </c>
    </row>
    <row r="9282" spans="1:7">
      <c r="A9282" t="s">
        <v>131</v>
      </c>
      <c r="B9282">
        <v>20250503</v>
      </c>
      <c r="C9282">
        <v>490114</v>
      </c>
      <c r="D9282" t="s">
        <v>6190</v>
      </c>
      <c r="E9282" t="s">
        <v>1064</v>
      </c>
      <c r="F9282">
        <v>0</v>
      </c>
      <c r="G9282">
        <v>-771277</v>
      </c>
    </row>
    <row r="9283" spans="1:7">
      <c r="A9283" t="s">
        <v>131</v>
      </c>
      <c r="B9283">
        <v>20250503</v>
      </c>
      <c r="C9283">
        <v>490114</v>
      </c>
      <c r="D9283" t="s">
        <v>6190</v>
      </c>
      <c r="E9283" t="s">
        <v>1092</v>
      </c>
      <c r="F9283">
        <v>0</v>
      </c>
      <c r="G9283">
        <v>-17321958</v>
      </c>
    </row>
    <row r="9284" spans="1:7">
      <c r="A9284" t="s">
        <v>131</v>
      </c>
      <c r="B9284">
        <v>20250503</v>
      </c>
      <c r="C9284">
        <v>490114</v>
      </c>
      <c r="D9284" t="s">
        <v>6190</v>
      </c>
      <c r="E9284" t="s">
        <v>9048</v>
      </c>
      <c r="F9284">
        <v>47</v>
      </c>
      <c r="G9284">
        <v>2182562</v>
      </c>
    </row>
    <row r="9285" spans="1:7">
      <c r="A9285" t="s">
        <v>131</v>
      </c>
      <c r="B9285">
        <v>20250503</v>
      </c>
      <c r="C9285">
        <v>490114</v>
      </c>
      <c r="D9285" t="s">
        <v>6190</v>
      </c>
      <c r="E9285" t="s">
        <v>8342</v>
      </c>
      <c r="F9285">
        <v>115</v>
      </c>
      <c r="G9285">
        <v>49639870</v>
      </c>
    </row>
    <row r="9286" spans="1:7">
      <c r="A9286" t="s">
        <v>131</v>
      </c>
      <c r="B9286">
        <v>20250503</v>
      </c>
      <c r="C9286">
        <v>490114</v>
      </c>
      <c r="D9286" t="s">
        <v>6190</v>
      </c>
      <c r="E9286" t="s">
        <v>1124</v>
      </c>
      <c r="F9286">
        <v>15</v>
      </c>
      <c r="G9286">
        <v>-135720</v>
      </c>
    </row>
    <row r="9287" spans="1:7">
      <c r="A9287" t="s">
        <v>131</v>
      </c>
      <c r="B9287">
        <v>20250503</v>
      </c>
      <c r="C9287">
        <v>490114</v>
      </c>
      <c r="D9287" t="s">
        <v>6190</v>
      </c>
      <c r="E9287" t="s">
        <v>1186</v>
      </c>
      <c r="F9287">
        <v>187</v>
      </c>
      <c r="G9287">
        <v>24327668</v>
      </c>
    </row>
    <row r="9288" spans="1:7">
      <c r="A9288" t="s">
        <v>131</v>
      </c>
      <c r="B9288">
        <v>20250503</v>
      </c>
      <c r="C9288">
        <v>490114</v>
      </c>
      <c r="D9288" t="s">
        <v>6190</v>
      </c>
      <c r="E9288" t="s">
        <v>1582</v>
      </c>
      <c r="F9288">
        <v>187</v>
      </c>
      <c r="G9288">
        <v>-439765</v>
      </c>
    </row>
    <row r="9289" spans="1:7">
      <c r="A9289" t="s">
        <v>131</v>
      </c>
      <c r="B9289">
        <v>20250503</v>
      </c>
      <c r="C9289">
        <v>490114</v>
      </c>
      <c r="D9289" t="s">
        <v>6190</v>
      </c>
      <c r="E9289" t="s">
        <v>8333</v>
      </c>
      <c r="F9289">
        <v>3</v>
      </c>
      <c r="G9289">
        <v>-352</v>
      </c>
    </row>
    <row r="9290" spans="1:7">
      <c r="A9290" t="s">
        <v>131</v>
      </c>
      <c r="B9290">
        <v>20250503</v>
      </c>
      <c r="C9290">
        <v>490114</v>
      </c>
      <c r="D9290" t="s">
        <v>6190</v>
      </c>
      <c r="E9290" t="s">
        <v>1583</v>
      </c>
      <c r="F9290">
        <v>3</v>
      </c>
      <c r="G9290">
        <v>-187539</v>
      </c>
    </row>
    <row r="9291" spans="1:7">
      <c r="A9291" t="s">
        <v>131</v>
      </c>
      <c r="B9291">
        <v>20250503</v>
      </c>
      <c r="C9291">
        <v>490114</v>
      </c>
      <c r="D9291" t="s">
        <v>6190</v>
      </c>
      <c r="E9291" t="s">
        <v>1207</v>
      </c>
      <c r="F9291">
        <v>0</v>
      </c>
      <c r="G9291">
        <v>-5603</v>
      </c>
    </row>
    <row r="9292" spans="1:7">
      <c r="A9292" t="s">
        <v>131</v>
      </c>
      <c r="B9292">
        <v>20250503</v>
      </c>
      <c r="C9292">
        <v>490114</v>
      </c>
      <c r="D9292" t="s">
        <v>6190</v>
      </c>
      <c r="E9292" t="s">
        <v>8358</v>
      </c>
      <c r="F9292">
        <v>0</v>
      </c>
      <c r="G9292">
        <v>-17692027</v>
      </c>
    </row>
    <row r="9293" spans="1:7">
      <c r="A9293" t="s">
        <v>131</v>
      </c>
      <c r="B9293">
        <v>20250504</v>
      </c>
      <c r="C9293">
        <v>490114</v>
      </c>
      <c r="D9293" t="s">
        <v>6190</v>
      </c>
      <c r="E9293" t="s">
        <v>1184</v>
      </c>
      <c r="F9293">
        <v>0</v>
      </c>
      <c r="G9293">
        <v>-339149</v>
      </c>
    </row>
    <row r="9294" spans="1:7">
      <c r="A9294" t="s">
        <v>131</v>
      </c>
      <c r="B9294">
        <v>20250504</v>
      </c>
      <c r="C9294">
        <v>490114</v>
      </c>
      <c r="D9294" t="s">
        <v>6190</v>
      </c>
      <c r="E9294" t="s">
        <v>1581</v>
      </c>
      <c r="F9294">
        <v>87</v>
      </c>
      <c r="G9294">
        <v>-22078300</v>
      </c>
    </row>
    <row r="9295" spans="1:7">
      <c r="A9295" t="s">
        <v>131</v>
      </c>
      <c r="B9295">
        <v>20250504</v>
      </c>
      <c r="C9295">
        <v>490114</v>
      </c>
      <c r="D9295" t="s">
        <v>6190</v>
      </c>
      <c r="E9295" t="s">
        <v>1085</v>
      </c>
      <c r="F9295">
        <v>0</v>
      </c>
      <c r="G9295">
        <v>-2339281</v>
      </c>
    </row>
    <row r="9296" spans="1:7">
      <c r="A9296" t="s">
        <v>131</v>
      </c>
      <c r="B9296">
        <v>20250504</v>
      </c>
      <c r="C9296">
        <v>490114</v>
      </c>
      <c r="D9296" t="s">
        <v>6190</v>
      </c>
      <c r="E9296" t="s">
        <v>1194</v>
      </c>
      <c r="F9296">
        <v>0</v>
      </c>
      <c r="G9296">
        <v>-57958481</v>
      </c>
    </row>
    <row r="9297" spans="1:7">
      <c r="A9297" t="s">
        <v>131</v>
      </c>
      <c r="B9297">
        <v>20250504</v>
      </c>
      <c r="C9297">
        <v>490114</v>
      </c>
      <c r="D9297" t="s">
        <v>6190</v>
      </c>
      <c r="E9297" t="s">
        <v>1181</v>
      </c>
      <c r="F9297">
        <v>59</v>
      </c>
      <c r="G9297">
        <v>8909376</v>
      </c>
    </row>
    <row r="9298" spans="1:7">
      <c r="A9298" t="s">
        <v>131</v>
      </c>
      <c r="B9298">
        <v>20250504</v>
      </c>
      <c r="C9298">
        <v>490114</v>
      </c>
      <c r="D9298" t="s">
        <v>6190</v>
      </c>
      <c r="E9298" t="s">
        <v>1084</v>
      </c>
      <c r="F9298">
        <v>71</v>
      </c>
      <c r="G9298">
        <v>12596291</v>
      </c>
    </row>
    <row r="9299" spans="1:7">
      <c r="A9299" t="s">
        <v>131</v>
      </c>
      <c r="B9299">
        <v>20250504</v>
      </c>
      <c r="C9299">
        <v>490114</v>
      </c>
      <c r="D9299" t="s">
        <v>6190</v>
      </c>
      <c r="E9299" t="s">
        <v>1035</v>
      </c>
      <c r="F9299">
        <v>672</v>
      </c>
      <c r="G9299">
        <v>11033443</v>
      </c>
    </row>
    <row r="9300" spans="1:7">
      <c r="A9300" t="s">
        <v>131</v>
      </c>
      <c r="B9300">
        <v>20250504</v>
      </c>
      <c r="C9300">
        <v>490114</v>
      </c>
      <c r="D9300" t="s">
        <v>6190</v>
      </c>
      <c r="E9300" t="s">
        <v>1066</v>
      </c>
      <c r="F9300">
        <v>115</v>
      </c>
      <c r="G9300">
        <v>10627924</v>
      </c>
    </row>
    <row r="9301" spans="1:7">
      <c r="A9301" t="s">
        <v>131</v>
      </c>
      <c r="B9301">
        <v>20250504</v>
      </c>
      <c r="C9301">
        <v>490114</v>
      </c>
      <c r="D9301" t="s">
        <v>6190</v>
      </c>
      <c r="E9301" t="s">
        <v>1064</v>
      </c>
      <c r="F9301">
        <v>0</v>
      </c>
      <c r="G9301">
        <v>-771277</v>
      </c>
    </row>
    <row r="9302" spans="1:7">
      <c r="A9302" t="s">
        <v>131</v>
      </c>
      <c r="B9302">
        <v>20250504</v>
      </c>
      <c r="C9302">
        <v>490114</v>
      </c>
      <c r="D9302" t="s">
        <v>6190</v>
      </c>
      <c r="E9302" t="s">
        <v>1092</v>
      </c>
      <c r="F9302">
        <v>0</v>
      </c>
      <c r="G9302">
        <v>-17321958</v>
      </c>
    </row>
    <row r="9303" spans="1:7">
      <c r="A9303" t="s">
        <v>131</v>
      </c>
      <c r="B9303">
        <v>20250504</v>
      </c>
      <c r="C9303">
        <v>490114</v>
      </c>
      <c r="D9303" t="s">
        <v>6190</v>
      </c>
      <c r="E9303" t="s">
        <v>9048</v>
      </c>
      <c r="F9303">
        <v>47</v>
      </c>
      <c r="G9303">
        <v>2182609</v>
      </c>
    </row>
    <row r="9304" spans="1:7">
      <c r="A9304" t="s">
        <v>131</v>
      </c>
      <c r="B9304">
        <v>20250504</v>
      </c>
      <c r="C9304">
        <v>490114</v>
      </c>
      <c r="D9304" t="s">
        <v>6190</v>
      </c>
      <c r="E9304" t="s">
        <v>8342</v>
      </c>
      <c r="F9304">
        <v>115</v>
      </c>
      <c r="G9304">
        <v>49639985</v>
      </c>
    </row>
    <row r="9305" spans="1:7">
      <c r="A9305" t="s">
        <v>131</v>
      </c>
      <c r="B9305">
        <v>20250504</v>
      </c>
      <c r="C9305">
        <v>490114</v>
      </c>
      <c r="D9305" t="s">
        <v>6190</v>
      </c>
      <c r="E9305" t="s">
        <v>1124</v>
      </c>
      <c r="F9305">
        <v>15</v>
      </c>
      <c r="G9305">
        <v>-135705</v>
      </c>
    </row>
    <row r="9306" spans="1:7">
      <c r="A9306" t="s">
        <v>131</v>
      </c>
      <c r="B9306">
        <v>20250504</v>
      </c>
      <c r="C9306">
        <v>490114</v>
      </c>
      <c r="D9306" t="s">
        <v>6190</v>
      </c>
      <c r="E9306" t="s">
        <v>1186</v>
      </c>
      <c r="F9306">
        <v>187</v>
      </c>
      <c r="G9306">
        <v>24327855</v>
      </c>
    </row>
    <row r="9307" spans="1:7">
      <c r="A9307" t="s">
        <v>131</v>
      </c>
      <c r="B9307">
        <v>20250504</v>
      </c>
      <c r="C9307">
        <v>490114</v>
      </c>
      <c r="D9307" t="s">
        <v>6190</v>
      </c>
      <c r="E9307" t="s">
        <v>1582</v>
      </c>
      <c r="F9307">
        <v>187</v>
      </c>
      <c r="G9307">
        <v>-439578</v>
      </c>
    </row>
    <row r="9308" spans="1:7">
      <c r="A9308" t="s">
        <v>131</v>
      </c>
      <c r="B9308">
        <v>20250504</v>
      </c>
      <c r="C9308">
        <v>490114</v>
      </c>
      <c r="D9308" t="s">
        <v>6190</v>
      </c>
      <c r="E9308" t="s">
        <v>8333</v>
      </c>
      <c r="F9308">
        <v>3</v>
      </c>
      <c r="G9308">
        <v>-349</v>
      </c>
    </row>
    <row r="9309" spans="1:7">
      <c r="A9309" t="s">
        <v>131</v>
      </c>
      <c r="B9309">
        <v>20250504</v>
      </c>
      <c r="C9309">
        <v>490114</v>
      </c>
      <c r="D9309" t="s">
        <v>6190</v>
      </c>
      <c r="E9309" t="s">
        <v>1583</v>
      </c>
      <c r="F9309">
        <v>3</v>
      </c>
      <c r="G9309">
        <v>-187536</v>
      </c>
    </row>
    <row r="9310" spans="1:7">
      <c r="A9310" t="s">
        <v>131</v>
      </c>
      <c r="B9310">
        <v>20250504</v>
      </c>
      <c r="C9310">
        <v>490114</v>
      </c>
      <c r="D9310" t="s">
        <v>6190</v>
      </c>
      <c r="E9310" t="s">
        <v>1207</v>
      </c>
      <c r="F9310">
        <v>0</v>
      </c>
      <c r="G9310">
        <v>-5603</v>
      </c>
    </row>
    <row r="9311" spans="1:7">
      <c r="A9311" t="s">
        <v>131</v>
      </c>
      <c r="B9311">
        <v>20250504</v>
      </c>
      <c r="C9311">
        <v>490114</v>
      </c>
      <c r="D9311" t="s">
        <v>6190</v>
      </c>
      <c r="E9311" t="s">
        <v>8358</v>
      </c>
      <c r="F9311">
        <v>0</v>
      </c>
      <c r="G9311">
        <v>-17692027</v>
      </c>
    </row>
    <row r="9312" spans="1:7">
      <c r="A9312" t="s">
        <v>131</v>
      </c>
      <c r="B9312">
        <v>20250505</v>
      </c>
      <c r="C9312">
        <v>490114</v>
      </c>
      <c r="D9312" t="s">
        <v>6190</v>
      </c>
      <c r="E9312" t="s">
        <v>1184</v>
      </c>
      <c r="F9312">
        <v>0</v>
      </c>
      <c r="G9312">
        <v>-339149</v>
      </c>
    </row>
    <row r="9313" spans="1:7">
      <c r="A9313" t="s">
        <v>131</v>
      </c>
      <c r="B9313">
        <v>20250505</v>
      </c>
      <c r="C9313">
        <v>490114</v>
      </c>
      <c r="D9313" t="s">
        <v>6190</v>
      </c>
      <c r="E9313" t="s">
        <v>1581</v>
      </c>
      <c r="F9313">
        <v>87</v>
      </c>
      <c r="G9313">
        <v>-22078213</v>
      </c>
    </row>
    <row r="9314" spans="1:7">
      <c r="A9314" t="s">
        <v>131</v>
      </c>
      <c r="B9314">
        <v>20250505</v>
      </c>
      <c r="C9314">
        <v>490114</v>
      </c>
      <c r="D9314" t="s">
        <v>6190</v>
      </c>
      <c r="E9314" t="s">
        <v>1085</v>
      </c>
      <c r="F9314">
        <v>0</v>
      </c>
      <c r="G9314">
        <v>-2339281</v>
      </c>
    </row>
    <row r="9315" spans="1:7">
      <c r="A9315" t="s">
        <v>131</v>
      </c>
      <c r="B9315">
        <v>20250505</v>
      </c>
      <c r="C9315">
        <v>490114</v>
      </c>
      <c r="D9315" t="s">
        <v>6190</v>
      </c>
      <c r="E9315" t="s">
        <v>1194</v>
      </c>
      <c r="F9315">
        <v>0</v>
      </c>
      <c r="G9315">
        <v>-57958481</v>
      </c>
    </row>
    <row r="9316" spans="1:7">
      <c r="A9316" t="s">
        <v>131</v>
      </c>
      <c r="B9316">
        <v>20250505</v>
      </c>
      <c r="C9316">
        <v>490114</v>
      </c>
      <c r="D9316" t="s">
        <v>6190</v>
      </c>
      <c r="E9316" t="s">
        <v>1181</v>
      </c>
      <c r="F9316">
        <v>59</v>
      </c>
      <c r="G9316">
        <v>8909435</v>
      </c>
    </row>
    <row r="9317" spans="1:7">
      <c r="A9317" t="s">
        <v>131</v>
      </c>
      <c r="B9317">
        <v>20250505</v>
      </c>
      <c r="C9317">
        <v>490114</v>
      </c>
      <c r="D9317" t="s">
        <v>6190</v>
      </c>
      <c r="E9317" t="s">
        <v>1084</v>
      </c>
      <c r="F9317">
        <v>71</v>
      </c>
      <c r="G9317">
        <v>12596362</v>
      </c>
    </row>
    <row r="9318" spans="1:7">
      <c r="A9318" t="s">
        <v>131</v>
      </c>
      <c r="B9318">
        <v>20250505</v>
      </c>
      <c r="C9318">
        <v>490114</v>
      </c>
      <c r="D9318" t="s">
        <v>6190</v>
      </c>
      <c r="E9318" t="s">
        <v>1035</v>
      </c>
      <c r="F9318">
        <v>672</v>
      </c>
      <c r="G9318">
        <v>11034115</v>
      </c>
    </row>
    <row r="9319" spans="1:7">
      <c r="A9319" t="s">
        <v>131</v>
      </c>
      <c r="B9319">
        <v>20250505</v>
      </c>
      <c r="C9319">
        <v>490114</v>
      </c>
      <c r="D9319" t="s">
        <v>6190</v>
      </c>
      <c r="E9319" t="s">
        <v>1066</v>
      </c>
      <c r="F9319">
        <v>115</v>
      </c>
      <c r="G9319">
        <v>10628039</v>
      </c>
    </row>
    <row r="9320" spans="1:7">
      <c r="A9320" t="s">
        <v>131</v>
      </c>
      <c r="B9320">
        <v>20250505</v>
      </c>
      <c r="C9320">
        <v>490114</v>
      </c>
      <c r="D9320" t="s">
        <v>6190</v>
      </c>
      <c r="E9320" t="s">
        <v>1064</v>
      </c>
      <c r="F9320">
        <v>0</v>
      </c>
      <c r="G9320">
        <v>-771277</v>
      </c>
    </row>
    <row r="9321" spans="1:7">
      <c r="A9321" t="s">
        <v>131</v>
      </c>
      <c r="B9321">
        <v>20250505</v>
      </c>
      <c r="C9321">
        <v>490114</v>
      </c>
      <c r="D9321" t="s">
        <v>6190</v>
      </c>
      <c r="E9321" t="s">
        <v>1092</v>
      </c>
      <c r="F9321">
        <v>0</v>
      </c>
      <c r="G9321">
        <v>-17321958</v>
      </c>
    </row>
    <row r="9322" spans="1:7">
      <c r="A9322" t="s">
        <v>131</v>
      </c>
      <c r="B9322">
        <v>20250505</v>
      </c>
      <c r="C9322">
        <v>490114</v>
      </c>
      <c r="D9322" t="s">
        <v>6190</v>
      </c>
      <c r="E9322" t="s">
        <v>9048</v>
      </c>
      <c r="F9322">
        <v>47</v>
      </c>
      <c r="G9322">
        <v>2182656</v>
      </c>
    </row>
    <row r="9323" spans="1:7">
      <c r="A9323" t="s">
        <v>131</v>
      </c>
      <c r="B9323">
        <v>20250505</v>
      </c>
      <c r="C9323">
        <v>490114</v>
      </c>
      <c r="D9323" t="s">
        <v>6190</v>
      </c>
      <c r="E9323" t="s">
        <v>8342</v>
      </c>
      <c r="F9323">
        <v>115</v>
      </c>
      <c r="G9323">
        <v>49640100</v>
      </c>
    </row>
    <row r="9324" spans="1:7">
      <c r="A9324" t="s">
        <v>131</v>
      </c>
      <c r="B9324">
        <v>20250505</v>
      </c>
      <c r="C9324">
        <v>490114</v>
      </c>
      <c r="D9324" t="s">
        <v>6190</v>
      </c>
      <c r="E9324" t="s">
        <v>1124</v>
      </c>
      <c r="F9324">
        <v>15</v>
      </c>
      <c r="G9324">
        <v>-135690</v>
      </c>
    </row>
    <row r="9325" spans="1:7">
      <c r="A9325" t="s">
        <v>131</v>
      </c>
      <c r="B9325">
        <v>20250505</v>
      </c>
      <c r="C9325">
        <v>490114</v>
      </c>
      <c r="D9325" t="s">
        <v>6190</v>
      </c>
      <c r="E9325" t="s">
        <v>1186</v>
      </c>
      <c r="F9325">
        <v>187</v>
      </c>
      <c r="G9325">
        <v>24328042</v>
      </c>
    </row>
    <row r="9326" spans="1:7">
      <c r="A9326" t="s">
        <v>131</v>
      </c>
      <c r="B9326">
        <v>20250505</v>
      </c>
      <c r="C9326">
        <v>490114</v>
      </c>
      <c r="D9326" t="s">
        <v>6190</v>
      </c>
      <c r="E9326" t="s">
        <v>1582</v>
      </c>
      <c r="F9326">
        <v>187</v>
      </c>
      <c r="G9326">
        <v>-439391</v>
      </c>
    </row>
    <row r="9327" spans="1:7">
      <c r="A9327" t="s">
        <v>131</v>
      </c>
      <c r="B9327">
        <v>20250505</v>
      </c>
      <c r="C9327">
        <v>490114</v>
      </c>
      <c r="D9327" t="s">
        <v>6190</v>
      </c>
      <c r="E9327" t="s">
        <v>8333</v>
      </c>
      <c r="F9327">
        <v>3</v>
      </c>
      <c r="G9327">
        <v>-346</v>
      </c>
    </row>
    <row r="9328" spans="1:7">
      <c r="A9328" t="s">
        <v>131</v>
      </c>
      <c r="B9328">
        <v>20250505</v>
      </c>
      <c r="C9328">
        <v>490114</v>
      </c>
      <c r="D9328" t="s">
        <v>6190</v>
      </c>
      <c r="E9328" t="s">
        <v>1583</v>
      </c>
      <c r="F9328">
        <v>3</v>
      </c>
      <c r="G9328">
        <v>-187533</v>
      </c>
    </row>
    <row r="9329" spans="1:7">
      <c r="A9329" t="s">
        <v>131</v>
      </c>
      <c r="B9329">
        <v>20250505</v>
      </c>
      <c r="C9329">
        <v>490114</v>
      </c>
      <c r="D9329" t="s">
        <v>6190</v>
      </c>
      <c r="E9329" t="s">
        <v>1207</v>
      </c>
      <c r="F9329">
        <v>0</v>
      </c>
      <c r="G9329">
        <v>-5603</v>
      </c>
    </row>
    <row r="9330" spans="1:7">
      <c r="A9330" t="s">
        <v>131</v>
      </c>
      <c r="B9330">
        <v>20250505</v>
      </c>
      <c r="C9330">
        <v>490114</v>
      </c>
      <c r="D9330" t="s">
        <v>6190</v>
      </c>
      <c r="E9330" t="s">
        <v>8358</v>
      </c>
      <c r="F9330">
        <v>0</v>
      </c>
      <c r="G9330">
        <v>-17692027</v>
      </c>
    </row>
    <row r="9331" spans="1:7">
      <c r="A9331" t="s">
        <v>131</v>
      </c>
      <c r="B9331">
        <v>20250506</v>
      </c>
      <c r="C9331">
        <v>490114</v>
      </c>
      <c r="D9331" t="s">
        <v>6190</v>
      </c>
      <c r="E9331" t="s">
        <v>1184</v>
      </c>
      <c r="F9331">
        <v>0</v>
      </c>
      <c r="G9331">
        <v>-339149</v>
      </c>
    </row>
    <row r="9332" spans="1:7">
      <c r="A9332" t="s">
        <v>131</v>
      </c>
      <c r="B9332">
        <v>20250506</v>
      </c>
      <c r="C9332">
        <v>490114</v>
      </c>
      <c r="D9332" t="s">
        <v>6190</v>
      </c>
      <c r="E9332" t="s">
        <v>1581</v>
      </c>
      <c r="F9332">
        <v>87</v>
      </c>
      <c r="G9332">
        <v>-22078126</v>
      </c>
    </row>
    <row r="9333" spans="1:7">
      <c r="A9333" t="s">
        <v>131</v>
      </c>
      <c r="B9333">
        <v>20250506</v>
      </c>
      <c r="C9333">
        <v>490114</v>
      </c>
      <c r="D9333" t="s">
        <v>6190</v>
      </c>
      <c r="E9333" t="s">
        <v>1085</v>
      </c>
      <c r="F9333">
        <v>0</v>
      </c>
      <c r="G9333">
        <v>-2339281</v>
      </c>
    </row>
    <row r="9334" spans="1:7">
      <c r="A9334" t="s">
        <v>131</v>
      </c>
      <c r="B9334">
        <v>20250506</v>
      </c>
      <c r="C9334">
        <v>490114</v>
      </c>
      <c r="D9334" t="s">
        <v>6190</v>
      </c>
      <c r="E9334" t="s">
        <v>1194</v>
      </c>
      <c r="F9334">
        <v>0</v>
      </c>
      <c r="G9334">
        <v>-57958481</v>
      </c>
    </row>
    <row r="9335" spans="1:7">
      <c r="A9335" t="s">
        <v>131</v>
      </c>
      <c r="B9335">
        <v>20250506</v>
      </c>
      <c r="C9335">
        <v>490114</v>
      </c>
      <c r="D9335" t="s">
        <v>6190</v>
      </c>
      <c r="E9335" t="s">
        <v>1181</v>
      </c>
      <c r="F9335">
        <v>59</v>
      </c>
      <c r="G9335">
        <v>8909494</v>
      </c>
    </row>
    <row r="9336" spans="1:7">
      <c r="A9336" t="s">
        <v>131</v>
      </c>
      <c r="B9336">
        <v>20250506</v>
      </c>
      <c r="C9336">
        <v>490114</v>
      </c>
      <c r="D9336" t="s">
        <v>6190</v>
      </c>
      <c r="E9336" t="s">
        <v>1084</v>
      </c>
      <c r="F9336">
        <v>71</v>
      </c>
      <c r="G9336">
        <v>12596433</v>
      </c>
    </row>
    <row r="9337" spans="1:7">
      <c r="A9337" t="s">
        <v>131</v>
      </c>
      <c r="B9337">
        <v>20250506</v>
      </c>
      <c r="C9337">
        <v>490114</v>
      </c>
      <c r="D9337" t="s">
        <v>6190</v>
      </c>
      <c r="E9337" t="s">
        <v>1035</v>
      </c>
      <c r="F9337">
        <v>672</v>
      </c>
      <c r="G9337">
        <v>11034787</v>
      </c>
    </row>
    <row r="9338" spans="1:7">
      <c r="A9338" t="s">
        <v>131</v>
      </c>
      <c r="B9338">
        <v>20250506</v>
      </c>
      <c r="C9338">
        <v>490114</v>
      </c>
      <c r="D9338" t="s">
        <v>6190</v>
      </c>
      <c r="E9338" t="s">
        <v>1066</v>
      </c>
      <c r="F9338">
        <v>115</v>
      </c>
      <c r="G9338">
        <v>10628154</v>
      </c>
    </row>
    <row r="9339" spans="1:7">
      <c r="A9339" t="s">
        <v>131</v>
      </c>
      <c r="B9339">
        <v>20250506</v>
      </c>
      <c r="C9339">
        <v>490114</v>
      </c>
      <c r="D9339" t="s">
        <v>6190</v>
      </c>
      <c r="E9339" t="s">
        <v>1064</v>
      </c>
      <c r="F9339">
        <v>0</v>
      </c>
      <c r="G9339">
        <v>-771277</v>
      </c>
    </row>
    <row r="9340" spans="1:7">
      <c r="A9340" t="s">
        <v>131</v>
      </c>
      <c r="B9340">
        <v>20250506</v>
      </c>
      <c r="C9340">
        <v>490114</v>
      </c>
      <c r="D9340" t="s">
        <v>6190</v>
      </c>
      <c r="E9340" t="s">
        <v>1092</v>
      </c>
      <c r="F9340">
        <v>0</v>
      </c>
      <c r="G9340">
        <v>-17321958</v>
      </c>
    </row>
    <row r="9341" spans="1:7">
      <c r="A9341" t="s">
        <v>131</v>
      </c>
      <c r="B9341">
        <v>20250506</v>
      </c>
      <c r="C9341">
        <v>490114</v>
      </c>
      <c r="D9341" t="s">
        <v>6190</v>
      </c>
      <c r="E9341" t="s">
        <v>9048</v>
      </c>
      <c r="F9341">
        <v>47</v>
      </c>
      <c r="G9341">
        <v>2182703</v>
      </c>
    </row>
    <row r="9342" spans="1:7">
      <c r="A9342" t="s">
        <v>131</v>
      </c>
      <c r="B9342">
        <v>20250506</v>
      </c>
      <c r="C9342">
        <v>490114</v>
      </c>
      <c r="D9342" t="s">
        <v>6190</v>
      </c>
      <c r="E9342" t="s">
        <v>8342</v>
      </c>
      <c r="F9342">
        <v>115</v>
      </c>
      <c r="G9342">
        <v>49640215</v>
      </c>
    </row>
    <row r="9343" spans="1:7">
      <c r="A9343" t="s">
        <v>131</v>
      </c>
      <c r="B9343">
        <v>20250506</v>
      </c>
      <c r="C9343">
        <v>490114</v>
      </c>
      <c r="D9343" t="s">
        <v>6190</v>
      </c>
      <c r="E9343" t="s">
        <v>1124</v>
      </c>
      <c r="F9343">
        <v>15</v>
      </c>
      <c r="G9343">
        <v>-135675</v>
      </c>
    </row>
    <row r="9344" spans="1:7">
      <c r="A9344" t="s">
        <v>131</v>
      </c>
      <c r="B9344">
        <v>20250506</v>
      </c>
      <c r="C9344">
        <v>490114</v>
      </c>
      <c r="D9344" t="s">
        <v>6190</v>
      </c>
      <c r="E9344" t="s">
        <v>1186</v>
      </c>
      <c r="F9344">
        <v>187</v>
      </c>
      <c r="G9344">
        <v>24328229</v>
      </c>
    </row>
    <row r="9345" spans="1:7">
      <c r="A9345" t="s">
        <v>131</v>
      </c>
      <c r="B9345">
        <v>20250506</v>
      </c>
      <c r="C9345">
        <v>490114</v>
      </c>
      <c r="D9345" t="s">
        <v>6190</v>
      </c>
      <c r="E9345" t="s">
        <v>1582</v>
      </c>
      <c r="F9345">
        <v>187</v>
      </c>
      <c r="G9345">
        <v>-439204</v>
      </c>
    </row>
    <row r="9346" spans="1:7">
      <c r="A9346" t="s">
        <v>131</v>
      </c>
      <c r="B9346">
        <v>20250506</v>
      </c>
      <c r="C9346">
        <v>490114</v>
      </c>
      <c r="D9346" t="s">
        <v>6190</v>
      </c>
      <c r="E9346" t="s">
        <v>8333</v>
      </c>
      <c r="F9346">
        <v>3</v>
      </c>
      <c r="G9346">
        <v>-343</v>
      </c>
    </row>
    <row r="9347" spans="1:7">
      <c r="A9347" t="s">
        <v>131</v>
      </c>
      <c r="B9347">
        <v>20250506</v>
      </c>
      <c r="C9347">
        <v>490114</v>
      </c>
      <c r="D9347" t="s">
        <v>6190</v>
      </c>
      <c r="E9347" t="s">
        <v>1583</v>
      </c>
      <c r="F9347">
        <v>3</v>
      </c>
      <c r="G9347">
        <v>-187530</v>
      </c>
    </row>
    <row r="9348" spans="1:7">
      <c r="A9348" t="s">
        <v>131</v>
      </c>
      <c r="B9348">
        <v>20250506</v>
      </c>
      <c r="C9348">
        <v>490114</v>
      </c>
      <c r="D9348" t="s">
        <v>6190</v>
      </c>
      <c r="E9348" t="s">
        <v>1207</v>
      </c>
      <c r="F9348">
        <v>0</v>
      </c>
      <c r="G9348">
        <v>-5603</v>
      </c>
    </row>
    <row r="9349" spans="1:7">
      <c r="A9349" t="s">
        <v>131</v>
      </c>
      <c r="B9349">
        <v>20250506</v>
      </c>
      <c r="C9349">
        <v>490114</v>
      </c>
      <c r="D9349" t="s">
        <v>6190</v>
      </c>
      <c r="E9349" t="s">
        <v>8358</v>
      </c>
      <c r="F9349">
        <v>0</v>
      </c>
      <c r="G9349">
        <v>-17692027</v>
      </c>
    </row>
    <row r="9350" spans="1:7">
      <c r="A9350" t="s">
        <v>131</v>
      </c>
      <c r="B9350">
        <v>20250507</v>
      </c>
      <c r="C9350">
        <v>490114</v>
      </c>
      <c r="D9350" t="s">
        <v>6190</v>
      </c>
      <c r="E9350" t="s">
        <v>1184</v>
      </c>
      <c r="F9350">
        <v>0</v>
      </c>
      <c r="G9350">
        <v>-339149</v>
      </c>
    </row>
    <row r="9351" spans="1:7">
      <c r="A9351" t="s">
        <v>131</v>
      </c>
      <c r="B9351">
        <v>20250507</v>
      </c>
      <c r="C9351">
        <v>490114</v>
      </c>
      <c r="D9351" t="s">
        <v>6190</v>
      </c>
      <c r="E9351" t="s">
        <v>1581</v>
      </c>
      <c r="F9351">
        <v>88</v>
      </c>
      <c r="G9351">
        <v>-22078038</v>
      </c>
    </row>
    <row r="9352" spans="1:7">
      <c r="A9352" t="s">
        <v>131</v>
      </c>
      <c r="B9352">
        <v>20250507</v>
      </c>
      <c r="C9352">
        <v>490114</v>
      </c>
      <c r="D9352" t="s">
        <v>6190</v>
      </c>
      <c r="E9352" t="s">
        <v>1085</v>
      </c>
      <c r="F9352">
        <v>0</v>
      </c>
      <c r="G9352">
        <v>-2339281</v>
      </c>
    </row>
    <row r="9353" spans="1:7">
      <c r="A9353" t="s">
        <v>131</v>
      </c>
      <c r="B9353">
        <v>20250507</v>
      </c>
      <c r="C9353">
        <v>490114</v>
      </c>
      <c r="D9353" t="s">
        <v>6190</v>
      </c>
      <c r="E9353" t="s">
        <v>1194</v>
      </c>
      <c r="F9353">
        <v>0</v>
      </c>
      <c r="G9353">
        <v>-57958481</v>
      </c>
    </row>
    <row r="9354" spans="1:7">
      <c r="A9354" t="s">
        <v>131</v>
      </c>
      <c r="B9354">
        <v>20250507</v>
      </c>
      <c r="C9354">
        <v>490114</v>
      </c>
      <c r="D9354" t="s">
        <v>6190</v>
      </c>
      <c r="E9354" t="s">
        <v>1181</v>
      </c>
      <c r="F9354">
        <v>60</v>
      </c>
      <c r="G9354">
        <v>8909554</v>
      </c>
    </row>
    <row r="9355" spans="1:7">
      <c r="A9355" t="s">
        <v>131</v>
      </c>
      <c r="B9355">
        <v>20250507</v>
      </c>
      <c r="C9355">
        <v>490114</v>
      </c>
      <c r="D9355" t="s">
        <v>6190</v>
      </c>
      <c r="E9355" t="s">
        <v>1084</v>
      </c>
      <c r="F9355">
        <v>72</v>
      </c>
      <c r="G9355">
        <v>12596505</v>
      </c>
    </row>
    <row r="9356" spans="1:7">
      <c r="A9356" t="s">
        <v>131</v>
      </c>
      <c r="B9356">
        <v>20250507</v>
      </c>
      <c r="C9356">
        <v>490114</v>
      </c>
      <c r="D9356" t="s">
        <v>6190</v>
      </c>
      <c r="E9356" t="s">
        <v>1035</v>
      </c>
      <c r="F9356">
        <v>679</v>
      </c>
      <c r="G9356">
        <v>11035466</v>
      </c>
    </row>
    <row r="9357" spans="1:7">
      <c r="A9357" t="s">
        <v>131</v>
      </c>
      <c r="B9357">
        <v>20250507</v>
      </c>
      <c r="C9357">
        <v>490114</v>
      </c>
      <c r="D9357" t="s">
        <v>6190</v>
      </c>
      <c r="E9357" t="s">
        <v>1066</v>
      </c>
      <c r="F9357">
        <v>116</v>
      </c>
      <c r="G9357">
        <v>10628270</v>
      </c>
    </row>
    <row r="9358" spans="1:7">
      <c r="A9358" t="s">
        <v>131</v>
      </c>
      <c r="B9358">
        <v>20250507</v>
      </c>
      <c r="C9358">
        <v>490114</v>
      </c>
      <c r="D9358" t="s">
        <v>6190</v>
      </c>
      <c r="E9358" t="s">
        <v>1064</v>
      </c>
      <c r="F9358">
        <v>0</v>
      </c>
      <c r="G9358">
        <v>-771277</v>
      </c>
    </row>
    <row r="9359" spans="1:7">
      <c r="A9359" t="s">
        <v>131</v>
      </c>
      <c r="B9359">
        <v>20250507</v>
      </c>
      <c r="C9359">
        <v>490114</v>
      </c>
      <c r="D9359" t="s">
        <v>6190</v>
      </c>
      <c r="E9359" t="s">
        <v>1092</v>
      </c>
      <c r="F9359">
        <v>0</v>
      </c>
      <c r="G9359">
        <v>-17321958</v>
      </c>
    </row>
    <row r="9360" spans="1:7">
      <c r="A9360" t="s">
        <v>131</v>
      </c>
      <c r="B9360">
        <v>20250507</v>
      </c>
      <c r="C9360">
        <v>490114</v>
      </c>
      <c r="D9360" t="s">
        <v>6190</v>
      </c>
      <c r="E9360" t="s">
        <v>9048</v>
      </c>
      <c r="F9360">
        <v>48</v>
      </c>
      <c r="G9360">
        <v>2182751</v>
      </c>
    </row>
    <row r="9361" spans="1:7">
      <c r="A9361" t="s">
        <v>131</v>
      </c>
      <c r="B9361">
        <v>20250507</v>
      </c>
      <c r="C9361">
        <v>490114</v>
      </c>
      <c r="D9361" t="s">
        <v>6190</v>
      </c>
      <c r="E9361" t="s">
        <v>8342</v>
      </c>
      <c r="F9361">
        <v>116</v>
      </c>
      <c r="G9361">
        <v>49640331</v>
      </c>
    </row>
    <row r="9362" spans="1:7">
      <c r="A9362" t="s">
        <v>131</v>
      </c>
      <c r="B9362">
        <v>20250507</v>
      </c>
      <c r="C9362">
        <v>490114</v>
      </c>
      <c r="D9362" t="s">
        <v>6190</v>
      </c>
      <c r="E9362" t="s">
        <v>1124</v>
      </c>
      <c r="F9362">
        <v>16</v>
      </c>
      <c r="G9362">
        <v>-135659</v>
      </c>
    </row>
    <row r="9363" spans="1:7">
      <c r="A9363" t="s">
        <v>131</v>
      </c>
      <c r="B9363">
        <v>20250507</v>
      </c>
      <c r="C9363">
        <v>490114</v>
      </c>
      <c r="D9363" t="s">
        <v>6190</v>
      </c>
      <c r="E9363" t="s">
        <v>1186</v>
      </c>
      <c r="F9363">
        <v>189</v>
      </c>
      <c r="G9363">
        <v>24328418</v>
      </c>
    </row>
    <row r="9364" spans="1:7">
      <c r="A9364" t="s">
        <v>131</v>
      </c>
      <c r="B9364">
        <v>20250507</v>
      </c>
      <c r="C9364">
        <v>490114</v>
      </c>
      <c r="D9364" t="s">
        <v>6190</v>
      </c>
      <c r="E9364" t="s">
        <v>1582</v>
      </c>
      <c r="F9364">
        <v>189</v>
      </c>
      <c r="G9364">
        <v>-439015</v>
      </c>
    </row>
    <row r="9365" spans="1:7">
      <c r="A9365" t="s">
        <v>131</v>
      </c>
      <c r="B9365">
        <v>20250507</v>
      </c>
      <c r="C9365">
        <v>490114</v>
      </c>
      <c r="D9365" t="s">
        <v>6190</v>
      </c>
      <c r="E9365" t="s">
        <v>8333</v>
      </c>
      <c r="F9365">
        <v>4</v>
      </c>
      <c r="G9365">
        <v>-339</v>
      </c>
    </row>
    <row r="9366" spans="1:7">
      <c r="A9366" t="s">
        <v>131</v>
      </c>
      <c r="B9366">
        <v>20250507</v>
      </c>
      <c r="C9366">
        <v>490114</v>
      </c>
      <c r="D9366" t="s">
        <v>6190</v>
      </c>
      <c r="E9366" t="s">
        <v>1583</v>
      </c>
      <c r="F9366">
        <v>4</v>
      </c>
      <c r="G9366">
        <v>-187526</v>
      </c>
    </row>
    <row r="9367" spans="1:7">
      <c r="A9367" t="s">
        <v>131</v>
      </c>
      <c r="B9367">
        <v>20250507</v>
      </c>
      <c r="C9367">
        <v>490114</v>
      </c>
      <c r="D9367" t="s">
        <v>6190</v>
      </c>
      <c r="E9367" t="s">
        <v>1207</v>
      </c>
      <c r="F9367">
        <v>0</v>
      </c>
      <c r="G9367">
        <v>-5603</v>
      </c>
    </row>
    <row r="9368" spans="1:7">
      <c r="A9368" t="s">
        <v>131</v>
      </c>
      <c r="B9368">
        <v>20250507</v>
      </c>
      <c r="C9368">
        <v>490114</v>
      </c>
      <c r="D9368" t="s">
        <v>6190</v>
      </c>
      <c r="E9368" t="s">
        <v>8358</v>
      </c>
      <c r="F9368">
        <v>0</v>
      </c>
      <c r="G9368">
        <v>-17692027</v>
      </c>
    </row>
    <row r="9369" spans="1:7">
      <c r="A9369" t="s">
        <v>131</v>
      </c>
      <c r="B9369">
        <v>20250508</v>
      </c>
      <c r="C9369">
        <v>490114</v>
      </c>
      <c r="D9369" t="s">
        <v>6190</v>
      </c>
      <c r="E9369" t="s">
        <v>1184</v>
      </c>
      <c r="F9369">
        <v>0</v>
      </c>
      <c r="G9369">
        <v>-339149</v>
      </c>
    </row>
    <row r="9370" spans="1:7">
      <c r="A9370" t="s">
        <v>131</v>
      </c>
      <c r="B9370">
        <v>20250508</v>
      </c>
      <c r="C9370">
        <v>490114</v>
      </c>
      <c r="D9370" t="s">
        <v>6190</v>
      </c>
      <c r="E9370" t="s">
        <v>1581</v>
      </c>
      <c r="F9370">
        <v>81</v>
      </c>
      <c r="G9370">
        <v>-22077957</v>
      </c>
    </row>
    <row r="9371" spans="1:7">
      <c r="A9371" t="s">
        <v>131</v>
      </c>
      <c r="B9371">
        <v>20250508</v>
      </c>
      <c r="C9371">
        <v>490114</v>
      </c>
      <c r="D9371" t="s">
        <v>6190</v>
      </c>
      <c r="E9371" t="s">
        <v>1085</v>
      </c>
      <c r="F9371">
        <v>0</v>
      </c>
      <c r="G9371">
        <v>-2339281</v>
      </c>
    </row>
    <row r="9372" spans="1:7">
      <c r="A9372" t="s">
        <v>131</v>
      </c>
      <c r="B9372">
        <v>20250508</v>
      </c>
      <c r="C9372">
        <v>490114</v>
      </c>
      <c r="D9372" t="s">
        <v>6190</v>
      </c>
      <c r="E9372" t="s">
        <v>1194</v>
      </c>
      <c r="F9372">
        <v>0</v>
      </c>
      <c r="G9372">
        <v>-57958481</v>
      </c>
    </row>
    <row r="9373" spans="1:7">
      <c r="A9373" t="s">
        <v>131</v>
      </c>
      <c r="B9373">
        <v>20250508</v>
      </c>
      <c r="C9373">
        <v>490114</v>
      </c>
      <c r="D9373" t="s">
        <v>6190</v>
      </c>
      <c r="E9373" t="s">
        <v>1181</v>
      </c>
      <c r="F9373">
        <v>55</v>
      </c>
      <c r="G9373">
        <v>8909609</v>
      </c>
    </row>
    <row r="9374" spans="1:7">
      <c r="A9374" t="s">
        <v>131</v>
      </c>
      <c r="B9374">
        <v>20250508</v>
      </c>
      <c r="C9374">
        <v>490114</v>
      </c>
      <c r="D9374" t="s">
        <v>6190</v>
      </c>
      <c r="E9374" t="s">
        <v>1084</v>
      </c>
      <c r="F9374">
        <v>66</v>
      </c>
      <c r="G9374">
        <v>12596571</v>
      </c>
    </row>
    <row r="9375" spans="1:7">
      <c r="A9375" t="s">
        <v>131</v>
      </c>
      <c r="B9375">
        <v>20250508</v>
      </c>
      <c r="C9375">
        <v>490114</v>
      </c>
      <c r="D9375" t="s">
        <v>6190</v>
      </c>
      <c r="E9375" t="s">
        <v>1035</v>
      </c>
      <c r="F9375">
        <v>627</v>
      </c>
      <c r="G9375">
        <v>11036093</v>
      </c>
    </row>
    <row r="9376" spans="1:7">
      <c r="A9376" t="s">
        <v>131</v>
      </c>
      <c r="B9376">
        <v>20250508</v>
      </c>
      <c r="C9376">
        <v>490114</v>
      </c>
      <c r="D9376" t="s">
        <v>6190</v>
      </c>
      <c r="E9376" t="s">
        <v>1066</v>
      </c>
      <c r="F9376">
        <v>107</v>
      </c>
      <c r="G9376">
        <v>10628377</v>
      </c>
    </row>
    <row r="9377" spans="1:7">
      <c r="A9377" t="s">
        <v>131</v>
      </c>
      <c r="B9377">
        <v>20250508</v>
      </c>
      <c r="C9377">
        <v>490114</v>
      </c>
      <c r="D9377" t="s">
        <v>6190</v>
      </c>
      <c r="E9377" t="s">
        <v>1064</v>
      </c>
      <c r="F9377">
        <v>0</v>
      </c>
      <c r="G9377">
        <v>-771277</v>
      </c>
    </row>
    <row r="9378" spans="1:7">
      <c r="A9378" t="s">
        <v>131</v>
      </c>
      <c r="B9378">
        <v>20250508</v>
      </c>
      <c r="C9378">
        <v>490114</v>
      </c>
      <c r="D9378" t="s">
        <v>6190</v>
      </c>
      <c r="E9378" t="s">
        <v>1092</v>
      </c>
      <c r="F9378">
        <v>0</v>
      </c>
      <c r="G9378">
        <v>-17321958</v>
      </c>
    </row>
    <row r="9379" spans="1:7">
      <c r="A9379" t="s">
        <v>131</v>
      </c>
      <c r="B9379">
        <v>20250508</v>
      </c>
      <c r="C9379">
        <v>490114</v>
      </c>
      <c r="D9379" t="s">
        <v>6190</v>
      </c>
      <c r="E9379" t="s">
        <v>9048</v>
      </c>
      <c r="F9379">
        <v>44</v>
      </c>
      <c r="G9379">
        <v>2182795</v>
      </c>
    </row>
    <row r="9380" spans="1:7">
      <c r="A9380" t="s">
        <v>131</v>
      </c>
      <c r="B9380">
        <v>20250508</v>
      </c>
      <c r="C9380">
        <v>490114</v>
      </c>
      <c r="D9380" t="s">
        <v>6190</v>
      </c>
      <c r="E9380" t="s">
        <v>8342</v>
      </c>
      <c r="F9380">
        <v>107</v>
      </c>
      <c r="G9380">
        <v>49640438</v>
      </c>
    </row>
    <row r="9381" spans="1:7">
      <c r="A9381" t="s">
        <v>131</v>
      </c>
      <c r="B9381">
        <v>20250508</v>
      </c>
      <c r="C9381">
        <v>490114</v>
      </c>
      <c r="D9381" t="s">
        <v>6190</v>
      </c>
      <c r="E9381" t="s">
        <v>1124</v>
      </c>
      <c r="F9381">
        <v>14</v>
      </c>
      <c r="G9381">
        <v>-135645</v>
      </c>
    </row>
    <row r="9382" spans="1:7">
      <c r="A9382" t="s">
        <v>131</v>
      </c>
      <c r="B9382">
        <v>20250508</v>
      </c>
      <c r="C9382">
        <v>490114</v>
      </c>
      <c r="D9382" t="s">
        <v>6190</v>
      </c>
      <c r="E9382" t="s">
        <v>1186</v>
      </c>
      <c r="F9382">
        <v>174</v>
      </c>
      <c r="G9382">
        <v>24328592</v>
      </c>
    </row>
    <row r="9383" spans="1:7">
      <c r="A9383" t="s">
        <v>131</v>
      </c>
      <c r="B9383">
        <v>20250508</v>
      </c>
      <c r="C9383">
        <v>490114</v>
      </c>
      <c r="D9383" t="s">
        <v>6190</v>
      </c>
      <c r="E9383" t="s">
        <v>1582</v>
      </c>
      <c r="F9383">
        <v>174</v>
      </c>
      <c r="G9383">
        <v>-438841</v>
      </c>
    </row>
    <row r="9384" spans="1:7">
      <c r="A9384" t="s">
        <v>131</v>
      </c>
      <c r="B9384">
        <v>20250508</v>
      </c>
      <c r="C9384">
        <v>490114</v>
      </c>
      <c r="D9384" t="s">
        <v>6190</v>
      </c>
      <c r="E9384" t="s">
        <v>8333</v>
      </c>
      <c r="F9384">
        <v>3</v>
      </c>
      <c r="G9384">
        <v>-336</v>
      </c>
    </row>
    <row r="9385" spans="1:7">
      <c r="A9385" t="s">
        <v>131</v>
      </c>
      <c r="B9385">
        <v>20250508</v>
      </c>
      <c r="C9385">
        <v>490114</v>
      </c>
      <c r="D9385" t="s">
        <v>6190</v>
      </c>
      <c r="E9385" t="s">
        <v>1583</v>
      </c>
      <c r="F9385">
        <v>3</v>
      </c>
      <c r="G9385">
        <v>-187523</v>
      </c>
    </row>
    <row r="9386" spans="1:7">
      <c r="A9386" t="s">
        <v>131</v>
      </c>
      <c r="B9386">
        <v>20250508</v>
      </c>
      <c r="C9386">
        <v>490114</v>
      </c>
      <c r="D9386" t="s">
        <v>6190</v>
      </c>
      <c r="E9386" t="s">
        <v>1207</v>
      </c>
      <c r="F9386">
        <v>0</v>
      </c>
      <c r="G9386">
        <v>-5603</v>
      </c>
    </row>
    <row r="9387" spans="1:7">
      <c r="A9387" t="s">
        <v>131</v>
      </c>
      <c r="B9387">
        <v>20250508</v>
      </c>
      <c r="C9387">
        <v>490114</v>
      </c>
      <c r="D9387" t="s">
        <v>6190</v>
      </c>
      <c r="E9387" t="s">
        <v>8358</v>
      </c>
      <c r="F9387">
        <v>0</v>
      </c>
      <c r="G9387">
        <v>-17692027</v>
      </c>
    </row>
    <row r="9388" spans="1:7">
      <c r="A9388" t="s">
        <v>131</v>
      </c>
      <c r="B9388">
        <v>20250509</v>
      </c>
      <c r="C9388">
        <v>490114</v>
      </c>
      <c r="D9388" t="s">
        <v>6190</v>
      </c>
      <c r="E9388" t="s">
        <v>1184</v>
      </c>
      <c r="F9388">
        <v>0</v>
      </c>
      <c r="G9388">
        <v>-339149</v>
      </c>
    </row>
    <row r="9389" spans="1:7">
      <c r="A9389" t="s">
        <v>131</v>
      </c>
      <c r="B9389">
        <v>20250509</v>
      </c>
      <c r="C9389">
        <v>490114</v>
      </c>
      <c r="D9389" t="s">
        <v>6190</v>
      </c>
      <c r="E9389" t="s">
        <v>1581</v>
      </c>
      <c r="F9389">
        <v>81</v>
      </c>
      <c r="G9389">
        <v>-22077876</v>
      </c>
    </row>
    <row r="9390" spans="1:7">
      <c r="A9390" t="s">
        <v>131</v>
      </c>
      <c r="B9390">
        <v>20250509</v>
      </c>
      <c r="C9390">
        <v>490114</v>
      </c>
      <c r="D9390" t="s">
        <v>6190</v>
      </c>
      <c r="E9390" t="s">
        <v>1085</v>
      </c>
      <c r="F9390">
        <v>0</v>
      </c>
      <c r="G9390">
        <v>-2339281</v>
      </c>
    </row>
    <row r="9391" spans="1:7">
      <c r="A9391" t="s">
        <v>131</v>
      </c>
      <c r="B9391">
        <v>20250509</v>
      </c>
      <c r="C9391">
        <v>490114</v>
      </c>
      <c r="D9391" t="s">
        <v>6190</v>
      </c>
      <c r="E9391" t="s">
        <v>1194</v>
      </c>
      <c r="F9391">
        <v>0</v>
      </c>
      <c r="G9391">
        <v>-57958481</v>
      </c>
    </row>
    <row r="9392" spans="1:7">
      <c r="A9392" t="s">
        <v>131</v>
      </c>
      <c r="B9392">
        <v>20250509</v>
      </c>
      <c r="C9392">
        <v>490114</v>
      </c>
      <c r="D9392" t="s">
        <v>6190</v>
      </c>
      <c r="E9392" t="s">
        <v>1181</v>
      </c>
      <c r="F9392">
        <v>55</v>
      </c>
      <c r="G9392">
        <v>8909664</v>
      </c>
    </row>
    <row r="9393" spans="1:7">
      <c r="A9393" t="s">
        <v>131</v>
      </c>
      <c r="B9393">
        <v>20250509</v>
      </c>
      <c r="C9393">
        <v>490114</v>
      </c>
      <c r="D9393" t="s">
        <v>6190</v>
      </c>
      <c r="E9393" t="s">
        <v>1084</v>
      </c>
      <c r="F9393">
        <v>66</v>
      </c>
      <c r="G9393">
        <v>12596637</v>
      </c>
    </row>
    <row r="9394" spans="1:7">
      <c r="A9394" t="s">
        <v>131</v>
      </c>
      <c r="B9394">
        <v>20250509</v>
      </c>
      <c r="C9394">
        <v>490114</v>
      </c>
      <c r="D9394" t="s">
        <v>6190</v>
      </c>
      <c r="E9394" t="s">
        <v>1035</v>
      </c>
      <c r="F9394">
        <v>627</v>
      </c>
      <c r="G9394">
        <v>11036720</v>
      </c>
    </row>
    <row r="9395" spans="1:7">
      <c r="A9395" t="s">
        <v>131</v>
      </c>
      <c r="B9395">
        <v>20250509</v>
      </c>
      <c r="C9395">
        <v>490114</v>
      </c>
      <c r="D9395" t="s">
        <v>6190</v>
      </c>
      <c r="E9395" t="s">
        <v>1066</v>
      </c>
      <c r="F9395">
        <v>107</v>
      </c>
      <c r="G9395">
        <v>10628484</v>
      </c>
    </row>
    <row r="9396" spans="1:7">
      <c r="A9396" t="s">
        <v>131</v>
      </c>
      <c r="B9396">
        <v>20250509</v>
      </c>
      <c r="C9396">
        <v>490114</v>
      </c>
      <c r="D9396" t="s">
        <v>6190</v>
      </c>
      <c r="E9396" t="s">
        <v>1064</v>
      </c>
      <c r="F9396">
        <v>0</v>
      </c>
      <c r="G9396">
        <v>-771277</v>
      </c>
    </row>
    <row r="9397" spans="1:7">
      <c r="A9397" t="s">
        <v>131</v>
      </c>
      <c r="B9397">
        <v>20250509</v>
      </c>
      <c r="C9397">
        <v>490114</v>
      </c>
      <c r="D9397" t="s">
        <v>6190</v>
      </c>
      <c r="E9397" t="s">
        <v>1092</v>
      </c>
      <c r="F9397">
        <v>0</v>
      </c>
      <c r="G9397">
        <v>-17321958</v>
      </c>
    </row>
    <row r="9398" spans="1:7">
      <c r="A9398" t="s">
        <v>131</v>
      </c>
      <c r="B9398">
        <v>20250509</v>
      </c>
      <c r="C9398">
        <v>490114</v>
      </c>
      <c r="D9398" t="s">
        <v>6190</v>
      </c>
      <c r="E9398" t="s">
        <v>9048</v>
      </c>
      <c r="F9398">
        <v>44</v>
      </c>
      <c r="G9398">
        <v>2182839</v>
      </c>
    </row>
    <row r="9399" spans="1:7">
      <c r="A9399" t="s">
        <v>131</v>
      </c>
      <c r="B9399">
        <v>20250509</v>
      </c>
      <c r="C9399">
        <v>490114</v>
      </c>
      <c r="D9399" t="s">
        <v>6190</v>
      </c>
      <c r="E9399" t="s">
        <v>8342</v>
      </c>
      <c r="F9399">
        <v>107</v>
      </c>
      <c r="G9399">
        <v>49640545</v>
      </c>
    </row>
    <row r="9400" spans="1:7">
      <c r="A9400" t="s">
        <v>131</v>
      </c>
      <c r="B9400">
        <v>20250509</v>
      </c>
      <c r="C9400">
        <v>490114</v>
      </c>
      <c r="D9400" t="s">
        <v>6190</v>
      </c>
      <c r="E9400" t="s">
        <v>1124</v>
      </c>
      <c r="F9400">
        <v>14</v>
      </c>
      <c r="G9400">
        <v>-135631</v>
      </c>
    </row>
    <row r="9401" spans="1:7">
      <c r="A9401" t="s">
        <v>131</v>
      </c>
      <c r="B9401">
        <v>20250509</v>
      </c>
      <c r="C9401">
        <v>490114</v>
      </c>
      <c r="D9401" t="s">
        <v>6190</v>
      </c>
      <c r="E9401" t="s">
        <v>1186</v>
      </c>
      <c r="F9401">
        <v>174</v>
      </c>
      <c r="G9401">
        <v>24328766</v>
      </c>
    </row>
    <row r="9402" spans="1:7">
      <c r="A9402" t="s">
        <v>131</v>
      </c>
      <c r="B9402">
        <v>20250509</v>
      </c>
      <c r="C9402">
        <v>490114</v>
      </c>
      <c r="D9402" t="s">
        <v>6190</v>
      </c>
      <c r="E9402" t="s">
        <v>1582</v>
      </c>
      <c r="F9402">
        <v>174</v>
      </c>
      <c r="G9402">
        <v>-438667</v>
      </c>
    </row>
    <row r="9403" spans="1:7">
      <c r="A9403" t="s">
        <v>131</v>
      </c>
      <c r="B9403">
        <v>20250509</v>
      </c>
      <c r="C9403">
        <v>490114</v>
      </c>
      <c r="D9403" t="s">
        <v>6190</v>
      </c>
      <c r="E9403" t="s">
        <v>8333</v>
      </c>
      <c r="F9403">
        <v>3</v>
      </c>
      <c r="G9403">
        <v>-333</v>
      </c>
    </row>
    <row r="9404" spans="1:7">
      <c r="A9404" t="s">
        <v>131</v>
      </c>
      <c r="B9404">
        <v>20250509</v>
      </c>
      <c r="C9404">
        <v>490114</v>
      </c>
      <c r="D9404" t="s">
        <v>6190</v>
      </c>
      <c r="E9404" t="s">
        <v>1583</v>
      </c>
      <c r="F9404">
        <v>3</v>
      </c>
      <c r="G9404">
        <v>-187520</v>
      </c>
    </row>
    <row r="9405" spans="1:7">
      <c r="A9405" t="s">
        <v>131</v>
      </c>
      <c r="B9405">
        <v>20250509</v>
      </c>
      <c r="C9405">
        <v>490114</v>
      </c>
      <c r="D9405" t="s">
        <v>6190</v>
      </c>
      <c r="E9405" t="s">
        <v>1207</v>
      </c>
      <c r="F9405">
        <v>0</v>
      </c>
      <c r="G9405">
        <v>-5603</v>
      </c>
    </row>
    <row r="9406" spans="1:7">
      <c r="A9406" t="s">
        <v>131</v>
      </c>
      <c r="B9406">
        <v>20250509</v>
      </c>
      <c r="C9406">
        <v>490114</v>
      </c>
      <c r="D9406" t="s">
        <v>6190</v>
      </c>
      <c r="E9406" t="s">
        <v>8358</v>
      </c>
      <c r="F9406">
        <v>0</v>
      </c>
      <c r="G9406">
        <v>-17692027</v>
      </c>
    </row>
    <row r="9407" spans="1:7">
      <c r="A9407" t="s">
        <v>131</v>
      </c>
      <c r="B9407">
        <v>20250510</v>
      </c>
      <c r="C9407">
        <v>490114</v>
      </c>
      <c r="D9407" t="s">
        <v>6190</v>
      </c>
      <c r="E9407" t="s">
        <v>1184</v>
      </c>
      <c r="F9407">
        <v>0</v>
      </c>
      <c r="G9407">
        <v>-339149</v>
      </c>
    </row>
    <row r="9408" spans="1:7">
      <c r="A9408" t="s">
        <v>131</v>
      </c>
      <c r="B9408">
        <v>20250510</v>
      </c>
      <c r="C9408">
        <v>490114</v>
      </c>
      <c r="D9408" t="s">
        <v>6190</v>
      </c>
      <c r="E9408" t="s">
        <v>1581</v>
      </c>
      <c r="F9408">
        <v>81</v>
      </c>
      <c r="G9408">
        <v>-22077795</v>
      </c>
    </row>
    <row r="9409" spans="1:7">
      <c r="A9409" t="s">
        <v>131</v>
      </c>
      <c r="B9409">
        <v>20250510</v>
      </c>
      <c r="C9409">
        <v>490114</v>
      </c>
      <c r="D9409" t="s">
        <v>6190</v>
      </c>
      <c r="E9409" t="s">
        <v>1085</v>
      </c>
      <c r="F9409">
        <v>0</v>
      </c>
      <c r="G9409">
        <v>-2339281</v>
      </c>
    </row>
    <row r="9410" spans="1:7">
      <c r="A9410" t="s">
        <v>131</v>
      </c>
      <c r="B9410">
        <v>20250510</v>
      </c>
      <c r="C9410">
        <v>490114</v>
      </c>
      <c r="D9410" t="s">
        <v>6190</v>
      </c>
      <c r="E9410" t="s">
        <v>1194</v>
      </c>
      <c r="F9410">
        <v>0</v>
      </c>
      <c r="G9410">
        <v>-57958481</v>
      </c>
    </row>
    <row r="9411" spans="1:7">
      <c r="A9411" t="s">
        <v>131</v>
      </c>
      <c r="B9411">
        <v>20250510</v>
      </c>
      <c r="C9411">
        <v>490114</v>
      </c>
      <c r="D9411" t="s">
        <v>6190</v>
      </c>
      <c r="E9411" t="s">
        <v>1181</v>
      </c>
      <c r="F9411">
        <v>55</v>
      </c>
      <c r="G9411">
        <v>8909719</v>
      </c>
    </row>
    <row r="9412" spans="1:7">
      <c r="A9412" t="s">
        <v>131</v>
      </c>
      <c r="B9412">
        <v>20250510</v>
      </c>
      <c r="C9412">
        <v>490114</v>
      </c>
      <c r="D9412" t="s">
        <v>6190</v>
      </c>
      <c r="E9412" t="s">
        <v>1084</v>
      </c>
      <c r="F9412">
        <v>66</v>
      </c>
      <c r="G9412">
        <v>12596703</v>
      </c>
    </row>
    <row r="9413" spans="1:7">
      <c r="A9413" t="s">
        <v>131</v>
      </c>
      <c r="B9413">
        <v>20250510</v>
      </c>
      <c r="C9413">
        <v>490114</v>
      </c>
      <c r="D9413" t="s">
        <v>6190</v>
      </c>
      <c r="E9413" t="s">
        <v>1035</v>
      </c>
      <c r="F9413">
        <v>627</v>
      </c>
      <c r="G9413">
        <v>11037347</v>
      </c>
    </row>
    <row r="9414" spans="1:7">
      <c r="A9414" t="s">
        <v>131</v>
      </c>
      <c r="B9414">
        <v>20250510</v>
      </c>
      <c r="C9414">
        <v>490114</v>
      </c>
      <c r="D9414" t="s">
        <v>6190</v>
      </c>
      <c r="E9414" t="s">
        <v>1066</v>
      </c>
      <c r="F9414">
        <v>107</v>
      </c>
      <c r="G9414">
        <v>10628591</v>
      </c>
    </row>
    <row r="9415" spans="1:7">
      <c r="A9415" t="s">
        <v>131</v>
      </c>
      <c r="B9415">
        <v>20250510</v>
      </c>
      <c r="C9415">
        <v>490114</v>
      </c>
      <c r="D9415" t="s">
        <v>6190</v>
      </c>
      <c r="E9415" t="s">
        <v>1064</v>
      </c>
      <c r="F9415">
        <v>0</v>
      </c>
      <c r="G9415">
        <v>-771277</v>
      </c>
    </row>
    <row r="9416" spans="1:7">
      <c r="A9416" t="s">
        <v>131</v>
      </c>
      <c r="B9416">
        <v>20250510</v>
      </c>
      <c r="C9416">
        <v>490114</v>
      </c>
      <c r="D9416" t="s">
        <v>6190</v>
      </c>
      <c r="E9416" t="s">
        <v>1092</v>
      </c>
      <c r="F9416">
        <v>0</v>
      </c>
      <c r="G9416">
        <v>-17321958</v>
      </c>
    </row>
    <row r="9417" spans="1:7">
      <c r="A9417" t="s">
        <v>131</v>
      </c>
      <c r="B9417">
        <v>20250510</v>
      </c>
      <c r="C9417">
        <v>490114</v>
      </c>
      <c r="D9417" t="s">
        <v>6190</v>
      </c>
      <c r="E9417" t="s">
        <v>9048</v>
      </c>
      <c r="F9417">
        <v>44</v>
      </c>
      <c r="G9417">
        <v>2182883</v>
      </c>
    </row>
    <row r="9418" spans="1:7">
      <c r="A9418" t="s">
        <v>131</v>
      </c>
      <c r="B9418">
        <v>20250510</v>
      </c>
      <c r="C9418">
        <v>490114</v>
      </c>
      <c r="D9418" t="s">
        <v>6190</v>
      </c>
      <c r="E9418" t="s">
        <v>8342</v>
      </c>
      <c r="F9418">
        <v>107</v>
      </c>
      <c r="G9418">
        <v>49640652</v>
      </c>
    </row>
    <row r="9419" spans="1:7">
      <c r="A9419" t="s">
        <v>131</v>
      </c>
      <c r="B9419">
        <v>20250510</v>
      </c>
      <c r="C9419">
        <v>490114</v>
      </c>
      <c r="D9419" t="s">
        <v>6190</v>
      </c>
      <c r="E9419" t="s">
        <v>1124</v>
      </c>
      <c r="F9419">
        <v>14</v>
      </c>
      <c r="G9419">
        <v>-135617</v>
      </c>
    </row>
    <row r="9420" spans="1:7">
      <c r="A9420" t="s">
        <v>131</v>
      </c>
      <c r="B9420">
        <v>20250510</v>
      </c>
      <c r="C9420">
        <v>490114</v>
      </c>
      <c r="D9420" t="s">
        <v>6190</v>
      </c>
      <c r="E9420" t="s">
        <v>1186</v>
      </c>
      <c r="F9420">
        <v>174</v>
      </c>
      <c r="G9420">
        <v>24328940</v>
      </c>
    </row>
    <row r="9421" spans="1:7">
      <c r="A9421" t="s">
        <v>131</v>
      </c>
      <c r="B9421">
        <v>20250510</v>
      </c>
      <c r="C9421">
        <v>490114</v>
      </c>
      <c r="D9421" t="s">
        <v>6190</v>
      </c>
      <c r="E9421" t="s">
        <v>1582</v>
      </c>
      <c r="F9421">
        <v>174</v>
      </c>
      <c r="G9421">
        <v>-438493</v>
      </c>
    </row>
    <row r="9422" spans="1:7">
      <c r="A9422" t="s">
        <v>131</v>
      </c>
      <c r="B9422">
        <v>20250510</v>
      </c>
      <c r="C9422">
        <v>490114</v>
      </c>
      <c r="D9422" t="s">
        <v>6190</v>
      </c>
      <c r="E9422" t="s">
        <v>8333</v>
      </c>
      <c r="F9422">
        <v>3</v>
      </c>
      <c r="G9422">
        <v>-330</v>
      </c>
    </row>
    <row r="9423" spans="1:7">
      <c r="A9423" t="s">
        <v>131</v>
      </c>
      <c r="B9423">
        <v>20250510</v>
      </c>
      <c r="C9423">
        <v>490114</v>
      </c>
      <c r="D9423" t="s">
        <v>6190</v>
      </c>
      <c r="E9423" t="s">
        <v>1583</v>
      </c>
      <c r="F9423">
        <v>3</v>
      </c>
      <c r="G9423">
        <v>-187517</v>
      </c>
    </row>
    <row r="9424" spans="1:7">
      <c r="A9424" t="s">
        <v>131</v>
      </c>
      <c r="B9424">
        <v>20250510</v>
      </c>
      <c r="C9424">
        <v>490114</v>
      </c>
      <c r="D9424" t="s">
        <v>6190</v>
      </c>
      <c r="E9424" t="s">
        <v>1207</v>
      </c>
      <c r="F9424">
        <v>0</v>
      </c>
      <c r="G9424">
        <v>-5603</v>
      </c>
    </row>
    <row r="9425" spans="1:7">
      <c r="A9425" t="s">
        <v>131</v>
      </c>
      <c r="B9425">
        <v>20250510</v>
      </c>
      <c r="C9425">
        <v>490114</v>
      </c>
      <c r="D9425" t="s">
        <v>6190</v>
      </c>
      <c r="E9425" t="s">
        <v>8358</v>
      </c>
      <c r="F9425">
        <v>0</v>
      </c>
      <c r="G9425">
        <v>-17692027</v>
      </c>
    </row>
    <row r="9426" spans="1:7">
      <c r="A9426" t="s">
        <v>131</v>
      </c>
      <c r="B9426">
        <v>20250511</v>
      </c>
      <c r="C9426">
        <v>490114</v>
      </c>
      <c r="D9426" t="s">
        <v>6190</v>
      </c>
      <c r="E9426" t="s">
        <v>1184</v>
      </c>
      <c r="F9426">
        <v>0</v>
      </c>
      <c r="G9426">
        <v>-339149</v>
      </c>
    </row>
    <row r="9427" spans="1:7">
      <c r="A9427" t="s">
        <v>131</v>
      </c>
      <c r="B9427">
        <v>20250511</v>
      </c>
      <c r="C9427">
        <v>490114</v>
      </c>
      <c r="D9427" t="s">
        <v>6190</v>
      </c>
      <c r="E9427" t="s">
        <v>1581</v>
      </c>
      <c r="F9427">
        <v>81</v>
      </c>
      <c r="G9427">
        <v>-22077714</v>
      </c>
    </row>
    <row r="9428" spans="1:7">
      <c r="A9428" t="s">
        <v>131</v>
      </c>
      <c r="B9428">
        <v>20250511</v>
      </c>
      <c r="C9428">
        <v>490114</v>
      </c>
      <c r="D9428" t="s">
        <v>6190</v>
      </c>
      <c r="E9428" t="s">
        <v>1085</v>
      </c>
      <c r="F9428">
        <v>0</v>
      </c>
      <c r="G9428">
        <v>-2339281</v>
      </c>
    </row>
    <row r="9429" spans="1:7">
      <c r="A9429" t="s">
        <v>131</v>
      </c>
      <c r="B9429">
        <v>20250511</v>
      </c>
      <c r="C9429">
        <v>490114</v>
      </c>
      <c r="D9429" t="s">
        <v>6190</v>
      </c>
      <c r="E9429" t="s">
        <v>1194</v>
      </c>
      <c r="F9429">
        <v>0</v>
      </c>
      <c r="G9429">
        <v>-57958481</v>
      </c>
    </row>
    <row r="9430" spans="1:7">
      <c r="A9430" t="s">
        <v>131</v>
      </c>
      <c r="B9430">
        <v>20250511</v>
      </c>
      <c r="C9430">
        <v>490114</v>
      </c>
      <c r="D9430" t="s">
        <v>6190</v>
      </c>
      <c r="E9430" t="s">
        <v>1181</v>
      </c>
      <c r="F9430">
        <v>55</v>
      </c>
      <c r="G9430">
        <v>8909774</v>
      </c>
    </row>
    <row r="9431" spans="1:7">
      <c r="A9431" t="s">
        <v>131</v>
      </c>
      <c r="B9431">
        <v>20250511</v>
      </c>
      <c r="C9431">
        <v>490114</v>
      </c>
      <c r="D9431" t="s">
        <v>6190</v>
      </c>
      <c r="E9431" t="s">
        <v>1084</v>
      </c>
      <c r="F9431">
        <v>66</v>
      </c>
      <c r="G9431">
        <v>12596769</v>
      </c>
    </row>
    <row r="9432" spans="1:7">
      <c r="A9432" t="s">
        <v>131</v>
      </c>
      <c r="B9432">
        <v>20250511</v>
      </c>
      <c r="C9432">
        <v>490114</v>
      </c>
      <c r="D9432" t="s">
        <v>6190</v>
      </c>
      <c r="E9432" t="s">
        <v>1035</v>
      </c>
      <c r="F9432">
        <v>627</v>
      </c>
      <c r="G9432">
        <v>11037974</v>
      </c>
    </row>
    <row r="9433" spans="1:7">
      <c r="A9433" t="s">
        <v>131</v>
      </c>
      <c r="B9433">
        <v>20250511</v>
      </c>
      <c r="C9433">
        <v>490114</v>
      </c>
      <c r="D9433" t="s">
        <v>6190</v>
      </c>
      <c r="E9433" t="s">
        <v>1066</v>
      </c>
      <c r="F9433">
        <v>107</v>
      </c>
      <c r="G9433">
        <v>10628698</v>
      </c>
    </row>
    <row r="9434" spans="1:7">
      <c r="A9434" t="s">
        <v>131</v>
      </c>
      <c r="B9434">
        <v>20250511</v>
      </c>
      <c r="C9434">
        <v>490114</v>
      </c>
      <c r="D9434" t="s">
        <v>6190</v>
      </c>
      <c r="E9434" t="s">
        <v>1064</v>
      </c>
      <c r="F9434">
        <v>0</v>
      </c>
      <c r="G9434">
        <v>-771277</v>
      </c>
    </row>
    <row r="9435" spans="1:7">
      <c r="A9435" t="s">
        <v>131</v>
      </c>
      <c r="B9435">
        <v>20250511</v>
      </c>
      <c r="C9435">
        <v>490114</v>
      </c>
      <c r="D9435" t="s">
        <v>6190</v>
      </c>
      <c r="E9435" t="s">
        <v>1092</v>
      </c>
      <c r="F9435">
        <v>0</v>
      </c>
      <c r="G9435">
        <v>-17321958</v>
      </c>
    </row>
    <row r="9436" spans="1:7">
      <c r="A9436" t="s">
        <v>131</v>
      </c>
      <c r="B9436">
        <v>20250511</v>
      </c>
      <c r="C9436">
        <v>490114</v>
      </c>
      <c r="D9436" t="s">
        <v>6190</v>
      </c>
      <c r="E9436" t="s">
        <v>9048</v>
      </c>
      <c r="F9436">
        <v>44</v>
      </c>
      <c r="G9436">
        <v>2182927</v>
      </c>
    </row>
    <row r="9437" spans="1:7">
      <c r="A9437" t="s">
        <v>131</v>
      </c>
      <c r="B9437">
        <v>20250511</v>
      </c>
      <c r="C9437">
        <v>490114</v>
      </c>
      <c r="D9437" t="s">
        <v>6190</v>
      </c>
      <c r="E9437" t="s">
        <v>8342</v>
      </c>
      <c r="F9437">
        <v>107</v>
      </c>
      <c r="G9437">
        <v>49640759</v>
      </c>
    </row>
    <row r="9438" spans="1:7">
      <c r="A9438" t="s">
        <v>131</v>
      </c>
      <c r="B9438">
        <v>20250511</v>
      </c>
      <c r="C9438">
        <v>490114</v>
      </c>
      <c r="D9438" t="s">
        <v>6190</v>
      </c>
      <c r="E9438" t="s">
        <v>1124</v>
      </c>
      <c r="F9438">
        <v>14</v>
      </c>
      <c r="G9438">
        <v>-135603</v>
      </c>
    </row>
    <row r="9439" spans="1:7">
      <c r="A9439" t="s">
        <v>131</v>
      </c>
      <c r="B9439">
        <v>20250511</v>
      </c>
      <c r="C9439">
        <v>490114</v>
      </c>
      <c r="D9439" t="s">
        <v>6190</v>
      </c>
      <c r="E9439" t="s">
        <v>1186</v>
      </c>
      <c r="F9439">
        <v>174</v>
      </c>
      <c r="G9439">
        <v>24329114</v>
      </c>
    </row>
    <row r="9440" spans="1:7">
      <c r="A9440" t="s">
        <v>131</v>
      </c>
      <c r="B9440">
        <v>20250511</v>
      </c>
      <c r="C9440">
        <v>490114</v>
      </c>
      <c r="D9440" t="s">
        <v>6190</v>
      </c>
      <c r="E9440" t="s">
        <v>1582</v>
      </c>
      <c r="F9440">
        <v>174</v>
      </c>
      <c r="G9440">
        <v>-438319</v>
      </c>
    </row>
    <row r="9441" spans="1:7">
      <c r="A9441" t="s">
        <v>131</v>
      </c>
      <c r="B9441">
        <v>20250511</v>
      </c>
      <c r="C9441">
        <v>490114</v>
      </c>
      <c r="D9441" t="s">
        <v>6190</v>
      </c>
      <c r="E9441" t="s">
        <v>8333</v>
      </c>
      <c r="F9441">
        <v>3</v>
      </c>
      <c r="G9441">
        <v>-327</v>
      </c>
    </row>
    <row r="9442" spans="1:7">
      <c r="A9442" t="s">
        <v>131</v>
      </c>
      <c r="B9442">
        <v>20250511</v>
      </c>
      <c r="C9442">
        <v>490114</v>
      </c>
      <c r="D9442" t="s">
        <v>6190</v>
      </c>
      <c r="E9442" t="s">
        <v>1583</v>
      </c>
      <c r="F9442">
        <v>3</v>
      </c>
      <c r="G9442">
        <v>-187514</v>
      </c>
    </row>
    <row r="9443" spans="1:7">
      <c r="A9443" t="s">
        <v>131</v>
      </c>
      <c r="B9443">
        <v>20250511</v>
      </c>
      <c r="C9443">
        <v>490114</v>
      </c>
      <c r="D9443" t="s">
        <v>6190</v>
      </c>
      <c r="E9443" t="s">
        <v>1207</v>
      </c>
      <c r="F9443">
        <v>0</v>
      </c>
      <c r="G9443">
        <v>-5603</v>
      </c>
    </row>
    <row r="9444" spans="1:7">
      <c r="A9444" t="s">
        <v>131</v>
      </c>
      <c r="B9444">
        <v>20250511</v>
      </c>
      <c r="C9444">
        <v>490114</v>
      </c>
      <c r="D9444" t="s">
        <v>6190</v>
      </c>
      <c r="E9444" t="s">
        <v>8358</v>
      </c>
      <c r="F9444">
        <v>0</v>
      </c>
      <c r="G9444">
        <v>-17692027</v>
      </c>
    </row>
    <row r="9445" spans="1:7">
      <c r="A9445" t="s">
        <v>131</v>
      </c>
      <c r="B9445">
        <v>20250512</v>
      </c>
      <c r="C9445">
        <v>490114</v>
      </c>
      <c r="D9445" t="s">
        <v>6190</v>
      </c>
      <c r="E9445" t="s">
        <v>1184</v>
      </c>
      <c r="F9445">
        <v>0</v>
      </c>
      <c r="G9445">
        <v>-339149</v>
      </c>
    </row>
    <row r="9446" spans="1:7">
      <c r="A9446" t="s">
        <v>131</v>
      </c>
      <c r="B9446">
        <v>20250512</v>
      </c>
      <c r="C9446">
        <v>490114</v>
      </c>
      <c r="D9446" t="s">
        <v>6190</v>
      </c>
      <c r="E9446" t="s">
        <v>1581</v>
      </c>
      <c r="F9446">
        <v>84</v>
      </c>
      <c r="G9446">
        <v>-22077630</v>
      </c>
    </row>
    <row r="9447" spans="1:7">
      <c r="A9447" t="s">
        <v>131</v>
      </c>
      <c r="B9447">
        <v>20250512</v>
      </c>
      <c r="C9447">
        <v>490114</v>
      </c>
      <c r="D9447" t="s">
        <v>6190</v>
      </c>
      <c r="E9447" t="s">
        <v>1085</v>
      </c>
      <c r="F9447">
        <v>0</v>
      </c>
      <c r="G9447">
        <v>-2339281</v>
      </c>
    </row>
    <row r="9448" spans="1:7">
      <c r="A9448" t="s">
        <v>131</v>
      </c>
      <c r="B9448">
        <v>20250512</v>
      </c>
      <c r="C9448">
        <v>490114</v>
      </c>
      <c r="D9448" t="s">
        <v>6190</v>
      </c>
      <c r="E9448" t="s">
        <v>1194</v>
      </c>
      <c r="F9448">
        <v>0</v>
      </c>
      <c r="G9448">
        <v>-57958481</v>
      </c>
    </row>
    <row r="9449" spans="1:7">
      <c r="A9449" t="s">
        <v>131</v>
      </c>
      <c r="B9449">
        <v>20250512</v>
      </c>
      <c r="C9449">
        <v>490114</v>
      </c>
      <c r="D9449" t="s">
        <v>6190</v>
      </c>
      <c r="E9449" t="s">
        <v>1181</v>
      </c>
      <c r="F9449">
        <v>57</v>
      </c>
      <c r="G9449">
        <v>8909831</v>
      </c>
    </row>
    <row r="9450" spans="1:7">
      <c r="A9450" t="s">
        <v>131</v>
      </c>
      <c r="B9450">
        <v>20250512</v>
      </c>
      <c r="C9450">
        <v>490114</v>
      </c>
      <c r="D9450" t="s">
        <v>6190</v>
      </c>
      <c r="E9450" t="s">
        <v>1084</v>
      </c>
      <c r="F9450">
        <v>68</v>
      </c>
      <c r="G9450">
        <v>12596837</v>
      </c>
    </row>
    <row r="9451" spans="1:7">
      <c r="A9451" t="s">
        <v>131</v>
      </c>
      <c r="B9451">
        <v>20250512</v>
      </c>
      <c r="C9451">
        <v>490114</v>
      </c>
      <c r="D9451" t="s">
        <v>6190</v>
      </c>
      <c r="E9451" t="s">
        <v>1035</v>
      </c>
      <c r="F9451">
        <v>646</v>
      </c>
      <c r="G9451">
        <v>11038620</v>
      </c>
    </row>
    <row r="9452" spans="1:7">
      <c r="A9452" t="s">
        <v>131</v>
      </c>
      <c r="B9452">
        <v>20250512</v>
      </c>
      <c r="C9452">
        <v>490114</v>
      </c>
      <c r="D9452" t="s">
        <v>6190</v>
      </c>
      <c r="E9452" t="s">
        <v>1066</v>
      </c>
      <c r="F9452">
        <v>110</v>
      </c>
      <c r="G9452">
        <v>10628808</v>
      </c>
    </row>
    <row r="9453" spans="1:7">
      <c r="A9453" t="s">
        <v>131</v>
      </c>
      <c r="B9453">
        <v>20250512</v>
      </c>
      <c r="C9453">
        <v>490114</v>
      </c>
      <c r="D9453" t="s">
        <v>6190</v>
      </c>
      <c r="E9453" t="s">
        <v>1064</v>
      </c>
      <c r="F9453">
        <v>0</v>
      </c>
      <c r="G9453">
        <v>-771277</v>
      </c>
    </row>
    <row r="9454" spans="1:7">
      <c r="A9454" t="s">
        <v>131</v>
      </c>
      <c r="B9454">
        <v>20250512</v>
      </c>
      <c r="C9454">
        <v>490114</v>
      </c>
      <c r="D9454" t="s">
        <v>6190</v>
      </c>
      <c r="E9454" t="s">
        <v>1092</v>
      </c>
      <c r="F9454">
        <v>0</v>
      </c>
      <c r="G9454">
        <v>-17321958</v>
      </c>
    </row>
    <row r="9455" spans="1:7">
      <c r="A9455" t="s">
        <v>131</v>
      </c>
      <c r="B9455">
        <v>20250512</v>
      </c>
      <c r="C9455">
        <v>490114</v>
      </c>
      <c r="D9455" t="s">
        <v>6190</v>
      </c>
      <c r="E9455" t="s">
        <v>9048</v>
      </c>
      <c r="F9455">
        <v>45</v>
      </c>
      <c r="G9455">
        <v>2182972</v>
      </c>
    </row>
    <row r="9456" spans="1:7">
      <c r="A9456" t="s">
        <v>131</v>
      </c>
      <c r="B9456">
        <v>20250512</v>
      </c>
      <c r="C9456">
        <v>490114</v>
      </c>
      <c r="D9456" t="s">
        <v>6190</v>
      </c>
      <c r="E9456" t="s">
        <v>8342</v>
      </c>
      <c r="F9456">
        <v>110</v>
      </c>
      <c r="G9456">
        <v>49640869</v>
      </c>
    </row>
    <row r="9457" spans="1:7">
      <c r="A9457" t="s">
        <v>131</v>
      </c>
      <c r="B9457">
        <v>20250512</v>
      </c>
      <c r="C9457">
        <v>490114</v>
      </c>
      <c r="D9457" t="s">
        <v>6190</v>
      </c>
      <c r="E9457" t="s">
        <v>1124</v>
      </c>
      <c r="F9457">
        <v>15</v>
      </c>
      <c r="G9457">
        <v>-135588</v>
      </c>
    </row>
    <row r="9458" spans="1:7">
      <c r="A9458" t="s">
        <v>131</v>
      </c>
      <c r="B9458">
        <v>20250512</v>
      </c>
      <c r="C9458">
        <v>490114</v>
      </c>
      <c r="D9458" t="s">
        <v>6190</v>
      </c>
      <c r="E9458" t="s">
        <v>1186</v>
      </c>
      <c r="F9458">
        <v>179</v>
      </c>
      <c r="G9458">
        <v>24329293</v>
      </c>
    </row>
    <row r="9459" spans="1:7">
      <c r="A9459" t="s">
        <v>131</v>
      </c>
      <c r="B9459">
        <v>20250512</v>
      </c>
      <c r="C9459">
        <v>490114</v>
      </c>
      <c r="D9459" t="s">
        <v>6190</v>
      </c>
      <c r="E9459" t="s">
        <v>1582</v>
      </c>
      <c r="F9459">
        <v>179</v>
      </c>
      <c r="G9459">
        <v>-438140</v>
      </c>
    </row>
    <row r="9460" spans="1:7">
      <c r="A9460" t="s">
        <v>131</v>
      </c>
      <c r="B9460">
        <v>20250512</v>
      </c>
      <c r="C9460">
        <v>490114</v>
      </c>
      <c r="D9460" t="s">
        <v>6190</v>
      </c>
      <c r="E9460" t="s">
        <v>8333</v>
      </c>
      <c r="F9460">
        <v>3</v>
      </c>
      <c r="G9460">
        <v>-324</v>
      </c>
    </row>
    <row r="9461" spans="1:7">
      <c r="A9461" t="s">
        <v>131</v>
      </c>
      <c r="B9461">
        <v>20250512</v>
      </c>
      <c r="C9461">
        <v>490114</v>
      </c>
      <c r="D9461" t="s">
        <v>6190</v>
      </c>
      <c r="E9461" t="s">
        <v>1583</v>
      </c>
      <c r="F9461">
        <v>3</v>
      </c>
      <c r="G9461">
        <v>-187511</v>
      </c>
    </row>
    <row r="9462" spans="1:7">
      <c r="A9462" t="s">
        <v>131</v>
      </c>
      <c r="B9462">
        <v>20250512</v>
      </c>
      <c r="C9462">
        <v>490114</v>
      </c>
      <c r="D9462" t="s">
        <v>6190</v>
      </c>
      <c r="E9462" t="s">
        <v>1207</v>
      </c>
      <c r="F9462">
        <v>0</v>
      </c>
      <c r="G9462">
        <v>-5603</v>
      </c>
    </row>
    <row r="9463" spans="1:7">
      <c r="A9463" t="s">
        <v>131</v>
      </c>
      <c r="B9463">
        <v>20250512</v>
      </c>
      <c r="C9463">
        <v>490114</v>
      </c>
      <c r="D9463" t="s">
        <v>6190</v>
      </c>
      <c r="E9463" t="s">
        <v>8358</v>
      </c>
      <c r="F9463">
        <v>0</v>
      </c>
      <c r="G9463">
        <v>-17692027</v>
      </c>
    </row>
    <row r="9464" spans="1:7">
      <c r="A9464" t="s">
        <v>131</v>
      </c>
      <c r="B9464">
        <v>20250513</v>
      </c>
      <c r="C9464">
        <v>490114</v>
      </c>
      <c r="D9464" t="s">
        <v>6190</v>
      </c>
      <c r="E9464" t="s">
        <v>1184</v>
      </c>
      <c r="F9464">
        <v>0</v>
      </c>
      <c r="G9464">
        <v>-339149</v>
      </c>
    </row>
    <row r="9465" spans="1:7">
      <c r="A9465" t="s">
        <v>131</v>
      </c>
      <c r="B9465">
        <v>20250513</v>
      </c>
      <c r="C9465">
        <v>490114</v>
      </c>
      <c r="D9465" t="s">
        <v>6190</v>
      </c>
      <c r="E9465" t="s">
        <v>1581</v>
      </c>
      <c r="F9465">
        <v>84</v>
      </c>
      <c r="G9465">
        <v>-22077546</v>
      </c>
    </row>
    <row r="9466" spans="1:7">
      <c r="A9466" t="s">
        <v>131</v>
      </c>
      <c r="B9466">
        <v>20250513</v>
      </c>
      <c r="C9466">
        <v>490114</v>
      </c>
      <c r="D9466" t="s">
        <v>6190</v>
      </c>
      <c r="E9466" t="s">
        <v>1085</v>
      </c>
      <c r="F9466">
        <v>0</v>
      </c>
      <c r="G9466">
        <v>-2339281</v>
      </c>
    </row>
    <row r="9467" spans="1:7">
      <c r="A9467" t="s">
        <v>131</v>
      </c>
      <c r="B9467">
        <v>20250513</v>
      </c>
      <c r="C9467">
        <v>490114</v>
      </c>
      <c r="D9467" t="s">
        <v>6190</v>
      </c>
      <c r="E9467" t="s">
        <v>1194</v>
      </c>
      <c r="F9467">
        <v>0</v>
      </c>
      <c r="G9467">
        <v>-57958481</v>
      </c>
    </row>
    <row r="9468" spans="1:7">
      <c r="A9468" t="s">
        <v>131</v>
      </c>
      <c r="B9468">
        <v>20250513</v>
      </c>
      <c r="C9468">
        <v>490114</v>
      </c>
      <c r="D9468" t="s">
        <v>6190</v>
      </c>
      <c r="E9468" t="s">
        <v>1181</v>
      </c>
      <c r="F9468">
        <v>57</v>
      </c>
      <c r="G9468">
        <v>8909888</v>
      </c>
    </row>
    <row r="9469" spans="1:7">
      <c r="A9469" t="s">
        <v>131</v>
      </c>
      <c r="B9469">
        <v>20250513</v>
      </c>
      <c r="C9469">
        <v>490114</v>
      </c>
      <c r="D9469" t="s">
        <v>6190</v>
      </c>
      <c r="E9469" t="s">
        <v>1084</v>
      </c>
      <c r="F9469">
        <v>69</v>
      </c>
      <c r="G9469">
        <v>12596906</v>
      </c>
    </row>
    <row r="9470" spans="1:7">
      <c r="A9470" t="s">
        <v>131</v>
      </c>
      <c r="B9470">
        <v>20250513</v>
      </c>
      <c r="C9470">
        <v>490114</v>
      </c>
      <c r="D9470" t="s">
        <v>6190</v>
      </c>
      <c r="E9470" t="s">
        <v>1035</v>
      </c>
      <c r="F9470">
        <v>648</v>
      </c>
      <c r="G9470">
        <v>11039268</v>
      </c>
    </row>
    <row r="9471" spans="1:7">
      <c r="A9471" t="s">
        <v>131</v>
      </c>
      <c r="B9471">
        <v>20250513</v>
      </c>
      <c r="C9471">
        <v>490114</v>
      </c>
      <c r="D9471" t="s">
        <v>6190</v>
      </c>
      <c r="E9471" t="s">
        <v>1066</v>
      </c>
      <c r="F9471">
        <v>111</v>
      </c>
      <c r="G9471">
        <v>10628919</v>
      </c>
    </row>
    <row r="9472" spans="1:7">
      <c r="A9472" t="s">
        <v>131</v>
      </c>
      <c r="B9472">
        <v>20250513</v>
      </c>
      <c r="C9472">
        <v>490114</v>
      </c>
      <c r="D9472" t="s">
        <v>6190</v>
      </c>
      <c r="E9472" t="s">
        <v>1064</v>
      </c>
      <c r="F9472">
        <v>0</v>
      </c>
      <c r="G9472">
        <v>-771277</v>
      </c>
    </row>
    <row r="9473" spans="1:7">
      <c r="A9473" t="s">
        <v>131</v>
      </c>
      <c r="B9473">
        <v>20250513</v>
      </c>
      <c r="C9473">
        <v>490114</v>
      </c>
      <c r="D9473" t="s">
        <v>6190</v>
      </c>
      <c r="E9473" t="s">
        <v>1092</v>
      </c>
      <c r="F9473">
        <v>0</v>
      </c>
      <c r="G9473">
        <v>-17321958</v>
      </c>
    </row>
    <row r="9474" spans="1:7">
      <c r="A9474" t="s">
        <v>131</v>
      </c>
      <c r="B9474">
        <v>20250513</v>
      </c>
      <c r="C9474">
        <v>490114</v>
      </c>
      <c r="D9474" t="s">
        <v>6190</v>
      </c>
      <c r="E9474" t="s">
        <v>9048</v>
      </c>
      <c r="F9474">
        <v>46</v>
      </c>
      <c r="G9474">
        <v>2183018</v>
      </c>
    </row>
    <row r="9475" spans="1:7">
      <c r="A9475" t="s">
        <v>131</v>
      </c>
      <c r="B9475">
        <v>20250513</v>
      </c>
      <c r="C9475">
        <v>490114</v>
      </c>
      <c r="D9475" t="s">
        <v>6190</v>
      </c>
      <c r="E9475" t="s">
        <v>8342</v>
      </c>
      <c r="F9475">
        <v>111</v>
      </c>
      <c r="G9475">
        <v>49640980</v>
      </c>
    </row>
    <row r="9476" spans="1:7">
      <c r="A9476" t="s">
        <v>131</v>
      </c>
      <c r="B9476">
        <v>20250513</v>
      </c>
      <c r="C9476">
        <v>490114</v>
      </c>
      <c r="D9476" t="s">
        <v>6190</v>
      </c>
      <c r="E9476" t="s">
        <v>1124</v>
      </c>
      <c r="F9476">
        <v>15</v>
      </c>
      <c r="G9476">
        <v>-135573</v>
      </c>
    </row>
    <row r="9477" spans="1:7">
      <c r="A9477" t="s">
        <v>131</v>
      </c>
      <c r="B9477">
        <v>20250513</v>
      </c>
      <c r="C9477">
        <v>490114</v>
      </c>
      <c r="D9477" t="s">
        <v>6190</v>
      </c>
      <c r="E9477" t="s">
        <v>1186</v>
      </c>
      <c r="F9477">
        <v>180</v>
      </c>
      <c r="G9477">
        <v>24329473</v>
      </c>
    </row>
    <row r="9478" spans="1:7">
      <c r="A9478" t="s">
        <v>131</v>
      </c>
      <c r="B9478">
        <v>20250513</v>
      </c>
      <c r="C9478">
        <v>490114</v>
      </c>
      <c r="D9478" t="s">
        <v>6190</v>
      </c>
      <c r="E9478" t="s">
        <v>1582</v>
      </c>
      <c r="F9478">
        <v>180</v>
      </c>
      <c r="G9478">
        <v>-437960</v>
      </c>
    </row>
    <row r="9479" spans="1:7">
      <c r="A9479" t="s">
        <v>131</v>
      </c>
      <c r="B9479">
        <v>20250513</v>
      </c>
      <c r="C9479">
        <v>490114</v>
      </c>
      <c r="D9479" t="s">
        <v>6190</v>
      </c>
      <c r="E9479" t="s">
        <v>8333</v>
      </c>
      <c r="F9479">
        <v>3</v>
      </c>
      <c r="G9479">
        <v>-321</v>
      </c>
    </row>
    <row r="9480" spans="1:7">
      <c r="A9480" t="s">
        <v>131</v>
      </c>
      <c r="B9480">
        <v>20250513</v>
      </c>
      <c r="C9480">
        <v>490114</v>
      </c>
      <c r="D9480" t="s">
        <v>6190</v>
      </c>
      <c r="E9480" t="s">
        <v>1583</v>
      </c>
      <c r="F9480">
        <v>3</v>
      </c>
      <c r="G9480">
        <v>-187508</v>
      </c>
    </row>
    <row r="9481" spans="1:7">
      <c r="A9481" t="s">
        <v>131</v>
      </c>
      <c r="B9481">
        <v>20250513</v>
      </c>
      <c r="C9481">
        <v>490114</v>
      </c>
      <c r="D9481" t="s">
        <v>6190</v>
      </c>
      <c r="E9481" t="s">
        <v>1207</v>
      </c>
      <c r="F9481">
        <v>0</v>
      </c>
      <c r="G9481">
        <v>-5603</v>
      </c>
    </row>
    <row r="9482" spans="1:7">
      <c r="A9482" t="s">
        <v>131</v>
      </c>
      <c r="B9482">
        <v>20250513</v>
      </c>
      <c r="C9482">
        <v>490114</v>
      </c>
      <c r="D9482" t="s">
        <v>6190</v>
      </c>
      <c r="E9482" t="s">
        <v>8358</v>
      </c>
      <c r="F9482">
        <v>0</v>
      </c>
      <c r="G9482">
        <v>-17692027</v>
      </c>
    </row>
    <row r="9483" spans="1:7">
      <c r="A9483" t="s">
        <v>131</v>
      </c>
      <c r="B9483">
        <v>20250514</v>
      </c>
      <c r="C9483">
        <v>490114</v>
      </c>
      <c r="D9483" t="s">
        <v>6190</v>
      </c>
      <c r="E9483" t="s">
        <v>1184</v>
      </c>
      <c r="F9483">
        <v>0</v>
      </c>
      <c r="G9483">
        <v>-339149</v>
      </c>
    </row>
    <row r="9484" spans="1:7">
      <c r="A9484" t="s">
        <v>131</v>
      </c>
      <c r="B9484">
        <v>20250514</v>
      </c>
      <c r="C9484">
        <v>490114</v>
      </c>
      <c r="D9484" t="s">
        <v>6190</v>
      </c>
      <c r="E9484" t="s">
        <v>1581</v>
      </c>
      <c r="F9484">
        <v>86</v>
      </c>
      <c r="G9484">
        <v>-22077460</v>
      </c>
    </row>
    <row r="9485" spans="1:7">
      <c r="A9485" t="s">
        <v>131</v>
      </c>
      <c r="B9485">
        <v>20250514</v>
      </c>
      <c r="C9485">
        <v>490114</v>
      </c>
      <c r="D9485" t="s">
        <v>6190</v>
      </c>
      <c r="E9485" t="s">
        <v>1085</v>
      </c>
      <c r="F9485">
        <v>0</v>
      </c>
      <c r="G9485">
        <v>-2339281</v>
      </c>
    </row>
    <row r="9486" spans="1:7">
      <c r="A9486" t="s">
        <v>131</v>
      </c>
      <c r="B9486">
        <v>20250514</v>
      </c>
      <c r="C9486">
        <v>490114</v>
      </c>
      <c r="D9486" t="s">
        <v>6190</v>
      </c>
      <c r="E9486" t="s">
        <v>1194</v>
      </c>
      <c r="F9486">
        <v>0</v>
      </c>
      <c r="G9486">
        <v>-57958481</v>
      </c>
    </row>
    <row r="9487" spans="1:7">
      <c r="A9487" t="s">
        <v>131</v>
      </c>
      <c r="B9487">
        <v>20250514</v>
      </c>
      <c r="C9487">
        <v>490114</v>
      </c>
      <c r="D9487" t="s">
        <v>6190</v>
      </c>
      <c r="E9487" t="s">
        <v>1181</v>
      </c>
      <c r="F9487">
        <v>59</v>
      </c>
      <c r="G9487">
        <v>8909947</v>
      </c>
    </row>
    <row r="9488" spans="1:7">
      <c r="A9488" t="s">
        <v>131</v>
      </c>
      <c r="B9488">
        <v>20250514</v>
      </c>
      <c r="C9488">
        <v>490114</v>
      </c>
      <c r="D9488" t="s">
        <v>6190</v>
      </c>
      <c r="E9488" t="s">
        <v>1084</v>
      </c>
      <c r="F9488">
        <v>70</v>
      </c>
      <c r="G9488">
        <v>12596976</v>
      </c>
    </row>
    <row r="9489" spans="1:7">
      <c r="A9489" t="s">
        <v>131</v>
      </c>
      <c r="B9489">
        <v>20250514</v>
      </c>
      <c r="C9489">
        <v>490114</v>
      </c>
      <c r="D9489" t="s">
        <v>6190</v>
      </c>
      <c r="E9489" t="s">
        <v>1035</v>
      </c>
      <c r="F9489">
        <v>664</v>
      </c>
      <c r="G9489">
        <v>11039932</v>
      </c>
    </row>
    <row r="9490" spans="1:7">
      <c r="A9490" t="s">
        <v>131</v>
      </c>
      <c r="B9490">
        <v>20250514</v>
      </c>
      <c r="C9490">
        <v>490114</v>
      </c>
      <c r="D9490" t="s">
        <v>6190</v>
      </c>
      <c r="E9490" t="s">
        <v>1066</v>
      </c>
      <c r="F9490">
        <v>114</v>
      </c>
      <c r="G9490">
        <v>10629033</v>
      </c>
    </row>
    <row r="9491" spans="1:7">
      <c r="A9491" t="s">
        <v>131</v>
      </c>
      <c r="B9491">
        <v>20250514</v>
      </c>
      <c r="C9491">
        <v>490114</v>
      </c>
      <c r="D9491" t="s">
        <v>6190</v>
      </c>
      <c r="E9491" t="s">
        <v>1064</v>
      </c>
      <c r="F9491">
        <v>0</v>
      </c>
      <c r="G9491">
        <v>-771277</v>
      </c>
    </row>
    <row r="9492" spans="1:7">
      <c r="A9492" t="s">
        <v>131</v>
      </c>
      <c r="B9492">
        <v>20250514</v>
      </c>
      <c r="C9492">
        <v>490114</v>
      </c>
      <c r="D9492" t="s">
        <v>6190</v>
      </c>
      <c r="E9492" t="s">
        <v>1092</v>
      </c>
      <c r="F9492">
        <v>0</v>
      </c>
      <c r="G9492">
        <v>-17321958</v>
      </c>
    </row>
    <row r="9493" spans="1:7">
      <c r="A9493" t="s">
        <v>131</v>
      </c>
      <c r="B9493">
        <v>20250514</v>
      </c>
      <c r="C9493">
        <v>490114</v>
      </c>
      <c r="D9493" t="s">
        <v>6190</v>
      </c>
      <c r="E9493" t="s">
        <v>9048</v>
      </c>
      <c r="F9493">
        <v>47</v>
      </c>
      <c r="G9493">
        <v>2183065</v>
      </c>
    </row>
    <row r="9494" spans="1:7">
      <c r="A9494" t="s">
        <v>131</v>
      </c>
      <c r="B9494">
        <v>20250514</v>
      </c>
      <c r="C9494">
        <v>490114</v>
      </c>
      <c r="D9494" t="s">
        <v>6190</v>
      </c>
      <c r="E9494" t="s">
        <v>8342</v>
      </c>
      <c r="F9494">
        <v>114</v>
      </c>
      <c r="G9494">
        <v>49641094</v>
      </c>
    </row>
    <row r="9495" spans="1:7">
      <c r="A9495" t="s">
        <v>131</v>
      </c>
      <c r="B9495">
        <v>20250514</v>
      </c>
      <c r="C9495">
        <v>490114</v>
      </c>
      <c r="D9495" t="s">
        <v>6190</v>
      </c>
      <c r="E9495" t="s">
        <v>1124</v>
      </c>
      <c r="F9495">
        <v>15</v>
      </c>
      <c r="G9495">
        <v>-135558</v>
      </c>
    </row>
    <row r="9496" spans="1:7">
      <c r="A9496" t="s">
        <v>131</v>
      </c>
      <c r="B9496">
        <v>20250514</v>
      </c>
      <c r="C9496">
        <v>490114</v>
      </c>
      <c r="D9496" t="s">
        <v>6190</v>
      </c>
      <c r="E9496" t="s">
        <v>1186</v>
      </c>
      <c r="F9496">
        <v>185</v>
      </c>
      <c r="G9496">
        <v>24329658</v>
      </c>
    </row>
    <row r="9497" spans="1:7">
      <c r="A9497" t="s">
        <v>131</v>
      </c>
      <c r="B9497">
        <v>20250514</v>
      </c>
      <c r="C9497">
        <v>490114</v>
      </c>
      <c r="D9497" t="s">
        <v>6190</v>
      </c>
      <c r="E9497" t="s">
        <v>1582</v>
      </c>
      <c r="F9497">
        <v>185</v>
      </c>
      <c r="G9497">
        <v>-437775</v>
      </c>
    </row>
    <row r="9498" spans="1:7">
      <c r="A9498" t="s">
        <v>131</v>
      </c>
      <c r="B9498">
        <v>20250514</v>
      </c>
      <c r="C9498">
        <v>490114</v>
      </c>
      <c r="D9498" t="s">
        <v>6190</v>
      </c>
      <c r="E9498" t="s">
        <v>8333</v>
      </c>
      <c r="F9498">
        <v>3</v>
      </c>
      <c r="G9498">
        <v>-318</v>
      </c>
    </row>
    <row r="9499" spans="1:7">
      <c r="A9499" t="s">
        <v>131</v>
      </c>
      <c r="B9499">
        <v>20250514</v>
      </c>
      <c r="C9499">
        <v>490114</v>
      </c>
      <c r="D9499" t="s">
        <v>6190</v>
      </c>
      <c r="E9499" t="s">
        <v>1583</v>
      </c>
      <c r="F9499">
        <v>3</v>
      </c>
      <c r="G9499">
        <v>-187505</v>
      </c>
    </row>
    <row r="9500" spans="1:7">
      <c r="A9500" t="s">
        <v>131</v>
      </c>
      <c r="B9500">
        <v>20250514</v>
      </c>
      <c r="C9500">
        <v>490114</v>
      </c>
      <c r="D9500" t="s">
        <v>6190</v>
      </c>
      <c r="E9500" t="s">
        <v>1207</v>
      </c>
      <c r="F9500">
        <v>0</v>
      </c>
      <c r="G9500">
        <v>-5603</v>
      </c>
    </row>
    <row r="9501" spans="1:7">
      <c r="A9501" t="s">
        <v>131</v>
      </c>
      <c r="B9501">
        <v>20250514</v>
      </c>
      <c r="C9501">
        <v>490114</v>
      </c>
      <c r="D9501" t="s">
        <v>6190</v>
      </c>
      <c r="E9501" t="s">
        <v>8358</v>
      </c>
      <c r="F9501">
        <v>0</v>
      </c>
      <c r="G9501">
        <v>-17692027</v>
      </c>
    </row>
    <row r="9502" spans="1:7">
      <c r="A9502" t="s">
        <v>131</v>
      </c>
      <c r="B9502">
        <v>20250515</v>
      </c>
      <c r="C9502">
        <v>490114</v>
      </c>
      <c r="D9502" t="s">
        <v>6190</v>
      </c>
      <c r="E9502" t="s">
        <v>1184</v>
      </c>
      <c r="F9502">
        <v>0</v>
      </c>
      <c r="G9502">
        <v>-339149</v>
      </c>
    </row>
    <row r="9503" spans="1:7">
      <c r="A9503" t="s">
        <v>131</v>
      </c>
      <c r="B9503">
        <v>20250515</v>
      </c>
      <c r="C9503">
        <v>490114</v>
      </c>
      <c r="D9503" t="s">
        <v>6190</v>
      </c>
      <c r="E9503" t="s">
        <v>1581</v>
      </c>
      <c r="F9503">
        <v>85</v>
      </c>
      <c r="G9503">
        <v>-22077375</v>
      </c>
    </row>
    <row r="9504" spans="1:7">
      <c r="A9504" t="s">
        <v>131</v>
      </c>
      <c r="B9504">
        <v>20250515</v>
      </c>
      <c r="C9504">
        <v>490114</v>
      </c>
      <c r="D9504" t="s">
        <v>6190</v>
      </c>
      <c r="E9504" t="s">
        <v>1085</v>
      </c>
      <c r="F9504">
        <v>0</v>
      </c>
      <c r="G9504">
        <v>-2339281</v>
      </c>
    </row>
    <row r="9505" spans="1:7">
      <c r="A9505" t="s">
        <v>131</v>
      </c>
      <c r="B9505">
        <v>20250515</v>
      </c>
      <c r="C9505">
        <v>490114</v>
      </c>
      <c r="D9505" t="s">
        <v>6190</v>
      </c>
      <c r="E9505" t="s">
        <v>1194</v>
      </c>
      <c r="F9505">
        <v>0</v>
      </c>
      <c r="G9505">
        <v>-57958481</v>
      </c>
    </row>
    <row r="9506" spans="1:7">
      <c r="A9506" t="s">
        <v>131</v>
      </c>
      <c r="B9506">
        <v>20250515</v>
      </c>
      <c r="C9506">
        <v>490114</v>
      </c>
      <c r="D9506" t="s">
        <v>6190</v>
      </c>
      <c r="E9506" t="s">
        <v>1181</v>
      </c>
      <c r="F9506">
        <v>58</v>
      </c>
      <c r="G9506">
        <v>8910005</v>
      </c>
    </row>
    <row r="9507" spans="1:7">
      <c r="A9507" t="s">
        <v>131</v>
      </c>
      <c r="B9507">
        <v>20250515</v>
      </c>
      <c r="C9507">
        <v>490114</v>
      </c>
      <c r="D9507" t="s">
        <v>6190</v>
      </c>
      <c r="E9507" t="s">
        <v>1084</v>
      </c>
      <c r="F9507">
        <v>69</v>
      </c>
      <c r="G9507">
        <v>12597045</v>
      </c>
    </row>
    <row r="9508" spans="1:7">
      <c r="A9508" t="s">
        <v>131</v>
      </c>
      <c r="B9508">
        <v>20250515</v>
      </c>
      <c r="C9508">
        <v>490114</v>
      </c>
      <c r="D9508" t="s">
        <v>6190</v>
      </c>
      <c r="E9508" t="s">
        <v>1035</v>
      </c>
      <c r="F9508">
        <v>655</v>
      </c>
      <c r="G9508">
        <v>11040587</v>
      </c>
    </row>
    <row r="9509" spans="1:7">
      <c r="A9509" t="s">
        <v>131</v>
      </c>
      <c r="B9509">
        <v>20250515</v>
      </c>
      <c r="C9509">
        <v>490114</v>
      </c>
      <c r="D9509" t="s">
        <v>6190</v>
      </c>
      <c r="E9509" t="s">
        <v>1066</v>
      </c>
      <c r="F9509">
        <v>112</v>
      </c>
      <c r="G9509">
        <v>10629145</v>
      </c>
    </row>
    <row r="9510" spans="1:7">
      <c r="A9510" t="s">
        <v>131</v>
      </c>
      <c r="B9510">
        <v>20250515</v>
      </c>
      <c r="C9510">
        <v>490114</v>
      </c>
      <c r="D9510" t="s">
        <v>6190</v>
      </c>
      <c r="E9510" t="s">
        <v>1064</v>
      </c>
      <c r="F9510">
        <v>0</v>
      </c>
      <c r="G9510">
        <v>-771277</v>
      </c>
    </row>
    <row r="9511" spans="1:7">
      <c r="A9511" t="s">
        <v>131</v>
      </c>
      <c r="B9511">
        <v>20250515</v>
      </c>
      <c r="C9511">
        <v>490114</v>
      </c>
      <c r="D9511" t="s">
        <v>6190</v>
      </c>
      <c r="E9511" t="s">
        <v>1092</v>
      </c>
      <c r="F9511">
        <v>0</v>
      </c>
      <c r="G9511">
        <v>-17321958</v>
      </c>
    </row>
    <row r="9512" spans="1:7">
      <c r="A9512" t="s">
        <v>131</v>
      </c>
      <c r="B9512">
        <v>20250515</v>
      </c>
      <c r="C9512">
        <v>490114</v>
      </c>
      <c r="D9512" t="s">
        <v>6190</v>
      </c>
      <c r="E9512" t="s">
        <v>9048</v>
      </c>
      <c r="F9512">
        <v>46</v>
      </c>
      <c r="G9512">
        <v>2183111</v>
      </c>
    </row>
    <row r="9513" spans="1:7">
      <c r="A9513" t="s">
        <v>131</v>
      </c>
      <c r="B9513">
        <v>20250515</v>
      </c>
      <c r="C9513">
        <v>490114</v>
      </c>
      <c r="D9513" t="s">
        <v>6190</v>
      </c>
      <c r="E9513" t="s">
        <v>8342</v>
      </c>
      <c r="F9513">
        <v>112</v>
      </c>
      <c r="G9513">
        <v>49641206</v>
      </c>
    </row>
    <row r="9514" spans="1:7">
      <c r="A9514" t="s">
        <v>131</v>
      </c>
      <c r="B9514">
        <v>20250515</v>
      </c>
      <c r="C9514">
        <v>490114</v>
      </c>
      <c r="D9514" t="s">
        <v>6190</v>
      </c>
      <c r="E9514" t="s">
        <v>1124</v>
      </c>
      <c r="F9514">
        <v>15</v>
      </c>
      <c r="G9514">
        <v>-135543</v>
      </c>
    </row>
    <row r="9515" spans="1:7">
      <c r="A9515" t="s">
        <v>131</v>
      </c>
      <c r="B9515">
        <v>20250515</v>
      </c>
      <c r="C9515">
        <v>490114</v>
      </c>
      <c r="D9515" t="s">
        <v>6190</v>
      </c>
      <c r="E9515" t="s">
        <v>1186</v>
      </c>
      <c r="F9515">
        <v>182</v>
      </c>
      <c r="G9515">
        <v>24329840</v>
      </c>
    </row>
    <row r="9516" spans="1:7">
      <c r="A9516" t="s">
        <v>131</v>
      </c>
      <c r="B9516">
        <v>20250515</v>
      </c>
      <c r="C9516">
        <v>490114</v>
      </c>
      <c r="D9516" t="s">
        <v>6190</v>
      </c>
      <c r="E9516" t="s">
        <v>1582</v>
      </c>
      <c r="F9516">
        <v>182</v>
      </c>
      <c r="G9516">
        <v>-437593</v>
      </c>
    </row>
    <row r="9517" spans="1:7">
      <c r="A9517" t="s">
        <v>131</v>
      </c>
      <c r="B9517">
        <v>20250515</v>
      </c>
      <c r="C9517">
        <v>490114</v>
      </c>
      <c r="D9517" t="s">
        <v>6190</v>
      </c>
      <c r="E9517" t="s">
        <v>8333</v>
      </c>
      <c r="F9517">
        <v>3</v>
      </c>
      <c r="G9517">
        <v>-315</v>
      </c>
    </row>
    <row r="9518" spans="1:7">
      <c r="A9518" t="s">
        <v>131</v>
      </c>
      <c r="B9518">
        <v>20250515</v>
      </c>
      <c r="C9518">
        <v>490114</v>
      </c>
      <c r="D9518" t="s">
        <v>6190</v>
      </c>
      <c r="E9518" t="s">
        <v>1583</v>
      </c>
      <c r="F9518">
        <v>3</v>
      </c>
      <c r="G9518">
        <v>-187502</v>
      </c>
    </row>
    <row r="9519" spans="1:7">
      <c r="A9519" t="s">
        <v>131</v>
      </c>
      <c r="B9519">
        <v>20250515</v>
      </c>
      <c r="C9519">
        <v>490114</v>
      </c>
      <c r="D9519" t="s">
        <v>6190</v>
      </c>
      <c r="E9519" t="s">
        <v>1207</v>
      </c>
      <c r="F9519">
        <v>0</v>
      </c>
      <c r="G9519">
        <v>-5603</v>
      </c>
    </row>
    <row r="9520" spans="1:7">
      <c r="A9520" t="s">
        <v>131</v>
      </c>
      <c r="B9520">
        <v>20250515</v>
      </c>
      <c r="C9520">
        <v>490114</v>
      </c>
      <c r="D9520" t="s">
        <v>6190</v>
      </c>
      <c r="E9520" t="s">
        <v>8358</v>
      </c>
      <c r="F9520">
        <v>0</v>
      </c>
      <c r="G9520">
        <v>-17692027</v>
      </c>
    </row>
    <row r="9521" spans="1:7">
      <c r="A9521" t="s">
        <v>131</v>
      </c>
      <c r="B9521">
        <v>20250516</v>
      </c>
      <c r="C9521">
        <v>490114</v>
      </c>
      <c r="D9521" t="s">
        <v>6190</v>
      </c>
      <c r="E9521" t="s">
        <v>1184</v>
      </c>
      <c r="F9521">
        <v>0</v>
      </c>
      <c r="G9521">
        <v>-339149</v>
      </c>
    </row>
    <row r="9522" spans="1:7">
      <c r="A9522" t="s">
        <v>131</v>
      </c>
      <c r="B9522">
        <v>20250516</v>
      </c>
      <c r="C9522">
        <v>490114</v>
      </c>
      <c r="D9522" t="s">
        <v>6190</v>
      </c>
      <c r="E9522" t="s">
        <v>1581</v>
      </c>
      <c r="F9522">
        <v>83</v>
      </c>
      <c r="G9522">
        <v>-22077292</v>
      </c>
    </row>
    <row r="9523" spans="1:7">
      <c r="A9523" t="s">
        <v>131</v>
      </c>
      <c r="B9523">
        <v>20250516</v>
      </c>
      <c r="C9523">
        <v>490114</v>
      </c>
      <c r="D9523" t="s">
        <v>6190</v>
      </c>
      <c r="E9523" t="s">
        <v>1085</v>
      </c>
      <c r="F9523">
        <v>0</v>
      </c>
      <c r="G9523">
        <v>-2339281</v>
      </c>
    </row>
    <row r="9524" spans="1:7">
      <c r="A9524" t="s">
        <v>131</v>
      </c>
      <c r="B9524">
        <v>20250516</v>
      </c>
      <c r="C9524">
        <v>490114</v>
      </c>
      <c r="D9524" t="s">
        <v>6190</v>
      </c>
      <c r="E9524" t="s">
        <v>1194</v>
      </c>
      <c r="F9524">
        <v>0</v>
      </c>
      <c r="G9524">
        <v>-57958481</v>
      </c>
    </row>
    <row r="9525" spans="1:7">
      <c r="A9525" t="s">
        <v>131</v>
      </c>
      <c r="B9525">
        <v>20250516</v>
      </c>
      <c r="C9525">
        <v>490114</v>
      </c>
      <c r="D9525" t="s">
        <v>6190</v>
      </c>
      <c r="E9525" t="s">
        <v>1181</v>
      </c>
      <c r="F9525">
        <v>57</v>
      </c>
      <c r="G9525">
        <v>8910062</v>
      </c>
    </row>
    <row r="9526" spans="1:7">
      <c r="A9526" t="s">
        <v>131</v>
      </c>
      <c r="B9526">
        <v>20250516</v>
      </c>
      <c r="C9526">
        <v>490114</v>
      </c>
      <c r="D9526" t="s">
        <v>6190</v>
      </c>
      <c r="E9526" t="s">
        <v>1084</v>
      </c>
      <c r="F9526">
        <v>68</v>
      </c>
      <c r="G9526">
        <v>12597113</v>
      </c>
    </row>
    <row r="9527" spans="1:7">
      <c r="A9527" t="s">
        <v>131</v>
      </c>
      <c r="B9527">
        <v>20250516</v>
      </c>
      <c r="C9527">
        <v>490114</v>
      </c>
      <c r="D9527" t="s">
        <v>6190</v>
      </c>
      <c r="E9527" t="s">
        <v>1035</v>
      </c>
      <c r="F9527">
        <v>637</v>
      </c>
      <c r="G9527">
        <v>11041224</v>
      </c>
    </row>
    <row r="9528" spans="1:7">
      <c r="A9528" t="s">
        <v>131</v>
      </c>
      <c r="B9528">
        <v>20250516</v>
      </c>
      <c r="C9528">
        <v>490114</v>
      </c>
      <c r="D9528" t="s">
        <v>6190</v>
      </c>
      <c r="E9528" t="s">
        <v>1066</v>
      </c>
      <c r="F9528">
        <v>110</v>
      </c>
      <c r="G9528">
        <v>10629255</v>
      </c>
    </row>
    <row r="9529" spans="1:7">
      <c r="A9529" t="s">
        <v>131</v>
      </c>
      <c r="B9529">
        <v>20250516</v>
      </c>
      <c r="C9529">
        <v>490114</v>
      </c>
      <c r="D9529" t="s">
        <v>6190</v>
      </c>
      <c r="E9529" t="s">
        <v>1064</v>
      </c>
      <c r="F9529">
        <v>0</v>
      </c>
      <c r="G9529">
        <v>-771277</v>
      </c>
    </row>
    <row r="9530" spans="1:7">
      <c r="A9530" t="s">
        <v>131</v>
      </c>
      <c r="B9530">
        <v>20250516</v>
      </c>
      <c r="C9530">
        <v>490114</v>
      </c>
      <c r="D9530" t="s">
        <v>6190</v>
      </c>
      <c r="E9530" t="s">
        <v>1092</v>
      </c>
      <c r="F9530">
        <v>0</v>
      </c>
      <c r="G9530">
        <v>-17321958</v>
      </c>
    </row>
    <row r="9531" spans="1:7">
      <c r="A9531" t="s">
        <v>131</v>
      </c>
      <c r="B9531">
        <v>20250516</v>
      </c>
      <c r="C9531">
        <v>490114</v>
      </c>
      <c r="D9531" t="s">
        <v>6190</v>
      </c>
      <c r="E9531" t="s">
        <v>9048</v>
      </c>
      <c r="F9531">
        <v>45</v>
      </c>
      <c r="G9531">
        <v>2183156</v>
      </c>
    </row>
    <row r="9532" spans="1:7">
      <c r="A9532" t="s">
        <v>131</v>
      </c>
      <c r="B9532">
        <v>20250516</v>
      </c>
      <c r="C9532">
        <v>490114</v>
      </c>
      <c r="D9532" t="s">
        <v>6190</v>
      </c>
      <c r="E9532" t="s">
        <v>8342</v>
      </c>
      <c r="F9532">
        <v>110</v>
      </c>
      <c r="G9532">
        <v>49641316</v>
      </c>
    </row>
    <row r="9533" spans="1:7">
      <c r="A9533" t="s">
        <v>131</v>
      </c>
      <c r="B9533">
        <v>20250516</v>
      </c>
      <c r="C9533">
        <v>490114</v>
      </c>
      <c r="D9533" t="s">
        <v>6190</v>
      </c>
      <c r="E9533" t="s">
        <v>1124</v>
      </c>
      <c r="F9533">
        <v>15</v>
      </c>
      <c r="G9533">
        <v>-135528</v>
      </c>
    </row>
    <row r="9534" spans="1:7">
      <c r="A9534" t="s">
        <v>131</v>
      </c>
      <c r="B9534">
        <v>20250516</v>
      </c>
      <c r="C9534">
        <v>490114</v>
      </c>
      <c r="D9534" t="s">
        <v>6190</v>
      </c>
      <c r="E9534" t="s">
        <v>1186</v>
      </c>
      <c r="F9534">
        <v>178</v>
      </c>
      <c r="G9534">
        <v>24330018</v>
      </c>
    </row>
    <row r="9535" spans="1:7">
      <c r="A9535" t="s">
        <v>131</v>
      </c>
      <c r="B9535">
        <v>20250516</v>
      </c>
      <c r="C9535">
        <v>490114</v>
      </c>
      <c r="D9535" t="s">
        <v>6190</v>
      </c>
      <c r="E9535" t="s">
        <v>1582</v>
      </c>
      <c r="F9535">
        <v>178</v>
      </c>
      <c r="G9535">
        <v>-437415</v>
      </c>
    </row>
    <row r="9536" spans="1:7">
      <c r="A9536" t="s">
        <v>131</v>
      </c>
      <c r="B9536">
        <v>20250516</v>
      </c>
      <c r="C9536">
        <v>490114</v>
      </c>
      <c r="D9536" t="s">
        <v>6190</v>
      </c>
      <c r="E9536" t="s">
        <v>8333</v>
      </c>
      <c r="F9536">
        <v>3</v>
      </c>
      <c r="G9536">
        <v>-312</v>
      </c>
    </row>
    <row r="9537" spans="1:7">
      <c r="A9537" t="s">
        <v>131</v>
      </c>
      <c r="B9537">
        <v>20250516</v>
      </c>
      <c r="C9537">
        <v>490114</v>
      </c>
      <c r="D9537" t="s">
        <v>6190</v>
      </c>
      <c r="E9537" t="s">
        <v>1583</v>
      </c>
      <c r="F9537">
        <v>3</v>
      </c>
      <c r="G9537">
        <v>-187499</v>
      </c>
    </row>
    <row r="9538" spans="1:7">
      <c r="A9538" t="s">
        <v>131</v>
      </c>
      <c r="B9538">
        <v>20250516</v>
      </c>
      <c r="C9538">
        <v>490114</v>
      </c>
      <c r="D9538" t="s">
        <v>6190</v>
      </c>
      <c r="E9538" t="s">
        <v>1207</v>
      </c>
      <c r="F9538">
        <v>0</v>
      </c>
      <c r="G9538">
        <v>-5603</v>
      </c>
    </row>
    <row r="9539" spans="1:7">
      <c r="A9539" t="s">
        <v>131</v>
      </c>
      <c r="B9539">
        <v>20250516</v>
      </c>
      <c r="C9539">
        <v>490114</v>
      </c>
      <c r="D9539" t="s">
        <v>6190</v>
      </c>
      <c r="E9539" t="s">
        <v>8358</v>
      </c>
      <c r="F9539">
        <v>0</v>
      </c>
      <c r="G9539">
        <v>-17692027</v>
      </c>
    </row>
    <row r="9540" spans="1:7">
      <c r="A9540" t="s">
        <v>131</v>
      </c>
      <c r="B9540">
        <v>20250517</v>
      </c>
      <c r="C9540">
        <v>490114</v>
      </c>
      <c r="D9540" t="s">
        <v>6190</v>
      </c>
      <c r="E9540" t="s">
        <v>1184</v>
      </c>
      <c r="F9540">
        <v>0</v>
      </c>
      <c r="G9540">
        <v>-339149</v>
      </c>
    </row>
    <row r="9541" spans="1:7">
      <c r="A9541" t="s">
        <v>131</v>
      </c>
      <c r="B9541">
        <v>20250517</v>
      </c>
      <c r="C9541">
        <v>490114</v>
      </c>
      <c r="D9541" t="s">
        <v>6190</v>
      </c>
      <c r="E9541" t="s">
        <v>1581</v>
      </c>
      <c r="F9541">
        <v>83</v>
      </c>
      <c r="G9541">
        <v>-22077209</v>
      </c>
    </row>
    <row r="9542" spans="1:7">
      <c r="A9542" t="s">
        <v>131</v>
      </c>
      <c r="B9542">
        <v>20250517</v>
      </c>
      <c r="C9542">
        <v>490114</v>
      </c>
      <c r="D9542" t="s">
        <v>6190</v>
      </c>
      <c r="E9542" t="s">
        <v>1085</v>
      </c>
      <c r="F9542">
        <v>0</v>
      </c>
      <c r="G9542">
        <v>-2339281</v>
      </c>
    </row>
    <row r="9543" spans="1:7">
      <c r="A9543" t="s">
        <v>131</v>
      </c>
      <c r="B9543">
        <v>20250517</v>
      </c>
      <c r="C9543">
        <v>490114</v>
      </c>
      <c r="D9543" t="s">
        <v>6190</v>
      </c>
      <c r="E9543" t="s">
        <v>1194</v>
      </c>
      <c r="F9543">
        <v>0</v>
      </c>
      <c r="G9543">
        <v>-57958481</v>
      </c>
    </row>
    <row r="9544" spans="1:7">
      <c r="A9544" t="s">
        <v>131</v>
      </c>
      <c r="B9544">
        <v>20250517</v>
      </c>
      <c r="C9544">
        <v>490114</v>
      </c>
      <c r="D9544" t="s">
        <v>6190</v>
      </c>
      <c r="E9544" t="s">
        <v>1181</v>
      </c>
      <c r="F9544">
        <v>57</v>
      </c>
      <c r="G9544">
        <v>8910119</v>
      </c>
    </row>
    <row r="9545" spans="1:7">
      <c r="A9545" t="s">
        <v>131</v>
      </c>
      <c r="B9545">
        <v>20250517</v>
      </c>
      <c r="C9545">
        <v>490114</v>
      </c>
      <c r="D9545" t="s">
        <v>6190</v>
      </c>
      <c r="E9545" t="s">
        <v>1084</v>
      </c>
      <c r="F9545">
        <v>68</v>
      </c>
      <c r="G9545">
        <v>12597181</v>
      </c>
    </row>
    <row r="9546" spans="1:7">
      <c r="A9546" t="s">
        <v>131</v>
      </c>
      <c r="B9546">
        <v>20250517</v>
      </c>
      <c r="C9546">
        <v>490114</v>
      </c>
      <c r="D9546" t="s">
        <v>6190</v>
      </c>
      <c r="E9546" t="s">
        <v>1035</v>
      </c>
      <c r="F9546">
        <v>637</v>
      </c>
      <c r="G9546">
        <v>11041861</v>
      </c>
    </row>
    <row r="9547" spans="1:7">
      <c r="A9547" t="s">
        <v>131</v>
      </c>
      <c r="B9547">
        <v>20250517</v>
      </c>
      <c r="C9547">
        <v>490114</v>
      </c>
      <c r="D9547" t="s">
        <v>6190</v>
      </c>
      <c r="E9547" t="s">
        <v>1066</v>
      </c>
      <c r="F9547">
        <v>110</v>
      </c>
      <c r="G9547">
        <v>10629365</v>
      </c>
    </row>
    <row r="9548" spans="1:7">
      <c r="A9548" t="s">
        <v>131</v>
      </c>
      <c r="B9548">
        <v>20250517</v>
      </c>
      <c r="C9548">
        <v>490114</v>
      </c>
      <c r="D9548" t="s">
        <v>6190</v>
      </c>
      <c r="E9548" t="s">
        <v>1064</v>
      </c>
      <c r="F9548">
        <v>0</v>
      </c>
      <c r="G9548">
        <v>-771277</v>
      </c>
    </row>
    <row r="9549" spans="1:7">
      <c r="A9549" t="s">
        <v>131</v>
      </c>
      <c r="B9549">
        <v>20250517</v>
      </c>
      <c r="C9549">
        <v>490114</v>
      </c>
      <c r="D9549" t="s">
        <v>6190</v>
      </c>
      <c r="E9549" t="s">
        <v>1092</v>
      </c>
      <c r="F9549">
        <v>0</v>
      </c>
      <c r="G9549">
        <v>-17321958</v>
      </c>
    </row>
    <row r="9550" spans="1:7">
      <c r="A9550" t="s">
        <v>131</v>
      </c>
      <c r="B9550">
        <v>20250517</v>
      </c>
      <c r="C9550">
        <v>490114</v>
      </c>
      <c r="D9550" t="s">
        <v>6190</v>
      </c>
      <c r="E9550" t="s">
        <v>9048</v>
      </c>
      <c r="F9550">
        <v>45</v>
      </c>
      <c r="G9550">
        <v>2183201</v>
      </c>
    </row>
    <row r="9551" spans="1:7">
      <c r="A9551" t="s">
        <v>131</v>
      </c>
      <c r="B9551">
        <v>20250517</v>
      </c>
      <c r="C9551">
        <v>490114</v>
      </c>
      <c r="D9551" t="s">
        <v>6190</v>
      </c>
      <c r="E9551" t="s">
        <v>8342</v>
      </c>
      <c r="F9551">
        <v>110</v>
      </c>
      <c r="G9551">
        <v>49641426</v>
      </c>
    </row>
    <row r="9552" spans="1:7">
      <c r="A9552" t="s">
        <v>131</v>
      </c>
      <c r="B9552">
        <v>20250517</v>
      </c>
      <c r="C9552">
        <v>490114</v>
      </c>
      <c r="D9552" t="s">
        <v>6190</v>
      </c>
      <c r="E9552" t="s">
        <v>1124</v>
      </c>
      <c r="F9552">
        <v>15</v>
      </c>
      <c r="G9552">
        <v>-135513</v>
      </c>
    </row>
    <row r="9553" spans="1:7">
      <c r="A9553" t="s">
        <v>131</v>
      </c>
      <c r="B9553">
        <v>20250517</v>
      </c>
      <c r="C9553">
        <v>490114</v>
      </c>
      <c r="D9553" t="s">
        <v>6190</v>
      </c>
      <c r="E9553" t="s">
        <v>1186</v>
      </c>
      <c r="F9553">
        <v>178</v>
      </c>
      <c r="G9553">
        <v>24330196</v>
      </c>
    </row>
    <row r="9554" spans="1:7">
      <c r="A9554" t="s">
        <v>131</v>
      </c>
      <c r="B9554">
        <v>20250517</v>
      </c>
      <c r="C9554">
        <v>490114</v>
      </c>
      <c r="D9554" t="s">
        <v>6190</v>
      </c>
      <c r="E9554" t="s">
        <v>1582</v>
      </c>
      <c r="F9554">
        <v>178</v>
      </c>
      <c r="G9554">
        <v>-437237</v>
      </c>
    </row>
    <row r="9555" spans="1:7">
      <c r="A9555" t="s">
        <v>131</v>
      </c>
      <c r="B9555">
        <v>20250517</v>
      </c>
      <c r="C9555">
        <v>490114</v>
      </c>
      <c r="D9555" t="s">
        <v>6190</v>
      </c>
      <c r="E9555" t="s">
        <v>8333</v>
      </c>
      <c r="F9555">
        <v>3</v>
      </c>
      <c r="G9555">
        <v>-309</v>
      </c>
    </row>
    <row r="9556" spans="1:7">
      <c r="A9556" t="s">
        <v>131</v>
      </c>
      <c r="B9556">
        <v>20250517</v>
      </c>
      <c r="C9556">
        <v>490114</v>
      </c>
      <c r="D9556" t="s">
        <v>6190</v>
      </c>
      <c r="E9556" t="s">
        <v>1583</v>
      </c>
      <c r="F9556">
        <v>3</v>
      </c>
      <c r="G9556">
        <v>-187496</v>
      </c>
    </row>
    <row r="9557" spans="1:7">
      <c r="A9557" t="s">
        <v>131</v>
      </c>
      <c r="B9557">
        <v>20250517</v>
      </c>
      <c r="C9557">
        <v>490114</v>
      </c>
      <c r="D9557" t="s">
        <v>6190</v>
      </c>
      <c r="E9557" t="s">
        <v>1207</v>
      </c>
      <c r="F9557">
        <v>0</v>
      </c>
      <c r="G9557">
        <v>-5603</v>
      </c>
    </row>
    <row r="9558" spans="1:7">
      <c r="A9558" t="s">
        <v>131</v>
      </c>
      <c r="B9558">
        <v>20250517</v>
      </c>
      <c r="C9558">
        <v>490114</v>
      </c>
      <c r="D9558" t="s">
        <v>6190</v>
      </c>
      <c r="E9558" t="s">
        <v>8358</v>
      </c>
      <c r="F9558">
        <v>0</v>
      </c>
      <c r="G9558">
        <v>-17692027</v>
      </c>
    </row>
    <row r="9559" spans="1:7">
      <c r="A9559" t="s">
        <v>131</v>
      </c>
      <c r="B9559">
        <v>20250518</v>
      </c>
      <c r="C9559">
        <v>490114</v>
      </c>
      <c r="D9559" t="s">
        <v>6190</v>
      </c>
      <c r="E9559" t="s">
        <v>1184</v>
      </c>
      <c r="F9559">
        <v>0</v>
      </c>
      <c r="G9559">
        <v>-339149</v>
      </c>
    </row>
    <row r="9560" spans="1:7">
      <c r="A9560" t="s">
        <v>131</v>
      </c>
      <c r="B9560">
        <v>20250518</v>
      </c>
      <c r="C9560">
        <v>490114</v>
      </c>
      <c r="D9560" t="s">
        <v>6190</v>
      </c>
      <c r="E9560" t="s">
        <v>1581</v>
      </c>
      <c r="F9560">
        <v>83</v>
      </c>
      <c r="G9560">
        <v>-22077126</v>
      </c>
    </row>
    <row r="9561" spans="1:7">
      <c r="A9561" t="s">
        <v>131</v>
      </c>
      <c r="B9561">
        <v>20250518</v>
      </c>
      <c r="C9561">
        <v>490114</v>
      </c>
      <c r="D9561" t="s">
        <v>6190</v>
      </c>
      <c r="E9561" t="s">
        <v>1085</v>
      </c>
      <c r="F9561">
        <v>0</v>
      </c>
      <c r="G9561">
        <v>-2339281</v>
      </c>
    </row>
    <row r="9562" spans="1:7">
      <c r="A9562" t="s">
        <v>131</v>
      </c>
      <c r="B9562">
        <v>20250518</v>
      </c>
      <c r="C9562">
        <v>490114</v>
      </c>
      <c r="D9562" t="s">
        <v>6190</v>
      </c>
      <c r="E9562" t="s">
        <v>1194</v>
      </c>
      <c r="F9562">
        <v>0</v>
      </c>
      <c r="G9562">
        <v>-57958481</v>
      </c>
    </row>
    <row r="9563" spans="1:7">
      <c r="A9563" t="s">
        <v>131</v>
      </c>
      <c r="B9563">
        <v>20250518</v>
      </c>
      <c r="C9563">
        <v>490114</v>
      </c>
      <c r="D9563" t="s">
        <v>6190</v>
      </c>
      <c r="E9563" t="s">
        <v>1181</v>
      </c>
      <c r="F9563">
        <v>57</v>
      </c>
      <c r="G9563">
        <v>8910176</v>
      </c>
    </row>
    <row r="9564" spans="1:7">
      <c r="A9564" t="s">
        <v>131</v>
      </c>
      <c r="B9564">
        <v>20250518</v>
      </c>
      <c r="C9564">
        <v>490114</v>
      </c>
      <c r="D9564" t="s">
        <v>6190</v>
      </c>
      <c r="E9564" t="s">
        <v>1084</v>
      </c>
      <c r="F9564">
        <v>68</v>
      </c>
      <c r="G9564">
        <v>12597249</v>
      </c>
    </row>
    <row r="9565" spans="1:7">
      <c r="A9565" t="s">
        <v>131</v>
      </c>
      <c r="B9565">
        <v>20250518</v>
      </c>
      <c r="C9565">
        <v>490114</v>
      </c>
      <c r="D9565" t="s">
        <v>6190</v>
      </c>
      <c r="E9565" t="s">
        <v>1035</v>
      </c>
      <c r="F9565">
        <v>637</v>
      </c>
      <c r="G9565">
        <v>11042498</v>
      </c>
    </row>
    <row r="9566" spans="1:7">
      <c r="A9566" t="s">
        <v>131</v>
      </c>
      <c r="B9566">
        <v>20250518</v>
      </c>
      <c r="C9566">
        <v>490114</v>
      </c>
      <c r="D9566" t="s">
        <v>6190</v>
      </c>
      <c r="E9566" t="s">
        <v>1066</v>
      </c>
      <c r="F9566">
        <v>110</v>
      </c>
      <c r="G9566">
        <v>10629475</v>
      </c>
    </row>
    <row r="9567" spans="1:7">
      <c r="A9567" t="s">
        <v>131</v>
      </c>
      <c r="B9567">
        <v>20250518</v>
      </c>
      <c r="C9567">
        <v>490114</v>
      </c>
      <c r="D9567" t="s">
        <v>6190</v>
      </c>
      <c r="E9567" t="s">
        <v>1064</v>
      </c>
      <c r="F9567">
        <v>0</v>
      </c>
      <c r="G9567">
        <v>-771277</v>
      </c>
    </row>
    <row r="9568" spans="1:7">
      <c r="A9568" t="s">
        <v>131</v>
      </c>
      <c r="B9568">
        <v>20250518</v>
      </c>
      <c r="C9568">
        <v>490114</v>
      </c>
      <c r="D9568" t="s">
        <v>6190</v>
      </c>
      <c r="E9568" t="s">
        <v>1092</v>
      </c>
      <c r="F9568">
        <v>0</v>
      </c>
      <c r="G9568">
        <v>-17321958</v>
      </c>
    </row>
    <row r="9569" spans="1:7">
      <c r="A9569" t="s">
        <v>131</v>
      </c>
      <c r="B9569">
        <v>20250518</v>
      </c>
      <c r="C9569">
        <v>490114</v>
      </c>
      <c r="D9569" t="s">
        <v>6190</v>
      </c>
      <c r="E9569" t="s">
        <v>9048</v>
      </c>
      <c r="F9569">
        <v>45</v>
      </c>
      <c r="G9569">
        <v>2183246</v>
      </c>
    </row>
    <row r="9570" spans="1:7">
      <c r="A9570" t="s">
        <v>131</v>
      </c>
      <c r="B9570">
        <v>20250518</v>
      </c>
      <c r="C9570">
        <v>490114</v>
      </c>
      <c r="D9570" t="s">
        <v>6190</v>
      </c>
      <c r="E9570" t="s">
        <v>8342</v>
      </c>
      <c r="F9570">
        <v>110</v>
      </c>
      <c r="G9570">
        <v>49641536</v>
      </c>
    </row>
    <row r="9571" spans="1:7">
      <c r="A9571" t="s">
        <v>131</v>
      </c>
      <c r="B9571">
        <v>20250518</v>
      </c>
      <c r="C9571">
        <v>490114</v>
      </c>
      <c r="D9571" t="s">
        <v>6190</v>
      </c>
      <c r="E9571" t="s">
        <v>1124</v>
      </c>
      <c r="F9571">
        <v>15</v>
      </c>
      <c r="G9571">
        <v>-135498</v>
      </c>
    </row>
    <row r="9572" spans="1:7">
      <c r="A9572" t="s">
        <v>131</v>
      </c>
      <c r="B9572">
        <v>20250518</v>
      </c>
      <c r="C9572">
        <v>490114</v>
      </c>
      <c r="D9572" t="s">
        <v>6190</v>
      </c>
      <c r="E9572" t="s">
        <v>1186</v>
      </c>
      <c r="F9572">
        <v>178</v>
      </c>
      <c r="G9572">
        <v>24330374</v>
      </c>
    </row>
    <row r="9573" spans="1:7">
      <c r="A9573" t="s">
        <v>131</v>
      </c>
      <c r="B9573">
        <v>20250518</v>
      </c>
      <c r="C9573">
        <v>490114</v>
      </c>
      <c r="D9573" t="s">
        <v>6190</v>
      </c>
      <c r="E9573" t="s">
        <v>1582</v>
      </c>
      <c r="F9573">
        <v>178</v>
      </c>
      <c r="G9573">
        <v>-437059</v>
      </c>
    </row>
    <row r="9574" spans="1:7">
      <c r="A9574" t="s">
        <v>131</v>
      </c>
      <c r="B9574">
        <v>20250518</v>
      </c>
      <c r="C9574">
        <v>490114</v>
      </c>
      <c r="D9574" t="s">
        <v>6190</v>
      </c>
      <c r="E9574" t="s">
        <v>8333</v>
      </c>
      <c r="F9574">
        <v>3</v>
      </c>
      <c r="G9574">
        <v>-306</v>
      </c>
    </row>
    <row r="9575" spans="1:7">
      <c r="A9575" t="s">
        <v>131</v>
      </c>
      <c r="B9575">
        <v>20250518</v>
      </c>
      <c r="C9575">
        <v>490114</v>
      </c>
      <c r="D9575" t="s">
        <v>6190</v>
      </c>
      <c r="E9575" t="s">
        <v>1583</v>
      </c>
      <c r="F9575">
        <v>3</v>
      </c>
      <c r="G9575">
        <v>-187493</v>
      </c>
    </row>
    <row r="9576" spans="1:7">
      <c r="A9576" t="s">
        <v>131</v>
      </c>
      <c r="B9576">
        <v>20250518</v>
      </c>
      <c r="C9576">
        <v>490114</v>
      </c>
      <c r="D9576" t="s">
        <v>6190</v>
      </c>
      <c r="E9576" t="s">
        <v>1207</v>
      </c>
      <c r="F9576">
        <v>0</v>
      </c>
      <c r="G9576">
        <v>-5603</v>
      </c>
    </row>
    <row r="9577" spans="1:7">
      <c r="A9577" t="s">
        <v>131</v>
      </c>
      <c r="B9577">
        <v>20250518</v>
      </c>
      <c r="C9577">
        <v>490114</v>
      </c>
      <c r="D9577" t="s">
        <v>6190</v>
      </c>
      <c r="E9577" t="s">
        <v>8358</v>
      </c>
      <c r="F9577">
        <v>0</v>
      </c>
      <c r="G9577">
        <v>-17692027</v>
      </c>
    </row>
    <row r="9578" spans="1:7">
      <c r="A9578" t="s">
        <v>131</v>
      </c>
      <c r="B9578">
        <v>20250519</v>
      </c>
      <c r="C9578">
        <v>490114</v>
      </c>
      <c r="D9578" t="s">
        <v>6190</v>
      </c>
      <c r="E9578" t="s">
        <v>1184</v>
      </c>
      <c r="F9578">
        <v>0</v>
      </c>
      <c r="G9578">
        <v>-339149</v>
      </c>
    </row>
    <row r="9579" spans="1:7">
      <c r="A9579" t="s">
        <v>131</v>
      </c>
      <c r="B9579">
        <v>20250519</v>
      </c>
      <c r="C9579">
        <v>490114</v>
      </c>
      <c r="D9579" t="s">
        <v>6190</v>
      </c>
      <c r="E9579" t="s">
        <v>1581</v>
      </c>
      <c r="F9579">
        <v>81</v>
      </c>
      <c r="G9579">
        <v>-22077045</v>
      </c>
    </row>
    <row r="9580" spans="1:7">
      <c r="A9580" t="s">
        <v>131</v>
      </c>
      <c r="B9580">
        <v>20250519</v>
      </c>
      <c r="C9580">
        <v>490114</v>
      </c>
      <c r="D9580" t="s">
        <v>6190</v>
      </c>
      <c r="E9580" t="s">
        <v>1085</v>
      </c>
      <c r="F9580">
        <v>0</v>
      </c>
      <c r="G9580">
        <v>-2339281</v>
      </c>
    </row>
    <row r="9581" spans="1:7">
      <c r="A9581" t="s">
        <v>131</v>
      </c>
      <c r="B9581">
        <v>20250519</v>
      </c>
      <c r="C9581">
        <v>490114</v>
      </c>
      <c r="D9581" t="s">
        <v>6190</v>
      </c>
      <c r="E9581" t="s">
        <v>1194</v>
      </c>
      <c r="F9581">
        <v>0</v>
      </c>
      <c r="G9581">
        <v>-57958481</v>
      </c>
    </row>
    <row r="9582" spans="1:7">
      <c r="A9582" t="s">
        <v>131</v>
      </c>
      <c r="B9582">
        <v>20250519</v>
      </c>
      <c r="C9582">
        <v>490114</v>
      </c>
      <c r="D9582" t="s">
        <v>6190</v>
      </c>
      <c r="E9582" t="s">
        <v>1181</v>
      </c>
      <c r="F9582">
        <v>55</v>
      </c>
      <c r="G9582">
        <v>8910231</v>
      </c>
    </row>
    <row r="9583" spans="1:7">
      <c r="A9583" t="s">
        <v>131</v>
      </c>
      <c r="B9583">
        <v>20250519</v>
      </c>
      <c r="C9583">
        <v>490114</v>
      </c>
      <c r="D9583" t="s">
        <v>6190</v>
      </c>
      <c r="E9583" t="s">
        <v>1084</v>
      </c>
      <c r="F9583">
        <v>66</v>
      </c>
      <c r="G9583">
        <v>12597315</v>
      </c>
    </row>
    <row r="9584" spans="1:7">
      <c r="A9584" t="s">
        <v>131</v>
      </c>
      <c r="B9584">
        <v>20250519</v>
      </c>
      <c r="C9584">
        <v>490114</v>
      </c>
      <c r="D9584" t="s">
        <v>6190</v>
      </c>
      <c r="E9584" t="s">
        <v>1035</v>
      </c>
      <c r="F9584">
        <v>624</v>
      </c>
      <c r="G9584">
        <v>11043122</v>
      </c>
    </row>
    <row r="9585" spans="1:7">
      <c r="A9585" t="s">
        <v>131</v>
      </c>
      <c r="B9585">
        <v>20250519</v>
      </c>
      <c r="C9585">
        <v>490114</v>
      </c>
      <c r="D9585" t="s">
        <v>6190</v>
      </c>
      <c r="E9585" t="s">
        <v>1066</v>
      </c>
      <c r="F9585">
        <v>107</v>
      </c>
      <c r="G9585">
        <v>10629582</v>
      </c>
    </row>
    <row r="9586" spans="1:7">
      <c r="A9586" t="s">
        <v>131</v>
      </c>
      <c r="B9586">
        <v>20250519</v>
      </c>
      <c r="C9586">
        <v>490114</v>
      </c>
      <c r="D9586" t="s">
        <v>6190</v>
      </c>
      <c r="E9586" t="s">
        <v>1064</v>
      </c>
      <c r="F9586">
        <v>0</v>
      </c>
      <c r="G9586">
        <v>-771277</v>
      </c>
    </row>
    <row r="9587" spans="1:7">
      <c r="A9587" t="s">
        <v>131</v>
      </c>
      <c r="B9587">
        <v>20250519</v>
      </c>
      <c r="C9587">
        <v>490114</v>
      </c>
      <c r="D9587" t="s">
        <v>6190</v>
      </c>
      <c r="E9587" t="s">
        <v>1092</v>
      </c>
      <c r="F9587">
        <v>0</v>
      </c>
      <c r="G9587">
        <v>-17321958</v>
      </c>
    </row>
    <row r="9588" spans="1:7">
      <c r="A9588" t="s">
        <v>131</v>
      </c>
      <c r="B9588">
        <v>20250519</v>
      </c>
      <c r="C9588">
        <v>490114</v>
      </c>
      <c r="D9588" t="s">
        <v>6190</v>
      </c>
      <c r="E9588" t="s">
        <v>9048</v>
      </c>
      <c r="F9588">
        <v>44</v>
      </c>
      <c r="G9588">
        <v>2183290</v>
      </c>
    </row>
    <row r="9589" spans="1:7">
      <c r="A9589" t="s">
        <v>131</v>
      </c>
      <c r="B9589">
        <v>20250519</v>
      </c>
      <c r="C9589">
        <v>490114</v>
      </c>
      <c r="D9589" t="s">
        <v>6190</v>
      </c>
      <c r="E9589" t="s">
        <v>8342</v>
      </c>
      <c r="F9589">
        <v>107</v>
      </c>
      <c r="G9589">
        <v>49641643</v>
      </c>
    </row>
    <row r="9590" spans="1:7">
      <c r="A9590" t="s">
        <v>131</v>
      </c>
      <c r="B9590">
        <v>20250519</v>
      </c>
      <c r="C9590">
        <v>490114</v>
      </c>
      <c r="D9590" t="s">
        <v>6190</v>
      </c>
      <c r="E9590" t="s">
        <v>1124</v>
      </c>
      <c r="F9590">
        <v>14</v>
      </c>
      <c r="G9590">
        <v>-135484</v>
      </c>
    </row>
    <row r="9591" spans="1:7">
      <c r="A9591" t="s">
        <v>131</v>
      </c>
      <c r="B9591">
        <v>20250519</v>
      </c>
      <c r="C9591">
        <v>490114</v>
      </c>
      <c r="D9591" t="s">
        <v>6190</v>
      </c>
      <c r="E9591" t="s">
        <v>1186</v>
      </c>
      <c r="F9591">
        <v>174</v>
      </c>
      <c r="G9591">
        <v>24330548</v>
      </c>
    </row>
    <row r="9592" spans="1:7">
      <c r="A9592" t="s">
        <v>131</v>
      </c>
      <c r="B9592">
        <v>20250519</v>
      </c>
      <c r="C9592">
        <v>490114</v>
      </c>
      <c r="D9592" t="s">
        <v>6190</v>
      </c>
      <c r="E9592" t="s">
        <v>1582</v>
      </c>
      <c r="F9592">
        <v>174</v>
      </c>
      <c r="G9592">
        <v>-436885</v>
      </c>
    </row>
    <row r="9593" spans="1:7">
      <c r="A9593" t="s">
        <v>131</v>
      </c>
      <c r="B9593">
        <v>20250519</v>
      </c>
      <c r="C9593">
        <v>490114</v>
      </c>
      <c r="D9593" t="s">
        <v>6190</v>
      </c>
      <c r="E9593" t="s">
        <v>8333</v>
      </c>
      <c r="F9593">
        <v>3</v>
      </c>
      <c r="G9593">
        <v>-303</v>
      </c>
    </row>
    <row r="9594" spans="1:7">
      <c r="A9594" t="s">
        <v>131</v>
      </c>
      <c r="B9594">
        <v>20250519</v>
      </c>
      <c r="C9594">
        <v>490114</v>
      </c>
      <c r="D9594" t="s">
        <v>6190</v>
      </c>
      <c r="E9594" t="s">
        <v>1583</v>
      </c>
      <c r="F9594">
        <v>3</v>
      </c>
      <c r="G9594">
        <v>-187490</v>
      </c>
    </row>
    <row r="9595" spans="1:7">
      <c r="A9595" t="s">
        <v>131</v>
      </c>
      <c r="B9595">
        <v>20250519</v>
      </c>
      <c r="C9595">
        <v>490114</v>
      </c>
      <c r="D9595" t="s">
        <v>6190</v>
      </c>
      <c r="E9595" t="s">
        <v>1207</v>
      </c>
      <c r="F9595">
        <v>0</v>
      </c>
      <c r="G9595">
        <v>-5603</v>
      </c>
    </row>
    <row r="9596" spans="1:7">
      <c r="A9596" t="s">
        <v>131</v>
      </c>
      <c r="B9596">
        <v>20250519</v>
      </c>
      <c r="C9596">
        <v>490114</v>
      </c>
      <c r="D9596" t="s">
        <v>6190</v>
      </c>
      <c r="E9596" t="s">
        <v>8358</v>
      </c>
      <c r="F9596">
        <v>0</v>
      </c>
      <c r="G9596">
        <v>-17692027</v>
      </c>
    </row>
    <row r="9597" spans="1:7">
      <c r="A9597" t="s">
        <v>131</v>
      </c>
      <c r="B9597">
        <v>20250520</v>
      </c>
      <c r="C9597">
        <v>490114</v>
      </c>
      <c r="D9597" t="s">
        <v>6190</v>
      </c>
      <c r="E9597" t="s">
        <v>1184</v>
      </c>
      <c r="F9597">
        <v>0</v>
      </c>
      <c r="G9597">
        <v>-339149</v>
      </c>
    </row>
    <row r="9598" spans="1:7">
      <c r="A9598" t="s">
        <v>131</v>
      </c>
      <c r="B9598">
        <v>20250520</v>
      </c>
      <c r="C9598">
        <v>490114</v>
      </c>
      <c r="D9598" t="s">
        <v>6190</v>
      </c>
      <c r="E9598" t="s">
        <v>1581</v>
      </c>
      <c r="F9598">
        <v>82</v>
      </c>
      <c r="G9598">
        <v>-22076963</v>
      </c>
    </row>
    <row r="9599" spans="1:7">
      <c r="A9599" t="s">
        <v>131</v>
      </c>
      <c r="B9599">
        <v>20250520</v>
      </c>
      <c r="C9599">
        <v>490114</v>
      </c>
      <c r="D9599" t="s">
        <v>6190</v>
      </c>
      <c r="E9599" t="s">
        <v>1085</v>
      </c>
      <c r="F9599">
        <v>0</v>
      </c>
      <c r="G9599">
        <v>-2339281</v>
      </c>
    </row>
    <row r="9600" spans="1:7">
      <c r="A9600" t="s">
        <v>131</v>
      </c>
      <c r="B9600">
        <v>20250520</v>
      </c>
      <c r="C9600">
        <v>490114</v>
      </c>
      <c r="D9600" t="s">
        <v>6190</v>
      </c>
      <c r="E9600" t="s">
        <v>1194</v>
      </c>
      <c r="F9600">
        <v>0</v>
      </c>
      <c r="G9600">
        <v>-57958481</v>
      </c>
    </row>
    <row r="9601" spans="1:7">
      <c r="A9601" t="s">
        <v>131</v>
      </c>
      <c r="B9601">
        <v>20250520</v>
      </c>
      <c r="C9601">
        <v>490114</v>
      </c>
      <c r="D9601" t="s">
        <v>6190</v>
      </c>
      <c r="E9601" t="s">
        <v>1181</v>
      </c>
      <c r="F9601">
        <v>56</v>
      </c>
      <c r="G9601">
        <v>8910287</v>
      </c>
    </row>
    <row r="9602" spans="1:7">
      <c r="A9602" t="s">
        <v>131</v>
      </c>
      <c r="B9602">
        <v>20250520</v>
      </c>
      <c r="C9602">
        <v>490114</v>
      </c>
      <c r="D9602" t="s">
        <v>6190</v>
      </c>
      <c r="E9602" t="s">
        <v>1084</v>
      </c>
      <c r="F9602">
        <v>67</v>
      </c>
      <c r="G9602">
        <v>12597382</v>
      </c>
    </row>
    <row r="9603" spans="1:7">
      <c r="A9603" t="s">
        <v>131</v>
      </c>
      <c r="B9603">
        <v>20250520</v>
      </c>
      <c r="C9603">
        <v>490114</v>
      </c>
      <c r="D9603" t="s">
        <v>6190</v>
      </c>
      <c r="E9603" t="s">
        <v>1035</v>
      </c>
      <c r="F9603">
        <v>625</v>
      </c>
      <c r="G9603">
        <v>11043747</v>
      </c>
    </row>
    <row r="9604" spans="1:7">
      <c r="A9604" t="s">
        <v>131</v>
      </c>
      <c r="B9604">
        <v>20250520</v>
      </c>
      <c r="C9604">
        <v>490114</v>
      </c>
      <c r="D9604" t="s">
        <v>6190</v>
      </c>
      <c r="E9604" t="s">
        <v>1066</v>
      </c>
      <c r="F9604">
        <v>108</v>
      </c>
      <c r="G9604">
        <v>10629690</v>
      </c>
    </row>
    <row r="9605" spans="1:7">
      <c r="A9605" t="s">
        <v>131</v>
      </c>
      <c r="B9605">
        <v>20250520</v>
      </c>
      <c r="C9605">
        <v>490114</v>
      </c>
      <c r="D9605" t="s">
        <v>6190</v>
      </c>
      <c r="E9605" t="s">
        <v>1064</v>
      </c>
      <c r="F9605">
        <v>0</v>
      </c>
      <c r="G9605">
        <v>-771277</v>
      </c>
    </row>
    <row r="9606" spans="1:7">
      <c r="A9606" t="s">
        <v>131</v>
      </c>
      <c r="B9606">
        <v>20250520</v>
      </c>
      <c r="C9606">
        <v>490114</v>
      </c>
      <c r="D9606" t="s">
        <v>6190</v>
      </c>
      <c r="E9606" t="s">
        <v>1092</v>
      </c>
      <c r="F9606">
        <v>0</v>
      </c>
      <c r="G9606">
        <v>-17321958</v>
      </c>
    </row>
    <row r="9607" spans="1:7">
      <c r="A9607" t="s">
        <v>131</v>
      </c>
      <c r="B9607">
        <v>20250520</v>
      </c>
      <c r="C9607">
        <v>490114</v>
      </c>
      <c r="D9607" t="s">
        <v>6190</v>
      </c>
      <c r="E9607" t="s">
        <v>9048</v>
      </c>
      <c r="F9607">
        <v>44</v>
      </c>
      <c r="G9607">
        <v>2183334</v>
      </c>
    </row>
    <row r="9608" spans="1:7">
      <c r="A9608" t="s">
        <v>131</v>
      </c>
      <c r="B9608">
        <v>20250520</v>
      </c>
      <c r="C9608">
        <v>490114</v>
      </c>
      <c r="D9608" t="s">
        <v>6190</v>
      </c>
      <c r="E9608" t="s">
        <v>8342</v>
      </c>
      <c r="F9608">
        <v>108</v>
      </c>
      <c r="G9608">
        <v>49641751</v>
      </c>
    </row>
    <row r="9609" spans="1:7">
      <c r="A9609" t="s">
        <v>131</v>
      </c>
      <c r="B9609">
        <v>20250520</v>
      </c>
      <c r="C9609">
        <v>490114</v>
      </c>
      <c r="D9609" t="s">
        <v>6190</v>
      </c>
      <c r="E9609" t="s">
        <v>1124</v>
      </c>
      <c r="F9609">
        <v>14</v>
      </c>
      <c r="G9609">
        <v>-135470</v>
      </c>
    </row>
    <row r="9610" spans="1:7">
      <c r="A9610" t="s">
        <v>131</v>
      </c>
      <c r="B9610">
        <v>20250520</v>
      </c>
      <c r="C9610">
        <v>490114</v>
      </c>
      <c r="D9610" t="s">
        <v>6190</v>
      </c>
      <c r="E9610" t="s">
        <v>1186</v>
      </c>
      <c r="F9610">
        <v>175</v>
      </c>
      <c r="G9610">
        <v>24330723</v>
      </c>
    </row>
    <row r="9611" spans="1:7">
      <c r="A9611" t="s">
        <v>131</v>
      </c>
      <c r="B9611">
        <v>20250520</v>
      </c>
      <c r="C9611">
        <v>490114</v>
      </c>
      <c r="D9611" t="s">
        <v>6190</v>
      </c>
      <c r="E9611" t="s">
        <v>1582</v>
      </c>
      <c r="F9611">
        <v>175</v>
      </c>
      <c r="G9611">
        <v>-436710</v>
      </c>
    </row>
    <row r="9612" spans="1:7">
      <c r="A9612" t="s">
        <v>131</v>
      </c>
      <c r="B9612">
        <v>20250520</v>
      </c>
      <c r="C9612">
        <v>490114</v>
      </c>
      <c r="D9612" t="s">
        <v>6190</v>
      </c>
      <c r="E9612" t="s">
        <v>8333</v>
      </c>
      <c r="F9612">
        <v>3</v>
      </c>
      <c r="G9612">
        <v>-300</v>
      </c>
    </row>
    <row r="9613" spans="1:7">
      <c r="A9613" t="s">
        <v>131</v>
      </c>
      <c r="B9613">
        <v>20250520</v>
      </c>
      <c r="C9613">
        <v>490114</v>
      </c>
      <c r="D9613" t="s">
        <v>6190</v>
      </c>
      <c r="E9613" t="s">
        <v>1583</v>
      </c>
      <c r="F9613">
        <v>3</v>
      </c>
      <c r="G9613">
        <v>-187487</v>
      </c>
    </row>
    <row r="9614" spans="1:7">
      <c r="A9614" t="s">
        <v>131</v>
      </c>
      <c r="B9614">
        <v>20250520</v>
      </c>
      <c r="C9614">
        <v>490114</v>
      </c>
      <c r="D9614" t="s">
        <v>6190</v>
      </c>
      <c r="E9614" t="s">
        <v>1207</v>
      </c>
      <c r="F9614">
        <v>0</v>
      </c>
      <c r="G9614">
        <v>-5603</v>
      </c>
    </row>
    <row r="9615" spans="1:7">
      <c r="A9615" t="s">
        <v>131</v>
      </c>
      <c r="B9615">
        <v>20250520</v>
      </c>
      <c r="C9615">
        <v>490114</v>
      </c>
      <c r="D9615" t="s">
        <v>6190</v>
      </c>
      <c r="E9615" t="s">
        <v>8358</v>
      </c>
      <c r="F9615">
        <v>0</v>
      </c>
      <c r="G9615">
        <v>-17692027</v>
      </c>
    </row>
    <row r="9616" spans="1:7">
      <c r="A9616" t="s">
        <v>131</v>
      </c>
      <c r="B9616">
        <v>20250521</v>
      </c>
      <c r="C9616">
        <v>490114</v>
      </c>
      <c r="D9616" t="s">
        <v>6190</v>
      </c>
      <c r="E9616" t="s">
        <v>1184</v>
      </c>
      <c r="F9616">
        <v>0</v>
      </c>
      <c r="G9616">
        <v>-339149</v>
      </c>
    </row>
    <row r="9617" spans="1:7">
      <c r="A9617" t="s">
        <v>131</v>
      </c>
      <c r="B9617">
        <v>20250521</v>
      </c>
      <c r="C9617">
        <v>490114</v>
      </c>
      <c r="D9617" t="s">
        <v>6190</v>
      </c>
      <c r="E9617" t="s">
        <v>1581</v>
      </c>
      <c r="F9617">
        <v>80</v>
      </c>
      <c r="G9617">
        <v>-22076883</v>
      </c>
    </row>
    <row r="9618" spans="1:7">
      <c r="A9618" t="s">
        <v>131</v>
      </c>
      <c r="B9618">
        <v>20250521</v>
      </c>
      <c r="C9618">
        <v>490114</v>
      </c>
      <c r="D9618" t="s">
        <v>6190</v>
      </c>
      <c r="E9618" t="s">
        <v>1085</v>
      </c>
      <c r="F9618">
        <v>0</v>
      </c>
      <c r="G9618">
        <v>-2339281</v>
      </c>
    </row>
    <row r="9619" spans="1:7">
      <c r="A9619" t="s">
        <v>131</v>
      </c>
      <c r="B9619">
        <v>20250521</v>
      </c>
      <c r="C9619">
        <v>490114</v>
      </c>
      <c r="D9619" t="s">
        <v>6190</v>
      </c>
      <c r="E9619" t="s">
        <v>1194</v>
      </c>
      <c r="F9619">
        <v>0</v>
      </c>
      <c r="G9619">
        <v>-57958481</v>
      </c>
    </row>
    <row r="9620" spans="1:7">
      <c r="A9620" t="s">
        <v>131</v>
      </c>
      <c r="B9620">
        <v>20250521</v>
      </c>
      <c r="C9620">
        <v>490114</v>
      </c>
      <c r="D9620" t="s">
        <v>6190</v>
      </c>
      <c r="E9620" t="s">
        <v>1181</v>
      </c>
      <c r="F9620">
        <v>55</v>
      </c>
      <c r="G9620">
        <v>8910342</v>
      </c>
    </row>
    <row r="9621" spans="1:7">
      <c r="A9621" t="s">
        <v>131</v>
      </c>
      <c r="B9621">
        <v>20250521</v>
      </c>
      <c r="C9621">
        <v>490114</v>
      </c>
      <c r="D9621" t="s">
        <v>6190</v>
      </c>
      <c r="E9621" t="s">
        <v>1084</v>
      </c>
      <c r="F9621">
        <v>66</v>
      </c>
      <c r="G9621">
        <v>12597448</v>
      </c>
    </row>
    <row r="9622" spans="1:7">
      <c r="A9622" t="s">
        <v>131</v>
      </c>
      <c r="B9622">
        <v>20250521</v>
      </c>
      <c r="C9622">
        <v>490114</v>
      </c>
      <c r="D9622" t="s">
        <v>6190</v>
      </c>
      <c r="E9622" t="s">
        <v>1035</v>
      </c>
      <c r="F9622">
        <v>610</v>
      </c>
      <c r="G9622">
        <v>11044357</v>
      </c>
    </row>
    <row r="9623" spans="1:7">
      <c r="A9623" t="s">
        <v>131</v>
      </c>
      <c r="B9623">
        <v>20250521</v>
      </c>
      <c r="C9623">
        <v>490114</v>
      </c>
      <c r="D9623" t="s">
        <v>6190</v>
      </c>
      <c r="E9623" t="s">
        <v>1066</v>
      </c>
      <c r="F9623">
        <v>106</v>
      </c>
      <c r="G9623">
        <v>10629796</v>
      </c>
    </row>
    <row r="9624" spans="1:7">
      <c r="A9624" t="s">
        <v>131</v>
      </c>
      <c r="B9624">
        <v>20250521</v>
      </c>
      <c r="C9624">
        <v>490114</v>
      </c>
      <c r="D9624" t="s">
        <v>6190</v>
      </c>
      <c r="E9624" t="s">
        <v>1064</v>
      </c>
      <c r="F9624">
        <v>0</v>
      </c>
      <c r="G9624">
        <v>-771277</v>
      </c>
    </row>
    <row r="9625" spans="1:7">
      <c r="A9625" t="s">
        <v>131</v>
      </c>
      <c r="B9625">
        <v>20250521</v>
      </c>
      <c r="C9625">
        <v>490114</v>
      </c>
      <c r="D9625" t="s">
        <v>6190</v>
      </c>
      <c r="E9625" t="s">
        <v>1092</v>
      </c>
      <c r="F9625">
        <v>0</v>
      </c>
      <c r="G9625">
        <v>-17321958</v>
      </c>
    </row>
    <row r="9626" spans="1:7">
      <c r="A9626" t="s">
        <v>131</v>
      </c>
      <c r="B9626">
        <v>20250521</v>
      </c>
      <c r="C9626">
        <v>490114</v>
      </c>
      <c r="D9626" t="s">
        <v>6190</v>
      </c>
      <c r="E9626" t="s">
        <v>9048</v>
      </c>
      <c r="F9626">
        <v>44</v>
      </c>
      <c r="G9626">
        <v>2183378</v>
      </c>
    </row>
    <row r="9627" spans="1:7">
      <c r="A9627" t="s">
        <v>131</v>
      </c>
      <c r="B9627">
        <v>20250521</v>
      </c>
      <c r="C9627">
        <v>490114</v>
      </c>
      <c r="D9627" t="s">
        <v>6190</v>
      </c>
      <c r="E9627" t="s">
        <v>8342</v>
      </c>
      <c r="F9627">
        <v>106</v>
      </c>
      <c r="G9627">
        <v>49641857</v>
      </c>
    </row>
    <row r="9628" spans="1:7">
      <c r="A9628" t="s">
        <v>131</v>
      </c>
      <c r="B9628">
        <v>20250521</v>
      </c>
      <c r="C9628">
        <v>490114</v>
      </c>
      <c r="D9628" t="s">
        <v>6190</v>
      </c>
      <c r="E9628" t="s">
        <v>1124</v>
      </c>
      <c r="F9628">
        <v>14</v>
      </c>
      <c r="G9628">
        <v>-135456</v>
      </c>
    </row>
    <row r="9629" spans="1:7">
      <c r="A9629" t="s">
        <v>131</v>
      </c>
      <c r="B9629">
        <v>20250521</v>
      </c>
      <c r="C9629">
        <v>490114</v>
      </c>
      <c r="D9629" t="s">
        <v>6190</v>
      </c>
      <c r="E9629" t="s">
        <v>1186</v>
      </c>
      <c r="F9629">
        <v>172</v>
      </c>
      <c r="G9629">
        <v>24330895</v>
      </c>
    </row>
    <row r="9630" spans="1:7">
      <c r="A9630" t="s">
        <v>131</v>
      </c>
      <c r="B9630">
        <v>20250521</v>
      </c>
      <c r="C9630">
        <v>490114</v>
      </c>
      <c r="D9630" t="s">
        <v>6190</v>
      </c>
      <c r="E9630" t="s">
        <v>1582</v>
      </c>
      <c r="F9630">
        <v>172</v>
      </c>
      <c r="G9630">
        <v>-436538</v>
      </c>
    </row>
    <row r="9631" spans="1:7">
      <c r="A9631" t="s">
        <v>131</v>
      </c>
      <c r="B9631">
        <v>20250521</v>
      </c>
      <c r="C9631">
        <v>490114</v>
      </c>
      <c r="D9631" t="s">
        <v>6190</v>
      </c>
      <c r="E9631" t="s">
        <v>8333</v>
      </c>
      <c r="F9631">
        <v>3</v>
      </c>
      <c r="G9631">
        <v>-297</v>
      </c>
    </row>
    <row r="9632" spans="1:7">
      <c r="A9632" t="s">
        <v>131</v>
      </c>
      <c r="B9632">
        <v>20250521</v>
      </c>
      <c r="C9632">
        <v>490114</v>
      </c>
      <c r="D9632" t="s">
        <v>6190</v>
      </c>
      <c r="E9632" t="s">
        <v>1583</v>
      </c>
      <c r="F9632">
        <v>3</v>
      </c>
      <c r="G9632">
        <v>-187484</v>
      </c>
    </row>
    <row r="9633" spans="1:7">
      <c r="A9633" t="s">
        <v>131</v>
      </c>
      <c r="B9633">
        <v>20250521</v>
      </c>
      <c r="C9633">
        <v>490114</v>
      </c>
      <c r="D9633" t="s">
        <v>6190</v>
      </c>
      <c r="E9633" t="s">
        <v>1207</v>
      </c>
      <c r="F9633">
        <v>0</v>
      </c>
      <c r="G9633">
        <v>-5603</v>
      </c>
    </row>
    <row r="9634" spans="1:7">
      <c r="A9634" t="s">
        <v>131</v>
      </c>
      <c r="B9634">
        <v>20250521</v>
      </c>
      <c r="C9634">
        <v>490114</v>
      </c>
      <c r="D9634" t="s">
        <v>6190</v>
      </c>
      <c r="E9634" t="s">
        <v>8358</v>
      </c>
      <c r="F9634">
        <v>0</v>
      </c>
      <c r="G9634">
        <v>-17692027</v>
      </c>
    </row>
    <row r="9635" spans="1:7">
      <c r="A9635" t="s">
        <v>131</v>
      </c>
      <c r="B9635">
        <v>20250522</v>
      </c>
      <c r="C9635">
        <v>490114</v>
      </c>
      <c r="D9635" t="s">
        <v>6190</v>
      </c>
      <c r="E9635" t="s">
        <v>1184</v>
      </c>
      <c r="F9635">
        <v>0</v>
      </c>
      <c r="G9635">
        <v>-339149</v>
      </c>
    </row>
    <row r="9636" spans="1:7">
      <c r="A9636" t="s">
        <v>131</v>
      </c>
      <c r="B9636">
        <v>20250522</v>
      </c>
      <c r="C9636">
        <v>490114</v>
      </c>
      <c r="D9636" t="s">
        <v>6190</v>
      </c>
      <c r="E9636" t="s">
        <v>1581</v>
      </c>
      <c r="F9636">
        <v>78</v>
      </c>
      <c r="G9636">
        <v>-22076805</v>
      </c>
    </row>
    <row r="9637" spans="1:7">
      <c r="A9637" t="s">
        <v>131</v>
      </c>
      <c r="B9637">
        <v>20250522</v>
      </c>
      <c r="C9637">
        <v>490114</v>
      </c>
      <c r="D9637" t="s">
        <v>6190</v>
      </c>
      <c r="E9637" t="s">
        <v>1085</v>
      </c>
      <c r="F9637">
        <v>0</v>
      </c>
      <c r="G9637">
        <v>-2339281</v>
      </c>
    </row>
    <row r="9638" spans="1:7">
      <c r="A9638" t="s">
        <v>131</v>
      </c>
      <c r="B9638">
        <v>20250522</v>
      </c>
      <c r="C9638">
        <v>490114</v>
      </c>
      <c r="D9638" t="s">
        <v>6190</v>
      </c>
      <c r="E9638" t="s">
        <v>1194</v>
      </c>
      <c r="F9638">
        <v>0</v>
      </c>
      <c r="G9638">
        <v>-57958481</v>
      </c>
    </row>
    <row r="9639" spans="1:7">
      <c r="A9639" t="s">
        <v>131</v>
      </c>
      <c r="B9639">
        <v>20250522</v>
      </c>
      <c r="C9639">
        <v>490114</v>
      </c>
      <c r="D9639" t="s">
        <v>6190</v>
      </c>
      <c r="E9639" t="s">
        <v>1181</v>
      </c>
      <c r="F9639">
        <v>53</v>
      </c>
      <c r="G9639">
        <v>8910395</v>
      </c>
    </row>
    <row r="9640" spans="1:7">
      <c r="A9640" t="s">
        <v>131</v>
      </c>
      <c r="B9640">
        <v>20250522</v>
      </c>
      <c r="C9640">
        <v>490114</v>
      </c>
      <c r="D9640" t="s">
        <v>6190</v>
      </c>
      <c r="E9640" t="s">
        <v>1084</v>
      </c>
      <c r="F9640">
        <v>64</v>
      </c>
      <c r="G9640">
        <v>12597512</v>
      </c>
    </row>
    <row r="9641" spans="1:7">
      <c r="A9641" t="s">
        <v>131</v>
      </c>
      <c r="B9641">
        <v>20250522</v>
      </c>
      <c r="C9641">
        <v>490114</v>
      </c>
      <c r="D9641" t="s">
        <v>6190</v>
      </c>
      <c r="E9641" t="s">
        <v>1035</v>
      </c>
      <c r="F9641">
        <v>596</v>
      </c>
      <c r="G9641">
        <v>11044953</v>
      </c>
    </row>
    <row r="9642" spans="1:7">
      <c r="A9642" t="s">
        <v>131</v>
      </c>
      <c r="B9642">
        <v>20250522</v>
      </c>
      <c r="C9642">
        <v>490114</v>
      </c>
      <c r="D9642" t="s">
        <v>6190</v>
      </c>
      <c r="E9642" t="s">
        <v>1066</v>
      </c>
      <c r="F9642">
        <v>103</v>
      </c>
      <c r="G9642">
        <v>10629899</v>
      </c>
    </row>
    <row r="9643" spans="1:7">
      <c r="A9643" t="s">
        <v>131</v>
      </c>
      <c r="B9643">
        <v>20250522</v>
      </c>
      <c r="C9643">
        <v>490114</v>
      </c>
      <c r="D9643" t="s">
        <v>6190</v>
      </c>
      <c r="E9643" t="s">
        <v>1064</v>
      </c>
      <c r="F9643">
        <v>0</v>
      </c>
      <c r="G9643">
        <v>-771277</v>
      </c>
    </row>
    <row r="9644" spans="1:7">
      <c r="A9644" t="s">
        <v>131</v>
      </c>
      <c r="B9644">
        <v>20250522</v>
      </c>
      <c r="C9644">
        <v>490114</v>
      </c>
      <c r="D9644" t="s">
        <v>6190</v>
      </c>
      <c r="E9644" t="s">
        <v>1092</v>
      </c>
      <c r="F9644">
        <v>0</v>
      </c>
      <c r="G9644">
        <v>-17321958</v>
      </c>
    </row>
    <row r="9645" spans="1:7">
      <c r="A9645" t="s">
        <v>131</v>
      </c>
      <c r="B9645">
        <v>20250522</v>
      </c>
      <c r="C9645">
        <v>490114</v>
      </c>
      <c r="D9645" t="s">
        <v>6190</v>
      </c>
      <c r="E9645" t="s">
        <v>9048</v>
      </c>
      <c r="F9645">
        <v>42</v>
      </c>
      <c r="G9645">
        <v>2183420</v>
      </c>
    </row>
    <row r="9646" spans="1:7">
      <c r="A9646" t="s">
        <v>131</v>
      </c>
      <c r="B9646">
        <v>20250522</v>
      </c>
      <c r="C9646">
        <v>490114</v>
      </c>
      <c r="D9646" t="s">
        <v>6190</v>
      </c>
      <c r="E9646" t="s">
        <v>8342</v>
      </c>
      <c r="F9646">
        <v>103</v>
      </c>
      <c r="G9646">
        <v>49641960</v>
      </c>
    </row>
    <row r="9647" spans="1:7">
      <c r="A9647" t="s">
        <v>131</v>
      </c>
      <c r="B9647">
        <v>20250522</v>
      </c>
      <c r="C9647">
        <v>490114</v>
      </c>
      <c r="D9647" t="s">
        <v>6190</v>
      </c>
      <c r="E9647" t="s">
        <v>1124</v>
      </c>
      <c r="F9647">
        <v>14</v>
      </c>
      <c r="G9647">
        <v>-135442</v>
      </c>
    </row>
    <row r="9648" spans="1:7">
      <c r="A9648" t="s">
        <v>131</v>
      </c>
      <c r="B9648">
        <v>20250522</v>
      </c>
      <c r="C9648">
        <v>490114</v>
      </c>
      <c r="D9648" t="s">
        <v>6190</v>
      </c>
      <c r="E9648" t="s">
        <v>1186</v>
      </c>
      <c r="F9648">
        <v>167</v>
      </c>
      <c r="G9648">
        <v>24331062</v>
      </c>
    </row>
    <row r="9649" spans="1:7">
      <c r="A9649" t="s">
        <v>131</v>
      </c>
      <c r="B9649">
        <v>20250522</v>
      </c>
      <c r="C9649">
        <v>490114</v>
      </c>
      <c r="D9649" t="s">
        <v>6190</v>
      </c>
      <c r="E9649" t="s">
        <v>1582</v>
      </c>
      <c r="F9649">
        <v>167</v>
      </c>
      <c r="G9649">
        <v>-436371</v>
      </c>
    </row>
    <row r="9650" spans="1:7">
      <c r="A9650" t="s">
        <v>131</v>
      </c>
      <c r="B9650">
        <v>20250522</v>
      </c>
      <c r="C9650">
        <v>490114</v>
      </c>
      <c r="D9650" t="s">
        <v>6190</v>
      </c>
      <c r="E9650" t="s">
        <v>8333</v>
      </c>
      <c r="F9650">
        <v>3</v>
      </c>
      <c r="G9650">
        <v>-294</v>
      </c>
    </row>
    <row r="9651" spans="1:7">
      <c r="A9651" t="s">
        <v>131</v>
      </c>
      <c r="B9651">
        <v>20250522</v>
      </c>
      <c r="C9651">
        <v>490114</v>
      </c>
      <c r="D9651" t="s">
        <v>6190</v>
      </c>
      <c r="E9651" t="s">
        <v>1583</v>
      </c>
      <c r="F9651">
        <v>3</v>
      </c>
      <c r="G9651">
        <v>-187481</v>
      </c>
    </row>
    <row r="9652" spans="1:7">
      <c r="A9652" t="s">
        <v>131</v>
      </c>
      <c r="B9652">
        <v>20250522</v>
      </c>
      <c r="C9652">
        <v>490114</v>
      </c>
      <c r="D9652" t="s">
        <v>6190</v>
      </c>
      <c r="E9652" t="s">
        <v>1207</v>
      </c>
      <c r="F9652">
        <v>0</v>
      </c>
      <c r="G9652">
        <v>-5603</v>
      </c>
    </row>
    <row r="9653" spans="1:7">
      <c r="A9653" t="s">
        <v>131</v>
      </c>
      <c r="B9653">
        <v>20250522</v>
      </c>
      <c r="C9653">
        <v>490114</v>
      </c>
      <c r="D9653" t="s">
        <v>6190</v>
      </c>
      <c r="E9653" t="s">
        <v>8358</v>
      </c>
      <c r="F9653">
        <v>0</v>
      </c>
      <c r="G9653">
        <v>-17692027</v>
      </c>
    </row>
    <row r="9654" spans="1:7">
      <c r="A9654" t="s">
        <v>131</v>
      </c>
      <c r="B9654">
        <v>20250523</v>
      </c>
      <c r="C9654">
        <v>490114</v>
      </c>
      <c r="D9654" t="s">
        <v>6190</v>
      </c>
      <c r="E9654" t="s">
        <v>1184</v>
      </c>
      <c r="F9654">
        <v>0</v>
      </c>
      <c r="G9654">
        <v>-339149</v>
      </c>
    </row>
    <row r="9655" spans="1:7">
      <c r="A9655" t="s">
        <v>131</v>
      </c>
      <c r="B9655">
        <v>20250523</v>
      </c>
      <c r="C9655">
        <v>490114</v>
      </c>
      <c r="D9655" t="s">
        <v>6190</v>
      </c>
      <c r="E9655" t="s">
        <v>1581</v>
      </c>
      <c r="F9655">
        <v>78</v>
      </c>
      <c r="G9655">
        <v>-22076727</v>
      </c>
    </row>
    <row r="9656" spans="1:7">
      <c r="A9656" t="s">
        <v>131</v>
      </c>
      <c r="B9656">
        <v>20250523</v>
      </c>
      <c r="C9656">
        <v>490114</v>
      </c>
      <c r="D9656" t="s">
        <v>6190</v>
      </c>
      <c r="E9656" t="s">
        <v>1085</v>
      </c>
      <c r="F9656">
        <v>0</v>
      </c>
      <c r="G9656">
        <v>-2339281</v>
      </c>
    </row>
    <row r="9657" spans="1:7">
      <c r="A9657" t="s">
        <v>131</v>
      </c>
      <c r="B9657">
        <v>20250523</v>
      </c>
      <c r="C9657">
        <v>490114</v>
      </c>
      <c r="D9657" t="s">
        <v>6190</v>
      </c>
      <c r="E9657" t="s">
        <v>1194</v>
      </c>
      <c r="F9657">
        <v>0</v>
      </c>
      <c r="G9657">
        <v>-57958481</v>
      </c>
    </row>
    <row r="9658" spans="1:7">
      <c r="A9658" t="s">
        <v>131</v>
      </c>
      <c r="B9658">
        <v>20250523</v>
      </c>
      <c r="C9658">
        <v>490114</v>
      </c>
      <c r="D9658" t="s">
        <v>6190</v>
      </c>
      <c r="E9658" t="s">
        <v>1181</v>
      </c>
      <c r="F9658">
        <v>53</v>
      </c>
      <c r="G9658">
        <v>8910448</v>
      </c>
    </row>
    <row r="9659" spans="1:7">
      <c r="A9659" t="s">
        <v>131</v>
      </c>
      <c r="B9659">
        <v>20250523</v>
      </c>
      <c r="C9659">
        <v>490114</v>
      </c>
      <c r="D9659" t="s">
        <v>6190</v>
      </c>
      <c r="E9659" t="s">
        <v>1084</v>
      </c>
      <c r="F9659">
        <v>64</v>
      </c>
      <c r="G9659">
        <v>12597576</v>
      </c>
    </row>
    <row r="9660" spans="1:7">
      <c r="A9660" t="s">
        <v>131</v>
      </c>
      <c r="B9660">
        <v>20250523</v>
      </c>
      <c r="C9660">
        <v>490114</v>
      </c>
      <c r="D9660" t="s">
        <v>6190</v>
      </c>
      <c r="E9660" t="s">
        <v>1035</v>
      </c>
      <c r="F9660">
        <v>597</v>
      </c>
      <c r="G9660">
        <v>11045550</v>
      </c>
    </row>
    <row r="9661" spans="1:7">
      <c r="A9661" t="s">
        <v>131</v>
      </c>
      <c r="B9661">
        <v>20250523</v>
      </c>
      <c r="C9661">
        <v>490114</v>
      </c>
      <c r="D9661" t="s">
        <v>6190</v>
      </c>
      <c r="E9661" t="s">
        <v>1066</v>
      </c>
      <c r="F9661">
        <v>104</v>
      </c>
      <c r="G9661">
        <v>10630003</v>
      </c>
    </row>
    <row r="9662" spans="1:7">
      <c r="A9662" t="s">
        <v>131</v>
      </c>
      <c r="B9662">
        <v>20250523</v>
      </c>
      <c r="C9662">
        <v>490114</v>
      </c>
      <c r="D9662" t="s">
        <v>6190</v>
      </c>
      <c r="E9662" t="s">
        <v>1064</v>
      </c>
      <c r="F9662">
        <v>0</v>
      </c>
      <c r="G9662">
        <v>-771277</v>
      </c>
    </row>
    <row r="9663" spans="1:7">
      <c r="A9663" t="s">
        <v>131</v>
      </c>
      <c r="B9663">
        <v>20250523</v>
      </c>
      <c r="C9663">
        <v>490114</v>
      </c>
      <c r="D9663" t="s">
        <v>6190</v>
      </c>
      <c r="E9663" t="s">
        <v>1092</v>
      </c>
      <c r="F9663">
        <v>0</v>
      </c>
      <c r="G9663">
        <v>-17321958</v>
      </c>
    </row>
    <row r="9664" spans="1:7">
      <c r="A9664" t="s">
        <v>131</v>
      </c>
      <c r="B9664">
        <v>20250523</v>
      </c>
      <c r="C9664">
        <v>490114</v>
      </c>
      <c r="D9664" t="s">
        <v>6190</v>
      </c>
      <c r="E9664" t="s">
        <v>9048</v>
      </c>
      <c r="F9664">
        <v>43</v>
      </c>
      <c r="G9664">
        <v>2183463</v>
      </c>
    </row>
    <row r="9665" spans="1:7">
      <c r="A9665" t="s">
        <v>131</v>
      </c>
      <c r="B9665">
        <v>20250523</v>
      </c>
      <c r="C9665">
        <v>490114</v>
      </c>
      <c r="D9665" t="s">
        <v>6190</v>
      </c>
      <c r="E9665" t="s">
        <v>8342</v>
      </c>
      <c r="F9665">
        <v>104</v>
      </c>
      <c r="G9665">
        <v>49642064</v>
      </c>
    </row>
    <row r="9666" spans="1:7">
      <c r="A9666" t="s">
        <v>131</v>
      </c>
      <c r="B9666">
        <v>20250523</v>
      </c>
      <c r="C9666">
        <v>490114</v>
      </c>
      <c r="D9666" t="s">
        <v>6190</v>
      </c>
      <c r="E9666" t="s">
        <v>1124</v>
      </c>
      <c r="F9666">
        <v>14</v>
      </c>
      <c r="G9666">
        <v>-135428</v>
      </c>
    </row>
    <row r="9667" spans="1:7">
      <c r="A9667" t="s">
        <v>131</v>
      </c>
      <c r="B9667">
        <v>20250523</v>
      </c>
      <c r="C9667">
        <v>490114</v>
      </c>
      <c r="D9667" t="s">
        <v>6190</v>
      </c>
      <c r="E9667" t="s">
        <v>1186</v>
      </c>
      <c r="F9667">
        <v>168</v>
      </c>
      <c r="G9667">
        <v>24331230</v>
      </c>
    </row>
    <row r="9668" spans="1:7">
      <c r="A9668" t="s">
        <v>131</v>
      </c>
      <c r="B9668">
        <v>20250523</v>
      </c>
      <c r="C9668">
        <v>490114</v>
      </c>
      <c r="D9668" t="s">
        <v>6190</v>
      </c>
      <c r="E9668" t="s">
        <v>1582</v>
      </c>
      <c r="F9668">
        <v>168</v>
      </c>
      <c r="G9668">
        <v>-436203</v>
      </c>
    </row>
    <row r="9669" spans="1:7">
      <c r="A9669" t="s">
        <v>131</v>
      </c>
      <c r="B9669">
        <v>20250523</v>
      </c>
      <c r="C9669">
        <v>490114</v>
      </c>
      <c r="D9669" t="s">
        <v>6190</v>
      </c>
      <c r="E9669" t="s">
        <v>8333</v>
      </c>
      <c r="F9669">
        <v>3</v>
      </c>
      <c r="G9669">
        <v>-291</v>
      </c>
    </row>
    <row r="9670" spans="1:7">
      <c r="A9670" t="s">
        <v>131</v>
      </c>
      <c r="B9670">
        <v>20250523</v>
      </c>
      <c r="C9670">
        <v>490114</v>
      </c>
      <c r="D9670" t="s">
        <v>6190</v>
      </c>
      <c r="E9670" t="s">
        <v>1583</v>
      </c>
      <c r="F9670">
        <v>3</v>
      </c>
      <c r="G9670">
        <v>-187478</v>
      </c>
    </row>
    <row r="9671" spans="1:7">
      <c r="A9671" t="s">
        <v>131</v>
      </c>
      <c r="B9671">
        <v>20250523</v>
      </c>
      <c r="C9671">
        <v>490114</v>
      </c>
      <c r="D9671" t="s">
        <v>6190</v>
      </c>
      <c r="E9671" t="s">
        <v>1207</v>
      </c>
      <c r="F9671">
        <v>0</v>
      </c>
      <c r="G9671">
        <v>-5603</v>
      </c>
    </row>
    <row r="9672" spans="1:7">
      <c r="A9672" t="s">
        <v>131</v>
      </c>
      <c r="B9672">
        <v>20250523</v>
      </c>
      <c r="C9672">
        <v>490114</v>
      </c>
      <c r="D9672" t="s">
        <v>6190</v>
      </c>
      <c r="E9672" t="s">
        <v>8358</v>
      </c>
      <c r="F9672">
        <v>0</v>
      </c>
      <c r="G9672">
        <v>-17692027</v>
      </c>
    </row>
    <row r="9673" spans="1:7">
      <c r="A9673" t="s">
        <v>131</v>
      </c>
      <c r="B9673">
        <v>20250524</v>
      </c>
      <c r="C9673">
        <v>490114</v>
      </c>
      <c r="D9673" t="s">
        <v>6190</v>
      </c>
      <c r="E9673" t="s">
        <v>1184</v>
      </c>
      <c r="F9673">
        <v>0</v>
      </c>
      <c r="G9673">
        <v>-339149</v>
      </c>
    </row>
    <row r="9674" spans="1:7">
      <c r="A9674" t="s">
        <v>131</v>
      </c>
      <c r="B9674">
        <v>20250524</v>
      </c>
      <c r="C9674">
        <v>490114</v>
      </c>
      <c r="D9674" t="s">
        <v>6190</v>
      </c>
      <c r="E9674" t="s">
        <v>1581</v>
      </c>
      <c r="F9674">
        <v>78</v>
      </c>
      <c r="G9674">
        <v>-22076649</v>
      </c>
    </row>
    <row r="9675" spans="1:7">
      <c r="A9675" t="s">
        <v>131</v>
      </c>
      <c r="B9675">
        <v>20250524</v>
      </c>
      <c r="C9675">
        <v>490114</v>
      </c>
      <c r="D9675" t="s">
        <v>6190</v>
      </c>
      <c r="E9675" t="s">
        <v>1085</v>
      </c>
      <c r="F9675">
        <v>0</v>
      </c>
      <c r="G9675">
        <v>-2339281</v>
      </c>
    </row>
    <row r="9676" spans="1:7">
      <c r="A9676" t="s">
        <v>131</v>
      </c>
      <c r="B9676">
        <v>20250524</v>
      </c>
      <c r="C9676">
        <v>490114</v>
      </c>
      <c r="D9676" t="s">
        <v>6190</v>
      </c>
      <c r="E9676" t="s">
        <v>1194</v>
      </c>
      <c r="F9676">
        <v>0</v>
      </c>
      <c r="G9676">
        <v>-57958481</v>
      </c>
    </row>
    <row r="9677" spans="1:7">
      <c r="A9677" t="s">
        <v>131</v>
      </c>
      <c r="B9677">
        <v>20250524</v>
      </c>
      <c r="C9677">
        <v>490114</v>
      </c>
      <c r="D9677" t="s">
        <v>6190</v>
      </c>
      <c r="E9677" t="s">
        <v>1181</v>
      </c>
      <c r="F9677">
        <v>53</v>
      </c>
      <c r="G9677">
        <v>8910501</v>
      </c>
    </row>
    <row r="9678" spans="1:7">
      <c r="A9678" t="s">
        <v>131</v>
      </c>
      <c r="B9678">
        <v>20250524</v>
      </c>
      <c r="C9678">
        <v>490114</v>
      </c>
      <c r="D9678" t="s">
        <v>6190</v>
      </c>
      <c r="E9678" t="s">
        <v>1084</v>
      </c>
      <c r="F9678">
        <v>64</v>
      </c>
      <c r="G9678">
        <v>12597640</v>
      </c>
    </row>
    <row r="9679" spans="1:7">
      <c r="A9679" t="s">
        <v>131</v>
      </c>
      <c r="B9679">
        <v>20250524</v>
      </c>
      <c r="C9679">
        <v>490114</v>
      </c>
      <c r="D9679" t="s">
        <v>6190</v>
      </c>
      <c r="E9679" t="s">
        <v>1035</v>
      </c>
      <c r="F9679">
        <v>597</v>
      </c>
      <c r="G9679">
        <v>11046147</v>
      </c>
    </row>
    <row r="9680" spans="1:7">
      <c r="A9680" t="s">
        <v>131</v>
      </c>
      <c r="B9680">
        <v>20250524</v>
      </c>
      <c r="C9680">
        <v>490114</v>
      </c>
      <c r="D9680" t="s">
        <v>6190</v>
      </c>
      <c r="E9680" t="s">
        <v>1066</v>
      </c>
      <c r="F9680">
        <v>104</v>
      </c>
      <c r="G9680">
        <v>10630107</v>
      </c>
    </row>
    <row r="9681" spans="1:7">
      <c r="A9681" t="s">
        <v>131</v>
      </c>
      <c r="B9681">
        <v>20250524</v>
      </c>
      <c r="C9681">
        <v>490114</v>
      </c>
      <c r="D9681" t="s">
        <v>6190</v>
      </c>
      <c r="E9681" t="s">
        <v>1064</v>
      </c>
      <c r="F9681">
        <v>0</v>
      </c>
      <c r="G9681">
        <v>-771277</v>
      </c>
    </row>
    <row r="9682" spans="1:7">
      <c r="A9682" t="s">
        <v>131</v>
      </c>
      <c r="B9682">
        <v>20250524</v>
      </c>
      <c r="C9682">
        <v>490114</v>
      </c>
      <c r="D9682" t="s">
        <v>6190</v>
      </c>
      <c r="E9682" t="s">
        <v>1092</v>
      </c>
      <c r="F9682">
        <v>0</v>
      </c>
      <c r="G9682">
        <v>-17321958</v>
      </c>
    </row>
    <row r="9683" spans="1:7">
      <c r="A9683" t="s">
        <v>131</v>
      </c>
      <c r="B9683">
        <v>20250524</v>
      </c>
      <c r="C9683">
        <v>490114</v>
      </c>
      <c r="D9683" t="s">
        <v>6190</v>
      </c>
      <c r="E9683" t="s">
        <v>9048</v>
      </c>
      <c r="F9683">
        <v>43</v>
      </c>
      <c r="G9683">
        <v>2183506</v>
      </c>
    </row>
    <row r="9684" spans="1:7">
      <c r="A9684" t="s">
        <v>131</v>
      </c>
      <c r="B9684">
        <v>20250524</v>
      </c>
      <c r="C9684">
        <v>490114</v>
      </c>
      <c r="D9684" t="s">
        <v>6190</v>
      </c>
      <c r="E9684" t="s">
        <v>8342</v>
      </c>
      <c r="F9684">
        <v>104</v>
      </c>
      <c r="G9684">
        <v>49642168</v>
      </c>
    </row>
    <row r="9685" spans="1:7">
      <c r="A9685" t="s">
        <v>131</v>
      </c>
      <c r="B9685">
        <v>20250524</v>
      </c>
      <c r="C9685">
        <v>490114</v>
      </c>
      <c r="D9685" t="s">
        <v>6190</v>
      </c>
      <c r="E9685" t="s">
        <v>1124</v>
      </c>
      <c r="F9685">
        <v>14</v>
      </c>
      <c r="G9685">
        <v>-135414</v>
      </c>
    </row>
    <row r="9686" spans="1:7">
      <c r="A9686" t="s">
        <v>131</v>
      </c>
      <c r="B9686">
        <v>20250524</v>
      </c>
      <c r="C9686">
        <v>490114</v>
      </c>
      <c r="D9686" t="s">
        <v>6190</v>
      </c>
      <c r="E9686" t="s">
        <v>1186</v>
      </c>
      <c r="F9686">
        <v>168</v>
      </c>
      <c r="G9686">
        <v>24331398</v>
      </c>
    </row>
    <row r="9687" spans="1:7">
      <c r="A9687" t="s">
        <v>131</v>
      </c>
      <c r="B9687">
        <v>20250524</v>
      </c>
      <c r="C9687">
        <v>490114</v>
      </c>
      <c r="D9687" t="s">
        <v>6190</v>
      </c>
      <c r="E9687" t="s">
        <v>1582</v>
      </c>
      <c r="F9687">
        <v>168</v>
      </c>
      <c r="G9687">
        <v>-436035</v>
      </c>
    </row>
    <row r="9688" spans="1:7">
      <c r="A9688" t="s">
        <v>131</v>
      </c>
      <c r="B9688">
        <v>20250524</v>
      </c>
      <c r="C9688">
        <v>490114</v>
      </c>
      <c r="D9688" t="s">
        <v>6190</v>
      </c>
      <c r="E9688" t="s">
        <v>8333</v>
      </c>
      <c r="F9688">
        <v>3</v>
      </c>
      <c r="G9688">
        <v>-288</v>
      </c>
    </row>
    <row r="9689" spans="1:7">
      <c r="A9689" t="s">
        <v>131</v>
      </c>
      <c r="B9689">
        <v>20250524</v>
      </c>
      <c r="C9689">
        <v>490114</v>
      </c>
      <c r="D9689" t="s">
        <v>6190</v>
      </c>
      <c r="E9689" t="s">
        <v>1583</v>
      </c>
      <c r="F9689">
        <v>3</v>
      </c>
      <c r="G9689">
        <v>-187475</v>
      </c>
    </row>
    <row r="9690" spans="1:7">
      <c r="A9690" t="s">
        <v>131</v>
      </c>
      <c r="B9690">
        <v>20250524</v>
      </c>
      <c r="C9690">
        <v>490114</v>
      </c>
      <c r="D9690" t="s">
        <v>6190</v>
      </c>
      <c r="E9690" t="s">
        <v>1207</v>
      </c>
      <c r="F9690">
        <v>0</v>
      </c>
      <c r="G9690">
        <v>-5603</v>
      </c>
    </row>
    <row r="9691" spans="1:7">
      <c r="A9691" t="s">
        <v>131</v>
      </c>
      <c r="B9691">
        <v>20250524</v>
      </c>
      <c r="C9691">
        <v>490114</v>
      </c>
      <c r="D9691" t="s">
        <v>6190</v>
      </c>
      <c r="E9691" t="s">
        <v>8358</v>
      </c>
      <c r="F9691">
        <v>0</v>
      </c>
      <c r="G9691">
        <v>-17692027</v>
      </c>
    </row>
    <row r="9692" spans="1:7">
      <c r="A9692" t="s">
        <v>131</v>
      </c>
      <c r="B9692">
        <v>20250525</v>
      </c>
      <c r="C9692">
        <v>490114</v>
      </c>
      <c r="D9692" t="s">
        <v>6190</v>
      </c>
      <c r="E9692" t="s">
        <v>1184</v>
      </c>
      <c r="F9692">
        <v>0</v>
      </c>
      <c r="G9692">
        <v>-339149</v>
      </c>
    </row>
    <row r="9693" spans="1:7">
      <c r="A9693" t="s">
        <v>131</v>
      </c>
      <c r="B9693">
        <v>20250525</v>
      </c>
      <c r="C9693">
        <v>490114</v>
      </c>
      <c r="D9693" t="s">
        <v>6190</v>
      </c>
      <c r="E9693" t="s">
        <v>1581</v>
      </c>
      <c r="F9693">
        <v>78</v>
      </c>
      <c r="G9693">
        <v>-22076571</v>
      </c>
    </row>
    <row r="9694" spans="1:7">
      <c r="A9694" t="s">
        <v>131</v>
      </c>
      <c r="B9694">
        <v>20250525</v>
      </c>
      <c r="C9694">
        <v>490114</v>
      </c>
      <c r="D9694" t="s">
        <v>6190</v>
      </c>
      <c r="E9694" t="s">
        <v>1085</v>
      </c>
      <c r="F9694">
        <v>0</v>
      </c>
      <c r="G9694">
        <v>-2339281</v>
      </c>
    </row>
    <row r="9695" spans="1:7">
      <c r="A9695" t="s">
        <v>131</v>
      </c>
      <c r="B9695">
        <v>20250525</v>
      </c>
      <c r="C9695">
        <v>490114</v>
      </c>
      <c r="D9695" t="s">
        <v>6190</v>
      </c>
      <c r="E9695" t="s">
        <v>1194</v>
      </c>
      <c r="F9695">
        <v>0</v>
      </c>
      <c r="G9695">
        <v>-57958481</v>
      </c>
    </row>
    <row r="9696" spans="1:7">
      <c r="A9696" t="s">
        <v>131</v>
      </c>
      <c r="B9696">
        <v>20250525</v>
      </c>
      <c r="C9696">
        <v>490114</v>
      </c>
      <c r="D9696" t="s">
        <v>6190</v>
      </c>
      <c r="E9696" t="s">
        <v>1181</v>
      </c>
      <c r="F9696">
        <v>53</v>
      </c>
      <c r="G9696">
        <v>8910554</v>
      </c>
    </row>
    <row r="9697" spans="1:7">
      <c r="A9697" t="s">
        <v>131</v>
      </c>
      <c r="B9697">
        <v>20250525</v>
      </c>
      <c r="C9697">
        <v>490114</v>
      </c>
      <c r="D9697" t="s">
        <v>6190</v>
      </c>
      <c r="E9697" t="s">
        <v>1084</v>
      </c>
      <c r="F9697">
        <v>64</v>
      </c>
      <c r="G9697">
        <v>12597704</v>
      </c>
    </row>
    <row r="9698" spans="1:7">
      <c r="A9698" t="s">
        <v>131</v>
      </c>
      <c r="B9698">
        <v>20250525</v>
      </c>
      <c r="C9698">
        <v>490114</v>
      </c>
      <c r="D9698" t="s">
        <v>6190</v>
      </c>
      <c r="E9698" t="s">
        <v>1035</v>
      </c>
      <c r="F9698">
        <v>597</v>
      </c>
      <c r="G9698">
        <v>11046744</v>
      </c>
    </row>
    <row r="9699" spans="1:7">
      <c r="A9699" t="s">
        <v>131</v>
      </c>
      <c r="B9699">
        <v>20250525</v>
      </c>
      <c r="C9699">
        <v>490114</v>
      </c>
      <c r="D9699" t="s">
        <v>6190</v>
      </c>
      <c r="E9699" t="s">
        <v>1066</v>
      </c>
      <c r="F9699">
        <v>104</v>
      </c>
      <c r="G9699">
        <v>10630211</v>
      </c>
    </row>
    <row r="9700" spans="1:7">
      <c r="A9700" t="s">
        <v>131</v>
      </c>
      <c r="B9700">
        <v>20250525</v>
      </c>
      <c r="C9700">
        <v>490114</v>
      </c>
      <c r="D9700" t="s">
        <v>6190</v>
      </c>
      <c r="E9700" t="s">
        <v>1064</v>
      </c>
      <c r="F9700">
        <v>0</v>
      </c>
      <c r="G9700">
        <v>-771277</v>
      </c>
    </row>
    <row r="9701" spans="1:7">
      <c r="A9701" t="s">
        <v>131</v>
      </c>
      <c r="B9701">
        <v>20250525</v>
      </c>
      <c r="C9701">
        <v>490114</v>
      </c>
      <c r="D9701" t="s">
        <v>6190</v>
      </c>
      <c r="E9701" t="s">
        <v>1092</v>
      </c>
      <c r="F9701">
        <v>0</v>
      </c>
      <c r="G9701">
        <v>-17321958</v>
      </c>
    </row>
    <row r="9702" spans="1:7">
      <c r="A9702" t="s">
        <v>131</v>
      </c>
      <c r="B9702">
        <v>20250525</v>
      </c>
      <c r="C9702">
        <v>490114</v>
      </c>
      <c r="D9702" t="s">
        <v>6190</v>
      </c>
      <c r="E9702" t="s">
        <v>9048</v>
      </c>
      <c r="F9702">
        <v>43</v>
      </c>
      <c r="G9702">
        <v>2183549</v>
      </c>
    </row>
    <row r="9703" spans="1:7">
      <c r="A9703" t="s">
        <v>131</v>
      </c>
      <c r="B9703">
        <v>20250525</v>
      </c>
      <c r="C9703">
        <v>490114</v>
      </c>
      <c r="D9703" t="s">
        <v>6190</v>
      </c>
      <c r="E9703" t="s">
        <v>8342</v>
      </c>
      <c r="F9703">
        <v>104</v>
      </c>
      <c r="G9703">
        <v>49642272</v>
      </c>
    </row>
    <row r="9704" spans="1:7">
      <c r="A9704" t="s">
        <v>131</v>
      </c>
      <c r="B9704">
        <v>20250525</v>
      </c>
      <c r="C9704">
        <v>490114</v>
      </c>
      <c r="D9704" t="s">
        <v>6190</v>
      </c>
      <c r="E9704" t="s">
        <v>1124</v>
      </c>
      <c r="F9704">
        <v>14</v>
      </c>
      <c r="G9704">
        <v>-135400</v>
      </c>
    </row>
    <row r="9705" spans="1:7">
      <c r="A9705" t="s">
        <v>131</v>
      </c>
      <c r="B9705">
        <v>20250525</v>
      </c>
      <c r="C9705">
        <v>490114</v>
      </c>
      <c r="D9705" t="s">
        <v>6190</v>
      </c>
      <c r="E9705" t="s">
        <v>1186</v>
      </c>
      <c r="F9705">
        <v>168</v>
      </c>
      <c r="G9705">
        <v>24331566</v>
      </c>
    </row>
    <row r="9706" spans="1:7">
      <c r="A9706" t="s">
        <v>131</v>
      </c>
      <c r="B9706">
        <v>20250525</v>
      </c>
      <c r="C9706">
        <v>490114</v>
      </c>
      <c r="D9706" t="s">
        <v>6190</v>
      </c>
      <c r="E9706" t="s">
        <v>1582</v>
      </c>
      <c r="F9706">
        <v>168</v>
      </c>
      <c r="G9706">
        <v>-435867</v>
      </c>
    </row>
    <row r="9707" spans="1:7">
      <c r="A9707" t="s">
        <v>131</v>
      </c>
      <c r="B9707">
        <v>20250525</v>
      </c>
      <c r="C9707">
        <v>490114</v>
      </c>
      <c r="D9707" t="s">
        <v>6190</v>
      </c>
      <c r="E9707" t="s">
        <v>8333</v>
      </c>
      <c r="F9707">
        <v>3</v>
      </c>
      <c r="G9707">
        <v>-285</v>
      </c>
    </row>
    <row r="9708" spans="1:7">
      <c r="A9708" t="s">
        <v>131</v>
      </c>
      <c r="B9708">
        <v>20250525</v>
      </c>
      <c r="C9708">
        <v>490114</v>
      </c>
      <c r="D9708" t="s">
        <v>6190</v>
      </c>
      <c r="E9708" t="s">
        <v>1583</v>
      </c>
      <c r="F9708">
        <v>3</v>
      </c>
      <c r="G9708">
        <v>-187472</v>
      </c>
    </row>
    <row r="9709" spans="1:7">
      <c r="A9709" t="s">
        <v>131</v>
      </c>
      <c r="B9709">
        <v>20250525</v>
      </c>
      <c r="C9709">
        <v>490114</v>
      </c>
      <c r="D9709" t="s">
        <v>6190</v>
      </c>
      <c r="E9709" t="s">
        <v>1207</v>
      </c>
      <c r="F9709">
        <v>0</v>
      </c>
      <c r="G9709">
        <v>-5603</v>
      </c>
    </row>
    <row r="9710" spans="1:7">
      <c r="A9710" t="s">
        <v>131</v>
      </c>
      <c r="B9710">
        <v>20250525</v>
      </c>
      <c r="C9710">
        <v>490114</v>
      </c>
      <c r="D9710" t="s">
        <v>6190</v>
      </c>
      <c r="E9710" t="s">
        <v>8358</v>
      </c>
      <c r="F9710">
        <v>0</v>
      </c>
      <c r="G9710">
        <v>-17692027</v>
      </c>
    </row>
    <row r="9711" spans="1:7">
      <c r="A9711" t="s">
        <v>131</v>
      </c>
      <c r="B9711">
        <v>20250526</v>
      </c>
      <c r="C9711">
        <v>490114</v>
      </c>
      <c r="D9711" t="s">
        <v>6190</v>
      </c>
      <c r="E9711" t="s">
        <v>1184</v>
      </c>
      <c r="F9711">
        <v>0</v>
      </c>
      <c r="G9711">
        <v>-339149</v>
      </c>
    </row>
    <row r="9712" spans="1:7">
      <c r="A9712" t="s">
        <v>131</v>
      </c>
      <c r="B9712">
        <v>20250526</v>
      </c>
      <c r="C9712">
        <v>490114</v>
      </c>
      <c r="D9712" t="s">
        <v>6190</v>
      </c>
      <c r="E9712" t="s">
        <v>1581</v>
      </c>
      <c r="F9712">
        <v>81</v>
      </c>
      <c r="G9712">
        <v>-22076490</v>
      </c>
    </row>
    <row r="9713" spans="1:7">
      <c r="A9713" t="s">
        <v>131</v>
      </c>
      <c r="B9713">
        <v>20250526</v>
      </c>
      <c r="C9713">
        <v>490114</v>
      </c>
      <c r="D9713" t="s">
        <v>6190</v>
      </c>
      <c r="E9713" t="s">
        <v>1085</v>
      </c>
      <c r="F9713">
        <v>0</v>
      </c>
      <c r="G9713">
        <v>-2339281</v>
      </c>
    </row>
    <row r="9714" spans="1:7">
      <c r="A9714" t="s">
        <v>131</v>
      </c>
      <c r="B9714">
        <v>20250526</v>
      </c>
      <c r="C9714">
        <v>490114</v>
      </c>
      <c r="D9714" t="s">
        <v>6190</v>
      </c>
      <c r="E9714" t="s">
        <v>1194</v>
      </c>
      <c r="F9714">
        <v>0</v>
      </c>
      <c r="G9714">
        <v>-57958481</v>
      </c>
    </row>
    <row r="9715" spans="1:7">
      <c r="A9715" t="s">
        <v>131</v>
      </c>
      <c r="B9715">
        <v>20250526</v>
      </c>
      <c r="C9715">
        <v>490114</v>
      </c>
      <c r="D9715" t="s">
        <v>6190</v>
      </c>
      <c r="E9715" t="s">
        <v>1181</v>
      </c>
      <c r="F9715">
        <v>55</v>
      </c>
      <c r="G9715">
        <v>8910609</v>
      </c>
    </row>
    <row r="9716" spans="1:7">
      <c r="A9716" t="s">
        <v>131</v>
      </c>
      <c r="B9716">
        <v>20250526</v>
      </c>
      <c r="C9716">
        <v>490114</v>
      </c>
      <c r="D9716" t="s">
        <v>6190</v>
      </c>
      <c r="E9716" t="s">
        <v>1084</v>
      </c>
      <c r="F9716">
        <v>66</v>
      </c>
      <c r="G9716">
        <v>12597770</v>
      </c>
    </row>
    <row r="9717" spans="1:7">
      <c r="A9717" t="s">
        <v>131</v>
      </c>
      <c r="B9717">
        <v>20250526</v>
      </c>
      <c r="C9717">
        <v>490114</v>
      </c>
      <c r="D9717" t="s">
        <v>6190</v>
      </c>
      <c r="E9717" t="s">
        <v>1035</v>
      </c>
      <c r="F9717">
        <v>617</v>
      </c>
      <c r="G9717">
        <v>11047361</v>
      </c>
    </row>
    <row r="9718" spans="1:7">
      <c r="A9718" t="s">
        <v>131</v>
      </c>
      <c r="B9718">
        <v>20250526</v>
      </c>
      <c r="C9718">
        <v>490114</v>
      </c>
      <c r="D9718" t="s">
        <v>6190</v>
      </c>
      <c r="E9718" t="s">
        <v>1066</v>
      </c>
      <c r="F9718">
        <v>107</v>
      </c>
      <c r="G9718">
        <v>10630318</v>
      </c>
    </row>
    <row r="9719" spans="1:7">
      <c r="A9719" t="s">
        <v>131</v>
      </c>
      <c r="B9719">
        <v>20250526</v>
      </c>
      <c r="C9719">
        <v>490114</v>
      </c>
      <c r="D9719" t="s">
        <v>6190</v>
      </c>
      <c r="E9719" t="s">
        <v>1064</v>
      </c>
      <c r="F9719">
        <v>0</v>
      </c>
      <c r="G9719">
        <v>-771277</v>
      </c>
    </row>
    <row r="9720" spans="1:7">
      <c r="A9720" t="s">
        <v>131</v>
      </c>
      <c r="B9720">
        <v>20250526</v>
      </c>
      <c r="C9720">
        <v>490114</v>
      </c>
      <c r="D9720" t="s">
        <v>6190</v>
      </c>
      <c r="E9720" t="s">
        <v>1092</v>
      </c>
      <c r="F9720">
        <v>0</v>
      </c>
      <c r="G9720">
        <v>-17321958</v>
      </c>
    </row>
    <row r="9721" spans="1:7">
      <c r="A9721" t="s">
        <v>131</v>
      </c>
      <c r="B9721">
        <v>20250526</v>
      </c>
      <c r="C9721">
        <v>490114</v>
      </c>
      <c r="D9721" t="s">
        <v>6190</v>
      </c>
      <c r="E9721" t="s">
        <v>9048</v>
      </c>
      <c r="F9721">
        <v>44</v>
      </c>
      <c r="G9721">
        <v>2183593</v>
      </c>
    </row>
    <row r="9722" spans="1:7">
      <c r="A9722" t="s">
        <v>131</v>
      </c>
      <c r="B9722">
        <v>20250526</v>
      </c>
      <c r="C9722">
        <v>490114</v>
      </c>
      <c r="D9722" t="s">
        <v>6190</v>
      </c>
      <c r="E9722" t="s">
        <v>8342</v>
      </c>
      <c r="F9722">
        <v>107</v>
      </c>
      <c r="G9722">
        <v>49642379</v>
      </c>
    </row>
    <row r="9723" spans="1:7">
      <c r="A9723" t="s">
        <v>131</v>
      </c>
      <c r="B9723">
        <v>20250526</v>
      </c>
      <c r="C9723">
        <v>490114</v>
      </c>
      <c r="D9723" t="s">
        <v>6190</v>
      </c>
      <c r="E9723" t="s">
        <v>1124</v>
      </c>
      <c r="F9723">
        <v>14</v>
      </c>
      <c r="G9723">
        <v>-135386</v>
      </c>
    </row>
    <row r="9724" spans="1:7">
      <c r="A9724" t="s">
        <v>131</v>
      </c>
      <c r="B9724">
        <v>20250526</v>
      </c>
      <c r="C9724">
        <v>490114</v>
      </c>
      <c r="D9724" t="s">
        <v>6190</v>
      </c>
      <c r="E9724" t="s">
        <v>1186</v>
      </c>
      <c r="F9724">
        <v>174</v>
      </c>
      <c r="G9724">
        <v>24331740</v>
      </c>
    </row>
    <row r="9725" spans="1:7">
      <c r="A9725" t="s">
        <v>131</v>
      </c>
      <c r="B9725">
        <v>20250526</v>
      </c>
      <c r="C9725">
        <v>490114</v>
      </c>
      <c r="D9725" t="s">
        <v>6190</v>
      </c>
      <c r="E9725" t="s">
        <v>1582</v>
      </c>
      <c r="F9725">
        <v>174</v>
      </c>
      <c r="G9725">
        <v>-435693</v>
      </c>
    </row>
    <row r="9726" spans="1:7">
      <c r="A9726" t="s">
        <v>131</v>
      </c>
      <c r="B9726">
        <v>20250526</v>
      </c>
      <c r="C9726">
        <v>490114</v>
      </c>
      <c r="D9726" t="s">
        <v>6190</v>
      </c>
      <c r="E9726" t="s">
        <v>8333</v>
      </c>
      <c r="F9726">
        <v>3</v>
      </c>
      <c r="G9726">
        <v>-282</v>
      </c>
    </row>
    <row r="9727" spans="1:7">
      <c r="A9727" t="s">
        <v>131</v>
      </c>
      <c r="B9727">
        <v>20250526</v>
      </c>
      <c r="C9727">
        <v>490114</v>
      </c>
      <c r="D9727" t="s">
        <v>6190</v>
      </c>
      <c r="E9727" t="s">
        <v>1583</v>
      </c>
      <c r="F9727">
        <v>3</v>
      </c>
      <c r="G9727">
        <v>-187469</v>
      </c>
    </row>
    <row r="9728" spans="1:7">
      <c r="A9728" t="s">
        <v>131</v>
      </c>
      <c r="B9728">
        <v>20250526</v>
      </c>
      <c r="C9728">
        <v>490114</v>
      </c>
      <c r="D9728" t="s">
        <v>6190</v>
      </c>
      <c r="E9728" t="s">
        <v>1207</v>
      </c>
      <c r="F9728">
        <v>0</v>
      </c>
      <c r="G9728">
        <v>-5603</v>
      </c>
    </row>
    <row r="9729" spans="1:7">
      <c r="A9729" t="s">
        <v>131</v>
      </c>
      <c r="B9729">
        <v>20250526</v>
      </c>
      <c r="C9729">
        <v>490114</v>
      </c>
      <c r="D9729" t="s">
        <v>6190</v>
      </c>
      <c r="E9729" t="s">
        <v>8358</v>
      </c>
      <c r="F9729">
        <v>0</v>
      </c>
      <c r="G9729">
        <v>-17692027</v>
      </c>
    </row>
    <row r="9730" spans="1:7">
      <c r="A9730" t="s">
        <v>131</v>
      </c>
      <c r="B9730">
        <v>20250527</v>
      </c>
      <c r="C9730">
        <v>490114</v>
      </c>
      <c r="D9730" t="s">
        <v>6190</v>
      </c>
      <c r="E9730" t="s">
        <v>1184</v>
      </c>
      <c r="F9730">
        <v>0</v>
      </c>
      <c r="G9730">
        <v>-339149</v>
      </c>
    </row>
    <row r="9731" spans="1:7">
      <c r="A9731" t="s">
        <v>131</v>
      </c>
      <c r="B9731">
        <v>20250527</v>
      </c>
      <c r="C9731">
        <v>490114</v>
      </c>
      <c r="D9731" t="s">
        <v>6190</v>
      </c>
      <c r="E9731" t="s">
        <v>1581</v>
      </c>
      <c r="F9731">
        <v>81</v>
      </c>
      <c r="G9731">
        <v>-22076409</v>
      </c>
    </row>
    <row r="9732" spans="1:7">
      <c r="A9732" t="s">
        <v>131</v>
      </c>
      <c r="B9732">
        <v>20250527</v>
      </c>
      <c r="C9732">
        <v>490114</v>
      </c>
      <c r="D9732" t="s">
        <v>6190</v>
      </c>
      <c r="E9732" t="s">
        <v>1085</v>
      </c>
      <c r="F9732">
        <v>0</v>
      </c>
      <c r="G9732">
        <v>-2339281</v>
      </c>
    </row>
    <row r="9733" spans="1:7">
      <c r="A9733" t="s">
        <v>131</v>
      </c>
      <c r="B9733">
        <v>20250527</v>
      </c>
      <c r="C9733">
        <v>490114</v>
      </c>
      <c r="D9733" t="s">
        <v>6190</v>
      </c>
      <c r="E9733" t="s">
        <v>1194</v>
      </c>
      <c r="F9733">
        <v>0</v>
      </c>
      <c r="G9733">
        <v>-57958481</v>
      </c>
    </row>
    <row r="9734" spans="1:7">
      <c r="A9734" t="s">
        <v>131</v>
      </c>
      <c r="B9734">
        <v>20250527</v>
      </c>
      <c r="C9734">
        <v>490114</v>
      </c>
      <c r="D9734" t="s">
        <v>6190</v>
      </c>
      <c r="E9734" t="s">
        <v>1181</v>
      </c>
      <c r="F9734">
        <v>55</v>
      </c>
      <c r="G9734">
        <v>8910664</v>
      </c>
    </row>
    <row r="9735" spans="1:7">
      <c r="A9735" t="s">
        <v>131</v>
      </c>
      <c r="B9735">
        <v>20250527</v>
      </c>
      <c r="C9735">
        <v>490114</v>
      </c>
      <c r="D9735" t="s">
        <v>6190</v>
      </c>
      <c r="E9735" t="s">
        <v>1084</v>
      </c>
      <c r="F9735">
        <v>66</v>
      </c>
      <c r="G9735">
        <v>12597836</v>
      </c>
    </row>
    <row r="9736" spans="1:7">
      <c r="A9736" t="s">
        <v>131</v>
      </c>
      <c r="B9736">
        <v>20250527</v>
      </c>
      <c r="C9736">
        <v>490114</v>
      </c>
      <c r="D9736" t="s">
        <v>6190</v>
      </c>
      <c r="E9736" t="s">
        <v>1035</v>
      </c>
      <c r="F9736">
        <v>621</v>
      </c>
      <c r="G9736">
        <v>11047982</v>
      </c>
    </row>
    <row r="9737" spans="1:7">
      <c r="A9737" t="s">
        <v>131</v>
      </c>
      <c r="B9737">
        <v>20250527</v>
      </c>
      <c r="C9737">
        <v>490114</v>
      </c>
      <c r="D9737" t="s">
        <v>6190</v>
      </c>
      <c r="E9737" t="s">
        <v>1066</v>
      </c>
      <c r="F9737">
        <v>107</v>
      </c>
      <c r="G9737">
        <v>10630425</v>
      </c>
    </row>
    <row r="9738" spans="1:7">
      <c r="A9738" t="s">
        <v>131</v>
      </c>
      <c r="B9738">
        <v>20250527</v>
      </c>
      <c r="C9738">
        <v>490114</v>
      </c>
      <c r="D9738" t="s">
        <v>6190</v>
      </c>
      <c r="E9738" t="s">
        <v>1064</v>
      </c>
      <c r="F9738">
        <v>0</v>
      </c>
      <c r="G9738">
        <v>-771277</v>
      </c>
    </row>
    <row r="9739" spans="1:7">
      <c r="A9739" t="s">
        <v>131</v>
      </c>
      <c r="B9739">
        <v>20250527</v>
      </c>
      <c r="C9739">
        <v>490114</v>
      </c>
      <c r="D9739" t="s">
        <v>6190</v>
      </c>
      <c r="E9739" t="s">
        <v>1092</v>
      </c>
      <c r="F9739">
        <v>0</v>
      </c>
      <c r="G9739">
        <v>-17321958</v>
      </c>
    </row>
    <row r="9740" spans="1:7">
      <c r="A9740" t="s">
        <v>131</v>
      </c>
      <c r="B9740">
        <v>20250527</v>
      </c>
      <c r="C9740">
        <v>490114</v>
      </c>
      <c r="D9740" t="s">
        <v>6190</v>
      </c>
      <c r="E9740" t="s">
        <v>9048</v>
      </c>
      <c r="F9740">
        <v>44</v>
      </c>
      <c r="G9740">
        <v>2183637</v>
      </c>
    </row>
    <row r="9741" spans="1:7">
      <c r="A9741" t="s">
        <v>131</v>
      </c>
      <c r="B9741">
        <v>20250527</v>
      </c>
      <c r="C9741">
        <v>490114</v>
      </c>
      <c r="D9741" t="s">
        <v>6190</v>
      </c>
      <c r="E9741" t="s">
        <v>8342</v>
      </c>
      <c r="F9741">
        <v>107</v>
      </c>
      <c r="G9741">
        <v>49642486</v>
      </c>
    </row>
    <row r="9742" spans="1:7">
      <c r="A9742" t="s">
        <v>131</v>
      </c>
      <c r="B9742">
        <v>20250527</v>
      </c>
      <c r="C9742">
        <v>490114</v>
      </c>
      <c r="D9742" t="s">
        <v>6190</v>
      </c>
      <c r="E9742" t="s">
        <v>1124</v>
      </c>
      <c r="F9742">
        <v>14</v>
      </c>
      <c r="G9742">
        <v>-135372</v>
      </c>
    </row>
    <row r="9743" spans="1:7">
      <c r="A9743" t="s">
        <v>131</v>
      </c>
      <c r="B9743">
        <v>20250527</v>
      </c>
      <c r="C9743">
        <v>490114</v>
      </c>
      <c r="D9743" t="s">
        <v>6190</v>
      </c>
      <c r="E9743" t="s">
        <v>1186</v>
      </c>
      <c r="F9743">
        <v>174</v>
      </c>
      <c r="G9743">
        <v>24331914</v>
      </c>
    </row>
    <row r="9744" spans="1:7">
      <c r="A9744" t="s">
        <v>131</v>
      </c>
      <c r="B9744">
        <v>20250527</v>
      </c>
      <c r="C9744">
        <v>490114</v>
      </c>
      <c r="D9744" t="s">
        <v>6190</v>
      </c>
      <c r="E9744" t="s">
        <v>1582</v>
      </c>
      <c r="F9744">
        <v>174</v>
      </c>
      <c r="G9744">
        <v>-435519</v>
      </c>
    </row>
    <row r="9745" spans="1:7">
      <c r="A9745" t="s">
        <v>131</v>
      </c>
      <c r="B9745">
        <v>20250527</v>
      </c>
      <c r="C9745">
        <v>490114</v>
      </c>
      <c r="D9745" t="s">
        <v>6190</v>
      </c>
      <c r="E9745" t="s">
        <v>8333</v>
      </c>
      <c r="F9745">
        <v>3</v>
      </c>
      <c r="G9745">
        <v>-279</v>
      </c>
    </row>
    <row r="9746" spans="1:7">
      <c r="A9746" t="s">
        <v>131</v>
      </c>
      <c r="B9746">
        <v>20250527</v>
      </c>
      <c r="C9746">
        <v>490114</v>
      </c>
      <c r="D9746" t="s">
        <v>6190</v>
      </c>
      <c r="E9746" t="s">
        <v>1583</v>
      </c>
      <c r="F9746">
        <v>3</v>
      </c>
      <c r="G9746">
        <v>-187466</v>
      </c>
    </row>
    <row r="9747" spans="1:7">
      <c r="A9747" t="s">
        <v>131</v>
      </c>
      <c r="B9747">
        <v>20250527</v>
      </c>
      <c r="C9747">
        <v>490114</v>
      </c>
      <c r="D9747" t="s">
        <v>6190</v>
      </c>
      <c r="E9747" t="s">
        <v>1207</v>
      </c>
      <c r="F9747">
        <v>0</v>
      </c>
      <c r="G9747">
        <v>-5603</v>
      </c>
    </row>
    <row r="9748" spans="1:7">
      <c r="A9748" t="s">
        <v>131</v>
      </c>
      <c r="B9748">
        <v>20250527</v>
      </c>
      <c r="C9748">
        <v>490114</v>
      </c>
      <c r="D9748" t="s">
        <v>6190</v>
      </c>
      <c r="E9748" t="s">
        <v>8358</v>
      </c>
      <c r="F9748">
        <v>0</v>
      </c>
      <c r="G9748">
        <v>-17692027</v>
      </c>
    </row>
    <row r="9749" spans="1:7">
      <c r="A9749" t="s">
        <v>131</v>
      </c>
      <c r="B9749">
        <v>20250528</v>
      </c>
      <c r="C9749">
        <v>490114</v>
      </c>
      <c r="D9749" t="s">
        <v>6190</v>
      </c>
      <c r="E9749" t="s">
        <v>1184</v>
      </c>
      <c r="F9749">
        <v>0</v>
      </c>
      <c r="G9749">
        <v>-339149</v>
      </c>
    </row>
    <row r="9750" spans="1:7">
      <c r="A9750" t="s">
        <v>131</v>
      </c>
      <c r="B9750">
        <v>20250528</v>
      </c>
      <c r="C9750">
        <v>490114</v>
      </c>
      <c r="D9750" t="s">
        <v>6190</v>
      </c>
      <c r="E9750" t="s">
        <v>1581</v>
      </c>
      <c r="F9750">
        <v>84</v>
      </c>
      <c r="G9750">
        <v>-22076325</v>
      </c>
    </row>
    <row r="9751" spans="1:7">
      <c r="A9751" t="s">
        <v>131</v>
      </c>
      <c r="B9751">
        <v>20250528</v>
      </c>
      <c r="C9751">
        <v>490114</v>
      </c>
      <c r="D9751" t="s">
        <v>6190</v>
      </c>
      <c r="E9751" t="s">
        <v>1085</v>
      </c>
      <c r="F9751">
        <v>0</v>
      </c>
      <c r="G9751">
        <v>-2339281</v>
      </c>
    </row>
    <row r="9752" spans="1:7">
      <c r="A9752" t="s">
        <v>131</v>
      </c>
      <c r="B9752">
        <v>20250528</v>
      </c>
      <c r="C9752">
        <v>490114</v>
      </c>
      <c r="D9752" t="s">
        <v>6190</v>
      </c>
      <c r="E9752" t="s">
        <v>1194</v>
      </c>
      <c r="F9752">
        <v>0</v>
      </c>
      <c r="G9752">
        <v>-57958481</v>
      </c>
    </row>
    <row r="9753" spans="1:7">
      <c r="A9753" t="s">
        <v>131</v>
      </c>
      <c r="B9753">
        <v>20250528</v>
      </c>
      <c r="C9753">
        <v>490114</v>
      </c>
      <c r="D9753" t="s">
        <v>6190</v>
      </c>
      <c r="E9753" t="s">
        <v>1181</v>
      </c>
      <c r="F9753">
        <v>57</v>
      </c>
      <c r="G9753">
        <v>8910721</v>
      </c>
    </row>
    <row r="9754" spans="1:7">
      <c r="A9754" t="s">
        <v>131</v>
      </c>
      <c r="B9754">
        <v>20250528</v>
      </c>
      <c r="C9754">
        <v>490114</v>
      </c>
      <c r="D9754" t="s">
        <v>6190</v>
      </c>
      <c r="E9754" t="s">
        <v>1084</v>
      </c>
      <c r="F9754">
        <v>68</v>
      </c>
      <c r="G9754">
        <v>12597904</v>
      </c>
    </row>
    <row r="9755" spans="1:7">
      <c r="A9755" t="s">
        <v>131</v>
      </c>
      <c r="B9755">
        <v>20250528</v>
      </c>
      <c r="C9755">
        <v>490114</v>
      </c>
      <c r="D9755" t="s">
        <v>6190</v>
      </c>
      <c r="E9755" t="s">
        <v>1035</v>
      </c>
      <c r="F9755">
        <v>639</v>
      </c>
      <c r="G9755">
        <v>11048621</v>
      </c>
    </row>
    <row r="9756" spans="1:7">
      <c r="A9756" t="s">
        <v>131</v>
      </c>
      <c r="B9756">
        <v>20250528</v>
      </c>
      <c r="C9756">
        <v>490114</v>
      </c>
      <c r="D9756" t="s">
        <v>6190</v>
      </c>
      <c r="E9756" t="s">
        <v>1066</v>
      </c>
      <c r="F9756">
        <v>110</v>
      </c>
      <c r="G9756">
        <v>10630535</v>
      </c>
    </row>
    <row r="9757" spans="1:7">
      <c r="A9757" t="s">
        <v>131</v>
      </c>
      <c r="B9757">
        <v>20250528</v>
      </c>
      <c r="C9757">
        <v>490114</v>
      </c>
      <c r="D9757" t="s">
        <v>6190</v>
      </c>
      <c r="E9757" t="s">
        <v>1064</v>
      </c>
      <c r="F9757">
        <v>0</v>
      </c>
      <c r="G9757">
        <v>-771277</v>
      </c>
    </row>
    <row r="9758" spans="1:7">
      <c r="A9758" t="s">
        <v>131</v>
      </c>
      <c r="B9758">
        <v>20250528</v>
      </c>
      <c r="C9758">
        <v>490114</v>
      </c>
      <c r="D9758" t="s">
        <v>6190</v>
      </c>
      <c r="E9758" t="s">
        <v>1092</v>
      </c>
      <c r="F9758">
        <v>0</v>
      </c>
      <c r="G9758">
        <v>-17321958</v>
      </c>
    </row>
    <row r="9759" spans="1:7">
      <c r="A9759" t="s">
        <v>131</v>
      </c>
      <c r="B9759">
        <v>20250528</v>
      </c>
      <c r="C9759">
        <v>490114</v>
      </c>
      <c r="D9759" t="s">
        <v>6190</v>
      </c>
      <c r="E9759" t="s">
        <v>9048</v>
      </c>
      <c r="F9759">
        <v>45</v>
      </c>
      <c r="G9759">
        <v>2183682</v>
      </c>
    </row>
    <row r="9760" spans="1:7">
      <c r="A9760" t="s">
        <v>131</v>
      </c>
      <c r="B9760">
        <v>20250528</v>
      </c>
      <c r="C9760">
        <v>490114</v>
      </c>
      <c r="D9760" t="s">
        <v>6190</v>
      </c>
      <c r="E9760" t="s">
        <v>8342</v>
      </c>
      <c r="F9760">
        <v>110</v>
      </c>
      <c r="G9760">
        <v>49642596</v>
      </c>
    </row>
    <row r="9761" spans="1:7">
      <c r="A9761" t="s">
        <v>131</v>
      </c>
      <c r="B9761">
        <v>20250528</v>
      </c>
      <c r="C9761">
        <v>490114</v>
      </c>
      <c r="D9761" t="s">
        <v>6190</v>
      </c>
      <c r="E9761" t="s">
        <v>1124</v>
      </c>
      <c r="F9761">
        <v>15</v>
      </c>
      <c r="G9761">
        <v>-135357</v>
      </c>
    </row>
    <row r="9762" spans="1:7">
      <c r="A9762" t="s">
        <v>131</v>
      </c>
      <c r="B9762">
        <v>20250528</v>
      </c>
      <c r="C9762">
        <v>490114</v>
      </c>
      <c r="D9762" t="s">
        <v>6190</v>
      </c>
      <c r="E9762" t="s">
        <v>1186</v>
      </c>
      <c r="F9762">
        <v>179</v>
      </c>
      <c r="G9762">
        <v>24332093</v>
      </c>
    </row>
    <row r="9763" spans="1:7">
      <c r="A9763" t="s">
        <v>131</v>
      </c>
      <c r="B9763">
        <v>20250528</v>
      </c>
      <c r="C9763">
        <v>490114</v>
      </c>
      <c r="D9763" t="s">
        <v>6190</v>
      </c>
      <c r="E9763" t="s">
        <v>1582</v>
      </c>
      <c r="F9763">
        <v>179</v>
      </c>
      <c r="G9763">
        <v>-435340</v>
      </c>
    </row>
    <row r="9764" spans="1:7">
      <c r="A9764" t="s">
        <v>131</v>
      </c>
      <c r="B9764">
        <v>20250528</v>
      </c>
      <c r="C9764">
        <v>490114</v>
      </c>
      <c r="D9764" t="s">
        <v>6190</v>
      </c>
      <c r="E9764" t="s">
        <v>8333</v>
      </c>
      <c r="F9764">
        <v>3</v>
      </c>
      <c r="G9764">
        <v>-276</v>
      </c>
    </row>
    <row r="9765" spans="1:7">
      <c r="A9765" t="s">
        <v>131</v>
      </c>
      <c r="B9765">
        <v>20250528</v>
      </c>
      <c r="C9765">
        <v>490114</v>
      </c>
      <c r="D9765" t="s">
        <v>6190</v>
      </c>
      <c r="E9765" t="s">
        <v>1583</v>
      </c>
      <c r="F9765">
        <v>3</v>
      </c>
      <c r="G9765">
        <v>-187463</v>
      </c>
    </row>
    <row r="9766" spans="1:7">
      <c r="A9766" t="s">
        <v>131</v>
      </c>
      <c r="B9766">
        <v>20250528</v>
      </c>
      <c r="C9766">
        <v>490114</v>
      </c>
      <c r="D9766" t="s">
        <v>6190</v>
      </c>
      <c r="E9766" t="s">
        <v>1207</v>
      </c>
      <c r="F9766">
        <v>0</v>
      </c>
      <c r="G9766">
        <v>-5603</v>
      </c>
    </row>
    <row r="9767" spans="1:7">
      <c r="A9767" t="s">
        <v>131</v>
      </c>
      <c r="B9767">
        <v>20250528</v>
      </c>
      <c r="C9767">
        <v>490114</v>
      </c>
      <c r="D9767" t="s">
        <v>6190</v>
      </c>
      <c r="E9767" t="s">
        <v>8358</v>
      </c>
      <c r="F9767">
        <v>0</v>
      </c>
      <c r="G9767">
        <v>-17692027</v>
      </c>
    </row>
    <row r="9768" spans="1:7">
      <c r="A9768" t="s">
        <v>131</v>
      </c>
      <c r="B9768">
        <v>20250529</v>
      </c>
      <c r="C9768">
        <v>490114</v>
      </c>
      <c r="D9768" t="s">
        <v>6190</v>
      </c>
      <c r="E9768" t="s">
        <v>1184</v>
      </c>
      <c r="F9768">
        <v>0</v>
      </c>
      <c r="G9768">
        <v>-339149</v>
      </c>
    </row>
    <row r="9769" spans="1:7">
      <c r="A9769" t="s">
        <v>131</v>
      </c>
      <c r="B9769">
        <v>20250529</v>
      </c>
      <c r="C9769">
        <v>490114</v>
      </c>
      <c r="D9769" t="s">
        <v>6190</v>
      </c>
      <c r="E9769" t="s">
        <v>1581</v>
      </c>
      <c r="F9769">
        <v>87</v>
      </c>
      <c r="G9769">
        <v>-22076238</v>
      </c>
    </row>
    <row r="9770" spans="1:7">
      <c r="A9770" t="s">
        <v>131</v>
      </c>
      <c r="B9770">
        <v>20250529</v>
      </c>
      <c r="C9770">
        <v>490114</v>
      </c>
      <c r="D9770" t="s">
        <v>6190</v>
      </c>
      <c r="E9770" t="s">
        <v>1085</v>
      </c>
      <c r="F9770">
        <v>0</v>
      </c>
      <c r="G9770">
        <v>-2339281</v>
      </c>
    </row>
    <row r="9771" spans="1:7">
      <c r="A9771" t="s">
        <v>131</v>
      </c>
      <c r="B9771">
        <v>20250529</v>
      </c>
      <c r="C9771">
        <v>490114</v>
      </c>
      <c r="D9771" t="s">
        <v>6190</v>
      </c>
      <c r="E9771" t="s">
        <v>1194</v>
      </c>
      <c r="F9771">
        <v>0</v>
      </c>
      <c r="G9771">
        <v>-57958481</v>
      </c>
    </row>
    <row r="9772" spans="1:7">
      <c r="A9772" t="s">
        <v>131</v>
      </c>
      <c r="B9772">
        <v>20250529</v>
      </c>
      <c r="C9772">
        <v>490114</v>
      </c>
      <c r="D9772" t="s">
        <v>6190</v>
      </c>
      <c r="E9772" t="s">
        <v>1181</v>
      </c>
      <c r="F9772">
        <v>59</v>
      </c>
      <c r="G9772">
        <v>8910780</v>
      </c>
    </row>
    <row r="9773" spans="1:7">
      <c r="A9773" t="s">
        <v>131</v>
      </c>
      <c r="B9773">
        <v>20250529</v>
      </c>
      <c r="C9773">
        <v>490114</v>
      </c>
      <c r="D9773" t="s">
        <v>6190</v>
      </c>
      <c r="E9773" t="s">
        <v>1084</v>
      </c>
      <c r="F9773">
        <v>71</v>
      </c>
      <c r="G9773">
        <v>12597975</v>
      </c>
    </row>
    <row r="9774" spans="1:7">
      <c r="A9774" t="s">
        <v>131</v>
      </c>
      <c r="B9774">
        <v>20250529</v>
      </c>
      <c r="C9774">
        <v>490114</v>
      </c>
      <c r="D9774" t="s">
        <v>6190</v>
      </c>
      <c r="E9774" t="s">
        <v>1035</v>
      </c>
      <c r="F9774">
        <v>662</v>
      </c>
      <c r="G9774">
        <v>11049283</v>
      </c>
    </row>
    <row r="9775" spans="1:7">
      <c r="A9775" t="s">
        <v>131</v>
      </c>
      <c r="B9775">
        <v>20250529</v>
      </c>
      <c r="C9775">
        <v>490114</v>
      </c>
      <c r="D9775" t="s">
        <v>6190</v>
      </c>
      <c r="E9775" t="s">
        <v>1066</v>
      </c>
      <c r="F9775">
        <v>115</v>
      </c>
      <c r="G9775">
        <v>10630650</v>
      </c>
    </row>
    <row r="9776" spans="1:7">
      <c r="A9776" t="s">
        <v>131</v>
      </c>
      <c r="B9776">
        <v>20250529</v>
      </c>
      <c r="C9776">
        <v>490114</v>
      </c>
      <c r="D9776" t="s">
        <v>6190</v>
      </c>
      <c r="E9776" t="s">
        <v>1064</v>
      </c>
      <c r="F9776">
        <v>0</v>
      </c>
      <c r="G9776">
        <v>-771277</v>
      </c>
    </row>
    <row r="9777" spans="1:7">
      <c r="A9777" t="s">
        <v>131</v>
      </c>
      <c r="B9777">
        <v>20250529</v>
      </c>
      <c r="C9777">
        <v>490114</v>
      </c>
      <c r="D9777" t="s">
        <v>6190</v>
      </c>
      <c r="E9777" t="s">
        <v>1092</v>
      </c>
      <c r="F9777">
        <v>0</v>
      </c>
      <c r="G9777">
        <v>-17321958</v>
      </c>
    </row>
    <row r="9778" spans="1:7">
      <c r="A9778" t="s">
        <v>131</v>
      </c>
      <c r="B9778">
        <v>20250529</v>
      </c>
      <c r="C9778">
        <v>490114</v>
      </c>
      <c r="D9778" t="s">
        <v>6190</v>
      </c>
      <c r="E9778" t="s">
        <v>9048</v>
      </c>
      <c r="F9778">
        <v>47</v>
      </c>
      <c r="G9778">
        <v>2183729</v>
      </c>
    </row>
    <row r="9779" spans="1:7">
      <c r="A9779" t="s">
        <v>131</v>
      </c>
      <c r="B9779">
        <v>20250529</v>
      </c>
      <c r="C9779">
        <v>490114</v>
      </c>
      <c r="D9779" t="s">
        <v>6190</v>
      </c>
      <c r="E9779" t="s">
        <v>8342</v>
      </c>
      <c r="F9779">
        <v>115</v>
      </c>
      <c r="G9779">
        <v>49642711</v>
      </c>
    </row>
    <row r="9780" spans="1:7">
      <c r="A9780" t="s">
        <v>131</v>
      </c>
      <c r="B9780">
        <v>20250529</v>
      </c>
      <c r="C9780">
        <v>490114</v>
      </c>
      <c r="D9780" t="s">
        <v>6190</v>
      </c>
      <c r="E9780" t="s">
        <v>1124</v>
      </c>
      <c r="F9780">
        <v>15</v>
      </c>
      <c r="G9780">
        <v>-135342</v>
      </c>
    </row>
    <row r="9781" spans="1:7">
      <c r="A9781" t="s">
        <v>131</v>
      </c>
      <c r="B9781">
        <v>20250529</v>
      </c>
      <c r="C9781">
        <v>490114</v>
      </c>
      <c r="D9781" t="s">
        <v>6190</v>
      </c>
      <c r="E9781" t="s">
        <v>1186</v>
      </c>
      <c r="F9781">
        <v>186</v>
      </c>
      <c r="G9781">
        <v>24332279</v>
      </c>
    </row>
    <row r="9782" spans="1:7">
      <c r="A9782" t="s">
        <v>131</v>
      </c>
      <c r="B9782">
        <v>20250529</v>
      </c>
      <c r="C9782">
        <v>490114</v>
      </c>
      <c r="D9782" t="s">
        <v>6190</v>
      </c>
      <c r="E9782" t="s">
        <v>1582</v>
      </c>
      <c r="F9782">
        <v>186</v>
      </c>
      <c r="G9782">
        <v>-435154</v>
      </c>
    </row>
    <row r="9783" spans="1:7">
      <c r="A9783" t="s">
        <v>131</v>
      </c>
      <c r="B9783">
        <v>20250529</v>
      </c>
      <c r="C9783">
        <v>490114</v>
      </c>
      <c r="D9783" t="s">
        <v>6190</v>
      </c>
      <c r="E9783" t="s">
        <v>8333</v>
      </c>
      <c r="F9783">
        <v>3</v>
      </c>
      <c r="G9783">
        <v>-273</v>
      </c>
    </row>
    <row r="9784" spans="1:7">
      <c r="A9784" t="s">
        <v>131</v>
      </c>
      <c r="B9784">
        <v>20250529</v>
      </c>
      <c r="C9784">
        <v>490114</v>
      </c>
      <c r="D9784" t="s">
        <v>6190</v>
      </c>
      <c r="E9784" t="s">
        <v>1583</v>
      </c>
      <c r="F9784">
        <v>3</v>
      </c>
      <c r="G9784">
        <v>-187460</v>
      </c>
    </row>
    <row r="9785" spans="1:7">
      <c r="A9785" t="s">
        <v>131</v>
      </c>
      <c r="B9785">
        <v>20250529</v>
      </c>
      <c r="C9785">
        <v>490114</v>
      </c>
      <c r="D9785" t="s">
        <v>6190</v>
      </c>
      <c r="E9785" t="s">
        <v>1207</v>
      </c>
      <c r="F9785">
        <v>0</v>
      </c>
      <c r="G9785">
        <v>-5603</v>
      </c>
    </row>
    <row r="9786" spans="1:7">
      <c r="A9786" t="s">
        <v>131</v>
      </c>
      <c r="B9786">
        <v>20250529</v>
      </c>
      <c r="C9786">
        <v>490114</v>
      </c>
      <c r="D9786" t="s">
        <v>6190</v>
      </c>
      <c r="E9786" t="s">
        <v>8358</v>
      </c>
      <c r="F9786">
        <v>0</v>
      </c>
      <c r="G9786">
        <v>-17692027</v>
      </c>
    </row>
    <row r="9787" spans="1:7">
      <c r="A9787" t="s">
        <v>131</v>
      </c>
      <c r="B9787">
        <v>20250530</v>
      </c>
      <c r="C9787">
        <v>490114</v>
      </c>
      <c r="D9787" t="s">
        <v>6190</v>
      </c>
      <c r="E9787" t="s">
        <v>1184</v>
      </c>
      <c r="F9787">
        <v>0</v>
      </c>
      <c r="G9787">
        <v>-339149</v>
      </c>
    </row>
    <row r="9788" spans="1:7">
      <c r="A9788" t="s">
        <v>131</v>
      </c>
      <c r="B9788">
        <v>20250530</v>
      </c>
      <c r="C9788">
        <v>490114</v>
      </c>
      <c r="D9788" t="s">
        <v>6190</v>
      </c>
      <c r="E9788" t="s">
        <v>1581</v>
      </c>
      <c r="F9788">
        <v>85</v>
      </c>
      <c r="G9788">
        <v>-22076153</v>
      </c>
    </row>
    <row r="9789" spans="1:7">
      <c r="A9789" t="s">
        <v>131</v>
      </c>
      <c r="B9789">
        <v>20250530</v>
      </c>
      <c r="C9789">
        <v>490114</v>
      </c>
      <c r="D9789" t="s">
        <v>6190</v>
      </c>
      <c r="E9789" t="s">
        <v>1085</v>
      </c>
      <c r="F9789">
        <v>0</v>
      </c>
      <c r="G9789">
        <v>-2339281</v>
      </c>
    </row>
    <row r="9790" spans="1:7">
      <c r="A9790" t="s">
        <v>131</v>
      </c>
      <c r="B9790">
        <v>20250530</v>
      </c>
      <c r="C9790">
        <v>490114</v>
      </c>
      <c r="D9790" t="s">
        <v>6190</v>
      </c>
      <c r="E9790" t="s">
        <v>1194</v>
      </c>
      <c r="F9790">
        <v>0</v>
      </c>
      <c r="G9790">
        <v>-57958481</v>
      </c>
    </row>
    <row r="9791" spans="1:7">
      <c r="A9791" t="s">
        <v>131</v>
      </c>
      <c r="B9791">
        <v>20250530</v>
      </c>
      <c r="C9791">
        <v>490114</v>
      </c>
      <c r="D9791" t="s">
        <v>6190</v>
      </c>
      <c r="E9791" t="s">
        <v>1181</v>
      </c>
      <c r="F9791">
        <v>58</v>
      </c>
      <c r="G9791">
        <v>8910838</v>
      </c>
    </row>
    <row r="9792" spans="1:7">
      <c r="A9792" t="s">
        <v>131</v>
      </c>
      <c r="B9792">
        <v>20250530</v>
      </c>
      <c r="C9792">
        <v>490114</v>
      </c>
      <c r="D9792" t="s">
        <v>6190</v>
      </c>
      <c r="E9792" t="s">
        <v>1084</v>
      </c>
      <c r="F9792">
        <v>70</v>
      </c>
      <c r="G9792">
        <v>12598045</v>
      </c>
    </row>
    <row r="9793" spans="1:7">
      <c r="A9793" t="s">
        <v>131</v>
      </c>
      <c r="B9793">
        <v>20250530</v>
      </c>
      <c r="C9793">
        <v>490114</v>
      </c>
      <c r="D9793" t="s">
        <v>6190</v>
      </c>
      <c r="E9793" t="s">
        <v>1035</v>
      </c>
      <c r="F9793">
        <v>648</v>
      </c>
      <c r="G9793">
        <v>11049931</v>
      </c>
    </row>
    <row r="9794" spans="1:7">
      <c r="A9794" t="s">
        <v>131</v>
      </c>
      <c r="B9794">
        <v>20250530</v>
      </c>
      <c r="C9794">
        <v>490114</v>
      </c>
      <c r="D9794" t="s">
        <v>6190</v>
      </c>
      <c r="E9794" t="s">
        <v>1066</v>
      </c>
      <c r="F9794">
        <v>113</v>
      </c>
      <c r="G9794">
        <v>10630763</v>
      </c>
    </row>
    <row r="9795" spans="1:7">
      <c r="A9795" t="s">
        <v>131</v>
      </c>
      <c r="B9795">
        <v>20250530</v>
      </c>
      <c r="C9795">
        <v>490114</v>
      </c>
      <c r="D9795" t="s">
        <v>6190</v>
      </c>
      <c r="E9795" t="s">
        <v>1064</v>
      </c>
      <c r="F9795">
        <v>0</v>
      </c>
      <c r="G9795">
        <v>-771277</v>
      </c>
    </row>
    <row r="9796" spans="1:7">
      <c r="A9796" t="s">
        <v>131</v>
      </c>
      <c r="B9796">
        <v>20250530</v>
      </c>
      <c r="C9796">
        <v>490114</v>
      </c>
      <c r="D9796" t="s">
        <v>6190</v>
      </c>
      <c r="E9796" t="s">
        <v>1092</v>
      </c>
      <c r="F9796">
        <v>0</v>
      </c>
      <c r="G9796">
        <v>-17321958</v>
      </c>
    </row>
    <row r="9797" spans="1:7">
      <c r="A9797" t="s">
        <v>131</v>
      </c>
      <c r="B9797">
        <v>20250530</v>
      </c>
      <c r="C9797">
        <v>490114</v>
      </c>
      <c r="D9797" t="s">
        <v>6190</v>
      </c>
      <c r="E9797" t="s">
        <v>9048</v>
      </c>
      <c r="F9797">
        <v>46</v>
      </c>
      <c r="G9797">
        <v>2183775</v>
      </c>
    </row>
    <row r="9798" spans="1:7">
      <c r="A9798" t="s">
        <v>131</v>
      </c>
      <c r="B9798">
        <v>20250530</v>
      </c>
      <c r="C9798">
        <v>490114</v>
      </c>
      <c r="D9798" t="s">
        <v>6190</v>
      </c>
      <c r="E9798" t="s">
        <v>8342</v>
      </c>
      <c r="F9798">
        <v>113</v>
      </c>
      <c r="G9798">
        <v>49642824</v>
      </c>
    </row>
    <row r="9799" spans="1:7">
      <c r="A9799" t="s">
        <v>131</v>
      </c>
      <c r="B9799">
        <v>20250530</v>
      </c>
      <c r="C9799">
        <v>490114</v>
      </c>
      <c r="D9799" t="s">
        <v>6190</v>
      </c>
      <c r="E9799" t="s">
        <v>1124</v>
      </c>
      <c r="F9799">
        <v>15</v>
      </c>
      <c r="G9799">
        <v>-135327</v>
      </c>
    </row>
    <row r="9800" spans="1:7">
      <c r="A9800" t="s">
        <v>131</v>
      </c>
      <c r="B9800">
        <v>20250530</v>
      </c>
      <c r="C9800">
        <v>490114</v>
      </c>
      <c r="D9800" t="s">
        <v>6190</v>
      </c>
      <c r="E9800" t="s">
        <v>1186</v>
      </c>
      <c r="F9800">
        <v>183</v>
      </c>
      <c r="G9800">
        <v>24332462</v>
      </c>
    </row>
    <row r="9801" spans="1:7">
      <c r="A9801" t="s">
        <v>131</v>
      </c>
      <c r="B9801">
        <v>20250530</v>
      </c>
      <c r="C9801">
        <v>490114</v>
      </c>
      <c r="D9801" t="s">
        <v>6190</v>
      </c>
      <c r="E9801" t="s">
        <v>1582</v>
      </c>
      <c r="F9801">
        <v>183</v>
      </c>
      <c r="G9801">
        <v>-434971</v>
      </c>
    </row>
    <row r="9802" spans="1:7">
      <c r="A9802" t="s">
        <v>131</v>
      </c>
      <c r="B9802">
        <v>20250530</v>
      </c>
      <c r="C9802">
        <v>490114</v>
      </c>
      <c r="D9802" t="s">
        <v>6190</v>
      </c>
      <c r="E9802" t="s">
        <v>8333</v>
      </c>
      <c r="F9802">
        <v>3</v>
      </c>
      <c r="G9802">
        <v>-270</v>
      </c>
    </row>
    <row r="9803" spans="1:7">
      <c r="A9803" t="s">
        <v>131</v>
      </c>
      <c r="B9803">
        <v>20250530</v>
      </c>
      <c r="C9803">
        <v>490114</v>
      </c>
      <c r="D9803" t="s">
        <v>6190</v>
      </c>
      <c r="E9803" t="s">
        <v>1583</v>
      </c>
      <c r="F9803">
        <v>3</v>
      </c>
      <c r="G9803">
        <v>-187457</v>
      </c>
    </row>
    <row r="9804" spans="1:7">
      <c r="A9804" t="s">
        <v>131</v>
      </c>
      <c r="B9804">
        <v>20250530</v>
      </c>
      <c r="C9804">
        <v>490114</v>
      </c>
      <c r="D9804" t="s">
        <v>6190</v>
      </c>
      <c r="E9804" t="s">
        <v>1207</v>
      </c>
      <c r="F9804">
        <v>0</v>
      </c>
      <c r="G9804">
        <v>-5603</v>
      </c>
    </row>
    <row r="9805" spans="1:7">
      <c r="A9805" t="s">
        <v>131</v>
      </c>
      <c r="B9805">
        <v>20250530</v>
      </c>
      <c r="C9805">
        <v>490114</v>
      </c>
      <c r="D9805" t="s">
        <v>6190</v>
      </c>
      <c r="E9805" t="s">
        <v>8358</v>
      </c>
      <c r="F9805">
        <v>0</v>
      </c>
      <c r="G9805">
        <v>-17692027</v>
      </c>
    </row>
    <row r="9806" spans="1:7">
      <c r="A9806" t="s">
        <v>131</v>
      </c>
      <c r="B9806">
        <v>20250531</v>
      </c>
      <c r="C9806">
        <v>490114</v>
      </c>
      <c r="D9806" t="s">
        <v>6190</v>
      </c>
      <c r="E9806" t="s">
        <v>1184</v>
      </c>
      <c r="F9806">
        <v>0</v>
      </c>
      <c r="G9806">
        <v>-339149</v>
      </c>
    </row>
    <row r="9807" spans="1:7">
      <c r="A9807" t="s">
        <v>131</v>
      </c>
      <c r="B9807">
        <v>20250531</v>
      </c>
      <c r="C9807">
        <v>490114</v>
      </c>
      <c r="D9807" t="s">
        <v>6190</v>
      </c>
      <c r="E9807" t="s">
        <v>1581</v>
      </c>
      <c r="F9807">
        <v>85</v>
      </c>
      <c r="G9807">
        <v>-22076068</v>
      </c>
    </row>
    <row r="9808" spans="1:7">
      <c r="A9808" t="s">
        <v>131</v>
      </c>
      <c r="B9808">
        <v>20250531</v>
      </c>
      <c r="C9808">
        <v>490114</v>
      </c>
      <c r="D9808" t="s">
        <v>6190</v>
      </c>
      <c r="E9808" t="s">
        <v>1085</v>
      </c>
      <c r="F9808">
        <v>0</v>
      </c>
      <c r="G9808">
        <v>-2339281</v>
      </c>
    </row>
    <row r="9809" spans="1:7">
      <c r="A9809" t="s">
        <v>131</v>
      </c>
      <c r="B9809">
        <v>20250531</v>
      </c>
      <c r="C9809">
        <v>490114</v>
      </c>
      <c r="D9809" t="s">
        <v>6190</v>
      </c>
      <c r="E9809" t="s">
        <v>1194</v>
      </c>
      <c r="F9809">
        <v>0</v>
      </c>
      <c r="G9809">
        <v>-57958481</v>
      </c>
    </row>
    <row r="9810" spans="1:7">
      <c r="A9810" t="s">
        <v>131</v>
      </c>
      <c r="B9810">
        <v>20250531</v>
      </c>
      <c r="C9810">
        <v>490114</v>
      </c>
      <c r="D9810" t="s">
        <v>6190</v>
      </c>
      <c r="E9810" t="s">
        <v>1181</v>
      </c>
      <c r="F9810">
        <v>58</v>
      </c>
      <c r="G9810">
        <v>8910896</v>
      </c>
    </row>
    <row r="9811" spans="1:7">
      <c r="A9811" t="s">
        <v>131</v>
      </c>
      <c r="B9811">
        <v>20250531</v>
      </c>
      <c r="C9811">
        <v>490114</v>
      </c>
      <c r="D9811" t="s">
        <v>6190</v>
      </c>
      <c r="E9811" t="s">
        <v>1084</v>
      </c>
      <c r="F9811">
        <v>70</v>
      </c>
      <c r="G9811">
        <v>12598115</v>
      </c>
    </row>
    <row r="9812" spans="1:7">
      <c r="A9812" t="s">
        <v>131</v>
      </c>
      <c r="B9812">
        <v>20250531</v>
      </c>
      <c r="C9812">
        <v>490114</v>
      </c>
      <c r="D9812" t="s">
        <v>6190</v>
      </c>
      <c r="E9812" t="s">
        <v>1035</v>
      </c>
      <c r="F9812">
        <v>648</v>
      </c>
      <c r="G9812">
        <v>11050579</v>
      </c>
    </row>
    <row r="9813" spans="1:7">
      <c r="A9813" t="s">
        <v>131</v>
      </c>
      <c r="B9813">
        <v>20250531</v>
      </c>
      <c r="C9813">
        <v>490114</v>
      </c>
      <c r="D9813" t="s">
        <v>6190</v>
      </c>
      <c r="E9813" t="s">
        <v>1066</v>
      </c>
      <c r="F9813">
        <v>113</v>
      </c>
      <c r="G9813">
        <v>10630876</v>
      </c>
    </row>
    <row r="9814" spans="1:7">
      <c r="A9814" t="s">
        <v>131</v>
      </c>
      <c r="B9814">
        <v>20250531</v>
      </c>
      <c r="C9814">
        <v>490114</v>
      </c>
      <c r="D9814" t="s">
        <v>6190</v>
      </c>
      <c r="E9814" t="s">
        <v>1064</v>
      </c>
      <c r="F9814">
        <v>0</v>
      </c>
      <c r="G9814">
        <v>-771277</v>
      </c>
    </row>
    <row r="9815" spans="1:7">
      <c r="A9815" t="s">
        <v>131</v>
      </c>
      <c r="B9815">
        <v>20250531</v>
      </c>
      <c r="C9815">
        <v>490114</v>
      </c>
      <c r="D9815" t="s">
        <v>6190</v>
      </c>
      <c r="E9815" t="s">
        <v>1092</v>
      </c>
      <c r="F9815">
        <v>0</v>
      </c>
      <c r="G9815">
        <v>-17321958</v>
      </c>
    </row>
    <row r="9816" spans="1:7">
      <c r="A9816" t="s">
        <v>131</v>
      </c>
      <c r="B9816">
        <v>20250531</v>
      </c>
      <c r="C9816">
        <v>490114</v>
      </c>
      <c r="D9816" t="s">
        <v>6190</v>
      </c>
      <c r="E9816" t="s">
        <v>9048</v>
      </c>
      <c r="F9816">
        <v>46</v>
      </c>
      <c r="G9816">
        <v>2183821</v>
      </c>
    </row>
    <row r="9817" spans="1:7">
      <c r="A9817" t="s">
        <v>131</v>
      </c>
      <c r="B9817">
        <v>20250531</v>
      </c>
      <c r="C9817">
        <v>490114</v>
      </c>
      <c r="D9817" t="s">
        <v>6190</v>
      </c>
      <c r="E9817" t="s">
        <v>8342</v>
      </c>
      <c r="F9817">
        <v>113</v>
      </c>
      <c r="G9817">
        <v>49642937</v>
      </c>
    </row>
    <row r="9818" spans="1:7">
      <c r="A9818" t="s">
        <v>131</v>
      </c>
      <c r="B9818">
        <v>20250531</v>
      </c>
      <c r="C9818">
        <v>490114</v>
      </c>
      <c r="D9818" t="s">
        <v>6190</v>
      </c>
      <c r="E9818" t="s">
        <v>1124</v>
      </c>
      <c r="F9818">
        <v>15</v>
      </c>
      <c r="G9818">
        <v>-135312</v>
      </c>
    </row>
    <row r="9819" spans="1:7">
      <c r="A9819" t="s">
        <v>131</v>
      </c>
      <c r="B9819">
        <v>20250531</v>
      </c>
      <c r="C9819">
        <v>490114</v>
      </c>
      <c r="D9819" t="s">
        <v>6190</v>
      </c>
      <c r="E9819" t="s">
        <v>1186</v>
      </c>
      <c r="F9819">
        <v>183</v>
      </c>
      <c r="G9819">
        <v>24332645</v>
      </c>
    </row>
    <row r="9820" spans="1:7">
      <c r="A9820" t="s">
        <v>131</v>
      </c>
      <c r="B9820">
        <v>20250531</v>
      </c>
      <c r="C9820">
        <v>490114</v>
      </c>
      <c r="D9820" t="s">
        <v>6190</v>
      </c>
      <c r="E9820" t="s">
        <v>1582</v>
      </c>
      <c r="F9820">
        <v>183</v>
      </c>
      <c r="G9820">
        <v>-434788</v>
      </c>
    </row>
    <row r="9821" spans="1:7">
      <c r="A9821" t="s">
        <v>131</v>
      </c>
      <c r="B9821">
        <v>20250531</v>
      </c>
      <c r="C9821">
        <v>490114</v>
      </c>
      <c r="D9821" t="s">
        <v>6190</v>
      </c>
      <c r="E9821" t="s">
        <v>8333</v>
      </c>
      <c r="F9821">
        <v>3</v>
      </c>
      <c r="G9821">
        <v>-267</v>
      </c>
    </row>
    <row r="9822" spans="1:7">
      <c r="A9822" t="s">
        <v>131</v>
      </c>
      <c r="B9822">
        <v>20250531</v>
      </c>
      <c r="C9822">
        <v>490114</v>
      </c>
      <c r="D9822" t="s">
        <v>6190</v>
      </c>
      <c r="E9822" t="s">
        <v>1583</v>
      </c>
      <c r="F9822">
        <v>3</v>
      </c>
      <c r="G9822">
        <v>-187454</v>
      </c>
    </row>
    <row r="9823" spans="1:7">
      <c r="A9823" t="s">
        <v>131</v>
      </c>
      <c r="B9823">
        <v>20250531</v>
      </c>
      <c r="C9823">
        <v>490114</v>
      </c>
      <c r="D9823" t="s">
        <v>6190</v>
      </c>
      <c r="E9823" t="s">
        <v>1207</v>
      </c>
      <c r="F9823">
        <v>0</v>
      </c>
      <c r="G9823">
        <v>-5603</v>
      </c>
    </row>
    <row r="9824" spans="1:7">
      <c r="A9824" t="s">
        <v>131</v>
      </c>
      <c r="B9824">
        <v>20250531</v>
      </c>
      <c r="C9824">
        <v>490114</v>
      </c>
      <c r="D9824" t="s">
        <v>6190</v>
      </c>
      <c r="E9824" t="s">
        <v>8358</v>
      </c>
      <c r="F9824">
        <v>0</v>
      </c>
      <c r="G9824">
        <v>-17692027</v>
      </c>
    </row>
    <row r="9825" spans="1:7">
      <c r="A9825" t="s">
        <v>131</v>
      </c>
      <c r="B9825">
        <v>20250601</v>
      </c>
      <c r="C9825">
        <v>490114</v>
      </c>
      <c r="D9825" t="s">
        <v>6190</v>
      </c>
      <c r="E9825" t="s">
        <v>1184</v>
      </c>
      <c r="F9825">
        <v>0</v>
      </c>
      <c r="G9825">
        <v>-339149</v>
      </c>
    </row>
    <row r="9826" spans="1:7">
      <c r="A9826" t="s">
        <v>131</v>
      </c>
      <c r="B9826">
        <v>20250601</v>
      </c>
      <c r="C9826">
        <v>490114</v>
      </c>
      <c r="D9826" t="s">
        <v>6190</v>
      </c>
      <c r="E9826" t="s">
        <v>1581</v>
      </c>
      <c r="F9826">
        <v>85</v>
      </c>
      <c r="G9826">
        <v>-22075983</v>
      </c>
    </row>
    <row r="9827" spans="1:7">
      <c r="A9827" t="s">
        <v>131</v>
      </c>
      <c r="B9827">
        <v>20250601</v>
      </c>
      <c r="C9827">
        <v>490114</v>
      </c>
      <c r="D9827" t="s">
        <v>6190</v>
      </c>
      <c r="E9827" t="s">
        <v>1085</v>
      </c>
      <c r="F9827">
        <v>0</v>
      </c>
      <c r="G9827">
        <v>-2339281</v>
      </c>
    </row>
    <row r="9828" spans="1:7">
      <c r="A9828" t="s">
        <v>131</v>
      </c>
      <c r="B9828">
        <v>20250601</v>
      </c>
      <c r="C9828">
        <v>490114</v>
      </c>
      <c r="D9828" t="s">
        <v>6190</v>
      </c>
      <c r="E9828" t="s">
        <v>1194</v>
      </c>
      <c r="F9828">
        <v>0</v>
      </c>
      <c r="G9828">
        <v>-57958481</v>
      </c>
    </row>
    <row r="9829" spans="1:7">
      <c r="A9829" t="s">
        <v>131</v>
      </c>
      <c r="B9829">
        <v>20250601</v>
      </c>
      <c r="C9829">
        <v>490114</v>
      </c>
      <c r="D9829" t="s">
        <v>6190</v>
      </c>
      <c r="E9829" t="s">
        <v>1181</v>
      </c>
      <c r="F9829">
        <v>58</v>
      </c>
      <c r="G9829">
        <v>8910954</v>
      </c>
    </row>
    <row r="9830" spans="1:7">
      <c r="A9830" t="s">
        <v>131</v>
      </c>
      <c r="B9830">
        <v>20250601</v>
      </c>
      <c r="C9830">
        <v>490114</v>
      </c>
      <c r="D9830" t="s">
        <v>6190</v>
      </c>
      <c r="E9830" t="s">
        <v>1084</v>
      </c>
      <c r="F9830">
        <v>70</v>
      </c>
      <c r="G9830">
        <v>12598185</v>
      </c>
    </row>
    <row r="9831" spans="1:7">
      <c r="A9831" t="s">
        <v>131</v>
      </c>
      <c r="B9831">
        <v>20250601</v>
      </c>
      <c r="C9831">
        <v>490114</v>
      </c>
      <c r="D9831" t="s">
        <v>6190</v>
      </c>
      <c r="E9831" t="s">
        <v>1035</v>
      </c>
      <c r="F9831">
        <v>648</v>
      </c>
      <c r="G9831">
        <v>11051227</v>
      </c>
    </row>
    <row r="9832" spans="1:7">
      <c r="A9832" t="s">
        <v>131</v>
      </c>
      <c r="B9832">
        <v>20250601</v>
      </c>
      <c r="C9832">
        <v>490114</v>
      </c>
      <c r="D9832" t="s">
        <v>6190</v>
      </c>
      <c r="E9832" t="s">
        <v>1066</v>
      </c>
      <c r="F9832">
        <v>113</v>
      </c>
      <c r="G9832">
        <v>10630989</v>
      </c>
    </row>
    <row r="9833" spans="1:7">
      <c r="A9833" t="s">
        <v>131</v>
      </c>
      <c r="B9833">
        <v>20250601</v>
      </c>
      <c r="C9833">
        <v>490114</v>
      </c>
      <c r="D9833" t="s">
        <v>6190</v>
      </c>
      <c r="E9833" t="s">
        <v>1064</v>
      </c>
      <c r="F9833">
        <v>0</v>
      </c>
      <c r="G9833">
        <v>-771277</v>
      </c>
    </row>
    <row r="9834" spans="1:7">
      <c r="A9834" t="s">
        <v>131</v>
      </c>
      <c r="B9834">
        <v>20250601</v>
      </c>
      <c r="C9834">
        <v>490114</v>
      </c>
      <c r="D9834" t="s">
        <v>6190</v>
      </c>
      <c r="E9834" t="s">
        <v>1092</v>
      </c>
      <c r="F9834">
        <v>0</v>
      </c>
      <c r="G9834">
        <v>-17321958</v>
      </c>
    </row>
    <row r="9835" spans="1:7">
      <c r="A9835" t="s">
        <v>131</v>
      </c>
      <c r="B9835">
        <v>20250601</v>
      </c>
      <c r="C9835">
        <v>490114</v>
      </c>
      <c r="D9835" t="s">
        <v>6190</v>
      </c>
      <c r="E9835" t="s">
        <v>9048</v>
      </c>
      <c r="F9835">
        <v>46</v>
      </c>
      <c r="G9835">
        <v>2183867</v>
      </c>
    </row>
    <row r="9836" spans="1:7">
      <c r="A9836" t="s">
        <v>131</v>
      </c>
      <c r="B9836">
        <v>20250601</v>
      </c>
      <c r="C9836">
        <v>490114</v>
      </c>
      <c r="D9836" t="s">
        <v>6190</v>
      </c>
      <c r="E9836" t="s">
        <v>8342</v>
      </c>
      <c r="F9836">
        <v>113</v>
      </c>
      <c r="G9836">
        <v>49643050</v>
      </c>
    </row>
    <row r="9837" spans="1:7">
      <c r="A9837" t="s">
        <v>131</v>
      </c>
      <c r="B9837">
        <v>20250601</v>
      </c>
      <c r="C9837">
        <v>490114</v>
      </c>
      <c r="D9837" t="s">
        <v>6190</v>
      </c>
      <c r="E9837" t="s">
        <v>1124</v>
      </c>
      <c r="F9837">
        <v>15</v>
      </c>
      <c r="G9837">
        <v>-135297</v>
      </c>
    </row>
    <row r="9838" spans="1:7">
      <c r="A9838" t="s">
        <v>131</v>
      </c>
      <c r="B9838">
        <v>20250601</v>
      </c>
      <c r="C9838">
        <v>490114</v>
      </c>
      <c r="D9838" t="s">
        <v>6190</v>
      </c>
      <c r="E9838" t="s">
        <v>1186</v>
      </c>
      <c r="F9838">
        <v>183</v>
      </c>
      <c r="G9838">
        <v>24332828</v>
      </c>
    </row>
    <row r="9839" spans="1:7">
      <c r="A9839" t="s">
        <v>131</v>
      </c>
      <c r="B9839">
        <v>20250601</v>
      </c>
      <c r="C9839">
        <v>490114</v>
      </c>
      <c r="D9839" t="s">
        <v>6190</v>
      </c>
      <c r="E9839" t="s">
        <v>1582</v>
      </c>
      <c r="F9839">
        <v>183</v>
      </c>
      <c r="G9839">
        <v>-434605</v>
      </c>
    </row>
    <row r="9840" spans="1:7">
      <c r="A9840" t="s">
        <v>131</v>
      </c>
      <c r="B9840">
        <v>20250601</v>
      </c>
      <c r="C9840">
        <v>490114</v>
      </c>
      <c r="D9840" t="s">
        <v>6190</v>
      </c>
      <c r="E9840" t="s">
        <v>8333</v>
      </c>
      <c r="F9840">
        <v>3</v>
      </c>
      <c r="G9840">
        <v>-264</v>
      </c>
    </row>
    <row r="9841" spans="1:7">
      <c r="A9841" t="s">
        <v>131</v>
      </c>
      <c r="B9841">
        <v>20250601</v>
      </c>
      <c r="C9841">
        <v>490114</v>
      </c>
      <c r="D9841" t="s">
        <v>6190</v>
      </c>
      <c r="E9841" t="s">
        <v>1583</v>
      </c>
      <c r="F9841">
        <v>3</v>
      </c>
      <c r="G9841">
        <v>-187451</v>
      </c>
    </row>
    <row r="9842" spans="1:7">
      <c r="A9842" t="s">
        <v>131</v>
      </c>
      <c r="B9842">
        <v>20250601</v>
      </c>
      <c r="C9842">
        <v>490114</v>
      </c>
      <c r="D9842" t="s">
        <v>6190</v>
      </c>
      <c r="E9842" t="s">
        <v>1207</v>
      </c>
      <c r="F9842">
        <v>0</v>
      </c>
      <c r="G9842">
        <v>-5603</v>
      </c>
    </row>
    <row r="9843" spans="1:7">
      <c r="A9843" t="s">
        <v>131</v>
      </c>
      <c r="B9843">
        <v>20250601</v>
      </c>
      <c r="C9843">
        <v>490114</v>
      </c>
      <c r="D9843" t="s">
        <v>6190</v>
      </c>
      <c r="E9843" t="s">
        <v>8358</v>
      </c>
      <c r="F9843">
        <v>0</v>
      </c>
      <c r="G9843">
        <v>-17692027</v>
      </c>
    </row>
    <row r="9844" spans="1:7">
      <c r="A9844" t="s">
        <v>131</v>
      </c>
      <c r="B9844">
        <v>20250602</v>
      </c>
      <c r="C9844">
        <v>490114</v>
      </c>
      <c r="D9844" t="s">
        <v>6190</v>
      </c>
      <c r="E9844" t="s">
        <v>1184</v>
      </c>
      <c r="F9844">
        <v>0</v>
      </c>
      <c r="G9844">
        <v>-339149</v>
      </c>
    </row>
    <row r="9845" spans="1:7">
      <c r="A9845" t="s">
        <v>131</v>
      </c>
      <c r="B9845">
        <v>20250602</v>
      </c>
      <c r="C9845">
        <v>490114</v>
      </c>
      <c r="D9845" t="s">
        <v>6190</v>
      </c>
      <c r="E9845" t="s">
        <v>1581</v>
      </c>
      <c r="F9845">
        <v>82</v>
      </c>
      <c r="G9845">
        <v>-22075901</v>
      </c>
    </row>
    <row r="9846" spans="1:7">
      <c r="A9846" t="s">
        <v>131</v>
      </c>
      <c r="B9846">
        <v>20250602</v>
      </c>
      <c r="C9846">
        <v>490114</v>
      </c>
      <c r="D9846" t="s">
        <v>6190</v>
      </c>
      <c r="E9846" t="s">
        <v>1085</v>
      </c>
      <c r="F9846">
        <v>0</v>
      </c>
      <c r="G9846">
        <v>-2339281</v>
      </c>
    </row>
    <row r="9847" spans="1:7">
      <c r="A9847" t="s">
        <v>131</v>
      </c>
      <c r="B9847">
        <v>20250602</v>
      </c>
      <c r="C9847">
        <v>490114</v>
      </c>
      <c r="D9847" t="s">
        <v>6190</v>
      </c>
      <c r="E9847" t="s">
        <v>1194</v>
      </c>
      <c r="F9847">
        <v>0</v>
      </c>
      <c r="G9847">
        <v>-57958481</v>
      </c>
    </row>
    <row r="9848" spans="1:7">
      <c r="A9848" t="s">
        <v>131</v>
      </c>
      <c r="B9848">
        <v>20250602</v>
      </c>
      <c r="C9848">
        <v>490114</v>
      </c>
      <c r="D9848" t="s">
        <v>6190</v>
      </c>
      <c r="E9848" t="s">
        <v>1181</v>
      </c>
      <c r="F9848">
        <v>56</v>
      </c>
      <c r="G9848">
        <v>8911010</v>
      </c>
    </row>
    <row r="9849" spans="1:7">
      <c r="A9849" t="s">
        <v>131</v>
      </c>
      <c r="B9849">
        <v>20250602</v>
      </c>
      <c r="C9849">
        <v>490114</v>
      </c>
      <c r="D9849" t="s">
        <v>6190</v>
      </c>
      <c r="E9849" t="s">
        <v>1084</v>
      </c>
      <c r="F9849">
        <v>67</v>
      </c>
      <c r="G9849">
        <v>12598252</v>
      </c>
    </row>
    <row r="9850" spans="1:7">
      <c r="A9850" t="s">
        <v>131</v>
      </c>
      <c r="B9850">
        <v>20250602</v>
      </c>
      <c r="C9850">
        <v>490114</v>
      </c>
      <c r="D9850" t="s">
        <v>6190</v>
      </c>
      <c r="E9850" t="s">
        <v>1035</v>
      </c>
      <c r="F9850">
        <v>627</v>
      </c>
      <c r="G9850">
        <v>11051854</v>
      </c>
    </row>
    <row r="9851" spans="1:7">
      <c r="A9851" t="s">
        <v>131</v>
      </c>
      <c r="B9851">
        <v>20250602</v>
      </c>
      <c r="C9851">
        <v>490114</v>
      </c>
      <c r="D9851" t="s">
        <v>6190</v>
      </c>
      <c r="E9851" t="s">
        <v>1066</v>
      </c>
      <c r="F9851">
        <v>109</v>
      </c>
      <c r="G9851">
        <v>10631098</v>
      </c>
    </row>
    <row r="9852" spans="1:7">
      <c r="A9852" t="s">
        <v>131</v>
      </c>
      <c r="B9852">
        <v>20250602</v>
      </c>
      <c r="C9852">
        <v>490114</v>
      </c>
      <c r="D9852" t="s">
        <v>6190</v>
      </c>
      <c r="E9852" t="s">
        <v>1064</v>
      </c>
      <c r="F9852">
        <v>0</v>
      </c>
      <c r="G9852">
        <v>-771277</v>
      </c>
    </row>
    <row r="9853" spans="1:7">
      <c r="A9853" t="s">
        <v>131</v>
      </c>
      <c r="B9853">
        <v>20250602</v>
      </c>
      <c r="C9853">
        <v>490114</v>
      </c>
      <c r="D9853" t="s">
        <v>6190</v>
      </c>
      <c r="E9853" t="s">
        <v>1092</v>
      </c>
      <c r="F9853">
        <v>0</v>
      </c>
      <c r="G9853">
        <v>-17321958</v>
      </c>
    </row>
    <row r="9854" spans="1:7">
      <c r="A9854" t="s">
        <v>131</v>
      </c>
      <c r="B9854">
        <v>20250602</v>
      </c>
      <c r="C9854">
        <v>490114</v>
      </c>
      <c r="D9854" t="s">
        <v>6190</v>
      </c>
      <c r="E9854" t="s">
        <v>9048</v>
      </c>
      <c r="F9854">
        <v>45</v>
      </c>
      <c r="G9854">
        <v>2183912</v>
      </c>
    </row>
    <row r="9855" spans="1:7">
      <c r="A9855" t="s">
        <v>131</v>
      </c>
      <c r="B9855">
        <v>20250602</v>
      </c>
      <c r="C9855">
        <v>490114</v>
      </c>
      <c r="D9855" t="s">
        <v>6190</v>
      </c>
      <c r="E9855" t="s">
        <v>8342</v>
      </c>
      <c r="F9855">
        <v>109</v>
      </c>
      <c r="G9855">
        <v>49643159</v>
      </c>
    </row>
    <row r="9856" spans="1:7">
      <c r="A9856" t="s">
        <v>131</v>
      </c>
      <c r="B9856">
        <v>20250602</v>
      </c>
      <c r="C9856">
        <v>490114</v>
      </c>
      <c r="D9856" t="s">
        <v>6190</v>
      </c>
      <c r="E9856" t="s">
        <v>1124</v>
      </c>
      <c r="F9856">
        <v>15</v>
      </c>
      <c r="G9856">
        <v>-135282</v>
      </c>
    </row>
    <row r="9857" spans="1:7">
      <c r="A9857" t="s">
        <v>131</v>
      </c>
      <c r="B9857">
        <v>20250602</v>
      </c>
      <c r="C9857">
        <v>490114</v>
      </c>
      <c r="D9857" t="s">
        <v>6190</v>
      </c>
      <c r="E9857" t="s">
        <v>1186</v>
      </c>
      <c r="F9857">
        <v>176</v>
      </c>
      <c r="G9857">
        <v>24333004</v>
      </c>
    </row>
    <row r="9858" spans="1:7">
      <c r="A9858" t="s">
        <v>131</v>
      </c>
      <c r="B9858">
        <v>20250602</v>
      </c>
      <c r="C9858">
        <v>490114</v>
      </c>
      <c r="D9858" t="s">
        <v>6190</v>
      </c>
      <c r="E9858" t="s">
        <v>1582</v>
      </c>
      <c r="F9858">
        <v>176</v>
      </c>
      <c r="G9858">
        <v>-434429</v>
      </c>
    </row>
    <row r="9859" spans="1:7">
      <c r="A9859" t="s">
        <v>131</v>
      </c>
      <c r="B9859">
        <v>20250602</v>
      </c>
      <c r="C9859">
        <v>490114</v>
      </c>
      <c r="D9859" t="s">
        <v>6190</v>
      </c>
      <c r="E9859" t="s">
        <v>8333</v>
      </c>
      <c r="F9859">
        <v>3</v>
      </c>
      <c r="G9859">
        <v>-261</v>
      </c>
    </row>
    <row r="9860" spans="1:7">
      <c r="A9860" t="s">
        <v>131</v>
      </c>
      <c r="B9860">
        <v>20250602</v>
      </c>
      <c r="C9860">
        <v>490114</v>
      </c>
      <c r="D9860" t="s">
        <v>6190</v>
      </c>
      <c r="E9860" t="s">
        <v>1583</v>
      </c>
      <c r="F9860">
        <v>3</v>
      </c>
      <c r="G9860">
        <v>-187448</v>
      </c>
    </row>
    <row r="9861" spans="1:7">
      <c r="A9861" t="s">
        <v>131</v>
      </c>
      <c r="B9861">
        <v>20250602</v>
      </c>
      <c r="C9861">
        <v>490114</v>
      </c>
      <c r="D9861" t="s">
        <v>6190</v>
      </c>
      <c r="E9861" t="s">
        <v>1207</v>
      </c>
      <c r="F9861">
        <v>0</v>
      </c>
      <c r="G9861">
        <v>-5603</v>
      </c>
    </row>
    <row r="9862" spans="1:7">
      <c r="A9862" t="s">
        <v>131</v>
      </c>
      <c r="B9862">
        <v>20250602</v>
      </c>
      <c r="C9862">
        <v>490114</v>
      </c>
      <c r="D9862" t="s">
        <v>6190</v>
      </c>
      <c r="E9862" t="s">
        <v>8358</v>
      </c>
      <c r="F9862">
        <v>0</v>
      </c>
      <c r="G9862">
        <v>-17692027</v>
      </c>
    </row>
    <row r="9863" spans="1:7">
      <c r="A9863" t="s">
        <v>131</v>
      </c>
      <c r="B9863">
        <v>20250603</v>
      </c>
      <c r="C9863">
        <v>490114</v>
      </c>
      <c r="D9863" t="s">
        <v>6190</v>
      </c>
      <c r="E9863" t="s">
        <v>1184</v>
      </c>
      <c r="F9863">
        <v>0</v>
      </c>
      <c r="G9863">
        <v>-339149</v>
      </c>
    </row>
    <row r="9864" spans="1:7">
      <c r="A9864" t="s">
        <v>131</v>
      </c>
      <c r="B9864">
        <v>20250603</v>
      </c>
      <c r="C9864">
        <v>490114</v>
      </c>
      <c r="D9864" t="s">
        <v>6190</v>
      </c>
      <c r="E9864" t="s">
        <v>1581</v>
      </c>
      <c r="F9864">
        <v>82</v>
      </c>
      <c r="G9864">
        <v>-22075819</v>
      </c>
    </row>
    <row r="9865" spans="1:7">
      <c r="A9865" t="s">
        <v>131</v>
      </c>
      <c r="B9865">
        <v>20250603</v>
      </c>
      <c r="C9865">
        <v>490114</v>
      </c>
      <c r="D9865" t="s">
        <v>6190</v>
      </c>
      <c r="E9865" t="s">
        <v>1085</v>
      </c>
      <c r="F9865">
        <v>0</v>
      </c>
      <c r="G9865">
        <v>-2339281</v>
      </c>
    </row>
    <row r="9866" spans="1:7">
      <c r="A9866" t="s">
        <v>131</v>
      </c>
      <c r="B9866">
        <v>20250603</v>
      </c>
      <c r="C9866">
        <v>490114</v>
      </c>
      <c r="D9866" t="s">
        <v>6190</v>
      </c>
      <c r="E9866" t="s">
        <v>1194</v>
      </c>
      <c r="F9866">
        <v>0</v>
      </c>
      <c r="G9866">
        <v>-57958481</v>
      </c>
    </row>
    <row r="9867" spans="1:7">
      <c r="A9867" t="s">
        <v>131</v>
      </c>
      <c r="B9867">
        <v>20250603</v>
      </c>
      <c r="C9867">
        <v>490114</v>
      </c>
      <c r="D9867" t="s">
        <v>6190</v>
      </c>
      <c r="E9867" t="s">
        <v>1181</v>
      </c>
      <c r="F9867">
        <v>56</v>
      </c>
      <c r="G9867">
        <v>8911066</v>
      </c>
    </row>
    <row r="9868" spans="1:7">
      <c r="A9868" t="s">
        <v>131</v>
      </c>
      <c r="B9868">
        <v>20250603</v>
      </c>
      <c r="C9868">
        <v>490114</v>
      </c>
      <c r="D9868" t="s">
        <v>6190</v>
      </c>
      <c r="E9868" t="s">
        <v>1084</v>
      </c>
      <c r="F9868">
        <v>67</v>
      </c>
      <c r="G9868">
        <v>12598319</v>
      </c>
    </row>
    <row r="9869" spans="1:7">
      <c r="A9869" t="s">
        <v>131</v>
      </c>
      <c r="B9869">
        <v>20250603</v>
      </c>
      <c r="C9869">
        <v>490114</v>
      </c>
      <c r="D9869" t="s">
        <v>6190</v>
      </c>
      <c r="E9869" t="s">
        <v>1035</v>
      </c>
      <c r="F9869">
        <v>627</v>
      </c>
      <c r="G9869">
        <v>11052481</v>
      </c>
    </row>
    <row r="9870" spans="1:7">
      <c r="A9870" t="s">
        <v>131</v>
      </c>
      <c r="B9870">
        <v>20250603</v>
      </c>
      <c r="C9870">
        <v>490114</v>
      </c>
      <c r="D9870" t="s">
        <v>6190</v>
      </c>
      <c r="E9870" t="s">
        <v>1066</v>
      </c>
      <c r="F9870">
        <v>109</v>
      </c>
      <c r="G9870">
        <v>10631207</v>
      </c>
    </row>
    <row r="9871" spans="1:7">
      <c r="A9871" t="s">
        <v>131</v>
      </c>
      <c r="B9871">
        <v>20250603</v>
      </c>
      <c r="C9871">
        <v>490114</v>
      </c>
      <c r="D9871" t="s">
        <v>6190</v>
      </c>
      <c r="E9871" t="s">
        <v>1064</v>
      </c>
      <c r="F9871">
        <v>0</v>
      </c>
      <c r="G9871">
        <v>-771277</v>
      </c>
    </row>
    <row r="9872" spans="1:7">
      <c r="A9872" t="s">
        <v>131</v>
      </c>
      <c r="B9872">
        <v>20250603</v>
      </c>
      <c r="C9872">
        <v>490114</v>
      </c>
      <c r="D9872" t="s">
        <v>6190</v>
      </c>
      <c r="E9872" t="s">
        <v>1092</v>
      </c>
      <c r="F9872">
        <v>0</v>
      </c>
      <c r="G9872">
        <v>-17321958</v>
      </c>
    </row>
    <row r="9873" spans="1:7">
      <c r="A9873" t="s">
        <v>131</v>
      </c>
      <c r="B9873">
        <v>20250603</v>
      </c>
      <c r="C9873">
        <v>490114</v>
      </c>
      <c r="D9873" t="s">
        <v>6190</v>
      </c>
      <c r="E9873" t="s">
        <v>9048</v>
      </c>
      <c r="F9873">
        <v>45</v>
      </c>
      <c r="G9873">
        <v>2183957</v>
      </c>
    </row>
    <row r="9874" spans="1:7">
      <c r="A9874" t="s">
        <v>131</v>
      </c>
      <c r="B9874">
        <v>20250603</v>
      </c>
      <c r="C9874">
        <v>490114</v>
      </c>
      <c r="D9874" t="s">
        <v>6190</v>
      </c>
      <c r="E9874" t="s">
        <v>8342</v>
      </c>
      <c r="F9874">
        <v>109</v>
      </c>
      <c r="G9874">
        <v>49643268</v>
      </c>
    </row>
    <row r="9875" spans="1:7">
      <c r="A9875" t="s">
        <v>131</v>
      </c>
      <c r="B9875">
        <v>20250603</v>
      </c>
      <c r="C9875">
        <v>490114</v>
      </c>
      <c r="D9875" t="s">
        <v>6190</v>
      </c>
      <c r="E9875" t="s">
        <v>1124</v>
      </c>
      <c r="F9875">
        <v>15</v>
      </c>
      <c r="G9875">
        <v>-135267</v>
      </c>
    </row>
    <row r="9876" spans="1:7">
      <c r="A9876" t="s">
        <v>131</v>
      </c>
      <c r="B9876">
        <v>20250603</v>
      </c>
      <c r="C9876">
        <v>490114</v>
      </c>
      <c r="D9876" t="s">
        <v>6190</v>
      </c>
      <c r="E9876" t="s">
        <v>1186</v>
      </c>
      <c r="F9876">
        <v>176</v>
      </c>
      <c r="G9876">
        <v>24333180</v>
      </c>
    </row>
    <row r="9877" spans="1:7">
      <c r="A9877" t="s">
        <v>131</v>
      </c>
      <c r="B9877">
        <v>20250603</v>
      </c>
      <c r="C9877">
        <v>490114</v>
      </c>
      <c r="D9877" t="s">
        <v>6190</v>
      </c>
      <c r="E9877" t="s">
        <v>1582</v>
      </c>
      <c r="F9877">
        <v>176</v>
      </c>
      <c r="G9877">
        <v>-434253</v>
      </c>
    </row>
    <row r="9878" spans="1:7">
      <c r="A9878" t="s">
        <v>131</v>
      </c>
      <c r="B9878">
        <v>20250603</v>
      </c>
      <c r="C9878">
        <v>490114</v>
      </c>
      <c r="D9878" t="s">
        <v>6190</v>
      </c>
      <c r="E9878" t="s">
        <v>8333</v>
      </c>
      <c r="F9878">
        <v>3</v>
      </c>
      <c r="G9878">
        <v>-258</v>
      </c>
    </row>
    <row r="9879" spans="1:7">
      <c r="A9879" t="s">
        <v>131</v>
      </c>
      <c r="B9879">
        <v>20250603</v>
      </c>
      <c r="C9879">
        <v>490114</v>
      </c>
      <c r="D9879" t="s">
        <v>6190</v>
      </c>
      <c r="E9879" t="s">
        <v>1583</v>
      </c>
      <c r="F9879">
        <v>3</v>
      </c>
      <c r="G9879">
        <v>-187445</v>
      </c>
    </row>
    <row r="9880" spans="1:7">
      <c r="A9880" t="s">
        <v>131</v>
      </c>
      <c r="B9880">
        <v>20250603</v>
      </c>
      <c r="C9880">
        <v>490114</v>
      </c>
      <c r="D9880" t="s">
        <v>6190</v>
      </c>
      <c r="E9880" t="s">
        <v>1207</v>
      </c>
      <c r="F9880">
        <v>0</v>
      </c>
      <c r="G9880">
        <v>-5603</v>
      </c>
    </row>
    <row r="9881" spans="1:7">
      <c r="A9881" t="s">
        <v>131</v>
      </c>
      <c r="B9881">
        <v>20250603</v>
      </c>
      <c r="C9881">
        <v>490114</v>
      </c>
      <c r="D9881" t="s">
        <v>6190</v>
      </c>
      <c r="E9881" t="s">
        <v>8358</v>
      </c>
      <c r="F9881">
        <v>0</v>
      </c>
      <c r="G9881">
        <v>-17692027</v>
      </c>
    </row>
    <row r="9882" spans="1:7">
      <c r="A9882" t="s">
        <v>131</v>
      </c>
      <c r="B9882">
        <v>20250604</v>
      </c>
      <c r="C9882">
        <v>490114</v>
      </c>
      <c r="D9882" t="s">
        <v>6190</v>
      </c>
      <c r="E9882" t="s">
        <v>1184</v>
      </c>
      <c r="F9882">
        <v>0</v>
      </c>
      <c r="G9882">
        <v>-339149</v>
      </c>
    </row>
    <row r="9883" spans="1:7">
      <c r="A9883" t="s">
        <v>131</v>
      </c>
      <c r="B9883">
        <v>20250604</v>
      </c>
      <c r="C9883">
        <v>490114</v>
      </c>
      <c r="D9883" t="s">
        <v>6190</v>
      </c>
      <c r="E9883" t="s">
        <v>1581</v>
      </c>
      <c r="F9883">
        <v>87</v>
      </c>
      <c r="G9883">
        <v>-22075732</v>
      </c>
    </row>
    <row r="9884" spans="1:7">
      <c r="A9884" t="s">
        <v>131</v>
      </c>
      <c r="B9884">
        <v>20250604</v>
      </c>
      <c r="C9884">
        <v>490114</v>
      </c>
      <c r="D9884" t="s">
        <v>6190</v>
      </c>
      <c r="E9884" t="s">
        <v>1085</v>
      </c>
      <c r="F9884">
        <v>0</v>
      </c>
      <c r="G9884">
        <v>-2339281</v>
      </c>
    </row>
    <row r="9885" spans="1:7">
      <c r="A9885" t="s">
        <v>131</v>
      </c>
      <c r="B9885">
        <v>20250604</v>
      </c>
      <c r="C9885">
        <v>490114</v>
      </c>
      <c r="D9885" t="s">
        <v>6190</v>
      </c>
      <c r="E9885" t="s">
        <v>1194</v>
      </c>
      <c r="F9885">
        <v>0</v>
      </c>
      <c r="G9885">
        <v>-57958481</v>
      </c>
    </row>
    <row r="9886" spans="1:7">
      <c r="A9886" t="s">
        <v>131</v>
      </c>
      <c r="B9886">
        <v>20250604</v>
      </c>
      <c r="C9886">
        <v>490114</v>
      </c>
      <c r="D9886" t="s">
        <v>6190</v>
      </c>
      <c r="E9886" t="s">
        <v>1181</v>
      </c>
      <c r="F9886">
        <v>59</v>
      </c>
      <c r="G9886">
        <v>8911125</v>
      </c>
    </row>
    <row r="9887" spans="1:7">
      <c r="A9887" t="s">
        <v>131</v>
      </c>
      <c r="B9887">
        <v>20250604</v>
      </c>
      <c r="C9887">
        <v>490114</v>
      </c>
      <c r="D9887" t="s">
        <v>6190</v>
      </c>
      <c r="E9887" t="s">
        <v>1084</v>
      </c>
      <c r="F9887">
        <v>71</v>
      </c>
      <c r="G9887">
        <v>12598390</v>
      </c>
    </row>
    <row r="9888" spans="1:7">
      <c r="A9888" t="s">
        <v>131</v>
      </c>
      <c r="B9888">
        <v>20250604</v>
      </c>
      <c r="C9888">
        <v>490114</v>
      </c>
      <c r="D9888" t="s">
        <v>6190</v>
      </c>
      <c r="E9888" t="s">
        <v>1035</v>
      </c>
      <c r="F9888">
        <v>666</v>
      </c>
      <c r="G9888">
        <v>11053147</v>
      </c>
    </row>
    <row r="9889" spans="1:7">
      <c r="A9889" t="s">
        <v>131</v>
      </c>
      <c r="B9889">
        <v>20250604</v>
      </c>
      <c r="C9889">
        <v>490114</v>
      </c>
      <c r="D9889" t="s">
        <v>6190</v>
      </c>
      <c r="E9889" t="s">
        <v>1066</v>
      </c>
      <c r="F9889">
        <v>115</v>
      </c>
      <c r="G9889">
        <v>10631322</v>
      </c>
    </row>
    <row r="9890" spans="1:7">
      <c r="A9890" t="s">
        <v>131</v>
      </c>
      <c r="B9890">
        <v>20250604</v>
      </c>
      <c r="C9890">
        <v>490114</v>
      </c>
      <c r="D9890" t="s">
        <v>6190</v>
      </c>
      <c r="E9890" t="s">
        <v>1064</v>
      </c>
      <c r="F9890">
        <v>0</v>
      </c>
      <c r="G9890">
        <v>-771277</v>
      </c>
    </row>
    <row r="9891" spans="1:7">
      <c r="A9891" t="s">
        <v>131</v>
      </c>
      <c r="B9891">
        <v>20250604</v>
      </c>
      <c r="C9891">
        <v>490114</v>
      </c>
      <c r="D9891" t="s">
        <v>6190</v>
      </c>
      <c r="E9891" t="s">
        <v>1092</v>
      </c>
      <c r="F9891">
        <v>0</v>
      </c>
      <c r="G9891">
        <v>-17321958</v>
      </c>
    </row>
    <row r="9892" spans="1:7">
      <c r="A9892" t="s">
        <v>131</v>
      </c>
      <c r="B9892">
        <v>20250604</v>
      </c>
      <c r="C9892">
        <v>490114</v>
      </c>
      <c r="D9892" t="s">
        <v>6190</v>
      </c>
      <c r="E9892" t="s">
        <v>9048</v>
      </c>
      <c r="F9892">
        <v>47</v>
      </c>
      <c r="G9892">
        <v>2184004</v>
      </c>
    </row>
    <row r="9893" spans="1:7">
      <c r="A9893" t="s">
        <v>131</v>
      </c>
      <c r="B9893">
        <v>20250604</v>
      </c>
      <c r="C9893">
        <v>490114</v>
      </c>
      <c r="D9893" t="s">
        <v>6190</v>
      </c>
      <c r="E9893" t="s">
        <v>8342</v>
      </c>
      <c r="F9893">
        <v>115</v>
      </c>
      <c r="G9893">
        <v>49643383</v>
      </c>
    </row>
    <row r="9894" spans="1:7">
      <c r="A9894" t="s">
        <v>131</v>
      </c>
      <c r="B9894">
        <v>20250604</v>
      </c>
      <c r="C9894">
        <v>490114</v>
      </c>
      <c r="D9894" t="s">
        <v>6190</v>
      </c>
      <c r="E9894" t="s">
        <v>1124</v>
      </c>
      <c r="F9894">
        <v>15</v>
      </c>
      <c r="G9894">
        <v>-135252</v>
      </c>
    </row>
    <row r="9895" spans="1:7">
      <c r="A9895" t="s">
        <v>131</v>
      </c>
      <c r="B9895">
        <v>20250604</v>
      </c>
      <c r="C9895">
        <v>490114</v>
      </c>
      <c r="D9895" t="s">
        <v>6190</v>
      </c>
      <c r="E9895" t="s">
        <v>1186</v>
      </c>
      <c r="F9895">
        <v>187</v>
      </c>
      <c r="G9895">
        <v>24333367</v>
      </c>
    </row>
    <row r="9896" spans="1:7">
      <c r="A9896" t="s">
        <v>131</v>
      </c>
      <c r="B9896">
        <v>20250604</v>
      </c>
      <c r="C9896">
        <v>490114</v>
      </c>
      <c r="D9896" t="s">
        <v>6190</v>
      </c>
      <c r="E9896" t="s">
        <v>1582</v>
      </c>
      <c r="F9896">
        <v>187</v>
      </c>
      <c r="G9896">
        <v>-434066</v>
      </c>
    </row>
    <row r="9897" spans="1:7">
      <c r="A9897" t="s">
        <v>131</v>
      </c>
      <c r="B9897">
        <v>20250604</v>
      </c>
      <c r="C9897">
        <v>490114</v>
      </c>
      <c r="D9897" t="s">
        <v>6190</v>
      </c>
      <c r="E9897" t="s">
        <v>8333</v>
      </c>
      <c r="F9897">
        <v>3</v>
      </c>
      <c r="G9897">
        <v>-255</v>
      </c>
    </row>
    <row r="9898" spans="1:7">
      <c r="A9898" t="s">
        <v>131</v>
      </c>
      <c r="B9898">
        <v>20250604</v>
      </c>
      <c r="C9898">
        <v>490114</v>
      </c>
      <c r="D9898" t="s">
        <v>6190</v>
      </c>
      <c r="E9898" t="s">
        <v>1583</v>
      </c>
      <c r="F9898">
        <v>3</v>
      </c>
      <c r="G9898">
        <v>-187442</v>
      </c>
    </row>
    <row r="9899" spans="1:7">
      <c r="A9899" t="s">
        <v>131</v>
      </c>
      <c r="B9899">
        <v>20250604</v>
      </c>
      <c r="C9899">
        <v>490114</v>
      </c>
      <c r="D9899" t="s">
        <v>6190</v>
      </c>
      <c r="E9899" t="s">
        <v>1207</v>
      </c>
      <c r="F9899">
        <v>0</v>
      </c>
      <c r="G9899">
        <v>-5603</v>
      </c>
    </row>
    <row r="9900" spans="1:7">
      <c r="A9900" t="s">
        <v>131</v>
      </c>
      <c r="B9900">
        <v>20250604</v>
      </c>
      <c r="C9900">
        <v>490114</v>
      </c>
      <c r="D9900" t="s">
        <v>6190</v>
      </c>
      <c r="E9900" t="s">
        <v>8358</v>
      </c>
      <c r="F9900">
        <v>0</v>
      </c>
      <c r="G9900">
        <v>-17692027</v>
      </c>
    </row>
    <row r="9901" spans="1:7">
      <c r="A9901" t="s">
        <v>131</v>
      </c>
      <c r="B9901">
        <v>20250605</v>
      </c>
      <c r="C9901">
        <v>490114</v>
      </c>
      <c r="D9901" t="s">
        <v>6190</v>
      </c>
      <c r="E9901" t="s">
        <v>1184</v>
      </c>
      <c r="F9901">
        <v>0</v>
      </c>
      <c r="G9901">
        <v>-339149</v>
      </c>
    </row>
    <row r="9902" spans="1:7">
      <c r="A9902" t="s">
        <v>131</v>
      </c>
      <c r="B9902">
        <v>20250605</v>
      </c>
      <c r="C9902">
        <v>490114</v>
      </c>
      <c r="D9902" t="s">
        <v>6190</v>
      </c>
      <c r="E9902" t="s">
        <v>1581</v>
      </c>
      <c r="F9902">
        <v>90</v>
      </c>
      <c r="G9902">
        <v>-22075642</v>
      </c>
    </row>
    <row r="9903" spans="1:7">
      <c r="A9903" t="s">
        <v>131</v>
      </c>
      <c r="B9903">
        <v>20250605</v>
      </c>
      <c r="C9903">
        <v>490114</v>
      </c>
      <c r="D9903" t="s">
        <v>6190</v>
      </c>
      <c r="E9903" t="s">
        <v>1085</v>
      </c>
      <c r="F9903">
        <v>0</v>
      </c>
      <c r="G9903">
        <v>-2339281</v>
      </c>
    </row>
    <row r="9904" spans="1:7">
      <c r="A9904" t="s">
        <v>131</v>
      </c>
      <c r="B9904">
        <v>20250605</v>
      </c>
      <c r="C9904">
        <v>490114</v>
      </c>
      <c r="D9904" t="s">
        <v>6190</v>
      </c>
      <c r="E9904" t="s">
        <v>1194</v>
      </c>
      <c r="F9904">
        <v>0</v>
      </c>
      <c r="G9904">
        <v>-57958481</v>
      </c>
    </row>
    <row r="9905" spans="1:7">
      <c r="A9905" t="s">
        <v>131</v>
      </c>
      <c r="B9905">
        <v>20250605</v>
      </c>
      <c r="C9905">
        <v>490114</v>
      </c>
      <c r="D9905" t="s">
        <v>6190</v>
      </c>
      <c r="E9905" t="s">
        <v>1181</v>
      </c>
      <c r="F9905">
        <v>61</v>
      </c>
      <c r="G9905">
        <v>8911186</v>
      </c>
    </row>
    <row r="9906" spans="1:7">
      <c r="A9906" t="s">
        <v>131</v>
      </c>
      <c r="B9906">
        <v>20250605</v>
      </c>
      <c r="C9906">
        <v>490114</v>
      </c>
      <c r="D9906" t="s">
        <v>6190</v>
      </c>
      <c r="E9906" t="s">
        <v>1084</v>
      </c>
      <c r="F9906">
        <v>74</v>
      </c>
      <c r="G9906">
        <v>12598464</v>
      </c>
    </row>
    <row r="9907" spans="1:7">
      <c r="A9907" t="s">
        <v>131</v>
      </c>
      <c r="B9907">
        <v>20250605</v>
      </c>
      <c r="C9907">
        <v>490114</v>
      </c>
      <c r="D9907" t="s">
        <v>6190</v>
      </c>
      <c r="E9907" t="s">
        <v>1035</v>
      </c>
      <c r="F9907">
        <v>686</v>
      </c>
      <c r="G9907">
        <v>11053833</v>
      </c>
    </row>
    <row r="9908" spans="1:7">
      <c r="A9908" t="s">
        <v>131</v>
      </c>
      <c r="B9908">
        <v>20250605</v>
      </c>
      <c r="C9908">
        <v>490114</v>
      </c>
      <c r="D9908" t="s">
        <v>6190</v>
      </c>
      <c r="E9908" t="s">
        <v>1066</v>
      </c>
      <c r="F9908">
        <v>119</v>
      </c>
      <c r="G9908">
        <v>10631441</v>
      </c>
    </row>
    <row r="9909" spans="1:7">
      <c r="A9909" t="s">
        <v>131</v>
      </c>
      <c r="B9909">
        <v>20250605</v>
      </c>
      <c r="C9909">
        <v>490114</v>
      </c>
      <c r="D9909" t="s">
        <v>6190</v>
      </c>
      <c r="E9909" t="s">
        <v>1064</v>
      </c>
      <c r="F9909">
        <v>0</v>
      </c>
      <c r="G9909">
        <v>-771277</v>
      </c>
    </row>
    <row r="9910" spans="1:7">
      <c r="A9910" t="s">
        <v>131</v>
      </c>
      <c r="B9910">
        <v>20250605</v>
      </c>
      <c r="C9910">
        <v>490114</v>
      </c>
      <c r="D9910" t="s">
        <v>6190</v>
      </c>
      <c r="E9910" t="s">
        <v>1092</v>
      </c>
      <c r="F9910">
        <v>0</v>
      </c>
      <c r="G9910">
        <v>-17321958</v>
      </c>
    </row>
    <row r="9911" spans="1:7">
      <c r="A9911" t="s">
        <v>131</v>
      </c>
      <c r="B9911">
        <v>20250605</v>
      </c>
      <c r="C9911">
        <v>490114</v>
      </c>
      <c r="D9911" t="s">
        <v>6190</v>
      </c>
      <c r="E9911" t="s">
        <v>9048</v>
      </c>
      <c r="F9911">
        <v>49</v>
      </c>
      <c r="G9911">
        <v>2184053</v>
      </c>
    </row>
    <row r="9912" spans="1:7">
      <c r="A9912" t="s">
        <v>131</v>
      </c>
      <c r="B9912">
        <v>20250605</v>
      </c>
      <c r="C9912">
        <v>490114</v>
      </c>
      <c r="D9912" t="s">
        <v>6190</v>
      </c>
      <c r="E9912" t="s">
        <v>8342</v>
      </c>
      <c r="F9912">
        <v>119</v>
      </c>
      <c r="G9912">
        <v>49643502</v>
      </c>
    </row>
    <row r="9913" spans="1:7">
      <c r="A9913" t="s">
        <v>131</v>
      </c>
      <c r="B9913">
        <v>20250605</v>
      </c>
      <c r="C9913">
        <v>490114</v>
      </c>
      <c r="D9913" t="s">
        <v>6190</v>
      </c>
      <c r="E9913" t="s">
        <v>1124</v>
      </c>
      <c r="F9913">
        <v>16</v>
      </c>
      <c r="G9913">
        <v>-135236</v>
      </c>
    </row>
    <row r="9914" spans="1:7">
      <c r="A9914" t="s">
        <v>131</v>
      </c>
      <c r="B9914">
        <v>20250605</v>
      </c>
      <c r="C9914">
        <v>490114</v>
      </c>
      <c r="D9914" t="s">
        <v>6190</v>
      </c>
      <c r="E9914" t="s">
        <v>1186</v>
      </c>
      <c r="F9914">
        <v>193</v>
      </c>
      <c r="G9914">
        <v>24333560</v>
      </c>
    </row>
    <row r="9915" spans="1:7">
      <c r="A9915" t="s">
        <v>131</v>
      </c>
      <c r="B9915">
        <v>20250605</v>
      </c>
      <c r="C9915">
        <v>490114</v>
      </c>
      <c r="D9915" t="s">
        <v>6190</v>
      </c>
      <c r="E9915" t="s">
        <v>1582</v>
      </c>
      <c r="F9915">
        <v>193</v>
      </c>
      <c r="G9915">
        <v>-433873</v>
      </c>
    </row>
    <row r="9916" spans="1:7">
      <c r="A9916" t="s">
        <v>131</v>
      </c>
      <c r="B9916">
        <v>20250605</v>
      </c>
      <c r="C9916">
        <v>490114</v>
      </c>
      <c r="D9916" t="s">
        <v>6190</v>
      </c>
      <c r="E9916" t="s">
        <v>8333</v>
      </c>
      <c r="F9916">
        <v>4</v>
      </c>
      <c r="G9916">
        <v>-251</v>
      </c>
    </row>
    <row r="9917" spans="1:7">
      <c r="A9917" t="s">
        <v>131</v>
      </c>
      <c r="B9917">
        <v>20250605</v>
      </c>
      <c r="C9917">
        <v>490114</v>
      </c>
      <c r="D9917" t="s">
        <v>6190</v>
      </c>
      <c r="E9917" t="s">
        <v>1583</v>
      </c>
      <c r="F9917">
        <v>4</v>
      </c>
      <c r="G9917">
        <v>-187438</v>
      </c>
    </row>
    <row r="9918" spans="1:7">
      <c r="A9918" t="s">
        <v>131</v>
      </c>
      <c r="B9918">
        <v>20250605</v>
      </c>
      <c r="C9918">
        <v>490114</v>
      </c>
      <c r="D9918" t="s">
        <v>6190</v>
      </c>
      <c r="E9918" t="s">
        <v>1207</v>
      </c>
      <c r="F9918">
        <v>0</v>
      </c>
      <c r="G9918">
        <v>-5603</v>
      </c>
    </row>
    <row r="9919" spans="1:7">
      <c r="A9919" t="s">
        <v>131</v>
      </c>
      <c r="B9919">
        <v>20250605</v>
      </c>
      <c r="C9919">
        <v>490114</v>
      </c>
      <c r="D9919" t="s">
        <v>6190</v>
      </c>
      <c r="E9919" t="s">
        <v>8358</v>
      </c>
      <c r="F9919">
        <v>0</v>
      </c>
      <c r="G9919">
        <v>-17692027</v>
      </c>
    </row>
    <row r="9920" spans="1:7">
      <c r="A9920" t="s">
        <v>131</v>
      </c>
      <c r="B9920">
        <v>20250606</v>
      </c>
      <c r="C9920">
        <v>490114</v>
      </c>
      <c r="D9920" t="s">
        <v>6190</v>
      </c>
      <c r="E9920" t="s">
        <v>1184</v>
      </c>
      <c r="F9920">
        <v>0</v>
      </c>
      <c r="G9920">
        <v>-339149</v>
      </c>
    </row>
    <row r="9921" spans="1:7">
      <c r="A9921" t="s">
        <v>131</v>
      </c>
      <c r="B9921">
        <v>20250606</v>
      </c>
      <c r="C9921">
        <v>490114</v>
      </c>
      <c r="D9921" t="s">
        <v>6190</v>
      </c>
      <c r="E9921" t="s">
        <v>1581</v>
      </c>
      <c r="F9921">
        <v>90</v>
      </c>
      <c r="G9921">
        <v>-22075552</v>
      </c>
    </row>
    <row r="9922" spans="1:7">
      <c r="A9922" t="s">
        <v>131</v>
      </c>
      <c r="B9922">
        <v>20250606</v>
      </c>
      <c r="C9922">
        <v>490114</v>
      </c>
      <c r="D9922" t="s">
        <v>6190</v>
      </c>
      <c r="E9922" t="s">
        <v>1085</v>
      </c>
      <c r="F9922">
        <v>0</v>
      </c>
      <c r="G9922">
        <v>-2339281</v>
      </c>
    </row>
    <row r="9923" spans="1:7">
      <c r="A9923" t="s">
        <v>131</v>
      </c>
      <c r="B9923">
        <v>20250606</v>
      </c>
      <c r="C9923">
        <v>490114</v>
      </c>
      <c r="D9923" t="s">
        <v>6190</v>
      </c>
      <c r="E9923" t="s">
        <v>1194</v>
      </c>
      <c r="F9923">
        <v>0</v>
      </c>
      <c r="G9923">
        <v>-57958481</v>
      </c>
    </row>
    <row r="9924" spans="1:7">
      <c r="A9924" t="s">
        <v>131</v>
      </c>
      <c r="B9924">
        <v>20250606</v>
      </c>
      <c r="C9924">
        <v>490114</v>
      </c>
      <c r="D9924" t="s">
        <v>6190</v>
      </c>
      <c r="E9924" t="s">
        <v>1181</v>
      </c>
      <c r="F9924">
        <v>61</v>
      </c>
      <c r="G9924">
        <v>8911247</v>
      </c>
    </row>
    <row r="9925" spans="1:7">
      <c r="A9925" t="s">
        <v>131</v>
      </c>
      <c r="B9925">
        <v>20250606</v>
      </c>
      <c r="C9925">
        <v>490114</v>
      </c>
      <c r="D9925" t="s">
        <v>6190</v>
      </c>
      <c r="E9925" t="s">
        <v>1084</v>
      </c>
      <c r="F9925">
        <v>74</v>
      </c>
      <c r="G9925">
        <v>12598538</v>
      </c>
    </row>
    <row r="9926" spans="1:7">
      <c r="A9926" t="s">
        <v>131</v>
      </c>
      <c r="B9926">
        <v>20250606</v>
      </c>
      <c r="C9926">
        <v>490114</v>
      </c>
      <c r="D9926" t="s">
        <v>6190</v>
      </c>
      <c r="E9926" t="s">
        <v>1035</v>
      </c>
      <c r="F9926">
        <v>686</v>
      </c>
      <c r="G9926">
        <v>11054519</v>
      </c>
    </row>
    <row r="9927" spans="1:7">
      <c r="A9927" t="s">
        <v>131</v>
      </c>
      <c r="B9927">
        <v>20250606</v>
      </c>
      <c r="C9927">
        <v>490114</v>
      </c>
      <c r="D9927" t="s">
        <v>6190</v>
      </c>
      <c r="E9927" t="s">
        <v>1066</v>
      </c>
      <c r="F9927">
        <v>119</v>
      </c>
      <c r="G9927">
        <v>10631560</v>
      </c>
    </row>
    <row r="9928" spans="1:7">
      <c r="A9928" t="s">
        <v>131</v>
      </c>
      <c r="B9928">
        <v>20250606</v>
      </c>
      <c r="C9928">
        <v>490114</v>
      </c>
      <c r="D9928" t="s">
        <v>6190</v>
      </c>
      <c r="E9928" t="s">
        <v>1064</v>
      </c>
      <c r="F9928">
        <v>0</v>
      </c>
      <c r="G9928">
        <v>-771277</v>
      </c>
    </row>
    <row r="9929" spans="1:7">
      <c r="A9929" t="s">
        <v>131</v>
      </c>
      <c r="B9929">
        <v>20250606</v>
      </c>
      <c r="C9929">
        <v>490114</v>
      </c>
      <c r="D9929" t="s">
        <v>6190</v>
      </c>
      <c r="E9929" t="s">
        <v>1092</v>
      </c>
      <c r="F9929">
        <v>0</v>
      </c>
      <c r="G9929">
        <v>-17321958</v>
      </c>
    </row>
    <row r="9930" spans="1:7">
      <c r="A9930" t="s">
        <v>131</v>
      </c>
      <c r="B9930">
        <v>20250606</v>
      </c>
      <c r="C9930">
        <v>490114</v>
      </c>
      <c r="D9930" t="s">
        <v>6190</v>
      </c>
      <c r="E9930" t="s">
        <v>9048</v>
      </c>
      <c r="F9930">
        <v>49</v>
      </c>
      <c r="G9930">
        <v>2184102</v>
      </c>
    </row>
    <row r="9931" spans="1:7">
      <c r="A9931" t="s">
        <v>131</v>
      </c>
      <c r="B9931">
        <v>20250606</v>
      </c>
      <c r="C9931">
        <v>490114</v>
      </c>
      <c r="D9931" t="s">
        <v>6190</v>
      </c>
      <c r="E9931" t="s">
        <v>8342</v>
      </c>
      <c r="F9931">
        <v>119</v>
      </c>
      <c r="G9931">
        <v>49643621</v>
      </c>
    </row>
    <row r="9932" spans="1:7">
      <c r="A9932" t="s">
        <v>131</v>
      </c>
      <c r="B9932">
        <v>20250606</v>
      </c>
      <c r="C9932">
        <v>490114</v>
      </c>
      <c r="D9932" t="s">
        <v>6190</v>
      </c>
      <c r="E9932" t="s">
        <v>1124</v>
      </c>
      <c r="F9932">
        <v>16</v>
      </c>
      <c r="G9932">
        <v>-135220</v>
      </c>
    </row>
    <row r="9933" spans="1:7">
      <c r="A9933" t="s">
        <v>131</v>
      </c>
      <c r="B9933">
        <v>20250606</v>
      </c>
      <c r="C9933">
        <v>490114</v>
      </c>
      <c r="D9933" t="s">
        <v>6190</v>
      </c>
      <c r="E9933" t="s">
        <v>1186</v>
      </c>
      <c r="F9933">
        <v>193</v>
      </c>
      <c r="G9933">
        <v>24333753</v>
      </c>
    </row>
    <row r="9934" spans="1:7">
      <c r="A9934" t="s">
        <v>131</v>
      </c>
      <c r="B9934">
        <v>20250606</v>
      </c>
      <c r="C9934">
        <v>490114</v>
      </c>
      <c r="D9934" t="s">
        <v>6190</v>
      </c>
      <c r="E9934" t="s">
        <v>1582</v>
      </c>
      <c r="F9934">
        <v>193</v>
      </c>
      <c r="G9934">
        <v>-433680</v>
      </c>
    </row>
    <row r="9935" spans="1:7">
      <c r="A9935" t="s">
        <v>131</v>
      </c>
      <c r="B9935">
        <v>20250606</v>
      </c>
      <c r="C9935">
        <v>490114</v>
      </c>
      <c r="D9935" t="s">
        <v>6190</v>
      </c>
      <c r="E9935" t="s">
        <v>8333</v>
      </c>
      <c r="F9935">
        <v>4</v>
      </c>
      <c r="G9935">
        <v>-247</v>
      </c>
    </row>
    <row r="9936" spans="1:7">
      <c r="A9936" t="s">
        <v>131</v>
      </c>
      <c r="B9936">
        <v>20250606</v>
      </c>
      <c r="C9936">
        <v>490114</v>
      </c>
      <c r="D9936" t="s">
        <v>6190</v>
      </c>
      <c r="E9936" t="s">
        <v>1583</v>
      </c>
      <c r="F9936">
        <v>4</v>
      </c>
      <c r="G9936">
        <v>-187434</v>
      </c>
    </row>
    <row r="9937" spans="1:7">
      <c r="A9937" t="s">
        <v>131</v>
      </c>
      <c r="B9937">
        <v>20250606</v>
      </c>
      <c r="C9937">
        <v>490114</v>
      </c>
      <c r="D9937" t="s">
        <v>6190</v>
      </c>
      <c r="E9937" t="s">
        <v>1207</v>
      </c>
      <c r="F9937">
        <v>0</v>
      </c>
      <c r="G9937">
        <v>-5603</v>
      </c>
    </row>
    <row r="9938" spans="1:7">
      <c r="A9938" t="s">
        <v>131</v>
      </c>
      <c r="B9938">
        <v>20250606</v>
      </c>
      <c r="C9938">
        <v>490114</v>
      </c>
      <c r="D9938" t="s">
        <v>6190</v>
      </c>
      <c r="E9938" t="s">
        <v>8358</v>
      </c>
      <c r="F9938">
        <v>0</v>
      </c>
      <c r="G9938">
        <v>-17692027</v>
      </c>
    </row>
    <row r="9939" spans="1:7">
      <c r="A9939" t="s">
        <v>131</v>
      </c>
      <c r="B9939">
        <v>20250607</v>
      </c>
      <c r="C9939">
        <v>490114</v>
      </c>
      <c r="D9939" t="s">
        <v>6190</v>
      </c>
      <c r="E9939" t="s">
        <v>1184</v>
      </c>
      <c r="F9939">
        <v>0</v>
      </c>
      <c r="G9939">
        <v>-339149</v>
      </c>
    </row>
    <row r="9940" spans="1:7">
      <c r="A9940" t="s">
        <v>131</v>
      </c>
      <c r="B9940">
        <v>20250607</v>
      </c>
      <c r="C9940">
        <v>490114</v>
      </c>
      <c r="D9940" t="s">
        <v>6190</v>
      </c>
      <c r="E9940" t="s">
        <v>1581</v>
      </c>
      <c r="F9940">
        <v>90</v>
      </c>
      <c r="G9940">
        <v>-22075462</v>
      </c>
    </row>
    <row r="9941" spans="1:7">
      <c r="A9941" t="s">
        <v>131</v>
      </c>
      <c r="B9941">
        <v>20250607</v>
      </c>
      <c r="C9941">
        <v>490114</v>
      </c>
      <c r="D9941" t="s">
        <v>6190</v>
      </c>
      <c r="E9941" t="s">
        <v>1085</v>
      </c>
      <c r="F9941">
        <v>0</v>
      </c>
      <c r="G9941">
        <v>-2339281</v>
      </c>
    </row>
    <row r="9942" spans="1:7">
      <c r="A9942" t="s">
        <v>131</v>
      </c>
      <c r="B9942">
        <v>20250607</v>
      </c>
      <c r="C9942">
        <v>490114</v>
      </c>
      <c r="D9942" t="s">
        <v>6190</v>
      </c>
      <c r="E9942" t="s">
        <v>1194</v>
      </c>
      <c r="F9942">
        <v>0</v>
      </c>
      <c r="G9942">
        <v>-57958481</v>
      </c>
    </row>
    <row r="9943" spans="1:7">
      <c r="A9943" t="s">
        <v>131</v>
      </c>
      <c r="B9943">
        <v>20250607</v>
      </c>
      <c r="C9943">
        <v>490114</v>
      </c>
      <c r="D9943" t="s">
        <v>6190</v>
      </c>
      <c r="E9943" t="s">
        <v>1181</v>
      </c>
      <c r="F9943">
        <v>61</v>
      </c>
      <c r="G9943">
        <v>8911308</v>
      </c>
    </row>
    <row r="9944" spans="1:7">
      <c r="A9944" t="s">
        <v>131</v>
      </c>
      <c r="B9944">
        <v>20250607</v>
      </c>
      <c r="C9944">
        <v>490114</v>
      </c>
      <c r="D9944" t="s">
        <v>6190</v>
      </c>
      <c r="E9944" t="s">
        <v>1084</v>
      </c>
      <c r="F9944">
        <v>74</v>
      </c>
      <c r="G9944">
        <v>12598612</v>
      </c>
    </row>
    <row r="9945" spans="1:7">
      <c r="A9945" t="s">
        <v>131</v>
      </c>
      <c r="B9945">
        <v>20250607</v>
      </c>
      <c r="C9945">
        <v>490114</v>
      </c>
      <c r="D9945" t="s">
        <v>6190</v>
      </c>
      <c r="E9945" t="s">
        <v>1035</v>
      </c>
      <c r="F9945">
        <v>686</v>
      </c>
      <c r="G9945">
        <v>11055205</v>
      </c>
    </row>
    <row r="9946" spans="1:7">
      <c r="A9946" t="s">
        <v>131</v>
      </c>
      <c r="B9946">
        <v>20250607</v>
      </c>
      <c r="C9946">
        <v>490114</v>
      </c>
      <c r="D9946" t="s">
        <v>6190</v>
      </c>
      <c r="E9946" t="s">
        <v>1066</v>
      </c>
      <c r="F9946">
        <v>119</v>
      </c>
      <c r="G9946">
        <v>10631679</v>
      </c>
    </row>
    <row r="9947" spans="1:7">
      <c r="A9947" t="s">
        <v>131</v>
      </c>
      <c r="B9947">
        <v>20250607</v>
      </c>
      <c r="C9947">
        <v>490114</v>
      </c>
      <c r="D9947" t="s">
        <v>6190</v>
      </c>
      <c r="E9947" t="s">
        <v>1064</v>
      </c>
      <c r="F9947">
        <v>0</v>
      </c>
      <c r="G9947">
        <v>-771277</v>
      </c>
    </row>
    <row r="9948" spans="1:7">
      <c r="A9948" t="s">
        <v>131</v>
      </c>
      <c r="B9948">
        <v>20250607</v>
      </c>
      <c r="C9948">
        <v>490114</v>
      </c>
      <c r="D9948" t="s">
        <v>6190</v>
      </c>
      <c r="E9948" t="s">
        <v>1092</v>
      </c>
      <c r="F9948">
        <v>0</v>
      </c>
      <c r="G9948">
        <v>-17321958</v>
      </c>
    </row>
    <row r="9949" spans="1:7">
      <c r="A9949" t="s">
        <v>131</v>
      </c>
      <c r="B9949">
        <v>20250607</v>
      </c>
      <c r="C9949">
        <v>490114</v>
      </c>
      <c r="D9949" t="s">
        <v>6190</v>
      </c>
      <c r="E9949" t="s">
        <v>9048</v>
      </c>
      <c r="F9949">
        <v>49</v>
      </c>
      <c r="G9949">
        <v>2184151</v>
      </c>
    </row>
    <row r="9950" spans="1:7">
      <c r="A9950" t="s">
        <v>131</v>
      </c>
      <c r="B9950">
        <v>20250607</v>
      </c>
      <c r="C9950">
        <v>490114</v>
      </c>
      <c r="D9950" t="s">
        <v>6190</v>
      </c>
      <c r="E9950" t="s">
        <v>8342</v>
      </c>
      <c r="F9950">
        <v>119</v>
      </c>
      <c r="G9950">
        <v>49643740</v>
      </c>
    </row>
    <row r="9951" spans="1:7">
      <c r="A9951" t="s">
        <v>131</v>
      </c>
      <c r="B9951">
        <v>20250607</v>
      </c>
      <c r="C9951">
        <v>490114</v>
      </c>
      <c r="D9951" t="s">
        <v>6190</v>
      </c>
      <c r="E9951" t="s">
        <v>1124</v>
      </c>
      <c r="F9951">
        <v>16</v>
      </c>
      <c r="G9951">
        <v>-135204</v>
      </c>
    </row>
    <row r="9952" spans="1:7">
      <c r="A9952" t="s">
        <v>131</v>
      </c>
      <c r="B9952">
        <v>20250607</v>
      </c>
      <c r="C9952">
        <v>490114</v>
      </c>
      <c r="D9952" t="s">
        <v>6190</v>
      </c>
      <c r="E9952" t="s">
        <v>1186</v>
      </c>
      <c r="F9952">
        <v>193</v>
      </c>
      <c r="G9952">
        <v>24333946</v>
      </c>
    </row>
    <row r="9953" spans="1:7">
      <c r="A9953" t="s">
        <v>131</v>
      </c>
      <c r="B9953">
        <v>20250607</v>
      </c>
      <c r="C9953">
        <v>490114</v>
      </c>
      <c r="D9953" t="s">
        <v>6190</v>
      </c>
      <c r="E9953" t="s">
        <v>1582</v>
      </c>
      <c r="F9953">
        <v>193</v>
      </c>
      <c r="G9953">
        <v>-433487</v>
      </c>
    </row>
    <row r="9954" spans="1:7">
      <c r="A9954" t="s">
        <v>131</v>
      </c>
      <c r="B9954">
        <v>20250607</v>
      </c>
      <c r="C9954">
        <v>490114</v>
      </c>
      <c r="D9954" t="s">
        <v>6190</v>
      </c>
      <c r="E9954" t="s">
        <v>8333</v>
      </c>
      <c r="F9954">
        <v>4</v>
      </c>
      <c r="G9954">
        <v>-243</v>
      </c>
    </row>
    <row r="9955" spans="1:7">
      <c r="A9955" t="s">
        <v>131</v>
      </c>
      <c r="B9955">
        <v>20250607</v>
      </c>
      <c r="C9955">
        <v>490114</v>
      </c>
      <c r="D9955" t="s">
        <v>6190</v>
      </c>
      <c r="E9955" t="s">
        <v>1583</v>
      </c>
      <c r="F9955">
        <v>4</v>
      </c>
      <c r="G9955">
        <v>-187430</v>
      </c>
    </row>
    <row r="9956" spans="1:7">
      <c r="A9956" t="s">
        <v>131</v>
      </c>
      <c r="B9956">
        <v>20250607</v>
      </c>
      <c r="C9956">
        <v>490114</v>
      </c>
      <c r="D9956" t="s">
        <v>6190</v>
      </c>
      <c r="E9956" t="s">
        <v>1207</v>
      </c>
      <c r="F9956">
        <v>0</v>
      </c>
      <c r="G9956">
        <v>-5603</v>
      </c>
    </row>
    <row r="9957" spans="1:7">
      <c r="A9957" t="s">
        <v>131</v>
      </c>
      <c r="B9957">
        <v>20250607</v>
      </c>
      <c r="C9957">
        <v>490114</v>
      </c>
      <c r="D9957" t="s">
        <v>6190</v>
      </c>
      <c r="E9957" t="s">
        <v>8358</v>
      </c>
      <c r="F9957">
        <v>0</v>
      </c>
      <c r="G9957">
        <v>-17692027</v>
      </c>
    </row>
    <row r="9958" spans="1:7">
      <c r="A9958" t="s">
        <v>131</v>
      </c>
      <c r="B9958">
        <v>20250608</v>
      </c>
      <c r="C9958">
        <v>490114</v>
      </c>
      <c r="D9958" t="s">
        <v>6190</v>
      </c>
      <c r="E9958" t="s">
        <v>1184</v>
      </c>
      <c r="F9958">
        <v>0</v>
      </c>
      <c r="G9958">
        <v>-339149</v>
      </c>
    </row>
    <row r="9959" spans="1:7">
      <c r="A9959" t="s">
        <v>131</v>
      </c>
      <c r="B9959">
        <v>20250608</v>
      </c>
      <c r="C9959">
        <v>490114</v>
      </c>
      <c r="D9959" t="s">
        <v>6190</v>
      </c>
      <c r="E9959" t="s">
        <v>1581</v>
      </c>
      <c r="F9959">
        <v>90</v>
      </c>
      <c r="G9959">
        <v>-22075372</v>
      </c>
    </row>
    <row r="9960" spans="1:7">
      <c r="A9960" t="s">
        <v>131</v>
      </c>
      <c r="B9960">
        <v>20250608</v>
      </c>
      <c r="C9960">
        <v>490114</v>
      </c>
      <c r="D9960" t="s">
        <v>6190</v>
      </c>
      <c r="E9960" t="s">
        <v>1085</v>
      </c>
      <c r="F9960">
        <v>0</v>
      </c>
      <c r="G9960">
        <v>-2339281</v>
      </c>
    </row>
    <row r="9961" spans="1:7">
      <c r="A9961" t="s">
        <v>131</v>
      </c>
      <c r="B9961">
        <v>20250608</v>
      </c>
      <c r="C9961">
        <v>490114</v>
      </c>
      <c r="D9961" t="s">
        <v>6190</v>
      </c>
      <c r="E9961" t="s">
        <v>1194</v>
      </c>
      <c r="F9961">
        <v>0</v>
      </c>
      <c r="G9961">
        <v>-57958481</v>
      </c>
    </row>
    <row r="9962" spans="1:7">
      <c r="A9962" t="s">
        <v>131</v>
      </c>
      <c r="B9962">
        <v>20250608</v>
      </c>
      <c r="C9962">
        <v>490114</v>
      </c>
      <c r="D9962" t="s">
        <v>6190</v>
      </c>
      <c r="E9962" t="s">
        <v>1181</v>
      </c>
      <c r="F9962">
        <v>61</v>
      </c>
      <c r="G9962">
        <v>8911369</v>
      </c>
    </row>
    <row r="9963" spans="1:7">
      <c r="A9963" t="s">
        <v>131</v>
      </c>
      <c r="B9963">
        <v>20250608</v>
      </c>
      <c r="C9963">
        <v>490114</v>
      </c>
      <c r="D9963" t="s">
        <v>6190</v>
      </c>
      <c r="E9963" t="s">
        <v>1084</v>
      </c>
      <c r="F9963">
        <v>74</v>
      </c>
      <c r="G9963">
        <v>12598686</v>
      </c>
    </row>
    <row r="9964" spans="1:7">
      <c r="A9964" t="s">
        <v>131</v>
      </c>
      <c r="B9964">
        <v>20250608</v>
      </c>
      <c r="C9964">
        <v>490114</v>
      </c>
      <c r="D9964" t="s">
        <v>6190</v>
      </c>
      <c r="E9964" t="s">
        <v>1035</v>
      </c>
      <c r="F9964">
        <v>686</v>
      </c>
      <c r="G9964">
        <v>11055891</v>
      </c>
    </row>
    <row r="9965" spans="1:7">
      <c r="A9965" t="s">
        <v>131</v>
      </c>
      <c r="B9965">
        <v>20250608</v>
      </c>
      <c r="C9965">
        <v>490114</v>
      </c>
      <c r="D9965" t="s">
        <v>6190</v>
      </c>
      <c r="E9965" t="s">
        <v>1066</v>
      </c>
      <c r="F9965">
        <v>119</v>
      </c>
      <c r="G9965">
        <v>10631798</v>
      </c>
    </row>
    <row r="9966" spans="1:7">
      <c r="A9966" t="s">
        <v>131</v>
      </c>
      <c r="B9966">
        <v>20250608</v>
      </c>
      <c r="C9966">
        <v>490114</v>
      </c>
      <c r="D9966" t="s">
        <v>6190</v>
      </c>
      <c r="E9966" t="s">
        <v>1064</v>
      </c>
      <c r="F9966">
        <v>0</v>
      </c>
      <c r="G9966">
        <v>-771277</v>
      </c>
    </row>
    <row r="9967" spans="1:7">
      <c r="A9967" t="s">
        <v>131</v>
      </c>
      <c r="B9967">
        <v>20250608</v>
      </c>
      <c r="C9967">
        <v>490114</v>
      </c>
      <c r="D9967" t="s">
        <v>6190</v>
      </c>
      <c r="E9967" t="s">
        <v>1092</v>
      </c>
      <c r="F9967">
        <v>0</v>
      </c>
      <c r="G9967">
        <v>-17321958</v>
      </c>
    </row>
    <row r="9968" spans="1:7">
      <c r="A9968" t="s">
        <v>131</v>
      </c>
      <c r="B9968">
        <v>20250608</v>
      </c>
      <c r="C9968">
        <v>490114</v>
      </c>
      <c r="D9968" t="s">
        <v>6190</v>
      </c>
      <c r="E9968" t="s">
        <v>9048</v>
      </c>
      <c r="F9968">
        <v>49</v>
      </c>
      <c r="G9968">
        <v>2184200</v>
      </c>
    </row>
    <row r="9969" spans="1:7">
      <c r="A9969" t="s">
        <v>131</v>
      </c>
      <c r="B9969">
        <v>20250608</v>
      </c>
      <c r="C9969">
        <v>490114</v>
      </c>
      <c r="D9969" t="s">
        <v>6190</v>
      </c>
      <c r="E9969" t="s">
        <v>8342</v>
      </c>
      <c r="F9969">
        <v>119</v>
      </c>
      <c r="G9969">
        <v>49643859</v>
      </c>
    </row>
    <row r="9970" spans="1:7">
      <c r="A9970" t="s">
        <v>131</v>
      </c>
      <c r="B9970">
        <v>20250608</v>
      </c>
      <c r="C9970">
        <v>490114</v>
      </c>
      <c r="D9970" t="s">
        <v>6190</v>
      </c>
      <c r="E9970" t="s">
        <v>1124</v>
      </c>
      <c r="F9970">
        <v>16</v>
      </c>
      <c r="G9970">
        <v>-135188</v>
      </c>
    </row>
    <row r="9971" spans="1:7">
      <c r="A9971" t="s">
        <v>131</v>
      </c>
      <c r="B9971">
        <v>20250608</v>
      </c>
      <c r="C9971">
        <v>490114</v>
      </c>
      <c r="D9971" t="s">
        <v>6190</v>
      </c>
      <c r="E9971" t="s">
        <v>1186</v>
      </c>
      <c r="F9971">
        <v>193</v>
      </c>
      <c r="G9971">
        <v>24334139</v>
      </c>
    </row>
    <row r="9972" spans="1:7">
      <c r="A9972" t="s">
        <v>131</v>
      </c>
      <c r="B9972">
        <v>20250608</v>
      </c>
      <c r="C9972">
        <v>490114</v>
      </c>
      <c r="D9972" t="s">
        <v>6190</v>
      </c>
      <c r="E9972" t="s">
        <v>1582</v>
      </c>
      <c r="F9972">
        <v>193</v>
      </c>
      <c r="G9972">
        <v>-433294</v>
      </c>
    </row>
    <row r="9973" spans="1:7">
      <c r="A9973" t="s">
        <v>131</v>
      </c>
      <c r="B9973">
        <v>20250608</v>
      </c>
      <c r="C9973">
        <v>490114</v>
      </c>
      <c r="D9973" t="s">
        <v>6190</v>
      </c>
      <c r="E9973" t="s">
        <v>8333</v>
      </c>
      <c r="F9973">
        <v>4</v>
      </c>
      <c r="G9973">
        <v>-239</v>
      </c>
    </row>
    <row r="9974" spans="1:7">
      <c r="A9974" t="s">
        <v>131</v>
      </c>
      <c r="B9974">
        <v>20250608</v>
      </c>
      <c r="C9974">
        <v>490114</v>
      </c>
      <c r="D9974" t="s">
        <v>6190</v>
      </c>
      <c r="E9974" t="s">
        <v>1583</v>
      </c>
      <c r="F9974">
        <v>4</v>
      </c>
      <c r="G9974">
        <v>-187426</v>
      </c>
    </row>
    <row r="9975" spans="1:7">
      <c r="A9975" t="s">
        <v>131</v>
      </c>
      <c r="B9975">
        <v>20250608</v>
      </c>
      <c r="C9975">
        <v>490114</v>
      </c>
      <c r="D9975" t="s">
        <v>6190</v>
      </c>
      <c r="E9975" t="s">
        <v>1207</v>
      </c>
      <c r="F9975">
        <v>0</v>
      </c>
      <c r="G9975">
        <v>-5603</v>
      </c>
    </row>
    <row r="9976" spans="1:7">
      <c r="A9976" t="s">
        <v>131</v>
      </c>
      <c r="B9976">
        <v>20250608</v>
      </c>
      <c r="C9976">
        <v>490114</v>
      </c>
      <c r="D9976" t="s">
        <v>6190</v>
      </c>
      <c r="E9976" t="s">
        <v>8358</v>
      </c>
      <c r="F9976">
        <v>0</v>
      </c>
      <c r="G9976">
        <v>-17692027</v>
      </c>
    </row>
    <row r="9977" spans="1:7">
      <c r="A9977" t="s">
        <v>131</v>
      </c>
      <c r="B9977">
        <v>20250609</v>
      </c>
      <c r="C9977">
        <v>490114</v>
      </c>
      <c r="D9977" t="s">
        <v>6190</v>
      </c>
      <c r="E9977" t="s">
        <v>1184</v>
      </c>
      <c r="F9977">
        <v>0</v>
      </c>
      <c r="G9977">
        <v>-339149</v>
      </c>
    </row>
    <row r="9978" spans="1:7">
      <c r="A9978" t="s">
        <v>131</v>
      </c>
      <c r="B9978">
        <v>20250609</v>
      </c>
      <c r="C9978">
        <v>490114</v>
      </c>
      <c r="D9978" t="s">
        <v>6190</v>
      </c>
      <c r="E9978" t="s">
        <v>1581</v>
      </c>
      <c r="F9978">
        <v>93</v>
      </c>
      <c r="G9978">
        <v>-22075279</v>
      </c>
    </row>
    <row r="9979" spans="1:7">
      <c r="A9979" t="s">
        <v>131</v>
      </c>
      <c r="B9979">
        <v>20250609</v>
      </c>
      <c r="C9979">
        <v>490114</v>
      </c>
      <c r="D9979" t="s">
        <v>6190</v>
      </c>
      <c r="E9979" t="s">
        <v>1085</v>
      </c>
      <c r="F9979">
        <v>0</v>
      </c>
      <c r="G9979">
        <v>-2339281</v>
      </c>
    </row>
    <row r="9980" spans="1:7">
      <c r="A9980" t="s">
        <v>131</v>
      </c>
      <c r="B9980">
        <v>20250609</v>
      </c>
      <c r="C9980">
        <v>490114</v>
      </c>
      <c r="D9980" t="s">
        <v>6190</v>
      </c>
      <c r="E9980" t="s">
        <v>1194</v>
      </c>
      <c r="F9980">
        <v>0</v>
      </c>
      <c r="G9980">
        <v>-57958481</v>
      </c>
    </row>
    <row r="9981" spans="1:7">
      <c r="A9981" t="s">
        <v>131</v>
      </c>
      <c r="B9981">
        <v>20250609</v>
      </c>
      <c r="C9981">
        <v>490114</v>
      </c>
      <c r="D9981" t="s">
        <v>6190</v>
      </c>
      <c r="E9981" t="s">
        <v>1181</v>
      </c>
      <c r="F9981">
        <v>63</v>
      </c>
      <c r="G9981">
        <v>8911432</v>
      </c>
    </row>
    <row r="9982" spans="1:7">
      <c r="A9982" t="s">
        <v>131</v>
      </c>
      <c r="B9982">
        <v>20250609</v>
      </c>
      <c r="C9982">
        <v>490114</v>
      </c>
      <c r="D9982" t="s">
        <v>6190</v>
      </c>
      <c r="E9982" t="s">
        <v>1084</v>
      </c>
      <c r="F9982">
        <v>76</v>
      </c>
      <c r="G9982">
        <v>12598762</v>
      </c>
    </row>
    <row r="9983" spans="1:7">
      <c r="A9983" t="s">
        <v>131</v>
      </c>
      <c r="B9983">
        <v>20250609</v>
      </c>
      <c r="C9983">
        <v>490114</v>
      </c>
      <c r="D9983" t="s">
        <v>6190</v>
      </c>
      <c r="E9983" t="s">
        <v>1035</v>
      </c>
      <c r="F9983">
        <v>709</v>
      </c>
      <c r="G9983">
        <v>11056600</v>
      </c>
    </row>
    <row r="9984" spans="1:7">
      <c r="A9984" t="s">
        <v>131</v>
      </c>
      <c r="B9984">
        <v>20250609</v>
      </c>
      <c r="C9984">
        <v>490114</v>
      </c>
      <c r="D9984" t="s">
        <v>6190</v>
      </c>
      <c r="E9984" t="s">
        <v>1066</v>
      </c>
      <c r="F9984">
        <v>123</v>
      </c>
      <c r="G9984">
        <v>10631921</v>
      </c>
    </row>
    <row r="9985" spans="1:7">
      <c r="A9985" t="s">
        <v>131</v>
      </c>
      <c r="B9985">
        <v>20250609</v>
      </c>
      <c r="C9985">
        <v>490114</v>
      </c>
      <c r="D9985" t="s">
        <v>6190</v>
      </c>
      <c r="E9985" t="s">
        <v>1064</v>
      </c>
      <c r="F9985">
        <v>0</v>
      </c>
      <c r="G9985">
        <v>-771277</v>
      </c>
    </row>
    <row r="9986" spans="1:7">
      <c r="A9986" t="s">
        <v>131</v>
      </c>
      <c r="B9986">
        <v>20250609</v>
      </c>
      <c r="C9986">
        <v>490114</v>
      </c>
      <c r="D9986" t="s">
        <v>6190</v>
      </c>
      <c r="E9986" t="s">
        <v>1092</v>
      </c>
      <c r="F9986">
        <v>0</v>
      </c>
      <c r="G9986">
        <v>-17321958</v>
      </c>
    </row>
    <row r="9987" spans="1:7">
      <c r="A9987" t="s">
        <v>131</v>
      </c>
      <c r="B9987">
        <v>20250609</v>
      </c>
      <c r="C9987">
        <v>490114</v>
      </c>
      <c r="D9987" t="s">
        <v>6190</v>
      </c>
      <c r="E9987" t="s">
        <v>9048</v>
      </c>
      <c r="F9987">
        <v>51</v>
      </c>
      <c r="G9987">
        <v>2184251</v>
      </c>
    </row>
    <row r="9988" spans="1:7">
      <c r="A9988" t="s">
        <v>131</v>
      </c>
      <c r="B9988">
        <v>20250609</v>
      </c>
      <c r="C9988">
        <v>490114</v>
      </c>
      <c r="D9988" t="s">
        <v>6190</v>
      </c>
      <c r="E9988" t="s">
        <v>8342</v>
      </c>
      <c r="F9988">
        <v>123</v>
      </c>
      <c r="G9988">
        <v>49643982</v>
      </c>
    </row>
    <row r="9989" spans="1:7">
      <c r="A9989" t="s">
        <v>131</v>
      </c>
      <c r="B9989">
        <v>20250609</v>
      </c>
      <c r="C9989">
        <v>490114</v>
      </c>
      <c r="D9989" t="s">
        <v>6190</v>
      </c>
      <c r="E9989" t="s">
        <v>1124</v>
      </c>
      <c r="F9989">
        <v>17</v>
      </c>
      <c r="G9989">
        <v>-135171</v>
      </c>
    </row>
    <row r="9990" spans="1:7">
      <c r="A9990" t="s">
        <v>131</v>
      </c>
      <c r="B9990">
        <v>20250609</v>
      </c>
      <c r="C9990">
        <v>490114</v>
      </c>
      <c r="D9990" t="s">
        <v>6190</v>
      </c>
      <c r="E9990" t="s">
        <v>1186</v>
      </c>
      <c r="F9990">
        <v>200</v>
      </c>
      <c r="G9990">
        <v>24334339</v>
      </c>
    </row>
    <row r="9991" spans="1:7">
      <c r="A9991" t="s">
        <v>131</v>
      </c>
      <c r="B9991">
        <v>20250609</v>
      </c>
      <c r="C9991">
        <v>490114</v>
      </c>
      <c r="D9991" t="s">
        <v>6190</v>
      </c>
      <c r="E9991" t="s">
        <v>1582</v>
      </c>
      <c r="F9991">
        <v>200</v>
      </c>
      <c r="G9991">
        <v>-433094</v>
      </c>
    </row>
    <row r="9992" spans="1:7">
      <c r="A9992" t="s">
        <v>131</v>
      </c>
      <c r="B9992">
        <v>20250609</v>
      </c>
      <c r="C9992">
        <v>490114</v>
      </c>
      <c r="D9992" t="s">
        <v>6190</v>
      </c>
      <c r="E9992" t="s">
        <v>8333</v>
      </c>
      <c r="F9992">
        <v>4</v>
      </c>
      <c r="G9992">
        <v>-235</v>
      </c>
    </row>
    <row r="9993" spans="1:7">
      <c r="A9993" t="s">
        <v>131</v>
      </c>
      <c r="B9993">
        <v>20250609</v>
      </c>
      <c r="C9993">
        <v>490114</v>
      </c>
      <c r="D9993" t="s">
        <v>6190</v>
      </c>
      <c r="E9993" t="s">
        <v>1583</v>
      </c>
      <c r="F9993">
        <v>4</v>
      </c>
      <c r="G9993">
        <v>-187422</v>
      </c>
    </row>
    <row r="9994" spans="1:7">
      <c r="A9994" t="s">
        <v>131</v>
      </c>
      <c r="B9994">
        <v>20250609</v>
      </c>
      <c r="C9994">
        <v>490114</v>
      </c>
      <c r="D9994" t="s">
        <v>6190</v>
      </c>
      <c r="E9994" t="s">
        <v>1207</v>
      </c>
      <c r="F9994">
        <v>0</v>
      </c>
      <c r="G9994">
        <v>-5603</v>
      </c>
    </row>
    <row r="9995" spans="1:7">
      <c r="A9995" t="s">
        <v>131</v>
      </c>
      <c r="B9995">
        <v>20250609</v>
      </c>
      <c r="C9995">
        <v>490114</v>
      </c>
      <c r="D9995" t="s">
        <v>6190</v>
      </c>
      <c r="E9995" t="s">
        <v>8358</v>
      </c>
      <c r="F9995">
        <v>0</v>
      </c>
      <c r="G9995">
        <v>-17692027</v>
      </c>
    </row>
    <row r="9996" spans="1:7">
      <c r="A9996" t="s">
        <v>131</v>
      </c>
      <c r="B9996">
        <v>20250610</v>
      </c>
      <c r="C9996">
        <v>490114</v>
      </c>
      <c r="D9996" t="s">
        <v>6190</v>
      </c>
      <c r="E9996" t="s">
        <v>1184</v>
      </c>
      <c r="F9996">
        <v>0</v>
      </c>
      <c r="G9996">
        <v>-339149</v>
      </c>
    </row>
    <row r="9997" spans="1:7">
      <c r="A9997" t="s">
        <v>131</v>
      </c>
      <c r="B9997">
        <v>20250610</v>
      </c>
      <c r="C9997">
        <v>490114</v>
      </c>
      <c r="D9997" t="s">
        <v>6190</v>
      </c>
      <c r="E9997" t="s">
        <v>1581</v>
      </c>
      <c r="F9997">
        <v>91</v>
      </c>
      <c r="G9997">
        <v>-22075188</v>
      </c>
    </row>
    <row r="9998" spans="1:7">
      <c r="A9998" t="s">
        <v>131</v>
      </c>
      <c r="B9998">
        <v>20250610</v>
      </c>
      <c r="C9998">
        <v>490114</v>
      </c>
      <c r="D9998" t="s">
        <v>6190</v>
      </c>
      <c r="E9998" t="s">
        <v>1085</v>
      </c>
      <c r="F9998">
        <v>0</v>
      </c>
      <c r="G9998">
        <v>-2339281</v>
      </c>
    </row>
    <row r="9999" spans="1:7">
      <c r="A9999" t="s">
        <v>131</v>
      </c>
      <c r="B9999">
        <v>20250610</v>
      </c>
      <c r="C9999">
        <v>490114</v>
      </c>
      <c r="D9999" t="s">
        <v>6190</v>
      </c>
      <c r="E9999" t="s">
        <v>1194</v>
      </c>
      <c r="F9999">
        <v>0</v>
      </c>
      <c r="G9999">
        <v>-57958481</v>
      </c>
    </row>
    <row r="10000" spans="1:7">
      <c r="A10000" t="s">
        <v>131</v>
      </c>
      <c r="B10000">
        <v>20250610</v>
      </c>
      <c r="C10000">
        <v>490114</v>
      </c>
      <c r="D10000" t="s">
        <v>6190</v>
      </c>
      <c r="E10000" t="s">
        <v>1181</v>
      </c>
      <c r="F10000">
        <v>62</v>
      </c>
      <c r="G10000">
        <v>8911494</v>
      </c>
    </row>
    <row r="10001" spans="1:7">
      <c r="A10001" t="s">
        <v>131</v>
      </c>
      <c r="B10001">
        <v>20250610</v>
      </c>
      <c r="C10001">
        <v>490114</v>
      </c>
      <c r="D10001" t="s">
        <v>6190</v>
      </c>
      <c r="E10001" t="s">
        <v>1084</v>
      </c>
      <c r="F10001">
        <v>75</v>
      </c>
      <c r="G10001">
        <v>12598837</v>
      </c>
    </row>
    <row r="10002" spans="1:7">
      <c r="A10002" t="s">
        <v>131</v>
      </c>
      <c r="B10002">
        <v>20250610</v>
      </c>
      <c r="C10002">
        <v>490114</v>
      </c>
      <c r="D10002" t="s">
        <v>6190</v>
      </c>
      <c r="E10002" t="s">
        <v>1035</v>
      </c>
      <c r="F10002">
        <v>693</v>
      </c>
      <c r="G10002">
        <v>11057293</v>
      </c>
    </row>
    <row r="10003" spans="1:7">
      <c r="A10003" t="s">
        <v>131</v>
      </c>
      <c r="B10003">
        <v>20250610</v>
      </c>
      <c r="C10003">
        <v>490114</v>
      </c>
      <c r="D10003" t="s">
        <v>6190</v>
      </c>
      <c r="E10003" t="s">
        <v>1066</v>
      </c>
      <c r="F10003">
        <v>120</v>
      </c>
      <c r="G10003">
        <v>10632041</v>
      </c>
    </row>
    <row r="10004" spans="1:7">
      <c r="A10004" t="s">
        <v>131</v>
      </c>
      <c r="B10004">
        <v>20250610</v>
      </c>
      <c r="C10004">
        <v>490114</v>
      </c>
      <c r="D10004" t="s">
        <v>6190</v>
      </c>
      <c r="E10004" t="s">
        <v>1064</v>
      </c>
      <c r="F10004">
        <v>0</v>
      </c>
      <c r="G10004">
        <v>-771277</v>
      </c>
    </row>
    <row r="10005" spans="1:7">
      <c r="A10005" t="s">
        <v>131</v>
      </c>
      <c r="B10005">
        <v>20250610</v>
      </c>
      <c r="C10005">
        <v>490114</v>
      </c>
      <c r="D10005" t="s">
        <v>6190</v>
      </c>
      <c r="E10005" t="s">
        <v>1092</v>
      </c>
      <c r="F10005">
        <v>0</v>
      </c>
      <c r="G10005">
        <v>-17321958</v>
      </c>
    </row>
    <row r="10006" spans="1:7">
      <c r="A10006" t="s">
        <v>131</v>
      </c>
      <c r="B10006">
        <v>20250610</v>
      </c>
      <c r="C10006">
        <v>490114</v>
      </c>
      <c r="D10006" t="s">
        <v>6190</v>
      </c>
      <c r="E10006" t="s">
        <v>9048</v>
      </c>
      <c r="F10006">
        <v>50</v>
      </c>
      <c r="G10006">
        <v>2184301</v>
      </c>
    </row>
    <row r="10007" spans="1:7">
      <c r="A10007" t="s">
        <v>131</v>
      </c>
      <c r="B10007">
        <v>20250610</v>
      </c>
      <c r="C10007">
        <v>490114</v>
      </c>
      <c r="D10007" t="s">
        <v>6190</v>
      </c>
      <c r="E10007" t="s">
        <v>8342</v>
      </c>
      <c r="F10007">
        <v>120</v>
      </c>
      <c r="G10007">
        <v>49644102</v>
      </c>
    </row>
    <row r="10008" spans="1:7">
      <c r="A10008" t="s">
        <v>131</v>
      </c>
      <c r="B10008">
        <v>20250610</v>
      </c>
      <c r="C10008">
        <v>490114</v>
      </c>
      <c r="D10008" t="s">
        <v>6190</v>
      </c>
      <c r="E10008" t="s">
        <v>1124</v>
      </c>
      <c r="F10008">
        <v>16</v>
      </c>
      <c r="G10008">
        <v>-135155</v>
      </c>
    </row>
    <row r="10009" spans="1:7">
      <c r="A10009" t="s">
        <v>131</v>
      </c>
      <c r="B10009">
        <v>20250610</v>
      </c>
      <c r="C10009">
        <v>490114</v>
      </c>
      <c r="D10009" t="s">
        <v>6190</v>
      </c>
      <c r="E10009" t="s">
        <v>1186</v>
      </c>
      <c r="F10009">
        <v>195</v>
      </c>
      <c r="G10009">
        <v>24334534</v>
      </c>
    </row>
    <row r="10010" spans="1:7">
      <c r="A10010" t="s">
        <v>131</v>
      </c>
      <c r="B10010">
        <v>20250610</v>
      </c>
      <c r="C10010">
        <v>490114</v>
      </c>
      <c r="D10010" t="s">
        <v>6190</v>
      </c>
      <c r="E10010" t="s">
        <v>1582</v>
      </c>
      <c r="F10010">
        <v>195</v>
      </c>
      <c r="G10010">
        <v>-432899</v>
      </c>
    </row>
    <row r="10011" spans="1:7">
      <c r="A10011" t="s">
        <v>131</v>
      </c>
      <c r="B10011">
        <v>20250610</v>
      </c>
      <c r="C10011">
        <v>490114</v>
      </c>
      <c r="D10011" t="s">
        <v>6190</v>
      </c>
      <c r="E10011" t="s">
        <v>8333</v>
      </c>
      <c r="F10011">
        <v>4</v>
      </c>
      <c r="G10011">
        <v>-231</v>
      </c>
    </row>
    <row r="10012" spans="1:7">
      <c r="A10012" t="s">
        <v>131</v>
      </c>
      <c r="B10012">
        <v>20250610</v>
      </c>
      <c r="C10012">
        <v>490114</v>
      </c>
      <c r="D10012" t="s">
        <v>6190</v>
      </c>
      <c r="E10012" t="s">
        <v>1583</v>
      </c>
      <c r="F10012">
        <v>4</v>
      </c>
      <c r="G10012">
        <v>-187418</v>
      </c>
    </row>
    <row r="10013" spans="1:7">
      <c r="A10013" t="s">
        <v>131</v>
      </c>
      <c r="B10013">
        <v>20250610</v>
      </c>
      <c r="C10013">
        <v>490114</v>
      </c>
      <c r="D10013" t="s">
        <v>6190</v>
      </c>
      <c r="E10013" t="s">
        <v>1207</v>
      </c>
      <c r="F10013">
        <v>0</v>
      </c>
      <c r="G10013">
        <v>-5603</v>
      </c>
    </row>
    <row r="10014" spans="1:7">
      <c r="A10014" t="s">
        <v>131</v>
      </c>
      <c r="B10014">
        <v>20250610</v>
      </c>
      <c r="C10014">
        <v>490114</v>
      </c>
      <c r="D10014" t="s">
        <v>6190</v>
      </c>
      <c r="E10014" t="s">
        <v>8358</v>
      </c>
      <c r="F10014">
        <v>0</v>
      </c>
      <c r="G10014">
        <v>-17692027</v>
      </c>
    </row>
    <row r="10015" spans="1:7">
      <c r="A10015" t="s">
        <v>131</v>
      </c>
      <c r="B10015">
        <v>20250611</v>
      </c>
      <c r="C10015">
        <v>490114</v>
      </c>
      <c r="D10015" t="s">
        <v>6190</v>
      </c>
      <c r="E10015" t="s">
        <v>1184</v>
      </c>
      <c r="F10015">
        <v>0</v>
      </c>
      <c r="G10015">
        <v>-339149</v>
      </c>
    </row>
    <row r="10016" spans="1:7">
      <c r="A10016" t="s">
        <v>131</v>
      </c>
      <c r="B10016">
        <v>20250611</v>
      </c>
      <c r="C10016">
        <v>490114</v>
      </c>
      <c r="D10016" t="s">
        <v>6190</v>
      </c>
      <c r="E10016" t="s">
        <v>1581</v>
      </c>
      <c r="F10016">
        <v>91</v>
      </c>
      <c r="G10016">
        <v>-22075097</v>
      </c>
    </row>
    <row r="10017" spans="1:7">
      <c r="A10017" t="s">
        <v>131</v>
      </c>
      <c r="B10017">
        <v>20250611</v>
      </c>
      <c r="C10017">
        <v>490114</v>
      </c>
      <c r="D10017" t="s">
        <v>6190</v>
      </c>
      <c r="E10017" t="s">
        <v>1085</v>
      </c>
      <c r="F10017">
        <v>0</v>
      </c>
      <c r="G10017">
        <v>-2339281</v>
      </c>
    </row>
    <row r="10018" spans="1:7">
      <c r="A10018" t="s">
        <v>131</v>
      </c>
      <c r="B10018">
        <v>20250611</v>
      </c>
      <c r="C10018">
        <v>490114</v>
      </c>
      <c r="D10018" t="s">
        <v>6190</v>
      </c>
      <c r="E10018" t="s">
        <v>1194</v>
      </c>
      <c r="F10018">
        <v>0</v>
      </c>
      <c r="G10018">
        <v>-57958481</v>
      </c>
    </row>
    <row r="10019" spans="1:7">
      <c r="A10019" t="s">
        <v>131</v>
      </c>
      <c r="B10019">
        <v>20250611</v>
      </c>
      <c r="C10019">
        <v>490114</v>
      </c>
      <c r="D10019" t="s">
        <v>6190</v>
      </c>
      <c r="E10019" t="s">
        <v>1181</v>
      </c>
      <c r="F10019">
        <v>62</v>
      </c>
      <c r="G10019">
        <v>8911556</v>
      </c>
    </row>
    <row r="10020" spans="1:7">
      <c r="A10020" t="s">
        <v>131</v>
      </c>
      <c r="B10020">
        <v>20250611</v>
      </c>
      <c r="C10020">
        <v>490114</v>
      </c>
      <c r="D10020" t="s">
        <v>6190</v>
      </c>
      <c r="E10020" t="s">
        <v>1084</v>
      </c>
      <c r="F10020">
        <v>74</v>
      </c>
      <c r="G10020">
        <v>12598911</v>
      </c>
    </row>
    <row r="10021" spans="1:7">
      <c r="A10021" t="s">
        <v>131</v>
      </c>
      <c r="B10021">
        <v>20250611</v>
      </c>
      <c r="C10021">
        <v>490114</v>
      </c>
      <c r="D10021" t="s">
        <v>6190</v>
      </c>
      <c r="E10021" t="s">
        <v>1035</v>
      </c>
      <c r="F10021">
        <v>684</v>
      </c>
      <c r="G10021">
        <v>11057977</v>
      </c>
    </row>
    <row r="10022" spans="1:7">
      <c r="A10022" t="s">
        <v>131</v>
      </c>
      <c r="B10022">
        <v>20250611</v>
      </c>
      <c r="C10022">
        <v>490114</v>
      </c>
      <c r="D10022" t="s">
        <v>6190</v>
      </c>
      <c r="E10022" t="s">
        <v>1066</v>
      </c>
      <c r="F10022">
        <v>120</v>
      </c>
      <c r="G10022">
        <v>10632161</v>
      </c>
    </row>
    <row r="10023" spans="1:7">
      <c r="A10023" t="s">
        <v>131</v>
      </c>
      <c r="B10023">
        <v>20250611</v>
      </c>
      <c r="C10023">
        <v>490114</v>
      </c>
      <c r="D10023" t="s">
        <v>6190</v>
      </c>
      <c r="E10023" t="s">
        <v>1064</v>
      </c>
      <c r="F10023">
        <v>0</v>
      </c>
      <c r="G10023">
        <v>-771277</v>
      </c>
    </row>
    <row r="10024" spans="1:7">
      <c r="A10024" t="s">
        <v>131</v>
      </c>
      <c r="B10024">
        <v>20250611</v>
      </c>
      <c r="C10024">
        <v>490114</v>
      </c>
      <c r="D10024" t="s">
        <v>6190</v>
      </c>
      <c r="E10024" t="s">
        <v>1092</v>
      </c>
      <c r="F10024">
        <v>0</v>
      </c>
      <c r="G10024">
        <v>-17321958</v>
      </c>
    </row>
    <row r="10025" spans="1:7">
      <c r="A10025" t="s">
        <v>131</v>
      </c>
      <c r="B10025">
        <v>20250611</v>
      </c>
      <c r="C10025">
        <v>490114</v>
      </c>
      <c r="D10025" t="s">
        <v>6190</v>
      </c>
      <c r="E10025" t="s">
        <v>9048</v>
      </c>
      <c r="F10025">
        <v>49</v>
      </c>
      <c r="G10025">
        <v>2184350</v>
      </c>
    </row>
    <row r="10026" spans="1:7">
      <c r="A10026" t="s">
        <v>131</v>
      </c>
      <c r="B10026">
        <v>20250611</v>
      </c>
      <c r="C10026">
        <v>490114</v>
      </c>
      <c r="D10026" t="s">
        <v>6190</v>
      </c>
      <c r="E10026" t="s">
        <v>8342</v>
      </c>
      <c r="F10026">
        <v>120</v>
      </c>
      <c r="G10026">
        <v>49644222</v>
      </c>
    </row>
    <row r="10027" spans="1:7">
      <c r="A10027" t="s">
        <v>131</v>
      </c>
      <c r="B10027">
        <v>20250611</v>
      </c>
      <c r="C10027">
        <v>490114</v>
      </c>
      <c r="D10027" t="s">
        <v>6190</v>
      </c>
      <c r="E10027" t="s">
        <v>1124</v>
      </c>
      <c r="F10027">
        <v>16</v>
      </c>
      <c r="G10027">
        <v>-135139</v>
      </c>
    </row>
    <row r="10028" spans="1:7">
      <c r="A10028" t="s">
        <v>131</v>
      </c>
      <c r="B10028">
        <v>20250611</v>
      </c>
      <c r="C10028">
        <v>490114</v>
      </c>
      <c r="D10028" t="s">
        <v>6190</v>
      </c>
      <c r="E10028" t="s">
        <v>1186</v>
      </c>
      <c r="F10028">
        <v>195</v>
      </c>
      <c r="G10028">
        <v>24334729</v>
      </c>
    </row>
    <row r="10029" spans="1:7">
      <c r="A10029" t="s">
        <v>131</v>
      </c>
      <c r="B10029">
        <v>20250611</v>
      </c>
      <c r="C10029">
        <v>490114</v>
      </c>
      <c r="D10029" t="s">
        <v>6190</v>
      </c>
      <c r="E10029" t="s">
        <v>1582</v>
      </c>
      <c r="F10029">
        <v>195</v>
      </c>
      <c r="G10029">
        <v>-432704</v>
      </c>
    </row>
    <row r="10030" spans="1:7">
      <c r="A10030" t="s">
        <v>131</v>
      </c>
      <c r="B10030">
        <v>20250611</v>
      </c>
      <c r="C10030">
        <v>490114</v>
      </c>
      <c r="D10030" t="s">
        <v>6190</v>
      </c>
      <c r="E10030" t="s">
        <v>8333</v>
      </c>
      <c r="F10030">
        <v>4</v>
      </c>
      <c r="G10030">
        <v>-227</v>
      </c>
    </row>
    <row r="10031" spans="1:7">
      <c r="A10031" t="s">
        <v>131</v>
      </c>
      <c r="B10031">
        <v>20250611</v>
      </c>
      <c r="C10031">
        <v>490114</v>
      </c>
      <c r="D10031" t="s">
        <v>6190</v>
      </c>
      <c r="E10031" t="s">
        <v>1583</v>
      </c>
      <c r="F10031">
        <v>4</v>
      </c>
      <c r="G10031">
        <v>-187414</v>
      </c>
    </row>
    <row r="10032" spans="1:7">
      <c r="A10032" t="s">
        <v>131</v>
      </c>
      <c r="B10032">
        <v>20250611</v>
      </c>
      <c r="C10032">
        <v>490114</v>
      </c>
      <c r="D10032" t="s">
        <v>6190</v>
      </c>
      <c r="E10032" t="s">
        <v>1207</v>
      </c>
      <c r="F10032">
        <v>0</v>
      </c>
      <c r="G10032">
        <v>-5603</v>
      </c>
    </row>
    <row r="10033" spans="1:7">
      <c r="A10033" t="s">
        <v>131</v>
      </c>
      <c r="B10033">
        <v>20250611</v>
      </c>
      <c r="C10033">
        <v>490114</v>
      </c>
      <c r="D10033" t="s">
        <v>6190</v>
      </c>
      <c r="E10033" t="s">
        <v>8358</v>
      </c>
      <c r="F10033">
        <v>0</v>
      </c>
      <c r="G10033">
        <v>-17692027</v>
      </c>
    </row>
    <row r="10034" spans="1:7">
      <c r="A10034" t="s">
        <v>131</v>
      </c>
      <c r="B10034">
        <v>20250612</v>
      </c>
      <c r="C10034">
        <v>490114</v>
      </c>
      <c r="D10034" t="s">
        <v>6190</v>
      </c>
      <c r="E10034" t="s">
        <v>1184</v>
      </c>
      <c r="F10034">
        <v>0</v>
      </c>
      <c r="G10034">
        <v>-339149</v>
      </c>
    </row>
    <row r="10035" spans="1:7">
      <c r="A10035" t="s">
        <v>131</v>
      </c>
      <c r="B10035">
        <v>20250612</v>
      </c>
      <c r="C10035">
        <v>490114</v>
      </c>
      <c r="D10035" t="s">
        <v>6190</v>
      </c>
      <c r="E10035" t="s">
        <v>1581</v>
      </c>
      <c r="F10035">
        <v>91</v>
      </c>
      <c r="G10035">
        <v>-22075006</v>
      </c>
    </row>
    <row r="10036" spans="1:7">
      <c r="A10036" t="s">
        <v>131</v>
      </c>
      <c r="B10036">
        <v>20250612</v>
      </c>
      <c r="C10036">
        <v>490114</v>
      </c>
      <c r="D10036" t="s">
        <v>6190</v>
      </c>
      <c r="E10036" t="s">
        <v>1085</v>
      </c>
      <c r="F10036">
        <v>0</v>
      </c>
      <c r="G10036">
        <v>-2339281</v>
      </c>
    </row>
    <row r="10037" spans="1:7">
      <c r="A10037" t="s">
        <v>131</v>
      </c>
      <c r="B10037">
        <v>20250612</v>
      </c>
      <c r="C10037">
        <v>490114</v>
      </c>
      <c r="D10037" t="s">
        <v>6190</v>
      </c>
      <c r="E10037" t="s">
        <v>1194</v>
      </c>
      <c r="F10037">
        <v>0</v>
      </c>
      <c r="G10037">
        <v>-57958481</v>
      </c>
    </row>
    <row r="10038" spans="1:7">
      <c r="A10038" t="s">
        <v>131</v>
      </c>
      <c r="B10038">
        <v>20250612</v>
      </c>
      <c r="C10038">
        <v>490114</v>
      </c>
      <c r="D10038" t="s">
        <v>6190</v>
      </c>
      <c r="E10038" t="s">
        <v>1181</v>
      </c>
      <c r="F10038">
        <v>62</v>
      </c>
      <c r="G10038">
        <v>8911618</v>
      </c>
    </row>
    <row r="10039" spans="1:7">
      <c r="A10039" t="s">
        <v>131</v>
      </c>
      <c r="B10039">
        <v>20250612</v>
      </c>
      <c r="C10039">
        <v>490114</v>
      </c>
      <c r="D10039" t="s">
        <v>6190</v>
      </c>
      <c r="E10039" t="s">
        <v>1084</v>
      </c>
      <c r="F10039">
        <v>74</v>
      </c>
      <c r="G10039">
        <v>12598985</v>
      </c>
    </row>
    <row r="10040" spans="1:7">
      <c r="A10040" t="s">
        <v>131</v>
      </c>
      <c r="B10040">
        <v>20250612</v>
      </c>
      <c r="C10040">
        <v>490114</v>
      </c>
      <c r="D10040" t="s">
        <v>6190</v>
      </c>
      <c r="E10040" t="s">
        <v>1035</v>
      </c>
      <c r="F10040">
        <v>690</v>
      </c>
      <c r="G10040">
        <v>11058667</v>
      </c>
    </row>
    <row r="10041" spans="1:7">
      <c r="A10041" t="s">
        <v>131</v>
      </c>
      <c r="B10041">
        <v>20250612</v>
      </c>
      <c r="C10041">
        <v>490114</v>
      </c>
      <c r="D10041" t="s">
        <v>6190</v>
      </c>
      <c r="E10041" t="s">
        <v>1066</v>
      </c>
      <c r="F10041">
        <v>120</v>
      </c>
      <c r="G10041">
        <v>10632281</v>
      </c>
    </row>
    <row r="10042" spans="1:7">
      <c r="A10042" t="s">
        <v>131</v>
      </c>
      <c r="B10042">
        <v>20250612</v>
      </c>
      <c r="C10042">
        <v>490114</v>
      </c>
      <c r="D10042" t="s">
        <v>6190</v>
      </c>
      <c r="E10042" t="s">
        <v>1064</v>
      </c>
      <c r="F10042">
        <v>0</v>
      </c>
      <c r="G10042">
        <v>-771277</v>
      </c>
    </row>
    <row r="10043" spans="1:7">
      <c r="A10043" t="s">
        <v>131</v>
      </c>
      <c r="B10043">
        <v>20250612</v>
      </c>
      <c r="C10043">
        <v>490114</v>
      </c>
      <c r="D10043" t="s">
        <v>6190</v>
      </c>
      <c r="E10043" t="s">
        <v>1092</v>
      </c>
      <c r="F10043">
        <v>0</v>
      </c>
      <c r="G10043">
        <v>-17321958</v>
      </c>
    </row>
    <row r="10044" spans="1:7">
      <c r="A10044" t="s">
        <v>131</v>
      </c>
      <c r="B10044">
        <v>20250612</v>
      </c>
      <c r="C10044">
        <v>490114</v>
      </c>
      <c r="D10044" t="s">
        <v>6190</v>
      </c>
      <c r="E10044" t="s">
        <v>9048</v>
      </c>
      <c r="F10044">
        <v>49</v>
      </c>
      <c r="G10044">
        <v>2184399</v>
      </c>
    </row>
    <row r="10045" spans="1:7">
      <c r="A10045" t="s">
        <v>131</v>
      </c>
      <c r="B10045">
        <v>20250612</v>
      </c>
      <c r="C10045">
        <v>490114</v>
      </c>
      <c r="D10045" t="s">
        <v>6190</v>
      </c>
      <c r="E10045" t="s">
        <v>8342</v>
      </c>
      <c r="F10045">
        <v>120</v>
      </c>
      <c r="G10045">
        <v>49644342</v>
      </c>
    </row>
    <row r="10046" spans="1:7">
      <c r="A10046" t="s">
        <v>131</v>
      </c>
      <c r="B10046">
        <v>20250612</v>
      </c>
      <c r="C10046">
        <v>490114</v>
      </c>
      <c r="D10046" t="s">
        <v>6190</v>
      </c>
      <c r="E10046" t="s">
        <v>1124</v>
      </c>
      <c r="F10046">
        <v>16</v>
      </c>
      <c r="G10046">
        <v>-135123</v>
      </c>
    </row>
    <row r="10047" spans="1:7">
      <c r="A10047" t="s">
        <v>131</v>
      </c>
      <c r="B10047">
        <v>20250612</v>
      </c>
      <c r="C10047">
        <v>490114</v>
      </c>
      <c r="D10047" t="s">
        <v>6190</v>
      </c>
      <c r="E10047" t="s">
        <v>1186</v>
      </c>
      <c r="F10047">
        <v>195</v>
      </c>
      <c r="G10047">
        <v>24334924</v>
      </c>
    </row>
    <row r="10048" spans="1:7">
      <c r="A10048" t="s">
        <v>131</v>
      </c>
      <c r="B10048">
        <v>20250612</v>
      </c>
      <c r="C10048">
        <v>490114</v>
      </c>
      <c r="D10048" t="s">
        <v>6190</v>
      </c>
      <c r="E10048" t="s">
        <v>1582</v>
      </c>
      <c r="F10048">
        <v>195</v>
      </c>
      <c r="G10048">
        <v>-432509</v>
      </c>
    </row>
    <row r="10049" spans="1:7">
      <c r="A10049" t="s">
        <v>131</v>
      </c>
      <c r="B10049">
        <v>20250612</v>
      </c>
      <c r="C10049">
        <v>490114</v>
      </c>
      <c r="D10049" t="s">
        <v>6190</v>
      </c>
      <c r="E10049" t="s">
        <v>8333</v>
      </c>
      <c r="F10049">
        <v>4</v>
      </c>
      <c r="G10049">
        <v>-223</v>
      </c>
    </row>
    <row r="10050" spans="1:7">
      <c r="A10050" t="s">
        <v>131</v>
      </c>
      <c r="B10050">
        <v>20250612</v>
      </c>
      <c r="C10050">
        <v>490114</v>
      </c>
      <c r="D10050" t="s">
        <v>6190</v>
      </c>
      <c r="E10050" t="s">
        <v>1583</v>
      </c>
      <c r="F10050">
        <v>4</v>
      </c>
      <c r="G10050">
        <v>-187410</v>
      </c>
    </row>
    <row r="10051" spans="1:7">
      <c r="A10051" t="s">
        <v>131</v>
      </c>
      <c r="B10051">
        <v>20250612</v>
      </c>
      <c r="C10051">
        <v>490114</v>
      </c>
      <c r="D10051" t="s">
        <v>6190</v>
      </c>
      <c r="E10051" t="s">
        <v>1207</v>
      </c>
      <c r="F10051">
        <v>0</v>
      </c>
      <c r="G10051">
        <v>-5603</v>
      </c>
    </row>
    <row r="10052" spans="1:7">
      <c r="A10052" t="s">
        <v>131</v>
      </c>
      <c r="B10052">
        <v>20250612</v>
      </c>
      <c r="C10052">
        <v>490114</v>
      </c>
      <c r="D10052" t="s">
        <v>6190</v>
      </c>
      <c r="E10052" t="s">
        <v>8358</v>
      </c>
      <c r="F10052">
        <v>0</v>
      </c>
      <c r="G10052">
        <v>-17692027</v>
      </c>
    </row>
    <row r="10053" spans="1:7">
      <c r="A10053" t="s">
        <v>131</v>
      </c>
      <c r="B10053">
        <v>20250613</v>
      </c>
      <c r="C10053">
        <v>490114</v>
      </c>
      <c r="D10053" t="s">
        <v>6190</v>
      </c>
      <c r="E10053" t="s">
        <v>1184</v>
      </c>
      <c r="F10053">
        <v>0</v>
      </c>
      <c r="G10053">
        <v>-339149</v>
      </c>
    </row>
    <row r="10054" spans="1:7">
      <c r="A10054" t="s">
        <v>131</v>
      </c>
      <c r="B10054">
        <v>20250613</v>
      </c>
      <c r="C10054">
        <v>490114</v>
      </c>
      <c r="D10054" t="s">
        <v>6190</v>
      </c>
      <c r="E10054" t="s">
        <v>1581</v>
      </c>
      <c r="F10054">
        <v>86</v>
      </c>
      <c r="G10054">
        <v>-22074920</v>
      </c>
    </row>
    <row r="10055" spans="1:7">
      <c r="A10055" t="s">
        <v>131</v>
      </c>
      <c r="B10055">
        <v>20250613</v>
      </c>
      <c r="C10055">
        <v>490114</v>
      </c>
      <c r="D10055" t="s">
        <v>6190</v>
      </c>
      <c r="E10055" t="s">
        <v>1085</v>
      </c>
      <c r="F10055">
        <v>0</v>
      </c>
      <c r="G10055">
        <v>-2339281</v>
      </c>
    </row>
    <row r="10056" spans="1:7">
      <c r="A10056" t="s">
        <v>131</v>
      </c>
      <c r="B10056">
        <v>20250613</v>
      </c>
      <c r="C10056">
        <v>490114</v>
      </c>
      <c r="D10056" t="s">
        <v>6190</v>
      </c>
      <c r="E10056" t="s">
        <v>1194</v>
      </c>
      <c r="F10056">
        <v>0</v>
      </c>
      <c r="G10056">
        <v>-57958481</v>
      </c>
    </row>
    <row r="10057" spans="1:7">
      <c r="A10057" t="s">
        <v>131</v>
      </c>
      <c r="B10057">
        <v>20250613</v>
      </c>
      <c r="C10057">
        <v>490114</v>
      </c>
      <c r="D10057" t="s">
        <v>6190</v>
      </c>
      <c r="E10057" t="s">
        <v>1181</v>
      </c>
      <c r="F10057">
        <v>59</v>
      </c>
      <c r="G10057">
        <v>8911677</v>
      </c>
    </row>
    <row r="10058" spans="1:7">
      <c r="A10058" t="s">
        <v>131</v>
      </c>
      <c r="B10058">
        <v>20250613</v>
      </c>
      <c r="C10058">
        <v>490114</v>
      </c>
      <c r="D10058" t="s">
        <v>6190</v>
      </c>
      <c r="E10058" t="s">
        <v>1084</v>
      </c>
      <c r="F10058">
        <v>71</v>
      </c>
      <c r="G10058">
        <v>12599056</v>
      </c>
    </row>
    <row r="10059" spans="1:7">
      <c r="A10059" t="s">
        <v>131</v>
      </c>
      <c r="B10059">
        <v>20250613</v>
      </c>
      <c r="C10059">
        <v>490114</v>
      </c>
      <c r="D10059" t="s">
        <v>6190</v>
      </c>
      <c r="E10059" t="s">
        <v>1035</v>
      </c>
      <c r="F10059">
        <v>654</v>
      </c>
      <c r="G10059">
        <v>11059321</v>
      </c>
    </row>
    <row r="10060" spans="1:7">
      <c r="A10060" t="s">
        <v>131</v>
      </c>
      <c r="B10060">
        <v>20250613</v>
      </c>
      <c r="C10060">
        <v>490114</v>
      </c>
      <c r="D10060" t="s">
        <v>6190</v>
      </c>
      <c r="E10060" t="s">
        <v>1066</v>
      </c>
      <c r="F10060">
        <v>114</v>
      </c>
      <c r="G10060">
        <v>10632395</v>
      </c>
    </row>
    <row r="10061" spans="1:7">
      <c r="A10061" t="s">
        <v>131</v>
      </c>
      <c r="B10061">
        <v>20250613</v>
      </c>
      <c r="C10061">
        <v>490114</v>
      </c>
      <c r="D10061" t="s">
        <v>6190</v>
      </c>
      <c r="E10061" t="s">
        <v>1064</v>
      </c>
      <c r="F10061">
        <v>0</v>
      </c>
      <c r="G10061">
        <v>-771277</v>
      </c>
    </row>
    <row r="10062" spans="1:7">
      <c r="A10062" t="s">
        <v>131</v>
      </c>
      <c r="B10062">
        <v>20250613</v>
      </c>
      <c r="C10062">
        <v>490114</v>
      </c>
      <c r="D10062" t="s">
        <v>6190</v>
      </c>
      <c r="E10062" t="s">
        <v>1092</v>
      </c>
      <c r="F10062">
        <v>0</v>
      </c>
      <c r="G10062">
        <v>-17321958</v>
      </c>
    </row>
    <row r="10063" spans="1:7">
      <c r="A10063" t="s">
        <v>131</v>
      </c>
      <c r="B10063">
        <v>20250613</v>
      </c>
      <c r="C10063">
        <v>490114</v>
      </c>
      <c r="D10063" t="s">
        <v>6190</v>
      </c>
      <c r="E10063" t="s">
        <v>9048</v>
      </c>
      <c r="F10063">
        <v>47</v>
      </c>
      <c r="G10063">
        <v>2184446</v>
      </c>
    </row>
    <row r="10064" spans="1:7">
      <c r="A10064" t="s">
        <v>131</v>
      </c>
      <c r="B10064">
        <v>20250613</v>
      </c>
      <c r="C10064">
        <v>490114</v>
      </c>
      <c r="D10064" t="s">
        <v>6190</v>
      </c>
      <c r="E10064" t="s">
        <v>8342</v>
      </c>
      <c r="F10064">
        <v>114</v>
      </c>
      <c r="G10064">
        <v>49644456</v>
      </c>
    </row>
    <row r="10065" spans="1:7">
      <c r="A10065" t="s">
        <v>131</v>
      </c>
      <c r="B10065">
        <v>20250613</v>
      </c>
      <c r="C10065">
        <v>490114</v>
      </c>
      <c r="D10065" t="s">
        <v>6190</v>
      </c>
      <c r="E10065" t="s">
        <v>1124</v>
      </c>
      <c r="F10065">
        <v>15</v>
      </c>
      <c r="G10065">
        <v>-135108</v>
      </c>
    </row>
    <row r="10066" spans="1:7">
      <c r="A10066" t="s">
        <v>131</v>
      </c>
      <c r="B10066">
        <v>20250613</v>
      </c>
      <c r="C10066">
        <v>490114</v>
      </c>
      <c r="D10066" t="s">
        <v>6190</v>
      </c>
      <c r="E10066" t="s">
        <v>1186</v>
      </c>
      <c r="F10066">
        <v>185</v>
      </c>
      <c r="G10066">
        <v>24335109</v>
      </c>
    </row>
    <row r="10067" spans="1:7">
      <c r="A10067" t="s">
        <v>131</v>
      </c>
      <c r="B10067">
        <v>20250613</v>
      </c>
      <c r="C10067">
        <v>490114</v>
      </c>
      <c r="D10067" t="s">
        <v>6190</v>
      </c>
      <c r="E10067" t="s">
        <v>1582</v>
      </c>
      <c r="F10067">
        <v>185</v>
      </c>
      <c r="G10067">
        <v>-432324</v>
      </c>
    </row>
    <row r="10068" spans="1:7">
      <c r="A10068" t="s">
        <v>131</v>
      </c>
      <c r="B10068">
        <v>20250613</v>
      </c>
      <c r="C10068">
        <v>490114</v>
      </c>
      <c r="D10068" t="s">
        <v>6190</v>
      </c>
      <c r="E10068" t="s">
        <v>8333</v>
      </c>
      <c r="F10068">
        <v>3</v>
      </c>
      <c r="G10068">
        <v>-220</v>
      </c>
    </row>
    <row r="10069" spans="1:7">
      <c r="A10069" t="s">
        <v>131</v>
      </c>
      <c r="B10069">
        <v>20250613</v>
      </c>
      <c r="C10069">
        <v>490114</v>
      </c>
      <c r="D10069" t="s">
        <v>6190</v>
      </c>
      <c r="E10069" t="s">
        <v>1583</v>
      </c>
      <c r="F10069">
        <v>3</v>
      </c>
      <c r="G10069">
        <v>-187407</v>
      </c>
    </row>
    <row r="10070" spans="1:7">
      <c r="A10070" t="s">
        <v>131</v>
      </c>
      <c r="B10070">
        <v>20250613</v>
      </c>
      <c r="C10070">
        <v>490114</v>
      </c>
      <c r="D10070" t="s">
        <v>6190</v>
      </c>
      <c r="E10070" t="s">
        <v>1207</v>
      </c>
      <c r="F10070">
        <v>0</v>
      </c>
      <c r="G10070">
        <v>-5603</v>
      </c>
    </row>
    <row r="10071" spans="1:7">
      <c r="A10071" t="s">
        <v>131</v>
      </c>
      <c r="B10071">
        <v>20250613</v>
      </c>
      <c r="C10071">
        <v>490114</v>
      </c>
      <c r="D10071" t="s">
        <v>6190</v>
      </c>
      <c r="E10071" t="s">
        <v>8358</v>
      </c>
      <c r="F10071">
        <v>0</v>
      </c>
      <c r="G10071">
        <v>-17692027</v>
      </c>
    </row>
    <row r="10072" spans="1:7">
      <c r="A10072" t="s">
        <v>131</v>
      </c>
      <c r="B10072">
        <v>20250614</v>
      </c>
      <c r="C10072">
        <v>490114</v>
      </c>
      <c r="D10072" t="s">
        <v>6190</v>
      </c>
      <c r="E10072" t="s">
        <v>1184</v>
      </c>
      <c r="F10072">
        <v>0</v>
      </c>
      <c r="G10072">
        <v>-339149</v>
      </c>
    </row>
    <row r="10073" spans="1:7">
      <c r="A10073" t="s">
        <v>131</v>
      </c>
      <c r="B10073">
        <v>20250614</v>
      </c>
      <c r="C10073">
        <v>490114</v>
      </c>
      <c r="D10073" t="s">
        <v>6190</v>
      </c>
      <c r="E10073" t="s">
        <v>1581</v>
      </c>
      <c r="F10073">
        <v>86</v>
      </c>
      <c r="G10073">
        <v>-22074834</v>
      </c>
    </row>
    <row r="10074" spans="1:7">
      <c r="A10074" t="s">
        <v>131</v>
      </c>
      <c r="B10074">
        <v>20250614</v>
      </c>
      <c r="C10074">
        <v>490114</v>
      </c>
      <c r="D10074" t="s">
        <v>6190</v>
      </c>
      <c r="E10074" t="s">
        <v>1085</v>
      </c>
      <c r="F10074">
        <v>0</v>
      </c>
      <c r="G10074">
        <v>-2339281</v>
      </c>
    </row>
    <row r="10075" spans="1:7">
      <c r="A10075" t="s">
        <v>131</v>
      </c>
      <c r="B10075">
        <v>20250614</v>
      </c>
      <c r="C10075">
        <v>490114</v>
      </c>
      <c r="D10075" t="s">
        <v>6190</v>
      </c>
      <c r="E10075" t="s">
        <v>1194</v>
      </c>
      <c r="F10075">
        <v>0</v>
      </c>
      <c r="G10075">
        <v>-57958481</v>
      </c>
    </row>
    <row r="10076" spans="1:7">
      <c r="A10076" t="s">
        <v>131</v>
      </c>
      <c r="B10076">
        <v>20250614</v>
      </c>
      <c r="C10076">
        <v>490114</v>
      </c>
      <c r="D10076" t="s">
        <v>6190</v>
      </c>
      <c r="E10076" t="s">
        <v>1181</v>
      </c>
      <c r="F10076">
        <v>59</v>
      </c>
      <c r="G10076">
        <v>8911736</v>
      </c>
    </row>
    <row r="10077" spans="1:7">
      <c r="A10077" t="s">
        <v>131</v>
      </c>
      <c r="B10077">
        <v>20250614</v>
      </c>
      <c r="C10077">
        <v>490114</v>
      </c>
      <c r="D10077" t="s">
        <v>6190</v>
      </c>
      <c r="E10077" t="s">
        <v>1084</v>
      </c>
      <c r="F10077">
        <v>71</v>
      </c>
      <c r="G10077">
        <v>12599127</v>
      </c>
    </row>
    <row r="10078" spans="1:7">
      <c r="A10078" t="s">
        <v>131</v>
      </c>
      <c r="B10078">
        <v>20250614</v>
      </c>
      <c r="C10078">
        <v>490114</v>
      </c>
      <c r="D10078" t="s">
        <v>6190</v>
      </c>
      <c r="E10078" t="s">
        <v>1035</v>
      </c>
      <c r="F10078">
        <v>654</v>
      </c>
      <c r="G10078">
        <v>11059975</v>
      </c>
    </row>
    <row r="10079" spans="1:7">
      <c r="A10079" t="s">
        <v>131</v>
      </c>
      <c r="B10079">
        <v>20250614</v>
      </c>
      <c r="C10079">
        <v>490114</v>
      </c>
      <c r="D10079" t="s">
        <v>6190</v>
      </c>
      <c r="E10079" t="s">
        <v>1066</v>
      </c>
      <c r="F10079">
        <v>114</v>
      </c>
      <c r="G10079">
        <v>10632509</v>
      </c>
    </row>
    <row r="10080" spans="1:7">
      <c r="A10080" t="s">
        <v>131</v>
      </c>
      <c r="B10080">
        <v>20250614</v>
      </c>
      <c r="C10080">
        <v>490114</v>
      </c>
      <c r="D10080" t="s">
        <v>6190</v>
      </c>
      <c r="E10080" t="s">
        <v>1064</v>
      </c>
      <c r="F10080">
        <v>0</v>
      </c>
      <c r="G10080">
        <v>-771277</v>
      </c>
    </row>
    <row r="10081" spans="1:7">
      <c r="A10081" t="s">
        <v>131</v>
      </c>
      <c r="B10081">
        <v>20250614</v>
      </c>
      <c r="C10081">
        <v>490114</v>
      </c>
      <c r="D10081" t="s">
        <v>6190</v>
      </c>
      <c r="E10081" t="s">
        <v>1092</v>
      </c>
      <c r="F10081">
        <v>0</v>
      </c>
      <c r="G10081">
        <v>-17321958</v>
      </c>
    </row>
    <row r="10082" spans="1:7">
      <c r="A10082" t="s">
        <v>131</v>
      </c>
      <c r="B10082">
        <v>20250614</v>
      </c>
      <c r="C10082">
        <v>490114</v>
      </c>
      <c r="D10082" t="s">
        <v>6190</v>
      </c>
      <c r="E10082" t="s">
        <v>9048</v>
      </c>
      <c r="F10082">
        <v>47</v>
      </c>
      <c r="G10082">
        <v>2184493</v>
      </c>
    </row>
    <row r="10083" spans="1:7">
      <c r="A10083" t="s">
        <v>131</v>
      </c>
      <c r="B10083">
        <v>20250614</v>
      </c>
      <c r="C10083">
        <v>490114</v>
      </c>
      <c r="D10083" t="s">
        <v>6190</v>
      </c>
      <c r="E10083" t="s">
        <v>8342</v>
      </c>
      <c r="F10083">
        <v>114</v>
      </c>
      <c r="G10083">
        <v>49644570</v>
      </c>
    </row>
    <row r="10084" spans="1:7">
      <c r="A10084" t="s">
        <v>131</v>
      </c>
      <c r="B10084">
        <v>20250614</v>
      </c>
      <c r="C10084">
        <v>490114</v>
      </c>
      <c r="D10084" t="s">
        <v>6190</v>
      </c>
      <c r="E10084" t="s">
        <v>1124</v>
      </c>
      <c r="F10084">
        <v>15</v>
      </c>
      <c r="G10084">
        <v>-135093</v>
      </c>
    </row>
    <row r="10085" spans="1:7">
      <c r="A10085" t="s">
        <v>131</v>
      </c>
      <c r="B10085">
        <v>20250614</v>
      </c>
      <c r="C10085">
        <v>490114</v>
      </c>
      <c r="D10085" t="s">
        <v>6190</v>
      </c>
      <c r="E10085" t="s">
        <v>1186</v>
      </c>
      <c r="F10085">
        <v>185</v>
      </c>
      <c r="G10085">
        <v>24335294</v>
      </c>
    </row>
    <row r="10086" spans="1:7">
      <c r="A10086" t="s">
        <v>131</v>
      </c>
      <c r="B10086">
        <v>20250614</v>
      </c>
      <c r="C10086">
        <v>490114</v>
      </c>
      <c r="D10086" t="s">
        <v>6190</v>
      </c>
      <c r="E10086" t="s">
        <v>1582</v>
      </c>
      <c r="F10086">
        <v>185</v>
      </c>
      <c r="G10086">
        <v>-432139</v>
      </c>
    </row>
    <row r="10087" spans="1:7">
      <c r="A10087" t="s">
        <v>131</v>
      </c>
      <c r="B10087">
        <v>20250614</v>
      </c>
      <c r="C10087">
        <v>490114</v>
      </c>
      <c r="D10087" t="s">
        <v>6190</v>
      </c>
      <c r="E10087" t="s">
        <v>8333</v>
      </c>
      <c r="F10087">
        <v>3</v>
      </c>
      <c r="G10087">
        <v>-217</v>
      </c>
    </row>
    <row r="10088" spans="1:7">
      <c r="A10088" t="s">
        <v>131</v>
      </c>
      <c r="B10088">
        <v>20250614</v>
      </c>
      <c r="C10088">
        <v>490114</v>
      </c>
      <c r="D10088" t="s">
        <v>6190</v>
      </c>
      <c r="E10088" t="s">
        <v>1583</v>
      </c>
      <c r="F10088">
        <v>3</v>
      </c>
      <c r="G10088">
        <v>-187404</v>
      </c>
    </row>
    <row r="10089" spans="1:7">
      <c r="A10089" t="s">
        <v>131</v>
      </c>
      <c r="B10089">
        <v>20250614</v>
      </c>
      <c r="C10089">
        <v>490114</v>
      </c>
      <c r="D10089" t="s">
        <v>6190</v>
      </c>
      <c r="E10089" t="s">
        <v>1207</v>
      </c>
      <c r="F10089">
        <v>0</v>
      </c>
      <c r="G10089">
        <v>-5603</v>
      </c>
    </row>
    <row r="10090" spans="1:7">
      <c r="A10090" t="s">
        <v>131</v>
      </c>
      <c r="B10090">
        <v>20250614</v>
      </c>
      <c r="C10090">
        <v>490114</v>
      </c>
      <c r="D10090" t="s">
        <v>6190</v>
      </c>
      <c r="E10090" t="s">
        <v>8358</v>
      </c>
      <c r="F10090">
        <v>0</v>
      </c>
      <c r="G10090">
        <v>-17692027</v>
      </c>
    </row>
    <row r="10091" spans="1:7">
      <c r="A10091" t="s">
        <v>131</v>
      </c>
      <c r="B10091">
        <v>20250615</v>
      </c>
      <c r="C10091">
        <v>490114</v>
      </c>
      <c r="D10091" t="s">
        <v>6190</v>
      </c>
      <c r="E10091" t="s">
        <v>1184</v>
      </c>
      <c r="F10091">
        <v>0</v>
      </c>
      <c r="G10091">
        <v>-339149</v>
      </c>
    </row>
    <row r="10092" spans="1:7">
      <c r="A10092" t="s">
        <v>131</v>
      </c>
      <c r="B10092">
        <v>20250615</v>
      </c>
      <c r="C10092">
        <v>490114</v>
      </c>
      <c r="D10092" t="s">
        <v>6190</v>
      </c>
      <c r="E10092" t="s">
        <v>1581</v>
      </c>
      <c r="F10092">
        <v>86</v>
      </c>
      <c r="G10092">
        <v>-22074748</v>
      </c>
    </row>
    <row r="10093" spans="1:7">
      <c r="A10093" t="s">
        <v>131</v>
      </c>
      <c r="B10093">
        <v>20250615</v>
      </c>
      <c r="C10093">
        <v>490114</v>
      </c>
      <c r="D10093" t="s">
        <v>6190</v>
      </c>
      <c r="E10093" t="s">
        <v>1085</v>
      </c>
      <c r="F10093">
        <v>0</v>
      </c>
      <c r="G10093">
        <v>-2339281</v>
      </c>
    </row>
    <row r="10094" spans="1:7">
      <c r="A10094" t="s">
        <v>131</v>
      </c>
      <c r="B10094">
        <v>20250615</v>
      </c>
      <c r="C10094">
        <v>490114</v>
      </c>
      <c r="D10094" t="s">
        <v>6190</v>
      </c>
      <c r="E10094" t="s">
        <v>1194</v>
      </c>
      <c r="F10094">
        <v>0</v>
      </c>
      <c r="G10094">
        <v>-57958481</v>
      </c>
    </row>
    <row r="10095" spans="1:7">
      <c r="A10095" t="s">
        <v>131</v>
      </c>
      <c r="B10095">
        <v>20250615</v>
      </c>
      <c r="C10095">
        <v>490114</v>
      </c>
      <c r="D10095" t="s">
        <v>6190</v>
      </c>
      <c r="E10095" t="s">
        <v>1181</v>
      </c>
      <c r="F10095">
        <v>59</v>
      </c>
      <c r="G10095">
        <v>8911795</v>
      </c>
    </row>
    <row r="10096" spans="1:7">
      <c r="A10096" t="s">
        <v>131</v>
      </c>
      <c r="B10096">
        <v>20250615</v>
      </c>
      <c r="C10096">
        <v>490114</v>
      </c>
      <c r="D10096" t="s">
        <v>6190</v>
      </c>
      <c r="E10096" t="s">
        <v>1084</v>
      </c>
      <c r="F10096">
        <v>71</v>
      </c>
      <c r="G10096">
        <v>12599198</v>
      </c>
    </row>
    <row r="10097" spans="1:7">
      <c r="A10097" t="s">
        <v>131</v>
      </c>
      <c r="B10097">
        <v>20250615</v>
      </c>
      <c r="C10097">
        <v>490114</v>
      </c>
      <c r="D10097" t="s">
        <v>6190</v>
      </c>
      <c r="E10097" t="s">
        <v>1035</v>
      </c>
      <c r="F10097">
        <v>654</v>
      </c>
      <c r="G10097">
        <v>11060629</v>
      </c>
    </row>
    <row r="10098" spans="1:7">
      <c r="A10098" t="s">
        <v>131</v>
      </c>
      <c r="B10098">
        <v>20250615</v>
      </c>
      <c r="C10098">
        <v>490114</v>
      </c>
      <c r="D10098" t="s">
        <v>6190</v>
      </c>
      <c r="E10098" t="s">
        <v>1066</v>
      </c>
      <c r="F10098">
        <v>114</v>
      </c>
      <c r="G10098">
        <v>10632623</v>
      </c>
    </row>
    <row r="10099" spans="1:7">
      <c r="A10099" t="s">
        <v>131</v>
      </c>
      <c r="B10099">
        <v>20250615</v>
      </c>
      <c r="C10099">
        <v>490114</v>
      </c>
      <c r="D10099" t="s">
        <v>6190</v>
      </c>
      <c r="E10099" t="s">
        <v>1064</v>
      </c>
      <c r="F10099">
        <v>0</v>
      </c>
      <c r="G10099">
        <v>-771277</v>
      </c>
    </row>
    <row r="10100" spans="1:7">
      <c r="A10100" t="s">
        <v>131</v>
      </c>
      <c r="B10100">
        <v>20250615</v>
      </c>
      <c r="C10100">
        <v>490114</v>
      </c>
      <c r="D10100" t="s">
        <v>6190</v>
      </c>
      <c r="E10100" t="s">
        <v>1092</v>
      </c>
      <c r="F10100">
        <v>0</v>
      </c>
      <c r="G10100">
        <v>-17321958</v>
      </c>
    </row>
    <row r="10101" spans="1:7">
      <c r="A10101" t="s">
        <v>131</v>
      </c>
      <c r="B10101">
        <v>20250615</v>
      </c>
      <c r="C10101">
        <v>490114</v>
      </c>
      <c r="D10101" t="s">
        <v>6190</v>
      </c>
      <c r="E10101" t="s">
        <v>9048</v>
      </c>
      <c r="F10101">
        <v>47</v>
      </c>
      <c r="G10101">
        <v>2184540</v>
      </c>
    </row>
    <row r="10102" spans="1:7">
      <c r="A10102" t="s">
        <v>131</v>
      </c>
      <c r="B10102">
        <v>20250615</v>
      </c>
      <c r="C10102">
        <v>490114</v>
      </c>
      <c r="D10102" t="s">
        <v>6190</v>
      </c>
      <c r="E10102" t="s">
        <v>8342</v>
      </c>
      <c r="F10102">
        <v>114</v>
      </c>
      <c r="G10102">
        <v>49644684</v>
      </c>
    </row>
    <row r="10103" spans="1:7">
      <c r="A10103" t="s">
        <v>131</v>
      </c>
      <c r="B10103">
        <v>20250615</v>
      </c>
      <c r="C10103">
        <v>490114</v>
      </c>
      <c r="D10103" t="s">
        <v>6190</v>
      </c>
      <c r="E10103" t="s">
        <v>1124</v>
      </c>
      <c r="F10103">
        <v>15</v>
      </c>
      <c r="G10103">
        <v>-135078</v>
      </c>
    </row>
    <row r="10104" spans="1:7">
      <c r="A10104" t="s">
        <v>131</v>
      </c>
      <c r="B10104">
        <v>20250615</v>
      </c>
      <c r="C10104">
        <v>490114</v>
      </c>
      <c r="D10104" t="s">
        <v>6190</v>
      </c>
      <c r="E10104" t="s">
        <v>1186</v>
      </c>
      <c r="F10104">
        <v>185</v>
      </c>
      <c r="G10104">
        <v>24335479</v>
      </c>
    </row>
    <row r="10105" spans="1:7">
      <c r="A10105" t="s">
        <v>131</v>
      </c>
      <c r="B10105">
        <v>20250615</v>
      </c>
      <c r="C10105">
        <v>490114</v>
      </c>
      <c r="D10105" t="s">
        <v>6190</v>
      </c>
      <c r="E10105" t="s">
        <v>1582</v>
      </c>
      <c r="F10105">
        <v>185</v>
      </c>
      <c r="G10105">
        <v>-431954</v>
      </c>
    </row>
    <row r="10106" spans="1:7">
      <c r="A10106" t="s">
        <v>131</v>
      </c>
      <c r="B10106">
        <v>20250615</v>
      </c>
      <c r="C10106">
        <v>490114</v>
      </c>
      <c r="D10106" t="s">
        <v>6190</v>
      </c>
      <c r="E10106" t="s">
        <v>8333</v>
      </c>
      <c r="F10106">
        <v>3</v>
      </c>
      <c r="G10106">
        <v>-214</v>
      </c>
    </row>
    <row r="10107" spans="1:7">
      <c r="A10107" t="s">
        <v>131</v>
      </c>
      <c r="B10107">
        <v>20250615</v>
      </c>
      <c r="C10107">
        <v>490114</v>
      </c>
      <c r="D10107" t="s">
        <v>6190</v>
      </c>
      <c r="E10107" t="s">
        <v>1583</v>
      </c>
      <c r="F10107">
        <v>3</v>
      </c>
      <c r="G10107">
        <v>-187401</v>
      </c>
    </row>
    <row r="10108" spans="1:7">
      <c r="A10108" t="s">
        <v>131</v>
      </c>
      <c r="B10108">
        <v>20250615</v>
      </c>
      <c r="C10108">
        <v>490114</v>
      </c>
      <c r="D10108" t="s">
        <v>6190</v>
      </c>
      <c r="E10108" t="s">
        <v>1207</v>
      </c>
      <c r="F10108">
        <v>0</v>
      </c>
      <c r="G10108">
        <v>-5603</v>
      </c>
    </row>
    <row r="10109" spans="1:7">
      <c r="A10109" t="s">
        <v>131</v>
      </c>
      <c r="B10109">
        <v>20250615</v>
      </c>
      <c r="C10109">
        <v>490114</v>
      </c>
      <c r="D10109" t="s">
        <v>6190</v>
      </c>
      <c r="E10109" t="s">
        <v>8358</v>
      </c>
      <c r="F10109">
        <v>0</v>
      </c>
      <c r="G10109">
        <v>-17692027</v>
      </c>
    </row>
    <row r="10110" spans="1:7">
      <c r="A10110" t="s">
        <v>131</v>
      </c>
      <c r="B10110">
        <v>20250616</v>
      </c>
      <c r="C10110">
        <v>490114</v>
      </c>
      <c r="D10110" t="s">
        <v>6190</v>
      </c>
      <c r="E10110" t="s">
        <v>1184</v>
      </c>
      <c r="F10110">
        <v>0</v>
      </c>
      <c r="G10110">
        <v>-339149</v>
      </c>
    </row>
    <row r="10111" spans="1:7">
      <c r="A10111" t="s">
        <v>131</v>
      </c>
      <c r="B10111">
        <v>20250616</v>
      </c>
      <c r="C10111">
        <v>490114</v>
      </c>
      <c r="D10111" t="s">
        <v>6190</v>
      </c>
      <c r="E10111" t="s">
        <v>1581</v>
      </c>
      <c r="F10111">
        <v>89</v>
      </c>
      <c r="G10111">
        <v>-22074659</v>
      </c>
    </row>
    <row r="10112" spans="1:7">
      <c r="A10112" t="s">
        <v>131</v>
      </c>
      <c r="B10112">
        <v>20250616</v>
      </c>
      <c r="C10112">
        <v>490114</v>
      </c>
      <c r="D10112" t="s">
        <v>6190</v>
      </c>
      <c r="E10112" t="s">
        <v>1085</v>
      </c>
      <c r="F10112">
        <v>0</v>
      </c>
      <c r="G10112">
        <v>-2339281</v>
      </c>
    </row>
    <row r="10113" spans="1:7">
      <c r="A10113" t="s">
        <v>131</v>
      </c>
      <c r="B10113">
        <v>20250616</v>
      </c>
      <c r="C10113">
        <v>490114</v>
      </c>
      <c r="D10113" t="s">
        <v>6190</v>
      </c>
      <c r="E10113" t="s">
        <v>1194</v>
      </c>
      <c r="F10113">
        <v>0</v>
      </c>
      <c r="G10113">
        <v>-57958481</v>
      </c>
    </row>
    <row r="10114" spans="1:7">
      <c r="A10114" t="s">
        <v>131</v>
      </c>
      <c r="B10114">
        <v>20250616</v>
      </c>
      <c r="C10114">
        <v>490114</v>
      </c>
      <c r="D10114" t="s">
        <v>6190</v>
      </c>
      <c r="E10114" t="s">
        <v>1181</v>
      </c>
      <c r="F10114">
        <v>61</v>
      </c>
      <c r="G10114">
        <v>8911856</v>
      </c>
    </row>
    <row r="10115" spans="1:7">
      <c r="A10115" t="s">
        <v>131</v>
      </c>
      <c r="B10115">
        <v>20250616</v>
      </c>
      <c r="C10115">
        <v>490114</v>
      </c>
      <c r="D10115" t="s">
        <v>6190</v>
      </c>
      <c r="E10115" t="s">
        <v>1084</v>
      </c>
      <c r="F10115">
        <v>73</v>
      </c>
      <c r="G10115">
        <v>12599271</v>
      </c>
    </row>
    <row r="10116" spans="1:7">
      <c r="A10116" t="s">
        <v>131</v>
      </c>
      <c r="B10116">
        <v>20250616</v>
      </c>
      <c r="C10116">
        <v>490114</v>
      </c>
      <c r="D10116" t="s">
        <v>6190</v>
      </c>
      <c r="E10116" t="s">
        <v>1035</v>
      </c>
      <c r="F10116">
        <v>675</v>
      </c>
      <c r="G10116">
        <v>11061304</v>
      </c>
    </row>
    <row r="10117" spans="1:7">
      <c r="A10117" t="s">
        <v>131</v>
      </c>
      <c r="B10117">
        <v>20250616</v>
      </c>
      <c r="C10117">
        <v>490114</v>
      </c>
      <c r="D10117" t="s">
        <v>6190</v>
      </c>
      <c r="E10117" t="s">
        <v>1066</v>
      </c>
      <c r="F10117">
        <v>118</v>
      </c>
      <c r="G10117">
        <v>10632741</v>
      </c>
    </row>
    <row r="10118" spans="1:7">
      <c r="A10118" t="s">
        <v>131</v>
      </c>
      <c r="B10118">
        <v>20250616</v>
      </c>
      <c r="C10118">
        <v>490114</v>
      </c>
      <c r="D10118" t="s">
        <v>6190</v>
      </c>
      <c r="E10118" t="s">
        <v>1064</v>
      </c>
      <c r="F10118">
        <v>0</v>
      </c>
      <c r="G10118">
        <v>-771277</v>
      </c>
    </row>
    <row r="10119" spans="1:7">
      <c r="A10119" t="s">
        <v>131</v>
      </c>
      <c r="B10119">
        <v>20250616</v>
      </c>
      <c r="C10119">
        <v>490114</v>
      </c>
      <c r="D10119" t="s">
        <v>6190</v>
      </c>
      <c r="E10119" t="s">
        <v>1092</v>
      </c>
      <c r="F10119">
        <v>0</v>
      </c>
      <c r="G10119">
        <v>-17321958</v>
      </c>
    </row>
    <row r="10120" spans="1:7">
      <c r="A10120" t="s">
        <v>131</v>
      </c>
      <c r="B10120">
        <v>20250616</v>
      </c>
      <c r="C10120">
        <v>490114</v>
      </c>
      <c r="D10120" t="s">
        <v>6190</v>
      </c>
      <c r="E10120" t="s">
        <v>9048</v>
      </c>
      <c r="F10120">
        <v>49</v>
      </c>
      <c r="G10120">
        <v>2184589</v>
      </c>
    </row>
    <row r="10121" spans="1:7">
      <c r="A10121" t="s">
        <v>131</v>
      </c>
      <c r="B10121">
        <v>20250616</v>
      </c>
      <c r="C10121">
        <v>490114</v>
      </c>
      <c r="D10121" t="s">
        <v>6190</v>
      </c>
      <c r="E10121" t="s">
        <v>8342</v>
      </c>
      <c r="F10121">
        <v>118</v>
      </c>
      <c r="G10121">
        <v>49644802</v>
      </c>
    </row>
    <row r="10122" spans="1:7">
      <c r="A10122" t="s">
        <v>131</v>
      </c>
      <c r="B10122">
        <v>20250616</v>
      </c>
      <c r="C10122">
        <v>490114</v>
      </c>
      <c r="D10122" t="s">
        <v>6190</v>
      </c>
      <c r="E10122" t="s">
        <v>1124</v>
      </c>
      <c r="F10122">
        <v>16</v>
      </c>
      <c r="G10122">
        <v>-135062</v>
      </c>
    </row>
    <row r="10123" spans="1:7">
      <c r="A10123" t="s">
        <v>131</v>
      </c>
      <c r="B10123">
        <v>20250616</v>
      </c>
      <c r="C10123">
        <v>490114</v>
      </c>
      <c r="D10123" t="s">
        <v>6190</v>
      </c>
      <c r="E10123" t="s">
        <v>1186</v>
      </c>
      <c r="F10123">
        <v>191</v>
      </c>
      <c r="G10123">
        <v>24335670</v>
      </c>
    </row>
    <row r="10124" spans="1:7">
      <c r="A10124" t="s">
        <v>131</v>
      </c>
      <c r="B10124">
        <v>20250616</v>
      </c>
      <c r="C10124">
        <v>490114</v>
      </c>
      <c r="D10124" t="s">
        <v>6190</v>
      </c>
      <c r="E10124" t="s">
        <v>1582</v>
      </c>
      <c r="F10124">
        <v>191</v>
      </c>
      <c r="G10124">
        <v>-431763</v>
      </c>
    </row>
    <row r="10125" spans="1:7">
      <c r="A10125" t="s">
        <v>131</v>
      </c>
      <c r="B10125">
        <v>20250616</v>
      </c>
      <c r="C10125">
        <v>490114</v>
      </c>
      <c r="D10125" t="s">
        <v>6190</v>
      </c>
      <c r="E10125" t="s">
        <v>8333</v>
      </c>
      <c r="F10125">
        <v>4</v>
      </c>
      <c r="G10125">
        <v>-210</v>
      </c>
    </row>
    <row r="10126" spans="1:7">
      <c r="A10126" t="s">
        <v>131</v>
      </c>
      <c r="B10126">
        <v>20250616</v>
      </c>
      <c r="C10126">
        <v>490114</v>
      </c>
      <c r="D10126" t="s">
        <v>6190</v>
      </c>
      <c r="E10126" t="s">
        <v>1583</v>
      </c>
      <c r="F10126">
        <v>4</v>
      </c>
      <c r="G10126">
        <v>-187397</v>
      </c>
    </row>
    <row r="10127" spans="1:7">
      <c r="A10127" t="s">
        <v>131</v>
      </c>
      <c r="B10127">
        <v>20250616</v>
      </c>
      <c r="C10127">
        <v>490114</v>
      </c>
      <c r="D10127" t="s">
        <v>6190</v>
      </c>
      <c r="E10127" t="s">
        <v>1207</v>
      </c>
      <c r="F10127">
        <v>0</v>
      </c>
      <c r="G10127">
        <v>-5603</v>
      </c>
    </row>
    <row r="10128" spans="1:7">
      <c r="A10128" t="s">
        <v>131</v>
      </c>
      <c r="B10128">
        <v>20250616</v>
      </c>
      <c r="C10128">
        <v>490114</v>
      </c>
      <c r="D10128" t="s">
        <v>6190</v>
      </c>
      <c r="E10128" t="s">
        <v>8358</v>
      </c>
      <c r="F10128">
        <v>0</v>
      </c>
      <c r="G10128">
        <v>-17692027</v>
      </c>
    </row>
    <row r="10129" spans="1:7">
      <c r="A10129" t="s">
        <v>131</v>
      </c>
      <c r="B10129">
        <v>20250617</v>
      </c>
      <c r="C10129">
        <v>490114</v>
      </c>
      <c r="D10129" t="s">
        <v>6190</v>
      </c>
      <c r="E10129" t="s">
        <v>1184</v>
      </c>
      <c r="F10129">
        <v>0</v>
      </c>
      <c r="G10129">
        <v>-339149</v>
      </c>
    </row>
    <row r="10130" spans="1:7">
      <c r="A10130" t="s">
        <v>131</v>
      </c>
      <c r="B10130">
        <v>20250617</v>
      </c>
      <c r="C10130">
        <v>490114</v>
      </c>
      <c r="D10130" t="s">
        <v>6190</v>
      </c>
      <c r="E10130" t="s">
        <v>1581</v>
      </c>
      <c r="F10130">
        <v>90</v>
      </c>
      <c r="G10130">
        <v>-22074569</v>
      </c>
    </row>
    <row r="10131" spans="1:7">
      <c r="A10131" t="s">
        <v>131</v>
      </c>
      <c r="B10131">
        <v>20250617</v>
      </c>
      <c r="C10131">
        <v>490114</v>
      </c>
      <c r="D10131" t="s">
        <v>6190</v>
      </c>
      <c r="E10131" t="s">
        <v>1085</v>
      </c>
      <c r="F10131">
        <v>0</v>
      </c>
      <c r="G10131">
        <v>-2339281</v>
      </c>
    </row>
    <row r="10132" spans="1:7">
      <c r="A10132" t="s">
        <v>131</v>
      </c>
      <c r="B10132">
        <v>20250617</v>
      </c>
      <c r="C10132">
        <v>490114</v>
      </c>
      <c r="D10132" t="s">
        <v>6190</v>
      </c>
      <c r="E10132" t="s">
        <v>1194</v>
      </c>
      <c r="F10132">
        <v>0</v>
      </c>
      <c r="G10132">
        <v>-57958481</v>
      </c>
    </row>
    <row r="10133" spans="1:7">
      <c r="A10133" t="s">
        <v>131</v>
      </c>
      <c r="B10133">
        <v>20250617</v>
      </c>
      <c r="C10133">
        <v>490114</v>
      </c>
      <c r="D10133" t="s">
        <v>6190</v>
      </c>
      <c r="E10133" t="s">
        <v>1181</v>
      </c>
      <c r="F10133">
        <v>61</v>
      </c>
      <c r="G10133">
        <v>8911917</v>
      </c>
    </row>
    <row r="10134" spans="1:7">
      <c r="A10134" t="s">
        <v>131</v>
      </c>
      <c r="B10134">
        <v>20250617</v>
      </c>
      <c r="C10134">
        <v>490114</v>
      </c>
      <c r="D10134" t="s">
        <v>6190</v>
      </c>
      <c r="E10134" t="s">
        <v>1084</v>
      </c>
      <c r="F10134">
        <v>74</v>
      </c>
      <c r="G10134">
        <v>12599345</v>
      </c>
    </row>
    <row r="10135" spans="1:7">
      <c r="A10135" t="s">
        <v>131</v>
      </c>
      <c r="B10135">
        <v>20250617</v>
      </c>
      <c r="C10135">
        <v>490114</v>
      </c>
      <c r="D10135" t="s">
        <v>6190</v>
      </c>
      <c r="E10135" t="s">
        <v>1035</v>
      </c>
      <c r="F10135">
        <v>679</v>
      </c>
      <c r="G10135">
        <v>11061983</v>
      </c>
    </row>
    <row r="10136" spans="1:7">
      <c r="A10136" t="s">
        <v>131</v>
      </c>
      <c r="B10136">
        <v>20250617</v>
      </c>
      <c r="C10136">
        <v>490114</v>
      </c>
      <c r="D10136" t="s">
        <v>6190</v>
      </c>
      <c r="E10136" t="s">
        <v>1066</v>
      </c>
      <c r="F10136">
        <v>119</v>
      </c>
      <c r="G10136">
        <v>10632860</v>
      </c>
    </row>
    <row r="10137" spans="1:7">
      <c r="A10137" t="s">
        <v>131</v>
      </c>
      <c r="B10137">
        <v>20250617</v>
      </c>
      <c r="C10137">
        <v>490114</v>
      </c>
      <c r="D10137" t="s">
        <v>6190</v>
      </c>
      <c r="E10137" t="s">
        <v>1064</v>
      </c>
      <c r="F10137">
        <v>0</v>
      </c>
      <c r="G10137">
        <v>-771277</v>
      </c>
    </row>
    <row r="10138" spans="1:7">
      <c r="A10138" t="s">
        <v>131</v>
      </c>
      <c r="B10138">
        <v>20250617</v>
      </c>
      <c r="C10138">
        <v>490114</v>
      </c>
      <c r="D10138" t="s">
        <v>6190</v>
      </c>
      <c r="E10138" t="s">
        <v>1092</v>
      </c>
      <c r="F10138">
        <v>0</v>
      </c>
      <c r="G10138">
        <v>-17321958</v>
      </c>
    </row>
    <row r="10139" spans="1:7">
      <c r="A10139" t="s">
        <v>131</v>
      </c>
      <c r="B10139">
        <v>20250617</v>
      </c>
      <c r="C10139">
        <v>490114</v>
      </c>
      <c r="D10139" t="s">
        <v>6190</v>
      </c>
      <c r="E10139" t="s">
        <v>9048</v>
      </c>
      <c r="F10139">
        <v>49</v>
      </c>
      <c r="G10139">
        <v>2184638</v>
      </c>
    </row>
    <row r="10140" spans="1:7">
      <c r="A10140" t="s">
        <v>131</v>
      </c>
      <c r="B10140">
        <v>20250617</v>
      </c>
      <c r="C10140">
        <v>490114</v>
      </c>
      <c r="D10140" t="s">
        <v>6190</v>
      </c>
      <c r="E10140" t="s">
        <v>8342</v>
      </c>
      <c r="F10140">
        <v>119</v>
      </c>
      <c r="G10140">
        <v>49644921</v>
      </c>
    </row>
    <row r="10141" spans="1:7">
      <c r="A10141" t="s">
        <v>131</v>
      </c>
      <c r="B10141">
        <v>20250617</v>
      </c>
      <c r="C10141">
        <v>490114</v>
      </c>
      <c r="D10141" t="s">
        <v>6190</v>
      </c>
      <c r="E10141" t="s">
        <v>1124</v>
      </c>
      <c r="F10141">
        <v>16</v>
      </c>
      <c r="G10141">
        <v>-135046</v>
      </c>
    </row>
    <row r="10142" spans="1:7">
      <c r="A10142" t="s">
        <v>131</v>
      </c>
      <c r="B10142">
        <v>20250617</v>
      </c>
      <c r="C10142">
        <v>490114</v>
      </c>
      <c r="D10142" t="s">
        <v>6190</v>
      </c>
      <c r="E10142" t="s">
        <v>1186</v>
      </c>
      <c r="F10142">
        <v>193</v>
      </c>
      <c r="G10142">
        <v>24335863</v>
      </c>
    </row>
    <row r="10143" spans="1:7">
      <c r="A10143" t="s">
        <v>131</v>
      </c>
      <c r="B10143">
        <v>20250617</v>
      </c>
      <c r="C10143">
        <v>490114</v>
      </c>
      <c r="D10143" t="s">
        <v>6190</v>
      </c>
      <c r="E10143" t="s">
        <v>1582</v>
      </c>
      <c r="F10143">
        <v>193</v>
      </c>
      <c r="G10143">
        <v>-431570</v>
      </c>
    </row>
    <row r="10144" spans="1:7">
      <c r="A10144" t="s">
        <v>131</v>
      </c>
      <c r="B10144">
        <v>20250617</v>
      </c>
      <c r="C10144">
        <v>490114</v>
      </c>
      <c r="D10144" t="s">
        <v>6190</v>
      </c>
      <c r="E10144" t="s">
        <v>8333</v>
      </c>
      <c r="F10144">
        <v>4</v>
      </c>
      <c r="G10144">
        <v>-206</v>
      </c>
    </row>
    <row r="10145" spans="1:7">
      <c r="A10145" t="s">
        <v>131</v>
      </c>
      <c r="B10145">
        <v>20250617</v>
      </c>
      <c r="C10145">
        <v>490114</v>
      </c>
      <c r="D10145" t="s">
        <v>6190</v>
      </c>
      <c r="E10145" t="s">
        <v>1583</v>
      </c>
      <c r="F10145">
        <v>4</v>
      </c>
      <c r="G10145">
        <v>-187393</v>
      </c>
    </row>
    <row r="10146" spans="1:7">
      <c r="A10146" t="s">
        <v>131</v>
      </c>
      <c r="B10146">
        <v>20250617</v>
      </c>
      <c r="C10146">
        <v>490114</v>
      </c>
      <c r="D10146" t="s">
        <v>6190</v>
      </c>
      <c r="E10146" t="s">
        <v>1207</v>
      </c>
      <c r="F10146">
        <v>0</v>
      </c>
      <c r="G10146">
        <v>-5603</v>
      </c>
    </row>
    <row r="10147" spans="1:7">
      <c r="A10147" t="s">
        <v>131</v>
      </c>
      <c r="B10147">
        <v>20250617</v>
      </c>
      <c r="C10147">
        <v>490114</v>
      </c>
      <c r="D10147" t="s">
        <v>6190</v>
      </c>
      <c r="E10147" t="s">
        <v>8358</v>
      </c>
      <c r="F10147">
        <v>0</v>
      </c>
      <c r="G10147">
        <v>-17692027</v>
      </c>
    </row>
    <row r="10148" spans="1:7">
      <c r="A10148" t="s">
        <v>131</v>
      </c>
      <c r="B10148">
        <v>20250618</v>
      </c>
      <c r="C10148">
        <v>490114</v>
      </c>
      <c r="D10148" t="s">
        <v>6190</v>
      </c>
      <c r="E10148" t="s">
        <v>1184</v>
      </c>
      <c r="F10148">
        <v>0</v>
      </c>
      <c r="G10148">
        <v>-339149</v>
      </c>
    </row>
    <row r="10149" spans="1:7">
      <c r="A10149" t="s">
        <v>131</v>
      </c>
      <c r="B10149">
        <v>20250618</v>
      </c>
      <c r="C10149">
        <v>490114</v>
      </c>
      <c r="D10149" t="s">
        <v>6190</v>
      </c>
      <c r="E10149" t="s">
        <v>1581</v>
      </c>
      <c r="F10149">
        <v>95</v>
      </c>
      <c r="G10149">
        <v>-22074474</v>
      </c>
    </row>
    <row r="10150" spans="1:7">
      <c r="A10150" t="s">
        <v>131</v>
      </c>
      <c r="B10150">
        <v>20250618</v>
      </c>
      <c r="C10150">
        <v>490114</v>
      </c>
      <c r="D10150" t="s">
        <v>6190</v>
      </c>
      <c r="E10150" t="s">
        <v>1085</v>
      </c>
      <c r="F10150">
        <v>0</v>
      </c>
      <c r="G10150">
        <v>-2339281</v>
      </c>
    </row>
    <row r="10151" spans="1:7">
      <c r="A10151" t="s">
        <v>131</v>
      </c>
      <c r="B10151">
        <v>20250618</v>
      </c>
      <c r="C10151">
        <v>490114</v>
      </c>
      <c r="D10151" t="s">
        <v>6190</v>
      </c>
      <c r="E10151" t="s">
        <v>1194</v>
      </c>
      <c r="F10151">
        <v>0</v>
      </c>
      <c r="G10151">
        <v>-57958481</v>
      </c>
    </row>
    <row r="10152" spans="1:7">
      <c r="A10152" t="s">
        <v>131</v>
      </c>
      <c r="B10152">
        <v>20250618</v>
      </c>
      <c r="C10152">
        <v>490114</v>
      </c>
      <c r="D10152" t="s">
        <v>6190</v>
      </c>
      <c r="E10152" t="s">
        <v>1181</v>
      </c>
      <c r="F10152">
        <v>64</v>
      </c>
      <c r="G10152">
        <v>8911981</v>
      </c>
    </row>
    <row r="10153" spans="1:7">
      <c r="A10153" t="s">
        <v>131</v>
      </c>
      <c r="B10153">
        <v>20250618</v>
      </c>
      <c r="C10153">
        <v>490114</v>
      </c>
      <c r="D10153" t="s">
        <v>6190</v>
      </c>
      <c r="E10153" t="s">
        <v>1084</v>
      </c>
      <c r="F10153">
        <v>77</v>
      </c>
      <c r="G10153">
        <v>12599422</v>
      </c>
    </row>
    <row r="10154" spans="1:7">
      <c r="A10154" t="s">
        <v>131</v>
      </c>
      <c r="B10154">
        <v>20250618</v>
      </c>
      <c r="C10154">
        <v>490114</v>
      </c>
      <c r="D10154" t="s">
        <v>6190</v>
      </c>
      <c r="E10154" t="s">
        <v>1035</v>
      </c>
      <c r="F10154">
        <v>719</v>
      </c>
      <c r="G10154">
        <v>11062702</v>
      </c>
    </row>
    <row r="10155" spans="1:7">
      <c r="A10155" t="s">
        <v>131</v>
      </c>
      <c r="B10155">
        <v>20250618</v>
      </c>
      <c r="C10155">
        <v>490114</v>
      </c>
      <c r="D10155" t="s">
        <v>6190</v>
      </c>
      <c r="E10155" t="s">
        <v>1066</v>
      </c>
      <c r="F10155">
        <v>125</v>
      </c>
      <c r="G10155">
        <v>10632985</v>
      </c>
    </row>
    <row r="10156" spans="1:7">
      <c r="A10156" t="s">
        <v>131</v>
      </c>
      <c r="B10156">
        <v>20250618</v>
      </c>
      <c r="C10156">
        <v>490114</v>
      </c>
      <c r="D10156" t="s">
        <v>6190</v>
      </c>
      <c r="E10156" t="s">
        <v>1064</v>
      </c>
      <c r="F10156">
        <v>0</v>
      </c>
      <c r="G10156">
        <v>-771277</v>
      </c>
    </row>
    <row r="10157" spans="1:7">
      <c r="A10157" t="s">
        <v>131</v>
      </c>
      <c r="B10157">
        <v>20250618</v>
      </c>
      <c r="C10157">
        <v>490114</v>
      </c>
      <c r="D10157" t="s">
        <v>6190</v>
      </c>
      <c r="E10157" t="s">
        <v>1092</v>
      </c>
      <c r="F10157">
        <v>0</v>
      </c>
      <c r="G10157">
        <v>-17321958</v>
      </c>
    </row>
    <row r="10158" spans="1:7">
      <c r="A10158" t="s">
        <v>131</v>
      </c>
      <c r="B10158">
        <v>20250618</v>
      </c>
      <c r="C10158">
        <v>490114</v>
      </c>
      <c r="D10158" t="s">
        <v>6190</v>
      </c>
      <c r="E10158" t="s">
        <v>9048</v>
      </c>
      <c r="F10158">
        <v>51</v>
      </c>
      <c r="G10158">
        <v>2184689</v>
      </c>
    </row>
    <row r="10159" spans="1:7">
      <c r="A10159" t="s">
        <v>131</v>
      </c>
      <c r="B10159">
        <v>20250618</v>
      </c>
      <c r="C10159">
        <v>490114</v>
      </c>
      <c r="D10159" t="s">
        <v>6190</v>
      </c>
      <c r="E10159" t="s">
        <v>8342</v>
      </c>
      <c r="F10159">
        <v>125</v>
      </c>
      <c r="G10159">
        <v>49645046</v>
      </c>
    </row>
    <row r="10160" spans="1:7">
      <c r="A10160" t="s">
        <v>131</v>
      </c>
      <c r="B10160">
        <v>20250618</v>
      </c>
      <c r="C10160">
        <v>490114</v>
      </c>
      <c r="D10160" t="s">
        <v>6190</v>
      </c>
      <c r="E10160" t="s">
        <v>1124</v>
      </c>
      <c r="F10160">
        <v>17</v>
      </c>
      <c r="G10160">
        <v>-135029</v>
      </c>
    </row>
    <row r="10161" spans="1:7">
      <c r="A10161" t="s">
        <v>131</v>
      </c>
      <c r="B10161">
        <v>20250618</v>
      </c>
      <c r="C10161">
        <v>490114</v>
      </c>
      <c r="D10161" t="s">
        <v>6190</v>
      </c>
      <c r="E10161" t="s">
        <v>1186</v>
      </c>
      <c r="F10161">
        <v>203</v>
      </c>
      <c r="G10161">
        <v>24336066</v>
      </c>
    </row>
    <row r="10162" spans="1:7">
      <c r="A10162" t="s">
        <v>131</v>
      </c>
      <c r="B10162">
        <v>20250618</v>
      </c>
      <c r="C10162">
        <v>490114</v>
      </c>
      <c r="D10162" t="s">
        <v>6190</v>
      </c>
      <c r="E10162" t="s">
        <v>1582</v>
      </c>
      <c r="F10162">
        <v>203</v>
      </c>
      <c r="G10162">
        <v>-431367</v>
      </c>
    </row>
    <row r="10163" spans="1:7">
      <c r="A10163" t="s">
        <v>131</v>
      </c>
      <c r="B10163">
        <v>20250618</v>
      </c>
      <c r="C10163">
        <v>490114</v>
      </c>
      <c r="D10163" t="s">
        <v>6190</v>
      </c>
      <c r="E10163" t="s">
        <v>8333</v>
      </c>
      <c r="F10163">
        <v>4</v>
      </c>
      <c r="G10163">
        <v>-202</v>
      </c>
    </row>
    <row r="10164" spans="1:7">
      <c r="A10164" t="s">
        <v>131</v>
      </c>
      <c r="B10164">
        <v>20250618</v>
      </c>
      <c r="C10164">
        <v>490114</v>
      </c>
      <c r="D10164" t="s">
        <v>6190</v>
      </c>
      <c r="E10164" t="s">
        <v>1583</v>
      </c>
      <c r="F10164">
        <v>4</v>
      </c>
      <c r="G10164">
        <v>-187389</v>
      </c>
    </row>
    <row r="10165" spans="1:7">
      <c r="A10165" t="s">
        <v>131</v>
      </c>
      <c r="B10165">
        <v>20250618</v>
      </c>
      <c r="C10165">
        <v>490114</v>
      </c>
      <c r="D10165" t="s">
        <v>6190</v>
      </c>
      <c r="E10165" t="s">
        <v>1207</v>
      </c>
      <c r="F10165">
        <v>0</v>
      </c>
      <c r="G10165">
        <v>-5603</v>
      </c>
    </row>
    <row r="10166" spans="1:7">
      <c r="A10166" t="s">
        <v>131</v>
      </c>
      <c r="B10166">
        <v>20250618</v>
      </c>
      <c r="C10166">
        <v>490114</v>
      </c>
      <c r="D10166" t="s">
        <v>6190</v>
      </c>
      <c r="E10166" t="s">
        <v>8358</v>
      </c>
      <c r="F10166">
        <v>0</v>
      </c>
      <c r="G10166">
        <v>-17692027</v>
      </c>
    </row>
    <row r="10167" spans="1:7">
      <c r="A10167" t="s">
        <v>131</v>
      </c>
      <c r="B10167">
        <v>20250619</v>
      </c>
      <c r="C10167">
        <v>490114</v>
      </c>
      <c r="D10167" t="s">
        <v>6190</v>
      </c>
      <c r="E10167" t="s">
        <v>1184</v>
      </c>
      <c r="F10167">
        <v>0</v>
      </c>
      <c r="G10167">
        <v>-339149</v>
      </c>
    </row>
    <row r="10168" spans="1:7">
      <c r="A10168" t="s">
        <v>131</v>
      </c>
      <c r="B10168">
        <v>20250619</v>
      </c>
      <c r="C10168">
        <v>490114</v>
      </c>
      <c r="D10168" t="s">
        <v>6190</v>
      </c>
      <c r="E10168" t="s">
        <v>1581</v>
      </c>
      <c r="F10168">
        <v>95</v>
      </c>
      <c r="G10168">
        <v>-22074379</v>
      </c>
    </row>
    <row r="10169" spans="1:7">
      <c r="A10169" t="s">
        <v>131</v>
      </c>
      <c r="B10169">
        <v>20250619</v>
      </c>
      <c r="C10169">
        <v>490114</v>
      </c>
      <c r="D10169" t="s">
        <v>6190</v>
      </c>
      <c r="E10169" t="s">
        <v>1085</v>
      </c>
      <c r="F10169">
        <v>0</v>
      </c>
      <c r="G10169">
        <v>-2339281</v>
      </c>
    </row>
    <row r="10170" spans="1:7">
      <c r="A10170" t="s">
        <v>131</v>
      </c>
      <c r="B10170">
        <v>20250619</v>
      </c>
      <c r="C10170">
        <v>490114</v>
      </c>
      <c r="D10170" t="s">
        <v>6190</v>
      </c>
      <c r="E10170" t="s">
        <v>1194</v>
      </c>
      <c r="F10170">
        <v>0</v>
      </c>
      <c r="G10170">
        <v>-57958481</v>
      </c>
    </row>
    <row r="10171" spans="1:7">
      <c r="A10171" t="s">
        <v>131</v>
      </c>
      <c r="B10171">
        <v>20250619</v>
      </c>
      <c r="C10171">
        <v>490114</v>
      </c>
      <c r="D10171" t="s">
        <v>6190</v>
      </c>
      <c r="E10171" t="s">
        <v>1181</v>
      </c>
      <c r="F10171">
        <v>64</v>
      </c>
      <c r="G10171">
        <v>8912045</v>
      </c>
    </row>
    <row r="10172" spans="1:7">
      <c r="A10172" t="s">
        <v>131</v>
      </c>
      <c r="B10172">
        <v>20250619</v>
      </c>
      <c r="C10172">
        <v>490114</v>
      </c>
      <c r="D10172" t="s">
        <v>6190</v>
      </c>
      <c r="E10172" t="s">
        <v>1084</v>
      </c>
      <c r="F10172">
        <v>77</v>
      </c>
      <c r="G10172">
        <v>12599499</v>
      </c>
    </row>
    <row r="10173" spans="1:7">
      <c r="A10173" t="s">
        <v>131</v>
      </c>
      <c r="B10173">
        <v>20250619</v>
      </c>
      <c r="C10173">
        <v>490114</v>
      </c>
      <c r="D10173" t="s">
        <v>6190</v>
      </c>
      <c r="E10173" t="s">
        <v>1035</v>
      </c>
      <c r="F10173">
        <v>720</v>
      </c>
      <c r="G10173">
        <v>11063422</v>
      </c>
    </row>
    <row r="10174" spans="1:7">
      <c r="A10174" t="s">
        <v>131</v>
      </c>
      <c r="B10174">
        <v>20250619</v>
      </c>
      <c r="C10174">
        <v>490114</v>
      </c>
      <c r="D10174" t="s">
        <v>6190</v>
      </c>
      <c r="E10174" t="s">
        <v>1066</v>
      </c>
      <c r="F10174">
        <v>125</v>
      </c>
      <c r="G10174">
        <v>10633110</v>
      </c>
    </row>
    <row r="10175" spans="1:7">
      <c r="A10175" t="s">
        <v>131</v>
      </c>
      <c r="B10175">
        <v>20250619</v>
      </c>
      <c r="C10175">
        <v>490114</v>
      </c>
      <c r="D10175" t="s">
        <v>6190</v>
      </c>
      <c r="E10175" t="s">
        <v>1064</v>
      </c>
      <c r="F10175">
        <v>0</v>
      </c>
      <c r="G10175">
        <v>-771277</v>
      </c>
    </row>
    <row r="10176" spans="1:7">
      <c r="A10176" t="s">
        <v>131</v>
      </c>
      <c r="B10176">
        <v>20250619</v>
      </c>
      <c r="C10176">
        <v>490114</v>
      </c>
      <c r="D10176" t="s">
        <v>6190</v>
      </c>
      <c r="E10176" t="s">
        <v>1092</v>
      </c>
      <c r="F10176">
        <v>0</v>
      </c>
      <c r="G10176">
        <v>-17321958</v>
      </c>
    </row>
    <row r="10177" spans="1:7">
      <c r="A10177" t="s">
        <v>131</v>
      </c>
      <c r="B10177">
        <v>20250619</v>
      </c>
      <c r="C10177">
        <v>490114</v>
      </c>
      <c r="D10177" t="s">
        <v>6190</v>
      </c>
      <c r="E10177" t="s">
        <v>9048</v>
      </c>
      <c r="F10177">
        <v>51</v>
      </c>
      <c r="G10177">
        <v>2184740</v>
      </c>
    </row>
    <row r="10178" spans="1:7">
      <c r="A10178" t="s">
        <v>131</v>
      </c>
      <c r="B10178">
        <v>20250619</v>
      </c>
      <c r="C10178">
        <v>490114</v>
      </c>
      <c r="D10178" t="s">
        <v>6190</v>
      </c>
      <c r="E10178" t="s">
        <v>8342</v>
      </c>
      <c r="F10178">
        <v>125</v>
      </c>
      <c r="G10178">
        <v>49645171</v>
      </c>
    </row>
    <row r="10179" spans="1:7">
      <c r="A10179" t="s">
        <v>131</v>
      </c>
      <c r="B10179">
        <v>20250619</v>
      </c>
      <c r="C10179">
        <v>490114</v>
      </c>
      <c r="D10179" t="s">
        <v>6190</v>
      </c>
      <c r="E10179" t="s">
        <v>1124</v>
      </c>
      <c r="F10179">
        <v>17</v>
      </c>
      <c r="G10179">
        <v>-135012</v>
      </c>
    </row>
    <row r="10180" spans="1:7">
      <c r="A10180" t="s">
        <v>131</v>
      </c>
      <c r="B10180">
        <v>20250619</v>
      </c>
      <c r="C10180">
        <v>490114</v>
      </c>
      <c r="D10180" t="s">
        <v>6190</v>
      </c>
      <c r="E10180" t="s">
        <v>1186</v>
      </c>
      <c r="F10180">
        <v>203</v>
      </c>
      <c r="G10180">
        <v>24336269</v>
      </c>
    </row>
    <row r="10181" spans="1:7">
      <c r="A10181" t="s">
        <v>131</v>
      </c>
      <c r="B10181">
        <v>20250619</v>
      </c>
      <c r="C10181">
        <v>490114</v>
      </c>
      <c r="D10181" t="s">
        <v>6190</v>
      </c>
      <c r="E10181" t="s">
        <v>1582</v>
      </c>
      <c r="F10181">
        <v>203</v>
      </c>
      <c r="G10181">
        <v>-431164</v>
      </c>
    </row>
    <row r="10182" spans="1:7">
      <c r="A10182" t="s">
        <v>131</v>
      </c>
      <c r="B10182">
        <v>20250619</v>
      </c>
      <c r="C10182">
        <v>490114</v>
      </c>
      <c r="D10182" t="s">
        <v>6190</v>
      </c>
      <c r="E10182" t="s">
        <v>8333</v>
      </c>
      <c r="F10182">
        <v>4</v>
      </c>
      <c r="G10182">
        <v>-198</v>
      </c>
    </row>
    <row r="10183" spans="1:7">
      <c r="A10183" t="s">
        <v>131</v>
      </c>
      <c r="B10183">
        <v>20250619</v>
      </c>
      <c r="C10183">
        <v>490114</v>
      </c>
      <c r="D10183" t="s">
        <v>6190</v>
      </c>
      <c r="E10183" t="s">
        <v>1583</v>
      </c>
      <c r="F10183">
        <v>4</v>
      </c>
      <c r="G10183">
        <v>-187385</v>
      </c>
    </row>
    <row r="10184" spans="1:7">
      <c r="A10184" t="s">
        <v>131</v>
      </c>
      <c r="B10184">
        <v>20250619</v>
      </c>
      <c r="C10184">
        <v>490114</v>
      </c>
      <c r="D10184" t="s">
        <v>6190</v>
      </c>
      <c r="E10184" t="s">
        <v>1207</v>
      </c>
      <c r="F10184">
        <v>0</v>
      </c>
      <c r="G10184">
        <v>-5603</v>
      </c>
    </row>
    <row r="10185" spans="1:7">
      <c r="A10185" t="s">
        <v>131</v>
      </c>
      <c r="B10185">
        <v>20250619</v>
      </c>
      <c r="C10185">
        <v>490114</v>
      </c>
      <c r="D10185" t="s">
        <v>6190</v>
      </c>
      <c r="E10185" t="s">
        <v>8358</v>
      </c>
      <c r="F10185">
        <v>0</v>
      </c>
      <c r="G10185">
        <v>-17692027</v>
      </c>
    </row>
    <row r="10186" spans="1:7">
      <c r="A10186" t="s">
        <v>131</v>
      </c>
      <c r="B10186">
        <v>20250620</v>
      </c>
      <c r="C10186">
        <v>490114</v>
      </c>
      <c r="D10186" t="s">
        <v>6190</v>
      </c>
      <c r="E10186" t="s">
        <v>1184</v>
      </c>
      <c r="F10186">
        <v>0</v>
      </c>
      <c r="G10186">
        <v>-339149</v>
      </c>
    </row>
    <row r="10187" spans="1:7">
      <c r="A10187" t="s">
        <v>131</v>
      </c>
      <c r="B10187">
        <v>20250620</v>
      </c>
      <c r="C10187">
        <v>490114</v>
      </c>
      <c r="D10187" t="s">
        <v>6190</v>
      </c>
      <c r="E10187" t="s">
        <v>1581</v>
      </c>
      <c r="F10187">
        <v>94</v>
      </c>
      <c r="G10187">
        <v>-22074285</v>
      </c>
    </row>
    <row r="10188" spans="1:7">
      <c r="A10188" t="s">
        <v>131</v>
      </c>
      <c r="B10188">
        <v>20250620</v>
      </c>
      <c r="C10188">
        <v>490114</v>
      </c>
      <c r="D10188" t="s">
        <v>6190</v>
      </c>
      <c r="E10188" t="s">
        <v>1085</v>
      </c>
      <c r="F10188">
        <v>0</v>
      </c>
      <c r="G10188">
        <v>-2339281</v>
      </c>
    </row>
    <row r="10189" spans="1:7">
      <c r="A10189" t="s">
        <v>131</v>
      </c>
      <c r="B10189">
        <v>20250620</v>
      </c>
      <c r="C10189">
        <v>490114</v>
      </c>
      <c r="D10189" t="s">
        <v>6190</v>
      </c>
      <c r="E10189" t="s">
        <v>1194</v>
      </c>
      <c r="F10189">
        <v>0</v>
      </c>
      <c r="G10189">
        <v>-57958481</v>
      </c>
    </row>
    <row r="10190" spans="1:7">
      <c r="A10190" t="s">
        <v>131</v>
      </c>
      <c r="B10190">
        <v>20250620</v>
      </c>
      <c r="C10190">
        <v>490114</v>
      </c>
      <c r="D10190" t="s">
        <v>6190</v>
      </c>
      <c r="E10190" t="s">
        <v>1181</v>
      </c>
      <c r="F10190">
        <v>64</v>
      </c>
      <c r="G10190">
        <v>8912109</v>
      </c>
    </row>
    <row r="10191" spans="1:7">
      <c r="A10191" t="s">
        <v>131</v>
      </c>
      <c r="B10191">
        <v>20250620</v>
      </c>
      <c r="C10191">
        <v>490114</v>
      </c>
      <c r="D10191" t="s">
        <v>6190</v>
      </c>
      <c r="E10191" t="s">
        <v>1084</v>
      </c>
      <c r="F10191">
        <v>73</v>
      </c>
      <c r="G10191">
        <v>12599572</v>
      </c>
    </row>
    <row r="10192" spans="1:7">
      <c r="A10192" t="s">
        <v>131</v>
      </c>
      <c r="B10192">
        <v>20250620</v>
      </c>
      <c r="C10192">
        <v>490114</v>
      </c>
      <c r="D10192" t="s">
        <v>6190</v>
      </c>
      <c r="E10192" t="s">
        <v>1035</v>
      </c>
      <c r="F10192">
        <v>717</v>
      </c>
      <c r="G10192">
        <v>11064139</v>
      </c>
    </row>
    <row r="10193" spans="1:7">
      <c r="A10193" t="s">
        <v>131</v>
      </c>
      <c r="B10193">
        <v>20250620</v>
      </c>
      <c r="C10193">
        <v>490114</v>
      </c>
      <c r="D10193" t="s">
        <v>6190</v>
      </c>
      <c r="E10193" t="s">
        <v>1066</v>
      </c>
      <c r="F10193">
        <v>125</v>
      </c>
      <c r="G10193">
        <v>10633235</v>
      </c>
    </row>
    <row r="10194" spans="1:7">
      <c r="A10194" t="s">
        <v>131</v>
      </c>
      <c r="B10194">
        <v>20250620</v>
      </c>
      <c r="C10194">
        <v>490114</v>
      </c>
      <c r="D10194" t="s">
        <v>6190</v>
      </c>
      <c r="E10194" t="s">
        <v>1064</v>
      </c>
      <c r="F10194">
        <v>0</v>
      </c>
      <c r="G10194">
        <v>-771277</v>
      </c>
    </row>
    <row r="10195" spans="1:7">
      <c r="A10195" t="s">
        <v>131</v>
      </c>
      <c r="B10195">
        <v>20250620</v>
      </c>
      <c r="C10195">
        <v>490114</v>
      </c>
      <c r="D10195" t="s">
        <v>6190</v>
      </c>
      <c r="E10195" t="s">
        <v>1092</v>
      </c>
      <c r="F10195">
        <v>0</v>
      </c>
      <c r="G10195">
        <v>-17321958</v>
      </c>
    </row>
    <row r="10196" spans="1:7">
      <c r="A10196" t="s">
        <v>131</v>
      </c>
      <c r="B10196">
        <v>20250620</v>
      </c>
      <c r="C10196">
        <v>490114</v>
      </c>
      <c r="D10196" t="s">
        <v>6190</v>
      </c>
      <c r="E10196" t="s">
        <v>9048</v>
      </c>
      <c r="F10196">
        <v>51</v>
      </c>
      <c r="G10196">
        <v>2184791</v>
      </c>
    </row>
    <row r="10197" spans="1:7">
      <c r="A10197" t="s">
        <v>131</v>
      </c>
      <c r="B10197">
        <v>20250620</v>
      </c>
      <c r="C10197">
        <v>490114</v>
      </c>
      <c r="D10197" t="s">
        <v>6190</v>
      </c>
      <c r="E10197" t="s">
        <v>8342</v>
      </c>
      <c r="F10197">
        <v>125</v>
      </c>
      <c r="G10197">
        <v>49645296</v>
      </c>
    </row>
    <row r="10198" spans="1:7">
      <c r="A10198" t="s">
        <v>131</v>
      </c>
      <c r="B10198">
        <v>20250620</v>
      </c>
      <c r="C10198">
        <v>490114</v>
      </c>
      <c r="D10198" t="s">
        <v>6190</v>
      </c>
      <c r="E10198" t="s">
        <v>1124</v>
      </c>
      <c r="F10198">
        <v>17</v>
      </c>
      <c r="G10198">
        <v>-134995</v>
      </c>
    </row>
    <row r="10199" spans="1:7">
      <c r="A10199" t="s">
        <v>131</v>
      </c>
      <c r="B10199">
        <v>20250620</v>
      </c>
      <c r="C10199">
        <v>490114</v>
      </c>
      <c r="D10199" t="s">
        <v>6190</v>
      </c>
      <c r="E10199" t="s">
        <v>1186</v>
      </c>
      <c r="F10199">
        <v>202</v>
      </c>
      <c r="G10199">
        <v>24336471</v>
      </c>
    </row>
    <row r="10200" spans="1:7">
      <c r="A10200" t="s">
        <v>131</v>
      </c>
      <c r="B10200">
        <v>20250620</v>
      </c>
      <c r="C10200">
        <v>490114</v>
      </c>
      <c r="D10200" t="s">
        <v>6190</v>
      </c>
      <c r="E10200" t="s">
        <v>1582</v>
      </c>
      <c r="F10200">
        <v>202</v>
      </c>
      <c r="G10200">
        <v>-430962</v>
      </c>
    </row>
    <row r="10201" spans="1:7">
      <c r="A10201" t="s">
        <v>131</v>
      </c>
      <c r="B10201">
        <v>20250620</v>
      </c>
      <c r="C10201">
        <v>490114</v>
      </c>
      <c r="D10201" t="s">
        <v>6190</v>
      </c>
      <c r="E10201" t="s">
        <v>8333</v>
      </c>
      <c r="F10201">
        <v>4</v>
      </c>
      <c r="G10201">
        <v>-194</v>
      </c>
    </row>
    <row r="10202" spans="1:7">
      <c r="A10202" t="s">
        <v>131</v>
      </c>
      <c r="B10202">
        <v>20250620</v>
      </c>
      <c r="C10202">
        <v>490114</v>
      </c>
      <c r="D10202" t="s">
        <v>6190</v>
      </c>
      <c r="E10202" t="s">
        <v>1583</v>
      </c>
      <c r="F10202">
        <v>4</v>
      </c>
      <c r="G10202">
        <v>-187381</v>
      </c>
    </row>
    <row r="10203" spans="1:7">
      <c r="A10203" t="s">
        <v>131</v>
      </c>
      <c r="B10203">
        <v>20250620</v>
      </c>
      <c r="C10203">
        <v>490114</v>
      </c>
      <c r="D10203" t="s">
        <v>6190</v>
      </c>
      <c r="E10203" t="s">
        <v>1207</v>
      </c>
      <c r="F10203">
        <v>0</v>
      </c>
      <c r="G10203">
        <v>-5603</v>
      </c>
    </row>
    <row r="10204" spans="1:7">
      <c r="A10204" t="s">
        <v>131</v>
      </c>
      <c r="B10204">
        <v>20250620</v>
      </c>
      <c r="C10204">
        <v>490114</v>
      </c>
      <c r="D10204" t="s">
        <v>6190</v>
      </c>
      <c r="E10204" t="s">
        <v>8358</v>
      </c>
      <c r="F10204">
        <v>0</v>
      </c>
      <c r="G10204">
        <v>-17692027</v>
      </c>
    </row>
    <row r="10205" spans="1:7">
      <c r="A10205" t="s">
        <v>131</v>
      </c>
      <c r="B10205">
        <v>20250621</v>
      </c>
      <c r="C10205">
        <v>490114</v>
      </c>
      <c r="D10205" t="s">
        <v>6190</v>
      </c>
      <c r="E10205" t="s">
        <v>1184</v>
      </c>
      <c r="F10205">
        <v>0</v>
      </c>
      <c r="G10205">
        <v>-339149</v>
      </c>
    </row>
    <row r="10206" spans="1:7">
      <c r="A10206" t="s">
        <v>131</v>
      </c>
      <c r="B10206">
        <v>20250621</v>
      </c>
      <c r="C10206">
        <v>490114</v>
      </c>
      <c r="D10206" t="s">
        <v>6190</v>
      </c>
      <c r="E10206" t="s">
        <v>1581</v>
      </c>
      <c r="F10206">
        <v>94</v>
      </c>
      <c r="G10206">
        <v>-22074191</v>
      </c>
    </row>
    <row r="10207" spans="1:7">
      <c r="A10207" t="s">
        <v>131</v>
      </c>
      <c r="B10207">
        <v>20250621</v>
      </c>
      <c r="C10207">
        <v>490114</v>
      </c>
      <c r="D10207" t="s">
        <v>6190</v>
      </c>
      <c r="E10207" t="s">
        <v>1085</v>
      </c>
      <c r="F10207">
        <v>0</v>
      </c>
      <c r="G10207">
        <v>-2339281</v>
      </c>
    </row>
    <row r="10208" spans="1:7">
      <c r="A10208" t="s">
        <v>131</v>
      </c>
      <c r="B10208">
        <v>20250621</v>
      </c>
      <c r="C10208">
        <v>490114</v>
      </c>
      <c r="D10208" t="s">
        <v>6190</v>
      </c>
      <c r="E10208" t="s">
        <v>1194</v>
      </c>
      <c r="F10208">
        <v>0</v>
      </c>
      <c r="G10208">
        <v>-57958481</v>
      </c>
    </row>
    <row r="10209" spans="1:7">
      <c r="A10209" t="s">
        <v>131</v>
      </c>
      <c r="B10209">
        <v>20250621</v>
      </c>
      <c r="C10209">
        <v>490114</v>
      </c>
      <c r="D10209" t="s">
        <v>6190</v>
      </c>
      <c r="E10209" t="s">
        <v>1181</v>
      </c>
      <c r="F10209">
        <v>64</v>
      </c>
      <c r="G10209">
        <v>8912173</v>
      </c>
    </row>
    <row r="10210" spans="1:7">
      <c r="A10210" t="s">
        <v>131</v>
      </c>
      <c r="B10210">
        <v>20250621</v>
      </c>
      <c r="C10210">
        <v>490114</v>
      </c>
      <c r="D10210" t="s">
        <v>6190</v>
      </c>
      <c r="E10210" t="s">
        <v>1084</v>
      </c>
      <c r="F10210">
        <v>73</v>
      </c>
      <c r="G10210">
        <v>12599645</v>
      </c>
    </row>
    <row r="10211" spans="1:7">
      <c r="A10211" t="s">
        <v>131</v>
      </c>
      <c r="B10211">
        <v>20250621</v>
      </c>
      <c r="C10211">
        <v>490114</v>
      </c>
      <c r="D10211" t="s">
        <v>6190</v>
      </c>
      <c r="E10211" t="s">
        <v>1035</v>
      </c>
      <c r="F10211">
        <v>717</v>
      </c>
      <c r="G10211">
        <v>11064856</v>
      </c>
    </row>
    <row r="10212" spans="1:7">
      <c r="A10212" t="s">
        <v>131</v>
      </c>
      <c r="B10212">
        <v>20250621</v>
      </c>
      <c r="C10212">
        <v>490114</v>
      </c>
      <c r="D10212" t="s">
        <v>6190</v>
      </c>
      <c r="E10212" t="s">
        <v>1066</v>
      </c>
      <c r="F10212">
        <v>125</v>
      </c>
      <c r="G10212">
        <v>10633360</v>
      </c>
    </row>
    <row r="10213" spans="1:7">
      <c r="A10213" t="s">
        <v>131</v>
      </c>
      <c r="B10213">
        <v>20250621</v>
      </c>
      <c r="C10213">
        <v>490114</v>
      </c>
      <c r="D10213" t="s">
        <v>6190</v>
      </c>
      <c r="E10213" t="s">
        <v>1064</v>
      </c>
      <c r="F10213">
        <v>0</v>
      </c>
      <c r="G10213">
        <v>-771277</v>
      </c>
    </row>
    <row r="10214" spans="1:7">
      <c r="A10214" t="s">
        <v>131</v>
      </c>
      <c r="B10214">
        <v>20250621</v>
      </c>
      <c r="C10214">
        <v>490114</v>
      </c>
      <c r="D10214" t="s">
        <v>6190</v>
      </c>
      <c r="E10214" t="s">
        <v>1092</v>
      </c>
      <c r="F10214">
        <v>0</v>
      </c>
      <c r="G10214">
        <v>-17321958</v>
      </c>
    </row>
    <row r="10215" spans="1:7">
      <c r="A10215" t="s">
        <v>131</v>
      </c>
      <c r="B10215">
        <v>20250621</v>
      </c>
      <c r="C10215">
        <v>490114</v>
      </c>
      <c r="D10215" t="s">
        <v>6190</v>
      </c>
      <c r="E10215" t="s">
        <v>9048</v>
      </c>
      <c r="F10215">
        <v>51</v>
      </c>
      <c r="G10215">
        <v>2184842</v>
      </c>
    </row>
    <row r="10216" spans="1:7">
      <c r="A10216" t="s">
        <v>131</v>
      </c>
      <c r="B10216">
        <v>20250621</v>
      </c>
      <c r="C10216">
        <v>490114</v>
      </c>
      <c r="D10216" t="s">
        <v>6190</v>
      </c>
      <c r="E10216" t="s">
        <v>8342</v>
      </c>
      <c r="F10216">
        <v>125</v>
      </c>
      <c r="G10216">
        <v>49645421</v>
      </c>
    </row>
    <row r="10217" spans="1:7">
      <c r="A10217" t="s">
        <v>131</v>
      </c>
      <c r="B10217">
        <v>20250621</v>
      </c>
      <c r="C10217">
        <v>490114</v>
      </c>
      <c r="D10217" t="s">
        <v>6190</v>
      </c>
      <c r="E10217" t="s">
        <v>1124</v>
      </c>
      <c r="F10217">
        <v>17</v>
      </c>
      <c r="G10217">
        <v>-134978</v>
      </c>
    </row>
    <row r="10218" spans="1:7">
      <c r="A10218" t="s">
        <v>131</v>
      </c>
      <c r="B10218">
        <v>20250621</v>
      </c>
      <c r="C10218">
        <v>490114</v>
      </c>
      <c r="D10218" t="s">
        <v>6190</v>
      </c>
      <c r="E10218" t="s">
        <v>1186</v>
      </c>
      <c r="F10218">
        <v>202</v>
      </c>
      <c r="G10218">
        <v>24336673</v>
      </c>
    </row>
    <row r="10219" spans="1:7">
      <c r="A10219" t="s">
        <v>131</v>
      </c>
      <c r="B10219">
        <v>20250621</v>
      </c>
      <c r="C10219">
        <v>490114</v>
      </c>
      <c r="D10219" t="s">
        <v>6190</v>
      </c>
      <c r="E10219" t="s">
        <v>1582</v>
      </c>
      <c r="F10219">
        <v>202</v>
      </c>
      <c r="G10219">
        <v>-430760</v>
      </c>
    </row>
    <row r="10220" spans="1:7">
      <c r="A10220" t="s">
        <v>131</v>
      </c>
      <c r="B10220">
        <v>20250621</v>
      </c>
      <c r="C10220">
        <v>490114</v>
      </c>
      <c r="D10220" t="s">
        <v>6190</v>
      </c>
      <c r="E10220" t="s">
        <v>8333</v>
      </c>
      <c r="F10220">
        <v>4</v>
      </c>
      <c r="G10220">
        <v>-190</v>
      </c>
    </row>
    <row r="10221" spans="1:7">
      <c r="A10221" t="s">
        <v>131</v>
      </c>
      <c r="B10221">
        <v>20250621</v>
      </c>
      <c r="C10221">
        <v>490114</v>
      </c>
      <c r="D10221" t="s">
        <v>6190</v>
      </c>
      <c r="E10221" t="s">
        <v>1583</v>
      </c>
      <c r="F10221">
        <v>4</v>
      </c>
      <c r="G10221">
        <v>-187377</v>
      </c>
    </row>
    <row r="10222" spans="1:7">
      <c r="A10222" t="s">
        <v>131</v>
      </c>
      <c r="B10222">
        <v>20250621</v>
      </c>
      <c r="C10222">
        <v>490114</v>
      </c>
      <c r="D10222" t="s">
        <v>6190</v>
      </c>
      <c r="E10222" t="s">
        <v>1207</v>
      </c>
      <c r="F10222">
        <v>0</v>
      </c>
      <c r="G10222">
        <v>-5603</v>
      </c>
    </row>
    <row r="10223" spans="1:7">
      <c r="A10223" t="s">
        <v>131</v>
      </c>
      <c r="B10223">
        <v>20250621</v>
      </c>
      <c r="C10223">
        <v>490114</v>
      </c>
      <c r="D10223" t="s">
        <v>6190</v>
      </c>
      <c r="E10223" t="s">
        <v>8358</v>
      </c>
      <c r="F10223">
        <v>0</v>
      </c>
      <c r="G10223">
        <v>-17692027</v>
      </c>
    </row>
    <row r="10224" spans="1:7">
      <c r="A10224" t="s">
        <v>131</v>
      </c>
      <c r="B10224">
        <v>20250622</v>
      </c>
      <c r="C10224">
        <v>490114</v>
      </c>
      <c r="D10224" t="s">
        <v>6190</v>
      </c>
      <c r="E10224" t="s">
        <v>1184</v>
      </c>
      <c r="F10224">
        <v>0</v>
      </c>
      <c r="G10224">
        <v>-339149</v>
      </c>
    </row>
    <row r="10225" spans="1:7">
      <c r="A10225" t="s">
        <v>131</v>
      </c>
      <c r="B10225">
        <v>20250622</v>
      </c>
      <c r="C10225">
        <v>490114</v>
      </c>
      <c r="D10225" t="s">
        <v>6190</v>
      </c>
      <c r="E10225" t="s">
        <v>1581</v>
      </c>
      <c r="F10225">
        <v>94</v>
      </c>
      <c r="G10225">
        <v>-22074097</v>
      </c>
    </row>
    <row r="10226" spans="1:7">
      <c r="A10226" t="s">
        <v>131</v>
      </c>
      <c r="B10226">
        <v>20250622</v>
      </c>
      <c r="C10226">
        <v>490114</v>
      </c>
      <c r="D10226" t="s">
        <v>6190</v>
      </c>
      <c r="E10226" t="s">
        <v>1085</v>
      </c>
      <c r="F10226">
        <v>0</v>
      </c>
      <c r="G10226">
        <v>-2339281</v>
      </c>
    </row>
    <row r="10227" spans="1:7">
      <c r="A10227" t="s">
        <v>131</v>
      </c>
      <c r="B10227">
        <v>20250622</v>
      </c>
      <c r="C10227">
        <v>490114</v>
      </c>
      <c r="D10227" t="s">
        <v>6190</v>
      </c>
      <c r="E10227" t="s">
        <v>1194</v>
      </c>
      <c r="F10227">
        <v>0</v>
      </c>
      <c r="G10227">
        <v>-57958481</v>
      </c>
    </row>
    <row r="10228" spans="1:7">
      <c r="A10228" t="s">
        <v>131</v>
      </c>
      <c r="B10228">
        <v>20250622</v>
      </c>
      <c r="C10228">
        <v>490114</v>
      </c>
      <c r="D10228" t="s">
        <v>6190</v>
      </c>
      <c r="E10228" t="s">
        <v>1181</v>
      </c>
      <c r="F10228">
        <v>64</v>
      </c>
      <c r="G10228">
        <v>8912237</v>
      </c>
    </row>
    <row r="10229" spans="1:7">
      <c r="A10229" t="s">
        <v>131</v>
      </c>
      <c r="B10229">
        <v>20250622</v>
      </c>
      <c r="C10229">
        <v>490114</v>
      </c>
      <c r="D10229" t="s">
        <v>6190</v>
      </c>
      <c r="E10229" t="s">
        <v>1084</v>
      </c>
      <c r="F10229">
        <v>73</v>
      </c>
      <c r="G10229">
        <v>12599718</v>
      </c>
    </row>
    <row r="10230" spans="1:7">
      <c r="A10230" t="s">
        <v>131</v>
      </c>
      <c r="B10230">
        <v>20250622</v>
      </c>
      <c r="C10230">
        <v>490114</v>
      </c>
      <c r="D10230" t="s">
        <v>6190</v>
      </c>
      <c r="E10230" t="s">
        <v>1035</v>
      </c>
      <c r="F10230">
        <v>717</v>
      </c>
      <c r="G10230">
        <v>11065573</v>
      </c>
    </row>
    <row r="10231" spans="1:7">
      <c r="A10231" t="s">
        <v>131</v>
      </c>
      <c r="B10231">
        <v>20250622</v>
      </c>
      <c r="C10231">
        <v>490114</v>
      </c>
      <c r="D10231" t="s">
        <v>6190</v>
      </c>
      <c r="E10231" t="s">
        <v>1066</v>
      </c>
      <c r="F10231">
        <v>125</v>
      </c>
      <c r="G10231">
        <v>10633485</v>
      </c>
    </row>
    <row r="10232" spans="1:7">
      <c r="A10232" t="s">
        <v>131</v>
      </c>
      <c r="B10232">
        <v>20250622</v>
      </c>
      <c r="C10232">
        <v>490114</v>
      </c>
      <c r="D10232" t="s">
        <v>6190</v>
      </c>
      <c r="E10232" t="s">
        <v>1064</v>
      </c>
      <c r="F10232">
        <v>0</v>
      </c>
      <c r="G10232">
        <v>-771277</v>
      </c>
    </row>
    <row r="10233" spans="1:7">
      <c r="A10233" t="s">
        <v>131</v>
      </c>
      <c r="B10233">
        <v>20250622</v>
      </c>
      <c r="C10233">
        <v>490114</v>
      </c>
      <c r="D10233" t="s">
        <v>6190</v>
      </c>
      <c r="E10233" t="s">
        <v>1092</v>
      </c>
      <c r="F10233">
        <v>0</v>
      </c>
      <c r="G10233">
        <v>-17321958</v>
      </c>
    </row>
    <row r="10234" spans="1:7">
      <c r="A10234" t="s">
        <v>131</v>
      </c>
      <c r="B10234">
        <v>20250622</v>
      </c>
      <c r="C10234">
        <v>490114</v>
      </c>
      <c r="D10234" t="s">
        <v>6190</v>
      </c>
      <c r="E10234" t="s">
        <v>9048</v>
      </c>
      <c r="F10234">
        <v>51</v>
      </c>
      <c r="G10234">
        <v>2184893</v>
      </c>
    </row>
    <row r="10235" spans="1:7">
      <c r="A10235" t="s">
        <v>131</v>
      </c>
      <c r="B10235">
        <v>20250622</v>
      </c>
      <c r="C10235">
        <v>490114</v>
      </c>
      <c r="D10235" t="s">
        <v>6190</v>
      </c>
      <c r="E10235" t="s">
        <v>8342</v>
      </c>
      <c r="F10235">
        <v>125</v>
      </c>
      <c r="G10235">
        <v>49645546</v>
      </c>
    </row>
    <row r="10236" spans="1:7">
      <c r="A10236" t="s">
        <v>131</v>
      </c>
      <c r="B10236">
        <v>20250622</v>
      </c>
      <c r="C10236">
        <v>490114</v>
      </c>
      <c r="D10236" t="s">
        <v>6190</v>
      </c>
      <c r="E10236" t="s">
        <v>1124</v>
      </c>
      <c r="F10236">
        <v>17</v>
      </c>
      <c r="G10236">
        <v>-134961</v>
      </c>
    </row>
    <row r="10237" spans="1:7">
      <c r="A10237" t="s">
        <v>131</v>
      </c>
      <c r="B10237">
        <v>20250622</v>
      </c>
      <c r="C10237">
        <v>490114</v>
      </c>
      <c r="D10237" t="s">
        <v>6190</v>
      </c>
      <c r="E10237" t="s">
        <v>1186</v>
      </c>
      <c r="F10237">
        <v>202</v>
      </c>
      <c r="G10237">
        <v>24336875</v>
      </c>
    </row>
    <row r="10238" spans="1:7">
      <c r="A10238" t="s">
        <v>131</v>
      </c>
      <c r="B10238">
        <v>20250622</v>
      </c>
      <c r="C10238">
        <v>490114</v>
      </c>
      <c r="D10238" t="s">
        <v>6190</v>
      </c>
      <c r="E10238" t="s">
        <v>1582</v>
      </c>
      <c r="F10238">
        <v>202</v>
      </c>
      <c r="G10238">
        <v>-430558</v>
      </c>
    </row>
    <row r="10239" spans="1:7">
      <c r="A10239" t="s">
        <v>131</v>
      </c>
      <c r="B10239">
        <v>20250622</v>
      </c>
      <c r="C10239">
        <v>490114</v>
      </c>
      <c r="D10239" t="s">
        <v>6190</v>
      </c>
      <c r="E10239" t="s">
        <v>8333</v>
      </c>
      <c r="F10239">
        <v>4</v>
      </c>
      <c r="G10239">
        <v>-186</v>
      </c>
    </row>
    <row r="10240" spans="1:7">
      <c r="A10240" t="s">
        <v>131</v>
      </c>
      <c r="B10240">
        <v>20250622</v>
      </c>
      <c r="C10240">
        <v>490114</v>
      </c>
      <c r="D10240" t="s">
        <v>6190</v>
      </c>
      <c r="E10240" t="s">
        <v>1583</v>
      </c>
      <c r="F10240">
        <v>4</v>
      </c>
      <c r="G10240">
        <v>-187373</v>
      </c>
    </row>
    <row r="10241" spans="1:7">
      <c r="A10241" t="s">
        <v>131</v>
      </c>
      <c r="B10241">
        <v>20250622</v>
      </c>
      <c r="C10241">
        <v>490114</v>
      </c>
      <c r="D10241" t="s">
        <v>6190</v>
      </c>
      <c r="E10241" t="s">
        <v>1207</v>
      </c>
      <c r="F10241">
        <v>0</v>
      </c>
      <c r="G10241">
        <v>-5603</v>
      </c>
    </row>
    <row r="10242" spans="1:7">
      <c r="A10242" t="s">
        <v>131</v>
      </c>
      <c r="B10242">
        <v>20250622</v>
      </c>
      <c r="C10242">
        <v>490114</v>
      </c>
      <c r="D10242" t="s">
        <v>6190</v>
      </c>
      <c r="E10242" t="s">
        <v>8358</v>
      </c>
      <c r="F10242">
        <v>0</v>
      </c>
      <c r="G10242">
        <v>-17692027</v>
      </c>
    </row>
    <row r="10243" spans="1:7">
      <c r="A10243" t="s">
        <v>131</v>
      </c>
      <c r="B10243">
        <v>20250623</v>
      </c>
      <c r="C10243">
        <v>490114</v>
      </c>
      <c r="D10243" t="s">
        <v>6190</v>
      </c>
      <c r="E10243" t="s">
        <v>1184</v>
      </c>
      <c r="F10243">
        <v>0</v>
      </c>
      <c r="G10243">
        <v>-339149</v>
      </c>
    </row>
    <row r="10244" spans="1:7">
      <c r="A10244" t="s">
        <v>131</v>
      </c>
      <c r="B10244">
        <v>20250623</v>
      </c>
      <c r="C10244">
        <v>490114</v>
      </c>
      <c r="D10244" t="s">
        <v>6190</v>
      </c>
      <c r="E10244" t="s">
        <v>1581</v>
      </c>
      <c r="F10244">
        <v>94</v>
      </c>
      <c r="G10244">
        <v>-22074003</v>
      </c>
    </row>
    <row r="10245" spans="1:7">
      <c r="A10245" t="s">
        <v>131</v>
      </c>
      <c r="B10245">
        <v>20250623</v>
      </c>
      <c r="C10245">
        <v>490114</v>
      </c>
      <c r="D10245" t="s">
        <v>6190</v>
      </c>
      <c r="E10245" t="s">
        <v>1085</v>
      </c>
      <c r="F10245">
        <v>0</v>
      </c>
      <c r="G10245">
        <v>-2339281</v>
      </c>
    </row>
    <row r="10246" spans="1:7">
      <c r="A10246" t="s">
        <v>131</v>
      </c>
      <c r="B10246">
        <v>20250623</v>
      </c>
      <c r="C10246">
        <v>490114</v>
      </c>
      <c r="D10246" t="s">
        <v>6190</v>
      </c>
      <c r="E10246" t="s">
        <v>1194</v>
      </c>
      <c r="F10246">
        <v>0</v>
      </c>
      <c r="G10246">
        <v>-57958481</v>
      </c>
    </row>
    <row r="10247" spans="1:7">
      <c r="A10247" t="s">
        <v>131</v>
      </c>
      <c r="B10247">
        <v>20250623</v>
      </c>
      <c r="C10247">
        <v>490114</v>
      </c>
      <c r="D10247" t="s">
        <v>6190</v>
      </c>
      <c r="E10247" t="s">
        <v>1181</v>
      </c>
      <c r="F10247">
        <v>64</v>
      </c>
      <c r="G10247">
        <v>8912301</v>
      </c>
    </row>
    <row r="10248" spans="1:7">
      <c r="A10248" t="s">
        <v>131</v>
      </c>
      <c r="B10248">
        <v>20250623</v>
      </c>
      <c r="C10248">
        <v>490114</v>
      </c>
      <c r="D10248" t="s">
        <v>6190</v>
      </c>
      <c r="E10248" t="s">
        <v>1084</v>
      </c>
      <c r="F10248">
        <v>73</v>
      </c>
      <c r="G10248">
        <v>12599791</v>
      </c>
    </row>
    <row r="10249" spans="1:7">
      <c r="A10249" t="s">
        <v>131</v>
      </c>
      <c r="B10249">
        <v>20250623</v>
      </c>
      <c r="C10249">
        <v>490114</v>
      </c>
      <c r="D10249" t="s">
        <v>6190</v>
      </c>
      <c r="E10249" t="s">
        <v>1035</v>
      </c>
      <c r="F10249">
        <v>713</v>
      </c>
      <c r="G10249">
        <v>11066286</v>
      </c>
    </row>
    <row r="10250" spans="1:7">
      <c r="A10250" t="s">
        <v>131</v>
      </c>
      <c r="B10250">
        <v>20250623</v>
      </c>
      <c r="C10250">
        <v>490114</v>
      </c>
      <c r="D10250" t="s">
        <v>6190</v>
      </c>
      <c r="E10250" t="s">
        <v>1066</v>
      </c>
      <c r="F10250">
        <v>124</v>
      </c>
      <c r="G10250">
        <v>10633609</v>
      </c>
    </row>
    <row r="10251" spans="1:7">
      <c r="A10251" t="s">
        <v>131</v>
      </c>
      <c r="B10251">
        <v>20250623</v>
      </c>
      <c r="C10251">
        <v>490114</v>
      </c>
      <c r="D10251" t="s">
        <v>6190</v>
      </c>
      <c r="E10251" t="s">
        <v>1064</v>
      </c>
      <c r="F10251">
        <v>0</v>
      </c>
      <c r="G10251">
        <v>-771277</v>
      </c>
    </row>
    <row r="10252" spans="1:7">
      <c r="A10252" t="s">
        <v>131</v>
      </c>
      <c r="B10252">
        <v>20250623</v>
      </c>
      <c r="C10252">
        <v>490114</v>
      </c>
      <c r="D10252" t="s">
        <v>6190</v>
      </c>
      <c r="E10252" t="s">
        <v>1092</v>
      </c>
      <c r="F10252">
        <v>0</v>
      </c>
      <c r="G10252">
        <v>-17321958</v>
      </c>
    </row>
    <row r="10253" spans="1:7">
      <c r="A10253" t="s">
        <v>131</v>
      </c>
      <c r="B10253">
        <v>20250623</v>
      </c>
      <c r="C10253">
        <v>490114</v>
      </c>
      <c r="D10253" t="s">
        <v>6190</v>
      </c>
      <c r="E10253" t="s">
        <v>9048</v>
      </c>
      <c r="F10253">
        <v>51</v>
      </c>
      <c r="G10253">
        <v>2184944</v>
      </c>
    </row>
    <row r="10254" spans="1:7">
      <c r="A10254" t="s">
        <v>131</v>
      </c>
      <c r="B10254">
        <v>20250623</v>
      </c>
      <c r="C10254">
        <v>490114</v>
      </c>
      <c r="D10254" t="s">
        <v>6190</v>
      </c>
      <c r="E10254" t="s">
        <v>8342</v>
      </c>
      <c r="F10254">
        <v>124</v>
      </c>
      <c r="G10254">
        <v>49645670</v>
      </c>
    </row>
    <row r="10255" spans="1:7">
      <c r="A10255" t="s">
        <v>131</v>
      </c>
      <c r="B10255">
        <v>20250623</v>
      </c>
      <c r="C10255">
        <v>490114</v>
      </c>
      <c r="D10255" t="s">
        <v>6190</v>
      </c>
      <c r="E10255" t="s">
        <v>1124</v>
      </c>
      <c r="F10255">
        <v>17</v>
      </c>
      <c r="G10255">
        <v>-134944</v>
      </c>
    </row>
    <row r="10256" spans="1:7">
      <c r="A10256" t="s">
        <v>131</v>
      </c>
      <c r="B10256">
        <v>20250623</v>
      </c>
      <c r="C10256">
        <v>490114</v>
      </c>
      <c r="D10256" t="s">
        <v>6190</v>
      </c>
      <c r="E10256" t="s">
        <v>1186</v>
      </c>
      <c r="F10256">
        <v>202</v>
      </c>
      <c r="G10256">
        <v>24337077</v>
      </c>
    </row>
    <row r="10257" spans="1:7">
      <c r="A10257" t="s">
        <v>131</v>
      </c>
      <c r="B10257">
        <v>20250623</v>
      </c>
      <c r="C10257">
        <v>490114</v>
      </c>
      <c r="D10257" t="s">
        <v>6190</v>
      </c>
      <c r="E10257" t="s">
        <v>1582</v>
      </c>
      <c r="F10257">
        <v>202</v>
      </c>
      <c r="G10257">
        <v>-430356</v>
      </c>
    </row>
    <row r="10258" spans="1:7">
      <c r="A10258" t="s">
        <v>131</v>
      </c>
      <c r="B10258">
        <v>20250623</v>
      </c>
      <c r="C10258">
        <v>490114</v>
      </c>
      <c r="D10258" t="s">
        <v>6190</v>
      </c>
      <c r="E10258" t="s">
        <v>8333</v>
      </c>
      <c r="F10258">
        <v>4</v>
      </c>
      <c r="G10258">
        <v>-182</v>
      </c>
    </row>
    <row r="10259" spans="1:7">
      <c r="A10259" t="s">
        <v>131</v>
      </c>
      <c r="B10259">
        <v>20250623</v>
      </c>
      <c r="C10259">
        <v>490114</v>
      </c>
      <c r="D10259" t="s">
        <v>6190</v>
      </c>
      <c r="E10259" t="s">
        <v>1583</v>
      </c>
      <c r="F10259">
        <v>4</v>
      </c>
      <c r="G10259">
        <v>-187369</v>
      </c>
    </row>
    <row r="10260" spans="1:7">
      <c r="A10260" t="s">
        <v>131</v>
      </c>
      <c r="B10260">
        <v>20250623</v>
      </c>
      <c r="C10260">
        <v>490114</v>
      </c>
      <c r="D10260" t="s">
        <v>6190</v>
      </c>
      <c r="E10260" t="s">
        <v>1207</v>
      </c>
      <c r="F10260">
        <v>0</v>
      </c>
      <c r="G10260">
        <v>-5603</v>
      </c>
    </row>
    <row r="10261" spans="1:7">
      <c r="A10261" t="s">
        <v>131</v>
      </c>
      <c r="B10261">
        <v>20250623</v>
      </c>
      <c r="C10261">
        <v>490114</v>
      </c>
      <c r="D10261" t="s">
        <v>6190</v>
      </c>
      <c r="E10261" t="s">
        <v>8358</v>
      </c>
      <c r="F10261">
        <v>0</v>
      </c>
      <c r="G10261">
        <v>-17692027</v>
      </c>
    </row>
    <row r="10262" spans="1:7">
      <c r="A10262" t="s">
        <v>131</v>
      </c>
      <c r="B10262">
        <v>20250624</v>
      </c>
      <c r="C10262">
        <v>490114</v>
      </c>
      <c r="D10262" t="s">
        <v>6190</v>
      </c>
      <c r="E10262" t="s">
        <v>1184</v>
      </c>
      <c r="F10262">
        <v>0</v>
      </c>
      <c r="G10262">
        <v>-339149</v>
      </c>
    </row>
    <row r="10263" spans="1:7">
      <c r="A10263" t="s">
        <v>131</v>
      </c>
      <c r="B10263">
        <v>20250624</v>
      </c>
      <c r="C10263">
        <v>490114</v>
      </c>
      <c r="D10263" t="s">
        <v>6190</v>
      </c>
      <c r="E10263" t="s">
        <v>1581</v>
      </c>
      <c r="F10263">
        <v>104</v>
      </c>
      <c r="G10263">
        <v>-22073899</v>
      </c>
    </row>
    <row r="10264" spans="1:7">
      <c r="A10264" t="s">
        <v>131</v>
      </c>
      <c r="B10264">
        <v>20250624</v>
      </c>
      <c r="C10264">
        <v>490114</v>
      </c>
      <c r="D10264" t="s">
        <v>6190</v>
      </c>
      <c r="E10264" t="s">
        <v>1085</v>
      </c>
      <c r="F10264">
        <v>0</v>
      </c>
      <c r="G10264">
        <v>-2339281</v>
      </c>
    </row>
    <row r="10265" spans="1:7">
      <c r="A10265" t="s">
        <v>131</v>
      </c>
      <c r="B10265">
        <v>20250624</v>
      </c>
      <c r="C10265">
        <v>490114</v>
      </c>
      <c r="D10265" t="s">
        <v>6190</v>
      </c>
      <c r="E10265" t="s">
        <v>1194</v>
      </c>
      <c r="F10265">
        <v>0</v>
      </c>
      <c r="G10265">
        <v>-57958481</v>
      </c>
    </row>
    <row r="10266" spans="1:7">
      <c r="A10266" t="s">
        <v>131</v>
      </c>
      <c r="B10266">
        <v>20250624</v>
      </c>
      <c r="C10266">
        <v>490114</v>
      </c>
      <c r="D10266" t="s">
        <v>6190</v>
      </c>
      <c r="E10266" t="s">
        <v>1181</v>
      </c>
      <c r="F10266">
        <v>71</v>
      </c>
      <c r="G10266">
        <v>8912372</v>
      </c>
    </row>
    <row r="10267" spans="1:7">
      <c r="A10267" t="s">
        <v>131</v>
      </c>
      <c r="B10267">
        <v>20250624</v>
      </c>
      <c r="C10267">
        <v>490114</v>
      </c>
      <c r="D10267" t="s">
        <v>6190</v>
      </c>
      <c r="E10267" t="s">
        <v>1084</v>
      </c>
      <c r="F10267">
        <v>80</v>
      </c>
      <c r="G10267">
        <v>12599871</v>
      </c>
    </row>
    <row r="10268" spans="1:7">
      <c r="A10268" t="s">
        <v>131</v>
      </c>
      <c r="B10268">
        <v>20250624</v>
      </c>
      <c r="C10268">
        <v>490114</v>
      </c>
      <c r="D10268" t="s">
        <v>6190</v>
      </c>
      <c r="E10268" t="s">
        <v>1035</v>
      </c>
      <c r="F10268">
        <v>794</v>
      </c>
      <c r="G10268">
        <v>11067080</v>
      </c>
    </row>
    <row r="10269" spans="1:7">
      <c r="A10269" t="s">
        <v>131</v>
      </c>
      <c r="B10269">
        <v>20250624</v>
      </c>
      <c r="C10269">
        <v>490114</v>
      </c>
      <c r="D10269" t="s">
        <v>6190</v>
      </c>
      <c r="E10269" t="s">
        <v>1066</v>
      </c>
      <c r="F10269">
        <v>137</v>
      </c>
      <c r="G10269">
        <v>10633746</v>
      </c>
    </row>
    <row r="10270" spans="1:7">
      <c r="A10270" t="s">
        <v>131</v>
      </c>
      <c r="B10270">
        <v>20250624</v>
      </c>
      <c r="C10270">
        <v>490114</v>
      </c>
      <c r="D10270" t="s">
        <v>6190</v>
      </c>
      <c r="E10270" t="s">
        <v>1064</v>
      </c>
      <c r="F10270">
        <v>0</v>
      </c>
      <c r="G10270">
        <v>-771277</v>
      </c>
    </row>
    <row r="10271" spans="1:7">
      <c r="A10271" t="s">
        <v>131</v>
      </c>
      <c r="B10271">
        <v>20250624</v>
      </c>
      <c r="C10271">
        <v>490114</v>
      </c>
      <c r="D10271" t="s">
        <v>6190</v>
      </c>
      <c r="E10271" t="s">
        <v>1092</v>
      </c>
      <c r="F10271">
        <v>0</v>
      </c>
      <c r="G10271">
        <v>-17321958</v>
      </c>
    </row>
    <row r="10272" spans="1:7">
      <c r="A10272" t="s">
        <v>131</v>
      </c>
      <c r="B10272">
        <v>20250624</v>
      </c>
      <c r="C10272">
        <v>490114</v>
      </c>
      <c r="D10272" t="s">
        <v>6190</v>
      </c>
      <c r="E10272" t="s">
        <v>9048</v>
      </c>
      <c r="F10272">
        <v>56</v>
      </c>
      <c r="G10272">
        <v>2185000</v>
      </c>
    </row>
    <row r="10273" spans="1:7">
      <c r="A10273" t="s">
        <v>131</v>
      </c>
      <c r="B10273">
        <v>20250624</v>
      </c>
      <c r="C10273">
        <v>490114</v>
      </c>
      <c r="D10273" t="s">
        <v>6190</v>
      </c>
      <c r="E10273" t="s">
        <v>8342</v>
      </c>
      <c r="F10273">
        <v>137</v>
      </c>
      <c r="G10273">
        <v>49645807</v>
      </c>
    </row>
    <row r="10274" spans="1:7">
      <c r="A10274" t="s">
        <v>131</v>
      </c>
      <c r="B10274">
        <v>20250624</v>
      </c>
      <c r="C10274">
        <v>490114</v>
      </c>
      <c r="D10274" t="s">
        <v>6190</v>
      </c>
      <c r="E10274" t="s">
        <v>1124</v>
      </c>
      <c r="F10274">
        <v>18</v>
      </c>
      <c r="G10274">
        <v>-134926</v>
      </c>
    </row>
    <row r="10275" spans="1:7">
      <c r="A10275" t="s">
        <v>131</v>
      </c>
      <c r="B10275">
        <v>20250624</v>
      </c>
      <c r="C10275">
        <v>490114</v>
      </c>
      <c r="D10275" t="s">
        <v>6190</v>
      </c>
      <c r="E10275" t="s">
        <v>1186</v>
      </c>
      <c r="F10275">
        <v>223</v>
      </c>
      <c r="G10275">
        <v>24337300</v>
      </c>
    </row>
    <row r="10276" spans="1:7">
      <c r="A10276" t="s">
        <v>131</v>
      </c>
      <c r="B10276">
        <v>20250624</v>
      </c>
      <c r="C10276">
        <v>490114</v>
      </c>
      <c r="D10276" t="s">
        <v>6190</v>
      </c>
      <c r="E10276" t="s">
        <v>1582</v>
      </c>
      <c r="F10276">
        <v>223</v>
      </c>
      <c r="G10276">
        <v>-430133</v>
      </c>
    </row>
    <row r="10277" spans="1:7">
      <c r="A10277" t="s">
        <v>131</v>
      </c>
      <c r="B10277">
        <v>20250624</v>
      </c>
      <c r="C10277">
        <v>490114</v>
      </c>
      <c r="D10277" t="s">
        <v>6190</v>
      </c>
      <c r="E10277" t="s">
        <v>8333</v>
      </c>
      <c r="F10277">
        <v>4</v>
      </c>
      <c r="G10277">
        <v>-178</v>
      </c>
    </row>
    <row r="10278" spans="1:7">
      <c r="A10278" t="s">
        <v>131</v>
      </c>
      <c r="B10278">
        <v>20250624</v>
      </c>
      <c r="C10278">
        <v>490114</v>
      </c>
      <c r="D10278" t="s">
        <v>6190</v>
      </c>
      <c r="E10278" t="s">
        <v>1583</v>
      </c>
      <c r="F10278">
        <v>4</v>
      </c>
      <c r="G10278">
        <v>-187365</v>
      </c>
    </row>
    <row r="10279" spans="1:7">
      <c r="A10279" t="s">
        <v>131</v>
      </c>
      <c r="B10279">
        <v>20250624</v>
      </c>
      <c r="C10279">
        <v>490114</v>
      </c>
      <c r="D10279" t="s">
        <v>6190</v>
      </c>
      <c r="E10279" t="s">
        <v>1207</v>
      </c>
      <c r="F10279">
        <v>0</v>
      </c>
      <c r="G10279">
        <v>-5603</v>
      </c>
    </row>
    <row r="10280" spans="1:7">
      <c r="A10280" t="s">
        <v>131</v>
      </c>
      <c r="B10280">
        <v>20250624</v>
      </c>
      <c r="C10280">
        <v>490114</v>
      </c>
      <c r="D10280" t="s">
        <v>6190</v>
      </c>
      <c r="E10280" t="s">
        <v>8358</v>
      </c>
      <c r="F10280">
        <v>0</v>
      </c>
      <c r="G10280">
        <v>-17692027</v>
      </c>
    </row>
    <row r="10281" spans="1:7">
      <c r="A10281" t="s">
        <v>131</v>
      </c>
      <c r="B10281">
        <v>20250625</v>
      </c>
      <c r="C10281">
        <v>490114</v>
      </c>
      <c r="D10281" t="s">
        <v>6190</v>
      </c>
      <c r="E10281" t="s">
        <v>1184</v>
      </c>
      <c r="F10281">
        <v>0</v>
      </c>
      <c r="G10281">
        <v>-339149</v>
      </c>
    </row>
    <row r="10282" spans="1:7">
      <c r="A10282" t="s">
        <v>131</v>
      </c>
      <c r="B10282">
        <v>20250625</v>
      </c>
      <c r="C10282">
        <v>490114</v>
      </c>
      <c r="D10282" t="s">
        <v>6190</v>
      </c>
      <c r="E10282" t="s">
        <v>1581</v>
      </c>
      <c r="F10282">
        <v>104</v>
      </c>
      <c r="G10282">
        <v>-22073795</v>
      </c>
    </row>
    <row r="10283" spans="1:7">
      <c r="A10283" t="s">
        <v>131</v>
      </c>
      <c r="B10283">
        <v>20250625</v>
      </c>
      <c r="C10283">
        <v>490114</v>
      </c>
      <c r="D10283" t="s">
        <v>6190</v>
      </c>
      <c r="E10283" t="s">
        <v>1085</v>
      </c>
      <c r="F10283">
        <v>0</v>
      </c>
      <c r="G10283">
        <v>-2339281</v>
      </c>
    </row>
    <row r="10284" spans="1:7">
      <c r="A10284" t="s">
        <v>131</v>
      </c>
      <c r="B10284">
        <v>20250625</v>
      </c>
      <c r="C10284">
        <v>490114</v>
      </c>
      <c r="D10284" t="s">
        <v>6190</v>
      </c>
      <c r="E10284" t="s">
        <v>1194</v>
      </c>
      <c r="F10284">
        <v>0</v>
      </c>
      <c r="G10284">
        <v>-57958481</v>
      </c>
    </row>
    <row r="10285" spans="1:7">
      <c r="A10285" t="s">
        <v>131</v>
      </c>
      <c r="B10285">
        <v>20250625</v>
      </c>
      <c r="C10285">
        <v>490114</v>
      </c>
      <c r="D10285" t="s">
        <v>6190</v>
      </c>
      <c r="E10285" t="s">
        <v>1181</v>
      </c>
      <c r="F10285">
        <v>71</v>
      </c>
      <c r="G10285">
        <v>8912443</v>
      </c>
    </row>
    <row r="10286" spans="1:7">
      <c r="A10286" t="s">
        <v>131</v>
      </c>
      <c r="B10286">
        <v>20250625</v>
      </c>
      <c r="C10286">
        <v>490114</v>
      </c>
      <c r="D10286" t="s">
        <v>6190</v>
      </c>
      <c r="E10286" t="s">
        <v>1084</v>
      </c>
      <c r="F10286">
        <v>81</v>
      </c>
      <c r="G10286">
        <v>12599952</v>
      </c>
    </row>
    <row r="10287" spans="1:7">
      <c r="A10287" t="s">
        <v>131</v>
      </c>
      <c r="B10287">
        <v>20250625</v>
      </c>
      <c r="C10287">
        <v>490114</v>
      </c>
      <c r="D10287" t="s">
        <v>6190</v>
      </c>
      <c r="E10287" t="s">
        <v>1035</v>
      </c>
      <c r="F10287">
        <v>797</v>
      </c>
      <c r="G10287">
        <v>11067877</v>
      </c>
    </row>
    <row r="10288" spans="1:7">
      <c r="A10288" t="s">
        <v>131</v>
      </c>
      <c r="B10288">
        <v>20250625</v>
      </c>
      <c r="C10288">
        <v>490114</v>
      </c>
      <c r="D10288" t="s">
        <v>6190</v>
      </c>
      <c r="E10288" t="s">
        <v>1066</v>
      </c>
      <c r="F10288">
        <v>138</v>
      </c>
      <c r="G10288">
        <v>10633884</v>
      </c>
    </row>
    <row r="10289" spans="1:7">
      <c r="A10289" t="s">
        <v>131</v>
      </c>
      <c r="B10289">
        <v>20250625</v>
      </c>
      <c r="C10289">
        <v>490114</v>
      </c>
      <c r="D10289" t="s">
        <v>6190</v>
      </c>
      <c r="E10289" t="s">
        <v>1064</v>
      </c>
      <c r="F10289">
        <v>0</v>
      </c>
      <c r="G10289">
        <v>-771277</v>
      </c>
    </row>
    <row r="10290" spans="1:7">
      <c r="A10290" t="s">
        <v>131</v>
      </c>
      <c r="B10290">
        <v>20250625</v>
      </c>
      <c r="C10290">
        <v>490114</v>
      </c>
      <c r="D10290" t="s">
        <v>6190</v>
      </c>
      <c r="E10290" t="s">
        <v>1092</v>
      </c>
      <c r="F10290">
        <v>0</v>
      </c>
      <c r="G10290">
        <v>-17321958</v>
      </c>
    </row>
    <row r="10291" spans="1:7">
      <c r="A10291" t="s">
        <v>131</v>
      </c>
      <c r="B10291">
        <v>20250625</v>
      </c>
      <c r="C10291">
        <v>490114</v>
      </c>
      <c r="D10291" t="s">
        <v>6190</v>
      </c>
      <c r="E10291" t="s">
        <v>9048</v>
      </c>
      <c r="F10291">
        <v>57</v>
      </c>
      <c r="G10291">
        <v>2185057</v>
      </c>
    </row>
    <row r="10292" spans="1:7">
      <c r="A10292" t="s">
        <v>131</v>
      </c>
      <c r="B10292">
        <v>20250625</v>
      </c>
      <c r="C10292">
        <v>490114</v>
      </c>
      <c r="D10292" t="s">
        <v>6190</v>
      </c>
      <c r="E10292" t="s">
        <v>8342</v>
      </c>
      <c r="F10292">
        <v>138</v>
      </c>
      <c r="G10292">
        <v>49645945</v>
      </c>
    </row>
    <row r="10293" spans="1:7">
      <c r="A10293" t="s">
        <v>131</v>
      </c>
      <c r="B10293">
        <v>20250625</v>
      </c>
      <c r="C10293">
        <v>490114</v>
      </c>
      <c r="D10293" t="s">
        <v>6190</v>
      </c>
      <c r="E10293" t="s">
        <v>1124</v>
      </c>
      <c r="F10293">
        <v>19</v>
      </c>
      <c r="G10293">
        <v>-134907</v>
      </c>
    </row>
    <row r="10294" spans="1:7">
      <c r="A10294" t="s">
        <v>131</v>
      </c>
      <c r="B10294">
        <v>20250625</v>
      </c>
      <c r="C10294">
        <v>490114</v>
      </c>
      <c r="D10294" t="s">
        <v>6190</v>
      </c>
      <c r="E10294" t="s">
        <v>1186</v>
      </c>
      <c r="F10294">
        <v>224</v>
      </c>
      <c r="G10294">
        <v>24337524</v>
      </c>
    </row>
    <row r="10295" spans="1:7">
      <c r="A10295" t="s">
        <v>131</v>
      </c>
      <c r="B10295">
        <v>20250625</v>
      </c>
      <c r="C10295">
        <v>490114</v>
      </c>
      <c r="D10295" t="s">
        <v>6190</v>
      </c>
      <c r="E10295" t="s">
        <v>1582</v>
      </c>
      <c r="F10295">
        <v>224</v>
      </c>
      <c r="G10295">
        <v>-429909</v>
      </c>
    </row>
    <row r="10296" spans="1:7">
      <c r="A10296" t="s">
        <v>131</v>
      </c>
      <c r="B10296">
        <v>20250625</v>
      </c>
      <c r="C10296">
        <v>490114</v>
      </c>
      <c r="D10296" t="s">
        <v>6190</v>
      </c>
      <c r="E10296" t="s">
        <v>8333</v>
      </c>
      <c r="F10296">
        <v>4</v>
      </c>
      <c r="G10296">
        <v>-174</v>
      </c>
    </row>
    <row r="10297" spans="1:7">
      <c r="A10297" t="s">
        <v>131</v>
      </c>
      <c r="B10297">
        <v>20250625</v>
      </c>
      <c r="C10297">
        <v>490114</v>
      </c>
      <c r="D10297" t="s">
        <v>6190</v>
      </c>
      <c r="E10297" t="s">
        <v>1583</v>
      </c>
      <c r="F10297">
        <v>4</v>
      </c>
      <c r="G10297">
        <v>-187361</v>
      </c>
    </row>
    <row r="10298" spans="1:7">
      <c r="A10298" t="s">
        <v>131</v>
      </c>
      <c r="B10298">
        <v>20250625</v>
      </c>
      <c r="C10298">
        <v>490114</v>
      </c>
      <c r="D10298" t="s">
        <v>6190</v>
      </c>
      <c r="E10298" t="s">
        <v>1207</v>
      </c>
      <c r="F10298">
        <v>0</v>
      </c>
      <c r="G10298">
        <v>-5603</v>
      </c>
    </row>
    <row r="10299" spans="1:7">
      <c r="A10299" t="s">
        <v>131</v>
      </c>
      <c r="B10299">
        <v>20250625</v>
      </c>
      <c r="C10299">
        <v>490114</v>
      </c>
      <c r="D10299" t="s">
        <v>6190</v>
      </c>
      <c r="E10299" t="s">
        <v>8358</v>
      </c>
      <c r="F10299">
        <v>0</v>
      </c>
      <c r="G10299">
        <v>-17692027</v>
      </c>
    </row>
    <row r="10300" spans="1:7">
      <c r="A10300" t="s">
        <v>131</v>
      </c>
      <c r="B10300">
        <v>20250626</v>
      </c>
      <c r="C10300">
        <v>490114</v>
      </c>
      <c r="D10300" t="s">
        <v>6190</v>
      </c>
      <c r="E10300" t="s">
        <v>1184</v>
      </c>
      <c r="F10300">
        <v>0</v>
      </c>
      <c r="G10300">
        <v>-339149</v>
      </c>
    </row>
    <row r="10301" spans="1:7">
      <c r="A10301" t="s">
        <v>131</v>
      </c>
      <c r="B10301">
        <v>20250626</v>
      </c>
      <c r="C10301">
        <v>490114</v>
      </c>
      <c r="D10301" t="s">
        <v>6190</v>
      </c>
      <c r="E10301" t="s">
        <v>1581</v>
      </c>
      <c r="F10301">
        <v>99</v>
      </c>
      <c r="G10301">
        <v>-22073696</v>
      </c>
    </row>
    <row r="10302" spans="1:7">
      <c r="A10302" t="s">
        <v>131</v>
      </c>
      <c r="B10302">
        <v>20250626</v>
      </c>
      <c r="C10302">
        <v>490114</v>
      </c>
      <c r="D10302" t="s">
        <v>6190</v>
      </c>
      <c r="E10302" t="s">
        <v>1085</v>
      </c>
      <c r="F10302">
        <v>0</v>
      </c>
      <c r="G10302">
        <v>-2339281</v>
      </c>
    </row>
    <row r="10303" spans="1:7">
      <c r="A10303" t="s">
        <v>131</v>
      </c>
      <c r="B10303">
        <v>20250626</v>
      </c>
      <c r="C10303">
        <v>490114</v>
      </c>
      <c r="D10303" t="s">
        <v>6190</v>
      </c>
      <c r="E10303" t="s">
        <v>1194</v>
      </c>
      <c r="F10303">
        <v>0</v>
      </c>
      <c r="G10303">
        <v>-57958481</v>
      </c>
    </row>
    <row r="10304" spans="1:7">
      <c r="A10304" t="s">
        <v>131</v>
      </c>
      <c r="B10304">
        <v>20250626</v>
      </c>
      <c r="C10304">
        <v>490114</v>
      </c>
      <c r="D10304" t="s">
        <v>6190</v>
      </c>
      <c r="E10304" t="s">
        <v>1181</v>
      </c>
      <c r="F10304">
        <v>67</v>
      </c>
      <c r="G10304">
        <v>8912510</v>
      </c>
    </row>
    <row r="10305" spans="1:7">
      <c r="A10305" t="s">
        <v>131</v>
      </c>
      <c r="B10305">
        <v>20250626</v>
      </c>
      <c r="C10305">
        <v>490114</v>
      </c>
      <c r="D10305" t="s">
        <v>6190</v>
      </c>
      <c r="E10305" t="s">
        <v>1084</v>
      </c>
      <c r="F10305">
        <v>76</v>
      </c>
      <c r="G10305">
        <v>12600028</v>
      </c>
    </row>
    <row r="10306" spans="1:7">
      <c r="A10306" t="s">
        <v>131</v>
      </c>
      <c r="B10306">
        <v>20250626</v>
      </c>
      <c r="C10306">
        <v>490114</v>
      </c>
      <c r="D10306" t="s">
        <v>6190</v>
      </c>
      <c r="E10306" t="s">
        <v>1035</v>
      </c>
      <c r="F10306">
        <v>756</v>
      </c>
      <c r="G10306">
        <v>11068633</v>
      </c>
    </row>
    <row r="10307" spans="1:7">
      <c r="A10307" t="s">
        <v>131</v>
      </c>
      <c r="B10307">
        <v>20250626</v>
      </c>
      <c r="C10307">
        <v>490114</v>
      </c>
      <c r="D10307" t="s">
        <v>6190</v>
      </c>
      <c r="E10307" t="s">
        <v>1066</v>
      </c>
      <c r="F10307">
        <v>131</v>
      </c>
      <c r="G10307">
        <v>10634015</v>
      </c>
    </row>
    <row r="10308" spans="1:7">
      <c r="A10308" t="s">
        <v>131</v>
      </c>
      <c r="B10308">
        <v>20250626</v>
      </c>
      <c r="C10308">
        <v>490114</v>
      </c>
      <c r="D10308" t="s">
        <v>6190</v>
      </c>
      <c r="E10308" t="s">
        <v>1064</v>
      </c>
      <c r="F10308">
        <v>0</v>
      </c>
      <c r="G10308">
        <v>-771277</v>
      </c>
    </row>
    <row r="10309" spans="1:7">
      <c r="A10309" t="s">
        <v>131</v>
      </c>
      <c r="B10309">
        <v>20250626</v>
      </c>
      <c r="C10309">
        <v>490114</v>
      </c>
      <c r="D10309" t="s">
        <v>6190</v>
      </c>
      <c r="E10309" t="s">
        <v>1092</v>
      </c>
      <c r="F10309">
        <v>0</v>
      </c>
      <c r="G10309">
        <v>-17321958</v>
      </c>
    </row>
    <row r="10310" spans="1:7">
      <c r="A10310" t="s">
        <v>131</v>
      </c>
      <c r="B10310">
        <v>20250626</v>
      </c>
      <c r="C10310">
        <v>490114</v>
      </c>
      <c r="D10310" t="s">
        <v>6190</v>
      </c>
      <c r="E10310" t="s">
        <v>9048</v>
      </c>
      <c r="F10310">
        <v>54</v>
      </c>
      <c r="G10310">
        <v>2185111</v>
      </c>
    </row>
    <row r="10311" spans="1:7">
      <c r="A10311" t="s">
        <v>131</v>
      </c>
      <c r="B10311">
        <v>20250626</v>
      </c>
      <c r="C10311">
        <v>490114</v>
      </c>
      <c r="D10311" t="s">
        <v>6190</v>
      </c>
      <c r="E10311" t="s">
        <v>8342</v>
      </c>
      <c r="F10311">
        <v>131</v>
      </c>
      <c r="G10311">
        <v>49646076</v>
      </c>
    </row>
    <row r="10312" spans="1:7">
      <c r="A10312" t="s">
        <v>131</v>
      </c>
      <c r="B10312">
        <v>20250626</v>
      </c>
      <c r="C10312">
        <v>490114</v>
      </c>
      <c r="D10312" t="s">
        <v>6190</v>
      </c>
      <c r="E10312" t="s">
        <v>1124</v>
      </c>
      <c r="F10312">
        <v>18</v>
      </c>
      <c r="G10312">
        <v>-134889</v>
      </c>
    </row>
    <row r="10313" spans="1:7">
      <c r="A10313" t="s">
        <v>131</v>
      </c>
      <c r="B10313">
        <v>20250626</v>
      </c>
      <c r="C10313">
        <v>490114</v>
      </c>
      <c r="D10313" t="s">
        <v>6190</v>
      </c>
      <c r="E10313" t="s">
        <v>1186</v>
      </c>
      <c r="F10313">
        <v>212</v>
      </c>
      <c r="G10313">
        <v>24337736</v>
      </c>
    </row>
    <row r="10314" spans="1:7">
      <c r="A10314" t="s">
        <v>131</v>
      </c>
      <c r="B10314">
        <v>20250626</v>
      </c>
      <c r="C10314">
        <v>490114</v>
      </c>
      <c r="D10314" t="s">
        <v>6190</v>
      </c>
      <c r="E10314" t="s">
        <v>1582</v>
      </c>
      <c r="F10314">
        <v>212</v>
      </c>
      <c r="G10314">
        <v>-429697</v>
      </c>
    </row>
    <row r="10315" spans="1:7">
      <c r="A10315" t="s">
        <v>131</v>
      </c>
      <c r="B10315">
        <v>20250626</v>
      </c>
      <c r="C10315">
        <v>490114</v>
      </c>
      <c r="D10315" t="s">
        <v>6190</v>
      </c>
      <c r="E10315" t="s">
        <v>8333</v>
      </c>
      <c r="F10315">
        <v>4</v>
      </c>
      <c r="G10315">
        <v>-170</v>
      </c>
    </row>
    <row r="10316" spans="1:7">
      <c r="A10316" t="s">
        <v>131</v>
      </c>
      <c r="B10316">
        <v>20250626</v>
      </c>
      <c r="C10316">
        <v>490114</v>
      </c>
      <c r="D10316" t="s">
        <v>6190</v>
      </c>
      <c r="E10316" t="s">
        <v>1583</v>
      </c>
      <c r="F10316">
        <v>4</v>
      </c>
      <c r="G10316">
        <v>-187357</v>
      </c>
    </row>
    <row r="10317" spans="1:7">
      <c r="A10317" t="s">
        <v>131</v>
      </c>
      <c r="B10317">
        <v>20250626</v>
      </c>
      <c r="C10317">
        <v>490114</v>
      </c>
      <c r="D10317" t="s">
        <v>6190</v>
      </c>
      <c r="E10317" t="s">
        <v>1207</v>
      </c>
      <c r="F10317">
        <v>0</v>
      </c>
      <c r="G10317">
        <v>-5603</v>
      </c>
    </row>
    <row r="10318" spans="1:7">
      <c r="A10318" t="s">
        <v>131</v>
      </c>
      <c r="B10318">
        <v>20250626</v>
      </c>
      <c r="C10318">
        <v>490114</v>
      </c>
      <c r="D10318" t="s">
        <v>6190</v>
      </c>
      <c r="E10318" t="s">
        <v>8358</v>
      </c>
      <c r="F10318">
        <v>0</v>
      </c>
      <c r="G10318">
        <v>-17692027</v>
      </c>
    </row>
    <row r="10319" spans="1:7">
      <c r="A10319" t="s">
        <v>131</v>
      </c>
      <c r="B10319">
        <v>20250627</v>
      </c>
      <c r="C10319">
        <v>490114</v>
      </c>
      <c r="D10319" t="s">
        <v>6190</v>
      </c>
      <c r="E10319" t="s">
        <v>1184</v>
      </c>
      <c r="F10319">
        <v>0</v>
      </c>
      <c r="G10319">
        <v>-339149</v>
      </c>
    </row>
    <row r="10320" spans="1:7">
      <c r="A10320" t="s">
        <v>131</v>
      </c>
      <c r="B10320">
        <v>20250627</v>
      </c>
      <c r="C10320">
        <v>490114</v>
      </c>
      <c r="D10320" t="s">
        <v>6190</v>
      </c>
      <c r="E10320" t="s">
        <v>1581</v>
      </c>
      <c r="F10320">
        <v>98</v>
      </c>
      <c r="G10320">
        <v>-22073598</v>
      </c>
    </row>
    <row r="10321" spans="1:7">
      <c r="A10321" t="s">
        <v>131</v>
      </c>
      <c r="B10321">
        <v>20250627</v>
      </c>
      <c r="C10321">
        <v>490114</v>
      </c>
      <c r="D10321" t="s">
        <v>6190</v>
      </c>
      <c r="E10321" t="s">
        <v>1085</v>
      </c>
      <c r="F10321">
        <v>0</v>
      </c>
      <c r="G10321">
        <v>-2339281</v>
      </c>
    </row>
    <row r="10322" spans="1:7">
      <c r="A10322" t="s">
        <v>131</v>
      </c>
      <c r="B10322">
        <v>20250627</v>
      </c>
      <c r="C10322">
        <v>490114</v>
      </c>
      <c r="D10322" t="s">
        <v>6190</v>
      </c>
      <c r="E10322" t="s">
        <v>1194</v>
      </c>
      <c r="F10322">
        <v>0</v>
      </c>
      <c r="G10322">
        <v>-57958481</v>
      </c>
    </row>
    <row r="10323" spans="1:7">
      <c r="A10323" t="s">
        <v>131</v>
      </c>
      <c r="B10323">
        <v>20250627</v>
      </c>
      <c r="C10323">
        <v>490114</v>
      </c>
      <c r="D10323" t="s">
        <v>6190</v>
      </c>
      <c r="E10323" t="s">
        <v>1181</v>
      </c>
      <c r="F10323">
        <v>67</v>
      </c>
      <c r="G10323">
        <v>8912577</v>
      </c>
    </row>
    <row r="10324" spans="1:7">
      <c r="A10324" t="s">
        <v>131</v>
      </c>
      <c r="B10324">
        <v>20250627</v>
      </c>
      <c r="C10324">
        <v>490114</v>
      </c>
      <c r="D10324" t="s">
        <v>6190</v>
      </c>
      <c r="E10324" t="s">
        <v>1084</v>
      </c>
      <c r="F10324">
        <v>76</v>
      </c>
      <c r="G10324">
        <v>12600104</v>
      </c>
    </row>
    <row r="10325" spans="1:7">
      <c r="A10325" t="s">
        <v>131</v>
      </c>
      <c r="B10325">
        <v>20250627</v>
      </c>
      <c r="C10325">
        <v>490114</v>
      </c>
      <c r="D10325" t="s">
        <v>6190</v>
      </c>
      <c r="E10325" t="s">
        <v>1035</v>
      </c>
      <c r="F10325">
        <v>748</v>
      </c>
      <c r="G10325">
        <v>11069381</v>
      </c>
    </row>
    <row r="10326" spans="1:7">
      <c r="A10326" t="s">
        <v>131</v>
      </c>
      <c r="B10326">
        <v>20250627</v>
      </c>
      <c r="C10326">
        <v>490114</v>
      </c>
      <c r="D10326" t="s">
        <v>6190</v>
      </c>
      <c r="E10326" t="s">
        <v>1066</v>
      </c>
      <c r="F10326">
        <v>129</v>
      </c>
      <c r="G10326">
        <v>10634144</v>
      </c>
    </row>
    <row r="10327" spans="1:7">
      <c r="A10327" t="s">
        <v>131</v>
      </c>
      <c r="B10327">
        <v>20250627</v>
      </c>
      <c r="C10327">
        <v>490114</v>
      </c>
      <c r="D10327" t="s">
        <v>6190</v>
      </c>
      <c r="E10327" t="s">
        <v>1064</v>
      </c>
      <c r="F10327">
        <v>0</v>
      </c>
      <c r="G10327">
        <v>-771277</v>
      </c>
    </row>
    <row r="10328" spans="1:7">
      <c r="A10328" t="s">
        <v>131</v>
      </c>
      <c r="B10328">
        <v>20250627</v>
      </c>
      <c r="C10328">
        <v>490114</v>
      </c>
      <c r="D10328" t="s">
        <v>6190</v>
      </c>
      <c r="E10328" t="s">
        <v>1092</v>
      </c>
      <c r="F10328">
        <v>0</v>
      </c>
      <c r="G10328">
        <v>-17321958</v>
      </c>
    </row>
    <row r="10329" spans="1:7">
      <c r="A10329" t="s">
        <v>131</v>
      </c>
      <c r="B10329">
        <v>20250627</v>
      </c>
      <c r="C10329">
        <v>490114</v>
      </c>
      <c r="D10329" t="s">
        <v>6190</v>
      </c>
      <c r="E10329" t="s">
        <v>9048</v>
      </c>
      <c r="F10329">
        <v>53</v>
      </c>
      <c r="G10329">
        <v>2185164</v>
      </c>
    </row>
    <row r="10330" spans="1:7">
      <c r="A10330" t="s">
        <v>131</v>
      </c>
      <c r="B10330">
        <v>20250627</v>
      </c>
      <c r="C10330">
        <v>490114</v>
      </c>
      <c r="D10330" t="s">
        <v>6190</v>
      </c>
      <c r="E10330" t="s">
        <v>8342</v>
      </c>
      <c r="F10330">
        <v>129</v>
      </c>
      <c r="G10330">
        <v>49646205</v>
      </c>
    </row>
    <row r="10331" spans="1:7">
      <c r="A10331" t="s">
        <v>131</v>
      </c>
      <c r="B10331">
        <v>20250627</v>
      </c>
      <c r="C10331">
        <v>490114</v>
      </c>
      <c r="D10331" t="s">
        <v>6190</v>
      </c>
      <c r="E10331" t="s">
        <v>1124</v>
      </c>
      <c r="F10331">
        <v>17</v>
      </c>
      <c r="G10331">
        <v>-134872</v>
      </c>
    </row>
    <row r="10332" spans="1:7">
      <c r="A10332" t="s">
        <v>131</v>
      </c>
      <c r="B10332">
        <v>20250627</v>
      </c>
      <c r="C10332">
        <v>490114</v>
      </c>
      <c r="D10332" t="s">
        <v>6190</v>
      </c>
      <c r="E10332" t="s">
        <v>1186</v>
      </c>
      <c r="F10332">
        <v>210</v>
      </c>
      <c r="G10332">
        <v>24337946</v>
      </c>
    </row>
    <row r="10333" spans="1:7">
      <c r="A10333" t="s">
        <v>131</v>
      </c>
      <c r="B10333">
        <v>20250627</v>
      </c>
      <c r="C10333">
        <v>490114</v>
      </c>
      <c r="D10333" t="s">
        <v>6190</v>
      </c>
      <c r="E10333" t="s">
        <v>1582</v>
      </c>
      <c r="F10333">
        <v>210</v>
      </c>
      <c r="G10333">
        <v>-429487</v>
      </c>
    </row>
    <row r="10334" spans="1:7">
      <c r="A10334" t="s">
        <v>131</v>
      </c>
      <c r="B10334">
        <v>20250627</v>
      </c>
      <c r="C10334">
        <v>490114</v>
      </c>
      <c r="D10334" t="s">
        <v>6190</v>
      </c>
      <c r="E10334" t="s">
        <v>8333</v>
      </c>
      <c r="F10334">
        <v>4</v>
      </c>
      <c r="G10334">
        <v>-166</v>
      </c>
    </row>
    <row r="10335" spans="1:7">
      <c r="A10335" t="s">
        <v>131</v>
      </c>
      <c r="B10335">
        <v>20250627</v>
      </c>
      <c r="C10335">
        <v>490114</v>
      </c>
      <c r="D10335" t="s">
        <v>6190</v>
      </c>
      <c r="E10335" t="s">
        <v>1583</v>
      </c>
      <c r="F10335">
        <v>4</v>
      </c>
      <c r="G10335">
        <v>-187353</v>
      </c>
    </row>
    <row r="10336" spans="1:7">
      <c r="A10336" t="s">
        <v>131</v>
      </c>
      <c r="B10336">
        <v>20250627</v>
      </c>
      <c r="C10336">
        <v>490114</v>
      </c>
      <c r="D10336" t="s">
        <v>6190</v>
      </c>
      <c r="E10336" t="s">
        <v>1207</v>
      </c>
      <c r="F10336">
        <v>0</v>
      </c>
      <c r="G10336">
        <v>-5603</v>
      </c>
    </row>
    <row r="10337" spans="1:7">
      <c r="A10337" t="s">
        <v>131</v>
      </c>
      <c r="B10337">
        <v>20250627</v>
      </c>
      <c r="C10337">
        <v>490114</v>
      </c>
      <c r="D10337" t="s">
        <v>6190</v>
      </c>
      <c r="E10337" t="s">
        <v>8358</v>
      </c>
      <c r="F10337">
        <v>0</v>
      </c>
      <c r="G10337">
        <v>-17692027</v>
      </c>
    </row>
    <row r="10338" spans="1:7">
      <c r="A10338" t="s">
        <v>131</v>
      </c>
      <c r="B10338">
        <v>20250628</v>
      </c>
      <c r="C10338">
        <v>490114</v>
      </c>
      <c r="D10338" t="s">
        <v>6190</v>
      </c>
      <c r="E10338" t="s">
        <v>1184</v>
      </c>
      <c r="F10338">
        <v>0</v>
      </c>
      <c r="G10338">
        <v>-339149</v>
      </c>
    </row>
    <row r="10339" spans="1:7">
      <c r="A10339" t="s">
        <v>131</v>
      </c>
      <c r="B10339">
        <v>20250628</v>
      </c>
      <c r="C10339">
        <v>490114</v>
      </c>
      <c r="D10339" t="s">
        <v>6190</v>
      </c>
      <c r="E10339" t="s">
        <v>1581</v>
      </c>
      <c r="F10339">
        <v>98</v>
      </c>
      <c r="G10339">
        <v>-22073500</v>
      </c>
    </row>
    <row r="10340" spans="1:7">
      <c r="A10340" t="s">
        <v>131</v>
      </c>
      <c r="B10340">
        <v>20250628</v>
      </c>
      <c r="C10340">
        <v>490114</v>
      </c>
      <c r="D10340" t="s">
        <v>6190</v>
      </c>
      <c r="E10340" t="s">
        <v>1085</v>
      </c>
      <c r="F10340">
        <v>0</v>
      </c>
      <c r="G10340">
        <v>-2339281</v>
      </c>
    </row>
    <row r="10341" spans="1:7">
      <c r="A10341" t="s">
        <v>131</v>
      </c>
      <c r="B10341">
        <v>20250628</v>
      </c>
      <c r="C10341">
        <v>490114</v>
      </c>
      <c r="D10341" t="s">
        <v>6190</v>
      </c>
      <c r="E10341" t="s">
        <v>1194</v>
      </c>
      <c r="F10341">
        <v>0</v>
      </c>
      <c r="G10341">
        <v>-57958481</v>
      </c>
    </row>
    <row r="10342" spans="1:7">
      <c r="A10342" t="s">
        <v>131</v>
      </c>
      <c r="B10342">
        <v>20250628</v>
      </c>
      <c r="C10342">
        <v>490114</v>
      </c>
      <c r="D10342" t="s">
        <v>6190</v>
      </c>
      <c r="E10342" t="s">
        <v>1181</v>
      </c>
      <c r="F10342">
        <v>67</v>
      </c>
      <c r="G10342">
        <v>8912644</v>
      </c>
    </row>
    <row r="10343" spans="1:7">
      <c r="A10343" t="s">
        <v>131</v>
      </c>
      <c r="B10343">
        <v>20250628</v>
      </c>
      <c r="C10343">
        <v>490114</v>
      </c>
      <c r="D10343" t="s">
        <v>6190</v>
      </c>
      <c r="E10343" t="s">
        <v>1084</v>
      </c>
      <c r="F10343">
        <v>76</v>
      </c>
      <c r="G10343">
        <v>12600180</v>
      </c>
    </row>
    <row r="10344" spans="1:7">
      <c r="A10344" t="s">
        <v>131</v>
      </c>
      <c r="B10344">
        <v>20250628</v>
      </c>
      <c r="C10344">
        <v>490114</v>
      </c>
      <c r="D10344" t="s">
        <v>6190</v>
      </c>
      <c r="E10344" t="s">
        <v>1035</v>
      </c>
      <c r="F10344">
        <v>748</v>
      </c>
      <c r="G10344">
        <v>11070129</v>
      </c>
    </row>
    <row r="10345" spans="1:7">
      <c r="A10345" t="s">
        <v>131</v>
      </c>
      <c r="B10345">
        <v>20250628</v>
      </c>
      <c r="C10345">
        <v>490114</v>
      </c>
      <c r="D10345" t="s">
        <v>6190</v>
      </c>
      <c r="E10345" t="s">
        <v>1066</v>
      </c>
      <c r="F10345">
        <v>129</v>
      </c>
      <c r="G10345">
        <v>10634273</v>
      </c>
    </row>
    <row r="10346" spans="1:7">
      <c r="A10346" t="s">
        <v>131</v>
      </c>
      <c r="B10346">
        <v>20250628</v>
      </c>
      <c r="C10346">
        <v>490114</v>
      </c>
      <c r="D10346" t="s">
        <v>6190</v>
      </c>
      <c r="E10346" t="s">
        <v>1064</v>
      </c>
      <c r="F10346">
        <v>0</v>
      </c>
      <c r="G10346">
        <v>-771277</v>
      </c>
    </row>
    <row r="10347" spans="1:7">
      <c r="A10347" t="s">
        <v>131</v>
      </c>
      <c r="B10347">
        <v>20250628</v>
      </c>
      <c r="C10347">
        <v>490114</v>
      </c>
      <c r="D10347" t="s">
        <v>6190</v>
      </c>
      <c r="E10347" t="s">
        <v>1092</v>
      </c>
      <c r="F10347">
        <v>0</v>
      </c>
      <c r="G10347">
        <v>-17321958</v>
      </c>
    </row>
    <row r="10348" spans="1:7">
      <c r="A10348" t="s">
        <v>131</v>
      </c>
      <c r="B10348">
        <v>20250628</v>
      </c>
      <c r="C10348">
        <v>490114</v>
      </c>
      <c r="D10348" t="s">
        <v>6190</v>
      </c>
      <c r="E10348" t="s">
        <v>9048</v>
      </c>
      <c r="F10348">
        <v>53</v>
      </c>
      <c r="G10348">
        <v>2185217</v>
      </c>
    </row>
    <row r="10349" spans="1:7">
      <c r="A10349" t="s">
        <v>131</v>
      </c>
      <c r="B10349">
        <v>20250628</v>
      </c>
      <c r="C10349">
        <v>490114</v>
      </c>
      <c r="D10349" t="s">
        <v>6190</v>
      </c>
      <c r="E10349" t="s">
        <v>8342</v>
      </c>
      <c r="F10349">
        <v>129</v>
      </c>
      <c r="G10349">
        <v>49646334</v>
      </c>
    </row>
    <row r="10350" spans="1:7">
      <c r="A10350" t="s">
        <v>131</v>
      </c>
      <c r="B10350">
        <v>20250628</v>
      </c>
      <c r="C10350">
        <v>490114</v>
      </c>
      <c r="D10350" t="s">
        <v>6190</v>
      </c>
      <c r="E10350" t="s">
        <v>1124</v>
      </c>
      <c r="F10350">
        <v>17</v>
      </c>
      <c r="G10350">
        <v>-134855</v>
      </c>
    </row>
    <row r="10351" spans="1:7">
      <c r="A10351" t="s">
        <v>131</v>
      </c>
      <c r="B10351">
        <v>20250628</v>
      </c>
      <c r="C10351">
        <v>490114</v>
      </c>
      <c r="D10351" t="s">
        <v>6190</v>
      </c>
      <c r="E10351" t="s">
        <v>1186</v>
      </c>
      <c r="F10351">
        <v>210</v>
      </c>
      <c r="G10351">
        <v>24338156</v>
      </c>
    </row>
    <row r="10352" spans="1:7">
      <c r="A10352" t="s">
        <v>131</v>
      </c>
      <c r="B10352">
        <v>20250628</v>
      </c>
      <c r="C10352">
        <v>490114</v>
      </c>
      <c r="D10352" t="s">
        <v>6190</v>
      </c>
      <c r="E10352" t="s">
        <v>1582</v>
      </c>
      <c r="F10352">
        <v>210</v>
      </c>
      <c r="G10352">
        <v>-429277</v>
      </c>
    </row>
    <row r="10353" spans="1:7">
      <c r="A10353" t="s">
        <v>131</v>
      </c>
      <c r="B10353">
        <v>20250628</v>
      </c>
      <c r="C10353">
        <v>490114</v>
      </c>
      <c r="D10353" t="s">
        <v>6190</v>
      </c>
      <c r="E10353" t="s">
        <v>8333</v>
      </c>
      <c r="F10353">
        <v>4</v>
      </c>
      <c r="G10353">
        <v>-162</v>
      </c>
    </row>
    <row r="10354" spans="1:7">
      <c r="A10354" t="s">
        <v>131</v>
      </c>
      <c r="B10354">
        <v>20250628</v>
      </c>
      <c r="C10354">
        <v>490114</v>
      </c>
      <c r="D10354" t="s">
        <v>6190</v>
      </c>
      <c r="E10354" t="s">
        <v>1583</v>
      </c>
      <c r="F10354">
        <v>4</v>
      </c>
      <c r="G10354">
        <v>-187349</v>
      </c>
    </row>
    <row r="10355" spans="1:7">
      <c r="A10355" t="s">
        <v>131</v>
      </c>
      <c r="B10355">
        <v>20250628</v>
      </c>
      <c r="C10355">
        <v>490114</v>
      </c>
      <c r="D10355" t="s">
        <v>6190</v>
      </c>
      <c r="E10355" t="s">
        <v>1207</v>
      </c>
      <c r="F10355">
        <v>0</v>
      </c>
      <c r="G10355">
        <v>-5603</v>
      </c>
    </row>
    <row r="10356" spans="1:7">
      <c r="A10356" t="s">
        <v>131</v>
      </c>
      <c r="B10356">
        <v>20250628</v>
      </c>
      <c r="C10356">
        <v>490114</v>
      </c>
      <c r="D10356" t="s">
        <v>6190</v>
      </c>
      <c r="E10356" t="s">
        <v>8358</v>
      </c>
      <c r="F10356">
        <v>0</v>
      </c>
      <c r="G10356">
        <v>-17692027</v>
      </c>
    </row>
    <row r="10357" spans="1:7">
      <c r="A10357" t="s">
        <v>131</v>
      </c>
      <c r="B10357">
        <v>20250629</v>
      </c>
      <c r="C10357">
        <v>490114</v>
      </c>
      <c r="D10357" t="s">
        <v>6190</v>
      </c>
      <c r="E10357" t="s">
        <v>1184</v>
      </c>
      <c r="F10357">
        <v>0</v>
      </c>
      <c r="G10357">
        <v>-339149</v>
      </c>
    </row>
    <row r="10358" spans="1:7">
      <c r="A10358" t="s">
        <v>131</v>
      </c>
      <c r="B10358">
        <v>20250629</v>
      </c>
      <c r="C10358">
        <v>490114</v>
      </c>
      <c r="D10358" t="s">
        <v>6190</v>
      </c>
      <c r="E10358" t="s">
        <v>1581</v>
      </c>
      <c r="F10358">
        <v>98</v>
      </c>
      <c r="G10358">
        <v>-22073402</v>
      </c>
    </row>
    <row r="10359" spans="1:7">
      <c r="A10359" t="s">
        <v>131</v>
      </c>
      <c r="B10359">
        <v>20250629</v>
      </c>
      <c r="C10359">
        <v>490114</v>
      </c>
      <c r="D10359" t="s">
        <v>6190</v>
      </c>
      <c r="E10359" t="s">
        <v>1085</v>
      </c>
      <c r="F10359">
        <v>0</v>
      </c>
      <c r="G10359">
        <v>-2339281</v>
      </c>
    </row>
    <row r="10360" spans="1:7">
      <c r="A10360" t="s">
        <v>131</v>
      </c>
      <c r="B10360">
        <v>20250629</v>
      </c>
      <c r="C10360">
        <v>490114</v>
      </c>
      <c r="D10360" t="s">
        <v>6190</v>
      </c>
      <c r="E10360" t="s">
        <v>1194</v>
      </c>
      <c r="F10360">
        <v>0</v>
      </c>
      <c r="G10360">
        <v>-57958481</v>
      </c>
    </row>
    <row r="10361" spans="1:7">
      <c r="A10361" t="s">
        <v>131</v>
      </c>
      <c r="B10361">
        <v>20250629</v>
      </c>
      <c r="C10361">
        <v>490114</v>
      </c>
      <c r="D10361" t="s">
        <v>6190</v>
      </c>
      <c r="E10361" t="s">
        <v>1181</v>
      </c>
      <c r="F10361">
        <v>67</v>
      </c>
      <c r="G10361">
        <v>8912711</v>
      </c>
    </row>
    <row r="10362" spans="1:7">
      <c r="A10362" t="s">
        <v>131</v>
      </c>
      <c r="B10362">
        <v>20250629</v>
      </c>
      <c r="C10362">
        <v>490114</v>
      </c>
      <c r="D10362" t="s">
        <v>6190</v>
      </c>
      <c r="E10362" t="s">
        <v>1084</v>
      </c>
      <c r="F10362">
        <v>76</v>
      </c>
      <c r="G10362">
        <v>12600256</v>
      </c>
    </row>
    <row r="10363" spans="1:7">
      <c r="A10363" t="s">
        <v>131</v>
      </c>
      <c r="B10363">
        <v>20250629</v>
      </c>
      <c r="C10363">
        <v>490114</v>
      </c>
      <c r="D10363" t="s">
        <v>6190</v>
      </c>
      <c r="E10363" t="s">
        <v>1035</v>
      </c>
      <c r="F10363">
        <v>748</v>
      </c>
      <c r="G10363">
        <v>11070877</v>
      </c>
    </row>
    <row r="10364" spans="1:7">
      <c r="A10364" t="s">
        <v>131</v>
      </c>
      <c r="B10364">
        <v>20250629</v>
      </c>
      <c r="C10364">
        <v>490114</v>
      </c>
      <c r="D10364" t="s">
        <v>6190</v>
      </c>
      <c r="E10364" t="s">
        <v>1066</v>
      </c>
      <c r="F10364">
        <v>129</v>
      </c>
      <c r="G10364">
        <v>10634402</v>
      </c>
    </row>
    <row r="10365" spans="1:7">
      <c r="A10365" t="s">
        <v>131</v>
      </c>
      <c r="B10365">
        <v>20250629</v>
      </c>
      <c r="C10365">
        <v>490114</v>
      </c>
      <c r="D10365" t="s">
        <v>6190</v>
      </c>
      <c r="E10365" t="s">
        <v>1064</v>
      </c>
      <c r="F10365">
        <v>0</v>
      </c>
      <c r="G10365">
        <v>-771277</v>
      </c>
    </row>
    <row r="10366" spans="1:7">
      <c r="A10366" t="s">
        <v>131</v>
      </c>
      <c r="B10366">
        <v>20250629</v>
      </c>
      <c r="C10366">
        <v>490114</v>
      </c>
      <c r="D10366" t="s">
        <v>6190</v>
      </c>
      <c r="E10366" t="s">
        <v>1092</v>
      </c>
      <c r="F10366">
        <v>0</v>
      </c>
      <c r="G10366">
        <v>-17321958</v>
      </c>
    </row>
    <row r="10367" spans="1:7">
      <c r="A10367" t="s">
        <v>131</v>
      </c>
      <c r="B10367">
        <v>20250629</v>
      </c>
      <c r="C10367">
        <v>490114</v>
      </c>
      <c r="D10367" t="s">
        <v>6190</v>
      </c>
      <c r="E10367" t="s">
        <v>9048</v>
      </c>
      <c r="F10367">
        <v>53</v>
      </c>
      <c r="G10367">
        <v>2185270</v>
      </c>
    </row>
    <row r="10368" spans="1:7">
      <c r="A10368" t="s">
        <v>131</v>
      </c>
      <c r="B10368">
        <v>20250629</v>
      </c>
      <c r="C10368">
        <v>490114</v>
      </c>
      <c r="D10368" t="s">
        <v>6190</v>
      </c>
      <c r="E10368" t="s">
        <v>8342</v>
      </c>
      <c r="F10368">
        <v>129</v>
      </c>
      <c r="G10368">
        <v>49646463</v>
      </c>
    </row>
    <row r="10369" spans="1:7">
      <c r="A10369" t="s">
        <v>131</v>
      </c>
      <c r="B10369">
        <v>20250629</v>
      </c>
      <c r="C10369">
        <v>490114</v>
      </c>
      <c r="D10369" t="s">
        <v>6190</v>
      </c>
      <c r="E10369" t="s">
        <v>1124</v>
      </c>
      <c r="F10369">
        <v>17</v>
      </c>
      <c r="G10369">
        <v>-134838</v>
      </c>
    </row>
    <row r="10370" spans="1:7">
      <c r="A10370" t="s">
        <v>131</v>
      </c>
      <c r="B10370">
        <v>20250629</v>
      </c>
      <c r="C10370">
        <v>490114</v>
      </c>
      <c r="D10370" t="s">
        <v>6190</v>
      </c>
      <c r="E10370" t="s">
        <v>1186</v>
      </c>
      <c r="F10370">
        <v>210</v>
      </c>
      <c r="G10370">
        <v>24338366</v>
      </c>
    </row>
    <row r="10371" spans="1:7">
      <c r="A10371" t="s">
        <v>131</v>
      </c>
      <c r="B10371">
        <v>20250629</v>
      </c>
      <c r="C10371">
        <v>490114</v>
      </c>
      <c r="D10371" t="s">
        <v>6190</v>
      </c>
      <c r="E10371" t="s">
        <v>1582</v>
      </c>
      <c r="F10371">
        <v>210</v>
      </c>
      <c r="G10371">
        <v>-429067</v>
      </c>
    </row>
    <row r="10372" spans="1:7">
      <c r="A10372" t="s">
        <v>131</v>
      </c>
      <c r="B10372">
        <v>20250629</v>
      </c>
      <c r="C10372">
        <v>490114</v>
      </c>
      <c r="D10372" t="s">
        <v>6190</v>
      </c>
      <c r="E10372" t="s">
        <v>8333</v>
      </c>
      <c r="F10372">
        <v>4</v>
      </c>
      <c r="G10372">
        <v>-158</v>
      </c>
    </row>
    <row r="10373" spans="1:7">
      <c r="A10373" t="s">
        <v>131</v>
      </c>
      <c r="B10373">
        <v>20250629</v>
      </c>
      <c r="C10373">
        <v>490114</v>
      </c>
      <c r="D10373" t="s">
        <v>6190</v>
      </c>
      <c r="E10373" t="s">
        <v>1583</v>
      </c>
      <c r="F10373">
        <v>4</v>
      </c>
      <c r="G10373">
        <v>-187345</v>
      </c>
    </row>
    <row r="10374" spans="1:7">
      <c r="A10374" t="s">
        <v>131</v>
      </c>
      <c r="B10374">
        <v>20250629</v>
      </c>
      <c r="C10374">
        <v>490114</v>
      </c>
      <c r="D10374" t="s">
        <v>6190</v>
      </c>
      <c r="E10374" t="s">
        <v>1207</v>
      </c>
      <c r="F10374">
        <v>0</v>
      </c>
      <c r="G10374">
        <v>-5603</v>
      </c>
    </row>
    <row r="10375" spans="1:7">
      <c r="A10375" t="s">
        <v>131</v>
      </c>
      <c r="B10375">
        <v>20250629</v>
      </c>
      <c r="C10375">
        <v>490114</v>
      </c>
      <c r="D10375" t="s">
        <v>6190</v>
      </c>
      <c r="E10375" t="s">
        <v>8358</v>
      </c>
      <c r="F10375">
        <v>0</v>
      </c>
      <c r="G10375">
        <v>-17692027</v>
      </c>
    </row>
    <row r="10376" spans="1:7">
      <c r="A10376" t="s">
        <v>131</v>
      </c>
      <c r="B10376">
        <v>20250630</v>
      </c>
      <c r="C10376">
        <v>490114</v>
      </c>
      <c r="D10376" t="s">
        <v>6190</v>
      </c>
      <c r="E10376" t="s">
        <v>1184</v>
      </c>
      <c r="F10376">
        <v>0</v>
      </c>
      <c r="G10376">
        <v>-339149</v>
      </c>
    </row>
    <row r="10377" spans="1:7">
      <c r="A10377" t="s">
        <v>131</v>
      </c>
      <c r="B10377">
        <v>20250630</v>
      </c>
      <c r="C10377">
        <v>490114</v>
      </c>
      <c r="D10377" t="s">
        <v>6190</v>
      </c>
      <c r="E10377" t="s">
        <v>1581</v>
      </c>
      <c r="F10377">
        <v>96</v>
      </c>
      <c r="G10377">
        <v>-22073306</v>
      </c>
    </row>
    <row r="10378" spans="1:7">
      <c r="A10378" t="s">
        <v>131</v>
      </c>
      <c r="B10378">
        <v>20250630</v>
      </c>
      <c r="C10378">
        <v>490114</v>
      </c>
      <c r="D10378" t="s">
        <v>6190</v>
      </c>
      <c r="E10378" t="s">
        <v>1085</v>
      </c>
      <c r="F10378">
        <v>0</v>
      </c>
      <c r="G10378">
        <v>-2339281</v>
      </c>
    </row>
    <row r="10379" spans="1:7">
      <c r="A10379" t="s">
        <v>131</v>
      </c>
      <c r="B10379">
        <v>20250630</v>
      </c>
      <c r="C10379">
        <v>490114</v>
      </c>
      <c r="D10379" t="s">
        <v>6190</v>
      </c>
      <c r="E10379" t="s">
        <v>1194</v>
      </c>
      <c r="F10379">
        <v>0</v>
      </c>
      <c r="G10379">
        <v>-57958481</v>
      </c>
    </row>
    <row r="10380" spans="1:7">
      <c r="A10380" t="s">
        <v>131</v>
      </c>
      <c r="B10380">
        <v>20250630</v>
      </c>
      <c r="C10380">
        <v>490114</v>
      </c>
      <c r="D10380" t="s">
        <v>6190</v>
      </c>
      <c r="E10380" t="s">
        <v>1181</v>
      </c>
      <c r="F10380">
        <v>65</v>
      </c>
      <c r="G10380">
        <v>8912776</v>
      </c>
    </row>
    <row r="10381" spans="1:7">
      <c r="A10381" t="s">
        <v>131</v>
      </c>
      <c r="B10381">
        <v>20250630</v>
      </c>
      <c r="C10381">
        <v>490114</v>
      </c>
      <c r="D10381" t="s">
        <v>6190</v>
      </c>
      <c r="E10381" t="s">
        <v>1084</v>
      </c>
      <c r="F10381">
        <v>74</v>
      </c>
      <c r="G10381">
        <v>12600330</v>
      </c>
    </row>
    <row r="10382" spans="1:7">
      <c r="A10382" t="s">
        <v>131</v>
      </c>
      <c r="B10382">
        <v>20250630</v>
      </c>
      <c r="C10382">
        <v>490114</v>
      </c>
      <c r="D10382" t="s">
        <v>6190</v>
      </c>
      <c r="E10382" t="s">
        <v>1035</v>
      </c>
      <c r="F10382">
        <v>728</v>
      </c>
      <c r="G10382">
        <v>11071605</v>
      </c>
    </row>
    <row r="10383" spans="1:7">
      <c r="A10383" t="s">
        <v>131</v>
      </c>
      <c r="B10383">
        <v>20250630</v>
      </c>
      <c r="C10383">
        <v>490114</v>
      </c>
      <c r="D10383" t="s">
        <v>6190</v>
      </c>
      <c r="E10383" t="s">
        <v>1066</v>
      </c>
      <c r="F10383">
        <v>126</v>
      </c>
      <c r="G10383">
        <v>10634528</v>
      </c>
    </row>
    <row r="10384" spans="1:7">
      <c r="A10384" t="s">
        <v>131</v>
      </c>
      <c r="B10384">
        <v>20250630</v>
      </c>
      <c r="C10384">
        <v>490114</v>
      </c>
      <c r="D10384" t="s">
        <v>6190</v>
      </c>
      <c r="E10384" t="s">
        <v>1064</v>
      </c>
      <c r="F10384">
        <v>0</v>
      </c>
      <c r="G10384">
        <v>-771277</v>
      </c>
    </row>
    <row r="10385" spans="1:7">
      <c r="A10385" t="s">
        <v>131</v>
      </c>
      <c r="B10385">
        <v>20250630</v>
      </c>
      <c r="C10385">
        <v>490114</v>
      </c>
      <c r="D10385" t="s">
        <v>6190</v>
      </c>
      <c r="E10385" t="s">
        <v>1092</v>
      </c>
      <c r="F10385">
        <v>0</v>
      </c>
      <c r="G10385">
        <v>-17321958</v>
      </c>
    </row>
    <row r="10386" spans="1:7">
      <c r="A10386" t="s">
        <v>131</v>
      </c>
      <c r="B10386">
        <v>20250630</v>
      </c>
      <c r="C10386">
        <v>490114</v>
      </c>
      <c r="D10386" t="s">
        <v>6190</v>
      </c>
      <c r="E10386" t="s">
        <v>9048</v>
      </c>
      <c r="F10386">
        <v>52</v>
      </c>
      <c r="G10386">
        <v>2185322</v>
      </c>
    </row>
    <row r="10387" spans="1:7">
      <c r="A10387" t="s">
        <v>131</v>
      </c>
      <c r="B10387">
        <v>20250630</v>
      </c>
      <c r="C10387">
        <v>490114</v>
      </c>
      <c r="D10387" t="s">
        <v>6190</v>
      </c>
      <c r="E10387" t="s">
        <v>8342</v>
      </c>
      <c r="F10387">
        <v>126</v>
      </c>
      <c r="G10387">
        <v>49646589</v>
      </c>
    </row>
    <row r="10388" spans="1:7">
      <c r="A10388" t="s">
        <v>131</v>
      </c>
      <c r="B10388">
        <v>20250630</v>
      </c>
      <c r="C10388">
        <v>490114</v>
      </c>
      <c r="D10388" t="s">
        <v>6190</v>
      </c>
      <c r="E10388" t="s">
        <v>1124</v>
      </c>
      <c r="F10388">
        <v>17</v>
      </c>
      <c r="G10388">
        <v>-134821</v>
      </c>
    </row>
    <row r="10389" spans="1:7">
      <c r="A10389" t="s">
        <v>131</v>
      </c>
      <c r="B10389">
        <v>20250630</v>
      </c>
      <c r="C10389">
        <v>490114</v>
      </c>
      <c r="D10389" t="s">
        <v>6190</v>
      </c>
      <c r="E10389" t="s">
        <v>1186</v>
      </c>
      <c r="F10389">
        <v>205</v>
      </c>
      <c r="G10389">
        <v>24338571</v>
      </c>
    </row>
    <row r="10390" spans="1:7">
      <c r="A10390" t="s">
        <v>131</v>
      </c>
      <c r="B10390">
        <v>20250630</v>
      </c>
      <c r="C10390">
        <v>490114</v>
      </c>
      <c r="D10390" t="s">
        <v>6190</v>
      </c>
      <c r="E10390" t="s">
        <v>1582</v>
      </c>
      <c r="F10390">
        <v>205</v>
      </c>
      <c r="G10390">
        <v>-428862</v>
      </c>
    </row>
    <row r="10391" spans="1:7">
      <c r="A10391" t="s">
        <v>131</v>
      </c>
      <c r="B10391">
        <v>20250630</v>
      </c>
      <c r="C10391">
        <v>490114</v>
      </c>
      <c r="D10391" t="s">
        <v>6190</v>
      </c>
      <c r="E10391" t="s">
        <v>8333</v>
      </c>
      <c r="F10391">
        <v>4</v>
      </c>
      <c r="G10391">
        <v>-154</v>
      </c>
    </row>
    <row r="10392" spans="1:7">
      <c r="A10392" t="s">
        <v>131</v>
      </c>
      <c r="B10392">
        <v>20250630</v>
      </c>
      <c r="C10392">
        <v>490114</v>
      </c>
      <c r="D10392" t="s">
        <v>6190</v>
      </c>
      <c r="E10392" t="s">
        <v>1583</v>
      </c>
      <c r="F10392">
        <v>4</v>
      </c>
      <c r="G10392">
        <v>-187341</v>
      </c>
    </row>
    <row r="10393" spans="1:7">
      <c r="A10393" t="s">
        <v>131</v>
      </c>
      <c r="B10393">
        <v>20250630</v>
      </c>
      <c r="C10393">
        <v>490114</v>
      </c>
      <c r="D10393" t="s">
        <v>6190</v>
      </c>
      <c r="E10393" t="s">
        <v>1207</v>
      </c>
      <c r="F10393">
        <v>0</v>
      </c>
      <c r="G10393">
        <v>-5603</v>
      </c>
    </row>
    <row r="10394" spans="1:7">
      <c r="A10394" t="s">
        <v>131</v>
      </c>
      <c r="B10394">
        <v>20250630</v>
      </c>
      <c r="C10394">
        <v>490114</v>
      </c>
      <c r="D10394" t="s">
        <v>6190</v>
      </c>
      <c r="E10394" t="s">
        <v>8358</v>
      </c>
      <c r="F10394">
        <v>0</v>
      </c>
      <c r="G10394">
        <v>-17692027</v>
      </c>
    </row>
    <row r="10395" spans="1:7">
      <c r="A10395" t="s">
        <v>131</v>
      </c>
      <c r="B10395">
        <v>20250701</v>
      </c>
      <c r="C10395">
        <v>490114</v>
      </c>
      <c r="D10395" t="s">
        <v>6190</v>
      </c>
      <c r="E10395" t="s">
        <v>1184</v>
      </c>
      <c r="F10395">
        <v>0</v>
      </c>
      <c r="G10395">
        <v>-339149</v>
      </c>
    </row>
    <row r="10396" spans="1:7">
      <c r="A10396" t="s">
        <v>131</v>
      </c>
      <c r="B10396">
        <v>20250701</v>
      </c>
      <c r="C10396">
        <v>490114</v>
      </c>
      <c r="D10396" t="s">
        <v>6190</v>
      </c>
      <c r="E10396" t="s">
        <v>1581</v>
      </c>
      <c r="F10396">
        <v>96</v>
      </c>
      <c r="G10396">
        <v>-22073210</v>
      </c>
    </row>
    <row r="10397" spans="1:7">
      <c r="A10397" t="s">
        <v>131</v>
      </c>
      <c r="B10397">
        <v>20250701</v>
      </c>
      <c r="C10397">
        <v>490114</v>
      </c>
      <c r="D10397" t="s">
        <v>6190</v>
      </c>
      <c r="E10397" t="s">
        <v>1085</v>
      </c>
      <c r="F10397">
        <v>0</v>
      </c>
      <c r="G10397">
        <v>-2339281</v>
      </c>
    </row>
    <row r="10398" spans="1:7">
      <c r="A10398" t="s">
        <v>131</v>
      </c>
      <c r="B10398">
        <v>20250701</v>
      </c>
      <c r="C10398">
        <v>490114</v>
      </c>
      <c r="D10398" t="s">
        <v>6190</v>
      </c>
      <c r="E10398" t="s">
        <v>1194</v>
      </c>
      <c r="F10398">
        <v>0</v>
      </c>
      <c r="G10398">
        <v>-57958481</v>
      </c>
    </row>
    <row r="10399" spans="1:7">
      <c r="A10399" t="s">
        <v>131</v>
      </c>
      <c r="B10399">
        <v>20250701</v>
      </c>
      <c r="C10399">
        <v>490114</v>
      </c>
      <c r="D10399" t="s">
        <v>6190</v>
      </c>
      <c r="E10399" t="s">
        <v>1181</v>
      </c>
      <c r="F10399">
        <v>65</v>
      </c>
      <c r="G10399">
        <v>8912841</v>
      </c>
    </row>
    <row r="10400" spans="1:7">
      <c r="A10400" t="s">
        <v>131</v>
      </c>
      <c r="B10400">
        <v>20250701</v>
      </c>
      <c r="C10400">
        <v>490114</v>
      </c>
      <c r="D10400" t="s">
        <v>6190</v>
      </c>
      <c r="E10400" t="s">
        <v>1084</v>
      </c>
      <c r="F10400">
        <v>74</v>
      </c>
      <c r="G10400">
        <v>12600404</v>
      </c>
    </row>
    <row r="10401" spans="1:7">
      <c r="A10401" t="s">
        <v>131</v>
      </c>
      <c r="B10401">
        <v>20250701</v>
      </c>
      <c r="C10401">
        <v>490114</v>
      </c>
      <c r="D10401" t="s">
        <v>6190</v>
      </c>
      <c r="E10401" t="s">
        <v>1035</v>
      </c>
      <c r="F10401">
        <v>733</v>
      </c>
      <c r="G10401">
        <v>11072338</v>
      </c>
    </row>
    <row r="10402" spans="1:7">
      <c r="A10402" t="s">
        <v>131</v>
      </c>
      <c r="B10402">
        <v>20250701</v>
      </c>
      <c r="C10402">
        <v>490114</v>
      </c>
      <c r="D10402" t="s">
        <v>6190</v>
      </c>
      <c r="E10402" t="s">
        <v>1066</v>
      </c>
      <c r="F10402">
        <v>127</v>
      </c>
      <c r="G10402">
        <v>10634655</v>
      </c>
    </row>
    <row r="10403" spans="1:7">
      <c r="A10403" t="s">
        <v>131</v>
      </c>
      <c r="B10403">
        <v>20250701</v>
      </c>
      <c r="C10403">
        <v>490114</v>
      </c>
      <c r="D10403" t="s">
        <v>6190</v>
      </c>
      <c r="E10403" t="s">
        <v>1064</v>
      </c>
      <c r="F10403">
        <v>0</v>
      </c>
      <c r="G10403">
        <v>-771277</v>
      </c>
    </row>
    <row r="10404" spans="1:7">
      <c r="A10404" t="s">
        <v>131</v>
      </c>
      <c r="B10404">
        <v>20250701</v>
      </c>
      <c r="C10404">
        <v>490114</v>
      </c>
      <c r="D10404" t="s">
        <v>6190</v>
      </c>
      <c r="E10404" t="s">
        <v>1092</v>
      </c>
      <c r="F10404">
        <v>0</v>
      </c>
      <c r="G10404">
        <v>-17321958</v>
      </c>
    </row>
    <row r="10405" spans="1:7">
      <c r="A10405" t="s">
        <v>131</v>
      </c>
      <c r="B10405">
        <v>20250701</v>
      </c>
      <c r="C10405">
        <v>490114</v>
      </c>
      <c r="D10405" t="s">
        <v>6190</v>
      </c>
      <c r="E10405" t="s">
        <v>9048</v>
      </c>
      <c r="F10405">
        <v>52</v>
      </c>
      <c r="G10405">
        <v>2185374</v>
      </c>
    </row>
    <row r="10406" spans="1:7">
      <c r="A10406" t="s">
        <v>131</v>
      </c>
      <c r="B10406">
        <v>20250701</v>
      </c>
      <c r="C10406">
        <v>490114</v>
      </c>
      <c r="D10406" t="s">
        <v>6190</v>
      </c>
      <c r="E10406" t="s">
        <v>8342</v>
      </c>
      <c r="F10406">
        <v>127</v>
      </c>
      <c r="G10406">
        <v>49646716</v>
      </c>
    </row>
    <row r="10407" spans="1:7">
      <c r="A10407" t="s">
        <v>131</v>
      </c>
      <c r="B10407">
        <v>20250701</v>
      </c>
      <c r="C10407">
        <v>490114</v>
      </c>
      <c r="D10407" t="s">
        <v>6190</v>
      </c>
      <c r="E10407" t="s">
        <v>1124</v>
      </c>
      <c r="F10407">
        <v>17</v>
      </c>
      <c r="G10407">
        <v>-134804</v>
      </c>
    </row>
    <row r="10408" spans="1:7">
      <c r="A10408" t="s">
        <v>131</v>
      </c>
      <c r="B10408">
        <v>20250701</v>
      </c>
      <c r="C10408">
        <v>490114</v>
      </c>
      <c r="D10408" t="s">
        <v>6190</v>
      </c>
      <c r="E10408" t="s">
        <v>1186</v>
      </c>
      <c r="F10408">
        <v>206</v>
      </c>
      <c r="G10408">
        <v>24338777</v>
      </c>
    </row>
    <row r="10409" spans="1:7">
      <c r="A10409" t="s">
        <v>131</v>
      </c>
      <c r="B10409">
        <v>20250701</v>
      </c>
      <c r="C10409">
        <v>490114</v>
      </c>
      <c r="D10409" t="s">
        <v>6190</v>
      </c>
      <c r="E10409" t="s">
        <v>1582</v>
      </c>
      <c r="F10409">
        <v>206</v>
      </c>
      <c r="G10409">
        <v>-428656</v>
      </c>
    </row>
    <row r="10410" spans="1:7">
      <c r="A10410" t="s">
        <v>131</v>
      </c>
      <c r="B10410">
        <v>20250701</v>
      </c>
      <c r="C10410">
        <v>490114</v>
      </c>
      <c r="D10410" t="s">
        <v>6190</v>
      </c>
      <c r="E10410" t="s">
        <v>8333</v>
      </c>
      <c r="F10410">
        <v>4</v>
      </c>
      <c r="G10410">
        <v>-150</v>
      </c>
    </row>
    <row r="10411" spans="1:7">
      <c r="A10411" t="s">
        <v>131</v>
      </c>
      <c r="B10411">
        <v>20250701</v>
      </c>
      <c r="C10411">
        <v>490114</v>
      </c>
      <c r="D10411" t="s">
        <v>6190</v>
      </c>
      <c r="E10411" t="s">
        <v>1583</v>
      </c>
      <c r="F10411">
        <v>4</v>
      </c>
      <c r="G10411">
        <v>-187337</v>
      </c>
    </row>
    <row r="10412" spans="1:7">
      <c r="A10412" t="s">
        <v>131</v>
      </c>
      <c r="B10412">
        <v>20250701</v>
      </c>
      <c r="C10412">
        <v>490114</v>
      </c>
      <c r="D10412" t="s">
        <v>6190</v>
      </c>
      <c r="E10412" t="s">
        <v>1207</v>
      </c>
      <c r="F10412">
        <v>0</v>
      </c>
      <c r="G10412">
        <v>-5603</v>
      </c>
    </row>
    <row r="10413" spans="1:7">
      <c r="A10413" t="s">
        <v>131</v>
      </c>
      <c r="B10413">
        <v>20250701</v>
      </c>
      <c r="C10413">
        <v>490114</v>
      </c>
      <c r="D10413" t="s">
        <v>6190</v>
      </c>
      <c r="E10413" t="s">
        <v>8358</v>
      </c>
      <c r="F10413">
        <v>0</v>
      </c>
      <c r="G10413">
        <v>-17692027</v>
      </c>
    </row>
    <row r="10414" spans="1:7">
      <c r="A10414" t="s">
        <v>131</v>
      </c>
      <c r="B10414">
        <v>20250702</v>
      </c>
      <c r="C10414">
        <v>490114</v>
      </c>
      <c r="D10414" t="s">
        <v>6190</v>
      </c>
      <c r="E10414" t="s">
        <v>1184</v>
      </c>
      <c r="F10414">
        <v>0</v>
      </c>
      <c r="G10414">
        <v>-339149</v>
      </c>
    </row>
    <row r="10415" spans="1:7">
      <c r="A10415" t="s">
        <v>131</v>
      </c>
      <c r="B10415">
        <v>20250702</v>
      </c>
      <c r="C10415">
        <v>490114</v>
      </c>
      <c r="D10415" t="s">
        <v>6190</v>
      </c>
      <c r="E10415" t="s">
        <v>1581</v>
      </c>
      <c r="F10415">
        <v>95</v>
      </c>
      <c r="G10415">
        <v>-22073115</v>
      </c>
    </row>
    <row r="10416" spans="1:7">
      <c r="A10416" t="s">
        <v>131</v>
      </c>
      <c r="B10416">
        <v>20250702</v>
      </c>
      <c r="C10416">
        <v>490114</v>
      </c>
      <c r="D10416" t="s">
        <v>6190</v>
      </c>
      <c r="E10416" t="s">
        <v>1085</v>
      </c>
      <c r="F10416">
        <v>0</v>
      </c>
      <c r="G10416">
        <v>-2339281</v>
      </c>
    </row>
    <row r="10417" spans="1:7">
      <c r="A10417" t="s">
        <v>131</v>
      </c>
      <c r="B10417">
        <v>20250702</v>
      </c>
      <c r="C10417">
        <v>490114</v>
      </c>
      <c r="D10417" t="s">
        <v>6190</v>
      </c>
      <c r="E10417" t="s">
        <v>1194</v>
      </c>
      <c r="F10417">
        <v>0</v>
      </c>
      <c r="G10417">
        <v>-57958481</v>
      </c>
    </row>
    <row r="10418" spans="1:7">
      <c r="A10418" t="s">
        <v>131</v>
      </c>
      <c r="B10418">
        <v>20250702</v>
      </c>
      <c r="C10418">
        <v>490114</v>
      </c>
      <c r="D10418" t="s">
        <v>6190</v>
      </c>
      <c r="E10418" t="s">
        <v>1181</v>
      </c>
      <c r="F10418">
        <v>65</v>
      </c>
      <c r="G10418">
        <v>8912906</v>
      </c>
    </row>
    <row r="10419" spans="1:7">
      <c r="A10419" t="s">
        <v>131</v>
      </c>
      <c r="B10419">
        <v>20250702</v>
      </c>
      <c r="C10419">
        <v>490114</v>
      </c>
      <c r="D10419" t="s">
        <v>6190</v>
      </c>
      <c r="E10419" t="s">
        <v>1084</v>
      </c>
      <c r="F10419">
        <v>73</v>
      </c>
      <c r="G10419">
        <v>12600477</v>
      </c>
    </row>
    <row r="10420" spans="1:7">
      <c r="A10420" t="s">
        <v>131</v>
      </c>
      <c r="B10420">
        <v>20250702</v>
      </c>
      <c r="C10420">
        <v>490114</v>
      </c>
      <c r="D10420" t="s">
        <v>6190</v>
      </c>
      <c r="E10420" t="s">
        <v>1035</v>
      </c>
      <c r="F10420">
        <v>726</v>
      </c>
      <c r="G10420">
        <v>11073064</v>
      </c>
    </row>
    <row r="10421" spans="1:7">
      <c r="A10421" t="s">
        <v>131</v>
      </c>
      <c r="B10421">
        <v>20250702</v>
      </c>
      <c r="C10421">
        <v>490114</v>
      </c>
      <c r="D10421" t="s">
        <v>6190</v>
      </c>
      <c r="E10421" t="s">
        <v>1066</v>
      </c>
      <c r="F10421">
        <v>126</v>
      </c>
      <c r="G10421">
        <v>10634781</v>
      </c>
    </row>
    <row r="10422" spans="1:7">
      <c r="A10422" t="s">
        <v>131</v>
      </c>
      <c r="B10422">
        <v>20250702</v>
      </c>
      <c r="C10422">
        <v>490114</v>
      </c>
      <c r="D10422" t="s">
        <v>6190</v>
      </c>
      <c r="E10422" t="s">
        <v>1064</v>
      </c>
      <c r="F10422">
        <v>0</v>
      </c>
      <c r="G10422">
        <v>-771277</v>
      </c>
    </row>
    <row r="10423" spans="1:7">
      <c r="A10423" t="s">
        <v>131</v>
      </c>
      <c r="B10423">
        <v>20250702</v>
      </c>
      <c r="C10423">
        <v>490114</v>
      </c>
      <c r="D10423" t="s">
        <v>6190</v>
      </c>
      <c r="E10423" t="s">
        <v>1092</v>
      </c>
      <c r="F10423">
        <v>0</v>
      </c>
      <c r="G10423">
        <v>-17321958</v>
      </c>
    </row>
    <row r="10424" spans="1:7">
      <c r="A10424" t="s">
        <v>131</v>
      </c>
      <c r="B10424">
        <v>20250702</v>
      </c>
      <c r="C10424">
        <v>490114</v>
      </c>
      <c r="D10424" t="s">
        <v>6190</v>
      </c>
      <c r="E10424" t="s">
        <v>9048</v>
      </c>
      <c r="F10424">
        <v>52</v>
      </c>
      <c r="G10424">
        <v>2185426</v>
      </c>
    </row>
    <row r="10425" spans="1:7">
      <c r="A10425" t="s">
        <v>131</v>
      </c>
      <c r="B10425">
        <v>20250702</v>
      </c>
      <c r="C10425">
        <v>490114</v>
      </c>
      <c r="D10425" t="s">
        <v>6190</v>
      </c>
      <c r="E10425" t="s">
        <v>8342</v>
      </c>
      <c r="F10425">
        <v>126</v>
      </c>
      <c r="G10425">
        <v>49646842</v>
      </c>
    </row>
    <row r="10426" spans="1:7">
      <c r="A10426" t="s">
        <v>131</v>
      </c>
      <c r="B10426">
        <v>20250702</v>
      </c>
      <c r="C10426">
        <v>490114</v>
      </c>
      <c r="D10426" t="s">
        <v>6190</v>
      </c>
      <c r="E10426" t="s">
        <v>1124</v>
      </c>
      <c r="F10426">
        <v>17</v>
      </c>
      <c r="G10426">
        <v>-134787</v>
      </c>
    </row>
    <row r="10427" spans="1:7">
      <c r="A10427" t="s">
        <v>131</v>
      </c>
      <c r="B10427">
        <v>20250702</v>
      </c>
      <c r="C10427">
        <v>490114</v>
      </c>
      <c r="D10427" t="s">
        <v>6190</v>
      </c>
      <c r="E10427" t="s">
        <v>1186</v>
      </c>
      <c r="F10427">
        <v>204</v>
      </c>
      <c r="G10427">
        <v>24338981</v>
      </c>
    </row>
    <row r="10428" spans="1:7">
      <c r="A10428" t="s">
        <v>131</v>
      </c>
      <c r="B10428">
        <v>20250702</v>
      </c>
      <c r="C10428">
        <v>490114</v>
      </c>
      <c r="D10428" t="s">
        <v>6190</v>
      </c>
      <c r="E10428" t="s">
        <v>1582</v>
      </c>
      <c r="F10428">
        <v>204</v>
      </c>
      <c r="G10428">
        <v>-428452</v>
      </c>
    </row>
    <row r="10429" spans="1:7">
      <c r="A10429" t="s">
        <v>131</v>
      </c>
      <c r="B10429">
        <v>20250702</v>
      </c>
      <c r="C10429">
        <v>490114</v>
      </c>
      <c r="D10429" t="s">
        <v>6190</v>
      </c>
      <c r="E10429" t="s">
        <v>8333</v>
      </c>
      <c r="F10429">
        <v>4</v>
      </c>
      <c r="G10429">
        <v>-146</v>
      </c>
    </row>
    <row r="10430" spans="1:7">
      <c r="A10430" t="s">
        <v>131</v>
      </c>
      <c r="B10430">
        <v>20250702</v>
      </c>
      <c r="C10430">
        <v>490114</v>
      </c>
      <c r="D10430" t="s">
        <v>6190</v>
      </c>
      <c r="E10430" t="s">
        <v>1583</v>
      </c>
      <c r="F10430">
        <v>4</v>
      </c>
      <c r="G10430">
        <v>-187333</v>
      </c>
    </row>
    <row r="10431" spans="1:7">
      <c r="A10431" t="s">
        <v>131</v>
      </c>
      <c r="B10431">
        <v>20250702</v>
      </c>
      <c r="C10431">
        <v>490114</v>
      </c>
      <c r="D10431" t="s">
        <v>6190</v>
      </c>
      <c r="E10431" t="s">
        <v>1207</v>
      </c>
      <c r="F10431">
        <v>0</v>
      </c>
      <c r="G10431">
        <v>-5603</v>
      </c>
    </row>
    <row r="10432" spans="1:7">
      <c r="A10432" t="s">
        <v>131</v>
      </c>
      <c r="B10432">
        <v>20250702</v>
      </c>
      <c r="C10432">
        <v>490114</v>
      </c>
      <c r="D10432" t="s">
        <v>6190</v>
      </c>
      <c r="E10432" t="s">
        <v>8358</v>
      </c>
      <c r="F10432">
        <v>0</v>
      </c>
      <c r="G10432">
        <v>-17692027</v>
      </c>
    </row>
    <row r="10433" spans="1:7">
      <c r="A10433" t="s">
        <v>131</v>
      </c>
      <c r="B10433">
        <v>20250703</v>
      </c>
      <c r="C10433">
        <v>490114</v>
      </c>
      <c r="D10433" t="s">
        <v>6190</v>
      </c>
      <c r="E10433" t="s">
        <v>1184</v>
      </c>
      <c r="F10433">
        <v>0</v>
      </c>
      <c r="G10433">
        <v>-339149</v>
      </c>
    </row>
    <row r="10434" spans="1:7">
      <c r="A10434" t="s">
        <v>131</v>
      </c>
      <c r="B10434">
        <v>20250703</v>
      </c>
      <c r="C10434">
        <v>490114</v>
      </c>
      <c r="D10434" t="s">
        <v>6190</v>
      </c>
      <c r="E10434" t="s">
        <v>1581</v>
      </c>
      <c r="F10434">
        <v>98</v>
      </c>
      <c r="G10434">
        <v>-22073017</v>
      </c>
    </row>
    <row r="10435" spans="1:7">
      <c r="A10435" t="s">
        <v>131</v>
      </c>
      <c r="B10435">
        <v>20250703</v>
      </c>
      <c r="C10435">
        <v>490114</v>
      </c>
      <c r="D10435" t="s">
        <v>6190</v>
      </c>
      <c r="E10435" t="s">
        <v>1085</v>
      </c>
      <c r="F10435">
        <v>0</v>
      </c>
      <c r="G10435">
        <v>-2339281</v>
      </c>
    </row>
    <row r="10436" spans="1:7">
      <c r="A10436" t="s">
        <v>131</v>
      </c>
      <c r="B10436">
        <v>20250703</v>
      </c>
      <c r="C10436">
        <v>490114</v>
      </c>
      <c r="D10436" t="s">
        <v>6190</v>
      </c>
      <c r="E10436" t="s">
        <v>1194</v>
      </c>
      <c r="F10436">
        <v>0</v>
      </c>
      <c r="G10436">
        <v>-57958481</v>
      </c>
    </row>
    <row r="10437" spans="1:7">
      <c r="A10437" t="s">
        <v>131</v>
      </c>
      <c r="B10437">
        <v>20250703</v>
      </c>
      <c r="C10437">
        <v>490114</v>
      </c>
      <c r="D10437" t="s">
        <v>6190</v>
      </c>
      <c r="E10437" t="s">
        <v>1181</v>
      </c>
      <c r="F10437">
        <v>67</v>
      </c>
      <c r="G10437">
        <v>8912973</v>
      </c>
    </row>
    <row r="10438" spans="1:7">
      <c r="A10438" t="s">
        <v>131</v>
      </c>
      <c r="B10438">
        <v>20250703</v>
      </c>
      <c r="C10438">
        <v>490114</v>
      </c>
      <c r="D10438" t="s">
        <v>6190</v>
      </c>
      <c r="E10438" t="s">
        <v>1084</v>
      </c>
      <c r="F10438">
        <v>76</v>
      </c>
      <c r="G10438">
        <v>12600553</v>
      </c>
    </row>
    <row r="10439" spans="1:7">
      <c r="A10439" t="s">
        <v>131</v>
      </c>
      <c r="B10439">
        <v>20250703</v>
      </c>
      <c r="C10439">
        <v>490114</v>
      </c>
      <c r="D10439" t="s">
        <v>6190</v>
      </c>
      <c r="E10439" t="s">
        <v>1035</v>
      </c>
      <c r="F10439">
        <v>750</v>
      </c>
      <c r="G10439">
        <v>11073814</v>
      </c>
    </row>
    <row r="10440" spans="1:7">
      <c r="A10440" t="s">
        <v>131</v>
      </c>
      <c r="B10440">
        <v>20250703</v>
      </c>
      <c r="C10440">
        <v>490114</v>
      </c>
      <c r="D10440" t="s">
        <v>6190</v>
      </c>
      <c r="E10440" t="s">
        <v>1066</v>
      </c>
      <c r="F10440">
        <v>130</v>
      </c>
      <c r="G10440">
        <v>10634911</v>
      </c>
    </row>
    <row r="10441" spans="1:7">
      <c r="A10441" t="s">
        <v>131</v>
      </c>
      <c r="B10441">
        <v>20250703</v>
      </c>
      <c r="C10441">
        <v>490114</v>
      </c>
      <c r="D10441" t="s">
        <v>6190</v>
      </c>
      <c r="E10441" t="s">
        <v>1064</v>
      </c>
      <c r="F10441">
        <v>0</v>
      </c>
      <c r="G10441">
        <v>-771277</v>
      </c>
    </row>
    <row r="10442" spans="1:7">
      <c r="A10442" t="s">
        <v>131</v>
      </c>
      <c r="B10442">
        <v>20250703</v>
      </c>
      <c r="C10442">
        <v>490114</v>
      </c>
      <c r="D10442" t="s">
        <v>6190</v>
      </c>
      <c r="E10442" t="s">
        <v>1092</v>
      </c>
      <c r="F10442">
        <v>0</v>
      </c>
      <c r="G10442">
        <v>-17321958</v>
      </c>
    </row>
    <row r="10443" spans="1:7">
      <c r="A10443" t="s">
        <v>131</v>
      </c>
      <c r="B10443">
        <v>20250703</v>
      </c>
      <c r="C10443">
        <v>490114</v>
      </c>
      <c r="D10443" t="s">
        <v>6190</v>
      </c>
      <c r="E10443" t="s">
        <v>9048</v>
      </c>
      <c r="F10443">
        <v>53</v>
      </c>
      <c r="G10443">
        <v>2185479</v>
      </c>
    </row>
    <row r="10444" spans="1:7">
      <c r="A10444" t="s">
        <v>131</v>
      </c>
      <c r="B10444">
        <v>20250703</v>
      </c>
      <c r="C10444">
        <v>490114</v>
      </c>
      <c r="D10444" t="s">
        <v>6190</v>
      </c>
      <c r="E10444" t="s">
        <v>8342</v>
      </c>
      <c r="F10444">
        <v>130</v>
      </c>
      <c r="G10444">
        <v>49646972</v>
      </c>
    </row>
    <row r="10445" spans="1:7">
      <c r="A10445" t="s">
        <v>131</v>
      </c>
      <c r="B10445">
        <v>20250703</v>
      </c>
      <c r="C10445">
        <v>490114</v>
      </c>
      <c r="D10445" t="s">
        <v>6190</v>
      </c>
      <c r="E10445" t="s">
        <v>1124</v>
      </c>
      <c r="F10445">
        <v>17</v>
      </c>
      <c r="G10445">
        <v>-134770</v>
      </c>
    </row>
    <row r="10446" spans="1:7">
      <c r="A10446" t="s">
        <v>131</v>
      </c>
      <c r="B10446">
        <v>20250703</v>
      </c>
      <c r="C10446">
        <v>490114</v>
      </c>
      <c r="D10446" t="s">
        <v>6190</v>
      </c>
      <c r="E10446" t="s">
        <v>1186</v>
      </c>
      <c r="F10446">
        <v>210</v>
      </c>
      <c r="G10446">
        <v>24339191</v>
      </c>
    </row>
    <row r="10447" spans="1:7">
      <c r="A10447" t="s">
        <v>131</v>
      </c>
      <c r="B10447">
        <v>20250703</v>
      </c>
      <c r="C10447">
        <v>490114</v>
      </c>
      <c r="D10447" t="s">
        <v>6190</v>
      </c>
      <c r="E10447" t="s">
        <v>1582</v>
      </c>
      <c r="F10447">
        <v>210</v>
      </c>
      <c r="G10447">
        <v>-428242</v>
      </c>
    </row>
    <row r="10448" spans="1:7">
      <c r="A10448" t="s">
        <v>131</v>
      </c>
      <c r="B10448">
        <v>20250703</v>
      </c>
      <c r="C10448">
        <v>490114</v>
      </c>
      <c r="D10448" t="s">
        <v>6190</v>
      </c>
      <c r="E10448" t="s">
        <v>8333</v>
      </c>
      <c r="F10448">
        <v>4</v>
      </c>
      <c r="G10448">
        <v>-142</v>
      </c>
    </row>
    <row r="10449" spans="1:7">
      <c r="A10449" t="s">
        <v>131</v>
      </c>
      <c r="B10449">
        <v>20250703</v>
      </c>
      <c r="C10449">
        <v>490114</v>
      </c>
      <c r="D10449" t="s">
        <v>6190</v>
      </c>
      <c r="E10449" t="s">
        <v>1583</v>
      </c>
      <c r="F10449">
        <v>4</v>
      </c>
      <c r="G10449">
        <v>-187329</v>
      </c>
    </row>
    <row r="10450" spans="1:7">
      <c r="A10450" t="s">
        <v>131</v>
      </c>
      <c r="B10450">
        <v>20250703</v>
      </c>
      <c r="C10450">
        <v>490114</v>
      </c>
      <c r="D10450" t="s">
        <v>6190</v>
      </c>
      <c r="E10450" t="s">
        <v>1207</v>
      </c>
      <c r="F10450">
        <v>0</v>
      </c>
      <c r="G10450">
        <v>-5603</v>
      </c>
    </row>
    <row r="10451" spans="1:7">
      <c r="A10451" t="s">
        <v>131</v>
      </c>
      <c r="B10451">
        <v>20250703</v>
      </c>
      <c r="C10451">
        <v>490114</v>
      </c>
      <c r="D10451" t="s">
        <v>6190</v>
      </c>
      <c r="E10451" t="s">
        <v>8358</v>
      </c>
      <c r="F10451">
        <v>0</v>
      </c>
      <c r="G10451">
        <v>-17692027</v>
      </c>
    </row>
    <row r="10452" spans="1:7">
      <c r="A10452" t="s">
        <v>131</v>
      </c>
      <c r="B10452">
        <v>20250704</v>
      </c>
      <c r="C10452">
        <v>490114</v>
      </c>
      <c r="D10452" t="s">
        <v>6190</v>
      </c>
      <c r="E10452" t="s">
        <v>1184</v>
      </c>
      <c r="F10452">
        <v>0</v>
      </c>
      <c r="G10452">
        <v>-339149</v>
      </c>
    </row>
    <row r="10453" spans="1:7">
      <c r="A10453" t="s">
        <v>131</v>
      </c>
      <c r="B10453">
        <v>20250704</v>
      </c>
      <c r="C10453">
        <v>490114</v>
      </c>
      <c r="D10453" t="s">
        <v>6190</v>
      </c>
      <c r="E10453" t="s">
        <v>1581</v>
      </c>
      <c r="F10453">
        <v>98</v>
      </c>
      <c r="G10453">
        <v>-22072919</v>
      </c>
    </row>
    <row r="10454" spans="1:7">
      <c r="A10454" t="s">
        <v>131</v>
      </c>
      <c r="B10454">
        <v>20250704</v>
      </c>
      <c r="C10454">
        <v>490114</v>
      </c>
      <c r="D10454" t="s">
        <v>6190</v>
      </c>
      <c r="E10454" t="s">
        <v>1085</v>
      </c>
      <c r="F10454">
        <v>0</v>
      </c>
      <c r="G10454">
        <v>-2339281</v>
      </c>
    </row>
    <row r="10455" spans="1:7">
      <c r="A10455" t="s">
        <v>131</v>
      </c>
      <c r="B10455">
        <v>20250704</v>
      </c>
      <c r="C10455">
        <v>490114</v>
      </c>
      <c r="D10455" t="s">
        <v>6190</v>
      </c>
      <c r="E10455" t="s">
        <v>1194</v>
      </c>
      <c r="F10455">
        <v>0</v>
      </c>
      <c r="G10455">
        <v>-57958481</v>
      </c>
    </row>
    <row r="10456" spans="1:7">
      <c r="A10456" t="s">
        <v>131</v>
      </c>
      <c r="B10456">
        <v>20250704</v>
      </c>
      <c r="C10456">
        <v>490114</v>
      </c>
      <c r="D10456" t="s">
        <v>6190</v>
      </c>
      <c r="E10456" t="s">
        <v>1181</v>
      </c>
      <c r="F10456">
        <v>66</v>
      </c>
      <c r="G10456">
        <v>8913039</v>
      </c>
    </row>
    <row r="10457" spans="1:7">
      <c r="A10457" t="s">
        <v>131</v>
      </c>
      <c r="B10457">
        <v>20250704</v>
      </c>
      <c r="C10457">
        <v>490114</v>
      </c>
      <c r="D10457" t="s">
        <v>6190</v>
      </c>
      <c r="E10457" t="s">
        <v>1084</v>
      </c>
      <c r="F10457">
        <v>75</v>
      </c>
      <c r="G10457">
        <v>12600628</v>
      </c>
    </row>
    <row r="10458" spans="1:7">
      <c r="A10458" t="s">
        <v>131</v>
      </c>
      <c r="B10458">
        <v>20250704</v>
      </c>
      <c r="C10458">
        <v>490114</v>
      </c>
      <c r="D10458" t="s">
        <v>6190</v>
      </c>
      <c r="E10458" t="s">
        <v>1035</v>
      </c>
      <c r="F10458">
        <v>750</v>
      </c>
      <c r="G10458">
        <v>11074564</v>
      </c>
    </row>
    <row r="10459" spans="1:7">
      <c r="A10459" t="s">
        <v>131</v>
      </c>
      <c r="B10459">
        <v>20250704</v>
      </c>
      <c r="C10459">
        <v>490114</v>
      </c>
      <c r="D10459" t="s">
        <v>6190</v>
      </c>
      <c r="E10459" t="s">
        <v>1066</v>
      </c>
      <c r="F10459">
        <v>129</v>
      </c>
      <c r="G10459">
        <v>10635040</v>
      </c>
    </row>
    <row r="10460" spans="1:7">
      <c r="A10460" t="s">
        <v>131</v>
      </c>
      <c r="B10460">
        <v>20250704</v>
      </c>
      <c r="C10460">
        <v>490114</v>
      </c>
      <c r="D10460" t="s">
        <v>6190</v>
      </c>
      <c r="E10460" t="s">
        <v>1064</v>
      </c>
      <c r="F10460">
        <v>0</v>
      </c>
      <c r="G10460">
        <v>-771277</v>
      </c>
    </row>
    <row r="10461" spans="1:7">
      <c r="A10461" t="s">
        <v>131</v>
      </c>
      <c r="B10461">
        <v>20250704</v>
      </c>
      <c r="C10461">
        <v>490114</v>
      </c>
      <c r="D10461" t="s">
        <v>6190</v>
      </c>
      <c r="E10461" t="s">
        <v>1092</v>
      </c>
      <c r="F10461">
        <v>0</v>
      </c>
      <c r="G10461">
        <v>-17321958</v>
      </c>
    </row>
    <row r="10462" spans="1:7">
      <c r="A10462" t="s">
        <v>131</v>
      </c>
      <c r="B10462">
        <v>20250704</v>
      </c>
      <c r="C10462">
        <v>490114</v>
      </c>
      <c r="D10462" t="s">
        <v>6190</v>
      </c>
      <c r="E10462" t="s">
        <v>9048</v>
      </c>
      <c r="F10462">
        <v>53</v>
      </c>
      <c r="G10462">
        <v>2185532</v>
      </c>
    </row>
    <row r="10463" spans="1:7">
      <c r="A10463" t="s">
        <v>131</v>
      </c>
      <c r="B10463">
        <v>20250704</v>
      </c>
      <c r="C10463">
        <v>490114</v>
      </c>
      <c r="D10463" t="s">
        <v>6190</v>
      </c>
      <c r="E10463" t="s">
        <v>8342</v>
      </c>
      <c r="F10463">
        <v>129</v>
      </c>
      <c r="G10463">
        <v>49647101</v>
      </c>
    </row>
    <row r="10464" spans="1:7">
      <c r="A10464" t="s">
        <v>131</v>
      </c>
      <c r="B10464">
        <v>20250704</v>
      </c>
      <c r="C10464">
        <v>490114</v>
      </c>
      <c r="D10464" t="s">
        <v>6190</v>
      </c>
      <c r="E10464" t="s">
        <v>1124</v>
      </c>
      <c r="F10464">
        <v>17</v>
      </c>
      <c r="G10464">
        <v>-134753</v>
      </c>
    </row>
    <row r="10465" spans="1:7">
      <c r="A10465" t="s">
        <v>131</v>
      </c>
      <c r="B10465">
        <v>20250704</v>
      </c>
      <c r="C10465">
        <v>490114</v>
      </c>
      <c r="D10465" t="s">
        <v>6190</v>
      </c>
      <c r="E10465" t="s">
        <v>1186</v>
      </c>
      <c r="F10465">
        <v>209</v>
      </c>
      <c r="G10465">
        <v>24339400</v>
      </c>
    </row>
    <row r="10466" spans="1:7">
      <c r="A10466" t="s">
        <v>131</v>
      </c>
      <c r="B10466">
        <v>20250704</v>
      </c>
      <c r="C10466">
        <v>490114</v>
      </c>
      <c r="D10466" t="s">
        <v>6190</v>
      </c>
      <c r="E10466" t="s">
        <v>1582</v>
      </c>
      <c r="F10466">
        <v>209</v>
      </c>
      <c r="G10466">
        <v>-428033</v>
      </c>
    </row>
    <row r="10467" spans="1:7">
      <c r="A10467" t="s">
        <v>131</v>
      </c>
      <c r="B10467">
        <v>20250704</v>
      </c>
      <c r="C10467">
        <v>490114</v>
      </c>
      <c r="D10467" t="s">
        <v>6190</v>
      </c>
      <c r="E10467" t="s">
        <v>8333</v>
      </c>
      <c r="F10467">
        <v>4</v>
      </c>
      <c r="G10467">
        <v>-138</v>
      </c>
    </row>
    <row r="10468" spans="1:7">
      <c r="A10468" t="s">
        <v>131</v>
      </c>
      <c r="B10468">
        <v>20250704</v>
      </c>
      <c r="C10468">
        <v>490114</v>
      </c>
      <c r="D10468" t="s">
        <v>6190</v>
      </c>
      <c r="E10468" t="s">
        <v>1583</v>
      </c>
      <c r="F10468">
        <v>4</v>
      </c>
      <c r="G10468">
        <v>-187325</v>
      </c>
    </row>
    <row r="10469" spans="1:7">
      <c r="A10469" t="s">
        <v>131</v>
      </c>
      <c r="B10469">
        <v>20250704</v>
      </c>
      <c r="C10469">
        <v>490114</v>
      </c>
      <c r="D10469" t="s">
        <v>6190</v>
      </c>
      <c r="E10469" t="s">
        <v>1207</v>
      </c>
      <c r="F10469">
        <v>0</v>
      </c>
      <c r="G10469">
        <v>-5603</v>
      </c>
    </row>
    <row r="10470" spans="1:7">
      <c r="A10470" t="s">
        <v>131</v>
      </c>
      <c r="B10470">
        <v>20250704</v>
      </c>
      <c r="C10470">
        <v>490114</v>
      </c>
      <c r="D10470" t="s">
        <v>6190</v>
      </c>
      <c r="E10470" t="s">
        <v>8358</v>
      </c>
      <c r="F10470">
        <v>0</v>
      </c>
      <c r="G10470">
        <v>-17692027</v>
      </c>
    </row>
    <row r="10471" spans="1:7">
      <c r="A10471" t="s">
        <v>131</v>
      </c>
      <c r="B10471">
        <v>20250705</v>
      </c>
      <c r="C10471">
        <v>490114</v>
      </c>
      <c r="D10471" t="s">
        <v>6190</v>
      </c>
      <c r="E10471" t="s">
        <v>1184</v>
      </c>
      <c r="F10471">
        <v>0</v>
      </c>
      <c r="G10471">
        <v>-339149</v>
      </c>
    </row>
    <row r="10472" spans="1:7">
      <c r="A10472" t="s">
        <v>131</v>
      </c>
      <c r="B10472">
        <v>20250705</v>
      </c>
      <c r="C10472">
        <v>490114</v>
      </c>
      <c r="D10472" t="s">
        <v>6190</v>
      </c>
      <c r="E10472" t="s">
        <v>1581</v>
      </c>
      <c r="F10472">
        <v>98</v>
      </c>
      <c r="G10472">
        <v>-22072821</v>
      </c>
    </row>
    <row r="10473" spans="1:7">
      <c r="A10473" t="s">
        <v>131</v>
      </c>
      <c r="B10473">
        <v>20250705</v>
      </c>
      <c r="C10473">
        <v>490114</v>
      </c>
      <c r="D10473" t="s">
        <v>6190</v>
      </c>
      <c r="E10473" t="s">
        <v>1085</v>
      </c>
      <c r="F10473">
        <v>0</v>
      </c>
      <c r="G10473">
        <v>-2339281</v>
      </c>
    </row>
    <row r="10474" spans="1:7">
      <c r="A10474" t="s">
        <v>131</v>
      </c>
      <c r="B10474">
        <v>20250705</v>
      </c>
      <c r="C10474">
        <v>490114</v>
      </c>
      <c r="D10474" t="s">
        <v>6190</v>
      </c>
      <c r="E10474" t="s">
        <v>1194</v>
      </c>
      <c r="F10474">
        <v>0</v>
      </c>
      <c r="G10474">
        <v>-57958481</v>
      </c>
    </row>
    <row r="10475" spans="1:7">
      <c r="A10475" t="s">
        <v>131</v>
      </c>
      <c r="B10475">
        <v>20250705</v>
      </c>
      <c r="C10475">
        <v>490114</v>
      </c>
      <c r="D10475" t="s">
        <v>6190</v>
      </c>
      <c r="E10475" t="s">
        <v>1181</v>
      </c>
      <c r="F10475">
        <v>66</v>
      </c>
      <c r="G10475">
        <v>8913105</v>
      </c>
    </row>
    <row r="10476" spans="1:7">
      <c r="A10476" t="s">
        <v>131</v>
      </c>
      <c r="B10476">
        <v>20250705</v>
      </c>
      <c r="C10476">
        <v>490114</v>
      </c>
      <c r="D10476" t="s">
        <v>6190</v>
      </c>
      <c r="E10476" t="s">
        <v>1084</v>
      </c>
      <c r="F10476">
        <v>75</v>
      </c>
      <c r="G10476">
        <v>12600703</v>
      </c>
    </row>
    <row r="10477" spans="1:7">
      <c r="A10477" t="s">
        <v>131</v>
      </c>
      <c r="B10477">
        <v>20250705</v>
      </c>
      <c r="C10477">
        <v>490114</v>
      </c>
      <c r="D10477" t="s">
        <v>6190</v>
      </c>
      <c r="E10477" t="s">
        <v>1035</v>
      </c>
      <c r="F10477">
        <v>750</v>
      </c>
      <c r="G10477">
        <v>11075314</v>
      </c>
    </row>
    <row r="10478" spans="1:7">
      <c r="A10478" t="s">
        <v>131</v>
      </c>
      <c r="B10478">
        <v>20250705</v>
      </c>
      <c r="C10478">
        <v>490114</v>
      </c>
      <c r="D10478" t="s">
        <v>6190</v>
      </c>
      <c r="E10478" t="s">
        <v>1066</v>
      </c>
      <c r="F10478">
        <v>129</v>
      </c>
      <c r="G10478">
        <v>10635169</v>
      </c>
    </row>
    <row r="10479" spans="1:7">
      <c r="A10479" t="s">
        <v>131</v>
      </c>
      <c r="B10479">
        <v>20250705</v>
      </c>
      <c r="C10479">
        <v>490114</v>
      </c>
      <c r="D10479" t="s">
        <v>6190</v>
      </c>
      <c r="E10479" t="s">
        <v>1064</v>
      </c>
      <c r="F10479">
        <v>0</v>
      </c>
      <c r="G10479">
        <v>-771277</v>
      </c>
    </row>
    <row r="10480" spans="1:7">
      <c r="A10480" t="s">
        <v>131</v>
      </c>
      <c r="B10480">
        <v>20250705</v>
      </c>
      <c r="C10480">
        <v>490114</v>
      </c>
      <c r="D10480" t="s">
        <v>6190</v>
      </c>
      <c r="E10480" t="s">
        <v>1092</v>
      </c>
      <c r="F10480">
        <v>0</v>
      </c>
      <c r="G10480">
        <v>-17321958</v>
      </c>
    </row>
    <row r="10481" spans="1:7">
      <c r="A10481" t="s">
        <v>131</v>
      </c>
      <c r="B10481">
        <v>20250705</v>
      </c>
      <c r="C10481">
        <v>490114</v>
      </c>
      <c r="D10481" t="s">
        <v>6190</v>
      </c>
      <c r="E10481" t="s">
        <v>9048</v>
      </c>
      <c r="F10481">
        <v>53</v>
      </c>
      <c r="G10481">
        <v>2185585</v>
      </c>
    </row>
    <row r="10482" spans="1:7">
      <c r="A10482" t="s">
        <v>131</v>
      </c>
      <c r="B10482">
        <v>20250705</v>
      </c>
      <c r="C10482">
        <v>490114</v>
      </c>
      <c r="D10482" t="s">
        <v>6190</v>
      </c>
      <c r="E10482" t="s">
        <v>8342</v>
      </c>
      <c r="F10482">
        <v>129</v>
      </c>
      <c r="G10482">
        <v>49647230</v>
      </c>
    </row>
    <row r="10483" spans="1:7">
      <c r="A10483" t="s">
        <v>131</v>
      </c>
      <c r="B10483">
        <v>20250705</v>
      </c>
      <c r="C10483">
        <v>490114</v>
      </c>
      <c r="D10483" t="s">
        <v>6190</v>
      </c>
      <c r="E10483" t="s">
        <v>1124</v>
      </c>
      <c r="F10483">
        <v>17</v>
      </c>
      <c r="G10483">
        <v>-134736</v>
      </c>
    </row>
    <row r="10484" spans="1:7">
      <c r="A10484" t="s">
        <v>131</v>
      </c>
      <c r="B10484">
        <v>20250705</v>
      </c>
      <c r="C10484">
        <v>490114</v>
      </c>
      <c r="D10484" t="s">
        <v>6190</v>
      </c>
      <c r="E10484" t="s">
        <v>1186</v>
      </c>
      <c r="F10484">
        <v>209</v>
      </c>
      <c r="G10484">
        <v>24339609</v>
      </c>
    </row>
    <row r="10485" spans="1:7">
      <c r="A10485" t="s">
        <v>131</v>
      </c>
      <c r="B10485">
        <v>20250705</v>
      </c>
      <c r="C10485">
        <v>490114</v>
      </c>
      <c r="D10485" t="s">
        <v>6190</v>
      </c>
      <c r="E10485" t="s">
        <v>1582</v>
      </c>
      <c r="F10485">
        <v>209</v>
      </c>
      <c r="G10485">
        <v>-427824</v>
      </c>
    </row>
    <row r="10486" spans="1:7">
      <c r="A10486" t="s">
        <v>131</v>
      </c>
      <c r="B10486">
        <v>20250705</v>
      </c>
      <c r="C10486">
        <v>490114</v>
      </c>
      <c r="D10486" t="s">
        <v>6190</v>
      </c>
      <c r="E10486" t="s">
        <v>8333</v>
      </c>
      <c r="F10486">
        <v>4</v>
      </c>
      <c r="G10486">
        <v>-134</v>
      </c>
    </row>
    <row r="10487" spans="1:7">
      <c r="A10487" t="s">
        <v>131</v>
      </c>
      <c r="B10487">
        <v>20250705</v>
      </c>
      <c r="C10487">
        <v>490114</v>
      </c>
      <c r="D10487" t="s">
        <v>6190</v>
      </c>
      <c r="E10487" t="s">
        <v>1583</v>
      </c>
      <c r="F10487">
        <v>4</v>
      </c>
      <c r="G10487">
        <v>-187321</v>
      </c>
    </row>
    <row r="10488" spans="1:7">
      <c r="A10488" t="s">
        <v>131</v>
      </c>
      <c r="B10488">
        <v>20250705</v>
      </c>
      <c r="C10488">
        <v>490114</v>
      </c>
      <c r="D10488" t="s">
        <v>6190</v>
      </c>
      <c r="E10488" t="s">
        <v>1207</v>
      </c>
      <c r="F10488">
        <v>0</v>
      </c>
      <c r="G10488">
        <v>-5603</v>
      </c>
    </row>
    <row r="10489" spans="1:7">
      <c r="A10489" t="s">
        <v>131</v>
      </c>
      <c r="B10489">
        <v>20250705</v>
      </c>
      <c r="C10489">
        <v>490114</v>
      </c>
      <c r="D10489" t="s">
        <v>6190</v>
      </c>
      <c r="E10489" t="s">
        <v>8358</v>
      </c>
      <c r="F10489">
        <v>0</v>
      </c>
      <c r="G10489">
        <v>-17692027</v>
      </c>
    </row>
    <row r="10490" spans="1:7">
      <c r="A10490" t="s">
        <v>131</v>
      </c>
      <c r="B10490">
        <v>20250706</v>
      </c>
      <c r="C10490">
        <v>490114</v>
      </c>
      <c r="D10490" t="s">
        <v>6190</v>
      </c>
      <c r="E10490" t="s">
        <v>1184</v>
      </c>
      <c r="F10490">
        <v>0</v>
      </c>
      <c r="G10490">
        <v>-339149</v>
      </c>
    </row>
    <row r="10491" spans="1:7">
      <c r="A10491" t="s">
        <v>131</v>
      </c>
      <c r="B10491">
        <v>20250706</v>
      </c>
      <c r="C10491">
        <v>490114</v>
      </c>
      <c r="D10491" t="s">
        <v>6190</v>
      </c>
      <c r="E10491" t="s">
        <v>1581</v>
      </c>
      <c r="F10491">
        <v>98</v>
      </c>
      <c r="G10491">
        <v>-22072723</v>
      </c>
    </row>
    <row r="10492" spans="1:7">
      <c r="A10492" t="s">
        <v>131</v>
      </c>
      <c r="B10492">
        <v>20250706</v>
      </c>
      <c r="C10492">
        <v>490114</v>
      </c>
      <c r="D10492" t="s">
        <v>6190</v>
      </c>
      <c r="E10492" t="s">
        <v>1085</v>
      </c>
      <c r="F10492">
        <v>0</v>
      </c>
      <c r="G10492">
        <v>-2339281</v>
      </c>
    </row>
    <row r="10493" spans="1:7">
      <c r="A10493" t="s">
        <v>131</v>
      </c>
      <c r="B10493">
        <v>20250706</v>
      </c>
      <c r="C10493">
        <v>490114</v>
      </c>
      <c r="D10493" t="s">
        <v>6190</v>
      </c>
      <c r="E10493" t="s">
        <v>1194</v>
      </c>
      <c r="F10493">
        <v>0</v>
      </c>
      <c r="G10493">
        <v>-57958481</v>
      </c>
    </row>
    <row r="10494" spans="1:7">
      <c r="A10494" t="s">
        <v>131</v>
      </c>
      <c r="B10494">
        <v>20250706</v>
      </c>
      <c r="C10494">
        <v>490114</v>
      </c>
      <c r="D10494" t="s">
        <v>6190</v>
      </c>
      <c r="E10494" t="s">
        <v>1181</v>
      </c>
      <c r="F10494">
        <v>66</v>
      </c>
      <c r="G10494">
        <v>8913171</v>
      </c>
    </row>
    <row r="10495" spans="1:7">
      <c r="A10495" t="s">
        <v>131</v>
      </c>
      <c r="B10495">
        <v>20250706</v>
      </c>
      <c r="C10495">
        <v>490114</v>
      </c>
      <c r="D10495" t="s">
        <v>6190</v>
      </c>
      <c r="E10495" t="s">
        <v>1084</v>
      </c>
      <c r="F10495">
        <v>75</v>
      </c>
      <c r="G10495">
        <v>12600778</v>
      </c>
    </row>
    <row r="10496" spans="1:7">
      <c r="A10496" t="s">
        <v>131</v>
      </c>
      <c r="B10496">
        <v>20250706</v>
      </c>
      <c r="C10496">
        <v>490114</v>
      </c>
      <c r="D10496" t="s">
        <v>6190</v>
      </c>
      <c r="E10496" t="s">
        <v>1035</v>
      </c>
      <c r="F10496">
        <v>750</v>
      </c>
      <c r="G10496">
        <v>11076064</v>
      </c>
    </row>
    <row r="10497" spans="1:7">
      <c r="A10497" t="s">
        <v>131</v>
      </c>
      <c r="B10497">
        <v>20250706</v>
      </c>
      <c r="C10497">
        <v>490114</v>
      </c>
      <c r="D10497" t="s">
        <v>6190</v>
      </c>
      <c r="E10497" t="s">
        <v>1066</v>
      </c>
      <c r="F10497">
        <v>129</v>
      </c>
      <c r="G10497">
        <v>10635298</v>
      </c>
    </row>
    <row r="10498" spans="1:7">
      <c r="A10498" t="s">
        <v>131</v>
      </c>
      <c r="B10498">
        <v>20250706</v>
      </c>
      <c r="C10498">
        <v>490114</v>
      </c>
      <c r="D10498" t="s">
        <v>6190</v>
      </c>
      <c r="E10498" t="s">
        <v>1064</v>
      </c>
      <c r="F10498">
        <v>0</v>
      </c>
      <c r="G10498">
        <v>-771277</v>
      </c>
    </row>
    <row r="10499" spans="1:7">
      <c r="A10499" t="s">
        <v>131</v>
      </c>
      <c r="B10499">
        <v>20250706</v>
      </c>
      <c r="C10499">
        <v>490114</v>
      </c>
      <c r="D10499" t="s">
        <v>6190</v>
      </c>
      <c r="E10499" t="s">
        <v>1092</v>
      </c>
      <c r="F10499">
        <v>0</v>
      </c>
      <c r="G10499">
        <v>-17321958</v>
      </c>
    </row>
    <row r="10500" spans="1:7">
      <c r="A10500" t="s">
        <v>131</v>
      </c>
      <c r="B10500">
        <v>20250706</v>
      </c>
      <c r="C10500">
        <v>490114</v>
      </c>
      <c r="D10500" t="s">
        <v>6190</v>
      </c>
      <c r="E10500" t="s">
        <v>9048</v>
      </c>
      <c r="F10500">
        <v>53</v>
      </c>
      <c r="G10500">
        <v>2185638</v>
      </c>
    </row>
    <row r="10501" spans="1:7">
      <c r="A10501" t="s">
        <v>131</v>
      </c>
      <c r="B10501">
        <v>20250706</v>
      </c>
      <c r="C10501">
        <v>490114</v>
      </c>
      <c r="D10501" t="s">
        <v>6190</v>
      </c>
      <c r="E10501" t="s">
        <v>8342</v>
      </c>
      <c r="F10501">
        <v>129</v>
      </c>
      <c r="G10501">
        <v>49647359</v>
      </c>
    </row>
    <row r="10502" spans="1:7">
      <c r="A10502" t="s">
        <v>131</v>
      </c>
      <c r="B10502">
        <v>20250706</v>
      </c>
      <c r="C10502">
        <v>490114</v>
      </c>
      <c r="D10502" t="s">
        <v>6190</v>
      </c>
      <c r="E10502" t="s">
        <v>1124</v>
      </c>
      <c r="F10502">
        <v>17</v>
      </c>
      <c r="G10502">
        <v>-134719</v>
      </c>
    </row>
    <row r="10503" spans="1:7">
      <c r="A10503" t="s">
        <v>131</v>
      </c>
      <c r="B10503">
        <v>20250706</v>
      </c>
      <c r="C10503">
        <v>490114</v>
      </c>
      <c r="D10503" t="s">
        <v>6190</v>
      </c>
      <c r="E10503" t="s">
        <v>1186</v>
      </c>
      <c r="F10503">
        <v>209</v>
      </c>
      <c r="G10503">
        <v>24339818</v>
      </c>
    </row>
    <row r="10504" spans="1:7">
      <c r="A10504" t="s">
        <v>131</v>
      </c>
      <c r="B10504">
        <v>20250706</v>
      </c>
      <c r="C10504">
        <v>490114</v>
      </c>
      <c r="D10504" t="s">
        <v>6190</v>
      </c>
      <c r="E10504" t="s">
        <v>1582</v>
      </c>
      <c r="F10504">
        <v>209</v>
      </c>
      <c r="G10504">
        <v>-427615</v>
      </c>
    </row>
    <row r="10505" spans="1:7">
      <c r="A10505" t="s">
        <v>131</v>
      </c>
      <c r="B10505">
        <v>20250706</v>
      </c>
      <c r="C10505">
        <v>490114</v>
      </c>
      <c r="D10505" t="s">
        <v>6190</v>
      </c>
      <c r="E10505" t="s">
        <v>8333</v>
      </c>
      <c r="F10505">
        <v>4</v>
      </c>
      <c r="G10505">
        <v>-130</v>
      </c>
    </row>
    <row r="10506" spans="1:7">
      <c r="A10506" t="s">
        <v>131</v>
      </c>
      <c r="B10506">
        <v>20250706</v>
      </c>
      <c r="C10506">
        <v>490114</v>
      </c>
      <c r="D10506" t="s">
        <v>6190</v>
      </c>
      <c r="E10506" t="s">
        <v>1583</v>
      </c>
      <c r="F10506">
        <v>4</v>
      </c>
      <c r="G10506">
        <v>-187317</v>
      </c>
    </row>
    <row r="10507" spans="1:7">
      <c r="A10507" t="s">
        <v>131</v>
      </c>
      <c r="B10507">
        <v>20250706</v>
      </c>
      <c r="C10507">
        <v>490114</v>
      </c>
      <c r="D10507" t="s">
        <v>6190</v>
      </c>
      <c r="E10507" t="s">
        <v>1207</v>
      </c>
      <c r="F10507">
        <v>0</v>
      </c>
      <c r="G10507">
        <v>-5603</v>
      </c>
    </row>
    <row r="10508" spans="1:7">
      <c r="A10508" t="s">
        <v>131</v>
      </c>
      <c r="B10508">
        <v>20250706</v>
      </c>
      <c r="C10508">
        <v>490114</v>
      </c>
      <c r="D10508" t="s">
        <v>6190</v>
      </c>
      <c r="E10508" t="s">
        <v>8358</v>
      </c>
      <c r="F10508">
        <v>0</v>
      </c>
      <c r="G10508">
        <v>-17692027</v>
      </c>
    </row>
    <row r="10509" spans="1:7">
      <c r="A10509" t="s">
        <v>131</v>
      </c>
      <c r="B10509">
        <v>20250707</v>
      </c>
      <c r="C10509">
        <v>490114</v>
      </c>
      <c r="D10509" t="s">
        <v>6190</v>
      </c>
      <c r="E10509" t="s">
        <v>1184</v>
      </c>
      <c r="F10509">
        <v>0</v>
      </c>
      <c r="G10509">
        <v>-339149</v>
      </c>
    </row>
    <row r="10510" spans="1:7">
      <c r="A10510" t="s">
        <v>131</v>
      </c>
      <c r="B10510">
        <v>20250707</v>
      </c>
      <c r="C10510">
        <v>490114</v>
      </c>
      <c r="D10510" t="s">
        <v>6190</v>
      </c>
      <c r="E10510" t="s">
        <v>1581</v>
      </c>
      <c r="F10510">
        <v>98</v>
      </c>
      <c r="G10510">
        <v>-22072625</v>
      </c>
    </row>
    <row r="10511" spans="1:7">
      <c r="A10511" t="s">
        <v>131</v>
      </c>
      <c r="B10511">
        <v>20250707</v>
      </c>
      <c r="C10511">
        <v>490114</v>
      </c>
      <c r="D10511" t="s">
        <v>6190</v>
      </c>
      <c r="E10511" t="s">
        <v>1085</v>
      </c>
      <c r="F10511">
        <v>0</v>
      </c>
      <c r="G10511">
        <v>-2339281</v>
      </c>
    </row>
    <row r="10512" spans="1:7">
      <c r="A10512" t="s">
        <v>131</v>
      </c>
      <c r="B10512">
        <v>20250707</v>
      </c>
      <c r="C10512">
        <v>490114</v>
      </c>
      <c r="D10512" t="s">
        <v>6190</v>
      </c>
      <c r="E10512" t="s">
        <v>1194</v>
      </c>
      <c r="F10512">
        <v>0</v>
      </c>
      <c r="G10512">
        <v>-57958481</v>
      </c>
    </row>
    <row r="10513" spans="1:7">
      <c r="A10513" t="s">
        <v>131</v>
      </c>
      <c r="B10513">
        <v>20250707</v>
      </c>
      <c r="C10513">
        <v>490114</v>
      </c>
      <c r="D10513" t="s">
        <v>6190</v>
      </c>
      <c r="E10513" t="s">
        <v>1181</v>
      </c>
      <c r="F10513">
        <v>67</v>
      </c>
      <c r="G10513">
        <v>8913238</v>
      </c>
    </row>
    <row r="10514" spans="1:7">
      <c r="A10514" t="s">
        <v>131</v>
      </c>
      <c r="B10514">
        <v>20250707</v>
      </c>
      <c r="C10514">
        <v>490114</v>
      </c>
      <c r="D10514" t="s">
        <v>6190</v>
      </c>
      <c r="E10514" t="s">
        <v>1084</v>
      </c>
      <c r="F10514">
        <v>75</v>
      </c>
      <c r="G10514">
        <v>12600853</v>
      </c>
    </row>
    <row r="10515" spans="1:7">
      <c r="A10515" t="s">
        <v>131</v>
      </c>
      <c r="B10515">
        <v>20250707</v>
      </c>
      <c r="C10515">
        <v>490114</v>
      </c>
      <c r="D10515" t="s">
        <v>6190</v>
      </c>
      <c r="E10515" t="s">
        <v>1035</v>
      </c>
      <c r="F10515">
        <v>753</v>
      </c>
      <c r="G10515">
        <v>11076817</v>
      </c>
    </row>
    <row r="10516" spans="1:7">
      <c r="A10516" t="s">
        <v>131</v>
      </c>
      <c r="B10516">
        <v>20250707</v>
      </c>
      <c r="C10516">
        <v>490114</v>
      </c>
      <c r="D10516" t="s">
        <v>6190</v>
      </c>
      <c r="E10516" t="s">
        <v>1066</v>
      </c>
      <c r="F10516">
        <v>129</v>
      </c>
      <c r="G10516">
        <v>10635427</v>
      </c>
    </row>
    <row r="10517" spans="1:7">
      <c r="A10517" t="s">
        <v>131</v>
      </c>
      <c r="B10517">
        <v>20250707</v>
      </c>
      <c r="C10517">
        <v>490114</v>
      </c>
      <c r="D10517" t="s">
        <v>6190</v>
      </c>
      <c r="E10517" t="s">
        <v>1064</v>
      </c>
      <c r="F10517">
        <v>0</v>
      </c>
      <c r="G10517">
        <v>-771277</v>
      </c>
    </row>
    <row r="10518" spans="1:7">
      <c r="A10518" t="s">
        <v>131</v>
      </c>
      <c r="B10518">
        <v>20250707</v>
      </c>
      <c r="C10518">
        <v>490114</v>
      </c>
      <c r="D10518" t="s">
        <v>6190</v>
      </c>
      <c r="E10518" t="s">
        <v>1092</v>
      </c>
      <c r="F10518">
        <v>0</v>
      </c>
      <c r="G10518">
        <v>-17321958</v>
      </c>
    </row>
    <row r="10519" spans="1:7">
      <c r="A10519" t="s">
        <v>131</v>
      </c>
      <c r="B10519">
        <v>20250707</v>
      </c>
      <c r="C10519">
        <v>490114</v>
      </c>
      <c r="D10519" t="s">
        <v>6190</v>
      </c>
      <c r="E10519" t="s">
        <v>9048</v>
      </c>
      <c r="F10519">
        <v>53</v>
      </c>
      <c r="G10519">
        <v>2185691</v>
      </c>
    </row>
    <row r="10520" spans="1:7">
      <c r="A10520" t="s">
        <v>131</v>
      </c>
      <c r="B10520">
        <v>20250707</v>
      </c>
      <c r="C10520">
        <v>490114</v>
      </c>
      <c r="D10520" t="s">
        <v>6190</v>
      </c>
      <c r="E10520" t="s">
        <v>8342</v>
      </c>
      <c r="F10520">
        <v>129</v>
      </c>
      <c r="G10520">
        <v>49647488</v>
      </c>
    </row>
    <row r="10521" spans="1:7">
      <c r="A10521" t="s">
        <v>131</v>
      </c>
      <c r="B10521">
        <v>20250707</v>
      </c>
      <c r="C10521">
        <v>490114</v>
      </c>
      <c r="D10521" t="s">
        <v>6190</v>
      </c>
      <c r="E10521" t="s">
        <v>1124</v>
      </c>
      <c r="F10521">
        <v>17</v>
      </c>
      <c r="G10521">
        <v>-134702</v>
      </c>
    </row>
    <row r="10522" spans="1:7">
      <c r="A10522" t="s">
        <v>131</v>
      </c>
      <c r="B10522">
        <v>20250707</v>
      </c>
      <c r="C10522">
        <v>490114</v>
      </c>
      <c r="D10522" t="s">
        <v>6190</v>
      </c>
      <c r="E10522" t="s">
        <v>1186</v>
      </c>
      <c r="F10522">
        <v>209</v>
      </c>
      <c r="G10522">
        <v>24340027</v>
      </c>
    </row>
    <row r="10523" spans="1:7">
      <c r="A10523" t="s">
        <v>131</v>
      </c>
      <c r="B10523">
        <v>20250707</v>
      </c>
      <c r="C10523">
        <v>490114</v>
      </c>
      <c r="D10523" t="s">
        <v>6190</v>
      </c>
      <c r="E10523" t="s">
        <v>1582</v>
      </c>
      <c r="F10523">
        <v>209</v>
      </c>
      <c r="G10523">
        <v>-427406</v>
      </c>
    </row>
    <row r="10524" spans="1:7">
      <c r="A10524" t="s">
        <v>131</v>
      </c>
      <c r="B10524">
        <v>20250707</v>
      </c>
      <c r="C10524">
        <v>490114</v>
      </c>
      <c r="D10524" t="s">
        <v>6190</v>
      </c>
      <c r="E10524" t="s">
        <v>8333</v>
      </c>
      <c r="F10524">
        <v>4</v>
      </c>
      <c r="G10524">
        <v>-126</v>
      </c>
    </row>
    <row r="10525" spans="1:7">
      <c r="A10525" t="s">
        <v>131</v>
      </c>
      <c r="B10525">
        <v>20250707</v>
      </c>
      <c r="C10525">
        <v>490114</v>
      </c>
      <c r="D10525" t="s">
        <v>6190</v>
      </c>
      <c r="E10525" t="s">
        <v>1583</v>
      </c>
      <c r="F10525">
        <v>4</v>
      </c>
      <c r="G10525">
        <v>-187313</v>
      </c>
    </row>
    <row r="10526" spans="1:7">
      <c r="A10526" t="s">
        <v>131</v>
      </c>
      <c r="B10526">
        <v>20250707</v>
      </c>
      <c r="C10526">
        <v>490114</v>
      </c>
      <c r="D10526" t="s">
        <v>6190</v>
      </c>
      <c r="E10526" t="s">
        <v>1207</v>
      </c>
      <c r="F10526">
        <v>0</v>
      </c>
      <c r="G10526">
        <v>-5603</v>
      </c>
    </row>
    <row r="10527" spans="1:7">
      <c r="A10527" t="s">
        <v>131</v>
      </c>
      <c r="B10527">
        <v>20250707</v>
      </c>
      <c r="C10527">
        <v>490114</v>
      </c>
      <c r="D10527" t="s">
        <v>6190</v>
      </c>
      <c r="E10527" t="s">
        <v>8358</v>
      </c>
      <c r="F10527">
        <v>0</v>
      </c>
      <c r="G10527">
        <v>-17692027</v>
      </c>
    </row>
    <row r="10528" spans="1:7">
      <c r="A10528" t="s">
        <v>131</v>
      </c>
      <c r="B10528">
        <v>20250708</v>
      </c>
      <c r="C10528">
        <v>490114</v>
      </c>
      <c r="D10528" t="s">
        <v>6190</v>
      </c>
      <c r="E10528" t="s">
        <v>1184</v>
      </c>
      <c r="F10528">
        <v>0</v>
      </c>
      <c r="G10528">
        <v>-339153</v>
      </c>
    </row>
    <row r="10529" spans="1:7">
      <c r="A10529" t="s">
        <v>131</v>
      </c>
      <c r="B10529">
        <v>20250708</v>
      </c>
      <c r="C10529">
        <v>490114</v>
      </c>
      <c r="D10529" t="s">
        <v>6190</v>
      </c>
      <c r="E10529" t="s">
        <v>1581</v>
      </c>
      <c r="F10529">
        <v>102</v>
      </c>
      <c r="G10529">
        <v>-22073887</v>
      </c>
    </row>
    <row r="10530" spans="1:7">
      <c r="A10530" t="s">
        <v>131</v>
      </c>
      <c r="B10530">
        <v>20250708</v>
      </c>
      <c r="C10530">
        <v>490114</v>
      </c>
      <c r="D10530" t="s">
        <v>6190</v>
      </c>
      <c r="E10530" t="s">
        <v>1085</v>
      </c>
      <c r="F10530">
        <v>0</v>
      </c>
      <c r="G10530">
        <v>-2340216</v>
      </c>
    </row>
    <row r="10531" spans="1:7">
      <c r="A10531" t="s">
        <v>131</v>
      </c>
      <c r="B10531">
        <v>20250708</v>
      </c>
      <c r="C10531">
        <v>490114</v>
      </c>
      <c r="D10531" t="s">
        <v>6190</v>
      </c>
      <c r="E10531" t="s">
        <v>1194</v>
      </c>
      <c r="F10531">
        <v>0</v>
      </c>
      <c r="G10531">
        <v>-57962161</v>
      </c>
    </row>
    <row r="10532" spans="1:7">
      <c r="A10532" t="s">
        <v>131</v>
      </c>
      <c r="B10532">
        <v>20250708</v>
      </c>
      <c r="C10532">
        <v>490114</v>
      </c>
      <c r="D10532" t="s">
        <v>6190</v>
      </c>
      <c r="E10532" t="s">
        <v>1181</v>
      </c>
      <c r="F10532">
        <v>69</v>
      </c>
      <c r="G10532">
        <v>8912952</v>
      </c>
    </row>
    <row r="10533" spans="1:7">
      <c r="A10533" t="s">
        <v>131</v>
      </c>
      <c r="B10533">
        <v>20250708</v>
      </c>
      <c r="C10533">
        <v>490114</v>
      </c>
      <c r="D10533" t="s">
        <v>6190</v>
      </c>
      <c r="E10533" t="s">
        <v>1084</v>
      </c>
      <c r="F10533">
        <v>78</v>
      </c>
      <c r="G10533">
        <v>12594503</v>
      </c>
    </row>
    <row r="10534" spans="1:7">
      <c r="A10534" t="s">
        <v>131</v>
      </c>
      <c r="B10534">
        <v>20250708</v>
      </c>
      <c r="C10534">
        <v>490114</v>
      </c>
      <c r="D10534" t="s">
        <v>6190</v>
      </c>
      <c r="E10534" t="s">
        <v>1035</v>
      </c>
      <c r="F10534">
        <v>780</v>
      </c>
      <c r="G10534">
        <v>10998980</v>
      </c>
    </row>
    <row r="10535" spans="1:7">
      <c r="A10535" t="s">
        <v>131</v>
      </c>
      <c r="B10535">
        <v>20250708</v>
      </c>
      <c r="C10535">
        <v>490114</v>
      </c>
      <c r="D10535" t="s">
        <v>6190</v>
      </c>
      <c r="E10535" t="s">
        <v>1066</v>
      </c>
      <c r="F10535">
        <v>134</v>
      </c>
      <c r="G10535">
        <v>10634840</v>
      </c>
    </row>
    <row r="10536" spans="1:7">
      <c r="A10536" t="s">
        <v>131</v>
      </c>
      <c r="B10536">
        <v>20250708</v>
      </c>
      <c r="C10536">
        <v>490114</v>
      </c>
      <c r="D10536" t="s">
        <v>6190</v>
      </c>
      <c r="E10536" t="s">
        <v>1064</v>
      </c>
      <c r="F10536">
        <v>0</v>
      </c>
      <c r="G10536">
        <v>-771297</v>
      </c>
    </row>
    <row r="10537" spans="1:7">
      <c r="A10537" t="s">
        <v>131</v>
      </c>
      <c r="B10537">
        <v>20250708</v>
      </c>
      <c r="C10537">
        <v>490114</v>
      </c>
      <c r="D10537" t="s">
        <v>6190</v>
      </c>
      <c r="E10537" t="s">
        <v>1092</v>
      </c>
      <c r="F10537">
        <v>0</v>
      </c>
      <c r="G10537">
        <v>-17321971</v>
      </c>
    </row>
    <row r="10538" spans="1:7">
      <c r="A10538" t="s">
        <v>131</v>
      </c>
      <c r="B10538">
        <v>20250708</v>
      </c>
      <c r="C10538">
        <v>490114</v>
      </c>
      <c r="D10538" t="s">
        <v>6190</v>
      </c>
      <c r="E10538" t="s">
        <v>9048</v>
      </c>
      <c r="F10538">
        <v>55</v>
      </c>
      <c r="G10538">
        <v>2185729</v>
      </c>
    </row>
    <row r="10539" spans="1:7">
      <c r="A10539" t="s">
        <v>131</v>
      </c>
      <c r="B10539">
        <v>20250708</v>
      </c>
      <c r="C10539">
        <v>490114</v>
      </c>
      <c r="D10539" t="s">
        <v>6190</v>
      </c>
      <c r="E10539" t="s">
        <v>8342</v>
      </c>
      <c r="F10539">
        <v>134</v>
      </c>
      <c r="G10539">
        <v>49647357</v>
      </c>
    </row>
    <row r="10540" spans="1:7">
      <c r="A10540" t="s">
        <v>131</v>
      </c>
      <c r="B10540">
        <v>20250708</v>
      </c>
      <c r="C10540">
        <v>490114</v>
      </c>
      <c r="D10540" t="s">
        <v>6190</v>
      </c>
      <c r="E10540" t="s">
        <v>1124</v>
      </c>
      <c r="F10540">
        <v>18</v>
      </c>
      <c r="G10540">
        <v>-143312</v>
      </c>
    </row>
    <row r="10541" spans="1:7">
      <c r="A10541" t="s">
        <v>131</v>
      </c>
      <c r="B10541">
        <v>20250708</v>
      </c>
      <c r="C10541">
        <v>490114</v>
      </c>
      <c r="D10541" t="s">
        <v>6190</v>
      </c>
      <c r="E10541" t="s">
        <v>1186</v>
      </c>
      <c r="F10541">
        <v>218</v>
      </c>
      <c r="G10541">
        <v>24340245</v>
      </c>
    </row>
    <row r="10542" spans="1:7">
      <c r="A10542" t="s">
        <v>131</v>
      </c>
      <c r="B10542">
        <v>20250708</v>
      </c>
      <c r="C10542">
        <v>490114</v>
      </c>
      <c r="D10542" t="s">
        <v>6190</v>
      </c>
      <c r="E10542" t="s">
        <v>1582</v>
      </c>
      <c r="F10542">
        <v>218</v>
      </c>
      <c r="G10542">
        <v>-427446</v>
      </c>
    </row>
    <row r="10543" spans="1:7">
      <c r="A10543" t="s">
        <v>131</v>
      </c>
      <c r="B10543">
        <v>20250708</v>
      </c>
      <c r="C10543">
        <v>490114</v>
      </c>
      <c r="D10543" t="s">
        <v>6190</v>
      </c>
      <c r="E10543" t="s">
        <v>8333</v>
      </c>
      <c r="F10543">
        <v>4</v>
      </c>
      <c r="G10543">
        <v>-2189</v>
      </c>
    </row>
    <row r="10544" spans="1:7">
      <c r="A10544" t="s">
        <v>131</v>
      </c>
      <c r="B10544">
        <v>20250708</v>
      </c>
      <c r="C10544">
        <v>490114</v>
      </c>
      <c r="D10544" t="s">
        <v>6190</v>
      </c>
      <c r="E10544" t="s">
        <v>1583</v>
      </c>
      <c r="F10544">
        <v>4</v>
      </c>
      <c r="G10544">
        <v>-218107</v>
      </c>
    </row>
    <row r="10545" spans="1:7">
      <c r="A10545" t="s">
        <v>131</v>
      </c>
      <c r="B10545">
        <v>20250708</v>
      </c>
      <c r="C10545">
        <v>490114</v>
      </c>
      <c r="D10545" t="s">
        <v>6190</v>
      </c>
      <c r="E10545" t="s">
        <v>1207</v>
      </c>
      <c r="F10545">
        <v>0</v>
      </c>
      <c r="G10545">
        <v>-8274</v>
      </c>
    </row>
    <row r="10546" spans="1:7">
      <c r="A10546" t="s">
        <v>131</v>
      </c>
      <c r="B10546">
        <v>20250708</v>
      </c>
      <c r="C10546">
        <v>490114</v>
      </c>
      <c r="D10546" t="s">
        <v>6190</v>
      </c>
      <c r="E10546" t="s">
        <v>8358</v>
      </c>
      <c r="F10546">
        <v>0</v>
      </c>
      <c r="G10546">
        <v>-17692647</v>
      </c>
    </row>
    <row r="10547" spans="1:7">
      <c r="A10547" t="s">
        <v>131</v>
      </c>
      <c r="B10547">
        <v>20250709</v>
      </c>
      <c r="C10547">
        <v>490114</v>
      </c>
      <c r="D10547" t="s">
        <v>6190</v>
      </c>
      <c r="E10547" t="s">
        <v>1184</v>
      </c>
      <c r="F10547">
        <v>0</v>
      </c>
      <c r="G10547">
        <v>-339153</v>
      </c>
    </row>
    <row r="10548" spans="1:7">
      <c r="A10548" t="s">
        <v>131</v>
      </c>
      <c r="B10548">
        <v>20250709</v>
      </c>
      <c r="C10548">
        <v>490114</v>
      </c>
      <c r="D10548" t="s">
        <v>6190</v>
      </c>
      <c r="E10548" t="s">
        <v>1581</v>
      </c>
      <c r="F10548">
        <v>102</v>
      </c>
      <c r="G10548">
        <v>-22073785</v>
      </c>
    </row>
    <row r="10549" spans="1:7">
      <c r="A10549" t="s">
        <v>131</v>
      </c>
      <c r="B10549">
        <v>20250709</v>
      </c>
      <c r="C10549">
        <v>490114</v>
      </c>
      <c r="D10549" t="s">
        <v>6190</v>
      </c>
      <c r="E10549" t="s">
        <v>1085</v>
      </c>
      <c r="F10549">
        <v>0</v>
      </c>
      <c r="G10549">
        <v>-2340216</v>
      </c>
    </row>
    <row r="10550" spans="1:7">
      <c r="A10550" t="s">
        <v>131</v>
      </c>
      <c r="B10550">
        <v>20250709</v>
      </c>
      <c r="C10550">
        <v>490114</v>
      </c>
      <c r="D10550" t="s">
        <v>6190</v>
      </c>
      <c r="E10550" t="s">
        <v>1194</v>
      </c>
      <c r="F10550">
        <v>0</v>
      </c>
      <c r="G10550">
        <v>-57962161</v>
      </c>
    </row>
    <row r="10551" spans="1:7">
      <c r="A10551" t="s">
        <v>131</v>
      </c>
      <c r="B10551">
        <v>20250709</v>
      </c>
      <c r="C10551">
        <v>490114</v>
      </c>
      <c r="D10551" t="s">
        <v>6190</v>
      </c>
      <c r="E10551" t="s">
        <v>1181</v>
      </c>
      <c r="F10551">
        <v>69</v>
      </c>
      <c r="G10551">
        <v>8913021</v>
      </c>
    </row>
    <row r="10552" spans="1:7">
      <c r="A10552" t="s">
        <v>131</v>
      </c>
      <c r="B10552">
        <v>20250709</v>
      </c>
      <c r="C10552">
        <v>490114</v>
      </c>
      <c r="D10552" t="s">
        <v>6190</v>
      </c>
      <c r="E10552" t="s">
        <v>1084</v>
      </c>
      <c r="F10552">
        <v>79</v>
      </c>
      <c r="G10552">
        <v>12594582</v>
      </c>
    </row>
    <row r="10553" spans="1:7">
      <c r="A10553" t="s">
        <v>131</v>
      </c>
      <c r="B10553">
        <v>20250709</v>
      </c>
      <c r="C10553">
        <v>490114</v>
      </c>
      <c r="D10553" t="s">
        <v>6190</v>
      </c>
      <c r="E10553" t="s">
        <v>1035</v>
      </c>
      <c r="F10553">
        <v>784</v>
      </c>
      <c r="G10553">
        <v>10999764</v>
      </c>
    </row>
    <row r="10554" spans="1:7">
      <c r="A10554" t="s">
        <v>131</v>
      </c>
      <c r="B10554">
        <v>20250709</v>
      </c>
      <c r="C10554">
        <v>490114</v>
      </c>
      <c r="D10554" t="s">
        <v>6190</v>
      </c>
      <c r="E10554" t="s">
        <v>1066</v>
      </c>
      <c r="F10554">
        <v>135</v>
      </c>
      <c r="G10554">
        <v>10634975</v>
      </c>
    </row>
    <row r="10555" spans="1:7">
      <c r="A10555" t="s">
        <v>131</v>
      </c>
      <c r="B10555">
        <v>20250709</v>
      </c>
      <c r="C10555">
        <v>490114</v>
      </c>
      <c r="D10555" t="s">
        <v>6190</v>
      </c>
      <c r="E10555" t="s">
        <v>1064</v>
      </c>
      <c r="F10555">
        <v>0</v>
      </c>
      <c r="G10555">
        <v>-771297</v>
      </c>
    </row>
    <row r="10556" spans="1:7">
      <c r="A10556" t="s">
        <v>131</v>
      </c>
      <c r="B10556">
        <v>20250709</v>
      </c>
      <c r="C10556">
        <v>490114</v>
      </c>
      <c r="D10556" t="s">
        <v>6190</v>
      </c>
      <c r="E10556" t="s">
        <v>1092</v>
      </c>
      <c r="F10556">
        <v>0</v>
      </c>
      <c r="G10556">
        <v>-17321971</v>
      </c>
    </row>
    <row r="10557" spans="1:7">
      <c r="A10557" t="s">
        <v>131</v>
      </c>
      <c r="B10557">
        <v>20250709</v>
      </c>
      <c r="C10557">
        <v>490114</v>
      </c>
      <c r="D10557" t="s">
        <v>6190</v>
      </c>
      <c r="E10557" t="s">
        <v>9048</v>
      </c>
      <c r="F10557">
        <v>55</v>
      </c>
      <c r="G10557">
        <v>2185784</v>
      </c>
    </row>
    <row r="10558" spans="1:7">
      <c r="A10558" t="s">
        <v>131</v>
      </c>
      <c r="B10558">
        <v>20250709</v>
      </c>
      <c r="C10558">
        <v>490114</v>
      </c>
      <c r="D10558" t="s">
        <v>6190</v>
      </c>
      <c r="E10558" t="s">
        <v>8342</v>
      </c>
      <c r="F10558">
        <v>135</v>
      </c>
      <c r="G10558">
        <v>49647492</v>
      </c>
    </row>
    <row r="10559" spans="1:7">
      <c r="A10559" t="s">
        <v>131</v>
      </c>
      <c r="B10559">
        <v>20250709</v>
      </c>
      <c r="C10559">
        <v>490114</v>
      </c>
      <c r="D10559" t="s">
        <v>6190</v>
      </c>
      <c r="E10559" t="s">
        <v>1124</v>
      </c>
      <c r="F10559">
        <v>18</v>
      </c>
      <c r="G10559">
        <v>-143294</v>
      </c>
    </row>
    <row r="10560" spans="1:7">
      <c r="A10560" t="s">
        <v>131</v>
      </c>
      <c r="B10560">
        <v>20250709</v>
      </c>
      <c r="C10560">
        <v>490114</v>
      </c>
      <c r="D10560" t="s">
        <v>6190</v>
      </c>
      <c r="E10560" t="s">
        <v>1186</v>
      </c>
      <c r="F10560">
        <v>219</v>
      </c>
      <c r="G10560">
        <v>24340464</v>
      </c>
    </row>
    <row r="10561" spans="1:7">
      <c r="A10561" t="s">
        <v>131</v>
      </c>
      <c r="B10561">
        <v>20250709</v>
      </c>
      <c r="C10561">
        <v>490114</v>
      </c>
      <c r="D10561" t="s">
        <v>6190</v>
      </c>
      <c r="E10561" t="s">
        <v>1582</v>
      </c>
      <c r="F10561">
        <v>219</v>
      </c>
      <c r="G10561">
        <v>-427227</v>
      </c>
    </row>
    <row r="10562" spans="1:7">
      <c r="A10562" t="s">
        <v>131</v>
      </c>
      <c r="B10562">
        <v>20250709</v>
      </c>
      <c r="C10562">
        <v>490114</v>
      </c>
      <c r="D10562" t="s">
        <v>6190</v>
      </c>
      <c r="E10562" t="s">
        <v>8333</v>
      </c>
      <c r="F10562">
        <v>4</v>
      </c>
      <c r="G10562">
        <v>-2185</v>
      </c>
    </row>
    <row r="10563" spans="1:7">
      <c r="A10563" t="s">
        <v>131</v>
      </c>
      <c r="B10563">
        <v>20250709</v>
      </c>
      <c r="C10563">
        <v>490114</v>
      </c>
      <c r="D10563" t="s">
        <v>6190</v>
      </c>
      <c r="E10563" t="s">
        <v>1583</v>
      </c>
      <c r="F10563">
        <v>4</v>
      </c>
      <c r="G10563">
        <v>-218103</v>
      </c>
    </row>
    <row r="10564" spans="1:7">
      <c r="A10564" t="s">
        <v>131</v>
      </c>
      <c r="B10564">
        <v>20250709</v>
      </c>
      <c r="C10564">
        <v>490114</v>
      </c>
      <c r="D10564" t="s">
        <v>6190</v>
      </c>
      <c r="E10564" t="s">
        <v>1207</v>
      </c>
      <c r="F10564">
        <v>0</v>
      </c>
      <c r="G10564">
        <v>-8274</v>
      </c>
    </row>
    <row r="10565" spans="1:7">
      <c r="A10565" t="s">
        <v>131</v>
      </c>
      <c r="B10565">
        <v>20250709</v>
      </c>
      <c r="C10565">
        <v>490114</v>
      </c>
      <c r="D10565" t="s">
        <v>6190</v>
      </c>
      <c r="E10565" t="s">
        <v>8358</v>
      </c>
      <c r="F10565">
        <v>0</v>
      </c>
      <c r="G10565">
        <v>-17692647</v>
      </c>
    </row>
    <row r="10566" spans="1:7">
      <c r="A10566" t="s">
        <v>131</v>
      </c>
      <c r="B10566">
        <v>20250710</v>
      </c>
      <c r="C10566">
        <v>490114</v>
      </c>
      <c r="D10566" t="s">
        <v>6190</v>
      </c>
      <c r="E10566" t="s">
        <v>1184</v>
      </c>
      <c r="F10566">
        <v>0</v>
      </c>
      <c r="G10566">
        <v>-339153</v>
      </c>
    </row>
    <row r="10567" spans="1:7">
      <c r="A10567" t="s">
        <v>131</v>
      </c>
      <c r="B10567">
        <v>20250710</v>
      </c>
      <c r="C10567">
        <v>490114</v>
      </c>
      <c r="D10567" t="s">
        <v>6190</v>
      </c>
      <c r="E10567" t="s">
        <v>1581</v>
      </c>
      <c r="F10567">
        <v>101</v>
      </c>
      <c r="G10567">
        <v>-22073684</v>
      </c>
    </row>
    <row r="10568" spans="1:7">
      <c r="A10568" t="s">
        <v>131</v>
      </c>
      <c r="B10568">
        <v>20250710</v>
      </c>
      <c r="C10568">
        <v>490114</v>
      </c>
      <c r="D10568" t="s">
        <v>6190</v>
      </c>
      <c r="E10568" t="s">
        <v>1085</v>
      </c>
      <c r="F10568">
        <v>0</v>
      </c>
      <c r="G10568">
        <v>-2340216</v>
      </c>
    </row>
    <row r="10569" spans="1:7">
      <c r="A10569" t="s">
        <v>131</v>
      </c>
      <c r="B10569">
        <v>20250710</v>
      </c>
      <c r="C10569">
        <v>490114</v>
      </c>
      <c r="D10569" t="s">
        <v>6190</v>
      </c>
      <c r="E10569" t="s">
        <v>1194</v>
      </c>
      <c r="F10569">
        <v>0</v>
      </c>
      <c r="G10569">
        <v>-57962161</v>
      </c>
    </row>
    <row r="10570" spans="1:7">
      <c r="A10570" t="s">
        <v>131</v>
      </c>
      <c r="B10570">
        <v>20250710</v>
      </c>
      <c r="C10570">
        <v>490114</v>
      </c>
      <c r="D10570" t="s">
        <v>6190</v>
      </c>
      <c r="E10570" t="s">
        <v>1181</v>
      </c>
      <c r="F10570">
        <v>69</v>
      </c>
      <c r="G10570">
        <v>8913090</v>
      </c>
    </row>
    <row r="10571" spans="1:7">
      <c r="A10571" t="s">
        <v>131</v>
      </c>
      <c r="B10571">
        <v>20250710</v>
      </c>
      <c r="C10571">
        <v>490114</v>
      </c>
      <c r="D10571" t="s">
        <v>6190</v>
      </c>
      <c r="E10571" t="s">
        <v>1084</v>
      </c>
      <c r="F10571">
        <v>78</v>
      </c>
      <c r="G10571">
        <v>12594660</v>
      </c>
    </row>
    <row r="10572" spans="1:7">
      <c r="A10572" t="s">
        <v>131</v>
      </c>
      <c r="B10572">
        <v>20250710</v>
      </c>
      <c r="C10572">
        <v>490114</v>
      </c>
      <c r="D10572" t="s">
        <v>6190</v>
      </c>
      <c r="E10572" t="s">
        <v>1035</v>
      </c>
      <c r="F10572">
        <v>776</v>
      </c>
      <c r="G10572">
        <v>11000540</v>
      </c>
    </row>
    <row r="10573" spans="1:7">
      <c r="A10573" t="s">
        <v>131</v>
      </c>
      <c r="B10573">
        <v>20250710</v>
      </c>
      <c r="C10573">
        <v>490114</v>
      </c>
      <c r="D10573" t="s">
        <v>6190</v>
      </c>
      <c r="E10573" t="s">
        <v>1066</v>
      </c>
      <c r="F10573">
        <v>134</v>
      </c>
      <c r="G10573">
        <v>10635109</v>
      </c>
    </row>
    <row r="10574" spans="1:7">
      <c r="A10574" t="s">
        <v>131</v>
      </c>
      <c r="B10574">
        <v>20250710</v>
      </c>
      <c r="C10574">
        <v>490114</v>
      </c>
      <c r="D10574" t="s">
        <v>6190</v>
      </c>
      <c r="E10574" t="s">
        <v>1064</v>
      </c>
      <c r="F10574">
        <v>0</v>
      </c>
      <c r="G10574">
        <v>-771297</v>
      </c>
    </row>
    <row r="10575" spans="1:7">
      <c r="A10575" t="s">
        <v>131</v>
      </c>
      <c r="B10575">
        <v>20250710</v>
      </c>
      <c r="C10575">
        <v>490114</v>
      </c>
      <c r="D10575" t="s">
        <v>6190</v>
      </c>
      <c r="E10575" t="s">
        <v>1092</v>
      </c>
      <c r="F10575">
        <v>0</v>
      </c>
      <c r="G10575">
        <v>-17321971</v>
      </c>
    </row>
    <row r="10576" spans="1:7">
      <c r="A10576" t="s">
        <v>131</v>
      </c>
      <c r="B10576">
        <v>20250710</v>
      </c>
      <c r="C10576">
        <v>490114</v>
      </c>
      <c r="D10576" t="s">
        <v>6190</v>
      </c>
      <c r="E10576" t="s">
        <v>9048</v>
      </c>
      <c r="F10576">
        <v>55</v>
      </c>
      <c r="G10576">
        <v>2185839</v>
      </c>
    </row>
    <row r="10577" spans="1:7">
      <c r="A10577" t="s">
        <v>131</v>
      </c>
      <c r="B10577">
        <v>20250710</v>
      </c>
      <c r="C10577">
        <v>490114</v>
      </c>
      <c r="D10577" t="s">
        <v>6190</v>
      </c>
      <c r="E10577" t="s">
        <v>8342</v>
      </c>
      <c r="F10577">
        <v>134</v>
      </c>
      <c r="G10577">
        <v>49647626</v>
      </c>
    </row>
    <row r="10578" spans="1:7">
      <c r="A10578" t="s">
        <v>131</v>
      </c>
      <c r="B10578">
        <v>20250710</v>
      </c>
      <c r="C10578">
        <v>490114</v>
      </c>
      <c r="D10578" t="s">
        <v>6190</v>
      </c>
      <c r="E10578" t="s">
        <v>1124</v>
      </c>
      <c r="F10578">
        <v>18</v>
      </c>
      <c r="G10578">
        <v>-143276</v>
      </c>
    </row>
    <row r="10579" spans="1:7">
      <c r="A10579" t="s">
        <v>131</v>
      </c>
      <c r="B10579">
        <v>20250710</v>
      </c>
      <c r="C10579">
        <v>490114</v>
      </c>
      <c r="D10579" t="s">
        <v>6190</v>
      </c>
      <c r="E10579" t="s">
        <v>1186</v>
      </c>
      <c r="F10579">
        <v>217</v>
      </c>
      <c r="G10579">
        <v>24340681</v>
      </c>
    </row>
    <row r="10580" spans="1:7">
      <c r="A10580" t="s">
        <v>131</v>
      </c>
      <c r="B10580">
        <v>20250710</v>
      </c>
      <c r="C10580">
        <v>490114</v>
      </c>
      <c r="D10580" t="s">
        <v>6190</v>
      </c>
      <c r="E10580" t="s">
        <v>1582</v>
      </c>
      <c r="F10580">
        <v>217</v>
      </c>
      <c r="G10580">
        <v>-427010</v>
      </c>
    </row>
    <row r="10581" spans="1:7">
      <c r="A10581" t="s">
        <v>131</v>
      </c>
      <c r="B10581">
        <v>20250710</v>
      </c>
      <c r="C10581">
        <v>490114</v>
      </c>
      <c r="D10581" t="s">
        <v>6190</v>
      </c>
      <c r="E10581" t="s">
        <v>8333</v>
      </c>
      <c r="F10581">
        <v>4</v>
      </c>
      <c r="G10581">
        <v>-2181</v>
      </c>
    </row>
    <row r="10582" spans="1:7">
      <c r="A10582" t="s">
        <v>131</v>
      </c>
      <c r="B10582">
        <v>20250710</v>
      </c>
      <c r="C10582">
        <v>490114</v>
      </c>
      <c r="D10582" t="s">
        <v>6190</v>
      </c>
      <c r="E10582" t="s">
        <v>1583</v>
      </c>
      <c r="F10582">
        <v>4</v>
      </c>
      <c r="G10582">
        <v>-218099</v>
      </c>
    </row>
    <row r="10583" spans="1:7">
      <c r="A10583" t="s">
        <v>131</v>
      </c>
      <c r="B10583">
        <v>20250710</v>
      </c>
      <c r="C10583">
        <v>490114</v>
      </c>
      <c r="D10583" t="s">
        <v>6190</v>
      </c>
      <c r="E10583" t="s">
        <v>1207</v>
      </c>
      <c r="F10583">
        <v>0</v>
      </c>
      <c r="G10583">
        <v>-8274</v>
      </c>
    </row>
    <row r="10584" spans="1:7">
      <c r="A10584" t="s">
        <v>131</v>
      </c>
      <c r="B10584">
        <v>20250710</v>
      </c>
      <c r="C10584">
        <v>490114</v>
      </c>
      <c r="D10584" t="s">
        <v>6190</v>
      </c>
      <c r="E10584" t="s">
        <v>8358</v>
      </c>
      <c r="F10584">
        <v>0</v>
      </c>
      <c r="G10584">
        <v>-17692647</v>
      </c>
    </row>
    <row r="10585" spans="1:7">
      <c r="A10585" t="s">
        <v>131</v>
      </c>
      <c r="B10585">
        <v>20250711</v>
      </c>
      <c r="C10585">
        <v>490114</v>
      </c>
      <c r="D10585" t="s">
        <v>6190</v>
      </c>
      <c r="E10585" t="s">
        <v>1184</v>
      </c>
      <c r="F10585">
        <v>0</v>
      </c>
      <c r="G10585">
        <v>-339153</v>
      </c>
    </row>
    <row r="10586" spans="1:7">
      <c r="A10586" t="s">
        <v>131</v>
      </c>
      <c r="B10586">
        <v>20250711</v>
      </c>
      <c r="C10586">
        <v>490114</v>
      </c>
      <c r="D10586" t="s">
        <v>6190</v>
      </c>
      <c r="E10586" t="s">
        <v>1581</v>
      </c>
      <c r="F10586">
        <v>101</v>
      </c>
      <c r="G10586">
        <v>-22073583</v>
      </c>
    </row>
    <row r="10587" spans="1:7">
      <c r="A10587" t="s">
        <v>131</v>
      </c>
      <c r="B10587">
        <v>20250711</v>
      </c>
      <c r="C10587">
        <v>490114</v>
      </c>
      <c r="D10587" t="s">
        <v>6190</v>
      </c>
      <c r="E10587" t="s">
        <v>1085</v>
      </c>
      <c r="F10587">
        <v>0</v>
      </c>
      <c r="G10587">
        <v>-2340216</v>
      </c>
    </row>
    <row r="10588" spans="1:7">
      <c r="A10588" t="s">
        <v>131</v>
      </c>
      <c r="B10588">
        <v>20250711</v>
      </c>
      <c r="C10588">
        <v>490114</v>
      </c>
      <c r="D10588" t="s">
        <v>6190</v>
      </c>
      <c r="E10588" t="s">
        <v>1194</v>
      </c>
      <c r="F10588">
        <v>0</v>
      </c>
      <c r="G10588">
        <v>-57962161</v>
      </c>
    </row>
    <row r="10589" spans="1:7">
      <c r="A10589" t="s">
        <v>131</v>
      </c>
      <c r="B10589">
        <v>20250711</v>
      </c>
      <c r="C10589">
        <v>490114</v>
      </c>
      <c r="D10589" t="s">
        <v>6190</v>
      </c>
      <c r="E10589" t="s">
        <v>1181</v>
      </c>
      <c r="F10589">
        <v>69</v>
      </c>
      <c r="G10589">
        <v>8913159</v>
      </c>
    </row>
    <row r="10590" spans="1:7">
      <c r="A10590" t="s">
        <v>131</v>
      </c>
      <c r="B10590">
        <v>20250711</v>
      </c>
      <c r="C10590">
        <v>490114</v>
      </c>
      <c r="D10590" t="s">
        <v>6190</v>
      </c>
      <c r="E10590" t="s">
        <v>1084</v>
      </c>
      <c r="F10590">
        <v>78</v>
      </c>
      <c r="G10590">
        <v>12594738</v>
      </c>
    </row>
    <row r="10591" spans="1:7">
      <c r="A10591" t="s">
        <v>131</v>
      </c>
      <c r="B10591">
        <v>20250711</v>
      </c>
      <c r="C10591">
        <v>490114</v>
      </c>
      <c r="D10591" t="s">
        <v>6190</v>
      </c>
      <c r="E10591" t="s">
        <v>1035</v>
      </c>
      <c r="F10591">
        <v>777</v>
      </c>
      <c r="G10591">
        <v>11001317</v>
      </c>
    </row>
    <row r="10592" spans="1:7">
      <c r="A10592" t="s">
        <v>131</v>
      </c>
      <c r="B10592">
        <v>20250711</v>
      </c>
      <c r="C10592">
        <v>490114</v>
      </c>
      <c r="D10592" t="s">
        <v>6190</v>
      </c>
      <c r="E10592" t="s">
        <v>1066</v>
      </c>
      <c r="F10592">
        <v>133</v>
      </c>
      <c r="G10592">
        <v>10635242</v>
      </c>
    </row>
    <row r="10593" spans="1:7">
      <c r="A10593" t="s">
        <v>131</v>
      </c>
      <c r="B10593">
        <v>20250711</v>
      </c>
      <c r="C10593">
        <v>490114</v>
      </c>
      <c r="D10593" t="s">
        <v>6190</v>
      </c>
      <c r="E10593" t="s">
        <v>1064</v>
      </c>
      <c r="F10593">
        <v>0</v>
      </c>
      <c r="G10593">
        <v>-771297</v>
      </c>
    </row>
    <row r="10594" spans="1:7">
      <c r="A10594" t="s">
        <v>131</v>
      </c>
      <c r="B10594">
        <v>20250711</v>
      </c>
      <c r="C10594">
        <v>490114</v>
      </c>
      <c r="D10594" t="s">
        <v>6190</v>
      </c>
      <c r="E10594" t="s">
        <v>1092</v>
      </c>
      <c r="F10594">
        <v>0</v>
      </c>
      <c r="G10594">
        <v>-17321971</v>
      </c>
    </row>
    <row r="10595" spans="1:7">
      <c r="A10595" t="s">
        <v>131</v>
      </c>
      <c r="B10595">
        <v>20250711</v>
      </c>
      <c r="C10595">
        <v>490114</v>
      </c>
      <c r="D10595" t="s">
        <v>6190</v>
      </c>
      <c r="E10595" t="s">
        <v>9048</v>
      </c>
      <c r="F10595">
        <v>55</v>
      </c>
      <c r="G10595">
        <v>2185894</v>
      </c>
    </row>
    <row r="10596" spans="1:7">
      <c r="A10596" t="s">
        <v>131</v>
      </c>
      <c r="B10596">
        <v>20250711</v>
      </c>
      <c r="C10596">
        <v>490114</v>
      </c>
      <c r="D10596" t="s">
        <v>6190</v>
      </c>
      <c r="E10596" t="s">
        <v>8342</v>
      </c>
      <c r="F10596">
        <v>133</v>
      </c>
      <c r="G10596">
        <v>49647759</v>
      </c>
    </row>
    <row r="10597" spans="1:7">
      <c r="A10597" t="s">
        <v>131</v>
      </c>
      <c r="B10597">
        <v>20250711</v>
      </c>
      <c r="C10597">
        <v>490114</v>
      </c>
      <c r="D10597" t="s">
        <v>6190</v>
      </c>
      <c r="E10597" t="s">
        <v>1124</v>
      </c>
      <c r="F10597">
        <v>18</v>
      </c>
      <c r="G10597">
        <v>-143258</v>
      </c>
    </row>
    <row r="10598" spans="1:7">
      <c r="A10598" t="s">
        <v>131</v>
      </c>
      <c r="B10598">
        <v>20250711</v>
      </c>
      <c r="C10598">
        <v>490114</v>
      </c>
      <c r="D10598" t="s">
        <v>6190</v>
      </c>
      <c r="E10598" t="s">
        <v>1186</v>
      </c>
      <c r="F10598">
        <v>217</v>
      </c>
      <c r="G10598">
        <v>24340898</v>
      </c>
    </row>
    <row r="10599" spans="1:7">
      <c r="A10599" t="s">
        <v>131</v>
      </c>
      <c r="B10599">
        <v>20250711</v>
      </c>
      <c r="C10599">
        <v>490114</v>
      </c>
      <c r="D10599" t="s">
        <v>6190</v>
      </c>
      <c r="E10599" t="s">
        <v>1582</v>
      </c>
      <c r="F10599">
        <v>217</v>
      </c>
      <c r="G10599">
        <v>-426793</v>
      </c>
    </row>
    <row r="10600" spans="1:7">
      <c r="A10600" t="s">
        <v>131</v>
      </c>
      <c r="B10600">
        <v>20250711</v>
      </c>
      <c r="C10600">
        <v>490114</v>
      </c>
      <c r="D10600" t="s">
        <v>6190</v>
      </c>
      <c r="E10600" t="s">
        <v>8333</v>
      </c>
      <c r="F10600">
        <v>4</v>
      </c>
      <c r="G10600">
        <v>-2177</v>
      </c>
    </row>
    <row r="10601" spans="1:7">
      <c r="A10601" t="s">
        <v>131</v>
      </c>
      <c r="B10601">
        <v>20250711</v>
      </c>
      <c r="C10601">
        <v>490114</v>
      </c>
      <c r="D10601" t="s">
        <v>6190</v>
      </c>
      <c r="E10601" t="s">
        <v>1583</v>
      </c>
      <c r="F10601">
        <v>4</v>
      </c>
      <c r="G10601">
        <v>-218095</v>
      </c>
    </row>
    <row r="10602" spans="1:7">
      <c r="A10602" t="s">
        <v>131</v>
      </c>
      <c r="B10602">
        <v>20250711</v>
      </c>
      <c r="C10602">
        <v>490114</v>
      </c>
      <c r="D10602" t="s">
        <v>6190</v>
      </c>
      <c r="E10602" t="s">
        <v>1207</v>
      </c>
      <c r="F10602">
        <v>0</v>
      </c>
      <c r="G10602">
        <v>-8274</v>
      </c>
    </row>
    <row r="10603" spans="1:7">
      <c r="A10603" t="s">
        <v>131</v>
      </c>
      <c r="B10603">
        <v>20250711</v>
      </c>
      <c r="C10603">
        <v>490114</v>
      </c>
      <c r="D10603" t="s">
        <v>6190</v>
      </c>
      <c r="E10603" t="s">
        <v>8358</v>
      </c>
      <c r="F10603">
        <v>0</v>
      </c>
      <c r="G10603">
        <v>-17692647</v>
      </c>
    </row>
    <row r="10604" spans="1:7">
      <c r="A10604" t="s">
        <v>131</v>
      </c>
      <c r="B10604">
        <v>20250712</v>
      </c>
      <c r="C10604">
        <v>490114</v>
      </c>
      <c r="D10604" t="s">
        <v>6190</v>
      </c>
      <c r="E10604" t="s">
        <v>1184</v>
      </c>
      <c r="F10604">
        <v>0</v>
      </c>
      <c r="G10604">
        <v>-339153</v>
      </c>
    </row>
    <row r="10605" spans="1:7">
      <c r="A10605" t="s">
        <v>131</v>
      </c>
      <c r="B10605">
        <v>20250712</v>
      </c>
      <c r="C10605">
        <v>490114</v>
      </c>
      <c r="D10605" t="s">
        <v>6190</v>
      </c>
      <c r="E10605" t="s">
        <v>1581</v>
      </c>
      <c r="F10605">
        <v>101</v>
      </c>
      <c r="G10605">
        <v>-22073482</v>
      </c>
    </row>
    <row r="10606" spans="1:7">
      <c r="A10606" t="s">
        <v>131</v>
      </c>
      <c r="B10606">
        <v>20250712</v>
      </c>
      <c r="C10606">
        <v>490114</v>
      </c>
      <c r="D10606" t="s">
        <v>6190</v>
      </c>
      <c r="E10606" t="s">
        <v>1085</v>
      </c>
      <c r="F10606">
        <v>0</v>
      </c>
      <c r="G10606">
        <v>-2340216</v>
      </c>
    </row>
    <row r="10607" spans="1:7">
      <c r="A10607" t="s">
        <v>131</v>
      </c>
      <c r="B10607">
        <v>20250712</v>
      </c>
      <c r="C10607">
        <v>490114</v>
      </c>
      <c r="D10607" t="s">
        <v>6190</v>
      </c>
      <c r="E10607" t="s">
        <v>1194</v>
      </c>
      <c r="F10607">
        <v>0</v>
      </c>
      <c r="G10607">
        <v>-57962161</v>
      </c>
    </row>
    <row r="10608" spans="1:7">
      <c r="A10608" t="s">
        <v>131</v>
      </c>
      <c r="B10608">
        <v>20250712</v>
      </c>
      <c r="C10608">
        <v>490114</v>
      </c>
      <c r="D10608" t="s">
        <v>6190</v>
      </c>
      <c r="E10608" t="s">
        <v>1181</v>
      </c>
      <c r="F10608">
        <v>69</v>
      </c>
      <c r="G10608">
        <v>8913228</v>
      </c>
    </row>
    <row r="10609" spans="1:7">
      <c r="A10609" t="s">
        <v>131</v>
      </c>
      <c r="B10609">
        <v>20250712</v>
      </c>
      <c r="C10609">
        <v>490114</v>
      </c>
      <c r="D10609" t="s">
        <v>6190</v>
      </c>
      <c r="E10609" t="s">
        <v>1084</v>
      </c>
      <c r="F10609">
        <v>78</v>
      </c>
      <c r="G10609">
        <v>12594816</v>
      </c>
    </row>
    <row r="10610" spans="1:7">
      <c r="A10610" t="s">
        <v>131</v>
      </c>
      <c r="B10610">
        <v>20250712</v>
      </c>
      <c r="C10610">
        <v>490114</v>
      </c>
      <c r="D10610" t="s">
        <v>6190</v>
      </c>
      <c r="E10610" t="s">
        <v>1035</v>
      </c>
      <c r="F10610">
        <v>777</v>
      </c>
      <c r="G10610">
        <v>11002094</v>
      </c>
    </row>
    <row r="10611" spans="1:7">
      <c r="A10611" t="s">
        <v>131</v>
      </c>
      <c r="B10611">
        <v>20250712</v>
      </c>
      <c r="C10611">
        <v>490114</v>
      </c>
      <c r="D10611" t="s">
        <v>6190</v>
      </c>
      <c r="E10611" t="s">
        <v>1066</v>
      </c>
      <c r="F10611">
        <v>133</v>
      </c>
      <c r="G10611">
        <v>10635375</v>
      </c>
    </row>
    <row r="10612" spans="1:7">
      <c r="A10612" t="s">
        <v>131</v>
      </c>
      <c r="B10612">
        <v>20250712</v>
      </c>
      <c r="C10612">
        <v>490114</v>
      </c>
      <c r="D10612" t="s">
        <v>6190</v>
      </c>
      <c r="E10612" t="s">
        <v>1064</v>
      </c>
      <c r="F10612">
        <v>0</v>
      </c>
      <c r="G10612">
        <v>-771297</v>
      </c>
    </row>
    <row r="10613" spans="1:7">
      <c r="A10613" t="s">
        <v>131</v>
      </c>
      <c r="B10613">
        <v>20250712</v>
      </c>
      <c r="C10613">
        <v>490114</v>
      </c>
      <c r="D10613" t="s">
        <v>6190</v>
      </c>
      <c r="E10613" t="s">
        <v>1092</v>
      </c>
      <c r="F10613">
        <v>0</v>
      </c>
      <c r="G10613">
        <v>-17321971</v>
      </c>
    </row>
    <row r="10614" spans="1:7">
      <c r="A10614" t="s">
        <v>131</v>
      </c>
      <c r="B10614">
        <v>20250712</v>
      </c>
      <c r="C10614">
        <v>490114</v>
      </c>
      <c r="D10614" t="s">
        <v>6190</v>
      </c>
      <c r="E10614" t="s">
        <v>9048</v>
      </c>
      <c r="F10614">
        <v>55</v>
      </c>
      <c r="G10614">
        <v>2185949</v>
      </c>
    </row>
    <row r="10615" spans="1:7">
      <c r="A10615" t="s">
        <v>131</v>
      </c>
      <c r="B10615">
        <v>20250712</v>
      </c>
      <c r="C10615">
        <v>490114</v>
      </c>
      <c r="D10615" t="s">
        <v>6190</v>
      </c>
      <c r="E10615" t="s">
        <v>8342</v>
      </c>
      <c r="F10615">
        <v>133</v>
      </c>
      <c r="G10615">
        <v>49647892</v>
      </c>
    </row>
    <row r="10616" spans="1:7">
      <c r="A10616" t="s">
        <v>131</v>
      </c>
      <c r="B10616">
        <v>20250712</v>
      </c>
      <c r="C10616">
        <v>490114</v>
      </c>
      <c r="D10616" t="s">
        <v>6190</v>
      </c>
      <c r="E10616" t="s">
        <v>1124</v>
      </c>
      <c r="F10616">
        <v>18</v>
      </c>
      <c r="G10616">
        <v>-143240</v>
      </c>
    </row>
    <row r="10617" spans="1:7">
      <c r="A10617" t="s">
        <v>131</v>
      </c>
      <c r="B10617">
        <v>20250712</v>
      </c>
      <c r="C10617">
        <v>490114</v>
      </c>
      <c r="D10617" t="s">
        <v>6190</v>
      </c>
      <c r="E10617" t="s">
        <v>1186</v>
      </c>
      <c r="F10617">
        <v>217</v>
      </c>
      <c r="G10617">
        <v>24341115</v>
      </c>
    </row>
    <row r="10618" spans="1:7">
      <c r="A10618" t="s">
        <v>131</v>
      </c>
      <c r="B10618">
        <v>20250712</v>
      </c>
      <c r="C10618">
        <v>490114</v>
      </c>
      <c r="D10618" t="s">
        <v>6190</v>
      </c>
      <c r="E10618" t="s">
        <v>1582</v>
      </c>
      <c r="F10618">
        <v>217</v>
      </c>
      <c r="G10618">
        <v>-426576</v>
      </c>
    </row>
    <row r="10619" spans="1:7">
      <c r="A10619" t="s">
        <v>131</v>
      </c>
      <c r="B10619">
        <v>20250712</v>
      </c>
      <c r="C10619">
        <v>490114</v>
      </c>
      <c r="D10619" t="s">
        <v>6190</v>
      </c>
      <c r="E10619" t="s">
        <v>8333</v>
      </c>
      <c r="F10619">
        <v>4</v>
      </c>
      <c r="G10619">
        <v>-2173</v>
      </c>
    </row>
    <row r="10620" spans="1:7">
      <c r="A10620" t="s">
        <v>131</v>
      </c>
      <c r="B10620">
        <v>20250712</v>
      </c>
      <c r="C10620">
        <v>490114</v>
      </c>
      <c r="D10620" t="s">
        <v>6190</v>
      </c>
      <c r="E10620" t="s">
        <v>1583</v>
      </c>
      <c r="F10620">
        <v>4</v>
      </c>
      <c r="G10620">
        <v>-218091</v>
      </c>
    </row>
    <row r="10621" spans="1:7">
      <c r="A10621" t="s">
        <v>131</v>
      </c>
      <c r="B10621">
        <v>20250712</v>
      </c>
      <c r="C10621">
        <v>490114</v>
      </c>
      <c r="D10621" t="s">
        <v>6190</v>
      </c>
      <c r="E10621" t="s">
        <v>1207</v>
      </c>
      <c r="F10621">
        <v>0</v>
      </c>
      <c r="G10621">
        <v>-8274</v>
      </c>
    </row>
    <row r="10622" spans="1:7">
      <c r="A10622" t="s">
        <v>131</v>
      </c>
      <c r="B10622">
        <v>20250712</v>
      </c>
      <c r="C10622">
        <v>490114</v>
      </c>
      <c r="D10622" t="s">
        <v>6190</v>
      </c>
      <c r="E10622" t="s">
        <v>8358</v>
      </c>
      <c r="F10622">
        <v>0</v>
      </c>
      <c r="G10622">
        <v>-17692647</v>
      </c>
    </row>
    <row r="10623" spans="1:7">
      <c r="A10623" t="s">
        <v>131</v>
      </c>
      <c r="B10623">
        <v>20250713</v>
      </c>
      <c r="C10623">
        <v>490114</v>
      </c>
      <c r="D10623" t="s">
        <v>6190</v>
      </c>
      <c r="E10623" t="s">
        <v>1184</v>
      </c>
      <c r="F10623">
        <v>0</v>
      </c>
      <c r="G10623">
        <v>-339153</v>
      </c>
    </row>
    <row r="10624" spans="1:7">
      <c r="A10624" t="s">
        <v>131</v>
      </c>
      <c r="B10624">
        <v>20250713</v>
      </c>
      <c r="C10624">
        <v>490114</v>
      </c>
      <c r="D10624" t="s">
        <v>6190</v>
      </c>
      <c r="E10624" t="s">
        <v>1581</v>
      </c>
      <c r="F10624">
        <v>101</v>
      </c>
      <c r="G10624">
        <v>-22073381</v>
      </c>
    </row>
    <row r="10625" spans="1:7">
      <c r="A10625" t="s">
        <v>131</v>
      </c>
      <c r="B10625">
        <v>20250713</v>
      </c>
      <c r="C10625">
        <v>490114</v>
      </c>
      <c r="D10625" t="s">
        <v>6190</v>
      </c>
      <c r="E10625" t="s">
        <v>1085</v>
      </c>
      <c r="F10625">
        <v>0</v>
      </c>
      <c r="G10625">
        <v>-2340216</v>
      </c>
    </row>
    <row r="10626" spans="1:7">
      <c r="A10626" t="s">
        <v>131</v>
      </c>
      <c r="B10626">
        <v>20250713</v>
      </c>
      <c r="C10626">
        <v>490114</v>
      </c>
      <c r="D10626" t="s">
        <v>6190</v>
      </c>
      <c r="E10626" t="s">
        <v>1194</v>
      </c>
      <c r="F10626">
        <v>0</v>
      </c>
      <c r="G10626">
        <v>-57962161</v>
      </c>
    </row>
    <row r="10627" spans="1:7">
      <c r="A10627" t="s">
        <v>131</v>
      </c>
      <c r="B10627">
        <v>20250713</v>
      </c>
      <c r="C10627">
        <v>490114</v>
      </c>
      <c r="D10627" t="s">
        <v>6190</v>
      </c>
      <c r="E10627" t="s">
        <v>1181</v>
      </c>
      <c r="F10627">
        <v>69</v>
      </c>
      <c r="G10627">
        <v>8913297</v>
      </c>
    </row>
    <row r="10628" spans="1:7">
      <c r="A10628" t="s">
        <v>131</v>
      </c>
      <c r="B10628">
        <v>20250713</v>
      </c>
      <c r="C10628">
        <v>490114</v>
      </c>
      <c r="D10628" t="s">
        <v>6190</v>
      </c>
      <c r="E10628" t="s">
        <v>1084</v>
      </c>
      <c r="F10628">
        <v>78</v>
      </c>
      <c r="G10628">
        <v>12594894</v>
      </c>
    </row>
    <row r="10629" spans="1:7">
      <c r="A10629" t="s">
        <v>131</v>
      </c>
      <c r="B10629">
        <v>20250713</v>
      </c>
      <c r="C10629">
        <v>490114</v>
      </c>
      <c r="D10629" t="s">
        <v>6190</v>
      </c>
      <c r="E10629" t="s">
        <v>1035</v>
      </c>
      <c r="F10629">
        <v>777</v>
      </c>
      <c r="G10629">
        <v>11002871</v>
      </c>
    </row>
    <row r="10630" spans="1:7">
      <c r="A10630" t="s">
        <v>131</v>
      </c>
      <c r="B10630">
        <v>20250713</v>
      </c>
      <c r="C10630">
        <v>490114</v>
      </c>
      <c r="D10630" t="s">
        <v>6190</v>
      </c>
      <c r="E10630" t="s">
        <v>1066</v>
      </c>
      <c r="F10630">
        <v>133</v>
      </c>
      <c r="G10630">
        <v>10635508</v>
      </c>
    </row>
    <row r="10631" spans="1:7">
      <c r="A10631" t="s">
        <v>131</v>
      </c>
      <c r="B10631">
        <v>20250713</v>
      </c>
      <c r="C10631">
        <v>490114</v>
      </c>
      <c r="D10631" t="s">
        <v>6190</v>
      </c>
      <c r="E10631" t="s">
        <v>1064</v>
      </c>
      <c r="F10631">
        <v>0</v>
      </c>
      <c r="G10631">
        <v>-771297</v>
      </c>
    </row>
    <row r="10632" spans="1:7">
      <c r="A10632" t="s">
        <v>131</v>
      </c>
      <c r="B10632">
        <v>20250713</v>
      </c>
      <c r="C10632">
        <v>490114</v>
      </c>
      <c r="D10632" t="s">
        <v>6190</v>
      </c>
      <c r="E10632" t="s">
        <v>1092</v>
      </c>
      <c r="F10632">
        <v>0</v>
      </c>
      <c r="G10632">
        <v>-17321971</v>
      </c>
    </row>
    <row r="10633" spans="1:7">
      <c r="A10633" t="s">
        <v>131</v>
      </c>
      <c r="B10633">
        <v>20250713</v>
      </c>
      <c r="C10633">
        <v>490114</v>
      </c>
      <c r="D10633" t="s">
        <v>6190</v>
      </c>
      <c r="E10633" t="s">
        <v>9048</v>
      </c>
      <c r="F10633">
        <v>55</v>
      </c>
      <c r="G10633">
        <v>2186004</v>
      </c>
    </row>
    <row r="10634" spans="1:7">
      <c r="A10634" t="s">
        <v>131</v>
      </c>
      <c r="B10634">
        <v>20250713</v>
      </c>
      <c r="C10634">
        <v>490114</v>
      </c>
      <c r="D10634" t="s">
        <v>6190</v>
      </c>
      <c r="E10634" t="s">
        <v>8342</v>
      </c>
      <c r="F10634">
        <v>133</v>
      </c>
      <c r="G10634">
        <v>49648025</v>
      </c>
    </row>
    <row r="10635" spans="1:7">
      <c r="A10635" t="s">
        <v>131</v>
      </c>
      <c r="B10635">
        <v>20250713</v>
      </c>
      <c r="C10635">
        <v>490114</v>
      </c>
      <c r="D10635" t="s">
        <v>6190</v>
      </c>
      <c r="E10635" t="s">
        <v>1124</v>
      </c>
      <c r="F10635">
        <v>18</v>
      </c>
      <c r="G10635">
        <v>-143222</v>
      </c>
    </row>
    <row r="10636" spans="1:7">
      <c r="A10636" t="s">
        <v>131</v>
      </c>
      <c r="B10636">
        <v>20250713</v>
      </c>
      <c r="C10636">
        <v>490114</v>
      </c>
      <c r="D10636" t="s">
        <v>6190</v>
      </c>
      <c r="E10636" t="s">
        <v>1186</v>
      </c>
      <c r="F10636">
        <v>217</v>
      </c>
      <c r="G10636">
        <v>24341332</v>
      </c>
    </row>
    <row r="10637" spans="1:7">
      <c r="A10637" t="s">
        <v>131</v>
      </c>
      <c r="B10637">
        <v>20250713</v>
      </c>
      <c r="C10637">
        <v>490114</v>
      </c>
      <c r="D10637" t="s">
        <v>6190</v>
      </c>
      <c r="E10637" t="s">
        <v>1582</v>
      </c>
      <c r="F10637">
        <v>217</v>
      </c>
      <c r="G10637">
        <v>-426359</v>
      </c>
    </row>
    <row r="10638" spans="1:7">
      <c r="A10638" t="s">
        <v>131</v>
      </c>
      <c r="B10638">
        <v>20250713</v>
      </c>
      <c r="C10638">
        <v>490114</v>
      </c>
      <c r="D10638" t="s">
        <v>6190</v>
      </c>
      <c r="E10638" t="s">
        <v>8333</v>
      </c>
      <c r="F10638">
        <v>4</v>
      </c>
      <c r="G10638">
        <v>-2169</v>
      </c>
    </row>
    <row r="10639" spans="1:7">
      <c r="A10639" t="s">
        <v>131</v>
      </c>
      <c r="B10639">
        <v>20250713</v>
      </c>
      <c r="C10639">
        <v>490114</v>
      </c>
      <c r="D10639" t="s">
        <v>6190</v>
      </c>
      <c r="E10639" t="s">
        <v>1583</v>
      </c>
      <c r="F10639">
        <v>4</v>
      </c>
      <c r="G10639">
        <v>-218087</v>
      </c>
    </row>
    <row r="10640" spans="1:7">
      <c r="A10640" t="s">
        <v>131</v>
      </c>
      <c r="B10640">
        <v>20250713</v>
      </c>
      <c r="C10640">
        <v>490114</v>
      </c>
      <c r="D10640" t="s">
        <v>6190</v>
      </c>
      <c r="E10640" t="s">
        <v>1207</v>
      </c>
      <c r="F10640">
        <v>0</v>
      </c>
      <c r="G10640">
        <v>-8274</v>
      </c>
    </row>
    <row r="10641" spans="1:7">
      <c r="A10641" t="s">
        <v>131</v>
      </c>
      <c r="B10641">
        <v>20250713</v>
      </c>
      <c r="C10641">
        <v>490114</v>
      </c>
      <c r="D10641" t="s">
        <v>6190</v>
      </c>
      <c r="E10641" t="s">
        <v>8358</v>
      </c>
      <c r="F10641">
        <v>0</v>
      </c>
      <c r="G10641">
        <v>-17692647</v>
      </c>
    </row>
    <row r="10642" spans="1:7">
      <c r="A10642" t="s">
        <v>131</v>
      </c>
      <c r="B10642">
        <v>20250714</v>
      </c>
      <c r="C10642">
        <v>490114</v>
      </c>
      <c r="D10642" t="s">
        <v>6190</v>
      </c>
      <c r="E10642" t="s">
        <v>1184</v>
      </c>
      <c r="F10642">
        <v>0</v>
      </c>
      <c r="G10642">
        <v>-339153</v>
      </c>
    </row>
    <row r="10643" spans="1:7">
      <c r="A10643" t="s">
        <v>131</v>
      </c>
      <c r="B10643">
        <v>20250714</v>
      </c>
      <c r="C10643">
        <v>490114</v>
      </c>
      <c r="D10643" t="s">
        <v>6190</v>
      </c>
      <c r="E10643" t="s">
        <v>1581</v>
      </c>
      <c r="F10643">
        <v>99</v>
      </c>
      <c r="G10643">
        <v>-22073282</v>
      </c>
    </row>
    <row r="10644" spans="1:7">
      <c r="A10644" t="s">
        <v>131</v>
      </c>
      <c r="B10644">
        <v>20250714</v>
      </c>
      <c r="C10644">
        <v>490114</v>
      </c>
      <c r="D10644" t="s">
        <v>6190</v>
      </c>
      <c r="E10644" t="s">
        <v>1085</v>
      </c>
      <c r="F10644">
        <v>0</v>
      </c>
      <c r="G10644">
        <v>-2340216</v>
      </c>
    </row>
    <row r="10645" spans="1:7">
      <c r="A10645" t="s">
        <v>131</v>
      </c>
      <c r="B10645">
        <v>20250714</v>
      </c>
      <c r="C10645">
        <v>490114</v>
      </c>
      <c r="D10645" t="s">
        <v>6190</v>
      </c>
      <c r="E10645" t="s">
        <v>1194</v>
      </c>
      <c r="F10645">
        <v>0</v>
      </c>
      <c r="G10645">
        <v>-57962161</v>
      </c>
    </row>
    <row r="10646" spans="1:7">
      <c r="A10646" t="s">
        <v>131</v>
      </c>
      <c r="B10646">
        <v>20250714</v>
      </c>
      <c r="C10646">
        <v>490114</v>
      </c>
      <c r="D10646" t="s">
        <v>6190</v>
      </c>
      <c r="E10646" t="s">
        <v>1181</v>
      </c>
      <c r="F10646">
        <v>68</v>
      </c>
      <c r="G10646">
        <v>8913365</v>
      </c>
    </row>
    <row r="10647" spans="1:7">
      <c r="A10647" t="s">
        <v>131</v>
      </c>
      <c r="B10647">
        <v>20250714</v>
      </c>
      <c r="C10647">
        <v>490114</v>
      </c>
      <c r="D10647" t="s">
        <v>6190</v>
      </c>
      <c r="E10647" t="s">
        <v>1084</v>
      </c>
      <c r="F10647">
        <v>77</v>
      </c>
      <c r="G10647">
        <v>12594971</v>
      </c>
    </row>
    <row r="10648" spans="1:7">
      <c r="A10648" t="s">
        <v>131</v>
      </c>
      <c r="B10648">
        <v>20250714</v>
      </c>
      <c r="C10648">
        <v>490114</v>
      </c>
      <c r="D10648" t="s">
        <v>6190</v>
      </c>
      <c r="E10648" t="s">
        <v>1035</v>
      </c>
      <c r="F10648">
        <v>761</v>
      </c>
      <c r="G10648">
        <v>11003632</v>
      </c>
    </row>
    <row r="10649" spans="1:7">
      <c r="A10649" t="s">
        <v>131</v>
      </c>
      <c r="B10649">
        <v>20250714</v>
      </c>
      <c r="C10649">
        <v>490114</v>
      </c>
      <c r="D10649" t="s">
        <v>6190</v>
      </c>
      <c r="E10649" t="s">
        <v>1066</v>
      </c>
      <c r="F10649">
        <v>131</v>
      </c>
      <c r="G10649">
        <v>10635639</v>
      </c>
    </row>
    <row r="10650" spans="1:7">
      <c r="A10650" t="s">
        <v>131</v>
      </c>
      <c r="B10650">
        <v>20250714</v>
      </c>
      <c r="C10650">
        <v>490114</v>
      </c>
      <c r="D10650" t="s">
        <v>6190</v>
      </c>
      <c r="E10650" t="s">
        <v>1064</v>
      </c>
      <c r="F10650">
        <v>0</v>
      </c>
      <c r="G10650">
        <v>-771297</v>
      </c>
    </row>
    <row r="10651" spans="1:7">
      <c r="A10651" t="s">
        <v>131</v>
      </c>
      <c r="B10651">
        <v>20250714</v>
      </c>
      <c r="C10651">
        <v>490114</v>
      </c>
      <c r="D10651" t="s">
        <v>6190</v>
      </c>
      <c r="E10651" t="s">
        <v>1092</v>
      </c>
      <c r="F10651">
        <v>0</v>
      </c>
      <c r="G10651">
        <v>-17321971</v>
      </c>
    </row>
    <row r="10652" spans="1:7">
      <c r="A10652" t="s">
        <v>131</v>
      </c>
      <c r="B10652">
        <v>20250714</v>
      </c>
      <c r="C10652">
        <v>490114</v>
      </c>
      <c r="D10652" t="s">
        <v>6190</v>
      </c>
      <c r="E10652" t="s">
        <v>9048</v>
      </c>
      <c r="F10652">
        <v>54</v>
      </c>
      <c r="G10652">
        <v>2186058</v>
      </c>
    </row>
    <row r="10653" spans="1:7">
      <c r="A10653" t="s">
        <v>131</v>
      </c>
      <c r="B10653">
        <v>20250714</v>
      </c>
      <c r="C10653">
        <v>490114</v>
      </c>
      <c r="D10653" t="s">
        <v>6190</v>
      </c>
      <c r="E10653" t="s">
        <v>8342</v>
      </c>
      <c r="F10653">
        <v>131</v>
      </c>
      <c r="G10653">
        <v>49648156</v>
      </c>
    </row>
    <row r="10654" spans="1:7">
      <c r="A10654" t="s">
        <v>131</v>
      </c>
      <c r="B10654">
        <v>20250714</v>
      </c>
      <c r="C10654">
        <v>490114</v>
      </c>
      <c r="D10654" t="s">
        <v>6190</v>
      </c>
      <c r="E10654" t="s">
        <v>1124</v>
      </c>
      <c r="F10654">
        <v>18</v>
      </c>
      <c r="G10654">
        <v>-143204</v>
      </c>
    </row>
    <row r="10655" spans="1:7">
      <c r="A10655" t="s">
        <v>131</v>
      </c>
      <c r="B10655">
        <v>20250714</v>
      </c>
      <c r="C10655">
        <v>490114</v>
      </c>
      <c r="D10655" t="s">
        <v>6190</v>
      </c>
      <c r="E10655" t="s">
        <v>1186</v>
      </c>
      <c r="F10655">
        <v>213</v>
      </c>
      <c r="G10655">
        <v>24341545</v>
      </c>
    </row>
    <row r="10656" spans="1:7">
      <c r="A10656" t="s">
        <v>131</v>
      </c>
      <c r="B10656">
        <v>20250714</v>
      </c>
      <c r="C10656">
        <v>490114</v>
      </c>
      <c r="D10656" t="s">
        <v>6190</v>
      </c>
      <c r="E10656" t="s">
        <v>1582</v>
      </c>
      <c r="F10656">
        <v>213</v>
      </c>
      <c r="G10656">
        <v>-426146</v>
      </c>
    </row>
    <row r="10657" spans="1:7">
      <c r="A10657" t="s">
        <v>131</v>
      </c>
      <c r="B10657">
        <v>20250714</v>
      </c>
      <c r="C10657">
        <v>490114</v>
      </c>
      <c r="D10657" t="s">
        <v>6190</v>
      </c>
      <c r="E10657" t="s">
        <v>8333</v>
      </c>
      <c r="F10657">
        <v>4</v>
      </c>
      <c r="G10657">
        <v>-2165</v>
      </c>
    </row>
    <row r="10658" spans="1:7">
      <c r="A10658" t="s">
        <v>131</v>
      </c>
      <c r="B10658">
        <v>20250714</v>
      </c>
      <c r="C10658">
        <v>490114</v>
      </c>
      <c r="D10658" t="s">
        <v>6190</v>
      </c>
      <c r="E10658" t="s">
        <v>1583</v>
      </c>
      <c r="F10658">
        <v>4</v>
      </c>
      <c r="G10658">
        <v>-218083</v>
      </c>
    </row>
    <row r="10659" spans="1:7">
      <c r="A10659" t="s">
        <v>131</v>
      </c>
      <c r="B10659">
        <v>20250714</v>
      </c>
      <c r="C10659">
        <v>490114</v>
      </c>
      <c r="D10659" t="s">
        <v>6190</v>
      </c>
      <c r="E10659" t="s">
        <v>1207</v>
      </c>
      <c r="F10659">
        <v>0</v>
      </c>
      <c r="G10659">
        <v>-8274</v>
      </c>
    </row>
    <row r="10660" spans="1:7">
      <c r="A10660" t="s">
        <v>131</v>
      </c>
      <c r="B10660">
        <v>20250714</v>
      </c>
      <c r="C10660">
        <v>490114</v>
      </c>
      <c r="D10660" t="s">
        <v>6190</v>
      </c>
      <c r="E10660" t="s">
        <v>8358</v>
      </c>
      <c r="F10660">
        <v>0</v>
      </c>
      <c r="G10660">
        <v>-17692647</v>
      </c>
    </row>
    <row r="10661" spans="1:7">
      <c r="A10661" t="s">
        <v>131</v>
      </c>
      <c r="B10661">
        <v>20250715</v>
      </c>
      <c r="C10661">
        <v>490114</v>
      </c>
      <c r="D10661" t="s">
        <v>6190</v>
      </c>
      <c r="E10661" t="s">
        <v>1184</v>
      </c>
      <c r="F10661">
        <v>0</v>
      </c>
      <c r="G10661">
        <v>-339153</v>
      </c>
    </row>
    <row r="10662" spans="1:7">
      <c r="A10662" t="s">
        <v>131</v>
      </c>
      <c r="B10662">
        <v>20250715</v>
      </c>
      <c r="C10662">
        <v>490114</v>
      </c>
      <c r="D10662" t="s">
        <v>6190</v>
      </c>
      <c r="E10662" t="s">
        <v>1581</v>
      </c>
      <c r="F10662">
        <v>100</v>
      </c>
      <c r="G10662">
        <v>-22073182</v>
      </c>
    </row>
    <row r="10663" spans="1:7">
      <c r="A10663" t="s">
        <v>131</v>
      </c>
      <c r="B10663">
        <v>20250715</v>
      </c>
      <c r="C10663">
        <v>490114</v>
      </c>
      <c r="D10663" t="s">
        <v>6190</v>
      </c>
      <c r="E10663" t="s">
        <v>1085</v>
      </c>
      <c r="F10663">
        <v>0</v>
      </c>
      <c r="G10663">
        <v>-2340216</v>
      </c>
    </row>
    <row r="10664" spans="1:7">
      <c r="A10664" t="s">
        <v>131</v>
      </c>
      <c r="B10664">
        <v>20250715</v>
      </c>
      <c r="C10664">
        <v>490114</v>
      </c>
      <c r="D10664" t="s">
        <v>6190</v>
      </c>
      <c r="E10664" t="s">
        <v>1194</v>
      </c>
      <c r="F10664">
        <v>0</v>
      </c>
      <c r="G10664">
        <v>-57962161</v>
      </c>
    </row>
    <row r="10665" spans="1:7">
      <c r="A10665" t="s">
        <v>131</v>
      </c>
      <c r="B10665">
        <v>20250715</v>
      </c>
      <c r="C10665">
        <v>490114</v>
      </c>
      <c r="D10665" t="s">
        <v>6190</v>
      </c>
      <c r="E10665" t="s">
        <v>1181</v>
      </c>
      <c r="F10665">
        <v>68</v>
      </c>
      <c r="G10665">
        <v>8913433</v>
      </c>
    </row>
    <row r="10666" spans="1:7">
      <c r="A10666" t="s">
        <v>131</v>
      </c>
      <c r="B10666">
        <v>20250715</v>
      </c>
      <c r="C10666">
        <v>490114</v>
      </c>
      <c r="D10666" t="s">
        <v>6190</v>
      </c>
      <c r="E10666" t="s">
        <v>1084</v>
      </c>
      <c r="F10666">
        <v>78</v>
      </c>
      <c r="G10666">
        <v>12595049</v>
      </c>
    </row>
    <row r="10667" spans="1:7">
      <c r="A10667" t="s">
        <v>131</v>
      </c>
      <c r="B10667">
        <v>20250715</v>
      </c>
      <c r="C10667">
        <v>490114</v>
      </c>
      <c r="D10667" t="s">
        <v>6190</v>
      </c>
      <c r="E10667" t="s">
        <v>1035</v>
      </c>
      <c r="F10667">
        <v>772</v>
      </c>
      <c r="G10667">
        <v>11004404</v>
      </c>
    </row>
    <row r="10668" spans="1:7">
      <c r="A10668" t="s">
        <v>131</v>
      </c>
      <c r="B10668">
        <v>20250715</v>
      </c>
      <c r="C10668">
        <v>490114</v>
      </c>
      <c r="D10668" t="s">
        <v>6190</v>
      </c>
      <c r="E10668" t="s">
        <v>1066</v>
      </c>
      <c r="F10668">
        <v>133</v>
      </c>
      <c r="G10668">
        <v>10635772</v>
      </c>
    </row>
    <row r="10669" spans="1:7">
      <c r="A10669" t="s">
        <v>131</v>
      </c>
      <c r="B10669">
        <v>20250715</v>
      </c>
      <c r="C10669">
        <v>490114</v>
      </c>
      <c r="D10669" t="s">
        <v>6190</v>
      </c>
      <c r="E10669" t="s">
        <v>1064</v>
      </c>
      <c r="F10669">
        <v>0</v>
      </c>
      <c r="G10669">
        <v>-771297</v>
      </c>
    </row>
    <row r="10670" spans="1:7">
      <c r="A10670" t="s">
        <v>131</v>
      </c>
      <c r="B10670">
        <v>20250715</v>
      </c>
      <c r="C10670">
        <v>490114</v>
      </c>
      <c r="D10670" t="s">
        <v>6190</v>
      </c>
      <c r="E10670" t="s">
        <v>1092</v>
      </c>
      <c r="F10670">
        <v>0</v>
      </c>
      <c r="G10670">
        <v>-17321971</v>
      </c>
    </row>
    <row r="10671" spans="1:7">
      <c r="A10671" t="s">
        <v>131</v>
      </c>
      <c r="B10671">
        <v>20250715</v>
      </c>
      <c r="C10671">
        <v>490114</v>
      </c>
      <c r="D10671" t="s">
        <v>6190</v>
      </c>
      <c r="E10671" t="s">
        <v>9048</v>
      </c>
      <c r="F10671">
        <v>55</v>
      </c>
      <c r="G10671">
        <v>2186113</v>
      </c>
    </row>
    <row r="10672" spans="1:7">
      <c r="A10672" t="s">
        <v>131</v>
      </c>
      <c r="B10672">
        <v>20250715</v>
      </c>
      <c r="C10672">
        <v>490114</v>
      </c>
      <c r="D10672" t="s">
        <v>6190</v>
      </c>
      <c r="E10672" t="s">
        <v>8342</v>
      </c>
      <c r="F10672">
        <v>133</v>
      </c>
      <c r="G10672">
        <v>49648289</v>
      </c>
    </row>
    <row r="10673" spans="1:7">
      <c r="A10673" t="s">
        <v>131</v>
      </c>
      <c r="B10673">
        <v>20250715</v>
      </c>
      <c r="C10673">
        <v>490114</v>
      </c>
      <c r="D10673" t="s">
        <v>6190</v>
      </c>
      <c r="E10673" t="s">
        <v>1124</v>
      </c>
      <c r="F10673">
        <v>18</v>
      </c>
      <c r="G10673">
        <v>-143186</v>
      </c>
    </row>
    <row r="10674" spans="1:7">
      <c r="A10674" t="s">
        <v>131</v>
      </c>
      <c r="B10674">
        <v>20250715</v>
      </c>
      <c r="C10674">
        <v>490114</v>
      </c>
      <c r="D10674" t="s">
        <v>6190</v>
      </c>
      <c r="E10674" t="s">
        <v>1186</v>
      </c>
      <c r="F10674">
        <v>215</v>
      </c>
      <c r="G10674">
        <v>24341760</v>
      </c>
    </row>
    <row r="10675" spans="1:7">
      <c r="A10675" t="s">
        <v>131</v>
      </c>
      <c r="B10675">
        <v>20250715</v>
      </c>
      <c r="C10675">
        <v>490114</v>
      </c>
      <c r="D10675" t="s">
        <v>6190</v>
      </c>
      <c r="E10675" t="s">
        <v>1582</v>
      </c>
      <c r="F10675">
        <v>215</v>
      </c>
      <c r="G10675">
        <v>-425931</v>
      </c>
    </row>
    <row r="10676" spans="1:7">
      <c r="A10676" t="s">
        <v>131</v>
      </c>
      <c r="B10676">
        <v>20250715</v>
      </c>
      <c r="C10676">
        <v>490114</v>
      </c>
      <c r="D10676" t="s">
        <v>6190</v>
      </c>
      <c r="E10676" t="s">
        <v>8333</v>
      </c>
      <c r="F10676">
        <v>4</v>
      </c>
      <c r="G10676">
        <v>-2161</v>
      </c>
    </row>
    <row r="10677" spans="1:7">
      <c r="A10677" t="s">
        <v>131</v>
      </c>
      <c r="B10677">
        <v>20250715</v>
      </c>
      <c r="C10677">
        <v>490114</v>
      </c>
      <c r="D10677" t="s">
        <v>6190</v>
      </c>
      <c r="E10677" t="s">
        <v>1583</v>
      </c>
      <c r="F10677">
        <v>4</v>
      </c>
      <c r="G10677">
        <v>-218079</v>
      </c>
    </row>
    <row r="10678" spans="1:7">
      <c r="A10678" t="s">
        <v>131</v>
      </c>
      <c r="B10678">
        <v>20250715</v>
      </c>
      <c r="C10678">
        <v>490114</v>
      </c>
      <c r="D10678" t="s">
        <v>6190</v>
      </c>
      <c r="E10678" t="s">
        <v>1207</v>
      </c>
      <c r="F10678">
        <v>0</v>
      </c>
      <c r="G10678">
        <v>-8274</v>
      </c>
    </row>
    <row r="10679" spans="1:7">
      <c r="A10679" t="s">
        <v>131</v>
      </c>
      <c r="B10679">
        <v>20250715</v>
      </c>
      <c r="C10679">
        <v>490114</v>
      </c>
      <c r="D10679" t="s">
        <v>6190</v>
      </c>
      <c r="E10679" t="s">
        <v>8358</v>
      </c>
      <c r="F10679">
        <v>0</v>
      </c>
      <c r="G10679">
        <v>-17692647</v>
      </c>
    </row>
    <row r="10680" spans="1:7">
      <c r="A10680" t="s">
        <v>131</v>
      </c>
      <c r="B10680">
        <v>20250716</v>
      </c>
      <c r="C10680">
        <v>490114</v>
      </c>
      <c r="D10680" t="s">
        <v>6190</v>
      </c>
      <c r="E10680" t="s">
        <v>1184</v>
      </c>
      <c r="F10680">
        <v>0</v>
      </c>
      <c r="G10680">
        <v>-339153</v>
      </c>
    </row>
    <row r="10681" spans="1:7">
      <c r="A10681" t="s">
        <v>131</v>
      </c>
      <c r="B10681">
        <v>20250716</v>
      </c>
      <c r="C10681">
        <v>490114</v>
      </c>
      <c r="D10681" t="s">
        <v>6190</v>
      </c>
      <c r="E10681" t="s">
        <v>1581</v>
      </c>
      <c r="F10681">
        <v>95</v>
      </c>
      <c r="G10681">
        <v>-22073087</v>
      </c>
    </row>
    <row r="10682" spans="1:7">
      <c r="A10682" t="s">
        <v>131</v>
      </c>
      <c r="B10682">
        <v>20250716</v>
      </c>
      <c r="C10682">
        <v>490114</v>
      </c>
      <c r="D10682" t="s">
        <v>6190</v>
      </c>
      <c r="E10682" t="s">
        <v>1085</v>
      </c>
      <c r="F10682">
        <v>0</v>
      </c>
      <c r="G10682">
        <v>-2340216</v>
      </c>
    </row>
    <row r="10683" spans="1:7">
      <c r="A10683" t="s">
        <v>131</v>
      </c>
      <c r="B10683">
        <v>20250716</v>
      </c>
      <c r="C10683">
        <v>490114</v>
      </c>
      <c r="D10683" t="s">
        <v>6190</v>
      </c>
      <c r="E10683" t="s">
        <v>1194</v>
      </c>
      <c r="F10683">
        <v>0</v>
      </c>
      <c r="G10683">
        <v>-57962161</v>
      </c>
    </row>
    <row r="10684" spans="1:7">
      <c r="A10684" t="s">
        <v>131</v>
      </c>
      <c r="B10684">
        <v>20250716</v>
      </c>
      <c r="C10684">
        <v>490114</v>
      </c>
      <c r="D10684" t="s">
        <v>6190</v>
      </c>
      <c r="E10684" t="s">
        <v>1181</v>
      </c>
      <c r="F10684">
        <v>64</v>
      </c>
      <c r="G10684">
        <v>8913497</v>
      </c>
    </row>
    <row r="10685" spans="1:7">
      <c r="A10685" t="s">
        <v>131</v>
      </c>
      <c r="B10685">
        <v>20250716</v>
      </c>
      <c r="C10685">
        <v>490114</v>
      </c>
      <c r="D10685" t="s">
        <v>6190</v>
      </c>
      <c r="E10685" t="s">
        <v>1084</v>
      </c>
      <c r="F10685">
        <v>73</v>
      </c>
      <c r="G10685">
        <v>12595122</v>
      </c>
    </row>
    <row r="10686" spans="1:7">
      <c r="A10686" t="s">
        <v>131</v>
      </c>
      <c r="B10686">
        <v>20250716</v>
      </c>
      <c r="C10686">
        <v>490114</v>
      </c>
      <c r="D10686" t="s">
        <v>6190</v>
      </c>
      <c r="E10686" t="s">
        <v>1035</v>
      </c>
      <c r="F10686">
        <v>728</v>
      </c>
      <c r="G10686">
        <v>11005132</v>
      </c>
    </row>
    <row r="10687" spans="1:7">
      <c r="A10687" t="s">
        <v>131</v>
      </c>
      <c r="B10687">
        <v>20250716</v>
      </c>
      <c r="C10687">
        <v>490114</v>
      </c>
      <c r="D10687" t="s">
        <v>6190</v>
      </c>
      <c r="E10687" t="s">
        <v>1066</v>
      </c>
      <c r="F10687">
        <v>125</v>
      </c>
      <c r="G10687">
        <v>10635897</v>
      </c>
    </row>
    <row r="10688" spans="1:7">
      <c r="A10688" t="s">
        <v>131</v>
      </c>
      <c r="B10688">
        <v>20250716</v>
      </c>
      <c r="C10688">
        <v>490114</v>
      </c>
      <c r="D10688" t="s">
        <v>6190</v>
      </c>
      <c r="E10688" t="s">
        <v>1064</v>
      </c>
      <c r="F10688">
        <v>0</v>
      </c>
      <c r="G10688">
        <v>-771297</v>
      </c>
    </row>
    <row r="10689" spans="1:7">
      <c r="A10689" t="s">
        <v>131</v>
      </c>
      <c r="B10689">
        <v>20250716</v>
      </c>
      <c r="C10689">
        <v>490114</v>
      </c>
      <c r="D10689" t="s">
        <v>6190</v>
      </c>
      <c r="E10689" t="s">
        <v>1092</v>
      </c>
      <c r="F10689">
        <v>0</v>
      </c>
      <c r="G10689">
        <v>-17321971</v>
      </c>
    </row>
    <row r="10690" spans="1:7">
      <c r="A10690" t="s">
        <v>131</v>
      </c>
      <c r="B10690">
        <v>20250716</v>
      </c>
      <c r="C10690">
        <v>490114</v>
      </c>
      <c r="D10690" t="s">
        <v>6190</v>
      </c>
      <c r="E10690" t="s">
        <v>9048</v>
      </c>
      <c r="F10690">
        <v>51</v>
      </c>
      <c r="G10690">
        <v>2186164</v>
      </c>
    </row>
    <row r="10691" spans="1:7">
      <c r="A10691" t="s">
        <v>131</v>
      </c>
      <c r="B10691">
        <v>20250716</v>
      </c>
      <c r="C10691">
        <v>490114</v>
      </c>
      <c r="D10691" t="s">
        <v>6190</v>
      </c>
      <c r="E10691" t="s">
        <v>8342</v>
      </c>
      <c r="F10691">
        <v>125</v>
      </c>
      <c r="G10691">
        <v>49648414</v>
      </c>
    </row>
    <row r="10692" spans="1:7">
      <c r="A10692" t="s">
        <v>131</v>
      </c>
      <c r="B10692">
        <v>20250716</v>
      </c>
      <c r="C10692">
        <v>490114</v>
      </c>
      <c r="D10692" t="s">
        <v>6190</v>
      </c>
      <c r="E10692" t="s">
        <v>1124</v>
      </c>
      <c r="F10692">
        <v>17</v>
      </c>
      <c r="G10692">
        <v>-143169</v>
      </c>
    </row>
    <row r="10693" spans="1:7">
      <c r="A10693" t="s">
        <v>131</v>
      </c>
      <c r="B10693">
        <v>20250716</v>
      </c>
      <c r="C10693">
        <v>490114</v>
      </c>
      <c r="D10693" t="s">
        <v>6190</v>
      </c>
      <c r="E10693" t="s">
        <v>1186</v>
      </c>
      <c r="F10693">
        <v>203</v>
      </c>
      <c r="G10693">
        <v>24341963</v>
      </c>
    </row>
    <row r="10694" spans="1:7">
      <c r="A10694" t="s">
        <v>131</v>
      </c>
      <c r="B10694">
        <v>20250716</v>
      </c>
      <c r="C10694">
        <v>490114</v>
      </c>
      <c r="D10694" t="s">
        <v>6190</v>
      </c>
      <c r="E10694" t="s">
        <v>1582</v>
      </c>
      <c r="F10694">
        <v>203</v>
      </c>
      <c r="G10694">
        <v>-425728</v>
      </c>
    </row>
    <row r="10695" spans="1:7">
      <c r="A10695" t="s">
        <v>131</v>
      </c>
      <c r="B10695">
        <v>20250716</v>
      </c>
      <c r="C10695">
        <v>490114</v>
      </c>
      <c r="D10695" t="s">
        <v>6190</v>
      </c>
      <c r="E10695" t="s">
        <v>8333</v>
      </c>
      <c r="F10695">
        <v>4</v>
      </c>
      <c r="G10695">
        <v>-2157</v>
      </c>
    </row>
    <row r="10696" spans="1:7">
      <c r="A10696" t="s">
        <v>131</v>
      </c>
      <c r="B10696">
        <v>20250716</v>
      </c>
      <c r="C10696">
        <v>490114</v>
      </c>
      <c r="D10696" t="s">
        <v>6190</v>
      </c>
      <c r="E10696" t="s">
        <v>1583</v>
      </c>
      <c r="F10696">
        <v>4</v>
      </c>
      <c r="G10696">
        <v>-218075</v>
      </c>
    </row>
    <row r="10697" spans="1:7">
      <c r="A10697" t="s">
        <v>131</v>
      </c>
      <c r="B10697">
        <v>20250716</v>
      </c>
      <c r="C10697">
        <v>490114</v>
      </c>
      <c r="D10697" t="s">
        <v>6190</v>
      </c>
      <c r="E10697" t="s">
        <v>1207</v>
      </c>
      <c r="F10697">
        <v>0</v>
      </c>
      <c r="G10697">
        <v>-8274</v>
      </c>
    </row>
    <row r="10698" spans="1:7">
      <c r="A10698" t="s">
        <v>131</v>
      </c>
      <c r="B10698">
        <v>20250716</v>
      </c>
      <c r="C10698">
        <v>490114</v>
      </c>
      <c r="D10698" t="s">
        <v>6190</v>
      </c>
      <c r="E10698" t="s">
        <v>8358</v>
      </c>
      <c r="F10698">
        <v>0</v>
      </c>
      <c r="G10698">
        <v>-17692647</v>
      </c>
    </row>
    <row r="10699" spans="1:7">
      <c r="A10699" t="s">
        <v>131</v>
      </c>
      <c r="B10699">
        <v>20250717</v>
      </c>
      <c r="C10699">
        <v>490114</v>
      </c>
      <c r="D10699" t="s">
        <v>6190</v>
      </c>
      <c r="E10699" t="s">
        <v>1184</v>
      </c>
      <c r="F10699">
        <v>0</v>
      </c>
      <c r="G10699">
        <v>-339153</v>
      </c>
    </row>
    <row r="10700" spans="1:7">
      <c r="A10700" t="s">
        <v>131</v>
      </c>
      <c r="B10700">
        <v>20250717</v>
      </c>
      <c r="C10700">
        <v>490114</v>
      </c>
      <c r="D10700" t="s">
        <v>6190</v>
      </c>
      <c r="E10700" t="s">
        <v>1581</v>
      </c>
      <c r="F10700">
        <v>99</v>
      </c>
      <c r="G10700">
        <v>-22072988</v>
      </c>
    </row>
    <row r="10701" spans="1:7">
      <c r="A10701" t="s">
        <v>131</v>
      </c>
      <c r="B10701">
        <v>20250717</v>
      </c>
      <c r="C10701">
        <v>490114</v>
      </c>
      <c r="D10701" t="s">
        <v>6190</v>
      </c>
      <c r="E10701" t="s">
        <v>1085</v>
      </c>
      <c r="F10701">
        <v>0</v>
      </c>
      <c r="G10701">
        <v>-2340216</v>
      </c>
    </row>
    <row r="10702" spans="1:7">
      <c r="A10702" t="s">
        <v>131</v>
      </c>
      <c r="B10702">
        <v>20250717</v>
      </c>
      <c r="C10702">
        <v>490114</v>
      </c>
      <c r="D10702" t="s">
        <v>6190</v>
      </c>
      <c r="E10702" t="s">
        <v>1194</v>
      </c>
      <c r="F10702">
        <v>0</v>
      </c>
      <c r="G10702">
        <v>-57962161</v>
      </c>
    </row>
    <row r="10703" spans="1:7">
      <c r="A10703" t="s">
        <v>131</v>
      </c>
      <c r="B10703">
        <v>20250717</v>
      </c>
      <c r="C10703">
        <v>490114</v>
      </c>
      <c r="D10703" t="s">
        <v>6190</v>
      </c>
      <c r="E10703" t="s">
        <v>1181</v>
      </c>
      <c r="F10703">
        <v>67</v>
      </c>
      <c r="G10703">
        <v>8913564</v>
      </c>
    </row>
    <row r="10704" spans="1:7">
      <c r="A10704" t="s">
        <v>131</v>
      </c>
      <c r="B10704">
        <v>20250717</v>
      </c>
      <c r="C10704">
        <v>490114</v>
      </c>
      <c r="D10704" t="s">
        <v>6190</v>
      </c>
      <c r="E10704" t="s">
        <v>1084</v>
      </c>
      <c r="F10704">
        <v>76</v>
      </c>
      <c r="G10704">
        <v>12595198</v>
      </c>
    </row>
    <row r="10705" spans="1:7">
      <c r="A10705" t="s">
        <v>131</v>
      </c>
      <c r="B10705">
        <v>20250717</v>
      </c>
      <c r="C10705">
        <v>490114</v>
      </c>
      <c r="D10705" t="s">
        <v>6190</v>
      </c>
      <c r="E10705" t="s">
        <v>1035</v>
      </c>
      <c r="F10705">
        <v>763</v>
      </c>
      <c r="G10705">
        <v>11005895</v>
      </c>
    </row>
    <row r="10706" spans="1:7">
      <c r="A10706" t="s">
        <v>131</v>
      </c>
      <c r="B10706">
        <v>20250717</v>
      </c>
      <c r="C10706">
        <v>490114</v>
      </c>
      <c r="D10706" t="s">
        <v>6190</v>
      </c>
      <c r="E10706" t="s">
        <v>1066</v>
      </c>
      <c r="F10706">
        <v>130</v>
      </c>
      <c r="G10706">
        <v>10636027</v>
      </c>
    </row>
    <row r="10707" spans="1:7">
      <c r="A10707" t="s">
        <v>131</v>
      </c>
      <c r="B10707">
        <v>20250717</v>
      </c>
      <c r="C10707">
        <v>490114</v>
      </c>
      <c r="D10707" t="s">
        <v>6190</v>
      </c>
      <c r="E10707" t="s">
        <v>1064</v>
      </c>
      <c r="F10707">
        <v>0</v>
      </c>
      <c r="G10707">
        <v>-771297</v>
      </c>
    </row>
    <row r="10708" spans="1:7">
      <c r="A10708" t="s">
        <v>131</v>
      </c>
      <c r="B10708">
        <v>20250717</v>
      </c>
      <c r="C10708">
        <v>490114</v>
      </c>
      <c r="D10708" t="s">
        <v>6190</v>
      </c>
      <c r="E10708" t="s">
        <v>1092</v>
      </c>
      <c r="F10708">
        <v>0</v>
      </c>
      <c r="G10708">
        <v>-17321971</v>
      </c>
    </row>
    <row r="10709" spans="1:7">
      <c r="A10709" t="s">
        <v>131</v>
      </c>
      <c r="B10709">
        <v>20250717</v>
      </c>
      <c r="C10709">
        <v>490114</v>
      </c>
      <c r="D10709" t="s">
        <v>6190</v>
      </c>
      <c r="E10709" t="s">
        <v>9048</v>
      </c>
      <c r="F10709">
        <v>54</v>
      </c>
      <c r="G10709">
        <v>2186218</v>
      </c>
    </row>
    <row r="10710" spans="1:7">
      <c r="A10710" t="s">
        <v>131</v>
      </c>
      <c r="B10710">
        <v>20250717</v>
      </c>
      <c r="C10710">
        <v>490114</v>
      </c>
      <c r="D10710" t="s">
        <v>6190</v>
      </c>
      <c r="E10710" t="s">
        <v>8342</v>
      </c>
      <c r="F10710">
        <v>130</v>
      </c>
      <c r="G10710">
        <v>49648544</v>
      </c>
    </row>
    <row r="10711" spans="1:7">
      <c r="A10711" t="s">
        <v>131</v>
      </c>
      <c r="B10711">
        <v>20250717</v>
      </c>
      <c r="C10711">
        <v>490114</v>
      </c>
      <c r="D10711" t="s">
        <v>6190</v>
      </c>
      <c r="E10711" t="s">
        <v>1124</v>
      </c>
      <c r="F10711">
        <v>18</v>
      </c>
      <c r="G10711">
        <v>-143151</v>
      </c>
    </row>
    <row r="10712" spans="1:7">
      <c r="A10712" t="s">
        <v>131</v>
      </c>
      <c r="B10712">
        <v>20250717</v>
      </c>
      <c r="C10712">
        <v>490114</v>
      </c>
      <c r="D10712" t="s">
        <v>6190</v>
      </c>
      <c r="E10712" t="s">
        <v>1186</v>
      </c>
      <c r="F10712">
        <v>211</v>
      </c>
      <c r="G10712">
        <v>24342174</v>
      </c>
    </row>
    <row r="10713" spans="1:7">
      <c r="A10713" t="s">
        <v>131</v>
      </c>
      <c r="B10713">
        <v>20250717</v>
      </c>
      <c r="C10713">
        <v>490114</v>
      </c>
      <c r="D10713" t="s">
        <v>6190</v>
      </c>
      <c r="E10713" t="s">
        <v>1582</v>
      </c>
      <c r="F10713">
        <v>211</v>
      </c>
      <c r="G10713">
        <v>-425517</v>
      </c>
    </row>
    <row r="10714" spans="1:7">
      <c r="A10714" t="s">
        <v>131</v>
      </c>
      <c r="B10714">
        <v>20250717</v>
      </c>
      <c r="C10714">
        <v>490114</v>
      </c>
      <c r="D10714" t="s">
        <v>6190</v>
      </c>
      <c r="E10714" t="s">
        <v>8333</v>
      </c>
      <c r="F10714">
        <v>4</v>
      </c>
      <c r="G10714">
        <v>-2153</v>
      </c>
    </row>
    <row r="10715" spans="1:7">
      <c r="A10715" t="s">
        <v>131</v>
      </c>
      <c r="B10715">
        <v>20250717</v>
      </c>
      <c r="C10715">
        <v>490114</v>
      </c>
      <c r="D10715" t="s">
        <v>6190</v>
      </c>
      <c r="E10715" t="s">
        <v>1583</v>
      </c>
      <c r="F10715">
        <v>4</v>
      </c>
      <c r="G10715">
        <v>-218071</v>
      </c>
    </row>
    <row r="10716" spans="1:7">
      <c r="A10716" t="s">
        <v>131</v>
      </c>
      <c r="B10716">
        <v>20250717</v>
      </c>
      <c r="C10716">
        <v>490114</v>
      </c>
      <c r="D10716" t="s">
        <v>6190</v>
      </c>
      <c r="E10716" t="s">
        <v>1207</v>
      </c>
      <c r="F10716">
        <v>0</v>
      </c>
      <c r="G10716">
        <v>-8274</v>
      </c>
    </row>
    <row r="10717" spans="1:7">
      <c r="A10717" t="s">
        <v>131</v>
      </c>
      <c r="B10717">
        <v>20250717</v>
      </c>
      <c r="C10717">
        <v>490114</v>
      </c>
      <c r="D10717" t="s">
        <v>6190</v>
      </c>
      <c r="E10717" t="s">
        <v>8358</v>
      </c>
      <c r="F10717">
        <v>0</v>
      </c>
      <c r="G10717">
        <v>-17692647</v>
      </c>
    </row>
    <row r="10718" spans="1:7">
      <c r="A10718" t="s">
        <v>131</v>
      </c>
      <c r="B10718">
        <v>20250718</v>
      </c>
      <c r="C10718">
        <v>490114</v>
      </c>
      <c r="D10718" t="s">
        <v>6190</v>
      </c>
      <c r="E10718" t="s">
        <v>1184</v>
      </c>
      <c r="F10718">
        <v>0</v>
      </c>
      <c r="G10718">
        <v>-339153</v>
      </c>
    </row>
    <row r="10719" spans="1:7">
      <c r="A10719" t="s">
        <v>131</v>
      </c>
      <c r="B10719">
        <v>20250718</v>
      </c>
      <c r="C10719">
        <v>490114</v>
      </c>
      <c r="D10719" t="s">
        <v>6190</v>
      </c>
      <c r="E10719" t="s">
        <v>1581</v>
      </c>
      <c r="F10719">
        <v>99</v>
      </c>
      <c r="G10719">
        <v>-22072889</v>
      </c>
    </row>
    <row r="10720" spans="1:7">
      <c r="A10720" t="s">
        <v>131</v>
      </c>
      <c r="B10720">
        <v>20250718</v>
      </c>
      <c r="C10720">
        <v>490114</v>
      </c>
      <c r="D10720" t="s">
        <v>6190</v>
      </c>
      <c r="E10720" t="s">
        <v>1085</v>
      </c>
      <c r="F10720">
        <v>0</v>
      </c>
      <c r="G10720">
        <v>-2340216</v>
      </c>
    </row>
    <row r="10721" spans="1:7">
      <c r="A10721" t="s">
        <v>131</v>
      </c>
      <c r="B10721">
        <v>20250718</v>
      </c>
      <c r="C10721">
        <v>490114</v>
      </c>
      <c r="D10721" t="s">
        <v>6190</v>
      </c>
      <c r="E10721" t="s">
        <v>1194</v>
      </c>
      <c r="F10721">
        <v>0</v>
      </c>
      <c r="G10721">
        <v>-57962161</v>
      </c>
    </row>
    <row r="10722" spans="1:7">
      <c r="A10722" t="s">
        <v>131</v>
      </c>
      <c r="B10722">
        <v>20250718</v>
      </c>
      <c r="C10722">
        <v>490114</v>
      </c>
      <c r="D10722" t="s">
        <v>6190</v>
      </c>
      <c r="E10722" t="s">
        <v>1181</v>
      </c>
      <c r="F10722">
        <v>67</v>
      </c>
      <c r="G10722">
        <v>8913631</v>
      </c>
    </row>
    <row r="10723" spans="1:7">
      <c r="A10723" t="s">
        <v>131</v>
      </c>
      <c r="B10723">
        <v>20250718</v>
      </c>
      <c r="C10723">
        <v>490114</v>
      </c>
      <c r="D10723" t="s">
        <v>6190</v>
      </c>
      <c r="E10723" t="s">
        <v>1084</v>
      </c>
      <c r="F10723">
        <v>76</v>
      </c>
      <c r="G10723">
        <v>12595274</v>
      </c>
    </row>
    <row r="10724" spans="1:7">
      <c r="A10724" t="s">
        <v>131</v>
      </c>
      <c r="B10724">
        <v>20250718</v>
      </c>
      <c r="C10724">
        <v>490114</v>
      </c>
      <c r="D10724" t="s">
        <v>6190</v>
      </c>
      <c r="E10724" t="s">
        <v>1035</v>
      </c>
      <c r="F10724">
        <v>760</v>
      </c>
      <c r="G10724">
        <v>11006655</v>
      </c>
    </row>
    <row r="10725" spans="1:7">
      <c r="A10725" t="s">
        <v>131</v>
      </c>
      <c r="B10725">
        <v>20250718</v>
      </c>
      <c r="C10725">
        <v>490114</v>
      </c>
      <c r="D10725" t="s">
        <v>6190</v>
      </c>
      <c r="E10725" t="s">
        <v>1066</v>
      </c>
      <c r="F10725">
        <v>130</v>
      </c>
      <c r="G10725">
        <v>10636157</v>
      </c>
    </row>
    <row r="10726" spans="1:7">
      <c r="A10726" t="s">
        <v>131</v>
      </c>
      <c r="B10726">
        <v>20250718</v>
      </c>
      <c r="C10726">
        <v>490114</v>
      </c>
      <c r="D10726" t="s">
        <v>6190</v>
      </c>
      <c r="E10726" t="s">
        <v>1064</v>
      </c>
      <c r="F10726">
        <v>0</v>
      </c>
      <c r="G10726">
        <v>-771297</v>
      </c>
    </row>
    <row r="10727" spans="1:7">
      <c r="A10727" t="s">
        <v>131</v>
      </c>
      <c r="B10727">
        <v>20250718</v>
      </c>
      <c r="C10727">
        <v>490114</v>
      </c>
      <c r="D10727" t="s">
        <v>6190</v>
      </c>
      <c r="E10727" t="s">
        <v>1092</v>
      </c>
      <c r="F10727">
        <v>0</v>
      </c>
      <c r="G10727">
        <v>-17321971</v>
      </c>
    </row>
    <row r="10728" spans="1:7">
      <c r="A10728" t="s">
        <v>131</v>
      </c>
      <c r="B10728">
        <v>20250718</v>
      </c>
      <c r="C10728">
        <v>490114</v>
      </c>
      <c r="D10728" t="s">
        <v>6190</v>
      </c>
      <c r="E10728" t="s">
        <v>9048</v>
      </c>
      <c r="F10728">
        <v>54</v>
      </c>
      <c r="G10728">
        <v>2186272</v>
      </c>
    </row>
    <row r="10729" spans="1:7">
      <c r="A10729" t="s">
        <v>131</v>
      </c>
      <c r="B10729">
        <v>20250718</v>
      </c>
      <c r="C10729">
        <v>490114</v>
      </c>
      <c r="D10729" t="s">
        <v>6190</v>
      </c>
      <c r="E10729" t="s">
        <v>8342</v>
      </c>
      <c r="F10729">
        <v>130</v>
      </c>
      <c r="G10729">
        <v>49648674</v>
      </c>
    </row>
    <row r="10730" spans="1:7">
      <c r="A10730" t="s">
        <v>131</v>
      </c>
      <c r="B10730">
        <v>20250718</v>
      </c>
      <c r="C10730">
        <v>490114</v>
      </c>
      <c r="D10730" t="s">
        <v>6190</v>
      </c>
      <c r="E10730" t="s">
        <v>1124</v>
      </c>
      <c r="F10730">
        <v>18</v>
      </c>
      <c r="G10730">
        <v>-143133</v>
      </c>
    </row>
    <row r="10731" spans="1:7">
      <c r="A10731" t="s">
        <v>131</v>
      </c>
      <c r="B10731">
        <v>20250718</v>
      </c>
      <c r="C10731">
        <v>490114</v>
      </c>
      <c r="D10731" t="s">
        <v>6190</v>
      </c>
      <c r="E10731" t="s">
        <v>1186</v>
      </c>
      <c r="F10731">
        <v>211</v>
      </c>
      <c r="G10731">
        <v>24342385</v>
      </c>
    </row>
    <row r="10732" spans="1:7">
      <c r="A10732" t="s">
        <v>131</v>
      </c>
      <c r="B10732">
        <v>20250718</v>
      </c>
      <c r="C10732">
        <v>490114</v>
      </c>
      <c r="D10732" t="s">
        <v>6190</v>
      </c>
      <c r="E10732" t="s">
        <v>1582</v>
      </c>
      <c r="F10732">
        <v>211</v>
      </c>
      <c r="G10732">
        <v>-425306</v>
      </c>
    </row>
    <row r="10733" spans="1:7">
      <c r="A10733" t="s">
        <v>131</v>
      </c>
      <c r="B10733">
        <v>20250718</v>
      </c>
      <c r="C10733">
        <v>490114</v>
      </c>
      <c r="D10733" t="s">
        <v>6190</v>
      </c>
      <c r="E10733" t="s">
        <v>8333</v>
      </c>
      <c r="F10733">
        <v>4</v>
      </c>
      <c r="G10733">
        <v>-2149</v>
      </c>
    </row>
    <row r="10734" spans="1:7">
      <c r="A10734" t="s">
        <v>131</v>
      </c>
      <c r="B10734">
        <v>20250718</v>
      </c>
      <c r="C10734">
        <v>490114</v>
      </c>
      <c r="D10734" t="s">
        <v>6190</v>
      </c>
      <c r="E10734" t="s">
        <v>1583</v>
      </c>
      <c r="F10734">
        <v>4</v>
      </c>
      <c r="G10734">
        <v>-218067</v>
      </c>
    </row>
    <row r="10735" spans="1:7">
      <c r="A10735" t="s">
        <v>131</v>
      </c>
      <c r="B10735">
        <v>20250718</v>
      </c>
      <c r="C10735">
        <v>490114</v>
      </c>
      <c r="D10735" t="s">
        <v>6190</v>
      </c>
      <c r="E10735" t="s">
        <v>1207</v>
      </c>
      <c r="F10735">
        <v>0</v>
      </c>
      <c r="G10735">
        <v>-8274</v>
      </c>
    </row>
    <row r="10736" spans="1:7">
      <c r="A10736" t="s">
        <v>131</v>
      </c>
      <c r="B10736">
        <v>20250718</v>
      </c>
      <c r="C10736">
        <v>490114</v>
      </c>
      <c r="D10736" t="s">
        <v>6190</v>
      </c>
      <c r="E10736" t="s">
        <v>8358</v>
      </c>
      <c r="F10736">
        <v>0</v>
      </c>
      <c r="G10736">
        <v>-17692647</v>
      </c>
    </row>
    <row r="10737" spans="1:7">
      <c r="A10737" t="s">
        <v>131</v>
      </c>
      <c r="B10737">
        <v>20250719</v>
      </c>
      <c r="C10737">
        <v>490114</v>
      </c>
      <c r="D10737" t="s">
        <v>6190</v>
      </c>
      <c r="E10737" t="s">
        <v>1184</v>
      </c>
      <c r="F10737">
        <v>0</v>
      </c>
      <c r="G10737">
        <v>-339153</v>
      </c>
    </row>
    <row r="10738" spans="1:7">
      <c r="A10738" t="s">
        <v>131</v>
      </c>
      <c r="B10738">
        <v>20250719</v>
      </c>
      <c r="C10738">
        <v>490114</v>
      </c>
      <c r="D10738" t="s">
        <v>6190</v>
      </c>
      <c r="E10738" t="s">
        <v>1581</v>
      </c>
      <c r="F10738">
        <v>99</v>
      </c>
      <c r="G10738">
        <v>-22072790</v>
      </c>
    </row>
    <row r="10739" spans="1:7">
      <c r="A10739" t="s">
        <v>131</v>
      </c>
      <c r="B10739">
        <v>20250719</v>
      </c>
      <c r="C10739">
        <v>490114</v>
      </c>
      <c r="D10739" t="s">
        <v>6190</v>
      </c>
      <c r="E10739" t="s">
        <v>1085</v>
      </c>
      <c r="F10739">
        <v>0</v>
      </c>
      <c r="G10739">
        <v>-2340216</v>
      </c>
    </row>
    <row r="10740" spans="1:7">
      <c r="A10740" t="s">
        <v>131</v>
      </c>
      <c r="B10740">
        <v>20250719</v>
      </c>
      <c r="C10740">
        <v>490114</v>
      </c>
      <c r="D10740" t="s">
        <v>6190</v>
      </c>
      <c r="E10740" t="s">
        <v>1194</v>
      </c>
      <c r="F10740">
        <v>0</v>
      </c>
      <c r="G10740">
        <v>-57962161</v>
      </c>
    </row>
    <row r="10741" spans="1:7">
      <c r="A10741" t="s">
        <v>131</v>
      </c>
      <c r="B10741">
        <v>20250719</v>
      </c>
      <c r="C10741">
        <v>490114</v>
      </c>
      <c r="D10741" t="s">
        <v>6190</v>
      </c>
      <c r="E10741" t="s">
        <v>1181</v>
      </c>
      <c r="F10741">
        <v>67</v>
      </c>
      <c r="G10741">
        <v>8913698</v>
      </c>
    </row>
    <row r="10742" spans="1:7">
      <c r="A10742" t="s">
        <v>131</v>
      </c>
      <c r="B10742">
        <v>20250719</v>
      </c>
      <c r="C10742">
        <v>490114</v>
      </c>
      <c r="D10742" t="s">
        <v>6190</v>
      </c>
      <c r="E10742" t="s">
        <v>1084</v>
      </c>
      <c r="F10742">
        <v>76</v>
      </c>
      <c r="G10742">
        <v>12595350</v>
      </c>
    </row>
    <row r="10743" spans="1:7">
      <c r="A10743" t="s">
        <v>131</v>
      </c>
      <c r="B10743">
        <v>20250719</v>
      </c>
      <c r="C10743">
        <v>490114</v>
      </c>
      <c r="D10743" t="s">
        <v>6190</v>
      </c>
      <c r="E10743" t="s">
        <v>1035</v>
      </c>
      <c r="F10743">
        <v>760</v>
      </c>
      <c r="G10743">
        <v>11007415</v>
      </c>
    </row>
    <row r="10744" spans="1:7">
      <c r="A10744" t="s">
        <v>131</v>
      </c>
      <c r="B10744">
        <v>20250719</v>
      </c>
      <c r="C10744">
        <v>490114</v>
      </c>
      <c r="D10744" t="s">
        <v>6190</v>
      </c>
      <c r="E10744" t="s">
        <v>1066</v>
      </c>
      <c r="F10744">
        <v>130</v>
      </c>
      <c r="G10744">
        <v>10636287</v>
      </c>
    </row>
    <row r="10745" spans="1:7">
      <c r="A10745" t="s">
        <v>131</v>
      </c>
      <c r="B10745">
        <v>20250719</v>
      </c>
      <c r="C10745">
        <v>490114</v>
      </c>
      <c r="D10745" t="s">
        <v>6190</v>
      </c>
      <c r="E10745" t="s">
        <v>1064</v>
      </c>
      <c r="F10745">
        <v>0</v>
      </c>
      <c r="G10745">
        <v>-771297</v>
      </c>
    </row>
    <row r="10746" spans="1:7">
      <c r="A10746" t="s">
        <v>131</v>
      </c>
      <c r="B10746">
        <v>20250719</v>
      </c>
      <c r="C10746">
        <v>490114</v>
      </c>
      <c r="D10746" t="s">
        <v>6190</v>
      </c>
      <c r="E10746" t="s">
        <v>1092</v>
      </c>
      <c r="F10746">
        <v>0</v>
      </c>
      <c r="G10746">
        <v>-17321971</v>
      </c>
    </row>
    <row r="10747" spans="1:7">
      <c r="A10747" t="s">
        <v>131</v>
      </c>
      <c r="B10747">
        <v>20250719</v>
      </c>
      <c r="C10747">
        <v>490114</v>
      </c>
      <c r="D10747" t="s">
        <v>6190</v>
      </c>
      <c r="E10747" t="s">
        <v>9048</v>
      </c>
      <c r="F10747">
        <v>54</v>
      </c>
      <c r="G10747">
        <v>2186326</v>
      </c>
    </row>
    <row r="10748" spans="1:7">
      <c r="A10748" t="s">
        <v>131</v>
      </c>
      <c r="B10748">
        <v>20250719</v>
      </c>
      <c r="C10748">
        <v>490114</v>
      </c>
      <c r="D10748" t="s">
        <v>6190</v>
      </c>
      <c r="E10748" t="s">
        <v>8342</v>
      </c>
      <c r="F10748">
        <v>130</v>
      </c>
      <c r="G10748">
        <v>49648804</v>
      </c>
    </row>
    <row r="10749" spans="1:7">
      <c r="A10749" t="s">
        <v>131</v>
      </c>
      <c r="B10749">
        <v>20250719</v>
      </c>
      <c r="C10749">
        <v>490114</v>
      </c>
      <c r="D10749" t="s">
        <v>6190</v>
      </c>
      <c r="E10749" t="s">
        <v>1124</v>
      </c>
      <c r="F10749">
        <v>18</v>
      </c>
      <c r="G10749">
        <v>-143115</v>
      </c>
    </row>
    <row r="10750" spans="1:7">
      <c r="A10750" t="s">
        <v>131</v>
      </c>
      <c r="B10750">
        <v>20250719</v>
      </c>
      <c r="C10750">
        <v>490114</v>
      </c>
      <c r="D10750" t="s">
        <v>6190</v>
      </c>
      <c r="E10750" t="s">
        <v>1186</v>
      </c>
      <c r="F10750">
        <v>211</v>
      </c>
      <c r="G10750">
        <v>24342596</v>
      </c>
    </row>
    <row r="10751" spans="1:7">
      <c r="A10751" t="s">
        <v>131</v>
      </c>
      <c r="B10751">
        <v>20250719</v>
      </c>
      <c r="C10751">
        <v>490114</v>
      </c>
      <c r="D10751" t="s">
        <v>6190</v>
      </c>
      <c r="E10751" t="s">
        <v>1582</v>
      </c>
      <c r="F10751">
        <v>211</v>
      </c>
      <c r="G10751">
        <v>-425095</v>
      </c>
    </row>
    <row r="10752" spans="1:7">
      <c r="A10752" t="s">
        <v>131</v>
      </c>
      <c r="B10752">
        <v>20250719</v>
      </c>
      <c r="C10752">
        <v>490114</v>
      </c>
      <c r="D10752" t="s">
        <v>6190</v>
      </c>
      <c r="E10752" t="s">
        <v>8333</v>
      </c>
      <c r="F10752">
        <v>4</v>
      </c>
      <c r="G10752">
        <v>-2145</v>
      </c>
    </row>
    <row r="10753" spans="1:7">
      <c r="A10753" t="s">
        <v>131</v>
      </c>
      <c r="B10753">
        <v>20250719</v>
      </c>
      <c r="C10753">
        <v>490114</v>
      </c>
      <c r="D10753" t="s">
        <v>6190</v>
      </c>
      <c r="E10753" t="s">
        <v>1583</v>
      </c>
      <c r="F10753">
        <v>4</v>
      </c>
      <c r="G10753">
        <v>-218063</v>
      </c>
    </row>
    <row r="10754" spans="1:7">
      <c r="A10754" t="s">
        <v>131</v>
      </c>
      <c r="B10754">
        <v>20250719</v>
      </c>
      <c r="C10754">
        <v>490114</v>
      </c>
      <c r="D10754" t="s">
        <v>6190</v>
      </c>
      <c r="E10754" t="s">
        <v>1207</v>
      </c>
      <c r="F10754">
        <v>0</v>
      </c>
      <c r="G10754">
        <v>-8274</v>
      </c>
    </row>
    <row r="10755" spans="1:7">
      <c r="A10755" t="s">
        <v>131</v>
      </c>
      <c r="B10755">
        <v>20250719</v>
      </c>
      <c r="C10755">
        <v>490114</v>
      </c>
      <c r="D10755" t="s">
        <v>6190</v>
      </c>
      <c r="E10755" t="s">
        <v>8358</v>
      </c>
      <c r="F10755">
        <v>0</v>
      </c>
      <c r="G10755">
        <v>-17692647</v>
      </c>
    </row>
    <row r="10756" spans="1:7">
      <c r="A10756" t="s">
        <v>131</v>
      </c>
      <c r="B10756">
        <v>20250720</v>
      </c>
      <c r="C10756">
        <v>490114</v>
      </c>
      <c r="D10756" t="s">
        <v>6190</v>
      </c>
      <c r="E10756" t="s">
        <v>1184</v>
      </c>
      <c r="F10756">
        <v>0</v>
      </c>
      <c r="G10756">
        <v>-339153</v>
      </c>
    </row>
    <row r="10757" spans="1:7">
      <c r="A10757" t="s">
        <v>131</v>
      </c>
      <c r="B10757">
        <v>20250720</v>
      </c>
      <c r="C10757">
        <v>490114</v>
      </c>
      <c r="D10757" t="s">
        <v>6190</v>
      </c>
      <c r="E10757" t="s">
        <v>1581</v>
      </c>
      <c r="F10757">
        <v>99</v>
      </c>
      <c r="G10757">
        <v>-22072691</v>
      </c>
    </row>
    <row r="10758" spans="1:7">
      <c r="A10758" t="s">
        <v>131</v>
      </c>
      <c r="B10758">
        <v>20250720</v>
      </c>
      <c r="C10758">
        <v>490114</v>
      </c>
      <c r="D10758" t="s">
        <v>6190</v>
      </c>
      <c r="E10758" t="s">
        <v>1085</v>
      </c>
      <c r="F10758">
        <v>0</v>
      </c>
      <c r="G10758">
        <v>-2340216</v>
      </c>
    </row>
    <row r="10759" spans="1:7">
      <c r="A10759" t="s">
        <v>131</v>
      </c>
      <c r="B10759">
        <v>20250720</v>
      </c>
      <c r="C10759">
        <v>490114</v>
      </c>
      <c r="D10759" t="s">
        <v>6190</v>
      </c>
      <c r="E10759" t="s">
        <v>1194</v>
      </c>
      <c r="F10759">
        <v>0</v>
      </c>
      <c r="G10759">
        <v>-57962161</v>
      </c>
    </row>
    <row r="10760" spans="1:7">
      <c r="A10760" t="s">
        <v>131</v>
      </c>
      <c r="B10760">
        <v>20250720</v>
      </c>
      <c r="C10760">
        <v>490114</v>
      </c>
      <c r="D10760" t="s">
        <v>6190</v>
      </c>
      <c r="E10760" t="s">
        <v>1181</v>
      </c>
      <c r="F10760">
        <v>67</v>
      </c>
      <c r="G10760">
        <v>8913765</v>
      </c>
    </row>
    <row r="10761" spans="1:7">
      <c r="A10761" t="s">
        <v>131</v>
      </c>
      <c r="B10761">
        <v>20250720</v>
      </c>
      <c r="C10761">
        <v>490114</v>
      </c>
      <c r="D10761" t="s">
        <v>6190</v>
      </c>
      <c r="E10761" t="s">
        <v>1084</v>
      </c>
      <c r="F10761">
        <v>76</v>
      </c>
      <c r="G10761">
        <v>12595426</v>
      </c>
    </row>
    <row r="10762" spans="1:7">
      <c r="A10762" t="s">
        <v>131</v>
      </c>
      <c r="B10762">
        <v>20250720</v>
      </c>
      <c r="C10762">
        <v>490114</v>
      </c>
      <c r="D10762" t="s">
        <v>6190</v>
      </c>
      <c r="E10762" t="s">
        <v>1035</v>
      </c>
      <c r="F10762">
        <v>760</v>
      </c>
      <c r="G10762">
        <v>11008175</v>
      </c>
    </row>
    <row r="10763" spans="1:7">
      <c r="A10763" t="s">
        <v>131</v>
      </c>
      <c r="B10763">
        <v>20250720</v>
      </c>
      <c r="C10763">
        <v>490114</v>
      </c>
      <c r="D10763" t="s">
        <v>6190</v>
      </c>
      <c r="E10763" t="s">
        <v>1066</v>
      </c>
      <c r="F10763">
        <v>130</v>
      </c>
      <c r="G10763">
        <v>10636417</v>
      </c>
    </row>
    <row r="10764" spans="1:7">
      <c r="A10764" t="s">
        <v>131</v>
      </c>
      <c r="B10764">
        <v>20250720</v>
      </c>
      <c r="C10764">
        <v>490114</v>
      </c>
      <c r="D10764" t="s">
        <v>6190</v>
      </c>
      <c r="E10764" t="s">
        <v>1064</v>
      </c>
      <c r="F10764">
        <v>0</v>
      </c>
      <c r="G10764">
        <v>-771297</v>
      </c>
    </row>
    <row r="10765" spans="1:7">
      <c r="A10765" t="s">
        <v>131</v>
      </c>
      <c r="B10765">
        <v>20250720</v>
      </c>
      <c r="C10765">
        <v>490114</v>
      </c>
      <c r="D10765" t="s">
        <v>6190</v>
      </c>
      <c r="E10765" t="s">
        <v>1092</v>
      </c>
      <c r="F10765">
        <v>0</v>
      </c>
      <c r="G10765">
        <v>-17321971</v>
      </c>
    </row>
    <row r="10766" spans="1:7">
      <c r="A10766" t="s">
        <v>131</v>
      </c>
      <c r="B10766">
        <v>20250720</v>
      </c>
      <c r="C10766">
        <v>490114</v>
      </c>
      <c r="D10766" t="s">
        <v>6190</v>
      </c>
      <c r="E10766" t="s">
        <v>9048</v>
      </c>
      <c r="F10766">
        <v>54</v>
      </c>
      <c r="G10766">
        <v>2186380</v>
      </c>
    </row>
    <row r="10767" spans="1:7">
      <c r="A10767" t="s">
        <v>131</v>
      </c>
      <c r="B10767">
        <v>20250720</v>
      </c>
      <c r="C10767">
        <v>490114</v>
      </c>
      <c r="D10767" t="s">
        <v>6190</v>
      </c>
      <c r="E10767" t="s">
        <v>8342</v>
      </c>
      <c r="F10767">
        <v>130</v>
      </c>
      <c r="G10767">
        <v>49648934</v>
      </c>
    </row>
    <row r="10768" spans="1:7">
      <c r="A10768" t="s">
        <v>131</v>
      </c>
      <c r="B10768">
        <v>20250720</v>
      </c>
      <c r="C10768">
        <v>490114</v>
      </c>
      <c r="D10768" t="s">
        <v>6190</v>
      </c>
      <c r="E10768" t="s">
        <v>1124</v>
      </c>
      <c r="F10768">
        <v>18</v>
      </c>
      <c r="G10768">
        <v>-143097</v>
      </c>
    </row>
    <row r="10769" spans="1:7">
      <c r="A10769" t="s">
        <v>131</v>
      </c>
      <c r="B10769">
        <v>20250720</v>
      </c>
      <c r="C10769">
        <v>490114</v>
      </c>
      <c r="D10769" t="s">
        <v>6190</v>
      </c>
      <c r="E10769" t="s">
        <v>1186</v>
      </c>
      <c r="F10769">
        <v>211</v>
      </c>
      <c r="G10769">
        <v>24342807</v>
      </c>
    </row>
    <row r="10770" spans="1:7">
      <c r="A10770" t="s">
        <v>131</v>
      </c>
      <c r="B10770">
        <v>20250720</v>
      </c>
      <c r="C10770">
        <v>490114</v>
      </c>
      <c r="D10770" t="s">
        <v>6190</v>
      </c>
      <c r="E10770" t="s">
        <v>1582</v>
      </c>
      <c r="F10770">
        <v>211</v>
      </c>
      <c r="G10770">
        <v>-424884</v>
      </c>
    </row>
    <row r="10771" spans="1:7">
      <c r="A10771" t="s">
        <v>131</v>
      </c>
      <c r="B10771">
        <v>20250720</v>
      </c>
      <c r="C10771">
        <v>490114</v>
      </c>
      <c r="D10771" t="s">
        <v>6190</v>
      </c>
      <c r="E10771" t="s">
        <v>8333</v>
      </c>
      <c r="F10771">
        <v>4</v>
      </c>
      <c r="G10771">
        <v>-2141</v>
      </c>
    </row>
    <row r="10772" spans="1:7">
      <c r="A10772" t="s">
        <v>131</v>
      </c>
      <c r="B10772">
        <v>20250720</v>
      </c>
      <c r="C10772">
        <v>490114</v>
      </c>
      <c r="D10772" t="s">
        <v>6190</v>
      </c>
      <c r="E10772" t="s">
        <v>1583</v>
      </c>
      <c r="F10772">
        <v>4</v>
      </c>
      <c r="G10772">
        <v>-218059</v>
      </c>
    </row>
    <row r="10773" spans="1:7">
      <c r="A10773" t="s">
        <v>131</v>
      </c>
      <c r="B10773">
        <v>20250720</v>
      </c>
      <c r="C10773">
        <v>490114</v>
      </c>
      <c r="D10773" t="s">
        <v>6190</v>
      </c>
      <c r="E10773" t="s">
        <v>1207</v>
      </c>
      <c r="F10773">
        <v>0</v>
      </c>
      <c r="G10773">
        <v>-8274</v>
      </c>
    </row>
    <row r="10774" spans="1:7">
      <c r="A10774" t="s">
        <v>131</v>
      </c>
      <c r="B10774">
        <v>20250720</v>
      </c>
      <c r="C10774">
        <v>490114</v>
      </c>
      <c r="D10774" t="s">
        <v>6190</v>
      </c>
      <c r="E10774" t="s">
        <v>8358</v>
      </c>
      <c r="F10774">
        <v>0</v>
      </c>
      <c r="G10774">
        <v>-17692647</v>
      </c>
    </row>
    <row r="10775" spans="1:7">
      <c r="A10775" t="s">
        <v>131</v>
      </c>
      <c r="B10775">
        <v>20250721</v>
      </c>
      <c r="C10775">
        <v>490114</v>
      </c>
      <c r="D10775" t="s">
        <v>6190</v>
      </c>
      <c r="E10775" t="s">
        <v>1184</v>
      </c>
      <c r="F10775">
        <v>0</v>
      </c>
      <c r="G10775">
        <v>-339153</v>
      </c>
    </row>
    <row r="10776" spans="1:7">
      <c r="A10776" t="s">
        <v>131</v>
      </c>
      <c r="B10776">
        <v>20250721</v>
      </c>
      <c r="C10776">
        <v>490114</v>
      </c>
      <c r="D10776" t="s">
        <v>6190</v>
      </c>
      <c r="E10776" t="s">
        <v>1581</v>
      </c>
      <c r="F10776">
        <v>104</v>
      </c>
      <c r="G10776">
        <v>-22072587</v>
      </c>
    </row>
    <row r="10777" spans="1:7">
      <c r="A10777" t="s">
        <v>131</v>
      </c>
      <c r="B10777">
        <v>20250721</v>
      </c>
      <c r="C10777">
        <v>490114</v>
      </c>
      <c r="D10777" t="s">
        <v>6190</v>
      </c>
      <c r="E10777" t="s">
        <v>1085</v>
      </c>
      <c r="F10777">
        <v>0</v>
      </c>
      <c r="G10777">
        <v>-2340216</v>
      </c>
    </row>
    <row r="10778" spans="1:7">
      <c r="A10778" t="s">
        <v>131</v>
      </c>
      <c r="B10778">
        <v>20250721</v>
      </c>
      <c r="C10778">
        <v>490114</v>
      </c>
      <c r="D10778" t="s">
        <v>6190</v>
      </c>
      <c r="E10778" t="s">
        <v>1194</v>
      </c>
      <c r="F10778">
        <v>0</v>
      </c>
      <c r="G10778">
        <v>-57962161</v>
      </c>
    </row>
    <row r="10779" spans="1:7">
      <c r="A10779" t="s">
        <v>131</v>
      </c>
      <c r="B10779">
        <v>20250721</v>
      </c>
      <c r="C10779">
        <v>490114</v>
      </c>
      <c r="D10779" t="s">
        <v>6190</v>
      </c>
      <c r="E10779" t="s">
        <v>1181</v>
      </c>
      <c r="F10779">
        <v>70</v>
      </c>
      <c r="G10779">
        <v>8913835</v>
      </c>
    </row>
    <row r="10780" spans="1:7">
      <c r="A10780" t="s">
        <v>131</v>
      </c>
      <c r="B10780">
        <v>20250721</v>
      </c>
      <c r="C10780">
        <v>490114</v>
      </c>
      <c r="D10780" t="s">
        <v>6190</v>
      </c>
      <c r="E10780" t="s">
        <v>1084</v>
      </c>
      <c r="F10780">
        <v>80</v>
      </c>
      <c r="G10780">
        <v>12595506</v>
      </c>
    </row>
    <row r="10781" spans="1:7">
      <c r="A10781" t="s">
        <v>131</v>
      </c>
      <c r="B10781">
        <v>20250721</v>
      </c>
      <c r="C10781">
        <v>490114</v>
      </c>
      <c r="D10781" t="s">
        <v>6190</v>
      </c>
      <c r="E10781" t="s">
        <v>1035</v>
      </c>
      <c r="F10781">
        <v>805</v>
      </c>
      <c r="G10781">
        <v>11008980</v>
      </c>
    </row>
    <row r="10782" spans="1:7">
      <c r="A10782" t="s">
        <v>131</v>
      </c>
      <c r="B10782">
        <v>20250721</v>
      </c>
      <c r="C10782">
        <v>490114</v>
      </c>
      <c r="D10782" t="s">
        <v>6190</v>
      </c>
      <c r="E10782" t="s">
        <v>1066</v>
      </c>
      <c r="F10782">
        <v>137</v>
      </c>
      <c r="G10782">
        <v>10636554</v>
      </c>
    </row>
    <row r="10783" spans="1:7">
      <c r="A10783" t="s">
        <v>131</v>
      </c>
      <c r="B10783">
        <v>20250721</v>
      </c>
      <c r="C10783">
        <v>490114</v>
      </c>
      <c r="D10783" t="s">
        <v>6190</v>
      </c>
      <c r="E10783" t="s">
        <v>1064</v>
      </c>
      <c r="F10783">
        <v>0</v>
      </c>
      <c r="G10783">
        <v>-771297</v>
      </c>
    </row>
    <row r="10784" spans="1:7">
      <c r="A10784" t="s">
        <v>131</v>
      </c>
      <c r="B10784">
        <v>20250721</v>
      </c>
      <c r="C10784">
        <v>490114</v>
      </c>
      <c r="D10784" t="s">
        <v>6190</v>
      </c>
      <c r="E10784" t="s">
        <v>1092</v>
      </c>
      <c r="F10784">
        <v>0</v>
      </c>
      <c r="G10784">
        <v>-17321971</v>
      </c>
    </row>
    <row r="10785" spans="1:7">
      <c r="A10785" t="s">
        <v>131</v>
      </c>
      <c r="B10785">
        <v>20250721</v>
      </c>
      <c r="C10785">
        <v>490114</v>
      </c>
      <c r="D10785" t="s">
        <v>6190</v>
      </c>
      <c r="E10785" t="s">
        <v>9048</v>
      </c>
      <c r="F10785">
        <v>56</v>
      </c>
      <c r="G10785">
        <v>2186436</v>
      </c>
    </row>
    <row r="10786" spans="1:7">
      <c r="A10786" t="s">
        <v>131</v>
      </c>
      <c r="B10786">
        <v>20250721</v>
      </c>
      <c r="C10786">
        <v>490114</v>
      </c>
      <c r="D10786" t="s">
        <v>6190</v>
      </c>
      <c r="E10786" t="s">
        <v>8342</v>
      </c>
      <c r="F10786">
        <v>137</v>
      </c>
      <c r="G10786">
        <v>49649071</v>
      </c>
    </row>
    <row r="10787" spans="1:7">
      <c r="A10787" t="s">
        <v>131</v>
      </c>
      <c r="B10787">
        <v>20250721</v>
      </c>
      <c r="C10787">
        <v>490114</v>
      </c>
      <c r="D10787" t="s">
        <v>6190</v>
      </c>
      <c r="E10787" t="s">
        <v>1124</v>
      </c>
      <c r="F10787">
        <v>18</v>
      </c>
      <c r="G10787">
        <v>-143079</v>
      </c>
    </row>
    <row r="10788" spans="1:7">
      <c r="A10788" t="s">
        <v>131</v>
      </c>
      <c r="B10788">
        <v>20250721</v>
      </c>
      <c r="C10788">
        <v>490114</v>
      </c>
      <c r="D10788" t="s">
        <v>6190</v>
      </c>
      <c r="E10788" t="s">
        <v>1186</v>
      </c>
      <c r="F10788">
        <v>222</v>
      </c>
      <c r="G10788">
        <v>24343029</v>
      </c>
    </row>
    <row r="10789" spans="1:7">
      <c r="A10789" t="s">
        <v>131</v>
      </c>
      <c r="B10789">
        <v>20250721</v>
      </c>
      <c r="C10789">
        <v>490114</v>
      </c>
      <c r="D10789" t="s">
        <v>6190</v>
      </c>
      <c r="E10789" t="s">
        <v>1582</v>
      </c>
      <c r="F10789">
        <v>222</v>
      </c>
      <c r="G10789">
        <v>-424662</v>
      </c>
    </row>
    <row r="10790" spans="1:7">
      <c r="A10790" t="s">
        <v>131</v>
      </c>
      <c r="B10790">
        <v>20250721</v>
      </c>
      <c r="C10790">
        <v>490114</v>
      </c>
      <c r="D10790" t="s">
        <v>6190</v>
      </c>
      <c r="E10790" t="s">
        <v>8333</v>
      </c>
      <c r="F10790">
        <v>4</v>
      </c>
      <c r="G10790">
        <v>-2137</v>
      </c>
    </row>
    <row r="10791" spans="1:7">
      <c r="A10791" t="s">
        <v>131</v>
      </c>
      <c r="B10791">
        <v>20250721</v>
      </c>
      <c r="C10791">
        <v>490114</v>
      </c>
      <c r="D10791" t="s">
        <v>6190</v>
      </c>
      <c r="E10791" t="s">
        <v>1583</v>
      </c>
      <c r="F10791">
        <v>4</v>
      </c>
      <c r="G10791">
        <v>-218055</v>
      </c>
    </row>
    <row r="10792" spans="1:7">
      <c r="A10792" t="s">
        <v>131</v>
      </c>
      <c r="B10792">
        <v>20250721</v>
      </c>
      <c r="C10792">
        <v>490114</v>
      </c>
      <c r="D10792" t="s">
        <v>6190</v>
      </c>
      <c r="E10792" t="s">
        <v>1207</v>
      </c>
      <c r="F10792">
        <v>0</v>
      </c>
      <c r="G10792">
        <v>-8274</v>
      </c>
    </row>
    <row r="10793" spans="1:7">
      <c r="A10793" t="s">
        <v>131</v>
      </c>
      <c r="B10793">
        <v>20250721</v>
      </c>
      <c r="C10793">
        <v>490114</v>
      </c>
      <c r="D10793" t="s">
        <v>6190</v>
      </c>
      <c r="E10793" t="s">
        <v>8358</v>
      </c>
      <c r="F10793">
        <v>0</v>
      </c>
      <c r="G10793">
        <v>-17692647</v>
      </c>
    </row>
    <row r="10794" spans="1:7">
      <c r="A10794" t="s">
        <v>131</v>
      </c>
      <c r="B10794">
        <v>20250722</v>
      </c>
      <c r="C10794">
        <v>490114</v>
      </c>
      <c r="D10794" t="s">
        <v>6190</v>
      </c>
      <c r="E10794" t="s">
        <v>1184</v>
      </c>
      <c r="F10794">
        <v>0</v>
      </c>
      <c r="G10794">
        <v>-339153</v>
      </c>
    </row>
    <row r="10795" spans="1:7">
      <c r="A10795" t="s">
        <v>131</v>
      </c>
      <c r="B10795">
        <v>20250722</v>
      </c>
      <c r="C10795">
        <v>490114</v>
      </c>
      <c r="D10795" t="s">
        <v>6190</v>
      </c>
      <c r="E10795" t="s">
        <v>1581</v>
      </c>
      <c r="F10795">
        <v>101</v>
      </c>
      <c r="G10795">
        <v>-22072486</v>
      </c>
    </row>
    <row r="10796" spans="1:7">
      <c r="A10796" t="s">
        <v>131</v>
      </c>
      <c r="B10796">
        <v>20250722</v>
      </c>
      <c r="C10796">
        <v>490114</v>
      </c>
      <c r="D10796" t="s">
        <v>6190</v>
      </c>
      <c r="E10796" t="s">
        <v>1085</v>
      </c>
      <c r="F10796">
        <v>0</v>
      </c>
      <c r="G10796">
        <v>-2340216</v>
      </c>
    </row>
    <row r="10797" spans="1:7">
      <c r="A10797" t="s">
        <v>131</v>
      </c>
      <c r="B10797">
        <v>20250722</v>
      </c>
      <c r="C10797">
        <v>490114</v>
      </c>
      <c r="D10797" t="s">
        <v>6190</v>
      </c>
      <c r="E10797" t="s">
        <v>1194</v>
      </c>
      <c r="F10797">
        <v>0</v>
      </c>
      <c r="G10797">
        <v>-57962161</v>
      </c>
    </row>
    <row r="10798" spans="1:7">
      <c r="A10798" t="s">
        <v>131</v>
      </c>
      <c r="B10798">
        <v>20250722</v>
      </c>
      <c r="C10798">
        <v>490114</v>
      </c>
      <c r="D10798" t="s">
        <v>6190</v>
      </c>
      <c r="E10798" t="s">
        <v>1181</v>
      </c>
      <c r="F10798">
        <v>68</v>
      </c>
      <c r="G10798">
        <v>8913903</v>
      </c>
    </row>
    <row r="10799" spans="1:7">
      <c r="A10799" t="s">
        <v>131</v>
      </c>
      <c r="B10799">
        <v>20250722</v>
      </c>
      <c r="C10799">
        <v>490114</v>
      </c>
      <c r="D10799" t="s">
        <v>6190</v>
      </c>
      <c r="E10799" t="s">
        <v>1084</v>
      </c>
      <c r="F10799">
        <v>78</v>
      </c>
      <c r="G10799">
        <v>12595584</v>
      </c>
    </row>
    <row r="10800" spans="1:7">
      <c r="A10800" t="s">
        <v>131</v>
      </c>
      <c r="B10800">
        <v>20250722</v>
      </c>
      <c r="C10800">
        <v>490114</v>
      </c>
      <c r="D10800" t="s">
        <v>6190</v>
      </c>
      <c r="E10800" t="s">
        <v>1035</v>
      </c>
      <c r="F10800">
        <v>781</v>
      </c>
      <c r="G10800">
        <v>11009761</v>
      </c>
    </row>
    <row r="10801" spans="1:7">
      <c r="A10801" t="s">
        <v>131</v>
      </c>
      <c r="B10801">
        <v>20250722</v>
      </c>
      <c r="C10801">
        <v>490114</v>
      </c>
      <c r="D10801" t="s">
        <v>6190</v>
      </c>
      <c r="E10801" t="s">
        <v>1066</v>
      </c>
      <c r="F10801">
        <v>133</v>
      </c>
      <c r="G10801">
        <v>10636687</v>
      </c>
    </row>
    <row r="10802" spans="1:7">
      <c r="A10802" t="s">
        <v>131</v>
      </c>
      <c r="B10802">
        <v>20250722</v>
      </c>
      <c r="C10802">
        <v>490114</v>
      </c>
      <c r="D10802" t="s">
        <v>6190</v>
      </c>
      <c r="E10802" t="s">
        <v>1064</v>
      </c>
      <c r="F10802">
        <v>0</v>
      </c>
      <c r="G10802">
        <v>-771297</v>
      </c>
    </row>
    <row r="10803" spans="1:7">
      <c r="A10803" t="s">
        <v>131</v>
      </c>
      <c r="B10803">
        <v>20250722</v>
      </c>
      <c r="C10803">
        <v>490114</v>
      </c>
      <c r="D10803" t="s">
        <v>6190</v>
      </c>
      <c r="E10803" t="s">
        <v>1092</v>
      </c>
      <c r="F10803">
        <v>0</v>
      </c>
      <c r="G10803">
        <v>-17321971</v>
      </c>
    </row>
    <row r="10804" spans="1:7">
      <c r="A10804" t="s">
        <v>131</v>
      </c>
      <c r="B10804">
        <v>20250722</v>
      </c>
      <c r="C10804">
        <v>490114</v>
      </c>
      <c r="D10804" t="s">
        <v>6190</v>
      </c>
      <c r="E10804" t="s">
        <v>9048</v>
      </c>
      <c r="F10804">
        <v>55</v>
      </c>
      <c r="G10804">
        <v>2186491</v>
      </c>
    </row>
    <row r="10805" spans="1:7">
      <c r="A10805" t="s">
        <v>131</v>
      </c>
      <c r="B10805">
        <v>20250722</v>
      </c>
      <c r="C10805">
        <v>490114</v>
      </c>
      <c r="D10805" t="s">
        <v>6190</v>
      </c>
      <c r="E10805" t="s">
        <v>8342</v>
      </c>
      <c r="F10805">
        <v>133</v>
      </c>
      <c r="G10805">
        <v>49649204</v>
      </c>
    </row>
    <row r="10806" spans="1:7">
      <c r="A10806" t="s">
        <v>131</v>
      </c>
      <c r="B10806">
        <v>20250722</v>
      </c>
      <c r="C10806">
        <v>490114</v>
      </c>
      <c r="D10806" t="s">
        <v>6190</v>
      </c>
      <c r="E10806" t="s">
        <v>1124</v>
      </c>
      <c r="F10806">
        <v>18</v>
      </c>
      <c r="G10806">
        <v>-143061</v>
      </c>
    </row>
    <row r="10807" spans="1:7">
      <c r="A10807" t="s">
        <v>131</v>
      </c>
      <c r="B10807">
        <v>20250722</v>
      </c>
      <c r="C10807">
        <v>490114</v>
      </c>
      <c r="D10807" t="s">
        <v>6190</v>
      </c>
      <c r="E10807" t="s">
        <v>1186</v>
      </c>
      <c r="F10807">
        <v>216</v>
      </c>
      <c r="G10807">
        <v>24343245</v>
      </c>
    </row>
    <row r="10808" spans="1:7">
      <c r="A10808" t="s">
        <v>131</v>
      </c>
      <c r="B10808">
        <v>20250722</v>
      </c>
      <c r="C10808">
        <v>490114</v>
      </c>
      <c r="D10808" t="s">
        <v>6190</v>
      </c>
      <c r="E10808" t="s">
        <v>1582</v>
      </c>
      <c r="F10808">
        <v>216</v>
      </c>
      <c r="G10808">
        <v>-424446</v>
      </c>
    </row>
    <row r="10809" spans="1:7">
      <c r="A10809" t="s">
        <v>131</v>
      </c>
      <c r="B10809">
        <v>20250722</v>
      </c>
      <c r="C10809">
        <v>490114</v>
      </c>
      <c r="D10809" t="s">
        <v>6190</v>
      </c>
      <c r="E10809" t="s">
        <v>8333</v>
      </c>
      <c r="F10809">
        <v>4</v>
      </c>
      <c r="G10809">
        <v>-2133</v>
      </c>
    </row>
    <row r="10810" spans="1:7">
      <c r="A10810" t="s">
        <v>131</v>
      </c>
      <c r="B10810">
        <v>20250722</v>
      </c>
      <c r="C10810">
        <v>490114</v>
      </c>
      <c r="D10810" t="s">
        <v>6190</v>
      </c>
      <c r="E10810" t="s">
        <v>1583</v>
      </c>
      <c r="F10810">
        <v>4</v>
      </c>
      <c r="G10810">
        <v>-218051</v>
      </c>
    </row>
    <row r="10811" spans="1:7">
      <c r="A10811" t="s">
        <v>131</v>
      </c>
      <c r="B10811">
        <v>20250722</v>
      </c>
      <c r="C10811">
        <v>490114</v>
      </c>
      <c r="D10811" t="s">
        <v>6190</v>
      </c>
      <c r="E10811" t="s">
        <v>1207</v>
      </c>
      <c r="F10811">
        <v>0</v>
      </c>
      <c r="G10811">
        <v>-8274</v>
      </c>
    </row>
    <row r="10812" spans="1:7">
      <c r="A10812" t="s">
        <v>131</v>
      </c>
      <c r="B10812">
        <v>20250722</v>
      </c>
      <c r="C10812">
        <v>490114</v>
      </c>
      <c r="D10812" t="s">
        <v>6190</v>
      </c>
      <c r="E10812" t="s">
        <v>8358</v>
      </c>
      <c r="F10812">
        <v>0</v>
      </c>
      <c r="G10812">
        <v>-17692647</v>
      </c>
    </row>
    <row r="10813" spans="1:7">
      <c r="A10813" t="s">
        <v>131</v>
      </c>
      <c r="B10813">
        <v>20250723</v>
      </c>
      <c r="C10813">
        <v>490114</v>
      </c>
      <c r="D10813" t="s">
        <v>6190</v>
      </c>
      <c r="E10813" t="s">
        <v>1184</v>
      </c>
      <c r="F10813">
        <v>0</v>
      </c>
      <c r="G10813">
        <v>-339153</v>
      </c>
    </row>
    <row r="10814" spans="1:7">
      <c r="A10814" t="s">
        <v>131</v>
      </c>
      <c r="B10814">
        <v>20250723</v>
      </c>
      <c r="C10814">
        <v>490114</v>
      </c>
      <c r="D10814" t="s">
        <v>6190</v>
      </c>
      <c r="E10814" t="s">
        <v>1581</v>
      </c>
      <c r="F10814">
        <v>101</v>
      </c>
      <c r="G10814">
        <v>-22072385</v>
      </c>
    </row>
    <row r="10815" spans="1:7">
      <c r="A10815" t="s">
        <v>131</v>
      </c>
      <c r="B10815">
        <v>20250723</v>
      </c>
      <c r="C10815">
        <v>490114</v>
      </c>
      <c r="D10815" t="s">
        <v>6190</v>
      </c>
      <c r="E10815" t="s">
        <v>1085</v>
      </c>
      <c r="F10815">
        <v>0</v>
      </c>
      <c r="G10815">
        <v>-2340216</v>
      </c>
    </row>
    <row r="10816" spans="1:7">
      <c r="A10816" t="s">
        <v>131</v>
      </c>
      <c r="B10816">
        <v>20250723</v>
      </c>
      <c r="C10816">
        <v>490114</v>
      </c>
      <c r="D10816" t="s">
        <v>6190</v>
      </c>
      <c r="E10816" t="s">
        <v>1194</v>
      </c>
      <c r="F10816">
        <v>0</v>
      </c>
      <c r="G10816">
        <v>-57962161</v>
      </c>
    </row>
    <row r="10817" spans="1:7">
      <c r="A10817" t="s">
        <v>131</v>
      </c>
      <c r="B10817">
        <v>20250723</v>
      </c>
      <c r="C10817">
        <v>490114</v>
      </c>
      <c r="D10817" t="s">
        <v>6190</v>
      </c>
      <c r="E10817" t="s">
        <v>1181</v>
      </c>
      <c r="F10817">
        <v>69</v>
      </c>
      <c r="G10817">
        <v>8913972</v>
      </c>
    </row>
    <row r="10818" spans="1:7">
      <c r="A10818" t="s">
        <v>131</v>
      </c>
      <c r="B10818">
        <v>20250723</v>
      </c>
      <c r="C10818">
        <v>490114</v>
      </c>
      <c r="D10818" t="s">
        <v>6190</v>
      </c>
      <c r="E10818" t="s">
        <v>1084</v>
      </c>
      <c r="F10818">
        <v>78</v>
      </c>
      <c r="G10818">
        <v>12595662</v>
      </c>
    </row>
    <row r="10819" spans="1:7">
      <c r="A10819" t="s">
        <v>131</v>
      </c>
      <c r="B10819">
        <v>20250723</v>
      </c>
      <c r="C10819">
        <v>490114</v>
      </c>
      <c r="D10819" t="s">
        <v>6190</v>
      </c>
      <c r="E10819" t="s">
        <v>1035</v>
      </c>
      <c r="F10819">
        <v>790</v>
      </c>
      <c r="G10819">
        <v>11010551</v>
      </c>
    </row>
    <row r="10820" spans="1:7">
      <c r="A10820" t="s">
        <v>131</v>
      </c>
      <c r="B10820">
        <v>20250723</v>
      </c>
      <c r="C10820">
        <v>490114</v>
      </c>
      <c r="D10820" t="s">
        <v>6190</v>
      </c>
      <c r="E10820" t="s">
        <v>1066</v>
      </c>
      <c r="F10820">
        <v>134</v>
      </c>
      <c r="G10820">
        <v>10636821</v>
      </c>
    </row>
    <row r="10821" spans="1:7">
      <c r="A10821" t="s">
        <v>131</v>
      </c>
      <c r="B10821">
        <v>20250723</v>
      </c>
      <c r="C10821">
        <v>490114</v>
      </c>
      <c r="D10821" t="s">
        <v>6190</v>
      </c>
      <c r="E10821" t="s">
        <v>1064</v>
      </c>
      <c r="F10821">
        <v>0</v>
      </c>
      <c r="G10821">
        <v>-771297</v>
      </c>
    </row>
    <row r="10822" spans="1:7">
      <c r="A10822" t="s">
        <v>131</v>
      </c>
      <c r="B10822">
        <v>20250723</v>
      </c>
      <c r="C10822">
        <v>490114</v>
      </c>
      <c r="D10822" t="s">
        <v>6190</v>
      </c>
      <c r="E10822" t="s">
        <v>1092</v>
      </c>
      <c r="F10822">
        <v>0</v>
      </c>
      <c r="G10822">
        <v>-17321971</v>
      </c>
    </row>
    <row r="10823" spans="1:7">
      <c r="A10823" t="s">
        <v>131</v>
      </c>
      <c r="B10823">
        <v>20250723</v>
      </c>
      <c r="C10823">
        <v>490114</v>
      </c>
      <c r="D10823" t="s">
        <v>6190</v>
      </c>
      <c r="E10823" t="s">
        <v>9048</v>
      </c>
      <c r="F10823">
        <v>55</v>
      </c>
      <c r="G10823">
        <v>2186546</v>
      </c>
    </row>
    <row r="10824" spans="1:7">
      <c r="A10824" t="s">
        <v>131</v>
      </c>
      <c r="B10824">
        <v>20250723</v>
      </c>
      <c r="C10824">
        <v>490114</v>
      </c>
      <c r="D10824" t="s">
        <v>6190</v>
      </c>
      <c r="E10824" t="s">
        <v>8342</v>
      </c>
      <c r="F10824">
        <v>134</v>
      </c>
      <c r="G10824">
        <v>49649338</v>
      </c>
    </row>
    <row r="10825" spans="1:7">
      <c r="A10825" t="s">
        <v>131</v>
      </c>
      <c r="B10825">
        <v>20250723</v>
      </c>
      <c r="C10825">
        <v>490114</v>
      </c>
      <c r="D10825" t="s">
        <v>6190</v>
      </c>
      <c r="E10825" t="s">
        <v>1124</v>
      </c>
      <c r="F10825">
        <v>18</v>
      </c>
      <c r="G10825">
        <v>-143043</v>
      </c>
    </row>
    <row r="10826" spans="1:7">
      <c r="A10826" t="s">
        <v>131</v>
      </c>
      <c r="B10826">
        <v>20250723</v>
      </c>
      <c r="C10826">
        <v>490114</v>
      </c>
      <c r="D10826" t="s">
        <v>6190</v>
      </c>
      <c r="E10826" t="s">
        <v>1186</v>
      </c>
      <c r="F10826">
        <v>217</v>
      </c>
      <c r="G10826">
        <v>24343462</v>
      </c>
    </row>
    <row r="10827" spans="1:7">
      <c r="A10827" t="s">
        <v>131</v>
      </c>
      <c r="B10827">
        <v>20250723</v>
      </c>
      <c r="C10827">
        <v>490114</v>
      </c>
      <c r="D10827" t="s">
        <v>6190</v>
      </c>
      <c r="E10827" t="s">
        <v>1582</v>
      </c>
      <c r="F10827">
        <v>217</v>
      </c>
      <c r="G10827">
        <v>-424229</v>
      </c>
    </row>
    <row r="10828" spans="1:7">
      <c r="A10828" t="s">
        <v>131</v>
      </c>
      <c r="B10828">
        <v>20250723</v>
      </c>
      <c r="C10828">
        <v>490114</v>
      </c>
      <c r="D10828" t="s">
        <v>6190</v>
      </c>
      <c r="E10828" t="s">
        <v>8333</v>
      </c>
      <c r="F10828">
        <v>4</v>
      </c>
      <c r="G10828">
        <v>-2129</v>
      </c>
    </row>
    <row r="10829" spans="1:7">
      <c r="A10829" t="s">
        <v>131</v>
      </c>
      <c r="B10829">
        <v>20250723</v>
      </c>
      <c r="C10829">
        <v>490114</v>
      </c>
      <c r="D10829" t="s">
        <v>6190</v>
      </c>
      <c r="E10829" t="s">
        <v>1583</v>
      </c>
      <c r="F10829">
        <v>4</v>
      </c>
      <c r="G10829">
        <v>-218047</v>
      </c>
    </row>
    <row r="10830" spans="1:7">
      <c r="A10830" t="s">
        <v>131</v>
      </c>
      <c r="B10830">
        <v>20250723</v>
      </c>
      <c r="C10830">
        <v>490114</v>
      </c>
      <c r="D10830" t="s">
        <v>6190</v>
      </c>
      <c r="E10830" t="s">
        <v>1207</v>
      </c>
      <c r="F10830">
        <v>0</v>
      </c>
      <c r="G10830">
        <v>-8274</v>
      </c>
    </row>
    <row r="10831" spans="1:7">
      <c r="A10831" t="s">
        <v>131</v>
      </c>
      <c r="B10831">
        <v>20250723</v>
      </c>
      <c r="C10831">
        <v>490114</v>
      </c>
      <c r="D10831" t="s">
        <v>6190</v>
      </c>
      <c r="E10831" t="s">
        <v>8358</v>
      </c>
      <c r="F10831">
        <v>0</v>
      </c>
      <c r="G10831">
        <v>-17692647</v>
      </c>
    </row>
    <row r="10832" spans="1:7">
      <c r="A10832" t="s">
        <v>131</v>
      </c>
      <c r="B10832">
        <v>20250724</v>
      </c>
      <c r="C10832">
        <v>490114</v>
      </c>
      <c r="D10832" t="s">
        <v>6190</v>
      </c>
      <c r="E10832" t="s">
        <v>1184</v>
      </c>
      <c r="F10832">
        <v>0</v>
      </c>
      <c r="G10832">
        <v>-339153</v>
      </c>
    </row>
    <row r="10833" spans="1:7">
      <c r="A10833" t="s">
        <v>131</v>
      </c>
      <c r="B10833">
        <v>20250724</v>
      </c>
      <c r="C10833">
        <v>490114</v>
      </c>
      <c r="D10833" t="s">
        <v>6190</v>
      </c>
      <c r="E10833" t="s">
        <v>1581</v>
      </c>
      <c r="F10833">
        <v>101</v>
      </c>
      <c r="G10833">
        <v>-22072284</v>
      </c>
    </row>
    <row r="10834" spans="1:7">
      <c r="A10834" t="s">
        <v>131</v>
      </c>
      <c r="B10834">
        <v>20250724</v>
      </c>
      <c r="C10834">
        <v>490114</v>
      </c>
      <c r="D10834" t="s">
        <v>6190</v>
      </c>
      <c r="E10834" t="s">
        <v>1085</v>
      </c>
      <c r="F10834">
        <v>0</v>
      </c>
      <c r="G10834">
        <v>-2340216</v>
      </c>
    </row>
    <row r="10835" spans="1:7">
      <c r="A10835" t="s">
        <v>131</v>
      </c>
      <c r="B10835">
        <v>20250724</v>
      </c>
      <c r="C10835">
        <v>490114</v>
      </c>
      <c r="D10835" t="s">
        <v>6190</v>
      </c>
      <c r="E10835" t="s">
        <v>1194</v>
      </c>
      <c r="F10835">
        <v>0</v>
      </c>
      <c r="G10835">
        <v>-57962161</v>
      </c>
    </row>
    <row r="10836" spans="1:7">
      <c r="A10836" t="s">
        <v>131</v>
      </c>
      <c r="B10836">
        <v>20250724</v>
      </c>
      <c r="C10836">
        <v>490114</v>
      </c>
      <c r="D10836" t="s">
        <v>6190</v>
      </c>
      <c r="E10836" t="s">
        <v>1181</v>
      </c>
      <c r="F10836">
        <v>69</v>
      </c>
      <c r="G10836">
        <v>8914041</v>
      </c>
    </row>
    <row r="10837" spans="1:7">
      <c r="A10837" t="s">
        <v>131</v>
      </c>
      <c r="B10837">
        <v>20250724</v>
      </c>
      <c r="C10837">
        <v>490114</v>
      </c>
      <c r="D10837" t="s">
        <v>6190</v>
      </c>
      <c r="E10837" t="s">
        <v>1084</v>
      </c>
      <c r="F10837">
        <v>78</v>
      </c>
      <c r="G10837">
        <v>12595740</v>
      </c>
    </row>
    <row r="10838" spans="1:7">
      <c r="A10838" t="s">
        <v>131</v>
      </c>
      <c r="B10838">
        <v>20250724</v>
      </c>
      <c r="C10838">
        <v>490114</v>
      </c>
      <c r="D10838" t="s">
        <v>6190</v>
      </c>
      <c r="E10838" t="s">
        <v>1035</v>
      </c>
      <c r="F10838">
        <v>785</v>
      </c>
      <c r="G10838">
        <v>11011336</v>
      </c>
    </row>
    <row r="10839" spans="1:7">
      <c r="A10839" t="s">
        <v>131</v>
      </c>
      <c r="B10839">
        <v>20250724</v>
      </c>
      <c r="C10839">
        <v>490114</v>
      </c>
      <c r="D10839" t="s">
        <v>6190</v>
      </c>
      <c r="E10839" t="s">
        <v>1066</v>
      </c>
      <c r="F10839">
        <v>134</v>
      </c>
      <c r="G10839">
        <v>10636955</v>
      </c>
    </row>
    <row r="10840" spans="1:7">
      <c r="A10840" t="s">
        <v>131</v>
      </c>
      <c r="B10840">
        <v>20250724</v>
      </c>
      <c r="C10840">
        <v>490114</v>
      </c>
      <c r="D10840" t="s">
        <v>6190</v>
      </c>
      <c r="E10840" t="s">
        <v>1064</v>
      </c>
      <c r="F10840">
        <v>0</v>
      </c>
      <c r="G10840">
        <v>-771297</v>
      </c>
    </row>
    <row r="10841" spans="1:7">
      <c r="A10841" t="s">
        <v>131</v>
      </c>
      <c r="B10841">
        <v>20250724</v>
      </c>
      <c r="C10841">
        <v>490114</v>
      </c>
      <c r="D10841" t="s">
        <v>6190</v>
      </c>
      <c r="E10841" t="s">
        <v>1092</v>
      </c>
      <c r="F10841">
        <v>0</v>
      </c>
      <c r="G10841">
        <v>-17321971</v>
      </c>
    </row>
    <row r="10842" spans="1:7">
      <c r="A10842" t="s">
        <v>131</v>
      </c>
      <c r="B10842">
        <v>20250724</v>
      </c>
      <c r="C10842">
        <v>490114</v>
      </c>
      <c r="D10842" t="s">
        <v>6190</v>
      </c>
      <c r="E10842" t="s">
        <v>9048</v>
      </c>
      <c r="F10842">
        <v>55</v>
      </c>
      <c r="G10842">
        <v>2186601</v>
      </c>
    </row>
    <row r="10843" spans="1:7">
      <c r="A10843" t="s">
        <v>131</v>
      </c>
      <c r="B10843">
        <v>20250724</v>
      </c>
      <c r="C10843">
        <v>490114</v>
      </c>
      <c r="D10843" t="s">
        <v>6190</v>
      </c>
      <c r="E10843" t="s">
        <v>8342</v>
      </c>
      <c r="F10843">
        <v>134</v>
      </c>
      <c r="G10843">
        <v>49649472</v>
      </c>
    </row>
    <row r="10844" spans="1:7">
      <c r="A10844" t="s">
        <v>131</v>
      </c>
      <c r="B10844">
        <v>20250724</v>
      </c>
      <c r="C10844">
        <v>490114</v>
      </c>
      <c r="D10844" t="s">
        <v>6190</v>
      </c>
      <c r="E10844" t="s">
        <v>1124</v>
      </c>
      <c r="F10844">
        <v>18</v>
      </c>
      <c r="G10844">
        <v>-143025</v>
      </c>
    </row>
    <row r="10845" spans="1:7">
      <c r="A10845" t="s">
        <v>131</v>
      </c>
      <c r="B10845">
        <v>20250724</v>
      </c>
      <c r="C10845">
        <v>490114</v>
      </c>
      <c r="D10845" t="s">
        <v>6190</v>
      </c>
      <c r="E10845" t="s">
        <v>1186</v>
      </c>
      <c r="F10845">
        <v>217</v>
      </c>
      <c r="G10845">
        <v>24343679</v>
      </c>
    </row>
    <row r="10846" spans="1:7">
      <c r="A10846" t="s">
        <v>131</v>
      </c>
      <c r="B10846">
        <v>20250724</v>
      </c>
      <c r="C10846">
        <v>490114</v>
      </c>
      <c r="D10846" t="s">
        <v>6190</v>
      </c>
      <c r="E10846" t="s">
        <v>1582</v>
      </c>
      <c r="F10846">
        <v>217</v>
      </c>
      <c r="G10846">
        <v>-424012</v>
      </c>
    </row>
    <row r="10847" spans="1:7">
      <c r="A10847" t="s">
        <v>131</v>
      </c>
      <c r="B10847">
        <v>20250724</v>
      </c>
      <c r="C10847">
        <v>490114</v>
      </c>
      <c r="D10847" t="s">
        <v>6190</v>
      </c>
      <c r="E10847" t="s">
        <v>8333</v>
      </c>
      <c r="F10847">
        <v>4</v>
      </c>
      <c r="G10847">
        <v>-2125</v>
      </c>
    </row>
    <row r="10848" spans="1:7">
      <c r="A10848" t="s">
        <v>131</v>
      </c>
      <c r="B10848">
        <v>20250724</v>
      </c>
      <c r="C10848">
        <v>490114</v>
      </c>
      <c r="D10848" t="s">
        <v>6190</v>
      </c>
      <c r="E10848" t="s">
        <v>1583</v>
      </c>
      <c r="F10848">
        <v>4</v>
      </c>
      <c r="G10848">
        <v>-218043</v>
      </c>
    </row>
    <row r="10849" spans="1:7">
      <c r="A10849" t="s">
        <v>131</v>
      </c>
      <c r="B10849">
        <v>20250724</v>
      </c>
      <c r="C10849">
        <v>490114</v>
      </c>
      <c r="D10849" t="s">
        <v>6190</v>
      </c>
      <c r="E10849" t="s">
        <v>1207</v>
      </c>
      <c r="F10849">
        <v>0</v>
      </c>
      <c r="G10849">
        <v>-8274</v>
      </c>
    </row>
    <row r="10850" spans="1:7">
      <c r="A10850" t="s">
        <v>131</v>
      </c>
      <c r="B10850">
        <v>20250724</v>
      </c>
      <c r="C10850">
        <v>490114</v>
      </c>
      <c r="D10850" t="s">
        <v>6190</v>
      </c>
      <c r="E10850" t="s">
        <v>8358</v>
      </c>
      <c r="F10850">
        <v>0</v>
      </c>
      <c r="G10850">
        <v>-17692647</v>
      </c>
    </row>
    <row r="10851" spans="1:7">
      <c r="A10851" t="s">
        <v>131</v>
      </c>
      <c r="B10851">
        <v>20250725</v>
      </c>
      <c r="C10851">
        <v>490114</v>
      </c>
      <c r="D10851" t="s">
        <v>6190</v>
      </c>
      <c r="E10851" t="s">
        <v>1184</v>
      </c>
      <c r="F10851">
        <v>0</v>
      </c>
      <c r="G10851">
        <v>-339153</v>
      </c>
    </row>
    <row r="10852" spans="1:7">
      <c r="A10852" t="s">
        <v>131</v>
      </c>
      <c r="B10852">
        <v>20250725</v>
      </c>
      <c r="C10852">
        <v>490114</v>
      </c>
      <c r="D10852" t="s">
        <v>6190</v>
      </c>
      <c r="E10852" t="s">
        <v>1581</v>
      </c>
      <c r="F10852">
        <v>98</v>
      </c>
      <c r="G10852">
        <v>-22072186</v>
      </c>
    </row>
    <row r="10853" spans="1:7">
      <c r="A10853" t="s">
        <v>131</v>
      </c>
      <c r="B10853">
        <v>20250725</v>
      </c>
      <c r="C10853">
        <v>490114</v>
      </c>
      <c r="D10853" t="s">
        <v>6190</v>
      </c>
      <c r="E10853" t="s">
        <v>1085</v>
      </c>
      <c r="F10853">
        <v>0</v>
      </c>
      <c r="G10853">
        <v>-2340216</v>
      </c>
    </row>
    <row r="10854" spans="1:7">
      <c r="A10854" t="s">
        <v>131</v>
      </c>
      <c r="B10854">
        <v>20250725</v>
      </c>
      <c r="C10854">
        <v>490114</v>
      </c>
      <c r="D10854" t="s">
        <v>6190</v>
      </c>
      <c r="E10854" t="s">
        <v>1194</v>
      </c>
      <c r="F10854">
        <v>0</v>
      </c>
      <c r="G10854">
        <v>-57962161</v>
      </c>
    </row>
    <row r="10855" spans="1:7">
      <c r="A10855" t="s">
        <v>131</v>
      </c>
      <c r="B10855">
        <v>20250725</v>
      </c>
      <c r="C10855">
        <v>490114</v>
      </c>
      <c r="D10855" t="s">
        <v>6190</v>
      </c>
      <c r="E10855" t="s">
        <v>1181</v>
      </c>
      <c r="F10855">
        <v>67</v>
      </c>
      <c r="G10855">
        <v>8914108</v>
      </c>
    </row>
    <row r="10856" spans="1:7">
      <c r="A10856" t="s">
        <v>131</v>
      </c>
      <c r="B10856">
        <v>20250725</v>
      </c>
      <c r="C10856">
        <v>490114</v>
      </c>
      <c r="D10856" t="s">
        <v>6190</v>
      </c>
      <c r="E10856" t="s">
        <v>1084</v>
      </c>
      <c r="F10856">
        <v>76</v>
      </c>
      <c r="G10856">
        <v>12595816</v>
      </c>
    </row>
    <row r="10857" spans="1:7">
      <c r="A10857" t="s">
        <v>131</v>
      </c>
      <c r="B10857">
        <v>20250725</v>
      </c>
      <c r="C10857">
        <v>490114</v>
      </c>
      <c r="D10857" t="s">
        <v>6190</v>
      </c>
      <c r="E10857" t="s">
        <v>1035</v>
      </c>
      <c r="F10857">
        <v>762</v>
      </c>
      <c r="G10857">
        <v>11012098</v>
      </c>
    </row>
    <row r="10858" spans="1:7">
      <c r="A10858" t="s">
        <v>131</v>
      </c>
      <c r="B10858">
        <v>20250725</v>
      </c>
      <c r="C10858">
        <v>490114</v>
      </c>
      <c r="D10858" t="s">
        <v>6190</v>
      </c>
      <c r="E10858" t="s">
        <v>1066</v>
      </c>
      <c r="F10858">
        <v>129</v>
      </c>
      <c r="G10858">
        <v>10637084</v>
      </c>
    </row>
    <row r="10859" spans="1:7">
      <c r="A10859" t="s">
        <v>131</v>
      </c>
      <c r="B10859">
        <v>20250725</v>
      </c>
      <c r="C10859">
        <v>490114</v>
      </c>
      <c r="D10859" t="s">
        <v>6190</v>
      </c>
      <c r="E10859" t="s">
        <v>1064</v>
      </c>
      <c r="F10859">
        <v>0</v>
      </c>
      <c r="G10859">
        <v>-771297</v>
      </c>
    </row>
    <row r="10860" spans="1:7">
      <c r="A10860" t="s">
        <v>131</v>
      </c>
      <c r="B10860">
        <v>20250725</v>
      </c>
      <c r="C10860">
        <v>490114</v>
      </c>
      <c r="D10860" t="s">
        <v>6190</v>
      </c>
      <c r="E10860" t="s">
        <v>1092</v>
      </c>
      <c r="F10860">
        <v>0</v>
      </c>
      <c r="G10860">
        <v>-17321971</v>
      </c>
    </row>
    <row r="10861" spans="1:7">
      <c r="A10861" t="s">
        <v>131</v>
      </c>
      <c r="B10861">
        <v>20250725</v>
      </c>
      <c r="C10861">
        <v>490114</v>
      </c>
      <c r="D10861" t="s">
        <v>6190</v>
      </c>
      <c r="E10861" t="s">
        <v>9048</v>
      </c>
      <c r="F10861">
        <v>53</v>
      </c>
      <c r="G10861">
        <v>2186654</v>
      </c>
    </row>
    <row r="10862" spans="1:7">
      <c r="A10862" t="s">
        <v>131</v>
      </c>
      <c r="B10862">
        <v>20250725</v>
      </c>
      <c r="C10862">
        <v>490114</v>
      </c>
      <c r="D10862" t="s">
        <v>6190</v>
      </c>
      <c r="E10862" t="s">
        <v>8342</v>
      </c>
      <c r="F10862">
        <v>129</v>
      </c>
      <c r="G10862">
        <v>49649601</v>
      </c>
    </row>
    <row r="10863" spans="1:7">
      <c r="A10863" t="s">
        <v>131</v>
      </c>
      <c r="B10863">
        <v>20250725</v>
      </c>
      <c r="C10863">
        <v>490114</v>
      </c>
      <c r="D10863" t="s">
        <v>6190</v>
      </c>
      <c r="E10863" t="s">
        <v>1124</v>
      </c>
      <c r="F10863">
        <v>17</v>
      </c>
      <c r="G10863">
        <v>-143008</v>
      </c>
    </row>
    <row r="10864" spans="1:7">
      <c r="A10864" t="s">
        <v>131</v>
      </c>
      <c r="B10864">
        <v>20250725</v>
      </c>
      <c r="C10864">
        <v>490114</v>
      </c>
      <c r="D10864" t="s">
        <v>6190</v>
      </c>
      <c r="E10864" t="s">
        <v>1186</v>
      </c>
      <c r="F10864">
        <v>210</v>
      </c>
      <c r="G10864">
        <v>24343889</v>
      </c>
    </row>
    <row r="10865" spans="1:7">
      <c r="A10865" t="s">
        <v>131</v>
      </c>
      <c r="B10865">
        <v>20250725</v>
      </c>
      <c r="C10865">
        <v>490114</v>
      </c>
      <c r="D10865" t="s">
        <v>6190</v>
      </c>
      <c r="E10865" t="s">
        <v>1582</v>
      </c>
      <c r="F10865">
        <v>210</v>
      </c>
      <c r="G10865">
        <v>-423802</v>
      </c>
    </row>
    <row r="10866" spans="1:7">
      <c r="A10866" t="s">
        <v>131</v>
      </c>
      <c r="B10866">
        <v>20250725</v>
      </c>
      <c r="C10866">
        <v>490114</v>
      </c>
      <c r="D10866" t="s">
        <v>6190</v>
      </c>
      <c r="E10866" t="s">
        <v>8333</v>
      </c>
      <c r="F10866">
        <v>4</v>
      </c>
      <c r="G10866">
        <v>-2121</v>
      </c>
    </row>
    <row r="10867" spans="1:7">
      <c r="A10867" t="s">
        <v>131</v>
      </c>
      <c r="B10867">
        <v>20250725</v>
      </c>
      <c r="C10867">
        <v>490114</v>
      </c>
      <c r="D10867" t="s">
        <v>6190</v>
      </c>
      <c r="E10867" t="s">
        <v>1583</v>
      </c>
      <c r="F10867">
        <v>4</v>
      </c>
      <c r="G10867">
        <v>-218039</v>
      </c>
    </row>
    <row r="10868" spans="1:7">
      <c r="A10868" t="s">
        <v>131</v>
      </c>
      <c r="B10868">
        <v>20250725</v>
      </c>
      <c r="C10868">
        <v>490114</v>
      </c>
      <c r="D10868" t="s">
        <v>6190</v>
      </c>
      <c r="E10868" t="s">
        <v>1207</v>
      </c>
      <c r="F10868">
        <v>0</v>
      </c>
      <c r="G10868">
        <v>-8274</v>
      </c>
    </row>
    <row r="10869" spans="1:7">
      <c r="A10869" t="s">
        <v>131</v>
      </c>
      <c r="B10869">
        <v>20250725</v>
      </c>
      <c r="C10869">
        <v>490114</v>
      </c>
      <c r="D10869" t="s">
        <v>6190</v>
      </c>
      <c r="E10869" t="s">
        <v>8358</v>
      </c>
      <c r="F10869">
        <v>0</v>
      </c>
      <c r="G10869">
        <v>-17692647</v>
      </c>
    </row>
    <row r="10870" spans="1:7">
      <c r="A10870" t="s">
        <v>131</v>
      </c>
      <c r="B10870">
        <v>20250726</v>
      </c>
      <c r="C10870">
        <v>490114</v>
      </c>
      <c r="D10870" t="s">
        <v>6190</v>
      </c>
      <c r="E10870" t="s">
        <v>1184</v>
      </c>
      <c r="F10870">
        <v>0</v>
      </c>
      <c r="G10870">
        <v>-339153</v>
      </c>
    </row>
    <row r="10871" spans="1:7">
      <c r="A10871" t="s">
        <v>131</v>
      </c>
      <c r="B10871">
        <v>20250726</v>
      </c>
      <c r="C10871">
        <v>490114</v>
      </c>
      <c r="D10871" t="s">
        <v>6190</v>
      </c>
      <c r="E10871" t="s">
        <v>1581</v>
      </c>
      <c r="F10871">
        <v>98</v>
      </c>
      <c r="G10871">
        <v>-22072088</v>
      </c>
    </row>
    <row r="10872" spans="1:7">
      <c r="A10872" t="s">
        <v>131</v>
      </c>
      <c r="B10872">
        <v>20250726</v>
      </c>
      <c r="C10872">
        <v>490114</v>
      </c>
      <c r="D10872" t="s">
        <v>6190</v>
      </c>
      <c r="E10872" t="s">
        <v>1085</v>
      </c>
      <c r="F10872">
        <v>0</v>
      </c>
      <c r="G10872">
        <v>-2340216</v>
      </c>
    </row>
    <row r="10873" spans="1:7">
      <c r="A10873" t="s">
        <v>131</v>
      </c>
      <c r="B10873">
        <v>20250726</v>
      </c>
      <c r="C10873">
        <v>490114</v>
      </c>
      <c r="D10873" t="s">
        <v>6190</v>
      </c>
      <c r="E10873" t="s">
        <v>1194</v>
      </c>
      <c r="F10873">
        <v>0</v>
      </c>
      <c r="G10873">
        <v>-57962161</v>
      </c>
    </row>
    <row r="10874" spans="1:7">
      <c r="A10874" t="s">
        <v>131</v>
      </c>
      <c r="B10874">
        <v>20250726</v>
      </c>
      <c r="C10874">
        <v>490114</v>
      </c>
      <c r="D10874" t="s">
        <v>6190</v>
      </c>
      <c r="E10874" t="s">
        <v>1181</v>
      </c>
      <c r="F10874">
        <v>67</v>
      </c>
      <c r="G10874">
        <v>8914175</v>
      </c>
    </row>
    <row r="10875" spans="1:7">
      <c r="A10875" t="s">
        <v>131</v>
      </c>
      <c r="B10875">
        <v>20250726</v>
      </c>
      <c r="C10875">
        <v>490114</v>
      </c>
      <c r="D10875" t="s">
        <v>6190</v>
      </c>
      <c r="E10875" t="s">
        <v>1084</v>
      </c>
      <c r="F10875">
        <v>76</v>
      </c>
      <c r="G10875">
        <v>12595892</v>
      </c>
    </row>
    <row r="10876" spans="1:7">
      <c r="A10876" t="s">
        <v>131</v>
      </c>
      <c r="B10876">
        <v>20250726</v>
      </c>
      <c r="C10876">
        <v>490114</v>
      </c>
      <c r="D10876" t="s">
        <v>6190</v>
      </c>
      <c r="E10876" t="s">
        <v>1035</v>
      </c>
      <c r="F10876">
        <v>762</v>
      </c>
      <c r="G10876">
        <v>11012860</v>
      </c>
    </row>
    <row r="10877" spans="1:7">
      <c r="A10877" t="s">
        <v>131</v>
      </c>
      <c r="B10877">
        <v>20250726</v>
      </c>
      <c r="C10877">
        <v>490114</v>
      </c>
      <c r="D10877" t="s">
        <v>6190</v>
      </c>
      <c r="E10877" t="s">
        <v>1066</v>
      </c>
      <c r="F10877">
        <v>129</v>
      </c>
      <c r="G10877">
        <v>10637213</v>
      </c>
    </row>
    <row r="10878" spans="1:7">
      <c r="A10878" t="s">
        <v>131</v>
      </c>
      <c r="B10878">
        <v>20250726</v>
      </c>
      <c r="C10878">
        <v>490114</v>
      </c>
      <c r="D10878" t="s">
        <v>6190</v>
      </c>
      <c r="E10878" t="s">
        <v>1064</v>
      </c>
      <c r="F10878">
        <v>0</v>
      </c>
      <c r="G10878">
        <v>-771297</v>
      </c>
    </row>
    <row r="10879" spans="1:7">
      <c r="A10879" t="s">
        <v>131</v>
      </c>
      <c r="B10879">
        <v>20250726</v>
      </c>
      <c r="C10879">
        <v>490114</v>
      </c>
      <c r="D10879" t="s">
        <v>6190</v>
      </c>
      <c r="E10879" t="s">
        <v>1092</v>
      </c>
      <c r="F10879">
        <v>0</v>
      </c>
      <c r="G10879">
        <v>-17321971</v>
      </c>
    </row>
    <row r="10880" spans="1:7">
      <c r="A10880" t="s">
        <v>131</v>
      </c>
      <c r="B10880">
        <v>20250726</v>
      </c>
      <c r="C10880">
        <v>490114</v>
      </c>
      <c r="D10880" t="s">
        <v>6190</v>
      </c>
      <c r="E10880" t="s">
        <v>9048</v>
      </c>
      <c r="F10880">
        <v>53</v>
      </c>
      <c r="G10880">
        <v>2186707</v>
      </c>
    </row>
    <row r="10881" spans="1:7">
      <c r="A10881" t="s">
        <v>131</v>
      </c>
      <c r="B10881">
        <v>20250726</v>
      </c>
      <c r="C10881">
        <v>490114</v>
      </c>
      <c r="D10881" t="s">
        <v>6190</v>
      </c>
      <c r="E10881" t="s">
        <v>8342</v>
      </c>
      <c r="F10881">
        <v>129</v>
      </c>
      <c r="G10881">
        <v>49649730</v>
      </c>
    </row>
    <row r="10882" spans="1:7">
      <c r="A10882" t="s">
        <v>131</v>
      </c>
      <c r="B10882">
        <v>20250726</v>
      </c>
      <c r="C10882">
        <v>490114</v>
      </c>
      <c r="D10882" t="s">
        <v>6190</v>
      </c>
      <c r="E10882" t="s">
        <v>1124</v>
      </c>
      <c r="F10882">
        <v>17</v>
      </c>
      <c r="G10882">
        <v>-142991</v>
      </c>
    </row>
    <row r="10883" spans="1:7">
      <c r="A10883" t="s">
        <v>131</v>
      </c>
      <c r="B10883">
        <v>20250726</v>
      </c>
      <c r="C10883">
        <v>490114</v>
      </c>
      <c r="D10883" t="s">
        <v>6190</v>
      </c>
      <c r="E10883" t="s">
        <v>1186</v>
      </c>
      <c r="F10883">
        <v>210</v>
      </c>
      <c r="G10883">
        <v>24344099</v>
      </c>
    </row>
    <row r="10884" spans="1:7">
      <c r="A10884" t="s">
        <v>131</v>
      </c>
      <c r="B10884">
        <v>20250726</v>
      </c>
      <c r="C10884">
        <v>490114</v>
      </c>
      <c r="D10884" t="s">
        <v>6190</v>
      </c>
      <c r="E10884" t="s">
        <v>1582</v>
      </c>
      <c r="F10884">
        <v>210</v>
      </c>
      <c r="G10884">
        <v>-423592</v>
      </c>
    </row>
    <row r="10885" spans="1:7">
      <c r="A10885" t="s">
        <v>131</v>
      </c>
      <c r="B10885">
        <v>20250726</v>
      </c>
      <c r="C10885">
        <v>490114</v>
      </c>
      <c r="D10885" t="s">
        <v>6190</v>
      </c>
      <c r="E10885" t="s">
        <v>8333</v>
      </c>
      <c r="F10885">
        <v>4</v>
      </c>
      <c r="G10885">
        <v>-2117</v>
      </c>
    </row>
    <row r="10886" spans="1:7">
      <c r="A10886" t="s">
        <v>131</v>
      </c>
      <c r="B10886">
        <v>20250726</v>
      </c>
      <c r="C10886">
        <v>490114</v>
      </c>
      <c r="D10886" t="s">
        <v>6190</v>
      </c>
      <c r="E10886" t="s">
        <v>1583</v>
      </c>
      <c r="F10886">
        <v>4</v>
      </c>
      <c r="G10886">
        <v>-218035</v>
      </c>
    </row>
    <row r="10887" spans="1:7">
      <c r="A10887" t="s">
        <v>131</v>
      </c>
      <c r="B10887">
        <v>20250726</v>
      </c>
      <c r="C10887">
        <v>490114</v>
      </c>
      <c r="D10887" t="s">
        <v>6190</v>
      </c>
      <c r="E10887" t="s">
        <v>1207</v>
      </c>
      <c r="F10887">
        <v>0</v>
      </c>
      <c r="G10887">
        <v>-8274</v>
      </c>
    </row>
    <row r="10888" spans="1:7">
      <c r="A10888" t="s">
        <v>131</v>
      </c>
      <c r="B10888">
        <v>20250726</v>
      </c>
      <c r="C10888">
        <v>490114</v>
      </c>
      <c r="D10888" t="s">
        <v>6190</v>
      </c>
      <c r="E10888" t="s">
        <v>8358</v>
      </c>
      <c r="F10888">
        <v>0</v>
      </c>
      <c r="G10888">
        <v>-17692647</v>
      </c>
    </row>
    <row r="10889" spans="1:7">
      <c r="A10889" t="s">
        <v>131</v>
      </c>
      <c r="B10889">
        <v>20250727</v>
      </c>
      <c r="C10889">
        <v>490114</v>
      </c>
      <c r="D10889" t="s">
        <v>6190</v>
      </c>
      <c r="E10889" t="s">
        <v>1184</v>
      </c>
      <c r="F10889">
        <v>0</v>
      </c>
      <c r="G10889">
        <v>-339153</v>
      </c>
    </row>
    <row r="10890" spans="1:7">
      <c r="A10890" t="s">
        <v>131</v>
      </c>
      <c r="B10890">
        <v>20250727</v>
      </c>
      <c r="C10890">
        <v>490114</v>
      </c>
      <c r="D10890" t="s">
        <v>6190</v>
      </c>
      <c r="E10890" t="s">
        <v>1581</v>
      </c>
      <c r="F10890">
        <v>98</v>
      </c>
      <c r="G10890">
        <v>-22071990</v>
      </c>
    </row>
    <row r="10891" spans="1:7">
      <c r="A10891" t="s">
        <v>131</v>
      </c>
      <c r="B10891">
        <v>20250727</v>
      </c>
      <c r="C10891">
        <v>490114</v>
      </c>
      <c r="D10891" t="s">
        <v>6190</v>
      </c>
      <c r="E10891" t="s">
        <v>1085</v>
      </c>
      <c r="F10891">
        <v>0</v>
      </c>
      <c r="G10891">
        <v>-2340216</v>
      </c>
    </row>
    <row r="10892" spans="1:7">
      <c r="A10892" t="s">
        <v>131</v>
      </c>
      <c r="B10892">
        <v>20250727</v>
      </c>
      <c r="C10892">
        <v>490114</v>
      </c>
      <c r="D10892" t="s">
        <v>6190</v>
      </c>
      <c r="E10892" t="s">
        <v>1194</v>
      </c>
      <c r="F10892">
        <v>0</v>
      </c>
      <c r="G10892">
        <v>-57962161</v>
      </c>
    </row>
    <row r="10893" spans="1:7">
      <c r="A10893" t="s">
        <v>131</v>
      </c>
      <c r="B10893">
        <v>20250727</v>
      </c>
      <c r="C10893">
        <v>490114</v>
      </c>
      <c r="D10893" t="s">
        <v>6190</v>
      </c>
      <c r="E10893" t="s">
        <v>1181</v>
      </c>
      <c r="F10893">
        <v>67</v>
      </c>
      <c r="G10893">
        <v>8914242</v>
      </c>
    </row>
    <row r="10894" spans="1:7">
      <c r="A10894" t="s">
        <v>131</v>
      </c>
      <c r="B10894">
        <v>20250727</v>
      </c>
      <c r="C10894">
        <v>490114</v>
      </c>
      <c r="D10894" t="s">
        <v>6190</v>
      </c>
      <c r="E10894" t="s">
        <v>1084</v>
      </c>
      <c r="F10894">
        <v>76</v>
      </c>
      <c r="G10894">
        <v>12595968</v>
      </c>
    </row>
    <row r="10895" spans="1:7">
      <c r="A10895" t="s">
        <v>131</v>
      </c>
      <c r="B10895">
        <v>20250727</v>
      </c>
      <c r="C10895">
        <v>490114</v>
      </c>
      <c r="D10895" t="s">
        <v>6190</v>
      </c>
      <c r="E10895" t="s">
        <v>1035</v>
      </c>
      <c r="F10895">
        <v>762</v>
      </c>
      <c r="G10895">
        <v>11013622</v>
      </c>
    </row>
    <row r="10896" spans="1:7">
      <c r="A10896" t="s">
        <v>131</v>
      </c>
      <c r="B10896">
        <v>20250727</v>
      </c>
      <c r="C10896">
        <v>490114</v>
      </c>
      <c r="D10896" t="s">
        <v>6190</v>
      </c>
      <c r="E10896" t="s">
        <v>1066</v>
      </c>
      <c r="F10896">
        <v>129</v>
      </c>
      <c r="G10896">
        <v>10637342</v>
      </c>
    </row>
    <row r="10897" spans="1:7">
      <c r="A10897" t="s">
        <v>131</v>
      </c>
      <c r="B10897">
        <v>20250727</v>
      </c>
      <c r="C10897">
        <v>490114</v>
      </c>
      <c r="D10897" t="s">
        <v>6190</v>
      </c>
      <c r="E10897" t="s">
        <v>1064</v>
      </c>
      <c r="F10897">
        <v>0</v>
      </c>
      <c r="G10897">
        <v>-771297</v>
      </c>
    </row>
    <row r="10898" spans="1:7">
      <c r="A10898" t="s">
        <v>131</v>
      </c>
      <c r="B10898">
        <v>20250727</v>
      </c>
      <c r="C10898">
        <v>490114</v>
      </c>
      <c r="D10898" t="s">
        <v>6190</v>
      </c>
      <c r="E10898" t="s">
        <v>1092</v>
      </c>
      <c r="F10898">
        <v>0</v>
      </c>
      <c r="G10898">
        <v>-17321971</v>
      </c>
    </row>
    <row r="10899" spans="1:7">
      <c r="A10899" t="s">
        <v>131</v>
      </c>
      <c r="B10899">
        <v>20250727</v>
      </c>
      <c r="C10899">
        <v>490114</v>
      </c>
      <c r="D10899" t="s">
        <v>6190</v>
      </c>
      <c r="E10899" t="s">
        <v>9048</v>
      </c>
      <c r="F10899">
        <v>53</v>
      </c>
      <c r="G10899">
        <v>2186760</v>
      </c>
    </row>
    <row r="10900" spans="1:7">
      <c r="A10900" t="s">
        <v>131</v>
      </c>
      <c r="B10900">
        <v>20250727</v>
      </c>
      <c r="C10900">
        <v>490114</v>
      </c>
      <c r="D10900" t="s">
        <v>6190</v>
      </c>
      <c r="E10900" t="s">
        <v>8342</v>
      </c>
      <c r="F10900">
        <v>129</v>
      </c>
      <c r="G10900">
        <v>49649859</v>
      </c>
    </row>
    <row r="10901" spans="1:7">
      <c r="A10901" t="s">
        <v>131</v>
      </c>
      <c r="B10901">
        <v>20250727</v>
      </c>
      <c r="C10901">
        <v>490114</v>
      </c>
      <c r="D10901" t="s">
        <v>6190</v>
      </c>
      <c r="E10901" t="s">
        <v>1124</v>
      </c>
      <c r="F10901">
        <v>17</v>
      </c>
      <c r="G10901">
        <v>-142974</v>
      </c>
    </row>
    <row r="10902" spans="1:7">
      <c r="A10902" t="s">
        <v>131</v>
      </c>
      <c r="B10902">
        <v>20250727</v>
      </c>
      <c r="C10902">
        <v>490114</v>
      </c>
      <c r="D10902" t="s">
        <v>6190</v>
      </c>
      <c r="E10902" t="s">
        <v>1186</v>
      </c>
      <c r="F10902">
        <v>210</v>
      </c>
      <c r="G10902">
        <v>24344309</v>
      </c>
    </row>
    <row r="10903" spans="1:7">
      <c r="A10903" t="s">
        <v>131</v>
      </c>
      <c r="B10903">
        <v>20250727</v>
      </c>
      <c r="C10903">
        <v>490114</v>
      </c>
      <c r="D10903" t="s">
        <v>6190</v>
      </c>
      <c r="E10903" t="s">
        <v>1582</v>
      </c>
      <c r="F10903">
        <v>210</v>
      </c>
      <c r="G10903">
        <v>-423382</v>
      </c>
    </row>
    <row r="10904" spans="1:7">
      <c r="A10904" t="s">
        <v>131</v>
      </c>
      <c r="B10904">
        <v>20250727</v>
      </c>
      <c r="C10904">
        <v>490114</v>
      </c>
      <c r="D10904" t="s">
        <v>6190</v>
      </c>
      <c r="E10904" t="s">
        <v>8333</v>
      </c>
      <c r="F10904">
        <v>4</v>
      </c>
      <c r="G10904">
        <v>-2113</v>
      </c>
    </row>
    <row r="10905" spans="1:7">
      <c r="A10905" t="s">
        <v>131</v>
      </c>
      <c r="B10905">
        <v>20250727</v>
      </c>
      <c r="C10905">
        <v>490114</v>
      </c>
      <c r="D10905" t="s">
        <v>6190</v>
      </c>
      <c r="E10905" t="s">
        <v>1583</v>
      </c>
      <c r="F10905">
        <v>4</v>
      </c>
      <c r="G10905">
        <v>-218031</v>
      </c>
    </row>
    <row r="10906" spans="1:7">
      <c r="A10906" t="s">
        <v>131</v>
      </c>
      <c r="B10906">
        <v>20250727</v>
      </c>
      <c r="C10906">
        <v>490114</v>
      </c>
      <c r="D10906" t="s">
        <v>6190</v>
      </c>
      <c r="E10906" t="s">
        <v>1207</v>
      </c>
      <c r="F10906">
        <v>0</v>
      </c>
      <c r="G10906">
        <v>-8274</v>
      </c>
    </row>
    <row r="10907" spans="1:7">
      <c r="A10907" t="s">
        <v>131</v>
      </c>
      <c r="B10907">
        <v>20250727</v>
      </c>
      <c r="C10907">
        <v>490114</v>
      </c>
      <c r="D10907" t="s">
        <v>6190</v>
      </c>
      <c r="E10907" t="s">
        <v>8358</v>
      </c>
      <c r="F10907">
        <v>0</v>
      </c>
      <c r="G10907">
        <v>-17692647</v>
      </c>
    </row>
    <row r="10908" spans="1:7">
      <c r="A10908" t="s">
        <v>131</v>
      </c>
      <c r="B10908">
        <v>20250728</v>
      </c>
      <c r="C10908">
        <v>490114</v>
      </c>
      <c r="D10908" t="s">
        <v>6190</v>
      </c>
      <c r="E10908" t="s">
        <v>1184</v>
      </c>
      <c r="F10908">
        <v>0</v>
      </c>
      <c r="G10908">
        <v>-339153</v>
      </c>
    </row>
    <row r="10909" spans="1:7">
      <c r="A10909" t="s">
        <v>131</v>
      </c>
      <c r="B10909">
        <v>20250728</v>
      </c>
      <c r="C10909">
        <v>490114</v>
      </c>
      <c r="D10909" t="s">
        <v>6190</v>
      </c>
      <c r="E10909" t="s">
        <v>1581</v>
      </c>
      <c r="F10909">
        <v>99</v>
      </c>
      <c r="G10909">
        <v>-22071891</v>
      </c>
    </row>
    <row r="10910" spans="1:7">
      <c r="A10910" t="s">
        <v>131</v>
      </c>
      <c r="B10910">
        <v>20250728</v>
      </c>
      <c r="C10910">
        <v>490114</v>
      </c>
      <c r="D10910" t="s">
        <v>6190</v>
      </c>
      <c r="E10910" t="s">
        <v>1085</v>
      </c>
      <c r="F10910">
        <v>0</v>
      </c>
      <c r="G10910">
        <v>-2340216</v>
      </c>
    </row>
    <row r="10911" spans="1:7">
      <c r="A10911" t="s">
        <v>131</v>
      </c>
      <c r="B10911">
        <v>20250728</v>
      </c>
      <c r="C10911">
        <v>490114</v>
      </c>
      <c r="D10911" t="s">
        <v>6190</v>
      </c>
      <c r="E10911" t="s">
        <v>1194</v>
      </c>
      <c r="F10911">
        <v>0</v>
      </c>
      <c r="G10911">
        <v>-57962161</v>
      </c>
    </row>
    <row r="10912" spans="1:7">
      <c r="A10912" t="s">
        <v>131</v>
      </c>
      <c r="B10912">
        <v>20250728</v>
      </c>
      <c r="C10912">
        <v>490114</v>
      </c>
      <c r="D10912" t="s">
        <v>6190</v>
      </c>
      <c r="E10912" t="s">
        <v>1181</v>
      </c>
      <c r="F10912">
        <v>67</v>
      </c>
      <c r="G10912">
        <v>8914309</v>
      </c>
    </row>
    <row r="10913" spans="1:7">
      <c r="A10913" t="s">
        <v>131</v>
      </c>
      <c r="B10913">
        <v>20250728</v>
      </c>
      <c r="C10913">
        <v>490114</v>
      </c>
      <c r="D10913" t="s">
        <v>6190</v>
      </c>
      <c r="E10913" t="s">
        <v>1084</v>
      </c>
      <c r="F10913">
        <v>76</v>
      </c>
      <c r="G10913">
        <v>12596044</v>
      </c>
    </row>
    <row r="10914" spans="1:7">
      <c r="A10914" t="s">
        <v>131</v>
      </c>
      <c r="B10914">
        <v>20250728</v>
      </c>
      <c r="C10914">
        <v>490114</v>
      </c>
      <c r="D10914" t="s">
        <v>6190</v>
      </c>
      <c r="E10914" t="s">
        <v>1035</v>
      </c>
      <c r="F10914">
        <v>768</v>
      </c>
      <c r="G10914">
        <v>11014390</v>
      </c>
    </row>
    <row r="10915" spans="1:7">
      <c r="A10915" t="s">
        <v>131</v>
      </c>
      <c r="B10915">
        <v>20250728</v>
      </c>
      <c r="C10915">
        <v>490114</v>
      </c>
      <c r="D10915" t="s">
        <v>6190</v>
      </c>
      <c r="E10915" t="s">
        <v>1066</v>
      </c>
      <c r="F10915">
        <v>131</v>
      </c>
      <c r="G10915">
        <v>10637473</v>
      </c>
    </row>
    <row r="10916" spans="1:7">
      <c r="A10916" t="s">
        <v>131</v>
      </c>
      <c r="B10916">
        <v>20250728</v>
      </c>
      <c r="C10916">
        <v>490114</v>
      </c>
      <c r="D10916" t="s">
        <v>6190</v>
      </c>
      <c r="E10916" t="s">
        <v>1064</v>
      </c>
      <c r="F10916">
        <v>0</v>
      </c>
      <c r="G10916">
        <v>-771297</v>
      </c>
    </row>
    <row r="10917" spans="1:7">
      <c r="A10917" t="s">
        <v>131</v>
      </c>
      <c r="B10917">
        <v>20250728</v>
      </c>
      <c r="C10917">
        <v>490114</v>
      </c>
      <c r="D10917" t="s">
        <v>6190</v>
      </c>
      <c r="E10917" t="s">
        <v>1092</v>
      </c>
      <c r="F10917">
        <v>0</v>
      </c>
      <c r="G10917">
        <v>-17321971</v>
      </c>
    </row>
    <row r="10918" spans="1:7">
      <c r="A10918" t="s">
        <v>131</v>
      </c>
      <c r="B10918">
        <v>20250728</v>
      </c>
      <c r="C10918">
        <v>490114</v>
      </c>
      <c r="D10918" t="s">
        <v>6190</v>
      </c>
      <c r="E10918" t="s">
        <v>9048</v>
      </c>
      <c r="F10918">
        <v>54</v>
      </c>
      <c r="G10918">
        <v>2186814</v>
      </c>
    </row>
    <row r="10919" spans="1:7">
      <c r="A10919" t="s">
        <v>131</v>
      </c>
      <c r="B10919">
        <v>20250728</v>
      </c>
      <c r="C10919">
        <v>490114</v>
      </c>
      <c r="D10919" t="s">
        <v>6190</v>
      </c>
      <c r="E10919" t="s">
        <v>8342</v>
      </c>
      <c r="F10919">
        <v>131</v>
      </c>
      <c r="G10919">
        <v>49649990</v>
      </c>
    </row>
    <row r="10920" spans="1:7">
      <c r="A10920" t="s">
        <v>131</v>
      </c>
      <c r="B10920">
        <v>20250728</v>
      </c>
      <c r="C10920">
        <v>490114</v>
      </c>
      <c r="D10920" t="s">
        <v>6190</v>
      </c>
      <c r="E10920" t="s">
        <v>1124</v>
      </c>
      <c r="F10920">
        <v>18</v>
      </c>
      <c r="G10920">
        <v>-142956</v>
      </c>
    </row>
    <row r="10921" spans="1:7">
      <c r="A10921" t="s">
        <v>131</v>
      </c>
      <c r="B10921">
        <v>20250728</v>
      </c>
      <c r="C10921">
        <v>490114</v>
      </c>
      <c r="D10921" t="s">
        <v>6190</v>
      </c>
      <c r="E10921" t="s">
        <v>1186</v>
      </c>
      <c r="F10921">
        <v>212</v>
      </c>
      <c r="G10921">
        <v>24344521</v>
      </c>
    </row>
    <row r="10922" spans="1:7">
      <c r="A10922" t="s">
        <v>131</v>
      </c>
      <c r="B10922">
        <v>20250728</v>
      </c>
      <c r="C10922">
        <v>490114</v>
      </c>
      <c r="D10922" t="s">
        <v>6190</v>
      </c>
      <c r="E10922" t="s">
        <v>1582</v>
      </c>
      <c r="F10922">
        <v>212</v>
      </c>
      <c r="G10922">
        <v>-423170</v>
      </c>
    </row>
    <row r="10923" spans="1:7">
      <c r="A10923" t="s">
        <v>131</v>
      </c>
      <c r="B10923">
        <v>20250728</v>
      </c>
      <c r="C10923">
        <v>490114</v>
      </c>
      <c r="D10923" t="s">
        <v>6190</v>
      </c>
      <c r="E10923" t="s">
        <v>8333</v>
      </c>
      <c r="F10923">
        <v>4</v>
      </c>
      <c r="G10923">
        <v>-2109</v>
      </c>
    </row>
    <row r="10924" spans="1:7">
      <c r="A10924" t="s">
        <v>131</v>
      </c>
      <c r="B10924">
        <v>20250728</v>
      </c>
      <c r="C10924">
        <v>490114</v>
      </c>
      <c r="D10924" t="s">
        <v>6190</v>
      </c>
      <c r="E10924" t="s">
        <v>1583</v>
      </c>
      <c r="F10924">
        <v>4</v>
      </c>
      <c r="G10924">
        <v>-218027</v>
      </c>
    </row>
    <row r="10925" spans="1:7">
      <c r="A10925" t="s">
        <v>131</v>
      </c>
      <c r="B10925">
        <v>20250728</v>
      </c>
      <c r="C10925">
        <v>490114</v>
      </c>
      <c r="D10925" t="s">
        <v>6190</v>
      </c>
      <c r="E10925" t="s">
        <v>1207</v>
      </c>
      <c r="F10925">
        <v>0</v>
      </c>
      <c r="G10925">
        <v>-8274</v>
      </c>
    </row>
    <row r="10926" spans="1:7">
      <c r="A10926" t="s">
        <v>131</v>
      </c>
      <c r="B10926">
        <v>20250728</v>
      </c>
      <c r="C10926">
        <v>490114</v>
      </c>
      <c r="D10926" t="s">
        <v>6190</v>
      </c>
      <c r="E10926" t="s">
        <v>8358</v>
      </c>
      <c r="F10926">
        <v>0</v>
      </c>
      <c r="G10926">
        <v>-17692647</v>
      </c>
    </row>
    <row r="10927" spans="1:7">
      <c r="A10927" t="s">
        <v>131</v>
      </c>
      <c r="B10927">
        <v>20250729</v>
      </c>
      <c r="C10927">
        <v>490114</v>
      </c>
      <c r="D10927" t="s">
        <v>6190</v>
      </c>
      <c r="E10927" t="s">
        <v>1184</v>
      </c>
      <c r="F10927">
        <v>0</v>
      </c>
      <c r="G10927">
        <v>-339153</v>
      </c>
    </row>
    <row r="10928" spans="1:7">
      <c r="A10928" t="s">
        <v>131</v>
      </c>
      <c r="B10928">
        <v>20250729</v>
      </c>
      <c r="C10928">
        <v>490114</v>
      </c>
      <c r="D10928" t="s">
        <v>6190</v>
      </c>
      <c r="E10928" t="s">
        <v>1581</v>
      </c>
      <c r="F10928">
        <v>100</v>
      </c>
      <c r="G10928">
        <v>-22071791</v>
      </c>
    </row>
    <row r="10929" spans="1:7">
      <c r="A10929" t="s">
        <v>131</v>
      </c>
      <c r="B10929">
        <v>20250729</v>
      </c>
      <c r="C10929">
        <v>490114</v>
      </c>
      <c r="D10929" t="s">
        <v>6190</v>
      </c>
      <c r="E10929" t="s">
        <v>1085</v>
      </c>
      <c r="F10929">
        <v>0</v>
      </c>
      <c r="G10929">
        <v>-2340216</v>
      </c>
    </row>
    <row r="10930" spans="1:7">
      <c r="A10930" t="s">
        <v>131</v>
      </c>
      <c r="B10930">
        <v>20250729</v>
      </c>
      <c r="C10930">
        <v>490114</v>
      </c>
      <c r="D10930" t="s">
        <v>6190</v>
      </c>
      <c r="E10930" t="s">
        <v>1194</v>
      </c>
      <c r="F10930">
        <v>0</v>
      </c>
      <c r="G10930">
        <v>-57962161</v>
      </c>
    </row>
    <row r="10931" spans="1:7">
      <c r="A10931" t="s">
        <v>131</v>
      </c>
      <c r="B10931">
        <v>20250729</v>
      </c>
      <c r="C10931">
        <v>490114</v>
      </c>
      <c r="D10931" t="s">
        <v>6190</v>
      </c>
      <c r="E10931" t="s">
        <v>1181</v>
      </c>
      <c r="F10931">
        <v>68</v>
      </c>
      <c r="G10931">
        <v>8914377</v>
      </c>
    </row>
    <row r="10932" spans="1:7">
      <c r="A10932" t="s">
        <v>131</v>
      </c>
      <c r="B10932">
        <v>20250729</v>
      </c>
      <c r="C10932">
        <v>490114</v>
      </c>
      <c r="D10932" t="s">
        <v>6190</v>
      </c>
      <c r="E10932" t="s">
        <v>1084</v>
      </c>
      <c r="F10932">
        <v>77</v>
      </c>
      <c r="G10932">
        <v>12596121</v>
      </c>
    </row>
    <row r="10933" spans="1:7">
      <c r="A10933" t="s">
        <v>131</v>
      </c>
      <c r="B10933">
        <v>20250729</v>
      </c>
      <c r="C10933">
        <v>490114</v>
      </c>
      <c r="D10933" t="s">
        <v>6190</v>
      </c>
      <c r="E10933" t="s">
        <v>1035</v>
      </c>
      <c r="F10933">
        <v>782</v>
      </c>
      <c r="G10933">
        <v>11015172</v>
      </c>
    </row>
    <row r="10934" spans="1:7">
      <c r="A10934" t="s">
        <v>131</v>
      </c>
      <c r="B10934">
        <v>20250729</v>
      </c>
      <c r="C10934">
        <v>490114</v>
      </c>
      <c r="D10934" t="s">
        <v>6190</v>
      </c>
      <c r="E10934" t="s">
        <v>1066</v>
      </c>
      <c r="F10934">
        <v>132</v>
      </c>
      <c r="G10934">
        <v>10637605</v>
      </c>
    </row>
    <row r="10935" spans="1:7">
      <c r="A10935" t="s">
        <v>131</v>
      </c>
      <c r="B10935">
        <v>20250729</v>
      </c>
      <c r="C10935">
        <v>490114</v>
      </c>
      <c r="D10935" t="s">
        <v>6190</v>
      </c>
      <c r="E10935" t="s">
        <v>1064</v>
      </c>
      <c r="F10935">
        <v>0</v>
      </c>
      <c r="G10935">
        <v>-771297</v>
      </c>
    </row>
    <row r="10936" spans="1:7">
      <c r="A10936" t="s">
        <v>131</v>
      </c>
      <c r="B10936">
        <v>20250729</v>
      </c>
      <c r="C10936">
        <v>490114</v>
      </c>
      <c r="D10936" t="s">
        <v>6190</v>
      </c>
      <c r="E10936" t="s">
        <v>1092</v>
      </c>
      <c r="F10936">
        <v>0</v>
      </c>
      <c r="G10936">
        <v>-17321971</v>
      </c>
    </row>
    <row r="10937" spans="1:7">
      <c r="A10937" t="s">
        <v>131</v>
      </c>
      <c r="B10937">
        <v>20250729</v>
      </c>
      <c r="C10937">
        <v>490114</v>
      </c>
      <c r="D10937" t="s">
        <v>6190</v>
      </c>
      <c r="E10937" t="s">
        <v>9048</v>
      </c>
      <c r="F10937">
        <v>54</v>
      </c>
      <c r="G10937">
        <v>2186868</v>
      </c>
    </row>
    <row r="10938" spans="1:7">
      <c r="A10938" t="s">
        <v>131</v>
      </c>
      <c r="B10938">
        <v>20250729</v>
      </c>
      <c r="C10938">
        <v>490114</v>
      </c>
      <c r="D10938" t="s">
        <v>6190</v>
      </c>
      <c r="E10938" t="s">
        <v>8342</v>
      </c>
      <c r="F10938">
        <v>132</v>
      </c>
      <c r="G10938">
        <v>49650122</v>
      </c>
    </row>
    <row r="10939" spans="1:7">
      <c r="A10939" t="s">
        <v>131</v>
      </c>
      <c r="B10939">
        <v>20250729</v>
      </c>
      <c r="C10939">
        <v>490114</v>
      </c>
      <c r="D10939" t="s">
        <v>6190</v>
      </c>
      <c r="E10939" t="s">
        <v>1124</v>
      </c>
      <c r="F10939">
        <v>18</v>
      </c>
      <c r="G10939">
        <v>-142938</v>
      </c>
    </row>
    <row r="10940" spans="1:7">
      <c r="A10940" t="s">
        <v>131</v>
      </c>
      <c r="B10940">
        <v>20250729</v>
      </c>
      <c r="C10940">
        <v>490114</v>
      </c>
      <c r="D10940" t="s">
        <v>6190</v>
      </c>
      <c r="E10940" t="s">
        <v>1186</v>
      </c>
      <c r="F10940">
        <v>215</v>
      </c>
      <c r="G10940">
        <v>24344736</v>
      </c>
    </row>
    <row r="10941" spans="1:7">
      <c r="A10941" t="s">
        <v>131</v>
      </c>
      <c r="B10941">
        <v>20250729</v>
      </c>
      <c r="C10941">
        <v>490114</v>
      </c>
      <c r="D10941" t="s">
        <v>6190</v>
      </c>
      <c r="E10941" t="s">
        <v>1582</v>
      </c>
      <c r="F10941">
        <v>215</v>
      </c>
      <c r="G10941">
        <v>-422955</v>
      </c>
    </row>
    <row r="10942" spans="1:7">
      <c r="A10942" t="s">
        <v>131</v>
      </c>
      <c r="B10942">
        <v>20250729</v>
      </c>
      <c r="C10942">
        <v>490114</v>
      </c>
      <c r="D10942" t="s">
        <v>6190</v>
      </c>
      <c r="E10942" t="s">
        <v>8333</v>
      </c>
      <c r="F10942">
        <v>4</v>
      </c>
      <c r="G10942">
        <v>-2105</v>
      </c>
    </row>
    <row r="10943" spans="1:7">
      <c r="A10943" t="s">
        <v>131</v>
      </c>
      <c r="B10943">
        <v>20250729</v>
      </c>
      <c r="C10943">
        <v>490114</v>
      </c>
      <c r="D10943" t="s">
        <v>6190</v>
      </c>
      <c r="E10943" t="s">
        <v>1583</v>
      </c>
      <c r="F10943">
        <v>4</v>
      </c>
      <c r="G10943">
        <v>-218023</v>
      </c>
    </row>
    <row r="10944" spans="1:7">
      <c r="A10944" t="s">
        <v>131</v>
      </c>
      <c r="B10944">
        <v>20250729</v>
      </c>
      <c r="C10944">
        <v>490114</v>
      </c>
      <c r="D10944" t="s">
        <v>6190</v>
      </c>
      <c r="E10944" t="s">
        <v>1207</v>
      </c>
      <c r="F10944">
        <v>0</v>
      </c>
      <c r="G10944">
        <v>-8274</v>
      </c>
    </row>
    <row r="10945" spans="1:7">
      <c r="A10945" t="s">
        <v>131</v>
      </c>
      <c r="B10945">
        <v>20250729</v>
      </c>
      <c r="C10945">
        <v>490114</v>
      </c>
      <c r="D10945" t="s">
        <v>6190</v>
      </c>
      <c r="E10945" t="s">
        <v>8358</v>
      </c>
      <c r="F10945">
        <v>0</v>
      </c>
      <c r="G10945">
        <v>-17692647</v>
      </c>
    </row>
    <row r="10946" spans="1:7">
      <c r="A10946" t="s">
        <v>131</v>
      </c>
      <c r="B10946">
        <v>20250730</v>
      </c>
      <c r="C10946">
        <v>490114</v>
      </c>
      <c r="D10946" t="s">
        <v>6190</v>
      </c>
      <c r="E10946" t="s">
        <v>1184</v>
      </c>
      <c r="F10946">
        <v>0</v>
      </c>
      <c r="G10946">
        <v>-339153</v>
      </c>
    </row>
    <row r="10947" spans="1:7">
      <c r="A10947" t="s">
        <v>131</v>
      </c>
      <c r="B10947">
        <v>20250730</v>
      </c>
      <c r="C10947">
        <v>490114</v>
      </c>
      <c r="D10947" t="s">
        <v>6190</v>
      </c>
      <c r="E10947" t="s">
        <v>1581</v>
      </c>
      <c r="F10947">
        <v>102</v>
      </c>
      <c r="G10947">
        <v>-22071689</v>
      </c>
    </row>
    <row r="10948" spans="1:7">
      <c r="A10948" t="s">
        <v>131</v>
      </c>
      <c r="B10948">
        <v>20250730</v>
      </c>
      <c r="C10948">
        <v>490114</v>
      </c>
      <c r="D10948" t="s">
        <v>6190</v>
      </c>
      <c r="E10948" t="s">
        <v>1085</v>
      </c>
      <c r="F10948">
        <v>0</v>
      </c>
      <c r="G10948">
        <v>-2340216</v>
      </c>
    </row>
    <row r="10949" spans="1:7">
      <c r="A10949" t="s">
        <v>131</v>
      </c>
      <c r="B10949">
        <v>20250730</v>
      </c>
      <c r="C10949">
        <v>490114</v>
      </c>
      <c r="D10949" t="s">
        <v>6190</v>
      </c>
      <c r="E10949" t="s">
        <v>1194</v>
      </c>
      <c r="F10949">
        <v>0</v>
      </c>
      <c r="G10949">
        <v>-57962161</v>
      </c>
    </row>
    <row r="10950" spans="1:7">
      <c r="A10950" t="s">
        <v>131</v>
      </c>
      <c r="B10950">
        <v>20250730</v>
      </c>
      <c r="C10950">
        <v>490114</v>
      </c>
      <c r="D10950" t="s">
        <v>6190</v>
      </c>
      <c r="E10950" t="s">
        <v>1181</v>
      </c>
      <c r="F10950">
        <v>69</v>
      </c>
      <c r="G10950">
        <v>8914446</v>
      </c>
    </row>
    <row r="10951" spans="1:7">
      <c r="A10951" t="s">
        <v>131</v>
      </c>
      <c r="B10951">
        <v>20250730</v>
      </c>
      <c r="C10951">
        <v>490114</v>
      </c>
      <c r="D10951" t="s">
        <v>6190</v>
      </c>
      <c r="E10951" t="s">
        <v>1084</v>
      </c>
      <c r="F10951">
        <v>79</v>
      </c>
      <c r="G10951">
        <v>12596200</v>
      </c>
    </row>
    <row r="10952" spans="1:7">
      <c r="A10952" t="s">
        <v>131</v>
      </c>
      <c r="B10952">
        <v>20250730</v>
      </c>
      <c r="C10952">
        <v>490114</v>
      </c>
      <c r="D10952" t="s">
        <v>6190</v>
      </c>
      <c r="E10952" t="s">
        <v>1035</v>
      </c>
      <c r="F10952">
        <v>794</v>
      </c>
      <c r="G10952">
        <v>11015966</v>
      </c>
    </row>
    <row r="10953" spans="1:7">
      <c r="A10953" t="s">
        <v>131</v>
      </c>
      <c r="B10953">
        <v>20250730</v>
      </c>
      <c r="C10953">
        <v>490114</v>
      </c>
      <c r="D10953" t="s">
        <v>6190</v>
      </c>
      <c r="E10953" t="s">
        <v>1066</v>
      </c>
      <c r="F10953">
        <v>135</v>
      </c>
      <c r="G10953">
        <v>10637740</v>
      </c>
    </row>
    <row r="10954" spans="1:7">
      <c r="A10954" t="s">
        <v>131</v>
      </c>
      <c r="B10954">
        <v>20250730</v>
      </c>
      <c r="C10954">
        <v>490114</v>
      </c>
      <c r="D10954" t="s">
        <v>6190</v>
      </c>
      <c r="E10954" t="s">
        <v>1064</v>
      </c>
      <c r="F10954">
        <v>0</v>
      </c>
      <c r="G10954">
        <v>-771297</v>
      </c>
    </row>
    <row r="10955" spans="1:7">
      <c r="A10955" t="s">
        <v>131</v>
      </c>
      <c r="B10955">
        <v>20250730</v>
      </c>
      <c r="C10955">
        <v>490114</v>
      </c>
      <c r="D10955" t="s">
        <v>6190</v>
      </c>
      <c r="E10955" t="s">
        <v>1092</v>
      </c>
      <c r="F10955">
        <v>0</v>
      </c>
      <c r="G10955">
        <v>-17321971</v>
      </c>
    </row>
    <row r="10956" spans="1:7">
      <c r="A10956" t="s">
        <v>131</v>
      </c>
      <c r="B10956">
        <v>20250730</v>
      </c>
      <c r="C10956">
        <v>490114</v>
      </c>
      <c r="D10956" t="s">
        <v>6190</v>
      </c>
      <c r="E10956" t="s">
        <v>9048</v>
      </c>
      <c r="F10956">
        <v>55</v>
      </c>
      <c r="G10956">
        <v>2186923</v>
      </c>
    </row>
    <row r="10957" spans="1:7">
      <c r="A10957" t="s">
        <v>131</v>
      </c>
      <c r="B10957">
        <v>20250730</v>
      </c>
      <c r="C10957">
        <v>490114</v>
      </c>
      <c r="D10957" t="s">
        <v>6190</v>
      </c>
      <c r="E10957" t="s">
        <v>8342</v>
      </c>
      <c r="F10957">
        <v>135</v>
      </c>
      <c r="G10957">
        <v>49650257</v>
      </c>
    </row>
    <row r="10958" spans="1:7">
      <c r="A10958" t="s">
        <v>131</v>
      </c>
      <c r="B10958">
        <v>20250730</v>
      </c>
      <c r="C10958">
        <v>490114</v>
      </c>
      <c r="D10958" t="s">
        <v>6190</v>
      </c>
      <c r="E10958" t="s">
        <v>1124</v>
      </c>
      <c r="F10958">
        <v>18</v>
      </c>
      <c r="G10958">
        <v>-142920</v>
      </c>
    </row>
    <row r="10959" spans="1:7">
      <c r="A10959" t="s">
        <v>131</v>
      </c>
      <c r="B10959">
        <v>20250730</v>
      </c>
      <c r="C10959">
        <v>490114</v>
      </c>
      <c r="D10959" t="s">
        <v>6190</v>
      </c>
      <c r="E10959" t="s">
        <v>1186</v>
      </c>
      <c r="F10959">
        <v>219</v>
      </c>
      <c r="G10959">
        <v>24344955</v>
      </c>
    </row>
    <row r="10960" spans="1:7">
      <c r="A10960" t="s">
        <v>131</v>
      </c>
      <c r="B10960">
        <v>20250730</v>
      </c>
      <c r="C10960">
        <v>490114</v>
      </c>
      <c r="D10960" t="s">
        <v>6190</v>
      </c>
      <c r="E10960" t="s">
        <v>1582</v>
      </c>
      <c r="F10960">
        <v>219</v>
      </c>
      <c r="G10960">
        <v>-422736</v>
      </c>
    </row>
    <row r="10961" spans="1:7">
      <c r="A10961" t="s">
        <v>131</v>
      </c>
      <c r="B10961">
        <v>20250730</v>
      </c>
      <c r="C10961">
        <v>490114</v>
      </c>
      <c r="D10961" t="s">
        <v>6190</v>
      </c>
      <c r="E10961" t="s">
        <v>8333</v>
      </c>
      <c r="F10961">
        <v>4</v>
      </c>
      <c r="G10961">
        <v>-2101</v>
      </c>
    </row>
    <row r="10962" spans="1:7">
      <c r="A10962" t="s">
        <v>131</v>
      </c>
      <c r="B10962">
        <v>20250730</v>
      </c>
      <c r="C10962">
        <v>490114</v>
      </c>
      <c r="D10962" t="s">
        <v>6190</v>
      </c>
      <c r="E10962" t="s">
        <v>1583</v>
      </c>
      <c r="F10962">
        <v>4</v>
      </c>
      <c r="G10962">
        <v>-218019</v>
      </c>
    </row>
    <row r="10963" spans="1:7">
      <c r="A10963" t="s">
        <v>131</v>
      </c>
      <c r="B10963">
        <v>20250730</v>
      </c>
      <c r="C10963">
        <v>490114</v>
      </c>
      <c r="D10963" t="s">
        <v>6190</v>
      </c>
      <c r="E10963" t="s">
        <v>1207</v>
      </c>
      <c r="F10963">
        <v>0</v>
      </c>
      <c r="G10963">
        <v>-8274</v>
      </c>
    </row>
    <row r="10964" spans="1:7">
      <c r="A10964" t="s">
        <v>131</v>
      </c>
      <c r="B10964">
        <v>20250730</v>
      </c>
      <c r="C10964">
        <v>490114</v>
      </c>
      <c r="D10964" t="s">
        <v>6190</v>
      </c>
      <c r="E10964" t="s">
        <v>8358</v>
      </c>
      <c r="F10964">
        <v>0</v>
      </c>
      <c r="G10964">
        <v>-17692647</v>
      </c>
    </row>
    <row r="10965" spans="1:7">
      <c r="A10965" t="s">
        <v>131</v>
      </c>
      <c r="B10965">
        <v>20250731</v>
      </c>
      <c r="C10965">
        <v>490114</v>
      </c>
      <c r="D10965" t="s">
        <v>6190</v>
      </c>
      <c r="E10965" t="s">
        <v>1184</v>
      </c>
      <c r="F10965">
        <v>0</v>
      </c>
      <c r="G10965">
        <v>-339153</v>
      </c>
    </row>
    <row r="10966" spans="1:7">
      <c r="A10966" t="s">
        <v>131</v>
      </c>
      <c r="B10966">
        <v>20250731</v>
      </c>
      <c r="C10966">
        <v>490114</v>
      </c>
      <c r="D10966" t="s">
        <v>6190</v>
      </c>
      <c r="E10966" t="s">
        <v>1581</v>
      </c>
      <c r="F10966">
        <v>101</v>
      </c>
      <c r="G10966">
        <v>-22071588</v>
      </c>
    </row>
    <row r="10967" spans="1:7">
      <c r="A10967" t="s">
        <v>131</v>
      </c>
      <c r="B10967">
        <v>20250731</v>
      </c>
      <c r="C10967">
        <v>490114</v>
      </c>
      <c r="D10967" t="s">
        <v>6190</v>
      </c>
      <c r="E10967" t="s">
        <v>1085</v>
      </c>
      <c r="F10967">
        <v>0</v>
      </c>
      <c r="G10967">
        <v>-2340216</v>
      </c>
    </row>
    <row r="10968" spans="1:7">
      <c r="A10968" t="s">
        <v>131</v>
      </c>
      <c r="B10968">
        <v>20250731</v>
      </c>
      <c r="C10968">
        <v>490114</v>
      </c>
      <c r="D10968" t="s">
        <v>6190</v>
      </c>
      <c r="E10968" t="s">
        <v>1194</v>
      </c>
      <c r="F10968">
        <v>0</v>
      </c>
      <c r="G10968">
        <v>-57962161</v>
      </c>
    </row>
    <row r="10969" spans="1:7">
      <c r="A10969" t="s">
        <v>131</v>
      </c>
      <c r="B10969">
        <v>20250731</v>
      </c>
      <c r="C10969">
        <v>490114</v>
      </c>
      <c r="D10969" t="s">
        <v>6190</v>
      </c>
      <c r="E10969" t="s">
        <v>1181</v>
      </c>
      <c r="F10969">
        <v>69</v>
      </c>
      <c r="G10969">
        <v>8914515</v>
      </c>
    </row>
    <row r="10970" spans="1:7">
      <c r="A10970" t="s">
        <v>131</v>
      </c>
      <c r="B10970">
        <v>20250731</v>
      </c>
      <c r="C10970">
        <v>490114</v>
      </c>
      <c r="D10970" t="s">
        <v>6190</v>
      </c>
      <c r="E10970" t="s">
        <v>1084</v>
      </c>
      <c r="F10970">
        <v>78</v>
      </c>
      <c r="G10970">
        <v>12596278</v>
      </c>
    </row>
    <row r="10971" spans="1:7">
      <c r="A10971" t="s">
        <v>131</v>
      </c>
      <c r="B10971">
        <v>20250731</v>
      </c>
      <c r="C10971">
        <v>490114</v>
      </c>
      <c r="D10971" t="s">
        <v>6190</v>
      </c>
      <c r="E10971" t="s">
        <v>1035</v>
      </c>
      <c r="F10971">
        <v>788</v>
      </c>
      <c r="G10971">
        <v>11016754</v>
      </c>
    </row>
    <row r="10972" spans="1:7">
      <c r="A10972" t="s">
        <v>131</v>
      </c>
      <c r="B10972">
        <v>20250731</v>
      </c>
      <c r="C10972">
        <v>490114</v>
      </c>
      <c r="D10972" t="s">
        <v>6190</v>
      </c>
      <c r="E10972" t="s">
        <v>1066</v>
      </c>
      <c r="F10972">
        <v>134</v>
      </c>
      <c r="G10972">
        <v>10637874</v>
      </c>
    </row>
    <row r="10973" spans="1:7">
      <c r="A10973" t="s">
        <v>131</v>
      </c>
      <c r="B10973">
        <v>20250731</v>
      </c>
      <c r="C10973">
        <v>490114</v>
      </c>
      <c r="D10973" t="s">
        <v>6190</v>
      </c>
      <c r="E10973" t="s">
        <v>1064</v>
      </c>
      <c r="F10973">
        <v>0</v>
      </c>
      <c r="G10973">
        <v>-771297</v>
      </c>
    </row>
    <row r="10974" spans="1:7">
      <c r="A10974" t="s">
        <v>131</v>
      </c>
      <c r="B10974">
        <v>20250731</v>
      </c>
      <c r="C10974">
        <v>490114</v>
      </c>
      <c r="D10974" t="s">
        <v>6190</v>
      </c>
      <c r="E10974" t="s">
        <v>1092</v>
      </c>
      <c r="F10974">
        <v>0</v>
      </c>
      <c r="G10974">
        <v>-17321971</v>
      </c>
    </row>
    <row r="10975" spans="1:7">
      <c r="A10975" t="s">
        <v>131</v>
      </c>
      <c r="B10975">
        <v>20250731</v>
      </c>
      <c r="C10975">
        <v>490114</v>
      </c>
      <c r="D10975" t="s">
        <v>6190</v>
      </c>
      <c r="E10975" t="s">
        <v>9048</v>
      </c>
      <c r="F10975">
        <v>55</v>
      </c>
      <c r="G10975">
        <v>2186978</v>
      </c>
    </row>
    <row r="10976" spans="1:7">
      <c r="A10976" t="s">
        <v>131</v>
      </c>
      <c r="B10976">
        <v>20250731</v>
      </c>
      <c r="C10976">
        <v>490114</v>
      </c>
      <c r="D10976" t="s">
        <v>6190</v>
      </c>
      <c r="E10976" t="s">
        <v>8342</v>
      </c>
      <c r="F10976">
        <v>134</v>
      </c>
      <c r="G10976">
        <v>49650391</v>
      </c>
    </row>
    <row r="10977" spans="1:7">
      <c r="A10977" t="s">
        <v>131</v>
      </c>
      <c r="B10977">
        <v>20250731</v>
      </c>
      <c r="C10977">
        <v>490114</v>
      </c>
      <c r="D10977" t="s">
        <v>6190</v>
      </c>
      <c r="E10977" t="s">
        <v>1124</v>
      </c>
      <c r="F10977">
        <v>18</v>
      </c>
      <c r="G10977">
        <v>-142902</v>
      </c>
    </row>
    <row r="10978" spans="1:7">
      <c r="A10978" t="s">
        <v>131</v>
      </c>
      <c r="B10978">
        <v>20250731</v>
      </c>
      <c r="C10978">
        <v>490114</v>
      </c>
      <c r="D10978" t="s">
        <v>6190</v>
      </c>
      <c r="E10978" t="s">
        <v>1186</v>
      </c>
      <c r="F10978">
        <v>217</v>
      </c>
      <c r="G10978">
        <v>24345172</v>
      </c>
    </row>
    <row r="10979" spans="1:7">
      <c r="A10979" t="s">
        <v>131</v>
      </c>
      <c r="B10979">
        <v>20250731</v>
      </c>
      <c r="C10979">
        <v>490114</v>
      </c>
      <c r="D10979" t="s">
        <v>6190</v>
      </c>
      <c r="E10979" t="s">
        <v>1582</v>
      </c>
      <c r="F10979">
        <v>217</v>
      </c>
      <c r="G10979">
        <v>-422519</v>
      </c>
    </row>
    <row r="10980" spans="1:7">
      <c r="A10980" t="s">
        <v>131</v>
      </c>
      <c r="B10980">
        <v>20250731</v>
      </c>
      <c r="C10980">
        <v>490114</v>
      </c>
      <c r="D10980" t="s">
        <v>6190</v>
      </c>
      <c r="E10980" t="s">
        <v>8333</v>
      </c>
      <c r="F10980">
        <v>4</v>
      </c>
      <c r="G10980">
        <v>-2097</v>
      </c>
    </row>
    <row r="10981" spans="1:7">
      <c r="A10981" t="s">
        <v>131</v>
      </c>
      <c r="B10981">
        <v>20250731</v>
      </c>
      <c r="C10981">
        <v>490114</v>
      </c>
      <c r="D10981" t="s">
        <v>6190</v>
      </c>
      <c r="E10981" t="s">
        <v>1583</v>
      </c>
      <c r="F10981">
        <v>4</v>
      </c>
      <c r="G10981">
        <v>-218015</v>
      </c>
    </row>
    <row r="10982" spans="1:7">
      <c r="A10982" t="s">
        <v>131</v>
      </c>
      <c r="B10982">
        <v>20250731</v>
      </c>
      <c r="C10982">
        <v>490114</v>
      </c>
      <c r="D10982" t="s">
        <v>6190</v>
      </c>
      <c r="E10982" t="s">
        <v>1207</v>
      </c>
      <c r="F10982">
        <v>0</v>
      </c>
      <c r="G10982">
        <v>-8274</v>
      </c>
    </row>
    <row r="10983" spans="1:7">
      <c r="A10983" t="s">
        <v>131</v>
      </c>
      <c r="B10983">
        <v>20250731</v>
      </c>
      <c r="C10983">
        <v>490114</v>
      </c>
      <c r="D10983" t="s">
        <v>6190</v>
      </c>
      <c r="E10983" t="s">
        <v>8358</v>
      </c>
      <c r="F10983">
        <v>0</v>
      </c>
      <c r="G10983">
        <v>-17692647</v>
      </c>
    </row>
    <row r="10984" spans="1:7">
      <c r="A10984" t="s">
        <v>131</v>
      </c>
      <c r="B10984">
        <v>20250801</v>
      </c>
      <c r="C10984">
        <v>490114</v>
      </c>
      <c r="D10984" t="s">
        <v>6190</v>
      </c>
      <c r="E10984" t="s">
        <v>1184</v>
      </c>
      <c r="F10984">
        <v>0</v>
      </c>
      <c r="G10984">
        <v>-339153</v>
      </c>
    </row>
    <row r="10985" spans="1:7">
      <c r="A10985" t="s">
        <v>131</v>
      </c>
      <c r="B10985">
        <v>20250801</v>
      </c>
      <c r="C10985">
        <v>490114</v>
      </c>
      <c r="D10985" t="s">
        <v>6190</v>
      </c>
      <c r="E10985" t="s">
        <v>1581</v>
      </c>
      <c r="F10985">
        <v>90</v>
      </c>
      <c r="G10985">
        <v>-22071498</v>
      </c>
    </row>
    <row r="10986" spans="1:7">
      <c r="A10986" t="s">
        <v>131</v>
      </c>
      <c r="B10986">
        <v>20250801</v>
      </c>
      <c r="C10986">
        <v>490114</v>
      </c>
      <c r="D10986" t="s">
        <v>6190</v>
      </c>
      <c r="E10986" t="s">
        <v>1085</v>
      </c>
      <c r="F10986">
        <v>0</v>
      </c>
      <c r="G10986">
        <v>-2340216</v>
      </c>
    </row>
    <row r="10987" spans="1:7">
      <c r="A10987" t="s">
        <v>131</v>
      </c>
      <c r="B10987">
        <v>20250801</v>
      </c>
      <c r="C10987">
        <v>490114</v>
      </c>
      <c r="D10987" t="s">
        <v>6190</v>
      </c>
      <c r="E10987" t="s">
        <v>1194</v>
      </c>
      <c r="F10987">
        <v>0</v>
      </c>
      <c r="G10987">
        <v>-57962161</v>
      </c>
    </row>
    <row r="10988" spans="1:7">
      <c r="A10988" t="s">
        <v>131</v>
      </c>
      <c r="B10988">
        <v>20250801</v>
      </c>
      <c r="C10988">
        <v>490114</v>
      </c>
      <c r="D10988" t="s">
        <v>6190</v>
      </c>
      <c r="E10988" t="s">
        <v>1181</v>
      </c>
      <c r="F10988">
        <v>61</v>
      </c>
      <c r="G10988">
        <v>8914576</v>
      </c>
    </row>
    <row r="10989" spans="1:7">
      <c r="A10989" t="s">
        <v>131</v>
      </c>
      <c r="B10989">
        <v>20250801</v>
      </c>
      <c r="C10989">
        <v>490114</v>
      </c>
      <c r="D10989" t="s">
        <v>6190</v>
      </c>
      <c r="E10989" t="s">
        <v>1084</v>
      </c>
      <c r="F10989">
        <v>69</v>
      </c>
      <c r="G10989">
        <v>12596347</v>
      </c>
    </row>
    <row r="10990" spans="1:7">
      <c r="A10990" t="s">
        <v>131</v>
      </c>
      <c r="B10990">
        <v>20250801</v>
      </c>
      <c r="C10990">
        <v>490114</v>
      </c>
      <c r="D10990" t="s">
        <v>6190</v>
      </c>
      <c r="E10990" t="s">
        <v>1035</v>
      </c>
      <c r="F10990">
        <v>695</v>
      </c>
      <c r="G10990">
        <v>11017449</v>
      </c>
    </row>
    <row r="10991" spans="1:7">
      <c r="A10991" t="s">
        <v>131</v>
      </c>
      <c r="B10991">
        <v>20250801</v>
      </c>
      <c r="C10991">
        <v>490114</v>
      </c>
      <c r="D10991" t="s">
        <v>6190</v>
      </c>
      <c r="E10991" t="s">
        <v>1066</v>
      </c>
      <c r="F10991">
        <v>118</v>
      </c>
      <c r="G10991">
        <v>10637992</v>
      </c>
    </row>
    <row r="10992" spans="1:7">
      <c r="A10992" t="s">
        <v>131</v>
      </c>
      <c r="B10992">
        <v>20250801</v>
      </c>
      <c r="C10992">
        <v>490114</v>
      </c>
      <c r="D10992" t="s">
        <v>6190</v>
      </c>
      <c r="E10992" t="s">
        <v>1064</v>
      </c>
      <c r="F10992">
        <v>0</v>
      </c>
      <c r="G10992">
        <v>-771297</v>
      </c>
    </row>
    <row r="10993" spans="1:7">
      <c r="A10993" t="s">
        <v>131</v>
      </c>
      <c r="B10993">
        <v>20250801</v>
      </c>
      <c r="C10993">
        <v>490114</v>
      </c>
      <c r="D10993" t="s">
        <v>6190</v>
      </c>
      <c r="E10993" t="s">
        <v>1092</v>
      </c>
      <c r="F10993">
        <v>0</v>
      </c>
      <c r="G10993">
        <v>-17321971</v>
      </c>
    </row>
    <row r="10994" spans="1:7">
      <c r="A10994" t="s">
        <v>131</v>
      </c>
      <c r="B10994">
        <v>20250801</v>
      </c>
      <c r="C10994">
        <v>490114</v>
      </c>
      <c r="D10994" t="s">
        <v>6190</v>
      </c>
      <c r="E10994" t="s">
        <v>9048</v>
      </c>
      <c r="F10994">
        <v>49</v>
      </c>
      <c r="G10994">
        <v>2187027</v>
      </c>
    </row>
    <row r="10995" spans="1:7">
      <c r="A10995" t="s">
        <v>131</v>
      </c>
      <c r="B10995">
        <v>20250801</v>
      </c>
      <c r="C10995">
        <v>490114</v>
      </c>
      <c r="D10995" t="s">
        <v>6190</v>
      </c>
      <c r="E10995" t="s">
        <v>8342</v>
      </c>
      <c r="F10995">
        <v>118</v>
      </c>
      <c r="G10995">
        <v>49650509</v>
      </c>
    </row>
    <row r="10996" spans="1:7">
      <c r="A10996" t="s">
        <v>131</v>
      </c>
      <c r="B10996">
        <v>20250801</v>
      </c>
      <c r="C10996">
        <v>490114</v>
      </c>
      <c r="D10996" t="s">
        <v>6190</v>
      </c>
      <c r="E10996" t="s">
        <v>1124</v>
      </c>
      <c r="F10996">
        <v>16</v>
      </c>
      <c r="G10996">
        <v>-142886</v>
      </c>
    </row>
    <row r="10997" spans="1:7">
      <c r="A10997" t="s">
        <v>131</v>
      </c>
      <c r="B10997">
        <v>20250801</v>
      </c>
      <c r="C10997">
        <v>490114</v>
      </c>
      <c r="D10997" t="s">
        <v>6190</v>
      </c>
      <c r="E10997" t="s">
        <v>1186</v>
      </c>
      <c r="F10997">
        <v>192</v>
      </c>
      <c r="G10997">
        <v>24345364</v>
      </c>
    </row>
    <row r="10998" spans="1:7">
      <c r="A10998" t="s">
        <v>131</v>
      </c>
      <c r="B10998">
        <v>20250801</v>
      </c>
      <c r="C10998">
        <v>490114</v>
      </c>
      <c r="D10998" t="s">
        <v>6190</v>
      </c>
      <c r="E10998" t="s">
        <v>1582</v>
      </c>
      <c r="F10998">
        <v>192</v>
      </c>
      <c r="G10998">
        <v>-422327</v>
      </c>
    </row>
    <row r="10999" spans="1:7">
      <c r="A10999" t="s">
        <v>131</v>
      </c>
      <c r="B10999">
        <v>20250801</v>
      </c>
      <c r="C10999">
        <v>490114</v>
      </c>
      <c r="D10999" t="s">
        <v>6190</v>
      </c>
      <c r="E10999" t="s">
        <v>8333</v>
      </c>
      <c r="F10999">
        <v>4</v>
      </c>
      <c r="G10999">
        <v>-2093</v>
      </c>
    </row>
    <row r="11000" spans="1:7">
      <c r="A11000" t="s">
        <v>131</v>
      </c>
      <c r="B11000">
        <v>20250801</v>
      </c>
      <c r="C11000">
        <v>490114</v>
      </c>
      <c r="D11000" t="s">
        <v>6190</v>
      </c>
      <c r="E11000" t="s">
        <v>1583</v>
      </c>
      <c r="F11000">
        <v>4</v>
      </c>
      <c r="G11000">
        <v>-218011</v>
      </c>
    </row>
    <row r="11001" spans="1:7">
      <c r="A11001" t="s">
        <v>131</v>
      </c>
      <c r="B11001">
        <v>20250801</v>
      </c>
      <c r="C11001">
        <v>490114</v>
      </c>
      <c r="D11001" t="s">
        <v>6190</v>
      </c>
      <c r="E11001" t="s">
        <v>1207</v>
      </c>
      <c r="F11001">
        <v>0</v>
      </c>
      <c r="G11001">
        <v>-8274</v>
      </c>
    </row>
    <row r="11002" spans="1:7">
      <c r="A11002" t="s">
        <v>131</v>
      </c>
      <c r="B11002">
        <v>20250801</v>
      </c>
      <c r="C11002">
        <v>490114</v>
      </c>
      <c r="D11002" t="s">
        <v>6190</v>
      </c>
      <c r="E11002" t="s">
        <v>8358</v>
      </c>
      <c r="F11002">
        <v>0</v>
      </c>
      <c r="G11002">
        <v>-17692647</v>
      </c>
    </row>
    <row r="11003" spans="1:7">
      <c r="A11003" t="s">
        <v>131</v>
      </c>
      <c r="B11003">
        <v>20250802</v>
      </c>
      <c r="C11003">
        <v>490114</v>
      </c>
      <c r="D11003" t="s">
        <v>6190</v>
      </c>
      <c r="E11003" t="s">
        <v>1184</v>
      </c>
      <c r="F11003">
        <v>0</v>
      </c>
      <c r="G11003">
        <v>-339153</v>
      </c>
    </row>
    <row r="11004" spans="1:7">
      <c r="A11004" t="s">
        <v>131</v>
      </c>
      <c r="B11004">
        <v>20250802</v>
      </c>
      <c r="C11004">
        <v>490114</v>
      </c>
      <c r="D11004" t="s">
        <v>6190</v>
      </c>
      <c r="E11004" t="s">
        <v>1581</v>
      </c>
      <c r="F11004">
        <v>90</v>
      </c>
      <c r="G11004">
        <v>-22071408</v>
      </c>
    </row>
    <row r="11005" spans="1:7">
      <c r="A11005" t="s">
        <v>131</v>
      </c>
      <c r="B11005">
        <v>20250802</v>
      </c>
      <c r="C11005">
        <v>490114</v>
      </c>
      <c r="D11005" t="s">
        <v>6190</v>
      </c>
      <c r="E11005" t="s">
        <v>1085</v>
      </c>
      <c r="F11005">
        <v>0</v>
      </c>
      <c r="G11005">
        <v>-2340216</v>
      </c>
    </row>
    <row r="11006" spans="1:7">
      <c r="A11006" t="s">
        <v>131</v>
      </c>
      <c r="B11006">
        <v>20250802</v>
      </c>
      <c r="C11006">
        <v>490114</v>
      </c>
      <c r="D11006" t="s">
        <v>6190</v>
      </c>
      <c r="E11006" t="s">
        <v>1194</v>
      </c>
      <c r="F11006">
        <v>0</v>
      </c>
      <c r="G11006">
        <v>-57962161</v>
      </c>
    </row>
    <row r="11007" spans="1:7">
      <c r="A11007" t="s">
        <v>131</v>
      </c>
      <c r="B11007">
        <v>20250802</v>
      </c>
      <c r="C11007">
        <v>490114</v>
      </c>
      <c r="D11007" t="s">
        <v>6190</v>
      </c>
      <c r="E11007" t="s">
        <v>1181</v>
      </c>
      <c r="F11007">
        <v>61</v>
      </c>
      <c r="G11007">
        <v>8914637</v>
      </c>
    </row>
    <row r="11008" spans="1:7">
      <c r="A11008" t="s">
        <v>131</v>
      </c>
      <c r="B11008">
        <v>20250802</v>
      </c>
      <c r="C11008">
        <v>490114</v>
      </c>
      <c r="D11008" t="s">
        <v>6190</v>
      </c>
      <c r="E11008" t="s">
        <v>1084</v>
      </c>
      <c r="F11008">
        <v>69</v>
      </c>
      <c r="G11008">
        <v>12596416</v>
      </c>
    </row>
    <row r="11009" spans="1:7">
      <c r="A11009" t="s">
        <v>131</v>
      </c>
      <c r="B11009">
        <v>20250802</v>
      </c>
      <c r="C11009">
        <v>490114</v>
      </c>
      <c r="D11009" t="s">
        <v>6190</v>
      </c>
      <c r="E11009" t="s">
        <v>1035</v>
      </c>
      <c r="F11009">
        <v>695</v>
      </c>
      <c r="G11009">
        <v>11018144</v>
      </c>
    </row>
    <row r="11010" spans="1:7">
      <c r="A11010" t="s">
        <v>131</v>
      </c>
      <c r="B11010">
        <v>20250802</v>
      </c>
      <c r="C11010">
        <v>490114</v>
      </c>
      <c r="D11010" t="s">
        <v>6190</v>
      </c>
      <c r="E11010" t="s">
        <v>1066</v>
      </c>
      <c r="F11010">
        <v>118</v>
      </c>
      <c r="G11010">
        <v>10638110</v>
      </c>
    </row>
    <row r="11011" spans="1:7">
      <c r="A11011" t="s">
        <v>131</v>
      </c>
      <c r="B11011">
        <v>20250802</v>
      </c>
      <c r="C11011">
        <v>490114</v>
      </c>
      <c r="D11011" t="s">
        <v>6190</v>
      </c>
      <c r="E11011" t="s">
        <v>1064</v>
      </c>
      <c r="F11011">
        <v>0</v>
      </c>
      <c r="G11011">
        <v>-771297</v>
      </c>
    </row>
    <row r="11012" spans="1:7">
      <c r="A11012" t="s">
        <v>131</v>
      </c>
      <c r="B11012">
        <v>20250802</v>
      </c>
      <c r="C11012">
        <v>490114</v>
      </c>
      <c r="D11012" t="s">
        <v>6190</v>
      </c>
      <c r="E11012" t="s">
        <v>1092</v>
      </c>
      <c r="F11012">
        <v>0</v>
      </c>
      <c r="G11012">
        <v>-17321971</v>
      </c>
    </row>
    <row r="11013" spans="1:7">
      <c r="A11013" t="s">
        <v>131</v>
      </c>
      <c r="B11013">
        <v>20250802</v>
      </c>
      <c r="C11013">
        <v>490114</v>
      </c>
      <c r="D11013" t="s">
        <v>6190</v>
      </c>
      <c r="E11013" t="s">
        <v>9048</v>
      </c>
      <c r="F11013">
        <v>49</v>
      </c>
      <c r="G11013">
        <v>2187076</v>
      </c>
    </row>
    <row r="11014" spans="1:7">
      <c r="A11014" t="s">
        <v>131</v>
      </c>
      <c r="B11014">
        <v>20250802</v>
      </c>
      <c r="C11014">
        <v>490114</v>
      </c>
      <c r="D11014" t="s">
        <v>6190</v>
      </c>
      <c r="E11014" t="s">
        <v>8342</v>
      </c>
      <c r="F11014">
        <v>118</v>
      </c>
      <c r="G11014">
        <v>49650627</v>
      </c>
    </row>
    <row r="11015" spans="1:7">
      <c r="A11015" t="s">
        <v>131</v>
      </c>
      <c r="B11015">
        <v>20250802</v>
      </c>
      <c r="C11015">
        <v>490114</v>
      </c>
      <c r="D11015" t="s">
        <v>6190</v>
      </c>
      <c r="E11015" t="s">
        <v>1124</v>
      </c>
      <c r="F11015">
        <v>16</v>
      </c>
      <c r="G11015">
        <v>-142870</v>
      </c>
    </row>
    <row r="11016" spans="1:7">
      <c r="A11016" t="s">
        <v>131</v>
      </c>
      <c r="B11016">
        <v>20250802</v>
      </c>
      <c r="C11016">
        <v>490114</v>
      </c>
      <c r="D11016" t="s">
        <v>6190</v>
      </c>
      <c r="E11016" t="s">
        <v>1186</v>
      </c>
      <c r="F11016">
        <v>192</v>
      </c>
      <c r="G11016">
        <v>24345556</v>
      </c>
    </row>
    <row r="11017" spans="1:7">
      <c r="A11017" t="s">
        <v>131</v>
      </c>
      <c r="B11017">
        <v>20250802</v>
      </c>
      <c r="C11017">
        <v>490114</v>
      </c>
      <c r="D11017" t="s">
        <v>6190</v>
      </c>
      <c r="E11017" t="s">
        <v>1582</v>
      </c>
      <c r="F11017">
        <v>192</v>
      </c>
      <c r="G11017">
        <v>-422135</v>
      </c>
    </row>
    <row r="11018" spans="1:7">
      <c r="A11018" t="s">
        <v>131</v>
      </c>
      <c r="B11018">
        <v>20250802</v>
      </c>
      <c r="C11018">
        <v>490114</v>
      </c>
      <c r="D11018" t="s">
        <v>6190</v>
      </c>
      <c r="E11018" t="s">
        <v>8333</v>
      </c>
      <c r="F11018">
        <v>4</v>
      </c>
      <c r="G11018">
        <v>-2089</v>
      </c>
    </row>
    <row r="11019" spans="1:7">
      <c r="A11019" t="s">
        <v>131</v>
      </c>
      <c r="B11019">
        <v>20250802</v>
      </c>
      <c r="C11019">
        <v>490114</v>
      </c>
      <c r="D11019" t="s">
        <v>6190</v>
      </c>
      <c r="E11019" t="s">
        <v>1583</v>
      </c>
      <c r="F11019">
        <v>4</v>
      </c>
      <c r="G11019">
        <v>-218007</v>
      </c>
    </row>
    <row r="11020" spans="1:7">
      <c r="A11020" t="s">
        <v>131</v>
      </c>
      <c r="B11020">
        <v>20250802</v>
      </c>
      <c r="C11020">
        <v>490114</v>
      </c>
      <c r="D11020" t="s">
        <v>6190</v>
      </c>
      <c r="E11020" t="s">
        <v>1207</v>
      </c>
      <c r="F11020">
        <v>0</v>
      </c>
      <c r="G11020">
        <v>-8274</v>
      </c>
    </row>
    <row r="11021" spans="1:7">
      <c r="A11021" t="s">
        <v>131</v>
      </c>
      <c r="B11021">
        <v>20250802</v>
      </c>
      <c r="C11021">
        <v>490114</v>
      </c>
      <c r="D11021" t="s">
        <v>6190</v>
      </c>
      <c r="E11021" t="s">
        <v>8358</v>
      </c>
      <c r="F11021">
        <v>0</v>
      </c>
      <c r="G11021">
        <v>-17692647</v>
      </c>
    </row>
    <row r="11022" spans="1:7">
      <c r="A11022" t="s">
        <v>131</v>
      </c>
      <c r="B11022">
        <v>20250803</v>
      </c>
      <c r="C11022">
        <v>490114</v>
      </c>
      <c r="D11022" t="s">
        <v>6190</v>
      </c>
      <c r="E11022" t="s">
        <v>1184</v>
      </c>
      <c r="F11022">
        <v>0</v>
      </c>
      <c r="G11022">
        <v>-339153</v>
      </c>
    </row>
    <row r="11023" spans="1:7">
      <c r="A11023" t="s">
        <v>131</v>
      </c>
      <c r="B11023">
        <v>20250803</v>
      </c>
      <c r="C11023">
        <v>490114</v>
      </c>
      <c r="D11023" t="s">
        <v>6190</v>
      </c>
      <c r="E11023" t="s">
        <v>1581</v>
      </c>
      <c r="F11023">
        <v>90</v>
      </c>
      <c r="G11023">
        <v>-22071318</v>
      </c>
    </row>
    <row r="11024" spans="1:7">
      <c r="A11024" t="s">
        <v>131</v>
      </c>
      <c r="B11024">
        <v>20250803</v>
      </c>
      <c r="C11024">
        <v>490114</v>
      </c>
      <c r="D11024" t="s">
        <v>6190</v>
      </c>
      <c r="E11024" t="s">
        <v>1085</v>
      </c>
      <c r="F11024">
        <v>0</v>
      </c>
      <c r="G11024">
        <v>-2340216</v>
      </c>
    </row>
    <row r="11025" spans="1:7">
      <c r="A11025" t="s">
        <v>131</v>
      </c>
      <c r="B11025">
        <v>20250803</v>
      </c>
      <c r="C11025">
        <v>490114</v>
      </c>
      <c r="D11025" t="s">
        <v>6190</v>
      </c>
      <c r="E11025" t="s">
        <v>1194</v>
      </c>
      <c r="F11025">
        <v>0</v>
      </c>
      <c r="G11025">
        <v>-57962161</v>
      </c>
    </row>
    <row r="11026" spans="1:7">
      <c r="A11026" t="s">
        <v>131</v>
      </c>
      <c r="B11026">
        <v>20250803</v>
      </c>
      <c r="C11026">
        <v>490114</v>
      </c>
      <c r="D11026" t="s">
        <v>6190</v>
      </c>
      <c r="E11026" t="s">
        <v>1181</v>
      </c>
      <c r="F11026">
        <v>61</v>
      </c>
      <c r="G11026">
        <v>8914698</v>
      </c>
    </row>
    <row r="11027" spans="1:7">
      <c r="A11027" t="s">
        <v>131</v>
      </c>
      <c r="B11027">
        <v>20250803</v>
      </c>
      <c r="C11027">
        <v>490114</v>
      </c>
      <c r="D11027" t="s">
        <v>6190</v>
      </c>
      <c r="E11027" t="s">
        <v>1084</v>
      </c>
      <c r="F11027">
        <v>69</v>
      </c>
      <c r="G11027">
        <v>12596485</v>
      </c>
    </row>
    <row r="11028" spans="1:7">
      <c r="A11028" t="s">
        <v>131</v>
      </c>
      <c r="B11028">
        <v>20250803</v>
      </c>
      <c r="C11028">
        <v>490114</v>
      </c>
      <c r="D11028" t="s">
        <v>6190</v>
      </c>
      <c r="E11028" t="s">
        <v>1035</v>
      </c>
      <c r="F11028">
        <v>695</v>
      </c>
      <c r="G11028">
        <v>11018839</v>
      </c>
    </row>
    <row r="11029" spans="1:7">
      <c r="A11029" t="s">
        <v>131</v>
      </c>
      <c r="B11029">
        <v>20250803</v>
      </c>
      <c r="C11029">
        <v>490114</v>
      </c>
      <c r="D11029" t="s">
        <v>6190</v>
      </c>
      <c r="E11029" t="s">
        <v>1066</v>
      </c>
      <c r="F11029">
        <v>118</v>
      </c>
      <c r="G11029">
        <v>10638228</v>
      </c>
    </row>
    <row r="11030" spans="1:7">
      <c r="A11030" t="s">
        <v>131</v>
      </c>
      <c r="B11030">
        <v>20250803</v>
      </c>
      <c r="C11030">
        <v>490114</v>
      </c>
      <c r="D11030" t="s">
        <v>6190</v>
      </c>
      <c r="E11030" t="s">
        <v>1064</v>
      </c>
      <c r="F11030">
        <v>0</v>
      </c>
      <c r="G11030">
        <v>-771297</v>
      </c>
    </row>
    <row r="11031" spans="1:7">
      <c r="A11031" t="s">
        <v>131</v>
      </c>
      <c r="B11031">
        <v>20250803</v>
      </c>
      <c r="C11031">
        <v>490114</v>
      </c>
      <c r="D11031" t="s">
        <v>6190</v>
      </c>
      <c r="E11031" t="s">
        <v>1092</v>
      </c>
      <c r="F11031">
        <v>0</v>
      </c>
      <c r="G11031">
        <v>-17321971</v>
      </c>
    </row>
    <row r="11032" spans="1:7">
      <c r="A11032" t="s">
        <v>131</v>
      </c>
      <c r="B11032">
        <v>20250803</v>
      </c>
      <c r="C11032">
        <v>490114</v>
      </c>
      <c r="D11032" t="s">
        <v>6190</v>
      </c>
      <c r="E11032" t="s">
        <v>9048</v>
      </c>
      <c r="F11032">
        <v>49</v>
      </c>
      <c r="G11032">
        <v>2187125</v>
      </c>
    </row>
    <row r="11033" spans="1:7">
      <c r="A11033" t="s">
        <v>131</v>
      </c>
      <c r="B11033">
        <v>20250803</v>
      </c>
      <c r="C11033">
        <v>490114</v>
      </c>
      <c r="D11033" t="s">
        <v>6190</v>
      </c>
      <c r="E11033" t="s">
        <v>8342</v>
      </c>
      <c r="F11033">
        <v>118</v>
      </c>
      <c r="G11033">
        <v>49650745</v>
      </c>
    </row>
    <row r="11034" spans="1:7">
      <c r="A11034" t="s">
        <v>131</v>
      </c>
      <c r="B11034">
        <v>20250803</v>
      </c>
      <c r="C11034">
        <v>490114</v>
      </c>
      <c r="D11034" t="s">
        <v>6190</v>
      </c>
      <c r="E11034" t="s">
        <v>1124</v>
      </c>
      <c r="F11034">
        <v>16</v>
      </c>
      <c r="G11034">
        <v>-142854</v>
      </c>
    </row>
    <row r="11035" spans="1:7">
      <c r="A11035" t="s">
        <v>131</v>
      </c>
      <c r="B11035">
        <v>20250803</v>
      </c>
      <c r="C11035">
        <v>490114</v>
      </c>
      <c r="D11035" t="s">
        <v>6190</v>
      </c>
      <c r="E11035" t="s">
        <v>1186</v>
      </c>
      <c r="F11035">
        <v>192</v>
      </c>
      <c r="G11035">
        <v>24345748</v>
      </c>
    </row>
    <row r="11036" spans="1:7">
      <c r="A11036" t="s">
        <v>131</v>
      </c>
      <c r="B11036">
        <v>20250803</v>
      </c>
      <c r="C11036">
        <v>490114</v>
      </c>
      <c r="D11036" t="s">
        <v>6190</v>
      </c>
      <c r="E11036" t="s">
        <v>1582</v>
      </c>
      <c r="F11036">
        <v>192</v>
      </c>
      <c r="G11036">
        <v>-421943</v>
      </c>
    </row>
    <row r="11037" spans="1:7">
      <c r="A11037" t="s">
        <v>131</v>
      </c>
      <c r="B11037">
        <v>20250803</v>
      </c>
      <c r="C11037">
        <v>490114</v>
      </c>
      <c r="D11037" t="s">
        <v>6190</v>
      </c>
      <c r="E11037" t="s">
        <v>8333</v>
      </c>
      <c r="F11037">
        <v>4</v>
      </c>
      <c r="G11037">
        <v>-2085</v>
      </c>
    </row>
    <row r="11038" spans="1:7">
      <c r="A11038" t="s">
        <v>131</v>
      </c>
      <c r="B11038">
        <v>20250803</v>
      </c>
      <c r="C11038">
        <v>490114</v>
      </c>
      <c r="D11038" t="s">
        <v>6190</v>
      </c>
      <c r="E11038" t="s">
        <v>1583</v>
      </c>
      <c r="F11038">
        <v>4</v>
      </c>
      <c r="G11038">
        <v>-218003</v>
      </c>
    </row>
    <row r="11039" spans="1:7">
      <c r="A11039" t="s">
        <v>131</v>
      </c>
      <c r="B11039">
        <v>20250803</v>
      </c>
      <c r="C11039">
        <v>490114</v>
      </c>
      <c r="D11039" t="s">
        <v>6190</v>
      </c>
      <c r="E11039" t="s">
        <v>1207</v>
      </c>
      <c r="F11039">
        <v>0</v>
      </c>
      <c r="G11039">
        <v>-8274</v>
      </c>
    </row>
    <row r="11040" spans="1:7">
      <c r="A11040" t="s">
        <v>131</v>
      </c>
      <c r="B11040">
        <v>20250803</v>
      </c>
      <c r="C11040">
        <v>490114</v>
      </c>
      <c r="D11040" t="s">
        <v>6190</v>
      </c>
      <c r="E11040" t="s">
        <v>8358</v>
      </c>
      <c r="F11040">
        <v>0</v>
      </c>
      <c r="G11040">
        <v>-17692647</v>
      </c>
    </row>
    <row r="11041" spans="1:7">
      <c r="A11041" t="s">
        <v>131</v>
      </c>
      <c r="B11041">
        <v>20250804</v>
      </c>
      <c r="C11041">
        <v>490114</v>
      </c>
      <c r="D11041" t="s">
        <v>6190</v>
      </c>
      <c r="E11041" t="s">
        <v>1184</v>
      </c>
      <c r="F11041">
        <v>0</v>
      </c>
      <c r="G11041">
        <v>-339153</v>
      </c>
    </row>
    <row r="11042" spans="1:7">
      <c r="A11042" t="s">
        <v>131</v>
      </c>
      <c r="B11042">
        <v>20250804</v>
      </c>
      <c r="C11042">
        <v>490114</v>
      </c>
      <c r="D11042" t="s">
        <v>6190</v>
      </c>
      <c r="E11042" t="s">
        <v>1581</v>
      </c>
      <c r="F11042">
        <v>92</v>
      </c>
      <c r="G11042">
        <v>-22071226</v>
      </c>
    </row>
    <row r="11043" spans="1:7">
      <c r="A11043" t="s">
        <v>131</v>
      </c>
      <c r="B11043">
        <v>20250804</v>
      </c>
      <c r="C11043">
        <v>490114</v>
      </c>
      <c r="D11043" t="s">
        <v>6190</v>
      </c>
      <c r="E11043" t="s">
        <v>1085</v>
      </c>
      <c r="F11043">
        <v>0</v>
      </c>
      <c r="G11043">
        <v>-2340216</v>
      </c>
    </row>
    <row r="11044" spans="1:7">
      <c r="A11044" t="s">
        <v>131</v>
      </c>
      <c r="B11044">
        <v>20250804</v>
      </c>
      <c r="C11044">
        <v>490114</v>
      </c>
      <c r="D11044" t="s">
        <v>6190</v>
      </c>
      <c r="E11044" t="s">
        <v>1194</v>
      </c>
      <c r="F11044">
        <v>0</v>
      </c>
      <c r="G11044">
        <v>-57962161</v>
      </c>
    </row>
    <row r="11045" spans="1:7">
      <c r="A11045" t="s">
        <v>131</v>
      </c>
      <c r="B11045">
        <v>20250804</v>
      </c>
      <c r="C11045">
        <v>490114</v>
      </c>
      <c r="D11045" t="s">
        <v>6190</v>
      </c>
      <c r="E11045" t="s">
        <v>1181</v>
      </c>
      <c r="F11045">
        <v>62</v>
      </c>
      <c r="G11045">
        <v>8914760</v>
      </c>
    </row>
    <row r="11046" spans="1:7">
      <c r="A11046" t="s">
        <v>131</v>
      </c>
      <c r="B11046">
        <v>20250804</v>
      </c>
      <c r="C11046">
        <v>490114</v>
      </c>
      <c r="D11046" t="s">
        <v>6190</v>
      </c>
      <c r="E11046" t="s">
        <v>1084</v>
      </c>
      <c r="F11046">
        <v>71</v>
      </c>
      <c r="G11046">
        <v>12596556</v>
      </c>
    </row>
    <row r="11047" spans="1:7">
      <c r="A11047" t="s">
        <v>131</v>
      </c>
      <c r="B11047">
        <v>20250804</v>
      </c>
      <c r="C11047">
        <v>490114</v>
      </c>
      <c r="D11047" t="s">
        <v>6190</v>
      </c>
      <c r="E11047" t="s">
        <v>1035</v>
      </c>
      <c r="F11047">
        <v>711</v>
      </c>
      <c r="G11047">
        <v>11019550</v>
      </c>
    </row>
    <row r="11048" spans="1:7">
      <c r="A11048" t="s">
        <v>131</v>
      </c>
      <c r="B11048">
        <v>20250804</v>
      </c>
      <c r="C11048">
        <v>490114</v>
      </c>
      <c r="D11048" t="s">
        <v>6190</v>
      </c>
      <c r="E11048" t="s">
        <v>1066</v>
      </c>
      <c r="F11048">
        <v>121</v>
      </c>
      <c r="G11048">
        <v>10638349</v>
      </c>
    </row>
    <row r="11049" spans="1:7">
      <c r="A11049" t="s">
        <v>131</v>
      </c>
      <c r="B11049">
        <v>20250804</v>
      </c>
      <c r="C11049">
        <v>490114</v>
      </c>
      <c r="D11049" t="s">
        <v>6190</v>
      </c>
      <c r="E11049" t="s">
        <v>1064</v>
      </c>
      <c r="F11049">
        <v>0</v>
      </c>
      <c r="G11049">
        <v>-771297</v>
      </c>
    </row>
    <row r="11050" spans="1:7">
      <c r="A11050" t="s">
        <v>131</v>
      </c>
      <c r="B11050">
        <v>20250804</v>
      </c>
      <c r="C11050">
        <v>490114</v>
      </c>
      <c r="D11050" t="s">
        <v>6190</v>
      </c>
      <c r="E11050" t="s">
        <v>1092</v>
      </c>
      <c r="F11050">
        <v>0</v>
      </c>
      <c r="G11050">
        <v>-17321971</v>
      </c>
    </row>
    <row r="11051" spans="1:7">
      <c r="A11051" t="s">
        <v>131</v>
      </c>
      <c r="B11051">
        <v>20250804</v>
      </c>
      <c r="C11051">
        <v>490114</v>
      </c>
      <c r="D11051" t="s">
        <v>6190</v>
      </c>
      <c r="E11051" t="s">
        <v>9048</v>
      </c>
      <c r="F11051">
        <v>50</v>
      </c>
      <c r="G11051">
        <v>2187175</v>
      </c>
    </row>
    <row r="11052" spans="1:7">
      <c r="A11052" t="s">
        <v>131</v>
      </c>
      <c r="B11052">
        <v>20250804</v>
      </c>
      <c r="C11052">
        <v>490114</v>
      </c>
      <c r="D11052" t="s">
        <v>6190</v>
      </c>
      <c r="E11052" t="s">
        <v>8342</v>
      </c>
      <c r="F11052">
        <v>121</v>
      </c>
      <c r="G11052">
        <v>49650866</v>
      </c>
    </row>
    <row r="11053" spans="1:7">
      <c r="A11053" t="s">
        <v>131</v>
      </c>
      <c r="B11053">
        <v>20250804</v>
      </c>
      <c r="C11053">
        <v>490114</v>
      </c>
      <c r="D11053" t="s">
        <v>6190</v>
      </c>
      <c r="E11053" t="s">
        <v>1124</v>
      </c>
      <c r="F11053">
        <v>16</v>
      </c>
      <c r="G11053">
        <v>-142838</v>
      </c>
    </row>
    <row r="11054" spans="1:7">
      <c r="A11054" t="s">
        <v>131</v>
      </c>
      <c r="B11054">
        <v>20250804</v>
      </c>
      <c r="C11054">
        <v>490114</v>
      </c>
      <c r="D11054" t="s">
        <v>6190</v>
      </c>
      <c r="E11054" t="s">
        <v>1186</v>
      </c>
      <c r="F11054">
        <v>196</v>
      </c>
      <c r="G11054">
        <v>24345944</v>
      </c>
    </row>
    <row r="11055" spans="1:7">
      <c r="A11055" t="s">
        <v>131</v>
      </c>
      <c r="B11055">
        <v>20250804</v>
      </c>
      <c r="C11055">
        <v>490114</v>
      </c>
      <c r="D11055" t="s">
        <v>6190</v>
      </c>
      <c r="E11055" t="s">
        <v>1582</v>
      </c>
      <c r="F11055">
        <v>196</v>
      </c>
      <c r="G11055">
        <v>-421747</v>
      </c>
    </row>
    <row r="11056" spans="1:7">
      <c r="A11056" t="s">
        <v>131</v>
      </c>
      <c r="B11056">
        <v>20250804</v>
      </c>
      <c r="C11056">
        <v>490114</v>
      </c>
      <c r="D11056" t="s">
        <v>6190</v>
      </c>
      <c r="E11056" t="s">
        <v>8333</v>
      </c>
      <c r="F11056">
        <v>4</v>
      </c>
      <c r="G11056">
        <v>-2081</v>
      </c>
    </row>
    <row r="11057" spans="1:7">
      <c r="A11057" t="s">
        <v>131</v>
      </c>
      <c r="B11057">
        <v>20250804</v>
      </c>
      <c r="C11057">
        <v>490114</v>
      </c>
      <c r="D11057" t="s">
        <v>6190</v>
      </c>
      <c r="E11057" t="s">
        <v>1583</v>
      </c>
      <c r="F11057">
        <v>4</v>
      </c>
      <c r="G11057">
        <v>-217999</v>
      </c>
    </row>
    <row r="11058" spans="1:7">
      <c r="A11058" t="s">
        <v>131</v>
      </c>
      <c r="B11058">
        <v>20250804</v>
      </c>
      <c r="C11058">
        <v>490114</v>
      </c>
      <c r="D11058" t="s">
        <v>6190</v>
      </c>
      <c r="E11058" t="s">
        <v>1207</v>
      </c>
      <c r="F11058">
        <v>0</v>
      </c>
      <c r="G11058">
        <v>-8274</v>
      </c>
    </row>
    <row r="11059" spans="1:7">
      <c r="A11059" t="s">
        <v>131</v>
      </c>
      <c r="B11059">
        <v>20250804</v>
      </c>
      <c r="C11059">
        <v>490114</v>
      </c>
      <c r="D11059" t="s">
        <v>6190</v>
      </c>
      <c r="E11059" t="s">
        <v>8358</v>
      </c>
      <c r="F11059">
        <v>0</v>
      </c>
      <c r="G11059">
        <v>-17692647</v>
      </c>
    </row>
    <row r="11060" spans="1:7">
      <c r="A11060" t="s">
        <v>131</v>
      </c>
      <c r="B11060">
        <v>20250805</v>
      </c>
      <c r="C11060">
        <v>490114</v>
      </c>
      <c r="D11060" t="s">
        <v>6190</v>
      </c>
      <c r="E11060" t="s">
        <v>1184</v>
      </c>
      <c r="F11060">
        <v>0</v>
      </c>
      <c r="G11060">
        <v>-339153</v>
      </c>
    </row>
    <row r="11061" spans="1:7">
      <c r="A11061" t="s">
        <v>131</v>
      </c>
      <c r="B11061">
        <v>20250805</v>
      </c>
      <c r="C11061">
        <v>490114</v>
      </c>
      <c r="D11061" t="s">
        <v>6190</v>
      </c>
      <c r="E11061" t="s">
        <v>1581</v>
      </c>
      <c r="F11061">
        <v>94</v>
      </c>
      <c r="G11061">
        <v>-22071132</v>
      </c>
    </row>
    <row r="11062" spans="1:7">
      <c r="A11062" t="s">
        <v>131</v>
      </c>
      <c r="B11062">
        <v>20250805</v>
      </c>
      <c r="C11062">
        <v>490114</v>
      </c>
      <c r="D11062" t="s">
        <v>6190</v>
      </c>
      <c r="E11062" t="s">
        <v>1085</v>
      </c>
      <c r="F11062">
        <v>0</v>
      </c>
      <c r="G11062">
        <v>-2340216</v>
      </c>
    </row>
    <row r="11063" spans="1:7">
      <c r="A11063" t="s">
        <v>131</v>
      </c>
      <c r="B11063">
        <v>20250805</v>
      </c>
      <c r="C11063">
        <v>490114</v>
      </c>
      <c r="D11063" t="s">
        <v>6190</v>
      </c>
      <c r="E11063" t="s">
        <v>1194</v>
      </c>
      <c r="F11063">
        <v>0</v>
      </c>
      <c r="G11063">
        <v>-57962161</v>
      </c>
    </row>
    <row r="11064" spans="1:7">
      <c r="A11064" t="s">
        <v>131</v>
      </c>
      <c r="B11064">
        <v>20250805</v>
      </c>
      <c r="C11064">
        <v>490114</v>
      </c>
      <c r="D11064" t="s">
        <v>6190</v>
      </c>
      <c r="E11064" t="s">
        <v>1181</v>
      </c>
      <c r="F11064">
        <v>64</v>
      </c>
      <c r="G11064">
        <v>8914824</v>
      </c>
    </row>
    <row r="11065" spans="1:7">
      <c r="A11065" t="s">
        <v>131</v>
      </c>
      <c r="B11065">
        <v>20250805</v>
      </c>
      <c r="C11065">
        <v>490114</v>
      </c>
      <c r="D11065" t="s">
        <v>6190</v>
      </c>
      <c r="E11065" t="s">
        <v>1084</v>
      </c>
      <c r="F11065">
        <v>73</v>
      </c>
      <c r="G11065">
        <v>12596629</v>
      </c>
    </row>
    <row r="11066" spans="1:7">
      <c r="A11066" t="s">
        <v>131</v>
      </c>
      <c r="B11066">
        <v>20250805</v>
      </c>
      <c r="C11066">
        <v>490114</v>
      </c>
      <c r="D11066" t="s">
        <v>6190</v>
      </c>
      <c r="E11066" t="s">
        <v>1035</v>
      </c>
      <c r="F11066">
        <v>735</v>
      </c>
      <c r="G11066">
        <v>11020285</v>
      </c>
    </row>
    <row r="11067" spans="1:7">
      <c r="A11067" t="s">
        <v>131</v>
      </c>
      <c r="B11067">
        <v>20250805</v>
      </c>
      <c r="C11067">
        <v>490114</v>
      </c>
      <c r="D11067" t="s">
        <v>6190</v>
      </c>
      <c r="E11067" t="s">
        <v>1066</v>
      </c>
      <c r="F11067">
        <v>125</v>
      </c>
      <c r="G11067">
        <v>10638474</v>
      </c>
    </row>
    <row r="11068" spans="1:7">
      <c r="A11068" t="s">
        <v>131</v>
      </c>
      <c r="B11068">
        <v>20250805</v>
      </c>
      <c r="C11068">
        <v>490114</v>
      </c>
      <c r="D11068" t="s">
        <v>6190</v>
      </c>
      <c r="E11068" t="s">
        <v>1064</v>
      </c>
      <c r="F11068">
        <v>0</v>
      </c>
      <c r="G11068">
        <v>-771297</v>
      </c>
    </row>
    <row r="11069" spans="1:7">
      <c r="A11069" t="s">
        <v>131</v>
      </c>
      <c r="B11069">
        <v>20250805</v>
      </c>
      <c r="C11069">
        <v>490114</v>
      </c>
      <c r="D11069" t="s">
        <v>6190</v>
      </c>
      <c r="E11069" t="s">
        <v>1092</v>
      </c>
      <c r="F11069">
        <v>0</v>
      </c>
      <c r="G11069">
        <v>-17321971</v>
      </c>
    </row>
    <row r="11070" spans="1:7">
      <c r="A11070" t="s">
        <v>131</v>
      </c>
      <c r="B11070">
        <v>20250805</v>
      </c>
      <c r="C11070">
        <v>490114</v>
      </c>
      <c r="D11070" t="s">
        <v>6190</v>
      </c>
      <c r="E11070" t="s">
        <v>9048</v>
      </c>
      <c r="F11070">
        <v>51</v>
      </c>
      <c r="G11070">
        <v>2187226</v>
      </c>
    </row>
    <row r="11071" spans="1:7">
      <c r="A11071" t="s">
        <v>131</v>
      </c>
      <c r="B11071">
        <v>20250805</v>
      </c>
      <c r="C11071">
        <v>490114</v>
      </c>
      <c r="D11071" t="s">
        <v>6190</v>
      </c>
      <c r="E11071" t="s">
        <v>8342</v>
      </c>
      <c r="F11071">
        <v>125</v>
      </c>
      <c r="G11071">
        <v>49650991</v>
      </c>
    </row>
    <row r="11072" spans="1:7">
      <c r="A11072" t="s">
        <v>131</v>
      </c>
      <c r="B11072">
        <v>20250805</v>
      </c>
      <c r="C11072">
        <v>490114</v>
      </c>
      <c r="D11072" t="s">
        <v>6190</v>
      </c>
      <c r="E11072" t="s">
        <v>1124</v>
      </c>
      <c r="F11072">
        <v>17</v>
      </c>
      <c r="G11072">
        <v>-142821</v>
      </c>
    </row>
    <row r="11073" spans="1:7">
      <c r="A11073" t="s">
        <v>131</v>
      </c>
      <c r="B11073">
        <v>20250805</v>
      </c>
      <c r="C11073">
        <v>490114</v>
      </c>
      <c r="D11073" t="s">
        <v>6190</v>
      </c>
      <c r="E11073" t="s">
        <v>1186</v>
      </c>
      <c r="F11073">
        <v>202</v>
      </c>
      <c r="G11073">
        <v>24346146</v>
      </c>
    </row>
    <row r="11074" spans="1:7">
      <c r="A11074" t="s">
        <v>131</v>
      </c>
      <c r="B11074">
        <v>20250805</v>
      </c>
      <c r="C11074">
        <v>490114</v>
      </c>
      <c r="D11074" t="s">
        <v>6190</v>
      </c>
      <c r="E11074" t="s">
        <v>1582</v>
      </c>
      <c r="F11074">
        <v>202</v>
      </c>
      <c r="G11074">
        <v>-421545</v>
      </c>
    </row>
    <row r="11075" spans="1:7">
      <c r="A11075" t="s">
        <v>131</v>
      </c>
      <c r="B11075">
        <v>20250805</v>
      </c>
      <c r="C11075">
        <v>490114</v>
      </c>
      <c r="D11075" t="s">
        <v>6190</v>
      </c>
      <c r="E11075" t="s">
        <v>8333</v>
      </c>
      <c r="F11075">
        <v>0</v>
      </c>
      <c r="G11075">
        <v>-2081</v>
      </c>
    </row>
    <row r="11076" spans="1:7">
      <c r="A11076" t="s">
        <v>131</v>
      </c>
      <c r="B11076">
        <v>20250805</v>
      </c>
      <c r="C11076">
        <v>490114</v>
      </c>
      <c r="D11076" t="s">
        <v>6190</v>
      </c>
      <c r="E11076" t="s">
        <v>1583</v>
      </c>
      <c r="F11076">
        <v>4</v>
      </c>
      <c r="G11076">
        <v>-217995</v>
      </c>
    </row>
    <row r="11077" spans="1:7">
      <c r="A11077" t="s">
        <v>131</v>
      </c>
      <c r="B11077">
        <v>20250805</v>
      </c>
      <c r="C11077">
        <v>490114</v>
      </c>
      <c r="D11077" t="s">
        <v>6190</v>
      </c>
      <c r="E11077" t="s">
        <v>1207</v>
      </c>
      <c r="F11077">
        <v>0</v>
      </c>
      <c r="G11077">
        <v>-8274</v>
      </c>
    </row>
    <row r="11078" spans="1:7">
      <c r="A11078" t="s">
        <v>131</v>
      </c>
      <c r="B11078">
        <v>20250805</v>
      </c>
      <c r="C11078">
        <v>490114</v>
      </c>
      <c r="D11078" t="s">
        <v>6190</v>
      </c>
      <c r="E11078" t="s">
        <v>8358</v>
      </c>
      <c r="F11078">
        <v>0</v>
      </c>
      <c r="G11078">
        <v>-17692647</v>
      </c>
    </row>
    <row r="11079" spans="1:7">
      <c r="A11079" t="s">
        <v>131</v>
      </c>
      <c r="B11079">
        <v>20250806</v>
      </c>
      <c r="C11079">
        <v>490114</v>
      </c>
      <c r="D11079" t="s">
        <v>6190</v>
      </c>
      <c r="E11079" t="s">
        <v>1184</v>
      </c>
      <c r="F11079">
        <v>0</v>
      </c>
      <c r="G11079">
        <v>-339153</v>
      </c>
    </row>
    <row r="11080" spans="1:7">
      <c r="A11080" t="s">
        <v>131</v>
      </c>
      <c r="B11080">
        <v>20250806</v>
      </c>
      <c r="C11080">
        <v>490114</v>
      </c>
      <c r="D11080" t="s">
        <v>6190</v>
      </c>
      <c r="E11080" t="s">
        <v>1581</v>
      </c>
      <c r="F11080">
        <v>94</v>
      </c>
      <c r="G11080">
        <v>-22071038</v>
      </c>
    </row>
    <row r="11081" spans="1:7">
      <c r="A11081" t="s">
        <v>131</v>
      </c>
      <c r="B11081">
        <v>20250806</v>
      </c>
      <c r="C11081">
        <v>490114</v>
      </c>
      <c r="D11081" t="s">
        <v>6190</v>
      </c>
      <c r="E11081" t="s">
        <v>1085</v>
      </c>
      <c r="F11081">
        <v>0</v>
      </c>
      <c r="G11081">
        <v>-2340216</v>
      </c>
    </row>
    <row r="11082" spans="1:7">
      <c r="A11082" t="s">
        <v>131</v>
      </c>
      <c r="B11082">
        <v>20250806</v>
      </c>
      <c r="C11082">
        <v>490114</v>
      </c>
      <c r="D11082" t="s">
        <v>6190</v>
      </c>
      <c r="E11082" t="s">
        <v>1194</v>
      </c>
      <c r="F11082">
        <v>0</v>
      </c>
      <c r="G11082">
        <v>-57962161</v>
      </c>
    </row>
    <row r="11083" spans="1:7">
      <c r="A11083" t="s">
        <v>131</v>
      </c>
      <c r="B11083">
        <v>20250806</v>
      </c>
      <c r="C11083">
        <v>490114</v>
      </c>
      <c r="D11083" t="s">
        <v>6190</v>
      </c>
      <c r="E11083" t="s">
        <v>1181</v>
      </c>
      <c r="F11083">
        <v>64</v>
      </c>
      <c r="G11083">
        <v>8914888</v>
      </c>
    </row>
    <row r="11084" spans="1:7">
      <c r="A11084" t="s">
        <v>131</v>
      </c>
      <c r="B11084">
        <v>20250806</v>
      </c>
      <c r="C11084">
        <v>490114</v>
      </c>
      <c r="D11084" t="s">
        <v>6190</v>
      </c>
      <c r="E11084" t="s">
        <v>1084</v>
      </c>
      <c r="F11084">
        <v>73</v>
      </c>
      <c r="G11084">
        <v>12596702</v>
      </c>
    </row>
    <row r="11085" spans="1:7">
      <c r="A11085" t="s">
        <v>131</v>
      </c>
      <c r="B11085">
        <v>20250806</v>
      </c>
      <c r="C11085">
        <v>490114</v>
      </c>
      <c r="D11085" t="s">
        <v>6190</v>
      </c>
      <c r="E11085" t="s">
        <v>1035</v>
      </c>
      <c r="F11085">
        <v>736</v>
      </c>
      <c r="G11085">
        <v>11021021</v>
      </c>
    </row>
    <row r="11086" spans="1:7">
      <c r="A11086" t="s">
        <v>131</v>
      </c>
      <c r="B11086">
        <v>20250806</v>
      </c>
      <c r="C11086">
        <v>490114</v>
      </c>
      <c r="D11086" t="s">
        <v>6190</v>
      </c>
      <c r="E11086" t="s">
        <v>1066</v>
      </c>
      <c r="F11086">
        <v>124</v>
      </c>
      <c r="G11086">
        <v>10638598</v>
      </c>
    </row>
    <row r="11087" spans="1:7">
      <c r="A11087" t="s">
        <v>131</v>
      </c>
      <c r="B11087">
        <v>20250806</v>
      </c>
      <c r="C11087">
        <v>490114</v>
      </c>
      <c r="D11087" t="s">
        <v>6190</v>
      </c>
      <c r="E11087" t="s">
        <v>1064</v>
      </c>
      <c r="F11087">
        <v>0</v>
      </c>
      <c r="G11087">
        <v>-771297</v>
      </c>
    </row>
    <row r="11088" spans="1:7">
      <c r="A11088" t="s">
        <v>131</v>
      </c>
      <c r="B11088">
        <v>20250806</v>
      </c>
      <c r="C11088">
        <v>490114</v>
      </c>
      <c r="D11088" t="s">
        <v>6190</v>
      </c>
      <c r="E11088" t="s">
        <v>1092</v>
      </c>
      <c r="F11088">
        <v>0</v>
      </c>
      <c r="G11088">
        <v>-17321971</v>
      </c>
    </row>
    <row r="11089" spans="1:7">
      <c r="A11089" t="s">
        <v>131</v>
      </c>
      <c r="B11089">
        <v>20250806</v>
      </c>
      <c r="C11089">
        <v>490114</v>
      </c>
      <c r="D11089" t="s">
        <v>6190</v>
      </c>
      <c r="E11089" t="s">
        <v>9048</v>
      </c>
      <c r="F11089">
        <v>51</v>
      </c>
      <c r="G11089">
        <v>2187277</v>
      </c>
    </row>
    <row r="11090" spans="1:7">
      <c r="A11090" t="s">
        <v>131</v>
      </c>
      <c r="B11090">
        <v>20250806</v>
      </c>
      <c r="C11090">
        <v>490114</v>
      </c>
      <c r="D11090" t="s">
        <v>6190</v>
      </c>
      <c r="E11090" t="s">
        <v>8342</v>
      </c>
      <c r="F11090">
        <v>124</v>
      </c>
      <c r="G11090">
        <v>49651115</v>
      </c>
    </row>
    <row r="11091" spans="1:7">
      <c r="A11091" t="s">
        <v>131</v>
      </c>
      <c r="B11091">
        <v>20250806</v>
      </c>
      <c r="C11091">
        <v>490114</v>
      </c>
      <c r="D11091" t="s">
        <v>6190</v>
      </c>
      <c r="E11091" t="s">
        <v>1124</v>
      </c>
      <c r="F11091">
        <v>17</v>
      </c>
      <c r="G11091">
        <v>-142804</v>
      </c>
    </row>
    <row r="11092" spans="1:7">
      <c r="A11092" t="s">
        <v>131</v>
      </c>
      <c r="B11092">
        <v>20250806</v>
      </c>
      <c r="C11092">
        <v>490114</v>
      </c>
      <c r="D11092" t="s">
        <v>6190</v>
      </c>
      <c r="E11092" t="s">
        <v>1186</v>
      </c>
      <c r="F11092">
        <v>201</v>
      </c>
      <c r="G11092">
        <v>24346347</v>
      </c>
    </row>
    <row r="11093" spans="1:7">
      <c r="A11093" t="s">
        <v>131</v>
      </c>
      <c r="B11093">
        <v>20250806</v>
      </c>
      <c r="C11093">
        <v>490114</v>
      </c>
      <c r="D11093" t="s">
        <v>6190</v>
      </c>
      <c r="E11093" t="s">
        <v>1582</v>
      </c>
      <c r="F11093">
        <v>201</v>
      </c>
      <c r="G11093">
        <v>-421344</v>
      </c>
    </row>
    <row r="11094" spans="1:7">
      <c r="A11094" t="s">
        <v>131</v>
      </c>
      <c r="B11094">
        <v>20250806</v>
      </c>
      <c r="C11094">
        <v>490114</v>
      </c>
      <c r="D11094" t="s">
        <v>6190</v>
      </c>
      <c r="E11094" t="s">
        <v>8333</v>
      </c>
      <c r="F11094">
        <v>0</v>
      </c>
      <c r="G11094">
        <v>-2081</v>
      </c>
    </row>
    <row r="11095" spans="1:7">
      <c r="A11095" t="s">
        <v>131</v>
      </c>
      <c r="B11095">
        <v>20250806</v>
      </c>
      <c r="C11095">
        <v>490114</v>
      </c>
      <c r="D11095" t="s">
        <v>6190</v>
      </c>
      <c r="E11095" t="s">
        <v>1583</v>
      </c>
      <c r="F11095">
        <v>4</v>
      </c>
      <c r="G11095">
        <v>-217991</v>
      </c>
    </row>
    <row r="11096" spans="1:7">
      <c r="A11096" t="s">
        <v>131</v>
      </c>
      <c r="B11096">
        <v>20250806</v>
      </c>
      <c r="C11096">
        <v>490114</v>
      </c>
      <c r="D11096" t="s">
        <v>6190</v>
      </c>
      <c r="E11096" t="s">
        <v>1207</v>
      </c>
      <c r="F11096">
        <v>0</v>
      </c>
      <c r="G11096">
        <v>-8274</v>
      </c>
    </row>
    <row r="11097" spans="1:7">
      <c r="A11097" t="s">
        <v>131</v>
      </c>
      <c r="B11097">
        <v>20250806</v>
      </c>
      <c r="C11097">
        <v>490114</v>
      </c>
      <c r="D11097" t="s">
        <v>6190</v>
      </c>
      <c r="E11097" t="s">
        <v>8358</v>
      </c>
      <c r="F11097">
        <v>0</v>
      </c>
      <c r="G11097">
        <v>-17692647</v>
      </c>
    </row>
    <row r="11098" spans="1:7">
      <c r="A11098" t="s">
        <v>131</v>
      </c>
      <c r="B11098">
        <v>20250807</v>
      </c>
      <c r="C11098">
        <v>490114</v>
      </c>
      <c r="D11098" t="s">
        <v>6190</v>
      </c>
      <c r="E11098" t="s">
        <v>1184</v>
      </c>
      <c r="F11098">
        <v>0</v>
      </c>
      <c r="G11098">
        <v>-339153</v>
      </c>
    </row>
    <row r="11099" spans="1:7">
      <c r="A11099" t="s">
        <v>131</v>
      </c>
      <c r="B11099">
        <v>20250807</v>
      </c>
      <c r="C11099">
        <v>490114</v>
      </c>
      <c r="D11099" t="s">
        <v>6190</v>
      </c>
      <c r="E11099" t="s">
        <v>1581</v>
      </c>
      <c r="F11099">
        <v>96</v>
      </c>
      <c r="G11099">
        <v>-22070942</v>
      </c>
    </row>
    <row r="11100" spans="1:7">
      <c r="A11100" t="s">
        <v>131</v>
      </c>
      <c r="B11100">
        <v>20250807</v>
      </c>
      <c r="C11100">
        <v>490114</v>
      </c>
      <c r="D11100" t="s">
        <v>6190</v>
      </c>
      <c r="E11100" t="s">
        <v>1085</v>
      </c>
      <c r="F11100">
        <v>0</v>
      </c>
      <c r="G11100">
        <v>-2340216</v>
      </c>
    </row>
    <row r="11101" spans="1:7">
      <c r="A11101" t="s">
        <v>131</v>
      </c>
      <c r="B11101">
        <v>20250807</v>
      </c>
      <c r="C11101">
        <v>490114</v>
      </c>
      <c r="D11101" t="s">
        <v>6190</v>
      </c>
      <c r="E11101" t="s">
        <v>1194</v>
      </c>
      <c r="F11101">
        <v>0</v>
      </c>
      <c r="G11101">
        <v>-57962161</v>
      </c>
    </row>
    <row r="11102" spans="1:7">
      <c r="A11102" t="s">
        <v>131</v>
      </c>
      <c r="B11102">
        <v>20250807</v>
      </c>
      <c r="C11102">
        <v>490114</v>
      </c>
      <c r="D11102" t="s">
        <v>6190</v>
      </c>
      <c r="E11102" t="s">
        <v>1181</v>
      </c>
      <c r="F11102">
        <v>65</v>
      </c>
      <c r="G11102">
        <v>8914953</v>
      </c>
    </row>
    <row r="11103" spans="1:7">
      <c r="A11103" t="s">
        <v>131</v>
      </c>
      <c r="B11103">
        <v>20250807</v>
      </c>
      <c r="C11103">
        <v>490114</v>
      </c>
      <c r="D11103" t="s">
        <v>6190</v>
      </c>
      <c r="E11103" t="s">
        <v>1084</v>
      </c>
      <c r="F11103">
        <v>74</v>
      </c>
      <c r="G11103">
        <v>12596776</v>
      </c>
    </row>
    <row r="11104" spans="1:7">
      <c r="A11104" t="s">
        <v>131</v>
      </c>
      <c r="B11104">
        <v>20250807</v>
      </c>
      <c r="C11104">
        <v>490114</v>
      </c>
      <c r="D11104" t="s">
        <v>6190</v>
      </c>
      <c r="E11104" t="s">
        <v>1035</v>
      </c>
      <c r="F11104">
        <v>750</v>
      </c>
      <c r="G11104">
        <v>11021771</v>
      </c>
    </row>
    <row r="11105" spans="1:7">
      <c r="A11105" t="s">
        <v>131</v>
      </c>
      <c r="B11105">
        <v>20250807</v>
      </c>
      <c r="C11105">
        <v>490114</v>
      </c>
      <c r="D11105" t="s">
        <v>6190</v>
      </c>
      <c r="E11105" t="s">
        <v>1066</v>
      </c>
      <c r="F11105">
        <v>126</v>
      </c>
      <c r="G11105">
        <v>10638724</v>
      </c>
    </row>
    <row r="11106" spans="1:7">
      <c r="A11106" t="s">
        <v>131</v>
      </c>
      <c r="B11106">
        <v>20250807</v>
      </c>
      <c r="C11106">
        <v>490114</v>
      </c>
      <c r="D11106" t="s">
        <v>6190</v>
      </c>
      <c r="E11106" t="s">
        <v>1064</v>
      </c>
      <c r="F11106">
        <v>0</v>
      </c>
      <c r="G11106">
        <v>-771297</v>
      </c>
    </row>
    <row r="11107" spans="1:7">
      <c r="A11107" t="s">
        <v>131</v>
      </c>
      <c r="B11107">
        <v>20250807</v>
      </c>
      <c r="C11107">
        <v>490114</v>
      </c>
      <c r="D11107" t="s">
        <v>6190</v>
      </c>
      <c r="E11107" t="s">
        <v>1092</v>
      </c>
      <c r="F11107">
        <v>0</v>
      </c>
      <c r="G11107">
        <v>-17321971</v>
      </c>
    </row>
    <row r="11108" spans="1:7">
      <c r="A11108" t="s">
        <v>131</v>
      </c>
      <c r="B11108">
        <v>20250807</v>
      </c>
      <c r="C11108">
        <v>490114</v>
      </c>
      <c r="D11108" t="s">
        <v>6190</v>
      </c>
      <c r="E11108" t="s">
        <v>9048</v>
      </c>
      <c r="F11108">
        <v>52</v>
      </c>
      <c r="G11108">
        <v>2187329</v>
      </c>
    </row>
    <row r="11109" spans="1:7">
      <c r="A11109" t="s">
        <v>131</v>
      </c>
      <c r="B11109">
        <v>20250807</v>
      </c>
      <c r="C11109">
        <v>490114</v>
      </c>
      <c r="D11109" t="s">
        <v>6190</v>
      </c>
      <c r="E11109" t="s">
        <v>8342</v>
      </c>
      <c r="F11109">
        <v>126</v>
      </c>
      <c r="G11109">
        <v>49651241</v>
      </c>
    </row>
    <row r="11110" spans="1:7">
      <c r="A11110" t="s">
        <v>131</v>
      </c>
      <c r="B11110">
        <v>20250807</v>
      </c>
      <c r="C11110">
        <v>490114</v>
      </c>
      <c r="D11110" t="s">
        <v>6190</v>
      </c>
      <c r="E11110" t="s">
        <v>1124</v>
      </c>
      <c r="F11110">
        <v>17</v>
      </c>
      <c r="G11110">
        <v>-142787</v>
      </c>
    </row>
    <row r="11111" spans="1:7">
      <c r="A11111" t="s">
        <v>131</v>
      </c>
      <c r="B11111">
        <v>20250807</v>
      </c>
      <c r="C11111">
        <v>490114</v>
      </c>
      <c r="D11111" t="s">
        <v>6190</v>
      </c>
      <c r="E11111" t="s">
        <v>1186</v>
      </c>
      <c r="F11111">
        <v>205</v>
      </c>
      <c r="G11111">
        <v>24346552</v>
      </c>
    </row>
    <row r="11112" spans="1:7">
      <c r="A11112" t="s">
        <v>131</v>
      </c>
      <c r="B11112">
        <v>20250807</v>
      </c>
      <c r="C11112">
        <v>490114</v>
      </c>
      <c r="D11112" t="s">
        <v>6190</v>
      </c>
      <c r="E11112" t="s">
        <v>1582</v>
      </c>
      <c r="F11112">
        <v>205</v>
      </c>
      <c r="G11112">
        <v>-421139</v>
      </c>
    </row>
    <row r="11113" spans="1:7">
      <c r="A11113" t="s">
        <v>131</v>
      </c>
      <c r="B11113">
        <v>20250807</v>
      </c>
      <c r="C11113">
        <v>490114</v>
      </c>
      <c r="D11113" t="s">
        <v>6190</v>
      </c>
      <c r="E11113" t="s">
        <v>8333</v>
      </c>
      <c r="F11113">
        <v>0</v>
      </c>
      <c r="G11113">
        <v>-2081</v>
      </c>
    </row>
    <row r="11114" spans="1:7">
      <c r="A11114" t="s">
        <v>131</v>
      </c>
      <c r="B11114">
        <v>20250807</v>
      </c>
      <c r="C11114">
        <v>490114</v>
      </c>
      <c r="D11114" t="s">
        <v>6190</v>
      </c>
      <c r="E11114" t="s">
        <v>1583</v>
      </c>
      <c r="F11114">
        <v>4</v>
      </c>
      <c r="G11114">
        <v>-217987</v>
      </c>
    </row>
    <row r="11115" spans="1:7">
      <c r="A11115" t="s">
        <v>131</v>
      </c>
      <c r="B11115">
        <v>20250807</v>
      </c>
      <c r="C11115">
        <v>490114</v>
      </c>
      <c r="D11115" t="s">
        <v>6190</v>
      </c>
      <c r="E11115" t="s">
        <v>1207</v>
      </c>
      <c r="F11115">
        <v>0</v>
      </c>
      <c r="G11115">
        <v>-8274</v>
      </c>
    </row>
    <row r="11116" spans="1:7">
      <c r="A11116" t="s">
        <v>131</v>
      </c>
      <c r="B11116">
        <v>20250807</v>
      </c>
      <c r="C11116">
        <v>490114</v>
      </c>
      <c r="D11116" t="s">
        <v>6190</v>
      </c>
      <c r="E11116" t="s">
        <v>8358</v>
      </c>
      <c r="F11116">
        <v>0</v>
      </c>
      <c r="G11116">
        <v>-17692647</v>
      </c>
    </row>
    <row r="11117" spans="1:7">
      <c r="A11117" t="s">
        <v>131</v>
      </c>
      <c r="B11117">
        <v>20250808</v>
      </c>
      <c r="C11117">
        <v>490114</v>
      </c>
      <c r="D11117" t="s">
        <v>6190</v>
      </c>
      <c r="E11117" t="s">
        <v>1184</v>
      </c>
      <c r="F11117">
        <v>0</v>
      </c>
      <c r="G11117">
        <v>-339153</v>
      </c>
    </row>
    <row r="11118" spans="1:7">
      <c r="A11118" t="s">
        <v>131</v>
      </c>
      <c r="B11118">
        <v>20250808</v>
      </c>
      <c r="C11118">
        <v>490114</v>
      </c>
      <c r="D11118" t="s">
        <v>6190</v>
      </c>
      <c r="E11118" t="s">
        <v>1581</v>
      </c>
      <c r="F11118">
        <v>95</v>
      </c>
      <c r="G11118">
        <v>-22070847</v>
      </c>
    </row>
    <row r="11119" spans="1:7">
      <c r="A11119" t="s">
        <v>131</v>
      </c>
      <c r="B11119">
        <v>20250808</v>
      </c>
      <c r="C11119">
        <v>490114</v>
      </c>
      <c r="D11119" t="s">
        <v>6190</v>
      </c>
      <c r="E11119" t="s">
        <v>1085</v>
      </c>
      <c r="F11119">
        <v>0</v>
      </c>
      <c r="G11119">
        <v>-2340216</v>
      </c>
    </row>
    <row r="11120" spans="1:7">
      <c r="A11120" t="s">
        <v>131</v>
      </c>
      <c r="B11120">
        <v>20250808</v>
      </c>
      <c r="C11120">
        <v>490114</v>
      </c>
      <c r="D11120" t="s">
        <v>6190</v>
      </c>
      <c r="E11120" t="s">
        <v>1194</v>
      </c>
      <c r="F11120">
        <v>0</v>
      </c>
      <c r="G11120">
        <v>-57962161</v>
      </c>
    </row>
    <row r="11121" spans="1:7">
      <c r="A11121" t="s">
        <v>131</v>
      </c>
      <c r="B11121">
        <v>20250808</v>
      </c>
      <c r="C11121">
        <v>490114</v>
      </c>
      <c r="D11121" t="s">
        <v>6190</v>
      </c>
      <c r="E11121" t="s">
        <v>1181</v>
      </c>
      <c r="F11121">
        <v>65</v>
      </c>
      <c r="G11121">
        <v>8915018</v>
      </c>
    </row>
    <row r="11122" spans="1:7">
      <c r="A11122" t="s">
        <v>131</v>
      </c>
      <c r="B11122">
        <v>20250808</v>
      </c>
      <c r="C11122">
        <v>490114</v>
      </c>
      <c r="D11122" t="s">
        <v>6190</v>
      </c>
      <c r="E11122" t="s">
        <v>1084</v>
      </c>
      <c r="F11122">
        <v>73</v>
      </c>
      <c r="G11122">
        <v>12596849</v>
      </c>
    </row>
    <row r="11123" spans="1:7">
      <c r="A11123" t="s">
        <v>131</v>
      </c>
      <c r="B11123">
        <v>20250808</v>
      </c>
      <c r="C11123">
        <v>490114</v>
      </c>
      <c r="D11123" t="s">
        <v>6190</v>
      </c>
      <c r="E11123" t="s">
        <v>1035</v>
      </c>
      <c r="F11123">
        <v>744</v>
      </c>
      <c r="G11123">
        <v>11022515</v>
      </c>
    </row>
    <row r="11124" spans="1:7">
      <c r="A11124" t="s">
        <v>131</v>
      </c>
      <c r="B11124">
        <v>20250808</v>
      </c>
      <c r="C11124">
        <v>490114</v>
      </c>
      <c r="D11124" t="s">
        <v>6190</v>
      </c>
      <c r="E11124" t="s">
        <v>1066</v>
      </c>
      <c r="F11124">
        <v>126</v>
      </c>
      <c r="G11124">
        <v>10638850</v>
      </c>
    </row>
    <row r="11125" spans="1:7">
      <c r="A11125" t="s">
        <v>131</v>
      </c>
      <c r="B11125">
        <v>20250808</v>
      </c>
      <c r="C11125">
        <v>490114</v>
      </c>
      <c r="D11125" t="s">
        <v>6190</v>
      </c>
      <c r="E11125" t="s">
        <v>1064</v>
      </c>
      <c r="F11125">
        <v>0</v>
      </c>
      <c r="G11125">
        <v>-771297</v>
      </c>
    </row>
    <row r="11126" spans="1:7">
      <c r="A11126" t="s">
        <v>131</v>
      </c>
      <c r="B11126">
        <v>20250808</v>
      </c>
      <c r="C11126">
        <v>490114</v>
      </c>
      <c r="D11126" t="s">
        <v>6190</v>
      </c>
      <c r="E11126" t="s">
        <v>1092</v>
      </c>
      <c r="F11126">
        <v>0</v>
      </c>
      <c r="G11126">
        <v>-17321971</v>
      </c>
    </row>
    <row r="11127" spans="1:7">
      <c r="A11127" t="s">
        <v>131</v>
      </c>
      <c r="B11127">
        <v>20250808</v>
      </c>
      <c r="C11127">
        <v>490114</v>
      </c>
      <c r="D11127" t="s">
        <v>6190</v>
      </c>
      <c r="E11127" t="s">
        <v>9048</v>
      </c>
      <c r="F11127">
        <v>52</v>
      </c>
      <c r="G11127">
        <v>2187381</v>
      </c>
    </row>
    <row r="11128" spans="1:7">
      <c r="A11128" t="s">
        <v>131</v>
      </c>
      <c r="B11128">
        <v>20250808</v>
      </c>
      <c r="C11128">
        <v>490114</v>
      </c>
      <c r="D11128" t="s">
        <v>6190</v>
      </c>
      <c r="E11128" t="s">
        <v>8342</v>
      </c>
      <c r="F11128">
        <v>126</v>
      </c>
      <c r="G11128">
        <v>49651367</v>
      </c>
    </row>
    <row r="11129" spans="1:7">
      <c r="A11129" t="s">
        <v>131</v>
      </c>
      <c r="B11129">
        <v>20250808</v>
      </c>
      <c r="C11129">
        <v>490114</v>
      </c>
      <c r="D11129" t="s">
        <v>6190</v>
      </c>
      <c r="E11129" t="s">
        <v>1124</v>
      </c>
      <c r="F11129">
        <v>17</v>
      </c>
      <c r="G11129">
        <v>-142770</v>
      </c>
    </row>
    <row r="11130" spans="1:7">
      <c r="A11130" t="s">
        <v>131</v>
      </c>
      <c r="B11130">
        <v>20250808</v>
      </c>
      <c r="C11130">
        <v>490114</v>
      </c>
      <c r="D11130" t="s">
        <v>6190</v>
      </c>
      <c r="E11130" t="s">
        <v>1186</v>
      </c>
      <c r="F11130">
        <v>204</v>
      </c>
      <c r="G11130">
        <v>24346756</v>
      </c>
    </row>
    <row r="11131" spans="1:7">
      <c r="A11131" t="s">
        <v>131</v>
      </c>
      <c r="B11131">
        <v>20250808</v>
      </c>
      <c r="C11131">
        <v>490114</v>
      </c>
      <c r="D11131" t="s">
        <v>6190</v>
      </c>
      <c r="E11131" t="s">
        <v>1582</v>
      </c>
      <c r="F11131">
        <v>204</v>
      </c>
      <c r="G11131">
        <v>-420935</v>
      </c>
    </row>
    <row r="11132" spans="1:7">
      <c r="A11132" t="s">
        <v>131</v>
      </c>
      <c r="B11132">
        <v>20250808</v>
      </c>
      <c r="C11132">
        <v>490114</v>
      </c>
      <c r="D11132" t="s">
        <v>6190</v>
      </c>
      <c r="E11132" t="s">
        <v>8333</v>
      </c>
      <c r="F11132">
        <v>0</v>
      </c>
      <c r="G11132">
        <v>-2081</v>
      </c>
    </row>
    <row r="11133" spans="1:7">
      <c r="A11133" t="s">
        <v>131</v>
      </c>
      <c r="B11133">
        <v>20250808</v>
      </c>
      <c r="C11133">
        <v>490114</v>
      </c>
      <c r="D11133" t="s">
        <v>6190</v>
      </c>
      <c r="E11133" t="s">
        <v>1583</v>
      </c>
      <c r="F11133">
        <v>4</v>
      </c>
      <c r="G11133">
        <v>-217983</v>
      </c>
    </row>
    <row r="11134" spans="1:7">
      <c r="A11134" t="s">
        <v>131</v>
      </c>
      <c r="B11134">
        <v>20250808</v>
      </c>
      <c r="C11134">
        <v>490114</v>
      </c>
      <c r="D11134" t="s">
        <v>6190</v>
      </c>
      <c r="E11134" t="s">
        <v>1207</v>
      </c>
      <c r="F11134">
        <v>0</v>
      </c>
      <c r="G11134">
        <v>-8274</v>
      </c>
    </row>
    <row r="11135" spans="1:7">
      <c r="A11135" t="s">
        <v>131</v>
      </c>
      <c r="B11135">
        <v>20250808</v>
      </c>
      <c r="C11135">
        <v>490114</v>
      </c>
      <c r="D11135" t="s">
        <v>6190</v>
      </c>
      <c r="E11135" t="s">
        <v>8358</v>
      </c>
      <c r="F11135">
        <v>0</v>
      </c>
      <c r="G11135">
        <v>-17692647</v>
      </c>
    </row>
    <row r="11136" spans="1:7">
      <c r="A11136" t="s">
        <v>131</v>
      </c>
      <c r="B11136">
        <v>20250809</v>
      </c>
      <c r="C11136">
        <v>490114</v>
      </c>
      <c r="D11136" t="s">
        <v>6190</v>
      </c>
      <c r="E11136" t="s">
        <v>1184</v>
      </c>
      <c r="F11136">
        <v>0</v>
      </c>
      <c r="G11136">
        <v>-339153</v>
      </c>
    </row>
    <row r="11137" spans="1:7">
      <c r="A11137" t="s">
        <v>131</v>
      </c>
      <c r="B11137">
        <v>20250809</v>
      </c>
      <c r="C11137">
        <v>490114</v>
      </c>
      <c r="D11137" t="s">
        <v>6190</v>
      </c>
      <c r="E11137" t="s">
        <v>1581</v>
      </c>
      <c r="F11137">
        <v>95</v>
      </c>
      <c r="G11137">
        <v>-22070752</v>
      </c>
    </row>
    <row r="11138" spans="1:7">
      <c r="A11138" t="s">
        <v>131</v>
      </c>
      <c r="B11138">
        <v>20250809</v>
      </c>
      <c r="C11138">
        <v>490114</v>
      </c>
      <c r="D11138" t="s">
        <v>6190</v>
      </c>
      <c r="E11138" t="s">
        <v>1085</v>
      </c>
      <c r="F11138">
        <v>0</v>
      </c>
      <c r="G11138">
        <v>-2340216</v>
      </c>
    </row>
    <row r="11139" spans="1:7">
      <c r="A11139" t="s">
        <v>131</v>
      </c>
      <c r="B11139">
        <v>20250809</v>
      </c>
      <c r="C11139">
        <v>490114</v>
      </c>
      <c r="D11139" t="s">
        <v>6190</v>
      </c>
      <c r="E11139" t="s">
        <v>1194</v>
      </c>
      <c r="F11139">
        <v>0</v>
      </c>
      <c r="G11139">
        <v>-57962161</v>
      </c>
    </row>
    <row r="11140" spans="1:7">
      <c r="A11140" t="s">
        <v>131</v>
      </c>
      <c r="B11140">
        <v>20250809</v>
      </c>
      <c r="C11140">
        <v>490114</v>
      </c>
      <c r="D11140" t="s">
        <v>6190</v>
      </c>
      <c r="E11140" t="s">
        <v>1181</v>
      </c>
      <c r="F11140">
        <v>65</v>
      </c>
      <c r="G11140">
        <v>8915083</v>
      </c>
    </row>
    <row r="11141" spans="1:7">
      <c r="A11141" t="s">
        <v>131</v>
      </c>
      <c r="B11141">
        <v>20250809</v>
      </c>
      <c r="C11141">
        <v>490114</v>
      </c>
      <c r="D11141" t="s">
        <v>6190</v>
      </c>
      <c r="E11141" t="s">
        <v>1084</v>
      </c>
      <c r="F11141">
        <v>73</v>
      </c>
      <c r="G11141">
        <v>12596922</v>
      </c>
    </row>
    <row r="11142" spans="1:7">
      <c r="A11142" t="s">
        <v>131</v>
      </c>
      <c r="B11142">
        <v>20250809</v>
      </c>
      <c r="C11142">
        <v>490114</v>
      </c>
      <c r="D11142" t="s">
        <v>6190</v>
      </c>
      <c r="E11142" t="s">
        <v>1035</v>
      </c>
      <c r="F11142">
        <v>744</v>
      </c>
      <c r="G11142">
        <v>11023259</v>
      </c>
    </row>
    <row r="11143" spans="1:7">
      <c r="A11143" t="s">
        <v>131</v>
      </c>
      <c r="B11143">
        <v>20250809</v>
      </c>
      <c r="C11143">
        <v>490114</v>
      </c>
      <c r="D11143" t="s">
        <v>6190</v>
      </c>
      <c r="E11143" t="s">
        <v>1066</v>
      </c>
      <c r="F11143">
        <v>126</v>
      </c>
      <c r="G11143">
        <v>10638976</v>
      </c>
    </row>
    <row r="11144" spans="1:7">
      <c r="A11144" t="s">
        <v>131</v>
      </c>
      <c r="B11144">
        <v>20250809</v>
      </c>
      <c r="C11144">
        <v>490114</v>
      </c>
      <c r="D11144" t="s">
        <v>6190</v>
      </c>
      <c r="E11144" t="s">
        <v>1064</v>
      </c>
      <c r="F11144">
        <v>0</v>
      </c>
      <c r="G11144">
        <v>-771297</v>
      </c>
    </row>
    <row r="11145" spans="1:7">
      <c r="A11145" t="s">
        <v>131</v>
      </c>
      <c r="B11145">
        <v>20250809</v>
      </c>
      <c r="C11145">
        <v>490114</v>
      </c>
      <c r="D11145" t="s">
        <v>6190</v>
      </c>
      <c r="E11145" t="s">
        <v>1092</v>
      </c>
      <c r="F11145">
        <v>0</v>
      </c>
      <c r="G11145">
        <v>-17321971</v>
      </c>
    </row>
    <row r="11146" spans="1:7">
      <c r="A11146" t="s">
        <v>131</v>
      </c>
      <c r="B11146">
        <v>20250809</v>
      </c>
      <c r="C11146">
        <v>490114</v>
      </c>
      <c r="D11146" t="s">
        <v>6190</v>
      </c>
      <c r="E11146" t="s">
        <v>9048</v>
      </c>
      <c r="F11146">
        <v>52</v>
      </c>
      <c r="G11146">
        <v>2187433</v>
      </c>
    </row>
    <row r="11147" spans="1:7">
      <c r="A11147" t="s">
        <v>131</v>
      </c>
      <c r="B11147">
        <v>20250809</v>
      </c>
      <c r="C11147">
        <v>490114</v>
      </c>
      <c r="D11147" t="s">
        <v>6190</v>
      </c>
      <c r="E11147" t="s">
        <v>8342</v>
      </c>
      <c r="F11147">
        <v>126</v>
      </c>
      <c r="G11147">
        <v>49651493</v>
      </c>
    </row>
    <row r="11148" spans="1:7">
      <c r="A11148" t="s">
        <v>131</v>
      </c>
      <c r="B11148">
        <v>20250809</v>
      </c>
      <c r="C11148">
        <v>490114</v>
      </c>
      <c r="D11148" t="s">
        <v>6190</v>
      </c>
      <c r="E11148" t="s">
        <v>1124</v>
      </c>
      <c r="F11148">
        <v>17</v>
      </c>
      <c r="G11148">
        <v>-142753</v>
      </c>
    </row>
    <row r="11149" spans="1:7">
      <c r="A11149" t="s">
        <v>131</v>
      </c>
      <c r="B11149">
        <v>20250809</v>
      </c>
      <c r="C11149">
        <v>490114</v>
      </c>
      <c r="D11149" t="s">
        <v>6190</v>
      </c>
      <c r="E11149" t="s">
        <v>1186</v>
      </c>
      <c r="F11149">
        <v>204</v>
      </c>
      <c r="G11149">
        <v>24346960</v>
      </c>
    </row>
    <row r="11150" spans="1:7">
      <c r="A11150" t="s">
        <v>131</v>
      </c>
      <c r="B11150">
        <v>20250809</v>
      </c>
      <c r="C11150">
        <v>490114</v>
      </c>
      <c r="D11150" t="s">
        <v>6190</v>
      </c>
      <c r="E11150" t="s">
        <v>1582</v>
      </c>
      <c r="F11150">
        <v>204</v>
      </c>
      <c r="G11150">
        <v>-420731</v>
      </c>
    </row>
    <row r="11151" spans="1:7">
      <c r="A11151" t="s">
        <v>131</v>
      </c>
      <c r="B11151">
        <v>20250809</v>
      </c>
      <c r="C11151">
        <v>490114</v>
      </c>
      <c r="D11151" t="s">
        <v>6190</v>
      </c>
      <c r="E11151" t="s">
        <v>8333</v>
      </c>
      <c r="F11151">
        <v>0</v>
      </c>
      <c r="G11151">
        <v>-2081</v>
      </c>
    </row>
    <row r="11152" spans="1:7">
      <c r="A11152" t="s">
        <v>131</v>
      </c>
      <c r="B11152">
        <v>20250809</v>
      </c>
      <c r="C11152">
        <v>490114</v>
      </c>
      <c r="D11152" t="s">
        <v>6190</v>
      </c>
      <c r="E11152" t="s">
        <v>1583</v>
      </c>
      <c r="F11152">
        <v>4</v>
      </c>
      <c r="G11152">
        <v>-217979</v>
      </c>
    </row>
    <row r="11153" spans="1:7">
      <c r="A11153" t="s">
        <v>131</v>
      </c>
      <c r="B11153">
        <v>20250809</v>
      </c>
      <c r="C11153">
        <v>490114</v>
      </c>
      <c r="D11153" t="s">
        <v>6190</v>
      </c>
      <c r="E11153" t="s">
        <v>1207</v>
      </c>
      <c r="F11153">
        <v>0</v>
      </c>
      <c r="G11153">
        <v>-8274</v>
      </c>
    </row>
    <row r="11154" spans="1:7">
      <c r="A11154" t="s">
        <v>131</v>
      </c>
      <c r="B11154">
        <v>20250809</v>
      </c>
      <c r="C11154">
        <v>490114</v>
      </c>
      <c r="D11154" t="s">
        <v>6190</v>
      </c>
      <c r="E11154" t="s">
        <v>8358</v>
      </c>
      <c r="F11154">
        <v>0</v>
      </c>
      <c r="G11154">
        <v>-17692647</v>
      </c>
    </row>
    <row r="11155" spans="1:7">
      <c r="A11155" t="s">
        <v>131</v>
      </c>
      <c r="B11155">
        <v>20250810</v>
      </c>
      <c r="C11155">
        <v>490114</v>
      </c>
      <c r="D11155" t="s">
        <v>6190</v>
      </c>
      <c r="E11155" t="s">
        <v>1184</v>
      </c>
      <c r="F11155">
        <v>0</v>
      </c>
      <c r="G11155">
        <v>-339153</v>
      </c>
    </row>
    <row r="11156" spans="1:7">
      <c r="A11156" t="s">
        <v>131</v>
      </c>
      <c r="B11156">
        <v>20250810</v>
      </c>
      <c r="C11156">
        <v>490114</v>
      </c>
      <c r="D11156" t="s">
        <v>6190</v>
      </c>
      <c r="E11156" t="s">
        <v>1581</v>
      </c>
      <c r="F11156">
        <v>95</v>
      </c>
      <c r="G11156">
        <v>-22070657</v>
      </c>
    </row>
    <row r="11157" spans="1:7">
      <c r="A11157" t="s">
        <v>131</v>
      </c>
      <c r="B11157">
        <v>20250810</v>
      </c>
      <c r="C11157">
        <v>490114</v>
      </c>
      <c r="D11157" t="s">
        <v>6190</v>
      </c>
      <c r="E11157" t="s">
        <v>1085</v>
      </c>
      <c r="F11157">
        <v>0</v>
      </c>
      <c r="G11157">
        <v>-2340216</v>
      </c>
    </row>
    <row r="11158" spans="1:7">
      <c r="A11158" t="s">
        <v>131</v>
      </c>
      <c r="B11158">
        <v>20250810</v>
      </c>
      <c r="C11158">
        <v>490114</v>
      </c>
      <c r="D11158" t="s">
        <v>6190</v>
      </c>
      <c r="E11158" t="s">
        <v>1194</v>
      </c>
      <c r="F11158">
        <v>0</v>
      </c>
      <c r="G11158">
        <v>-57962161</v>
      </c>
    </row>
    <row r="11159" spans="1:7">
      <c r="A11159" t="s">
        <v>131</v>
      </c>
      <c r="B11159">
        <v>20250810</v>
      </c>
      <c r="C11159">
        <v>490114</v>
      </c>
      <c r="D11159" t="s">
        <v>6190</v>
      </c>
      <c r="E11159" t="s">
        <v>1181</v>
      </c>
      <c r="F11159">
        <v>65</v>
      </c>
      <c r="G11159">
        <v>8915148</v>
      </c>
    </row>
    <row r="11160" spans="1:7">
      <c r="A11160" t="s">
        <v>131</v>
      </c>
      <c r="B11160">
        <v>20250810</v>
      </c>
      <c r="C11160">
        <v>490114</v>
      </c>
      <c r="D11160" t="s">
        <v>6190</v>
      </c>
      <c r="E11160" t="s">
        <v>1084</v>
      </c>
      <c r="F11160">
        <v>73</v>
      </c>
      <c r="G11160">
        <v>12596995</v>
      </c>
    </row>
    <row r="11161" spans="1:7">
      <c r="A11161" t="s">
        <v>131</v>
      </c>
      <c r="B11161">
        <v>20250810</v>
      </c>
      <c r="C11161">
        <v>490114</v>
      </c>
      <c r="D11161" t="s">
        <v>6190</v>
      </c>
      <c r="E11161" t="s">
        <v>1035</v>
      </c>
      <c r="F11161">
        <v>744</v>
      </c>
      <c r="G11161">
        <v>11024003</v>
      </c>
    </row>
    <row r="11162" spans="1:7">
      <c r="A11162" t="s">
        <v>131</v>
      </c>
      <c r="B11162">
        <v>20250810</v>
      </c>
      <c r="C11162">
        <v>490114</v>
      </c>
      <c r="D11162" t="s">
        <v>6190</v>
      </c>
      <c r="E11162" t="s">
        <v>1066</v>
      </c>
      <c r="F11162">
        <v>126</v>
      </c>
      <c r="G11162">
        <v>10639102</v>
      </c>
    </row>
    <row r="11163" spans="1:7">
      <c r="A11163" t="s">
        <v>131</v>
      </c>
      <c r="B11163">
        <v>20250810</v>
      </c>
      <c r="C11163">
        <v>490114</v>
      </c>
      <c r="D11163" t="s">
        <v>6190</v>
      </c>
      <c r="E11163" t="s">
        <v>1064</v>
      </c>
      <c r="F11163">
        <v>0</v>
      </c>
      <c r="G11163">
        <v>-771297</v>
      </c>
    </row>
    <row r="11164" spans="1:7">
      <c r="A11164" t="s">
        <v>131</v>
      </c>
      <c r="B11164">
        <v>20250810</v>
      </c>
      <c r="C11164">
        <v>490114</v>
      </c>
      <c r="D11164" t="s">
        <v>6190</v>
      </c>
      <c r="E11164" t="s">
        <v>1092</v>
      </c>
      <c r="F11164">
        <v>0</v>
      </c>
      <c r="G11164">
        <v>-17321971</v>
      </c>
    </row>
    <row r="11165" spans="1:7">
      <c r="A11165" t="s">
        <v>131</v>
      </c>
      <c r="B11165">
        <v>20250810</v>
      </c>
      <c r="C11165">
        <v>490114</v>
      </c>
      <c r="D11165" t="s">
        <v>6190</v>
      </c>
      <c r="E11165" t="s">
        <v>9048</v>
      </c>
      <c r="F11165">
        <v>52</v>
      </c>
      <c r="G11165">
        <v>2187485</v>
      </c>
    </row>
    <row r="11166" spans="1:7">
      <c r="A11166" t="s">
        <v>131</v>
      </c>
      <c r="B11166">
        <v>20250810</v>
      </c>
      <c r="C11166">
        <v>490114</v>
      </c>
      <c r="D11166" t="s">
        <v>6190</v>
      </c>
      <c r="E11166" t="s">
        <v>8342</v>
      </c>
      <c r="F11166">
        <v>126</v>
      </c>
      <c r="G11166">
        <v>49651619</v>
      </c>
    </row>
    <row r="11167" spans="1:7">
      <c r="A11167" t="s">
        <v>131</v>
      </c>
      <c r="B11167">
        <v>20250810</v>
      </c>
      <c r="C11167">
        <v>490114</v>
      </c>
      <c r="D11167" t="s">
        <v>6190</v>
      </c>
      <c r="E11167" t="s">
        <v>1124</v>
      </c>
      <c r="F11167">
        <v>17</v>
      </c>
      <c r="G11167">
        <v>-142736</v>
      </c>
    </row>
    <row r="11168" spans="1:7">
      <c r="A11168" t="s">
        <v>131</v>
      </c>
      <c r="B11168">
        <v>20250810</v>
      </c>
      <c r="C11168">
        <v>490114</v>
      </c>
      <c r="D11168" t="s">
        <v>6190</v>
      </c>
      <c r="E11168" t="s">
        <v>1186</v>
      </c>
      <c r="F11168">
        <v>204</v>
      </c>
      <c r="G11168">
        <v>24347164</v>
      </c>
    </row>
    <row r="11169" spans="1:7">
      <c r="A11169" t="s">
        <v>131</v>
      </c>
      <c r="B11169">
        <v>20250810</v>
      </c>
      <c r="C11169">
        <v>490114</v>
      </c>
      <c r="D11169" t="s">
        <v>6190</v>
      </c>
      <c r="E11169" t="s">
        <v>1582</v>
      </c>
      <c r="F11169">
        <v>204</v>
      </c>
      <c r="G11169">
        <v>-420527</v>
      </c>
    </row>
    <row r="11170" spans="1:7">
      <c r="A11170" t="s">
        <v>131</v>
      </c>
      <c r="B11170">
        <v>20250810</v>
      </c>
      <c r="C11170">
        <v>490114</v>
      </c>
      <c r="D11170" t="s">
        <v>6190</v>
      </c>
      <c r="E11170" t="s">
        <v>8333</v>
      </c>
      <c r="F11170">
        <v>0</v>
      </c>
      <c r="G11170">
        <v>-2081</v>
      </c>
    </row>
    <row r="11171" spans="1:7">
      <c r="A11171" t="s">
        <v>131</v>
      </c>
      <c r="B11171">
        <v>20250810</v>
      </c>
      <c r="C11171">
        <v>490114</v>
      </c>
      <c r="D11171" t="s">
        <v>6190</v>
      </c>
      <c r="E11171" t="s">
        <v>1583</v>
      </c>
      <c r="F11171">
        <v>4</v>
      </c>
      <c r="G11171">
        <v>-217975</v>
      </c>
    </row>
    <row r="11172" spans="1:7">
      <c r="A11172" t="s">
        <v>131</v>
      </c>
      <c r="B11172">
        <v>20250810</v>
      </c>
      <c r="C11172">
        <v>490114</v>
      </c>
      <c r="D11172" t="s">
        <v>6190</v>
      </c>
      <c r="E11172" t="s">
        <v>1207</v>
      </c>
      <c r="F11172">
        <v>0</v>
      </c>
      <c r="G11172">
        <v>-8274</v>
      </c>
    </row>
    <row r="11173" spans="1:7">
      <c r="A11173" t="s">
        <v>131</v>
      </c>
      <c r="B11173">
        <v>20250810</v>
      </c>
      <c r="C11173">
        <v>490114</v>
      </c>
      <c r="D11173" t="s">
        <v>6190</v>
      </c>
      <c r="E11173" t="s">
        <v>8358</v>
      </c>
      <c r="F11173">
        <v>0</v>
      </c>
      <c r="G11173">
        <v>-17692647</v>
      </c>
    </row>
    <row r="11174" spans="1:7">
      <c r="A11174" t="s">
        <v>131</v>
      </c>
      <c r="B11174">
        <v>20250811</v>
      </c>
      <c r="C11174">
        <v>490114</v>
      </c>
      <c r="D11174" t="s">
        <v>6190</v>
      </c>
      <c r="E11174" t="s">
        <v>1184</v>
      </c>
      <c r="F11174">
        <v>0</v>
      </c>
      <c r="G11174">
        <v>-339153</v>
      </c>
    </row>
    <row r="11175" spans="1:7">
      <c r="A11175" t="s">
        <v>131</v>
      </c>
      <c r="B11175">
        <v>20250811</v>
      </c>
      <c r="C11175">
        <v>490114</v>
      </c>
      <c r="D11175" t="s">
        <v>6190</v>
      </c>
      <c r="E11175" t="s">
        <v>1581</v>
      </c>
      <c r="F11175">
        <v>91</v>
      </c>
      <c r="G11175">
        <v>-22070566</v>
      </c>
    </row>
    <row r="11176" spans="1:7">
      <c r="A11176" t="s">
        <v>131</v>
      </c>
      <c r="B11176">
        <v>20250811</v>
      </c>
      <c r="C11176">
        <v>490114</v>
      </c>
      <c r="D11176" t="s">
        <v>6190</v>
      </c>
      <c r="E11176" t="s">
        <v>1085</v>
      </c>
      <c r="F11176">
        <v>0</v>
      </c>
      <c r="G11176">
        <v>-2340216</v>
      </c>
    </row>
    <row r="11177" spans="1:7">
      <c r="A11177" t="s">
        <v>131</v>
      </c>
      <c r="B11177">
        <v>20250811</v>
      </c>
      <c r="C11177">
        <v>490114</v>
      </c>
      <c r="D11177" t="s">
        <v>6190</v>
      </c>
      <c r="E11177" t="s">
        <v>1194</v>
      </c>
      <c r="F11177">
        <v>0</v>
      </c>
      <c r="G11177">
        <v>-57962161</v>
      </c>
    </row>
    <row r="11178" spans="1:7">
      <c r="A11178" t="s">
        <v>131</v>
      </c>
      <c r="B11178">
        <v>20250811</v>
      </c>
      <c r="C11178">
        <v>490114</v>
      </c>
      <c r="D11178" t="s">
        <v>6190</v>
      </c>
      <c r="E11178" t="s">
        <v>1181</v>
      </c>
      <c r="F11178">
        <v>62</v>
      </c>
      <c r="G11178">
        <v>8915210</v>
      </c>
    </row>
    <row r="11179" spans="1:7">
      <c r="A11179" t="s">
        <v>131</v>
      </c>
      <c r="B11179">
        <v>20250811</v>
      </c>
      <c r="C11179">
        <v>490114</v>
      </c>
      <c r="D11179" t="s">
        <v>6190</v>
      </c>
      <c r="E11179" t="s">
        <v>1084</v>
      </c>
      <c r="F11179">
        <v>70</v>
      </c>
      <c r="G11179">
        <v>12597065</v>
      </c>
    </row>
    <row r="11180" spans="1:7">
      <c r="A11180" t="s">
        <v>131</v>
      </c>
      <c r="B11180">
        <v>20250811</v>
      </c>
      <c r="C11180">
        <v>490114</v>
      </c>
      <c r="D11180" t="s">
        <v>6190</v>
      </c>
      <c r="E11180" t="s">
        <v>1035</v>
      </c>
      <c r="F11180">
        <v>713</v>
      </c>
      <c r="G11180">
        <v>11024716</v>
      </c>
    </row>
    <row r="11181" spans="1:7">
      <c r="A11181" t="s">
        <v>131</v>
      </c>
      <c r="B11181">
        <v>20250811</v>
      </c>
      <c r="C11181">
        <v>490114</v>
      </c>
      <c r="D11181" t="s">
        <v>6190</v>
      </c>
      <c r="E11181" t="s">
        <v>1066</v>
      </c>
      <c r="F11181">
        <v>121</v>
      </c>
      <c r="G11181">
        <v>10639223</v>
      </c>
    </row>
    <row r="11182" spans="1:7">
      <c r="A11182" t="s">
        <v>131</v>
      </c>
      <c r="B11182">
        <v>20250811</v>
      </c>
      <c r="C11182">
        <v>490114</v>
      </c>
      <c r="D11182" t="s">
        <v>6190</v>
      </c>
      <c r="E11182" t="s">
        <v>1064</v>
      </c>
      <c r="F11182">
        <v>0</v>
      </c>
      <c r="G11182">
        <v>-771297</v>
      </c>
    </row>
    <row r="11183" spans="1:7">
      <c r="A11183" t="s">
        <v>131</v>
      </c>
      <c r="B11183">
        <v>20250811</v>
      </c>
      <c r="C11183">
        <v>490114</v>
      </c>
      <c r="D11183" t="s">
        <v>6190</v>
      </c>
      <c r="E11183" t="s">
        <v>1092</v>
      </c>
      <c r="F11183">
        <v>0</v>
      </c>
      <c r="G11183">
        <v>-17321971</v>
      </c>
    </row>
    <row r="11184" spans="1:7">
      <c r="A11184" t="s">
        <v>131</v>
      </c>
      <c r="B11184">
        <v>20250811</v>
      </c>
      <c r="C11184">
        <v>490114</v>
      </c>
      <c r="D11184" t="s">
        <v>6190</v>
      </c>
      <c r="E11184" t="s">
        <v>9048</v>
      </c>
      <c r="F11184">
        <v>50</v>
      </c>
      <c r="G11184">
        <v>2187535</v>
      </c>
    </row>
    <row r="11185" spans="1:7">
      <c r="A11185" t="s">
        <v>131</v>
      </c>
      <c r="B11185">
        <v>20250811</v>
      </c>
      <c r="C11185">
        <v>490114</v>
      </c>
      <c r="D11185" t="s">
        <v>6190</v>
      </c>
      <c r="E11185" t="s">
        <v>8342</v>
      </c>
      <c r="F11185">
        <v>121</v>
      </c>
      <c r="G11185">
        <v>49651740</v>
      </c>
    </row>
    <row r="11186" spans="1:7">
      <c r="A11186" t="s">
        <v>131</v>
      </c>
      <c r="B11186">
        <v>20250811</v>
      </c>
      <c r="C11186">
        <v>490114</v>
      </c>
      <c r="D11186" t="s">
        <v>6190</v>
      </c>
      <c r="E11186" t="s">
        <v>1124</v>
      </c>
      <c r="F11186">
        <v>16</v>
      </c>
      <c r="G11186">
        <v>-142720</v>
      </c>
    </row>
    <row r="11187" spans="1:7">
      <c r="A11187" t="s">
        <v>131</v>
      </c>
      <c r="B11187">
        <v>20250811</v>
      </c>
      <c r="C11187">
        <v>490114</v>
      </c>
      <c r="D11187" t="s">
        <v>6190</v>
      </c>
      <c r="E11187" t="s">
        <v>1186</v>
      </c>
      <c r="F11187">
        <v>196</v>
      </c>
      <c r="G11187">
        <v>24347360</v>
      </c>
    </row>
    <row r="11188" spans="1:7">
      <c r="A11188" t="s">
        <v>131</v>
      </c>
      <c r="B11188">
        <v>20250811</v>
      </c>
      <c r="C11188">
        <v>490114</v>
      </c>
      <c r="D11188" t="s">
        <v>6190</v>
      </c>
      <c r="E11188" t="s">
        <v>1582</v>
      </c>
      <c r="F11188">
        <v>196</v>
      </c>
      <c r="G11188">
        <v>-420331</v>
      </c>
    </row>
    <row r="11189" spans="1:7">
      <c r="A11189" t="s">
        <v>131</v>
      </c>
      <c r="B11189">
        <v>20250811</v>
      </c>
      <c r="C11189">
        <v>490114</v>
      </c>
      <c r="D11189" t="s">
        <v>6190</v>
      </c>
      <c r="E11189" t="s">
        <v>8333</v>
      </c>
      <c r="F11189">
        <v>0</v>
      </c>
      <c r="G11189">
        <v>-2081</v>
      </c>
    </row>
    <row r="11190" spans="1:7">
      <c r="A11190" t="s">
        <v>131</v>
      </c>
      <c r="B11190">
        <v>20250811</v>
      </c>
      <c r="C11190">
        <v>490114</v>
      </c>
      <c r="D11190" t="s">
        <v>6190</v>
      </c>
      <c r="E11190" t="s">
        <v>1583</v>
      </c>
      <c r="F11190">
        <v>4</v>
      </c>
      <c r="G11190">
        <v>-217971</v>
      </c>
    </row>
    <row r="11191" spans="1:7">
      <c r="A11191" t="s">
        <v>131</v>
      </c>
      <c r="B11191">
        <v>20250811</v>
      </c>
      <c r="C11191">
        <v>490114</v>
      </c>
      <c r="D11191" t="s">
        <v>6190</v>
      </c>
      <c r="E11191" t="s">
        <v>1207</v>
      </c>
      <c r="F11191">
        <v>0</v>
      </c>
      <c r="G11191">
        <v>-8274</v>
      </c>
    </row>
    <row r="11192" spans="1:7">
      <c r="A11192" t="s">
        <v>131</v>
      </c>
      <c r="B11192">
        <v>20250811</v>
      </c>
      <c r="C11192">
        <v>490114</v>
      </c>
      <c r="D11192" t="s">
        <v>6190</v>
      </c>
      <c r="E11192" t="s">
        <v>8358</v>
      </c>
      <c r="F11192">
        <v>0</v>
      </c>
      <c r="G11192">
        <v>-17692647</v>
      </c>
    </row>
    <row r="11193" spans="1:7">
      <c r="A11193" t="s">
        <v>131</v>
      </c>
      <c r="B11193">
        <v>20250812</v>
      </c>
      <c r="C11193">
        <v>490114</v>
      </c>
      <c r="D11193" t="s">
        <v>6190</v>
      </c>
      <c r="E11193" t="s">
        <v>1184</v>
      </c>
      <c r="F11193">
        <v>0</v>
      </c>
      <c r="G11193">
        <v>-339153</v>
      </c>
    </row>
    <row r="11194" spans="1:7">
      <c r="A11194" t="s">
        <v>131</v>
      </c>
      <c r="B11194">
        <v>20250812</v>
      </c>
      <c r="C11194">
        <v>490114</v>
      </c>
      <c r="D11194" t="s">
        <v>6190</v>
      </c>
      <c r="E11194" t="s">
        <v>1581</v>
      </c>
      <c r="F11194">
        <v>91</v>
      </c>
      <c r="G11194">
        <v>-22070475</v>
      </c>
    </row>
    <row r="11195" spans="1:7">
      <c r="A11195" t="s">
        <v>131</v>
      </c>
      <c r="B11195">
        <v>20250812</v>
      </c>
      <c r="C11195">
        <v>490114</v>
      </c>
      <c r="D11195" t="s">
        <v>6190</v>
      </c>
      <c r="E11195" t="s">
        <v>1085</v>
      </c>
      <c r="F11195">
        <v>0</v>
      </c>
      <c r="G11195">
        <v>-2340216</v>
      </c>
    </row>
    <row r="11196" spans="1:7">
      <c r="A11196" t="s">
        <v>131</v>
      </c>
      <c r="B11196">
        <v>20250812</v>
      </c>
      <c r="C11196">
        <v>490114</v>
      </c>
      <c r="D11196" t="s">
        <v>6190</v>
      </c>
      <c r="E11196" t="s">
        <v>1194</v>
      </c>
      <c r="F11196">
        <v>0</v>
      </c>
      <c r="G11196">
        <v>-57962161</v>
      </c>
    </row>
    <row r="11197" spans="1:7">
      <c r="A11197" t="s">
        <v>131</v>
      </c>
      <c r="B11197">
        <v>20250812</v>
      </c>
      <c r="C11197">
        <v>490114</v>
      </c>
      <c r="D11197" t="s">
        <v>6190</v>
      </c>
      <c r="E11197" t="s">
        <v>1181</v>
      </c>
      <c r="F11197">
        <v>62</v>
      </c>
      <c r="G11197">
        <v>8915272</v>
      </c>
    </row>
    <row r="11198" spans="1:7">
      <c r="A11198" t="s">
        <v>131</v>
      </c>
      <c r="B11198">
        <v>20250812</v>
      </c>
      <c r="C11198">
        <v>490114</v>
      </c>
      <c r="D11198" t="s">
        <v>6190</v>
      </c>
      <c r="E11198" t="s">
        <v>1084</v>
      </c>
      <c r="F11198">
        <v>70</v>
      </c>
      <c r="G11198">
        <v>12597135</v>
      </c>
    </row>
    <row r="11199" spans="1:7">
      <c r="A11199" t="s">
        <v>131</v>
      </c>
      <c r="B11199">
        <v>20250812</v>
      </c>
      <c r="C11199">
        <v>490114</v>
      </c>
      <c r="D11199" t="s">
        <v>6190</v>
      </c>
      <c r="E11199" t="s">
        <v>1035</v>
      </c>
      <c r="F11199">
        <v>709</v>
      </c>
      <c r="G11199">
        <v>11025425</v>
      </c>
    </row>
    <row r="11200" spans="1:7">
      <c r="A11200" t="s">
        <v>131</v>
      </c>
      <c r="B11200">
        <v>20250812</v>
      </c>
      <c r="C11200">
        <v>490114</v>
      </c>
      <c r="D11200" t="s">
        <v>6190</v>
      </c>
      <c r="E11200" t="s">
        <v>1066</v>
      </c>
      <c r="F11200">
        <v>120</v>
      </c>
      <c r="G11200">
        <v>10639343</v>
      </c>
    </row>
    <row r="11201" spans="1:7">
      <c r="A11201" t="s">
        <v>131</v>
      </c>
      <c r="B11201">
        <v>20250812</v>
      </c>
      <c r="C11201">
        <v>490114</v>
      </c>
      <c r="D11201" t="s">
        <v>6190</v>
      </c>
      <c r="E11201" t="s">
        <v>1064</v>
      </c>
      <c r="F11201">
        <v>0</v>
      </c>
      <c r="G11201">
        <v>-771297</v>
      </c>
    </row>
    <row r="11202" spans="1:7">
      <c r="A11202" t="s">
        <v>131</v>
      </c>
      <c r="B11202">
        <v>20250812</v>
      </c>
      <c r="C11202">
        <v>490114</v>
      </c>
      <c r="D11202" t="s">
        <v>6190</v>
      </c>
      <c r="E11202" t="s">
        <v>1092</v>
      </c>
      <c r="F11202">
        <v>0</v>
      </c>
      <c r="G11202">
        <v>-17321971</v>
      </c>
    </row>
    <row r="11203" spans="1:7">
      <c r="A11203" t="s">
        <v>131</v>
      </c>
      <c r="B11203">
        <v>20250812</v>
      </c>
      <c r="C11203">
        <v>490114</v>
      </c>
      <c r="D11203" t="s">
        <v>6190</v>
      </c>
      <c r="E11203" t="s">
        <v>9048</v>
      </c>
      <c r="F11203">
        <v>49</v>
      </c>
      <c r="G11203">
        <v>2187584</v>
      </c>
    </row>
    <row r="11204" spans="1:7">
      <c r="A11204" t="s">
        <v>131</v>
      </c>
      <c r="B11204">
        <v>20250812</v>
      </c>
      <c r="C11204">
        <v>490114</v>
      </c>
      <c r="D11204" t="s">
        <v>6190</v>
      </c>
      <c r="E11204" t="s">
        <v>8342</v>
      </c>
      <c r="F11204">
        <v>120</v>
      </c>
      <c r="G11204">
        <v>49651860</v>
      </c>
    </row>
    <row r="11205" spans="1:7">
      <c r="A11205" t="s">
        <v>131</v>
      </c>
      <c r="B11205">
        <v>20250812</v>
      </c>
      <c r="C11205">
        <v>490114</v>
      </c>
      <c r="D11205" t="s">
        <v>6190</v>
      </c>
      <c r="E11205" t="s">
        <v>1124</v>
      </c>
      <c r="F11205">
        <v>16</v>
      </c>
      <c r="G11205">
        <v>-142704</v>
      </c>
    </row>
    <row r="11206" spans="1:7">
      <c r="A11206" t="s">
        <v>131</v>
      </c>
      <c r="B11206">
        <v>20250812</v>
      </c>
      <c r="C11206">
        <v>490114</v>
      </c>
      <c r="D11206" t="s">
        <v>6190</v>
      </c>
      <c r="E11206" t="s">
        <v>1186</v>
      </c>
      <c r="F11206">
        <v>194</v>
      </c>
      <c r="G11206">
        <v>24347554</v>
      </c>
    </row>
    <row r="11207" spans="1:7">
      <c r="A11207" t="s">
        <v>131</v>
      </c>
      <c r="B11207">
        <v>20250812</v>
      </c>
      <c r="C11207">
        <v>490114</v>
      </c>
      <c r="D11207" t="s">
        <v>6190</v>
      </c>
      <c r="E11207" t="s">
        <v>1582</v>
      </c>
      <c r="F11207">
        <v>194</v>
      </c>
      <c r="G11207">
        <v>-420137</v>
      </c>
    </row>
    <row r="11208" spans="1:7">
      <c r="A11208" t="s">
        <v>131</v>
      </c>
      <c r="B11208">
        <v>20250812</v>
      </c>
      <c r="C11208">
        <v>490114</v>
      </c>
      <c r="D11208" t="s">
        <v>6190</v>
      </c>
      <c r="E11208" t="s">
        <v>8333</v>
      </c>
      <c r="F11208">
        <v>0</v>
      </c>
      <c r="G11208">
        <v>-2081</v>
      </c>
    </row>
    <row r="11209" spans="1:7">
      <c r="A11209" t="s">
        <v>131</v>
      </c>
      <c r="B11209">
        <v>20250812</v>
      </c>
      <c r="C11209">
        <v>490114</v>
      </c>
      <c r="D11209" t="s">
        <v>6190</v>
      </c>
      <c r="E11209" t="s">
        <v>1583</v>
      </c>
      <c r="F11209">
        <v>4</v>
      </c>
      <c r="G11209">
        <v>-217967</v>
      </c>
    </row>
    <row r="11210" spans="1:7">
      <c r="A11210" t="s">
        <v>131</v>
      </c>
      <c r="B11210">
        <v>20250812</v>
      </c>
      <c r="C11210">
        <v>490114</v>
      </c>
      <c r="D11210" t="s">
        <v>6190</v>
      </c>
      <c r="E11210" t="s">
        <v>1207</v>
      </c>
      <c r="F11210">
        <v>0</v>
      </c>
      <c r="G11210">
        <v>-8274</v>
      </c>
    </row>
    <row r="11211" spans="1:7">
      <c r="A11211" t="s">
        <v>131</v>
      </c>
      <c r="B11211">
        <v>20250812</v>
      </c>
      <c r="C11211">
        <v>490114</v>
      </c>
      <c r="D11211" t="s">
        <v>6190</v>
      </c>
      <c r="E11211" t="s">
        <v>8358</v>
      </c>
      <c r="F11211">
        <v>0</v>
      </c>
      <c r="G11211">
        <v>-17692647</v>
      </c>
    </row>
    <row r="11212" spans="1:7">
      <c r="A11212" t="s">
        <v>131</v>
      </c>
      <c r="B11212">
        <v>20250813</v>
      </c>
      <c r="C11212">
        <v>490114</v>
      </c>
      <c r="D11212" t="s">
        <v>6190</v>
      </c>
      <c r="E11212" t="s">
        <v>1184</v>
      </c>
      <c r="F11212">
        <v>0</v>
      </c>
      <c r="G11212">
        <v>-339153</v>
      </c>
    </row>
    <row r="11213" spans="1:7">
      <c r="A11213" t="s">
        <v>131</v>
      </c>
      <c r="B11213">
        <v>20250813</v>
      </c>
      <c r="C11213">
        <v>490114</v>
      </c>
      <c r="D11213" t="s">
        <v>6190</v>
      </c>
      <c r="E11213" t="s">
        <v>1581</v>
      </c>
      <c r="F11213">
        <v>93</v>
      </c>
      <c r="G11213">
        <v>-22070382</v>
      </c>
    </row>
    <row r="11214" spans="1:7">
      <c r="A11214" t="s">
        <v>131</v>
      </c>
      <c r="B11214">
        <v>20250813</v>
      </c>
      <c r="C11214">
        <v>490114</v>
      </c>
      <c r="D11214" t="s">
        <v>6190</v>
      </c>
      <c r="E11214" t="s">
        <v>1085</v>
      </c>
      <c r="F11214">
        <v>0</v>
      </c>
      <c r="G11214">
        <v>-2340216</v>
      </c>
    </row>
    <row r="11215" spans="1:7">
      <c r="A11215" t="s">
        <v>131</v>
      </c>
      <c r="B11215">
        <v>20250813</v>
      </c>
      <c r="C11215">
        <v>490114</v>
      </c>
      <c r="D11215" t="s">
        <v>6190</v>
      </c>
      <c r="E11215" t="s">
        <v>1194</v>
      </c>
      <c r="F11215">
        <v>0</v>
      </c>
      <c r="G11215">
        <v>-57962161</v>
      </c>
    </row>
    <row r="11216" spans="1:7">
      <c r="A11216" t="s">
        <v>131</v>
      </c>
      <c r="B11216">
        <v>20250813</v>
      </c>
      <c r="C11216">
        <v>490114</v>
      </c>
      <c r="D11216" t="s">
        <v>6190</v>
      </c>
      <c r="E11216" t="s">
        <v>1181</v>
      </c>
      <c r="F11216">
        <v>63</v>
      </c>
      <c r="G11216">
        <v>8915335</v>
      </c>
    </row>
    <row r="11217" spans="1:7">
      <c r="A11217" t="s">
        <v>131</v>
      </c>
      <c r="B11217">
        <v>20250813</v>
      </c>
      <c r="C11217">
        <v>490114</v>
      </c>
      <c r="D11217" t="s">
        <v>6190</v>
      </c>
      <c r="E11217" t="s">
        <v>1084</v>
      </c>
      <c r="F11217">
        <v>72</v>
      </c>
      <c r="G11217">
        <v>12597207</v>
      </c>
    </row>
    <row r="11218" spans="1:7">
      <c r="A11218" t="s">
        <v>131</v>
      </c>
      <c r="B11218">
        <v>20250813</v>
      </c>
      <c r="C11218">
        <v>490114</v>
      </c>
      <c r="D11218" t="s">
        <v>6190</v>
      </c>
      <c r="E11218" t="s">
        <v>1035</v>
      </c>
      <c r="F11218">
        <v>726</v>
      </c>
      <c r="G11218">
        <v>11026151</v>
      </c>
    </row>
    <row r="11219" spans="1:7">
      <c r="A11219" t="s">
        <v>131</v>
      </c>
      <c r="B11219">
        <v>20250813</v>
      </c>
      <c r="C11219">
        <v>490114</v>
      </c>
      <c r="D11219" t="s">
        <v>6190</v>
      </c>
      <c r="E11219" t="s">
        <v>1066</v>
      </c>
      <c r="F11219">
        <v>122</v>
      </c>
      <c r="G11219">
        <v>10639465</v>
      </c>
    </row>
    <row r="11220" spans="1:7">
      <c r="A11220" t="s">
        <v>131</v>
      </c>
      <c r="B11220">
        <v>20250813</v>
      </c>
      <c r="C11220">
        <v>490114</v>
      </c>
      <c r="D11220" t="s">
        <v>6190</v>
      </c>
      <c r="E11220" t="s">
        <v>1064</v>
      </c>
      <c r="F11220">
        <v>0</v>
      </c>
      <c r="G11220">
        <v>-771297</v>
      </c>
    </row>
    <row r="11221" spans="1:7">
      <c r="A11221" t="s">
        <v>131</v>
      </c>
      <c r="B11221">
        <v>20250813</v>
      </c>
      <c r="C11221">
        <v>490114</v>
      </c>
      <c r="D11221" t="s">
        <v>6190</v>
      </c>
      <c r="E11221" t="s">
        <v>1092</v>
      </c>
      <c r="F11221">
        <v>0</v>
      </c>
      <c r="G11221">
        <v>-17321971</v>
      </c>
    </row>
    <row r="11222" spans="1:7">
      <c r="A11222" t="s">
        <v>131</v>
      </c>
      <c r="B11222">
        <v>20250813</v>
      </c>
      <c r="C11222">
        <v>490114</v>
      </c>
      <c r="D11222" t="s">
        <v>6190</v>
      </c>
      <c r="E11222" t="s">
        <v>9048</v>
      </c>
      <c r="F11222">
        <v>50</v>
      </c>
      <c r="G11222">
        <v>2187634</v>
      </c>
    </row>
    <row r="11223" spans="1:7">
      <c r="A11223" t="s">
        <v>131</v>
      </c>
      <c r="B11223">
        <v>20250813</v>
      </c>
      <c r="C11223">
        <v>490114</v>
      </c>
      <c r="D11223" t="s">
        <v>6190</v>
      </c>
      <c r="E11223" t="s">
        <v>8342</v>
      </c>
      <c r="F11223">
        <v>122</v>
      </c>
      <c r="G11223">
        <v>49651982</v>
      </c>
    </row>
    <row r="11224" spans="1:7">
      <c r="A11224" t="s">
        <v>131</v>
      </c>
      <c r="B11224">
        <v>20250813</v>
      </c>
      <c r="C11224">
        <v>490114</v>
      </c>
      <c r="D11224" t="s">
        <v>6190</v>
      </c>
      <c r="E11224" t="s">
        <v>1124</v>
      </c>
      <c r="F11224">
        <v>16</v>
      </c>
      <c r="G11224">
        <v>-142688</v>
      </c>
    </row>
    <row r="11225" spans="1:7">
      <c r="A11225" t="s">
        <v>131</v>
      </c>
      <c r="B11225">
        <v>20250813</v>
      </c>
      <c r="C11225">
        <v>490114</v>
      </c>
      <c r="D11225" t="s">
        <v>6190</v>
      </c>
      <c r="E11225" t="s">
        <v>1186</v>
      </c>
      <c r="F11225">
        <v>199</v>
      </c>
      <c r="G11225">
        <v>24347753</v>
      </c>
    </row>
    <row r="11226" spans="1:7">
      <c r="A11226" t="s">
        <v>131</v>
      </c>
      <c r="B11226">
        <v>20250813</v>
      </c>
      <c r="C11226">
        <v>490114</v>
      </c>
      <c r="D11226" t="s">
        <v>6190</v>
      </c>
      <c r="E11226" t="s">
        <v>1582</v>
      </c>
      <c r="F11226">
        <v>199</v>
      </c>
      <c r="G11226">
        <v>-419938</v>
      </c>
    </row>
    <row r="11227" spans="1:7">
      <c r="A11227" t="s">
        <v>131</v>
      </c>
      <c r="B11227">
        <v>20250813</v>
      </c>
      <c r="C11227">
        <v>490114</v>
      </c>
      <c r="D11227" t="s">
        <v>6190</v>
      </c>
      <c r="E11227" t="s">
        <v>8333</v>
      </c>
      <c r="F11227">
        <v>0</v>
      </c>
      <c r="G11227">
        <v>-2081</v>
      </c>
    </row>
    <row r="11228" spans="1:7">
      <c r="A11228" t="s">
        <v>131</v>
      </c>
      <c r="B11228">
        <v>20250813</v>
      </c>
      <c r="C11228">
        <v>490114</v>
      </c>
      <c r="D11228" t="s">
        <v>6190</v>
      </c>
      <c r="E11228" t="s">
        <v>1583</v>
      </c>
      <c r="F11228">
        <v>4</v>
      </c>
      <c r="G11228">
        <v>-217963</v>
      </c>
    </row>
    <row r="11229" spans="1:7">
      <c r="A11229" t="s">
        <v>131</v>
      </c>
      <c r="B11229">
        <v>20250813</v>
      </c>
      <c r="C11229">
        <v>490114</v>
      </c>
      <c r="D11229" t="s">
        <v>6190</v>
      </c>
      <c r="E11229" t="s">
        <v>1207</v>
      </c>
      <c r="F11229">
        <v>0</v>
      </c>
      <c r="G11229">
        <v>-8274</v>
      </c>
    </row>
    <row r="11230" spans="1:7">
      <c r="A11230" t="s">
        <v>131</v>
      </c>
      <c r="B11230">
        <v>20250813</v>
      </c>
      <c r="C11230">
        <v>490114</v>
      </c>
      <c r="D11230" t="s">
        <v>6190</v>
      </c>
      <c r="E11230" t="s">
        <v>8358</v>
      </c>
      <c r="F11230">
        <v>0</v>
      </c>
      <c r="G11230">
        <v>-17692647</v>
      </c>
    </row>
    <row r="11231" spans="1:7">
      <c r="A11231" t="s">
        <v>131</v>
      </c>
      <c r="B11231">
        <v>20250814</v>
      </c>
      <c r="C11231">
        <v>490114</v>
      </c>
      <c r="D11231" t="s">
        <v>6190</v>
      </c>
      <c r="E11231" t="s">
        <v>1184</v>
      </c>
      <c r="F11231">
        <v>0</v>
      </c>
      <c r="G11231">
        <v>-339153</v>
      </c>
    </row>
    <row r="11232" spans="1:7">
      <c r="A11232" t="s">
        <v>131</v>
      </c>
      <c r="B11232">
        <v>20250814</v>
      </c>
      <c r="C11232">
        <v>490114</v>
      </c>
      <c r="D11232" t="s">
        <v>6190</v>
      </c>
      <c r="E11232" t="s">
        <v>1581</v>
      </c>
      <c r="F11232">
        <v>89</v>
      </c>
      <c r="G11232">
        <v>-22070293</v>
      </c>
    </row>
    <row r="11233" spans="1:7">
      <c r="A11233" t="s">
        <v>131</v>
      </c>
      <c r="B11233">
        <v>20250814</v>
      </c>
      <c r="C11233">
        <v>490114</v>
      </c>
      <c r="D11233" t="s">
        <v>6190</v>
      </c>
      <c r="E11233" t="s">
        <v>1085</v>
      </c>
      <c r="F11233">
        <v>0</v>
      </c>
      <c r="G11233">
        <v>-2340216</v>
      </c>
    </row>
    <row r="11234" spans="1:7">
      <c r="A11234" t="s">
        <v>131</v>
      </c>
      <c r="B11234">
        <v>20250814</v>
      </c>
      <c r="C11234">
        <v>490114</v>
      </c>
      <c r="D11234" t="s">
        <v>6190</v>
      </c>
      <c r="E11234" t="s">
        <v>1194</v>
      </c>
      <c r="F11234">
        <v>0</v>
      </c>
      <c r="G11234">
        <v>-57962161</v>
      </c>
    </row>
    <row r="11235" spans="1:7">
      <c r="A11235" t="s">
        <v>131</v>
      </c>
      <c r="B11235">
        <v>20250814</v>
      </c>
      <c r="C11235">
        <v>490114</v>
      </c>
      <c r="D11235" t="s">
        <v>6190</v>
      </c>
      <c r="E11235" t="s">
        <v>1181</v>
      </c>
      <c r="F11235">
        <v>60</v>
      </c>
      <c r="G11235">
        <v>8915395</v>
      </c>
    </row>
    <row r="11236" spans="1:7">
      <c r="A11236" t="s">
        <v>131</v>
      </c>
      <c r="B11236">
        <v>20250814</v>
      </c>
      <c r="C11236">
        <v>490114</v>
      </c>
      <c r="D11236" t="s">
        <v>6190</v>
      </c>
      <c r="E11236" t="s">
        <v>1084</v>
      </c>
      <c r="F11236">
        <v>68</v>
      </c>
      <c r="G11236">
        <v>12597275</v>
      </c>
    </row>
    <row r="11237" spans="1:7">
      <c r="A11237" t="s">
        <v>131</v>
      </c>
      <c r="B11237">
        <v>20250814</v>
      </c>
      <c r="C11237">
        <v>490114</v>
      </c>
      <c r="D11237" t="s">
        <v>6190</v>
      </c>
      <c r="E11237" t="s">
        <v>1035</v>
      </c>
      <c r="F11237">
        <v>693</v>
      </c>
      <c r="G11237">
        <v>11026844</v>
      </c>
    </row>
    <row r="11238" spans="1:7">
      <c r="A11238" t="s">
        <v>131</v>
      </c>
      <c r="B11238">
        <v>20250814</v>
      </c>
      <c r="C11238">
        <v>490114</v>
      </c>
      <c r="D11238" t="s">
        <v>6190</v>
      </c>
      <c r="E11238" t="s">
        <v>1066</v>
      </c>
      <c r="F11238">
        <v>117</v>
      </c>
      <c r="G11238">
        <v>10639582</v>
      </c>
    </row>
    <row r="11239" spans="1:7">
      <c r="A11239" t="s">
        <v>131</v>
      </c>
      <c r="B11239">
        <v>20250814</v>
      </c>
      <c r="C11239">
        <v>490114</v>
      </c>
      <c r="D11239" t="s">
        <v>6190</v>
      </c>
      <c r="E11239" t="s">
        <v>1064</v>
      </c>
      <c r="F11239">
        <v>0</v>
      </c>
      <c r="G11239">
        <v>-771297</v>
      </c>
    </row>
    <row r="11240" spans="1:7">
      <c r="A11240" t="s">
        <v>131</v>
      </c>
      <c r="B11240">
        <v>20250814</v>
      </c>
      <c r="C11240">
        <v>490114</v>
      </c>
      <c r="D11240" t="s">
        <v>6190</v>
      </c>
      <c r="E11240" t="s">
        <v>1092</v>
      </c>
      <c r="F11240">
        <v>0</v>
      </c>
      <c r="G11240">
        <v>-17321971</v>
      </c>
    </row>
    <row r="11241" spans="1:7">
      <c r="A11241" t="s">
        <v>131</v>
      </c>
      <c r="B11241">
        <v>20250814</v>
      </c>
      <c r="C11241">
        <v>490114</v>
      </c>
      <c r="D11241" t="s">
        <v>6190</v>
      </c>
      <c r="E11241" t="s">
        <v>9048</v>
      </c>
      <c r="F11241">
        <v>48</v>
      </c>
      <c r="G11241">
        <v>2187682</v>
      </c>
    </row>
    <row r="11242" spans="1:7">
      <c r="A11242" t="s">
        <v>131</v>
      </c>
      <c r="B11242">
        <v>20250814</v>
      </c>
      <c r="C11242">
        <v>490114</v>
      </c>
      <c r="D11242" t="s">
        <v>6190</v>
      </c>
      <c r="E11242" t="s">
        <v>8342</v>
      </c>
      <c r="F11242">
        <v>117</v>
      </c>
      <c r="G11242">
        <v>49652099</v>
      </c>
    </row>
    <row r="11243" spans="1:7">
      <c r="A11243" t="s">
        <v>131</v>
      </c>
      <c r="B11243">
        <v>20250814</v>
      </c>
      <c r="C11243">
        <v>490114</v>
      </c>
      <c r="D11243" t="s">
        <v>6190</v>
      </c>
      <c r="E11243" t="s">
        <v>1124</v>
      </c>
      <c r="F11243">
        <v>16</v>
      </c>
      <c r="G11243">
        <v>-142672</v>
      </c>
    </row>
    <row r="11244" spans="1:7">
      <c r="A11244" t="s">
        <v>131</v>
      </c>
      <c r="B11244">
        <v>20250814</v>
      </c>
      <c r="C11244">
        <v>490114</v>
      </c>
      <c r="D11244" t="s">
        <v>6190</v>
      </c>
      <c r="E11244" t="s">
        <v>1186</v>
      </c>
      <c r="F11244">
        <v>190</v>
      </c>
      <c r="G11244">
        <v>24347943</v>
      </c>
    </row>
    <row r="11245" spans="1:7">
      <c r="A11245" t="s">
        <v>131</v>
      </c>
      <c r="B11245">
        <v>20250814</v>
      </c>
      <c r="C11245">
        <v>490114</v>
      </c>
      <c r="D11245" t="s">
        <v>6190</v>
      </c>
      <c r="E11245" t="s">
        <v>1582</v>
      </c>
      <c r="F11245">
        <v>190</v>
      </c>
      <c r="G11245">
        <v>-419748</v>
      </c>
    </row>
    <row r="11246" spans="1:7">
      <c r="A11246" t="s">
        <v>131</v>
      </c>
      <c r="B11246">
        <v>20250814</v>
      </c>
      <c r="C11246">
        <v>490114</v>
      </c>
      <c r="D11246" t="s">
        <v>6190</v>
      </c>
      <c r="E11246" t="s">
        <v>8333</v>
      </c>
      <c r="F11246">
        <v>0</v>
      </c>
      <c r="G11246">
        <v>-2081</v>
      </c>
    </row>
    <row r="11247" spans="1:7">
      <c r="A11247" t="s">
        <v>131</v>
      </c>
      <c r="B11247">
        <v>20250814</v>
      </c>
      <c r="C11247">
        <v>490114</v>
      </c>
      <c r="D11247" t="s">
        <v>6190</v>
      </c>
      <c r="E11247" t="s">
        <v>1583</v>
      </c>
      <c r="F11247">
        <v>4</v>
      </c>
      <c r="G11247">
        <v>-217959</v>
      </c>
    </row>
    <row r="11248" spans="1:7">
      <c r="A11248" t="s">
        <v>131</v>
      </c>
      <c r="B11248">
        <v>20250814</v>
      </c>
      <c r="C11248">
        <v>490114</v>
      </c>
      <c r="D11248" t="s">
        <v>6190</v>
      </c>
      <c r="E11248" t="s">
        <v>1207</v>
      </c>
      <c r="F11248">
        <v>0</v>
      </c>
      <c r="G11248">
        <v>-8274</v>
      </c>
    </row>
    <row r="11249" spans="1:7">
      <c r="A11249" t="s">
        <v>131</v>
      </c>
      <c r="B11249">
        <v>20250814</v>
      </c>
      <c r="C11249">
        <v>490114</v>
      </c>
      <c r="D11249" t="s">
        <v>6190</v>
      </c>
      <c r="E11249" t="s">
        <v>8358</v>
      </c>
      <c r="F11249">
        <v>0</v>
      </c>
      <c r="G11249">
        <v>-17692647</v>
      </c>
    </row>
    <row r="11250" spans="1:7">
      <c r="A11250" t="s">
        <v>131</v>
      </c>
      <c r="B11250">
        <v>20250815</v>
      </c>
      <c r="C11250">
        <v>490114</v>
      </c>
      <c r="D11250" t="s">
        <v>6190</v>
      </c>
      <c r="E11250" t="s">
        <v>1184</v>
      </c>
      <c r="F11250">
        <v>0</v>
      </c>
      <c r="G11250">
        <v>-339153</v>
      </c>
    </row>
    <row r="11251" spans="1:7">
      <c r="A11251" t="s">
        <v>131</v>
      </c>
      <c r="B11251">
        <v>20250815</v>
      </c>
      <c r="C11251">
        <v>490114</v>
      </c>
      <c r="D11251" t="s">
        <v>6190</v>
      </c>
      <c r="E11251" t="s">
        <v>1581</v>
      </c>
      <c r="F11251">
        <v>89</v>
      </c>
      <c r="G11251">
        <v>-22070204</v>
      </c>
    </row>
    <row r="11252" spans="1:7">
      <c r="A11252" t="s">
        <v>131</v>
      </c>
      <c r="B11252">
        <v>20250815</v>
      </c>
      <c r="C11252">
        <v>490114</v>
      </c>
      <c r="D11252" t="s">
        <v>6190</v>
      </c>
      <c r="E11252" t="s">
        <v>1085</v>
      </c>
      <c r="F11252">
        <v>0</v>
      </c>
      <c r="G11252">
        <v>-2340216</v>
      </c>
    </row>
    <row r="11253" spans="1:7">
      <c r="A11253" t="s">
        <v>131</v>
      </c>
      <c r="B11253">
        <v>20250815</v>
      </c>
      <c r="C11253">
        <v>490114</v>
      </c>
      <c r="D11253" t="s">
        <v>6190</v>
      </c>
      <c r="E11253" t="s">
        <v>1194</v>
      </c>
      <c r="F11253">
        <v>0</v>
      </c>
      <c r="G11253">
        <v>-57962161</v>
      </c>
    </row>
    <row r="11254" spans="1:7">
      <c r="A11254" t="s">
        <v>131</v>
      </c>
      <c r="B11254">
        <v>20250815</v>
      </c>
      <c r="C11254">
        <v>490114</v>
      </c>
      <c r="D11254" t="s">
        <v>6190</v>
      </c>
      <c r="E11254" t="s">
        <v>1181</v>
      </c>
      <c r="F11254">
        <v>60</v>
      </c>
      <c r="G11254">
        <v>8915455</v>
      </c>
    </row>
    <row r="11255" spans="1:7">
      <c r="A11255" t="s">
        <v>131</v>
      </c>
      <c r="B11255">
        <v>20250815</v>
      </c>
      <c r="C11255">
        <v>490114</v>
      </c>
      <c r="D11255" t="s">
        <v>6190</v>
      </c>
      <c r="E11255" t="s">
        <v>1084</v>
      </c>
      <c r="F11255">
        <v>68</v>
      </c>
      <c r="G11255">
        <v>12597343</v>
      </c>
    </row>
    <row r="11256" spans="1:7">
      <c r="A11256" t="s">
        <v>131</v>
      </c>
      <c r="B11256">
        <v>20250815</v>
      </c>
      <c r="C11256">
        <v>490114</v>
      </c>
      <c r="D11256" t="s">
        <v>6190</v>
      </c>
      <c r="E11256" t="s">
        <v>1035</v>
      </c>
      <c r="F11256">
        <v>693</v>
      </c>
      <c r="G11256">
        <v>11027537</v>
      </c>
    </row>
    <row r="11257" spans="1:7">
      <c r="A11257" t="s">
        <v>131</v>
      </c>
      <c r="B11257">
        <v>20250815</v>
      </c>
      <c r="C11257">
        <v>490114</v>
      </c>
      <c r="D11257" t="s">
        <v>6190</v>
      </c>
      <c r="E11257" t="s">
        <v>1066</v>
      </c>
      <c r="F11257">
        <v>117</v>
      </c>
      <c r="G11257">
        <v>10639699</v>
      </c>
    </row>
    <row r="11258" spans="1:7">
      <c r="A11258" t="s">
        <v>131</v>
      </c>
      <c r="B11258">
        <v>20250815</v>
      </c>
      <c r="C11258">
        <v>490114</v>
      </c>
      <c r="D11258" t="s">
        <v>6190</v>
      </c>
      <c r="E11258" t="s">
        <v>1064</v>
      </c>
      <c r="F11258">
        <v>0</v>
      </c>
      <c r="G11258">
        <v>-771297</v>
      </c>
    </row>
    <row r="11259" spans="1:7">
      <c r="A11259" t="s">
        <v>131</v>
      </c>
      <c r="B11259">
        <v>20250815</v>
      </c>
      <c r="C11259">
        <v>490114</v>
      </c>
      <c r="D11259" t="s">
        <v>6190</v>
      </c>
      <c r="E11259" t="s">
        <v>1092</v>
      </c>
      <c r="F11259">
        <v>0</v>
      </c>
      <c r="G11259">
        <v>-17321971</v>
      </c>
    </row>
    <row r="11260" spans="1:7">
      <c r="A11260" t="s">
        <v>131</v>
      </c>
      <c r="B11260">
        <v>20250815</v>
      </c>
      <c r="C11260">
        <v>490114</v>
      </c>
      <c r="D11260" t="s">
        <v>6190</v>
      </c>
      <c r="E11260" t="s">
        <v>9048</v>
      </c>
      <c r="F11260">
        <v>48</v>
      </c>
      <c r="G11260">
        <v>2187730</v>
      </c>
    </row>
    <row r="11261" spans="1:7">
      <c r="A11261" t="s">
        <v>131</v>
      </c>
      <c r="B11261">
        <v>20250815</v>
      </c>
      <c r="C11261">
        <v>490114</v>
      </c>
      <c r="D11261" t="s">
        <v>6190</v>
      </c>
      <c r="E11261" t="s">
        <v>8342</v>
      </c>
      <c r="F11261">
        <v>117</v>
      </c>
      <c r="G11261">
        <v>49652216</v>
      </c>
    </row>
    <row r="11262" spans="1:7">
      <c r="A11262" t="s">
        <v>131</v>
      </c>
      <c r="B11262">
        <v>20250815</v>
      </c>
      <c r="C11262">
        <v>490114</v>
      </c>
      <c r="D11262" t="s">
        <v>6190</v>
      </c>
      <c r="E11262" t="s">
        <v>1124</v>
      </c>
      <c r="F11262">
        <v>16</v>
      </c>
      <c r="G11262">
        <v>-142656</v>
      </c>
    </row>
    <row r="11263" spans="1:7">
      <c r="A11263" t="s">
        <v>131</v>
      </c>
      <c r="B11263">
        <v>20250815</v>
      </c>
      <c r="C11263">
        <v>490114</v>
      </c>
      <c r="D11263" t="s">
        <v>6190</v>
      </c>
      <c r="E11263" t="s">
        <v>1186</v>
      </c>
      <c r="F11263">
        <v>190</v>
      </c>
      <c r="G11263">
        <v>24348133</v>
      </c>
    </row>
    <row r="11264" spans="1:7">
      <c r="A11264" t="s">
        <v>131</v>
      </c>
      <c r="B11264">
        <v>20250815</v>
      </c>
      <c r="C11264">
        <v>490114</v>
      </c>
      <c r="D11264" t="s">
        <v>6190</v>
      </c>
      <c r="E11264" t="s">
        <v>1582</v>
      </c>
      <c r="F11264">
        <v>190</v>
      </c>
      <c r="G11264">
        <v>-419558</v>
      </c>
    </row>
    <row r="11265" spans="1:7">
      <c r="A11265" t="s">
        <v>131</v>
      </c>
      <c r="B11265">
        <v>20250815</v>
      </c>
      <c r="C11265">
        <v>490114</v>
      </c>
      <c r="D11265" t="s">
        <v>6190</v>
      </c>
      <c r="E11265" t="s">
        <v>8333</v>
      </c>
      <c r="F11265">
        <v>0</v>
      </c>
      <c r="G11265">
        <v>-2081</v>
      </c>
    </row>
    <row r="11266" spans="1:7">
      <c r="A11266" t="s">
        <v>131</v>
      </c>
      <c r="B11266">
        <v>20250815</v>
      </c>
      <c r="C11266">
        <v>490114</v>
      </c>
      <c r="D11266" t="s">
        <v>6190</v>
      </c>
      <c r="E11266" t="s">
        <v>1583</v>
      </c>
      <c r="F11266">
        <v>4</v>
      </c>
      <c r="G11266">
        <v>-217955</v>
      </c>
    </row>
    <row r="11267" spans="1:7">
      <c r="A11267" t="s">
        <v>131</v>
      </c>
      <c r="B11267">
        <v>20250815</v>
      </c>
      <c r="C11267">
        <v>490114</v>
      </c>
      <c r="D11267" t="s">
        <v>6190</v>
      </c>
      <c r="E11267" t="s">
        <v>1207</v>
      </c>
      <c r="F11267">
        <v>0</v>
      </c>
      <c r="G11267">
        <v>-8274</v>
      </c>
    </row>
    <row r="11268" spans="1:7">
      <c r="A11268" t="s">
        <v>131</v>
      </c>
      <c r="B11268">
        <v>20250815</v>
      </c>
      <c r="C11268">
        <v>490114</v>
      </c>
      <c r="D11268" t="s">
        <v>6190</v>
      </c>
      <c r="E11268" t="s">
        <v>8358</v>
      </c>
      <c r="F11268">
        <v>0</v>
      </c>
      <c r="G11268">
        <v>-17692647</v>
      </c>
    </row>
    <row r="11269" spans="1:7">
      <c r="A11269" t="s">
        <v>131</v>
      </c>
      <c r="B11269">
        <v>20250816</v>
      </c>
      <c r="C11269">
        <v>490114</v>
      </c>
      <c r="D11269" t="s">
        <v>6190</v>
      </c>
      <c r="E11269" t="s">
        <v>1184</v>
      </c>
      <c r="F11269">
        <v>0</v>
      </c>
      <c r="G11269">
        <v>-339153</v>
      </c>
    </row>
    <row r="11270" spans="1:7">
      <c r="A11270" t="s">
        <v>131</v>
      </c>
      <c r="B11270">
        <v>20250816</v>
      </c>
      <c r="C11270">
        <v>490114</v>
      </c>
      <c r="D11270" t="s">
        <v>6190</v>
      </c>
      <c r="E11270" t="s">
        <v>1581</v>
      </c>
      <c r="F11270">
        <v>89</v>
      </c>
      <c r="G11270">
        <v>-22070115</v>
      </c>
    </row>
    <row r="11271" spans="1:7">
      <c r="A11271" t="s">
        <v>131</v>
      </c>
      <c r="B11271">
        <v>20250816</v>
      </c>
      <c r="C11271">
        <v>490114</v>
      </c>
      <c r="D11271" t="s">
        <v>6190</v>
      </c>
      <c r="E11271" t="s">
        <v>1085</v>
      </c>
      <c r="F11271">
        <v>0</v>
      </c>
      <c r="G11271">
        <v>-2340216</v>
      </c>
    </row>
    <row r="11272" spans="1:7">
      <c r="A11272" t="s">
        <v>131</v>
      </c>
      <c r="B11272">
        <v>20250816</v>
      </c>
      <c r="C11272">
        <v>490114</v>
      </c>
      <c r="D11272" t="s">
        <v>6190</v>
      </c>
      <c r="E11272" t="s">
        <v>1194</v>
      </c>
      <c r="F11272">
        <v>0</v>
      </c>
      <c r="G11272">
        <v>-57962161</v>
      </c>
    </row>
    <row r="11273" spans="1:7">
      <c r="A11273" t="s">
        <v>131</v>
      </c>
      <c r="B11273">
        <v>20250816</v>
      </c>
      <c r="C11273">
        <v>490114</v>
      </c>
      <c r="D11273" t="s">
        <v>6190</v>
      </c>
      <c r="E11273" t="s">
        <v>1181</v>
      </c>
      <c r="F11273">
        <v>60</v>
      </c>
      <c r="G11273">
        <v>8915515</v>
      </c>
    </row>
    <row r="11274" spans="1:7">
      <c r="A11274" t="s">
        <v>131</v>
      </c>
      <c r="B11274">
        <v>20250816</v>
      </c>
      <c r="C11274">
        <v>490114</v>
      </c>
      <c r="D11274" t="s">
        <v>6190</v>
      </c>
      <c r="E11274" t="s">
        <v>1084</v>
      </c>
      <c r="F11274">
        <v>68</v>
      </c>
      <c r="G11274">
        <v>12597411</v>
      </c>
    </row>
    <row r="11275" spans="1:7">
      <c r="A11275" t="s">
        <v>131</v>
      </c>
      <c r="B11275">
        <v>20250816</v>
      </c>
      <c r="C11275">
        <v>490114</v>
      </c>
      <c r="D11275" t="s">
        <v>6190</v>
      </c>
      <c r="E11275" t="s">
        <v>1035</v>
      </c>
      <c r="F11275">
        <v>693</v>
      </c>
      <c r="G11275">
        <v>11028230</v>
      </c>
    </row>
    <row r="11276" spans="1:7">
      <c r="A11276" t="s">
        <v>131</v>
      </c>
      <c r="B11276">
        <v>20250816</v>
      </c>
      <c r="C11276">
        <v>490114</v>
      </c>
      <c r="D11276" t="s">
        <v>6190</v>
      </c>
      <c r="E11276" t="s">
        <v>1066</v>
      </c>
      <c r="F11276">
        <v>117</v>
      </c>
      <c r="G11276">
        <v>10639816</v>
      </c>
    </row>
    <row r="11277" spans="1:7">
      <c r="A11277" t="s">
        <v>131</v>
      </c>
      <c r="B11277">
        <v>20250816</v>
      </c>
      <c r="C11277">
        <v>490114</v>
      </c>
      <c r="D11277" t="s">
        <v>6190</v>
      </c>
      <c r="E11277" t="s">
        <v>1064</v>
      </c>
      <c r="F11277">
        <v>0</v>
      </c>
      <c r="G11277">
        <v>-771297</v>
      </c>
    </row>
    <row r="11278" spans="1:7">
      <c r="A11278" t="s">
        <v>131</v>
      </c>
      <c r="B11278">
        <v>20250816</v>
      </c>
      <c r="C11278">
        <v>490114</v>
      </c>
      <c r="D11278" t="s">
        <v>6190</v>
      </c>
      <c r="E11278" t="s">
        <v>1092</v>
      </c>
      <c r="F11278">
        <v>0</v>
      </c>
      <c r="G11278">
        <v>-17321971</v>
      </c>
    </row>
    <row r="11279" spans="1:7">
      <c r="A11279" t="s">
        <v>131</v>
      </c>
      <c r="B11279">
        <v>20250816</v>
      </c>
      <c r="C11279">
        <v>490114</v>
      </c>
      <c r="D11279" t="s">
        <v>6190</v>
      </c>
      <c r="E11279" t="s">
        <v>9048</v>
      </c>
      <c r="F11279">
        <v>48</v>
      </c>
      <c r="G11279">
        <v>2187778</v>
      </c>
    </row>
    <row r="11280" spans="1:7">
      <c r="A11280" t="s">
        <v>131</v>
      </c>
      <c r="B11280">
        <v>20250816</v>
      </c>
      <c r="C11280">
        <v>490114</v>
      </c>
      <c r="D11280" t="s">
        <v>6190</v>
      </c>
      <c r="E11280" t="s">
        <v>8342</v>
      </c>
      <c r="F11280">
        <v>117</v>
      </c>
      <c r="G11280">
        <v>49652333</v>
      </c>
    </row>
    <row r="11281" spans="1:7">
      <c r="A11281" t="s">
        <v>131</v>
      </c>
      <c r="B11281">
        <v>20250816</v>
      </c>
      <c r="C11281">
        <v>490114</v>
      </c>
      <c r="D11281" t="s">
        <v>6190</v>
      </c>
      <c r="E11281" t="s">
        <v>1124</v>
      </c>
      <c r="F11281">
        <v>16</v>
      </c>
      <c r="G11281">
        <v>-142640</v>
      </c>
    </row>
    <row r="11282" spans="1:7">
      <c r="A11282" t="s">
        <v>131</v>
      </c>
      <c r="B11282">
        <v>20250816</v>
      </c>
      <c r="C11282">
        <v>490114</v>
      </c>
      <c r="D11282" t="s">
        <v>6190</v>
      </c>
      <c r="E11282" t="s">
        <v>1186</v>
      </c>
      <c r="F11282">
        <v>190</v>
      </c>
      <c r="G11282">
        <v>24348323</v>
      </c>
    </row>
    <row r="11283" spans="1:7">
      <c r="A11283" t="s">
        <v>131</v>
      </c>
      <c r="B11283">
        <v>20250816</v>
      </c>
      <c r="C11283">
        <v>490114</v>
      </c>
      <c r="D11283" t="s">
        <v>6190</v>
      </c>
      <c r="E11283" t="s">
        <v>1582</v>
      </c>
      <c r="F11283">
        <v>190</v>
      </c>
      <c r="G11283">
        <v>-419368</v>
      </c>
    </row>
    <row r="11284" spans="1:7">
      <c r="A11284" t="s">
        <v>131</v>
      </c>
      <c r="B11284">
        <v>20250816</v>
      </c>
      <c r="C11284">
        <v>490114</v>
      </c>
      <c r="D11284" t="s">
        <v>6190</v>
      </c>
      <c r="E11284" t="s">
        <v>8333</v>
      </c>
      <c r="F11284">
        <v>0</v>
      </c>
      <c r="G11284">
        <v>-2081</v>
      </c>
    </row>
    <row r="11285" spans="1:7">
      <c r="A11285" t="s">
        <v>131</v>
      </c>
      <c r="B11285">
        <v>20250816</v>
      </c>
      <c r="C11285">
        <v>490114</v>
      </c>
      <c r="D11285" t="s">
        <v>6190</v>
      </c>
      <c r="E11285" t="s">
        <v>1583</v>
      </c>
      <c r="F11285">
        <v>4</v>
      </c>
      <c r="G11285">
        <v>-217951</v>
      </c>
    </row>
    <row r="11286" spans="1:7">
      <c r="A11286" t="s">
        <v>131</v>
      </c>
      <c r="B11286">
        <v>20250816</v>
      </c>
      <c r="C11286">
        <v>490114</v>
      </c>
      <c r="D11286" t="s">
        <v>6190</v>
      </c>
      <c r="E11286" t="s">
        <v>1207</v>
      </c>
      <c r="F11286">
        <v>0</v>
      </c>
      <c r="G11286">
        <v>-8274</v>
      </c>
    </row>
    <row r="11287" spans="1:7">
      <c r="A11287" t="s">
        <v>131</v>
      </c>
      <c r="B11287">
        <v>20250816</v>
      </c>
      <c r="C11287">
        <v>490114</v>
      </c>
      <c r="D11287" t="s">
        <v>6190</v>
      </c>
      <c r="E11287" t="s">
        <v>8358</v>
      </c>
      <c r="F11287">
        <v>0</v>
      </c>
      <c r="G11287">
        <v>-17692647</v>
      </c>
    </row>
    <row r="11288" spans="1:7">
      <c r="A11288" t="s">
        <v>131</v>
      </c>
      <c r="B11288">
        <v>20250817</v>
      </c>
      <c r="C11288">
        <v>490114</v>
      </c>
      <c r="D11288" t="s">
        <v>6190</v>
      </c>
      <c r="E11288" t="s">
        <v>1184</v>
      </c>
      <c r="F11288">
        <v>0</v>
      </c>
      <c r="G11288">
        <v>-339153</v>
      </c>
    </row>
    <row r="11289" spans="1:7">
      <c r="A11289" t="s">
        <v>131</v>
      </c>
      <c r="B11289">
        <v>20250817</v>
      </c>
      <c r="C11289">
        <v>490114</v>
      </c>
      <c r="D11289" t="s">
        <v>6190</v>
      </c>
      <c r="E11289" t="s">
        <v>1581</v>
      </c>
      <c r="F11289">
        <v>89</v>
      </c>
      <c r="G11289">
        <v>-22070026</v>
      </c>
    </row>
    <row r="11290" spans="1:7">
      <c r="A11290" t="s">
        <v>131</v>
      </c>
      <c r="B11290">
        <v>20250817</v>
      </c>
      <c r="C11290">
        <v>490114</v>
      </c>
      <c r="D11290" t="s">
        <v>6190</v>
      </c>
      <c r="E11290" t="s">
        <v>1085</v>
      </c>
      <c r="F11290">
        <v>0</v>
      </c>
      <c r="G11290">
        <v>-2340216</v>
      </c>
    </row>
    <row r="11291" spans="1:7">
      <c r="A11291" t="s">
        <v>131</v>
      </c>
      <c r="B11291">
        <v>20250817</v>
      </c>
      <c r="C11291">
        <v>490114</v>
      </c>
      <c r="D11291" t="s">
        <v>6190</v>
      </c>
      <c r="E11291" t="s">
        <v>1194</v>
      </c>
      <c r="F11291">
        <v>0</v>
      </c>
      <c r="G11291">
        <v>-57962161</v>
      </c>
    </row>
    <row r="11292" spans="1:7">
      <c r="A11292" t="s">
        <v>131</v>
      </c>
      <c r="B11292">
        <v>20250817</v>
      </c>
      <c r="C11292">
        <v>490114</v>
      </c>
      <c r="D11292" t="s">
        <v>6190</v>
      </c>
      <c r="E11292" t="s">
        <v>1181</v>
      </c>
      <c r="F11292">
        <v>60</v>
      </c>
      <c r="G11292">
        <v>8915575</v>
      </c>
    </row>
    <row r="11293" spans="1:7">
      <c r="A11293" t="s">
        <v>131</v>
      </c>
      <c r="B11293">
        <v>20250817</v>
      </c>
      <c r="C11293">
        <v>490114</v>
      </c>
      <c r="D11293" t="s">
        <v>6190</v>
      </c>
      <c r="E11293" t="s">
        <v>1084</v>
      </c>
      <c r="F11293">
        <v>68</v>
      </c>
      <c r="G11293">
        <v>12597479</v>
      </c>
    </row>
    <row r="11294" spans="1:7">
      <c r="A11294" t="s">
        <v>131</v>
      </c>
      <c r="B11294">
        <v>20250817</v>
      </c>
      <c r="C11294">
        <v>490114</v>
      </c>
      <c r="D11294" t="s">
        <v>6190</v>
      </c>
      <c r="E11294" t="s">
        <v>1035</v>
      </c>
      <c r="F11294">
        <v>693</v>
      </c>
      <c r="G11294">
        <v>11028923</v>
      </c>
    </row>
    <row r="11295" spans="1:7">
      <c r="A11295" t="s">
        <v>131</v>
      </c>
      <c r="B11295">
        <v>20250817</v>
      </c>
      <c r="C11295">
        <v>490114</v>
      </c>
      <c r="D11295" t="s">
        <v>6190</v>
      </c>
      <c r="E11295" t="s">
        <v>1066</v>
      </c>
      <c r="F11295">
        <v>117</v>
      </c>
      <c r="G11295">
        <v>10639933</v>
      </c>
    </row>
    <row r="11296" spans="1:7">
      <c r="A11296" t="s">
        <v>131</v>
      </c>
      <c r="B11296">
        <v>20250817</v>
      </c>
      <c r="C11296">
        <v>490114</v>
      </c>
      <c r="D11296" t="s">
        <v>6190</v>
      </c>
      <c r="E11296" t="s">
        <v>1064</v>
      </c>
      <c r="F11296">
        <v>0</v>
      </c>
      <c r="G11296">
        <v>-771297</v>
      </c>
    </row>
    <row r="11297" spans="1:7">
      <c r="A11297" t="s">
        <v>131</v>
      </c>
      <c r="B11297">
        <v>20250817</v>
      </c>
      <c r="C11297">
        <v>490114</v>
      </c>
      <c r="D11297" t="s">
        <v>6190</v>
      </c>
      <c r="E11297" t="s">
        <v>1092</v>
      </c>
      <c r="F11297">
        <v>0</v>
      </c>
      <c r="G11297">
        <v>-17321971</v>
      </c>
    </row>
    <row r="11298" spans="1:7">
      <c r="A11298" t="s">
        <v>131</v>
      </c>
      <c r="B11298">
        <v>20250817</v>
      </c>
      <c r="C11298">
        <v>490114</v>
      </c>
      <c r="D11298" t="s">
        <v>6190</v>
      </c>
      <c r="E11298" t="s">
        <v>9048</v>
      </c>
      <c r="F11298">
        <v>48</v>
      </c>
      <c r="G11298">
        <v>2187826</v>
      </c>
    </row>
    <row r="11299" spans="1:7">
      <c r="A11299" t="s">
        <v>131</v>
      </c>
      <c r="B11299">
        <v>20250817</v>
      </c>
      <c r="C11299">
        <v>490114</v>
      </c>
      <c r="D11299" t="s">
        <v>6190</v>
      </c>
      <c r="E11299" t="s">
        <v>8342</v>
      </c>
      <c r="F11299">
        <v>117</v>
      </c>
      <c r="G11299">
        <v>49652450</v>
      </c>
    </row>
    <row r="11300" spans="1:7">
      <c r="A11300" t="s">
        <v>131</v>
      </c>
      <c r="B11300">
        <v>20250817</v>
      </c>
      <c r="C11300">
        <v>490114</v>
      </c>
      <c r="D11300" t="s">
        <v>6190</v>
      </c>
      <c r="E11300" t="s">
        <v>1124</v>
      </c>
      <c r="F11300">
        <v>16</v>
      </c>
      <c r="G11300">
        <v>-142624</v>
      </c>
    </row>
    <row r="11301" spans="1:7">
      <c r="A11301" t="s">
        <v>131</v>
      </c>
      <c r="B11301">
        <v>20250817</v>
      </c>
      <c r="C11301">
        <v>490114</v>
      </c>
      <c r="D11301" t="s">
        <v>6190</v>
      </c>
      <c r="E11301" t="s">
        <v>1186</v>
      </c>
      <c r="F11301">
        <v>190</v>
      </c>
      <c r="G11301">
        <v>24348513</v>
      </c>
    </row>
    <row r="11302" spans="1:7">
      <c r="A11302" t="s">
        <v>131</v>
      </c>
      <c r="B11302">
        <v>20250817</v>
      </c>
      <c r="C11302">
        <v>490114</v>
      </c>
      <c r="D11302" t="s">
        <v>6190</v>
      </c>
      <c r="E11302" t="s">
        <v>1582</v>
      </c>
      <c r="F11302">
        <v>190</v>
      </c>
      <c r="G11302">
        <v>-419178</v>
      </c>
    </row>
    <row r="11303" spans="1:7">
      <c r="A11303" t="s">
        <v>131</v>
      </c>
      <c r="B11303">
        <v>20250817</v>
      </c>
      <c r="C11303">
        <v>490114</v>
      </c>
      <c r="D11303" t="s">
        <v>6190</v>
      </c>
      <c r="E11303" t="s">
        <v>8333</v>
      </c>
      <c r="F11303">
        <v>0</v>
      </c>
      <c r="G11303">
        <v>-2081</v>
      </c>
    </row>
    <row r="11304" spans="1:7">
      <c r="A11304" t="s">
        <v>131</v>
      </c>
      <c r="B11304">
        <v>20250817</v>
      </c>
      <c r="C11304">
        <v>490114</v>
      </c>
      <c r="D11304" t="s">
        <v>6190</v>
      </c>
      <c r="E11304" t="s">
        <v>1583</v>
      </c>
      <c r="F11304">
        <v>4</v>
      </c>
      <c r="G11304">
        <v>-217947</v>
      </c>
    </row>
    <row r="11305" spans="1:7">
      <c r="A11305" t="s">
        <v>131</v>
      </c>
      <c r="B11305">
        <v>20250817</v>
      </c>
      <c r="C11305">
        <v>490114</v>
      </c>
      <c r="D11305" t="s">
        <v>6190</v>
      </c>
      <c r="E11305" t="s">
        <v>1207</v>
      </c>
      <c r="F11305">
        <v>0</v>
      </c>
      <c r="G11305">
        <v>-8274</v>
      </c>
    </row>
    <row r="11306" spans="1:7">
      <c r="A11306" t="s">
        <v>131</v>
      </c>
      <c r="B11306">
        <v>20250817</v>
      </c>
      <c r="C11306">
        <v>490114</v>
      </c>
      <c r="D11306" t="s">
        <v>6190</v>
      </c>
      <c r="E11306" t="s">
        <v>8358</v>
      </c>
      <c r="F11306">
        <v>0</v>
      </c>
      <c r="G11306">
        <v>-17692647</v>
      </c>
    </row>
    <row r="11307" spans="1:7">
      <c r="A11307" t="s">
        <v>131</v>
      </c>
      <c r="B11307">
        <v>20250818</v>
      </c>
      <c r="C11307">
        <v>490114</v>
      </c>
      <c r="D11307" t="s">
        <v>6190</v>
      </c>
      <c r="E11307" t="s">
        <v>1184</v>
      </c>
      <c r="F11307">
        <v>0</v>
      </c>
      <c r="G11307">
        <v>-339153</v>
      </c>
    </row>
    <row r="11308" spans="1:7">
      <c r="A11308" t="s">
        <v>131</v>
      </c>
      <c r="B11308">
        <v>20250818</v>
      </c>
      <c r="C11308">
        <v>490114</v>
      </c>
      <c r="D11308" t="s">
        <v>6190</v>
      </c>
      <c r="E11308" t="s">
        <v>1581</v>
      </c>
      <c r="F11308">
        <v>86</v>
      </c>
      <c r="G11308">
        <v>-22069940</v>
      </c>
    </row>
    <row r="11309" spans="1:7">
      <c r="A11309" t="s">
        <v>131</v>
      </c>
      <c r="B11309">
        <v>20250818</v>
      </c>
      <c r="C11309">
        <v>490114</v>
      </c>
      <c r="D11309" t="s">
        <v>6190</v>
      </c>
      <c r="E11309" t="s">
        <v>1085</v>
      </c>
      <c r="F11309">
        <v>0</v>
      </c>
      <c r="G11309">
        <v>-2340216</v>
      </c>
    </row>
    <row r="11310" spans="1:7">
      <c r="A11310" t="s">
        <v>131</v>
      </c>
      <c r="B11310">
        <v>20250818</v>
      </c>
      <c r="C11310">
        <v>490114</v>
      </c>
      <c r="D11310" t="s">
        <v>6190</v>
      </c>
      <c r="E11310" t="s">
        <v>1194</v>
      </c>
      <c r="F11310">
        <v>0</v>
      </c>
      <c r="G11310">
        <v>-57962161</v>
      </c>
    </row>
    <row r="11311" spans="1:7">
      <c r="A11311" t="s">
        <v>131</v>
      </c>
      <c r="B11311">
        <v>20250818</v>
      </c>
      <c r="C11311">
        <v>490114</v>
      </c>
      <c r="D11311" t="s">
        <v>6190</v>
      </c>
      <c r="E11311" t="s">
        <v>1181</v>
      </c>
      <c r="F11311">
        <v>58</v>
      </c>
      <c r="G11311">
        <v>8915633</v>
      </c>
    </row>
    <row r="11312" spans="1:7">
      <c r="A11312" t="s">
        <v>131</v>
      </c>
      <c r="B11312">
        <v>20250818</v>
      </c>
      <c r="C11312">
        <v>490114</v>
      </c>
      <c r="D11312" t="s">
        <v>6190</v>
      </c>
      <c r="E11312" t="s">
        <v>1084</v>
      </c>
      <c r="F11312">
        <v>66</v>
      </c>
      <c r="G11312">
        <v>12597545</v>
      </c>
    </row>
    <row r="11313" spans="1:7">
      <c r="A11313" t="s">
        <v>131</v>
      </c>
      <c r="B11313">
        <v>20250818</v>
      </c>
      <c r="C11313">
        <v>490114</v>
      </c>
      <c r="D11313" t="s">
        <v>6190</v>
      </c>
      <c r="E11313" t="s">
        <v>1035</v>
      </c>
      <c r="F11313">
        <v>673</v>
      </c>
      <c r="G11313">
        <v>11029596</v>
      </c>
    </row>
    <row r="11314" spans="1:7">
      <c r="A11314" t="s">
        <v>131</v>
      </c>
      <c r="B11314">
        <v>20250818</v>
      </c>
      <c r="C11314">
        <v>490114</v>
      </c>
      <c r="D11314" t="s">
        <v>6190</v>
      </c>
      <c r="E11314" t="s">
        <v>1066</v>
      </c>
      <c r="F11314">
        <v>113</v>
      </c>
      <c r="G11314">
        <v>10640046</v>
      </c>
    </row>
    <row r="11315" spans="1:7">
      <c r="A11315" t="s">
        <v>131</v>
      </c>
      <c r="B11315">
        <v>20250818</v>
      </c>
      <c r="C11315">
        <v>490114</v>
      </c>
      <c r="D11315" t="s">
        <v>6190</v>
      </c>
      <c r="E11315" t="s">
        <v>1064</v>
      </c>
      <c r="F11315">
        <v>0</v>
      </c>
      <c r="G11315">
        <v>-771297</v>
      </c>
    </row>
    <row r="11316" spans="1:7">
      <c r="A11316" t="s">
        <v>131</v>
      </c>
      <c r="B11316">
        <v>20250818</v>
      </c>
      <c r="C11316">
        <v>490114</v>
      </c>
      <c r="D11316" t="s">
        <v>6190</v>
      </c>
      <c r="E11316" t="s">
        <v>1092</v>
      </c>
      <c r="F11316">
        <v>0</v>
      </c>
      <c r="G11316">
        <v>-17321971</v>
      </c>
    </row>
    <row r="11317" spans="1:7">
      <c r="A11317" t="s">
        <v>131</v>
      </c>
      <c r="B11317">
        <v>20250818</v>
      </c>
      <c r="C11317">
        <v>490114</v>
      </c>
      <c r="D11317" t="s">
        <v>6190</v>
      </c>
      <c r="E11317" t="s">
        <v>9048</v>
      </c>
      <c r="F11317">
        <v>47</v>
      </c>
      <c r="G11317">
        <v>2187873</v>
      </c>
    </row>
    <row r="11318" spans="1:7">
      <c r="A11318" t="s">
        <v>131</v>
      </c>
      <c r="B11318">
        <v>20250818</v>
      </c>
      <c r="C11318">
        <v>490114</v>
      </c>
      <c r="D11318" t="s">
        <v>6190</v>
      </c>
      <c r="E11318" t="s">
        <v>8342</v>
      </c>
      <c r="F11318">
        <v>113</v>
      </c>
      <c r="G11318">
        <v>49652563</v>
      </c>
    </row>
    <row r="11319" spans="1:7">
      <c r="A11319" t="s">
        <v>131</v>
      </c>
      <c r="B11319">
        <v>20250818</v>
      </c>
      <c r="C11319">
        <v>490114</v>
      </c>
      <c r="D11319" t="s">
        <v>6190</v>
      </c>
      <c r="E11319" t="s">
        <v>1124</v>
      </c>
      <c r="F11319">
        <v>15</v>
      </c>
      <c r="G11319">
        <v>-142609</v>
      </c>
    </row>
    <row r="11320" spans="1:7">
      <c r="A11320" t="s">
        <v>131</v>
      </c>
      <c r="B11320">
        <v>20250818</v>
      </c>
      <c r="C11320">
        <v>490114</v>
      </c>
      <c r="D11320" t="s">
        <v>6190</v>
      </c>
      <c r="E11320" t="s">
        <v>1186</v>
      </c>
      <c r="F11320">
        <v>184</v>
      </c>
      <c r="G11320">
        <v>24348697</v>
      </c>
    </row>
    <row r="11321" spans="1:7">
      <c r="A11321" t="s">
        <v>131</v>
      </c>
      <c r="B11321">
        <v>20250818</v>
      </c>
      <c r="C11321">
        <v>490114</v>
      </c>
      <c r="D11321" t="s">
        <v>6190</v>
      </c>
      <c r="E11321" t="s">
        <v>1582</v>
      </c>
      <c r="F11321">
        <v>184</v>
      </c>
      <c r="G11321">
        <v>-418994</v>
      </c>
    </row>
    <row r="11322" spans="1:7">
      <c r="A11322" t="s">
        <v>131</v>
      </c>
      <c r="B11322">
        <v>20250818</v>
      </c>
      <c r="C11322">
        <v>490114</v>
      </c>
      <c r="D11322" t="s">
        <v>6190</v>
      </c>
      <c r="E11322" t="s">
        <v>8333</v>
      </c>
      <c r="F11322">
        <v>0</v>
      </c>
      <c r="G11322">
        <v>-2081</v>
      </c>
    </row>
    <row r="11323" spans="1:7">
      <c r="A11323" t="s">
        <v>131</v>
      </c>
      <c r="B11323">
        <v>20250818</v>
      </c>
      <c r="C11323">
        <v>490114</v>
      </c>
      <c r="D11323" t="s">
        <v>6190</v>
      </c>
      <c r="E11323" t="s">
        <v>1583</v>
      </c>
      <c r="F11323">
        <v>3</v>
      </c>
      <c r="G11323">
        <v>-217944</v>
      </c>
    </row>
    <row r="11324" spans="1:7">
      <c r="A11324" t="s">
        <v>131</v>
      </c>
      <c r="B11324">
        <v>20250818</v>
      </c>
      <c r="C11324">
        <v>490114</v>
      </c>
      <c r="D11324" t="s">
        <v>6190</v>
      </c>
      <c r="E11324" t="s">
        <v>1207</v>
      </c>
      <c r="F11324">
        <v>0</v>
      </c>
      <c r="G11324">
        <v>-8274</v>
      </c>
    </row>
    <row r="11325" spans="1:7">
      <c r="A11325" t="s">
        <v>131</v>
      </c>
      <c r="B11325">
        <v>20250818</v>
      </c>
      <c r="C11325">
        <v>490114</v>
      </c>
      <c r="D11325" t="s">
        <v>6190</v>
      </c>
      <c r="E11325" t="s">
        <v>8358</v>
      </c>
      <c r="F11325">
        <v>0</v>
      </c>
      <c r="G11325">
        <v>-17692647</v>
      </c>
    </row>
    <row r="11326" spans="1:7">
      <c r="A11326" t="s">
        <v>131</v>
      </c>
      <c r="B11326">
        <v>20250819</v>
      </c>
      <c r="C11326">
        <v>490114</v>
      </c>
      <c r="D11326" t="s">
        <v>6190</v>
      </c>
      <c r="E11326" t="s">
        <v>1184</v>
      </c>
      <c r="F11326">
        <v>0</v>
      </c>
      <c r="G11326">
        <v>-339153</v>
      </c>
    </row>
    <row r="11327" spans="1:7">
      <c r="A11327" t="s">
        <v>131</v>
      </c>
      <c r="B11327">
        <v>20250819</v>
      </c>
      <c r="C11327">
        <v>490114</v>
      </c>
      <c r="D11327" t="s">
        <v>6190</v>
      </c>
      <c r="E11327" t="s">
        <v>1581</v>
      </c>
      <c r="F11327">
        <v>85</v>
      </c>
      <c r="G11327">
        <v>-22069855</v>
      </c>
    </row>
    <row r="11328" spans="1:7">
      <c r="A11328" t="s">
        <v>131</v>
      </c>
      <c r="B11328">
        <v>20250819</v>
      </c>
      <c r="C11328">
        <v>490114</v>
      </c>
      <c r="D11328" t="s">
        <v>6190</v>
      </c>
      <c r="E11328" t="s">
        <v>1085</v>
      </c>
      <c r="F11328">
        <v>0</v>
      </c>
      <c r="G11328">
        <v>-2340216</v>
      </c>
    </row>
    <row r="11329" spans="1:7">
      <c r="A11329" t="s">
        <v>131</v>
      </c>
      <c r="B11329">
        <v>20250819</v>
      </c>
      <c r="C11329">
        <v>490114</v>
      </c>
      <c r="D11329" t="s">
        <v>6190</v>
      </c>
      <c r="E11329" t="s">
        <v>1194</v>
      </c>
      <c r="F11329">
        <v>0</v>
      </c>
      <c r="G11329">
        <v>-57962161</v>
      </c>
    </row>
    <row r="11330" spans="1:7">
      <c r="A11330" t="s">
        <v>131</v>
      </c>
      <c r="B11330">
        <v>20250819</v>
      </c>
      <c r="C11330">
        <v>490114</v>
      </c>
      <c r="D11330" t="s">
        <v>6190</v>
      </c>
      <c r="E11330" t="s">
        <v>1181</v>
      </c>
      <c r="F11330">
        <v>58</v>
      </c>
      <c r="G11330">
        <v>8915691</v>
      </c>
    </row>
    <row r="11331" spans="1:7">
      <c r="A11331" t="s">
        <v>131</v>
      </c>
      <c r="B11331">
        <v>20250819</v>
      </c>
      <c r="C11331">
        <v>490114</v>
      </c>
      <c r="D11331" t="s">
        <v>6190</v>
      </c>
      <c r="E11331" t="s">
        <v>1084</v>
      </c>
      <c r="F11331">
        <v>65</v>
      </c>
      <c r="G11331">
        <v>12597610</v>
      </c>
    </row>
    <row r="11332" spans="1:7">
      <c r="A11332" t="s">
        <v>131</v>
      </c>
      <c r="B11332">
        <v>20250819</v>
      </c>
      <c r="C11332">
        <v>490114</v>
      </c>
      <c r="D11332" t="s">
        <v>6190</v>
      </c>
      <c r="E11332" t="s">
        <v>1035</v>
      </c>
      <c r="F11332">
        <v>662</v>
      </c>
      <c r="G11332">
        <v>11030258</v>
      </c>
    </row>
    <row r="11333" spans="1:7">
      <c r="A11333" t="s">
        <v>131</v>
      </c>
      <c r="B11333">
        <v>20250819</v>
      </c>
      <c r="C11333">
        <v>490114</v>
      </c>
      <c r="D11333" t="s">
        <v>6190</v>
      </c>
      <c r="E11333" t="s">
        <v>1066</v>
      </c>
      <c r="F11333">
        <v>112</v>
      </c>
      <c r="G11333">
        <v>10640158</v>
      </c>
    </row>
    <row r="11334" spans="1:7">
      <c r="A11334" t="s">
        <v>131</v>
      </c>
      <c r="B11334">
        <v>20250819</v>
      </c>
      <c r="C11334">
        <v>490114</v>
      </c>
      <c r="D11334" t="s">
        <v>6190</v>
      </c>
      <c r="E11334" t="s">
        <v>1064</v>
      </c>
      <c r="F11334">
        <v>0</v>
      </c>
      <c r="G11334">
        <v>-771297</v>
      </c>
    </row>
    <row r="11335" spans="1:7">
      <c r="A11335" t="s">
        <v>131</v>
      </c>
      <c r="B11335">
        <v>20250819</v>
      </c>
      <c r="C11335">
        <v>490114</v>
      </c>
      <c r="D11335" t="s">
        <v>6190</v>
      </c>
      <c r="E11335" t="s">
        <v>1092</v>
      </c>
      <c r="F11335">
        <v>0</v>
      </c>
      <c r="G11335">
        <v>-17321971</v>
      </c>
    </row>
    <row r="11336" spans="1:7">
      <c r="A11336" t="s">
        <v>131</v>
      </c>
      <c r="B11336">
        <v>20250819</v>
      </c>
      <c r="C11336">
        <v>490114</v>
      </c>
      <c r="D11336" t="s">
        <v>6190</v>
      </c>
      <c r="E11336" t="s">
        <v>9048</v>
      </c>
      <c r="F11336">
        <v>46</v>
      </c>
      <c r="G11336">
        <v>2187919</v>
      </c>
    </row>
    <row r="11337" spans="1:7">
      <c r="A11337" t="s">
        <v>131</v>
      </c>
      <c r="B11337">
        <v>20250819</v>
      </c>
      <c r="C11337">
        <v>490114</v>
      </c>
      <c r="D11337" t="s">
        <v>6190</v>
      </c>
      <c r="E11337" t="s">
        <v>8342</v>
      </c>
      <c r="F11337">
        <v>112</v>
      </c>
      <c r="G11337">
        <v>49652675</v>
      </c>
    </row>
    <row r="11338" spans="1:7">
      <c r="A11338" t="s">
        <v>131</v>
      </c>
      <c r="B11338">
        <v>20250819</v>
      </c>
      <c r="C11338">
        <v>490114</v>
      </c>
      <c r="D11338" t="s">
        <v>6190</v>
      </c>
      <c r="E11338" t="s">
        <v>1124</v>
      </c>
      <c r="F11338">
        <v>15</v>
      </c>
      <c r="G11338">
        <v>-142594</v>
      </c>
    </row>
    <row r="11339" spans="1:7">
      <c r="A11339" t="s">
        <v>131</v>
      </c>
      <c r="B11339">
        <v>20250819</v>
      </c>
      <c r="C11339">
        <v>490114</v>
      </c>
      <c r="D11339" t="s">
        <v>6190</v>
      </c>
      <c r="E11339" t="s">
        <v>1186</v>
      </c>
      <c r="F11339">
        <v>181</v>
      </c>
      <c r="G11339">
        <v>24348878</v>
      </c>
    </row>
    <row r="11340" spans="1:7">
      <c r="A11340" t="s">
        <v>131</v>
      </c>
      <c r="B11340">
        <v>20250819</v>
      </c>
      <c r="C11340">
        <v>490114</v>
      </c>
      <c r="D11340" t="s">
        <v>6190</v>
      </c>
      <c r="E11340" t="s">
        <v>1582</v>
      </c>
      <c r="F11340">
        <v>181</v>
      </c>
      <c r="G11340">
        <v>-418813</v>
      </c>
    </row>
    <row r="11341" spans="1:7">
      <c r="A11341" t="s">
        <v>131</v>
      </c>
      <c r="B11341">
        <v>20250819</v>
      </c>
      <c r="C11341">
        <v>490114</v>
      </c>
      <c r="D11341" t="s">
        <v>6190</v>
      </c>
      <c r="E11341" t="s">
        <v>8333</v>
      </c>
      <c r="F11341">
        <v>0</v>
      </c>
      <c r="G11341">
        <v>-2081</v>
      </c>
    </row>
    <row r="11342" spans="1:7">
      <c r="A11342" t="s">
        <v>131</v>
      </c>
      <c r="B11342">
        <v>20250819</v>
      </c>
      <c r="C11342">
        <v>490114</v>
      </c>
      <c r="D11342" t="s">
        <v>6190</v>
      </c>
      <c r="E11342" t="s">
        <v>1583</v>
      </c>
      <c r="F11342">
        <v>3</v>
      </c>
      <c r="G11342">
        <v>-217941</v>
      </c>
    </row>
    <row r="11343" spans="1:7">
      <c r="A11343" t="s">
        <v>131</v>
      </c>
      <c r="B11343">
        <v>20250819</v>
      </c>
      <c r="C11343">
        <v>490114</v>
      </c>
      <c r="D11343" t="s">
        <v>6190</v>
      </c>
      <c r="E11343" t="s">
        <v>1207</v>
      </c>
      <c r="F11343">
        <v>0</v>
      </c>
      <c r="G11343">
        <v>-8274</v>
      </c>
    </row>
    <row r="11344" spans="1:7">
      <c r="A11344" t="s">
        <v>131</v>
      </c>
      <c r="B11344">
        <v>20250819</v>
      </c>
      <c r="C11344">
        <v>490114</v>
      </c>
      <c r="D11344" t="s">
        <v>6190</v>
      </c>
      <c r="E11344" t="s">
        <v>8358</v>
      </c>
      <c r="F11344">
        <v>0</v>
      </c>
      <c r="G11344">
        <v>-17692647</v>
      </c>
    </row>
    <row r="11345" spans="1:7">
      <c r="A11345" t="s">
        <v>131</v>
      </c>
      <c r="B11345">
        <v>20250820</v>
      </c>
      <c r="C11345">
        <v>490114</v>
      </c>
      <c r="D11345" t="s">
        <v>6190</v>
      </c>
      <c r="E11345" t="s">
        <v>1184</v>
      </c>
      <c r="F11345">
        <v>0</v>
      </c>
      <c r="G11345">
        <v>-339153</v>
      </c>
    </row>
    <row r="11346" spans="1:7">
      <c r="A11346" t="s">
        <v>131</v>
      </c>
      <c r="B11346">
        <v>20250820</v>
      </c>
      <c r="C11346">
        <v>490114</v>
      </c>
      <c r="D11346" t="s">
        <v>6190</v>
      </c>
      <c r="E11346" t="s">
        <v>1581</v>
      </c>
      <c r="F11346">
        <v>84</v>
      </c>
      <c r="G11346">
        <v>-22069771</v>
      </c>
    </row>
    <row r="11347" spans="1:7">
      <c r="A11347" t="s">
        <v>131</v>
      </c>
      <c r="B11347">
        <v>20250820</v>
      </c>
      <c r="C11347">
        <v>490114</v>
      </c>
      <c r="D11347" t="s">
        <v>6190</v>
      </c>
      <c r="E11347" t="s">
        <v>1085</v>
      </c>
      <c r="F11347">
        <v>0</v>
      </c>
      <c r="G11347">
        <v>-2340216</v>
      </c>
    </row>
    <row r="11348" spans="1:7">
      <c r="A11348" t="s">
        <v>131</v>
      </c>
      <c r="B11348">
        <v>20250820</v>
      </c>
      <c r="C11348">
        <v>490114</v>
      </c>
      <c r="D11348" t="s">
        <v>6190</v>
      </c>
      <c r="E11348" t="s">
        <v>1194</v>
      </c>
      <c r="F11348">
        <v>0</v>
      </c>
      <c r="G11348">
        <v>-57962161</v>
      </c>
    </row>
    <row r="11349" spans="1:7">
      <c r="A11349" t="s">
        <v>131</v>
      </c>
      <c r="B11349">
        <v>20250820</v>
      </c>
      <c r="C11349">
        <v>490114</v>
      </c>
      <c r="D11349" t="s">
        <v>6190</v>
      </c>
      <c r="E11349" t="s">
        <v>1181</v>
      </c>
      <c r="F11349">
        <v>57</v>
      </c>
      <c r="G11349">
        <v>8915748</v>
      </c>
    </row>
    <row r="11350" spans="1:7">
      <c r="A11350" t="s">
        <v>131</v>
      </c>
      <c r="B11350">
        <v>20250820</v>
      </c>
      <c r="C11350">
        <v>490114</v>
      </c>
      <c r="D11350" t="s">
        <v>6190</v>
      </c>
      <c r="E11350" t="s">
        <v>1084</v>
      </c>
      <c r="F11350">
        <v>64</v>
      </c>
      <c r="G11350">
        <v>12597674</v>
      </c>
    </row>
    <row r="11351" spans="1:7">
      <c r="A11351" t="s">
        <v>131</v>
      </c>
      <c r="B11351">
        <v>20250820</v>
      </c>
      <c r="C11351">
        <v>490114</v>
      </c>
      <c r="D11351" t="s">
        <v>6190</v>
      </c>
      <c r="E11351" t="s">
        <v>1035</v>
      </c>
      <c r="F11351">
        <v>656</v>
      </c>
      <c r="G11351">
        <v>11030914</v>
      </c>
    </row>
    <row r="11352" spans="1:7">
      <c r="A11352" t="s">
        <v>131</v>
      </c>
      <c r="B11352">
        <v>20250820</v>
      </c>
      <c r="C11352">
        <v>490114</v>
      </c>
      <c r="D11352" t="s">
        <v>6190</v>
      </c>
      <c r="E11352" t="s">
        <v>1066</v>
      </c>
      <c r="F11352">
        <v>110</v>
      </c>
      <c r="G11352">
        <v>10640268</v>
      </c>
    </row>
    <row r="11353" spans="1:7">
      <c r="A11353" t="s">
        <v>131</v>
      </c>
      <c r="B11353">
        <v>20250820</v>
      </c>
      <c r="C11353">
        <v>490114</v>
      </c>
      <c r="D11353" t="s">
        <v>6190</v>
      </c>
      <c r="E11353" t="s">
        <v>1064</v>
      </c>
      <c r="F11353">
        <v>0</v>
      </c>
      <c r="G11353">
        <v>-771297</v>
      </c>
    </row>
    <row r="11354" spans="1:7">
      <c r="A11354" t="s">
        <v>131</v>
      </c>
      <c r="B11354">
        <v>20250820</v>
      </c>
      <c r="C11354">
        <v>490114</v>
      </c>
      <c r="D11354" t="s">
        <v>6190</v>
      </c>
      <c r="E11354" t="s">
        <v>1092</v>
      </c>
      <c r="F11354">
        <v>0</v>
      </c>
      <c r="G11354">
        <v>-17321971</v>
      </c>
    </row>
    <row r="11355" spans="1:7">
      <c r="A11355" t="s">
        <v>131</v>
      </c>
      <c r="B11355">
        <v>20250820</v>
      </c>
      <c r="C11355">
        <v>490114</v>
      </c>
      <c r="D11355" t="s">
        <v>6190</v>
      </c>
      <c r="E11355" t="s">
        <v>9048</v>
      </c>
      <c r="F11355">
        <v>45</v>
      </c>
      <c r="G11355">
        <v>2187964</v>
      </c>
    </row>
    <row r="11356" spans="1:7">
      <c r="A11356" t="s">
        <v>131</v>
      </c>
      <c r="B11356">
        <v>20250820</v>
      </c>
      <c r="C11356">
        <v>490114</v>
      </c>
      <c r="D11356" t="s">
        <v>6190</v>
      </c>
      <c r="E11356" t="s">
        <v>8342</v>
      </c>
      <c r="F11356">
        <v>110</v>
      </c>
      <c r="G11356">
        <v>49652785</v>
      </c>
    </row>
    <row r="11357" spans="1:7">
      <c r="A11357" t="s">
        <v>131</v>
      </c>
      <c r="B11357">
        <v>20250820</v>
      </c>
      <c r="C11357">
        <v>490114</v>
      </c>
      <c r="D11357" t="s">
        <v>6190</v>
      </c>
      <c r="E11357" t="s">
        <v>1124</v>
      </c>
      <c r="F11357">
        <v>15</v>
      </c>
      <c r="G11357">
        <v>-142579</v>
      </c>
    </row>
    <row r="11358" spans="1:7">
      <c r="A11358" t="s">
        <v>131</v>
      </c>
      <c r="B11358">
        <v>20250820</v>
      </c>
      <c r="C11358">
        <v>490114</v>
      </c>
      <c r="D11358" t="s">
        <v>6190</v>
      </c>
      <c r="E11358" t="s">
        <v>1186</v>
      </c>
      <c r="F11358">
        <v>179</v>
      </c>
      <c r="G11358">
        <v>24349057</v>
      </c>
    </row>
    <row r="11359" spans="1:7">
      <c r="A11359" t="s">
        <v>131</v>
      </c>
      <c r="B11359">
        <v>20250820</v>
      </c>
      <c r="C11359">
        <v>490114</v>
      </c>
      <c r="D11359" t="s">
        <v>6190</v>
      </c>
      <c r="E11359" t="s">
        <v>1582</v>
      </c>
      <c r="F11359">
        <v>179</v>
      </c>
      <c r="G11359">
        <v>-418634</v>
      </c>
    </row>
    <row r="11360" spans="1:7">
      <c r="A11360" t="s">
        <v>131</v>
      </c>
      <c r="B11360">
        <v>20250820</v>
      </c>
      <c r="C11360">
        <v>490114</v>
      </c>
      <c r="D11360" t="s">
        <v>6190</v>
      </c>
      <c r="E11360" t="s">
        <v>8333</v>
      </c>
      <c r="F11360">
        <v>0</v>
      </c>
      <c r="G11360">
        <v>-2081</v>
      </c>
    </row>
    <row r="11361" spans="1:7">
      <c r="A11361" t="s">
        <v>131</v>
      </c>
      <c r="B11361">
        <v>20250820</v>
      </c>
      <c r="C11361">
        <v>490114</v>
      </c>
      <c r="D11361" t="s">
        <v>6190</v>
      </c>
      <c r="E11361" t="s">
        <v>1583</v>
      </c>
      <c r="F11361">
        <v>3</v>
      </c>
      <c r="G11361">
        <v>-217938</v>
      </c>
    </row>
    <row r="11362" spans="1:7">
      <c r="A11362" t="s">
        <v>131</v>
      </c>
      <c r="B11362">
        <v>20250820</v>
      </c>
      <c r="C11362">
        <v>490114</v>
      </c>
      <c r="D11362" t="s">
        <v>6190</v>
      </c>
      <c r="E11362" t="s">
        <v>1207</v>
      </c>
      <c r="F11362">
        <v>0</v>
      </c>
      <c r="G11362">
        <v>-8274</v>
      </c>
    </row>
    <row r="11363" spans="1:7">
      <c r="A11363" t="s">
        <v>131</v>
      </c>
      <c r="B11363">
        <v>20250820</v>
      </c>
      <c r="C11363">
        <v>490114</v>
      </c>
      <c r="D11363" t="s">
        <v>6190</v>
      </c>
      <c r="E11363" t="s">
        <v>8358</v>
      </c>
      <c r="F11363">
        <v>0</v>
      </c>
      <c r="G11363">
        <v>-17692647</v>
      </c>
    </row>
    <row r="11364" spans="1:7">
      <c r="A11364" t="s">
        <v>131</v>
      </c>
      <c r="B11364">
        <v>20250821</v>
      </c>
      <c r="C11364">
        <v>490114</v>
      </c>
      <c r="D11364" t="s">
        <v>6190</v>
      </c>
      <c r="E11364" t="s">
        <v>1184</v>
      </c>
      <c r="F11364">
        <v>0</v>
      </c>
      <c r="G11364">
        <v>-339153</v>
      </c>
    </row>
    <row r="11365" spans="1:7">
      <c r="A11365" t="s">
        <v>131</v>
      </c>
      <c r="B11365">
        <v>20250821</v>
      </c>
      <c r="C11365">
        <v>490114</v>
      </c>
      <c r="D11365" t="s">
        <v>6190</v>
      </c>
      <c r="E11365" t="s">
        <v>1581</v>
      </c>
      <c r="F11365">
        <v>84</v>
      </c>
      <c r="G11365">
        <v>-22069687</v>
      </c>
    </row>
    <row r="11366" spans="1:7">
      <c r="A11366" t="s">
        <v>131</v>
      </c>
      <c r="B11366">
        <v>20250821</v>
      </c>
      <c r="C11366">
        <v>490114</v>
      </c>
      <c r="D11366" t="s">
        <v>6190</v>
      </c>
      <c r="E11366" t="s">
        <v>1085</v>
      </c>
      <c r="F11366">
        <v>0</v>
      </c>
      <c r="G11366">
        <v>-2340216</v>
      </c>
    </row>
    <row r="11367" spans="1:7">
      <c r="A11367" t="s">
        <v>131</v>
      </c>
      <c r="B11367">
        <v>20250821</v>
      </c>
      <c r="C11367">
        <v>490114</v>
      </c>
      <c r="D11367" t="s">
        <v>6190</v>
      </c>
      <c r="E11367" t="s">
        <v>1194</v>
      </c>
      <c r="F11367">
        <v>0</v>
      </c>
      <c r="G11367">
        <v>-57962161</v>
      </c>
    </row>
    <row r="11368" spans="1:7">
      <c r="A11368" t="s">
        <v>131</v>
      </c>
      <c r="B11368">
        <v>20250821</v>
      </c>
      <c r="C11368">
        <v>490114</v>
      </c>
      <c r="D11368" t="s">
        <v>6190</v>
      </c>
      <c r="E11368" t="s">
        <v>1181</v>
      </c>
      <c r="F11368">
        <v>57</v>
      </c>
      <c r="G11368">
        <v>8915805</v>
      </c>
    </row>
    <row r="11369" spans="1:7">
      <c r="A11369" t="s">
        <v>131</v>
      </c>
      <c r="B11369">
        <v>20250821</v>
      </c>
      <c r="C11369">
        <v>490114</v>
      </c>
      <c r="D11369" t="s">
        <v>6190</v>
      </c>
      <c r="E11369" t="s">
        <v>1084</v>
      </c>
      <c r="F11369">
        <v>65</v>
      </c>
      <c r="G11369">
        <v>12597739</v>
      </c>
    </row>
    <row r="11370" spans="1:7">
      <c r="A11370" t="s">
        <v>131</v>
      </c>
      <c r="B11370">
        <v>20250821</v>
      </c>
      <c r="C11370">
        <v>490114</v>
      </c>
      <c r="D11370" t="s">
        <v>6190</v>
      </c>
      <c r="E11370" t="s">
        <v>1035</v>
      </c>
      <c r="F11370">
        <v>658</v>
      </c>
      <c r="G11370">
        <v>11031572</v>
      </c>
    </row>
    <row r="11371" spans="1:7">
      <c r="A11371" t="s">
        <v>131</v>
      </c>
      <c r="B11371">
        <v>20250821</v>
      </c>
      <c r="C11371">
        <v>490114</v>
      </c>
      <c r="D11371" t="s">
        <v>6190</v>
      </c>
      <c r="E11371" t="s">
        <v>1066</v>
      </c>
      <c r="F11371">
        <v>111</v>
      </c>
      <c r="G11371">
        <v>10640379</v>
      </c>
    </row>
    <row r="11372" spans="1:7">
      <c r="A11372" t="s">
        <v>131</v>
      </c>
      <c r="B11372">
        <v>20250821</v>
      </c>
      <c r="C11372">
        <v>490114</v>
      </c>
      <c r="D11372" t="s">
        <v>6190</v>
      </c>
      <c r="E11372" t="s">
        <v>1064</v>
      </c>
      <c r="F11372">
        <v>0</v>
      </c>
      <c r="G11372">
        <v>-771297</v>
      </c>
    </row>
    <row r="11373" spans="1:7">
      <c r="A11373" t="s">
        <v>131</v>
      </c>
      <c r="B11373">
        <v>20250821</v>
      </c>
      <c r="C11373">
        <v>490114</v>
      </c>
      <c r="D11373" t="s">
        <v>6190</v>
      </c>
      <c r="E11373" t="s">
        <v>1092</v>
      </c>
      <c r="F11373">
        <v>0</v>
      </c>
      <c r="G11373">
        <v>-17321971</v>
      </c>
    </row>
    <row r="11374" spans="1:7">
      <c r="A11374" t="s">
        <v>131</v>
      </c>
      <c r="B11374">
        <v>20250821</v>
      </c>
      <c r="C11374">
        <v>490114</v>
      </c>
      <c r="D11374" t="s">
        <v>6190</v>
      </c>
      <c r="E11374" t="s">
        <v>9048</v>
      </c>
      <c r="F11374">
        <v>46</v>
      </c>
      <c r="G11374">
        <v>2188010</v>
      </c>
    </row>
    <row r="11375" spans="1:7">
      <c r="A11375" t="s">
        <v>131</v>
      </c>
      <c r="B11375">
        <v>20250821</v>
      </c>
      <c r="C11375">
        <v>490114</v>
      </c>
      <c r="D11375" t="s">
        <v>6190</v>
      </c>
      <c r="E11375" t="s">
        <v>8342</v>
      </c>
      <c r="F11375">
        <v>111</v>
      </c>
      <c r="G11375">
        <v>49652896</v>
      </c>
    </row>
    <row r="11376" spans="1:7">
      <c r="A11376" t="s">
        <v>131</v>
      </c>
      <c r="B11376">
        <v>20250821</v>
      </c>
      <c r="C11376">
        <v>490114</v>
      </c>
      <c r="D11376" t="s">
        <v>6190</v>
      </c>
      <c r="E11376" t="s">
        <v>1124</v>
      </c>
      <c r="F11376">
        <v>15</v>
      </c>
      <c r="G11376">
        <v>-142564</v>
      </c>
    </row>
    <row r="11377" spans="1:7">
      <c r="A11377" t="s">
        <v>131</v>
      </c>
      <c r="B11377">
        <v>20250821</v>
      </c>
      <c r="C11377">
        <v>490114</v>
      </c>
      <c r="D11377" t="s">
        <v>6190</v>
      </c>
      <c r="E11377" t="s">
        <v>1186</v>
      </c>
      <c r="F11377">
        <v>180</v>
      </c>
      <c r="G11377">
        <v>24349237</v>
      </c>
    </row>
    <row r="11378" spans="1:7">
      <c r="A11378" t="s">
        <v>131</v>
      </c>
      <c r="B11378">
        <v>20250821</v>
      </c>
      <c r="C11378">
        <v>490114</v>
      </c>
      <c r="D11378" t="s">
        <v>6190</v>
      </c>
      <c r="E11378" t="s">
        <v>1582</v>
      </c>
      <c r="F11378">
        <v>180</v>
      </c>
      <c r="G11378">
        <v>-418454</v>
      </c>
    </row>
    <row r="11379" spans="1:7">
      <c r="A11379" t="s">
        <v>131</v>
      </c>
      <c r="B11379">
        <v>20250821</v>
      </c>
      <c r="C11379">
        <v>490114</v>
      </c>
      <c r="D11379" t="s">
        <v>6190</v>
      </c>
      <c r="E11379" t="s">
        <v>8333</v>
      </c>
      <c r="F11379">
        <v>0</v>
      </c>
      <c r="G11379">
        <v>-2081</v>
      </c>
    </row>
    <row r="11380" spans="1:7">
      <c r="A11380" t="s">
        <v>131</v>
      </c>
      <c r="B11380">
        <v>20250821</v>
      </c>
      <c r="C11380">
        <v>490114</v>
      </c>
      <c r="D11380" t="s">
        <v>6190</v>
      </c>
      <c r="E11380" t="s">
        <v>1583</v>
      </c>
      <c r="F11380">
        <v>3</v>
      </c>
      <c r="G11380">
        <v>-217935</v>
      </c>
    </row>
    <row r="11381" spans="1:7">
      <c r="A11381" t="s">
        <v>131</v>
      </c>
      <c r="B11381">
        <v>20250821</v>
      </c>
      <c r="C11381">
        <v>490114</v>
      </c>
      <c r="D11381" t="s">
        <v>6190</v>
      </c>
      <c r="E11381" t="s">
        <v>1207</v>
      </c>
      <c r="F11381">
        <v>0</v>
      </c>
      <c r="G11381">
        <v>-8274</v>
      </c>
    </row>
    <row r="11382" spans="1:7">
      <c r="A11382" t="s">
        <v>131</v>
      </c>
      <c r="B11382">
        <v>20250821</v>
      </c>
      <c r="C11382">
        <v>490114</v>
      </c>
      <c r="D11382" t="s">
        <v>6190</v>
      </c>
      <c r="E11382" t="s">
        <v>8358</v>
      </c>
      <c r="F11382">
        <v>0</v>
      </c>
      <c r="G11382">
        <v>-17692647</v>
      </c>
    </row>
    <row r="11383" spans="1:7">
      <c r="A11383" t="s">
        <v>131</v>
      </c>
      <c r="B11383">
        <v>20250822</v>
      </c>
      <c r="C11383">
        <v>490114</v>
      </c>
      <c r="D11383" t="s">
        <v>6190</v>
      </c>
      <c r="E11383" t="s">
        <v>1184</v>
      </c>
      <c r="F11383">
        <v>0</v>
      </c>
      <c r="G11383">
        <v>-339153</v>
      </c>
    </row>
    <row r="11384" spans="1:7">
      <c r="A11384" t="s">
        <v>131</v>
      </c>
      <c r="B11384">
        <v>20250822</v>
      </c>
      <c r="C11384">
        <v>490114</v>
      </c>
      <c r="D11384" t="s">
        <v>6190</v>
      </c>
      <c r="E11384" t="s">
        <v>1581</v>
      </c>
      <c r="F11384">
        <v>85</v>
      </c>
      <c r="G11384">
        <v>-22069602</v>
      </c>
    </row>
    <row r="11385" spans="1:7">
      <c r="A11385" t="s">
        <v>131</v>
      </c>
      <c r="B11385">
        <v>20250822</v>
      </c>
      <c r="C11385">
        <v>490114</v>
      </c>
      <c r="D11385" t="s">
        <v>6190</v>
      </c>
      <c r="E11385" t="s">
        <v>1085</v>
      </c>
      <c r="F11385">
        <v>0</v>
      </c>
      <c r="G11385">
        <v>-2340216</v>
      </c>
    </row>
    <row r="11386" spans="1:7">
      <c r="A11386" t="s">
        <v>131</v>
      </c>
      <c r="B11386">
        <v>20250822</v>
      </c>
      <c r="C11386">
        <v>490114</v>
      </c>
      <c r="D11386" t="s">
        <v>6190</v>
      </c>
      <c r="E11386" t="s">
        <v>1194</v>
      </c>
      <c r="F11386">
        <v>0</v>
      </c>
      <c r="G11386">
        <v>-57962161</v>
      </c>
    </row>
    <row r="11387" spans="1:7">
      <c r="A11387" t="s">
        <v>131</v>
      </c>
      <c r="B11387">
        <v>20250822</v>
      </c>
      <c r="C11387">
        <v>490114</v>
      </c>
      <c r="D11387" t="s">
        <v>6190</v>
      </c>
      <c r="E11387" t="s">
        <v>1181</v>
      </c>
      <c r="F11387">
        <v>58</v>
      </c>
      <c r="G11387">
        <v>8915863</v>
      </c>
    </row>
    <row r="11388" spans="1:7">
      <c r="A11388" t="s">
        <v>131</v>
      </c>
      <c r="B11388">
        <v>20250822</v>
      </c>
      <c r="C11388">
        <v>490114</v>
      </c>
      <c r="D11388" t="s">
        <v>6190</v>
      </c>
      <c r="E11388" t="s">
        <v>1084</v>
      </c>
      <c r="F11388">
        <v>66</v>
      </c>
      <c r="G11388">
        <v>12597805</v>
      </c>
    </row>
    <row r="11389" spans="1:7">
      <c r="A11389" t="s">
        <v>131</v>
      </c>
      <c r="B11389">
        <v>20250822</v>
      </c>
      <c r="C11389">
        <v>490114</v>
      </c>
      <c r="D11389" t="s">
        <v>6190</v>
      </c>
      <c r="E11389" t="s">
        <v>1035</v>
      </c>
      <c r="F11389">
        <v>669</v>
      </c>
      <c r="G11389">
        <v>11032241</v>
      </c>
    </row>
    <row r="11390" spans="1:7">
      <c r="A11390" t="s">
        <v>131</v>
      </c>
      <c r="B11390">
        <v>20250822</v>
      </c>
      <c r="C11390">
        <v>490114</v>
      </c>
      <c r="D11390" t="s">
        <v>6190</v>
      </c>
      <c r="E11390" t="s">
        <v>1066</v>
      </c>
      <c r="F11390">
        <v>113</v>
      </c>
      <c r="G11390">
        <v>10640492</v>
      </c>
    </row>
    <row r="11391" spans="1:7">
      <c r="A11391" t="s">
        <v>131</v>
      </c>
      <c r="B11391">
        <v>20250822</v>
      </c>
      <c r="C11391">
        <v>490114</v>
      </c>
      <c r="D11391" t="s">
        <v>6190</v>
      </c>
      <c r="E11391" t="s">
        <v>1064</v>
      </c>
      <c r="F11391">
        <v>0</v>
      </c>
      <c r="G11391">
        <v>-771297</v>
      </c>
    </row>
    <row r="11392" spans="1:7">
      <c r="A11392" t="s">
        <v>131</v>
      </c>
      <c r="B11392">
        <v>20250822</v>
      </c>
      <c r="C11392">
        <v>490114</v>
      </c>
      <c r="D11392" t="s">
        <v>6190</v>
      </c>
      <c r="E11392" t="s">
        <v>1092</v>
      </c>
      <c r="F11392">
        <v>0</v>
      </c>
      <c r="G11392">
        <v>-17321971</v>
      </c>
    </row>
    <row r="11393" spans="1:7">
      <c r="A11393" t="s">
        <v>131</v>
      </c>
      <c r="B11393">
        <v>20250822</v>
      </c>
      <c r="C11393">
        <v>490114</v>
      </c>
      <c r="D11393" t="s">
        <v>6190</v>
      </c>
      <c r="E11393" t="s">
        <v>9048</v>
      </c>
      <c r="F11393">
        <v>46</v>
      </c>
      <c r="G11393">
        <v>2188056</v>
      </c>
    </row>
    <row r="11394" spans="1:7">
      <c r="A11394" t="s">
        <v>131</v>
      </c>
      <c r="B11394">
        <v>20250822</v>
      </c>
      <c r="C11394">
        <v>490114</v>
      </c>
      <c r="D11394" t="s">
        <v>6190</v>
      </c>
      <c r="E11394" t="s">
        <v>8342</v>
      </c>
      <c r="F11394">
        <v>113</v>
      </c>
      <c r="G11394">
        <v>49653009</v>
      </c>
    </row>
    <row r="11395" spans="1:7">
      <c r="A11395" t="s">
        <v>131</v>
      </c>
      <c r="B11395">
        <v>20250822</v>
      </c>
      <c r="C11395">
        <v>490114</v>
      </c>
      <c r="D11395" t="s">
        <v>6190</v>
      </c>
      <c r="E11395" t="s">
        <v>1124</v>
      </c>
      <c r="F11395">
        <v>15</v>
      </c>
      <c r="G11395">
        <v>-142549</v>
      </c>
    </row>
    <row r="11396" spans="1:7">
      <c r="A11396" t="s">
        <v>131</v>
      </c>
      <c r="B11396">
        <v>20250822</v>
      </c>
      <c r="C11396">
        <v>490114</v>
      </c>
      <c r="D11396" t="s">
        <v>6190</v>
      </c>
      <c r="E11396" t="s">
        <v>1186</v>
      </c>
      <c r="F11396">
        <v>183</v>
      </c>
      <c r="G11396">
        <v>24349420</v>
      </c>
    </row>
    <row r="11397" spans="1:7">
      <c r="A11397" t="s">
        <v>131</v>
      </c>
      <c r="B11397">
        <v>20250822</v>
      </c>
      <c r="C11397">
        <v>490114</v>
      </c>
      <c r="D11397" t="s">
        <v>6190</v>
      </c>
      <c r="E11397" t="s">
        <v>1582</v>
      </c>
      <c r="F11397">
        <v>183</v>
      </c>
      <c r="G11397">
        <v>-418271</v>
      </c>
    </row>
    <row r="11398" spans="1:7">
      <c r="A11398" t="s">
        <v>131</v>
      </c>
      <c r="B11398">
        <v>20250822</v>
      </c>
      <c r="C11398">
        <v>490114</v>
      </c>
      <c r="D11398" t="s">
        <v>6190</v>
      </c>
      <c r="E11398" t="s">
        <v>8333</v>
      </c>
      <c r="F11398">
        <v>0</v>
      </c>
      <c r="G11398">
        <v>-2081</v>
      </c>
    </row>
    <row r="11399" spans="1:7">
      <c r="A11399" t="s">
        <v>131</v>
      </c>
      <c r="B11399">
        <v>20250822</v>
      </c>
      <c r="C11399">
        <v>490114</v>
      </c>
      <c r="D11399" t="s">
        <v>6190</v>
      </c>
      <c r="E11399" t="s">
        <v>1583</v>
      </c>
      <c r="F11399">
        <v>3</v>
      </c>
      <c r="G11399">
        <v>-217932</v>
      </c>
    </row>
    <row r="11400" spans="1:7">
      <c r="A11400" t="s">
        <v>131</v>
      </c>
      <c r="B11400">
        <v>20250822</v>
      </c>
      <c r="C11400">
        <v>490114</v>
      </c>
      <c r="D11400" t="s">
        <v>6190</v>
      </c>
      <c r="E11400" t="s">
        <v>1207</v>
      </c>
      <c r="F11400">
        <v>0</v>
      </c>
      <c r="G11400">
        <v>-8274</v>
      </c>
    </row>
    <row r="11401" spans="1:7">
      <c r="A11401" t="s">
        <v>131</v>
      </c>
      <c r="B11401">
        <v>20250822</v>
      </c>
      <c r="C11401">
        <v>490114</v>
      </c>
      <c r="D11401" t="s">
        <v>6190</v>
      </c>
      <c r="E11401" t="s">
        <v>8358</v>
      </c>
      <c r="F11401">
        <v>0</v>
      </c>
      <c r="G11401">
        <v>-17692647</v>
      </c>
    </row>
    <row r="11402" spans="1:7">
      <c r="A11402" t="s">
        <v>131</v>
      </c>
      <c r="B11402">
        <v>20250823</v>
      </c>
      <c r="C11402">
        <v>490114</v>
      </c>
      <c r="D11402" t="s">
        <v>6190</v>
      </c>
      <c r="E11402" t="s">
        <v>1184</v>
      </c>
      <c r="F11402">
        <v>0</v>
      </c>
      <c r="G11402">
        <v>-339153</v>
      </c>
    </row>
    <row r="11403" spans="1:7">
      <c r="A11403" t="s">
        <v>131</v>
      </c>
      <c r="B11403">
        <v>20250823</v>
      </c>
      <c r="C11403">
        <v>490114</v>
      </c>
      <c r="D11403" t="s">
        <v>6190</v>
      </c>
      <c r="E11403" t="s">
        <v>1581</v>
      </c>
      <c r="F11403">
        <v>85</v>
      </c>
      <c r="G11403">
        <v>-22069517</v>
      </c>
    </row>
    <row r="11404" spans="1:7">
      <c r="A11404" t="s">
        <v>131</v>
      </c>
      <c r="B11404">
        <v>20250823</v>
      </c>
      <c r="C11404">
        <v>490114</v>
      </c>
      <c r="D11404" t="s">
        <v>6190</v>
      </c>
      <c r="E11404" t="s">
        <v>1085</v>
      </c>
      <c r="F11404">
        <v>0</v>
      </c>
      <c r="G11404">
        <v>-2340216</v>
      </c>
    </row>
    <row r="11405" spans="1:7">
      <c r="A11405" t="s">
        <v>131</v>
      </c>
      <c r="B11405">
        <v>20250823</v>
      </c>
      <c r="C11405">
        <v>490114</v>
      </c>
      <c r="D11405" t="s">
        <v>6190</v>
      </c>
      <c r="E11405" t="s">
        <v>1194</v>
      </c>
      <c r="F11405">
        <v>0</v>
      </c>
      <c r="G11405">
        <v>-57962161</v>
      </c>
    </row>
    <row r="11406" spans="1:7">
      <c r="A11406" t="s">
        <v>131</v>
      </c>
      <c r="B11406">
        <v>20250823</v>
      </c>
      <c r="C11406">
        <v>490114</v>
      </c>
      <c r="D11406" t="s">
        <v>6190</v>
      </c>
      <c r="E11406" t="s">
        <v>1181</v>
      </c>
      <c r="F11406">
        <v>58</v>
      </c>
      <c r="G11406">
        <v>8915921</v>
      </c>
    </row>
    <row r="11407" spans="1:7">
      <c r="A11407" t="s">
        <v>131</v>
      </c>
      <c r="B11407">
        <v>20250823</v>
      </c>
      <c r="C11407">
        <v>490114</v>
      </c>
      <c r="D11407" t="s">
        <v>6190</v>
      </c>
      <c r="E11407" t="s">
        <v>1084</v>
      </c>
      <c r="F11407">
        <v>66</v>
      </c>
      <c r="G11407">
        <v>12597871</v>
      </c>
    </row>
    <row r="11408" spans="1:7">
      <c r="A11408" t="s">
        <v>131</v>
      </c>
      <c r="B11408">
        <v>20250823</v>
      </c>
      <c r="C11408">
        <v>490114</v>
      </c>
      <c r="D11408" t="s">
        <v>6190</v>
      </c>
      <c r="E11408" t="s">
        <v>1035</v>
      </c>
      <c r="F11408">
        <v>669</v>
      </c>
      <c r="G11408">
        <v>11032910</v>
      </c>
    </row>
    <row r="11409" spans="1:7">
      <c r="A11409" t="s">
        <v>131</v>
      </c>
      <c r="B11409">
        <v>20250823</v>
      </c>
      <c r="C11409">
        <v>490114</v>
      </c>
      <c r="D11409" t="s">
        <v>6190</v>
      </c>
      <c r="E11409" t="s">
        <v>1066</v>
      </c>
      <c r="F11409">
        <v>113</v>
      </c>
      <c r="G11409">
        <v>10640605</v>
      </c>
    </row>
    <row r="11410" spans="1:7">
      <c r="A11410" t="s">
        <v>131</v>
      </c>
      <c r="B11410">
        <v>20250823</v>
      </c>
      <c r="C11410">
        <v>490114</v>
      </c>
      <c r="D11410" t="s">
        <v>6190</v>
      </c>
      <c r="E11410" t="s">
        <v>1064</v>
      </c>
      <c r="F11410">
        <v>0</v>
      </c>
      <c r="G11410">
        <v>-771297</v>
      </c>
    </row>
    <row r="11411" spans="1:7">
      <c r="A11411" t="s">
        <v>131</v>
      </c>
      <c r="B11411">
        <v>20250823</v>
      </c>
      <c r="C11411">
        <v>490114</v>
      </c>
      <c r="D11411" t="s">
        <v>6190</v>
      </c>
      <c r="E11411" t="s">
        <v>1092</v>
      </c>
      <c r="F11411">
        <v>0</v>
      </c>
      <c r="G11411">
        <v>-17321971</v>
      </c>
    </row>
    <row r="11412" spans="1:7">
      <c r="A11412" t="s">
        <v>131</v>
      </c>
      <c r="B11412">
        <v>20250823</v>
      </c>
      <c r="C11412">
        <v>490114</v>
      </c>
      <c r="D11412" t="s">
        <v>6190</v>
      </c>
      <c r="E11412" t="s">
        <v>9048</v>
      </c>
      <c r="F11412">
        <v>46</v>
      </c>
      <c r="G11412">
        <v>2188102</v>
      </c>
    </row>
    <row r="11413" spans="1:7">
      <c r="A11413" t="s">
        <v>131</v>
      </c>
      <c r="B11413">
        <v>20250823</v>
      </c>
      <c r="C11413">
        <v>490114</v>
      </c>
      <c r="D11413" t="s">
        <v>6190</v>
      </c>
      <c r="E11413" t="s">
        <v>8342</v>
      </c>
      <c r="F11413">
        <v>113</v>
      </c>
      <c r="G11413">
        <v>49653122</v>
      </c>
    </row>
    <row r="11414" spans="1:7">
      <c r="A11414" t="s">
        <v>131</v>
      </c>
      <c r="B11414">
        <v>20250823</v>
      </c>
      <c r="C11414">
        <v>490114</v>
      </c>
      <c r="D11414" t="s">
        <v>6190</v>
      </c>
      <c r="E11414" t="s">
        <v>1124</v>
      </c>
      <c r="F11414">
        <v>15</v>
      </c>
      <c r="G11414">
        <v>-142534</v>
      </c>
    </row>
    <row r="11415" spans="1:7">
      <c r="A11415" t="s">
        <v>131</v>
      </c>
      <c r="B11415">
        <v>20250823</v>
      </c>
      <c r="C11415">
        <v>490114</v>
      </c>
      <c r="D11415" t="s">
        <v>6190</v>
      </c>
      <c r="E11415" t="s">
        <v>1186</v>
      </c>
      <c r="F11415">
        <v>183</v>
      </c>
      <c r="G11415">
        <v>24349603</v>
      </c>
    </row>
    <row r="11416" spans="1:7">
      <c r="A11416" t="s">
        <v>131</v>
      </c>
      <c r="B11416">
        <v>20250823</v>
      </c>
      <c r="C11416">
        <v>490114</v>
      </c>
      <c r="D11416" t="s">
        <v>6190</v>
      </c>
      <c r="E11416" t="s">
        <v>1582</v>
      </c>
      <c r="F11416">
        <v>183</v>
      </c>
      <c r="G11416">
        <v>-418088</v>
      </c>
    </row>
    <row r="11417" spans="1:7">
      <c r="A11417" t="s">
        <v>131</v>
      </c>
      <c r="B11417">
        <v>20250823</v>
      </c>
      <c r="C11417">
        <v>490114</v>
      </c>
      <c r="D11417" t="s">
        <v>6190</v>
      </c>
      <c r="E11417" t="s">
        <v>8333</v>
      </c>
      <c r="F11417">
        <v>0</v>
      </c>
      <c r="G11417">
        <v>-2081</v>
      </c>
    </row>
    <row r="11418" spans="1:7">
      <c r="A11418" t="s">
        <v>131</v>
      </c>
      <c r="B11418">
        <v>20250823</v>
      </c>
      <c r="C11418">
        <v>490114</v>
      </c>
      <c r="D11418" t="s">
        <v>6190</v>
      </c>
      <c r="E11418" t="s">
        <v>1583</v>
      </c>
      <c r="F11418">
        <v>3</v>
      </c>
      <c r="G11418">
        <v>-217929</v>
      </c>
    </row>
    <row r="11419" spans="1:7">
      <c r="A11419" t="s">
        <v>131</v>
      </c>
      <c r="B11419">
        <v>20250823</v>
      </c>
      <c r="C11419">
        <v>490114</v>
      </c>
      <c r="D11419" t="s">
        <v>6190</v>
      </c>
      <c r="E11419" t="s">
        <v>1207</v>
      </c>
      <c r="F11419">
        <v>0</v>
      </c>
      <c r="G11419">
        <v>-8274</v>
      </c>
    </row>
    <row r="11420" spans="1:7">
      <c r="A11420" t="s">
        <v>131</v>
      </c>
      <c r="B11420">
        <v>20250823</v>
      </c>
      <c r="C11420">
        <v>490114</v>
      </c>
      <c r="D11420" t="s">
        <v>6190</v>
      </c>
      <c r="E11420" t="s">
        <v>8358</v>
      </c>
      <c r="F11420">
        <v>0</v>
      </c>
      <c r="G11420">
        <v>-17692647</v>
      </c>
    </row>
    <row r="11421" spans="1:7">
      <c r="A11421" t="s">
        <v>131</v>
      </c>
      <c r="B11421">
        <v>20250824</v>
      </c>
      <c r="C11421">
        <v>490114</v>
      </c>
      <c r="D11421" t="s">
        <v>6190</v>
      </c>
      <c r="E11421" t="s">
        <v>1184</v>
      </c>
      <c r="F11421">
        <v>0</v>
      </c>
      <c r="G11421">
        <v>-339153</v>
      </c>
    </row>
    <row r="11422" spans="1:7">
      <c r="A11422" t="s">
        <v>131</v>
      </c>
      <c r="B11422">
        <v>20250824</v>
      </c>
      <c r="C11422">
        <v>490114</v>
      </c>
      <c r="D11422" t="s">
        <v>6190</v>
      </c>
      <c r="E11422" t="s">
        <v>1581</v>
      </c>
      <c r="F11422">
        <v>85</v>
      </c>
      <c r="G11422">
        <v>-22069432</v>
      </c>
    </row>
    <row r="11423" spans="1:7">
      <c r="A11423" t="s">
        <v>131</v>
      </c>
      <c r="B11423">
        <v>20250824</v>
      </c>
      <c r="C11423">
        <v>490114</v>
      </c>
      <c r="D11423" t="s">
        <v>6190</v>
      </c>
      <c r="E11423" t="s">
        <v>1085</v>
      </c>
      <c r="F11423">
        <v>0</v>
      </c>
      <c r="G11423">
        <v>-2340216</v>
      </c>
    </row>
    <row r="11424" spans="1:7">
      <c r="A11424" t="s">
        <v>131</v>
      </c>
      <c r="B11424">
        <v>20250824</v>
      </c>
      <c r="C11424">
        <v>490114</v>
      </c>
      <c r="D11424" t="s">
        <v>6190</v>
      </c>
      <c r="E11424" t="s">
        <v>1194</v>
      </c>
      <c r="F11424">
        <v>0</v>
      </c>
      <c r="G11424">
        <v>-57962161</v>
      </c>
    </row>
    <row r="11425" spans="1:7">
      <c r="A11425" t="s">
        <v>131</v>
      </c>
      <c r="B11425">
        <v>20250824</v>
      </c>
      <c r="C11425">
        <v>490114</v>
      </c>
      <c r="D11425" t="s">
        <v>6190</v>
      </c>
      <c r="E11425" t="s">
        <v>1181</v>
      </c>
      <c r="F11425">
        <v>58</v>
      </c>
      <c r="G11425">
        <v>8915979</v>
      </c>
    </row>
    <row r="11426" spans="1:7">
      <c r="A11426" t="s">
        <v>131</v>
      </c>
      <c r="B11426">
        <v>20250824</v>
      </c>
      <c r="C11426">
        <v>490114</v>
      </c>
      <c r="D11426" t="s">
        <v>6190</v>
      </c>
      <c r="E11426" t="s">
        <v>1084</v>
      </c>
      <c r="F11426">
        <v>66</v>
      </c>
      <c r="G11426">
        <v>12597937</v>
      </c>
    </row>
    <row r="11427" spans="1:7">
      <c r="A11427" t="s">
        <v>131</v>
      </c>
      <c r="B11427">
        <v>20250824</v>
      </c>
      <c r="C11427">
        <v>490114</v>
      </c>
      <c r="D11427" t="s">
        <v>6190</v>
      </c>
      <c r="E11427" t="s">
        <v>1035</v>
      </c>
      <c r="F11427">
        <v>669</v>
      </c>
      <c r="G11427">
        <v>11033579</v>
      </c>
    </row>
    <row r="11428" spans="1:7">
      <c r="A11428" t="s">
        <v>131</v>
      </c>
      <c r="B11428">
        <v>20250824</v>
      </c>
      <c r="C11428">
        <v>490114</v>
      </c>
      <c r="D11428" t="s">
        <v>6190</v>
      </c>
      <c r="E11428" t="s">
        <v>1066</v>
      </c>
      <c r="F11428">
        <v>113</v>
      </c>
      <c r="G11428">
        <v>10640718</v>
      </c>
    </row>
    <row r="11429" spans="1:7">
      <c r="A11429" t="s">
        <v>131</v>
      </c>
      <c r="B11429">
        <v>20250824</v>
      </c>
      <c r="C11429">
        <v>490114</v>
      </c>
      <c r="D11429" t="s">
        <v>6190</v>
      </c>
      <c r="E11429" t="s">
        <v>1064</v>
      </c>
      <c r="F11429">
        <v>0</v>
      </c>
      <c r="G11429">
        <v>-771297</v>
      </c>
    </row>
    <row r="11430" spans="1:7">
      <c r="A11430" t="s">
        <v>131</v>
      </c>
      <c r="B11430">
        <v>20250824</v>
      </c>
      <c r="C11430">
        <v>490114</v>
      </c>
      <c r="D11430" t="s">
        <v>6190</v>
      </c>
      <c r="E11430" t="s">
        <v>1092</v>
      </c>
      <c r="F11430">
        <v>0</v>
      </c>
      <c r="G11430">
        <v>-17321971</v>
      </c>
    </row>
    <row r="11431" spans="1:7">
      <c r="A11431" t="s">
        <v>131</v>
      </c>
      <c r="B11431">
        <v>20250824</v>
      </c>
      <c r="C11431">
        <v>490114</v>
      </c>
      <c r="D11431" t="s">
        <v>6190</v>
      </c>
      <c r="E11431" t="s">
        <v>9048</v>
      </c>
      <c r="F11431">
        <v>46</v>
      </c>
      <c r="G11431">
        <v>2188148</v>
      </c>
    </row>
    <row r="11432" spans="1:7">
      <c r="A11432" t="s">
        <v>131</v>
      </c>
      <c r="B11432">
        <v>20250824</v>
      </c>
      <c r="C11432">
        <v>490114</v>
      </c>
      <c r="D11432" t="s">
        <v>6190</v>
      </c>
      <c r="E11432" t="s">
        <v>8342</v>
      </c>
      <c r="F11432">
        <v>113</v>
      </c>
      <c r="G11432">
        <v>49653235</v>
      </c>
    </row>
    <row r="11433" spans="1:7">
      <c r="A11433" t="s">
        <v>131</v>
      </c>
      <c r="B11433">
        <v>20250824</v>
      </c>
      <c r="C11433">
        <v>490114</v>
      </c>
      <c r="D11433" t="s">
        <v>6190</v>
      </c>
      <c r="E11433" t="s">
        <v>1124</v>
      </c>
      <c r="F11433">
        <v>15</v>
      </c>
      <c r="G11433">
        <v>-142519</v>
      </c>
    </row>
    <row r="11434" spans="1:7">
      <c r="A11434" t="s">
        <v>131</v>
      </c>
      <c r="B11434">
        <v>20250824</v>
      </c>
      <c r="C11434">
        <v>490114</v>
      </c>
      <c r="D11434" t="s">
        <v>6190</v>
      </c>
      <c r="E11434" t="s">
        <v>1186</v>
      </c>
      <c r="F11434">
        <v>183</v>
      </c>
      <c r="G11434">
        <v>24349786</v>
      </c>
    </row>
    <row r="11435" spans="1:7">
      <c r="A11435" t="s">
        <v>131</v>
      </c>
      <c r="B11435">
        <v>20250824</v>
      </c>
      <c r="C11435">
        <v>490114</v>
      </c>
      <c r="D11435" t="s">
        <v>6190</v>
      </c>
      <c r="E11435" t="s">
        <v>1582</v>
      </c>
      <c r="F11435">
        <v>183</v>
      </c>
      <c r="G11435">
        <v>-417905</v>
      </c>
    </row>
    <row r="11436" spans="1:7">
      <c r="A11436" t="s">
        <v>131</v>
      </c>
      <c r="B11436">
        <v>20250824</v>
      </c>
      <c r="C11436">
        <v>490114</v>
      </c>
      <c r="D11436" t="s">
        <v>6190</v>
      </c>
      <c r="E11436" t="s">
        <v>8333</v>
      </c>
      <c r="F11436">
        <v>0</v>
      </c>
      <c r="G11436">
        <v>-2081</v>
      </c>
    </row>
    <row r="11437" spans="1:7">
      <c r="A11437" t="s">
        <v>131</v>
      </c>
      <c r="B11437">
        <v>20250824</v>
      </c>
      <c r="C11437">
        <v>490114</v>
      </c>
      <c r="D11437" t="s">
        <v>6190</v>
      </c>
      <c r="E11437" t="s">
        <v>1583</v>
      </c>
      <c r="F11437">
        <v>3</v>
      </c>
      <c r="G11437">
        <v>-217926</v>
      </c>
    </row>
    <row r="11438" spans="1:7">
      <c r="A11438" t="s">
        <v>131</v>
      </c>
      <c r="B11438">
        <v>20250824</v>
      </c>
      <c r="C11438">
        <v>490114</v>
      </c>
      <c r="D11438" t="s">
        <v>6190</v>
      </c>
      <c r="E11438" t="s">
        <v>1207</v>
      </c>
      <c r="F11438">
        <v>0</v>
      </c>
      <c r="G11438">
        <v>-8274</v>
      </c>
    </row>
    <row r="11439" spans="1:7">
      <c r="A11439" t="s">
        <v>131</v>
      </c>
      <c r="B11439">
        <v>20250824</v>
      </c>
      <c r="C11439">
        <v>490114</v>
      </c>
      <c r="D11439" t="s">
        <v>6190</v>
      </c>
      <c r="E11439" t="s">
        <v>8358</v>
      </c>
      <c r="F11439">
        <v>0</v>
      </c>
      <c r="G11439">
        <v>-17692647</v>
      </c>
    </row>
    <row r="11440" spans="1:7">
      <c r="A11440" t="s">
        <v>131</v>
      </c>
      <c r="B11440">
        <v>20250825</v>
      </c>
      <c r="C11440">
        <v>490114</v>
      </c>
      <c r="D11440" t="s">
        <v>6190</v>
      </c>
      <c r="E11440" t="s">
        <v>1184</v>
      </c>
      <c r="F11440">
        <v>0</v>
      </c>
      <c r="G11440">
        <v>-339153</v>
      </c>
    </row>
    <row r="11441" spans="1:7">
      <c r="A11441" t="s">
        <v>131</v>
      </c>
      <c r="B11441">
        <v>20250825</v>
      </c>
      <c r="C11441">
        <v>490114</v>
      </c>
      <c r="D11441" t="s">
        <v>6190</v>
      </c>
      <c r="E11441" t="s">
        <v>1581</v>
      </c>
      <c r="F11441">
        <v>88</v>
      </c>
      <c r="G11441">
        <v>-22069344</v>
      </c>
    </row>
    <row r="11442" spans="1:7">
      <c r="A11442" t="s">
        <v>131</v>
      </c>
      <c r="B11442">
        <v>20250825</v>
      </c>
      <c r="C11442">
        <v>490114</v>
      </c>
      <c r="D11442" t="s">
        <v>6190</v>
      </c>
      <c r="E11442" t="s">
        <v>1085</v>
      </c>
      <c r="F11442">
        <v>0</v>
      </c>
      <c r="G11442">
        <v>-2340216</v>
      </c>
    </row>
    <row r="11443" spans="1:7">
      <c r="A11443" t="s">
        <v>131</v>
      </c>
      <c r="B11443">
        <v>20250825</v>
      </c>
      <c r="C11443">
        <v>490114</v>
      </c>
      <c r="D11443" t="s">
        <v>6190</v>
      </c>
      <c r="E11443" t="s">
        <v>1194</v>
      </c>
      <c r="F11443">
        <v>0</v>
      </c>
      <c r="G11443">
        <v>-57962161</v>
      </c>
    </row>
    <row r="11444" spans="1:7">
      <c r="A11444" t="s">
        <v>131</v>
      </c>
      <c r="B11444">
        <v>20250825</v>
      </c>
      <c r="C11444">
        <v>490114</v>
      </c>
      <c r="D11444" t="s">
        <v>6190</v>
      </c>
      <c r="E11444" t="s">
        <v>1181</v>
      </c>
      <c r="F11444">
        <v>60</v>
      </c>
      <c r="G11444">
        <v>8916039</v>
      </c>
    </row>
    <row r="11445" spans="1:7">
      <c r="A11445" t="s">
        <v>131</v>
      </c>
      <c r="B11445">
        <v>20250825</v>
      </c>
      <c r="C11445">
        <v>490114</v>
      </c>
      <c r="D11445" t="s">
        <v>6190</v>
      </c>
      <c r="E11445" t="s">
        <v>1084</v>
      </c>
      <c r="F11445">
        <v>68</v>
      </c>
      <c r="G11445">
        <v>12598005</v>
      </c>
    </row>
    <row r="11446" spans="1:7">
      <c r="A11446" t="s">
        <v>131</v>
      </c>
      <c r="B11446">
        <v>20250825</v>
      </c>
      <c r="C11446">
        <v>490114</v>
      </c>
      <c r="D11446" t="s">
        <v>6190</v>
      </c>
      <c r="E11446" t="s">
        <v>1035</v>
      </c>
      <c r="F11446">
        <v>681</v>
      </c>
      <c r="G11446">
        <v>11034260</v>
      </c>
    </row>
    <row r="11447" spans="1:7">
      <c r="A11447" t="s">
        <v>131</v>
      </c>
      <c r="B11447">
        <v>20250825</v>
      </c>
      <c r="C11447">
        <v>490114</v>
      </c>
      <c r="D11447" t="s">
        <v>6190</v>
      </c>
      <c r="E11447" t="s">
        <v>1066</v>
      </c>
      <c r="F11447">
        <v>116</v>
      </c>
      <c r="G11447">
        <v>10640834</v>
      </c>
    </row>
    <row r="11448" spans="1:7">
      <c r="A11448" t="s">
        <v>131</v>
      </c>
      <c r="B11448">
        <v>20250825</v>
      </c>
      <c r="C11448">
        <v>490114</v>
      </c>
      <c r="D11448" t="s">
        <v>6190</v>
      </c>
      <c r="E11448" t="s">
        <v>1064</v>
      </c>
      <c r="F11448">
        <v>0</v>
      </c>
      <c r="G11448">
        <v>-771297</v>
      </c>
    </row>
    <row r="11449" spans="1:7">
      <c r="A11449" t="s">
        <v>131</v>
      </c>
      <c r="B11449">
        <v>20250825</v>
      </c>
      <c r="C11449">
        <v>490114</v>
      </c>
      <c r="D11449" t="s">
        <v>6190</v>
      </c>
      <c r="E11449" t="s">
        <v>1092</v>
      </c>
      <c r="F11449">
        <v>0</v>
      </c>
      <c r="G11449">
        <v>-17321971</v>
      </c>
    </row>
    <row r="11450" spans="1:7">
      <c r="A11450" t="s">
        <v>131</v>
      </c>
      <c r="B11450">
        <v>20250825</v>
      </c>
      <c r="C11450">
        <v>490114</v>
      </c>
      <c r="D11450" t="s">
        <v>6190</v>
      </c>
      <c r="E11450" t="s">
        <v>9048</v>
      </c>
      <c r="F11450">
        <v>48</v>
      </c>
      <c r="G11450">
        <v>2188196</v>
      </c>
    </row>
    <row r="11451" spans="1:7">
      <c r="A11451" t="s">
        <v>131</v>
      </c>
      <c r="B11451">
        <v>20250825</v>
      </c>
      <c r="C11451">
        <v>490114</v>
      </c>
      <c r="D11451" t="s">
        <v>6190</v>
      </c>
      <c r="E11451" t="s">
        <v>8342</v>
      </c>
      <c r="F11451">
        <v>116</v>
      </c>
      <c r="G11451">
        <v>49653351</v>
      </c>
    </row>
    <row r="11452" spans="1:7">
      <c r="A11452" t="s">
        <v>131</v>
      </c>
      <c r="B11452">
        <v>20250825</v>
      </c>
      <c r="C11452">
        <v>490114</v>
      </c>
      <c r="D11452" t="s">
        <v>6190</v>
      </c>
      <c r="E11452" t="s">
        <v>1124</v>
      </c>
      <c r="F11452">
        <v>16</v>
      </c>
      <c r="G11452">
        <v>-142503</v>
      </c>
    </row>
    <row r="11453" spans="1:7">
      <c r="A11453" t="s">
        <v>131</v>
      </c>
      <c r="B11453">
        <v>20250825</v>
      </c>
      <c r="C11453">
        <v>490114</v>
      </c>
      <c r="D11453" t="s">
        <v>6190</v>
      </c>
      <c r="E11453" t="s">
        <v>1186</v>
      </c>
      <c r="F11453">
        <v>188</v>
      </c>
      <c r="G11453">
        <v>24349974</v>
      </c>
    </row>
    <row r="11454" spans="1:7">
      <c r="A11454" t="s">
        <v>131</v>
      </c>
      <c r="B11454">
        <v>20250825</v>
      </c>
      <c r="C11454">
        <v>490114</v>
      </c>
      <c r="D11454" t="s">
        <v>6190</v>
      </c>
      <c r="E11454" t="s">
        <v>1582</v>
      </c>
      <c r="F11454">
        <v>188</v>
      </c>
      <c r="G11454">
        <v>-417717</v>
      </c>
    </row>
    <row r="11455" spans="1:7">
      <c r="A11455" t="s">
        <v>131</v>
      </c>
      <c r="B11455">
        <v>20250825</v>
      </c>
      <c r="C11455">
        <v>490114</v>
      </c>
      <c r="D11455" t="s">
        <v>6190</v>
      </c>
      <c r="E11455" t="s">
        <v>8333</v>
      </c>
      <c r="F11455">
        <v>0</v>
      </c>
      <c r="G11455">
        <v>-2081</v>
      </c>
    </row>
    <row r="11456" spans="1:7">
      <c r="A11456" t="s">
        <v>131</v>
      </c>
      <c r="B11456">
        <v>20250825</v>
      </c>
      <c r="C11456">
        <v>490114</v>
      </c>
      <c r="D11456" t="s">
        <v>6190</v>
      </c>
      <c r="E11456" t="s">
        <v>1583</v>
      </c>
      <c r="F11456">
        <v>4</v>
      </c>
      <c r="G11456">
        <v>-217922</v>
      </c>
    </row>
    <row r="11457" spans="1:7">
      <c r="A11457" t="s">
        <v>131</v>
      </c>
      <c r="B11457">
        <v>20250825</v>
      </c>
      <c r="C11457">
        <v>490114</v>
      </c>
      <c r="D11457" t="s">
        <v>6190</v>
      </c>
      <c r="E11457" t="s">
        <v>1207</v>
      </c>
      <c r="F11457">
        <v>0</v>
      </c>
      <c r="G11457">
        <v>-8274</v>
      </c>
    </row>
    <row r="11458" spans="1:7">
      <c r="A11458" t="s">
        <v>131</v>
      </c>
      <c r="B11458">
        <v>20250825</v>
      </c>
      <c r="C11458">
        <v>490114</v>
      </c>
      <c r="D11458" t="s">
        <v>6190</v>
      </c>
      <c r="E11458" t="s">
        <v>8358</v>
      </c>
      <c r="F11458">
        <v>0</v>
      </c>
      <c r="G11458">
        <v>-17692647</v>
      </c>
    </row>
    <row r="11459" spans="1:7">
      <c r="A11459" t="s">
        <v>131</v>
      </c>
      <c r="B11459">
        <v>20250826</v>
      </c>
      <c r="C11459">
        <v>490114</v>
      </c>
      <c r="D11459" t="s">
        <v>6190</v>
      </c>
      <c r="E11459" t="s">
        <v>1184</v>
      </c>
      <c r="F11459">
        <v>0</v>
      </c>
      <c r="G11459">
        <v>-339153</v>
      </c>
    </row>
    <row r="11460" spans="1:7">
      <c r="A11460" t="s">
        <v>131</v>
      </c>
      <c r="B11460">
        <v>20250826</v>
      </c>
      <c r="C11460">
        <v>490114</v>
      </c>
      <c r="D11460" t="s">
        <v>6190</v>
      </c>
      <c r="E11460" t="s">
        <v>1581</v>
      </c>
      <c r="F11460">
        <v>86</v>
      </c>
      <c r="G11460">
        <v>-22069258</v>
      </c>
    </row>
    <row r="11461" spans="1:7">
      <c r="A11461" t="s">
        <v>131</v>
      </c>
      <c r="B11461">
        <v>20250826</v>
      </c>
      <c r="C11461">
        <v>490114</v>
      </c>
      <c r="D11461" t="s">
        <v>6190</v>
      </c>
      <c r="E11461" t="s">
        <v>1085</v>
      </c>
      <c r="F11461">
        <v>0</v>
      </c>
      <c r="G11461">
        <v>-2340216</v>
      </c>
    </row>
    <row r="11462" spans="1:7">
      <c r="A11462" t="s">
        <v>131</v>
      </c>
      <c r="B11462">
        <v>20250826</v>
      </c>
      <c r="C11462">
        <v>490114</v>
      </c>
      <c r="D11462" t="s">
        <v>6190</v>
      </c>
      <c r="E11462" t="s">
        <v>1194</v>
      </c>
      <c r="F11462">
        <v>0</v>
      </c>
      <c r="G11462">
        <v>-57962161</v>
      </c>
    </row>
    <row r="11463" spans="1:7">
      <c r="A11463" t="s">
        <v>131</v>
      </c>
      <c r="B11463">
        <v>20250826</v>
      </c>
      <c r="C11463">
        <v>490114</v>
      </c>
      <c r="D11463" t="s">
        <v>6190</v>
      </c>
      <c r="E11463" t="s">
        <v>1181</v>
      </c>
      <c r="F11463">
        <v>58</v>
      </c>
      <c r="G11463">
        <v>8916097</v>
      </c>
    </row>
    <row r="11464" spans="1:7">
      <c r="A11464" t="s">
        <v>131</v>
      </c>
      <c r="B11464">
        <v>20250826</v>
      </c>
      <c r="C11464">
        <v>490114</v>
      </c>
      <c r="D11464" t="s">
        <v>6190</v>
      </c>
      <c r="E11464" t="s">
        <v>1084</v>
      </c>
      <c r="F11464">
        <v>66</v>
      </c>
      <c r="G11464">
        <v>12598071</v>
      </c>
    </row>
    <row r="11465" spans="1:7">
      <c r="A11465" t="s">
        <v>131</v>
      </c>
      <c r="B11465">
        <v>20250826</v>
      </c>
      <c r="C11465">
        <v>490114</v>
      </c>
      <c r="D11465" t="s">
        <v>6190</v>
      </c>
      <c r="E11465" t="s">
        <v>1035</v>
      </c>
      <c r="F11465">
        <v>676</v>
      </c>
      <c r="G11465">
        <v>11034936</v>
      </c>
    </row>
    <row r="11466" spans="1:7">
      <c r="A11466" t="s">
        <v>131</v>
      </c>
      <c r="B11466">
        <v>20250826</v>
      </c>
      <c r="C11466">
        <v>490114</v>
      </c>
      <c r="D11466" t="s">
        <v>6190</v>
      </c>
      <c r="E11466" t="s">
        <v>1066</v>
      </c>
      <c r="F11466">
        <v>113</v>
      </c>
      <c r="G11466">
        <v>10640947</v>
      </c>
    </row>
    <row r="11467" spans="1:7">
      <c r="A11467" t="s">
        <v>131</v>
      </c>
      <c r="B11467">
        <v>20250826</v>
      </c>
      <c r="C11467">
        <v>490114</v>
      </c>
      <c r="D11467" t="s">
        <v>6190</v>
      </c>
      <c r="E11467" t="s">
        <v>1064</v>
      </c>
      <c r="F11467">
        <v>0</v>
      </c>
      <c r="G11467">
        <v>-771297</v>
      </c>
    </row>
    <row r="11468" spans="1:7">
      <c r="A11468" t="s">
        <v>131</v>
      </c>
      <c r="B11468">
        <v>20250826</v>
      </c>
      <c r="C11468">
        <v>490114</v>
      </c>
      <c r="D11468" t="s">
        <v>6190</v>
      </c>
      <c r="E11468" t="s">
        <v>1092</v>
      </c>
      <c r="F11468">
        <v>0</v>
      </c>
      <c r="G11468">
        <v>-17321971</v>
      </c>
    </row>
    <row r="11469" spans="1:7">
      <c r="A11469" t="s">
        <v>131</v>
      </c>
      <c r="B11469">
        <v>20250826</v>
      </c>
      <c r="C11469">
        <v>490114</v>
      </c>
      <c r="D11469" t="s">
        <v>6190</v>
      </c>
      <c r="E11469" t="s">
        <v>9048</v>
      </c>
      <c r="F11469">
        <v>46</v>
      </c>
      <c r="G11469">
        <v>2188242</v>
      </c>
    </row>
    <row r="11470" spans="1:7">
      <c r="A11470" t="s">
        <v>131</v>
      </c>
      <c r="B11470">
        <v>20250826</v>
      </c>
      <c r="C11470">
        <v>490114</v>
      </c>
      <c r="D11470" t="s">
        <v>6190</v>
      </c>
      <c r="E11470" t="s">
        <v>8342</v>
      </c>
      <c r="F11470">
        <v>113</v>
      </c>
      <c r="G11470">
        <v>49653464</v>
      </c>
    </row>
    <row r="11471" spans="1:7">
      <c r="A11471" t="s">
        <v>131</v>
      </c>
      <c r="B11471">
        <v>20250826</v>
      </c>
      <c r="C11471">
        <v>490114</v>
      </c>
      <c r="D11471" t="s">
        <v>6190</v>
      </c>
      <c r="E11471" t="s">
        <v>1124</v>
      </c>
      <c r="F11471">
        <v>15</v>
      </c>
      <c r="G11471">
        <v>-142488</v>
      </c>
    </row>
    <row r="11472" spans="1:7">
      <c r="A11472" t="s">
        <v>131</v>
      </c>
      <c r="B11472">
        <v>20250826</v>
      </c>
      <c r="C11472">
        <v>490114</v>
      </c>
      <c r="D11472" t="s">
        <v>6190</v>
      </c>
      <c r="E11472" t="s">
        <v>1186</v>
      </c>
      <c r="F11472">
        <v>183</v>
      </c>
      <c r="G11472">
        <v>24350157</v>
      </c>
    </row>
    <row r="11473" spans="1:7">
      <c r="A11473" t="s">
        <v>131</v>
      </c>
      <c r="B11473">
        <v>20250826</v>
      </c>
      <c r="C11473">
        <v>490114</v>
      </c>
      <c r="D11473" t="s">
        <v>6190</v>
      </c>
      <c r="E11473" t="s">
        <v>1582</v>
      </c>
      <c r="F11473">
        <v>183</v>
      </c>
      <c r="G11473">
        <v>-417534</v>
      </c>
    </row>
    <row r="11474" spans="1:7">
      <c r="A11474" t="s">
        <v>131</v>
      </c>
      <c r="B11474">
        <v>20250826</v>
      </c>
      <c r="C11474">
        <v>490114</v>
      </c>
      <c r="D11474" t="s">
        <v>6190</v>
      </c>
      <c r="E11474" t="s">
        <v>8333</v>
      </c>
      <c r="F11474">
        <v>0</v>
      </c>
      <c r="G11474">
        <v>-2081</v>
      </c>
    </row>
    <row r="11475" spans="1:7">
      <c r="A11475" t="s">
        <v>131</v>
      </c>
      <c r="B11475">
        <v>20250826</v>
      </c>
      <c r="C11475">
        <v>490114</v>
      </c>
      <c r="D11475" t="s">
        <v>6190</v>
      </c>
      <c r="E11475" t="s">
        <v>1583</v>
      </c>
      <c r="F11475">
        <v>3</v>
      </c>
      <c r="G11475">
        <v>-217919</v>
      </c>
    </row>
    <row r="11476" spans="1:7">
      <c r="A11476" t="s">
        <v>131</v>
      </c>
      <c r="B11476">
        <v>20250826</v>
      </c>
      <c r="C11476">
        <v>490114</v>
      </c>
      <c r="D11476" t="s">
        <v>6190</v>
      </c>
      <c r="E11476" t="s">
        <v>1207</v>
      </c>
      <c r="F11476">
        <v>0</v>
      </c>
      <c r="G11476">
        <v>-8274</v>
      </c>
    </row>
    <row r="11477" spans="1:7">
      <c r="A11477" t="s">
        <v>131</v>
      </c>
      <c r="B11477">
        <v>20250826</v>
      </c>
      <c r="C11477">
        <v>490114</v>
      </c>
      <c r="D11477" t="s">
        <v>6190</v>
      </c>
      <c r="E11477" t="s">
        <v>8358</v>
      </c>
      <c r="F11477">
        <v>0</v>
      </c>
      <c r="G11477">
        <v>-17692647</v>
      </c>
    </row>
    <row r="11478" spans="1:7">
      <c r="A11478" t="s">
        <v>131</v>
      </c>
      <c r="B11478">
        <v>20250827</v>
      </c>
      <c r="C11478">
        <v>490114</v>
      </c>
      <c r="D11478" t="s">
        <v>6190</v>
      </c>
      <c r="E11478" t="s">
        <v>1184</v>
      </c>
      <c r="F11478">
        <v>0</v>
      </c>
      <c r="G11478">
        <v>-339153</v>
      </c>
    </row>
    <row r="11479" spans="1:7">
      <c r="A11479" t="s">
        <v>131</v>
      </c>
      <c r="B11479">
        <v>20250827</v>
      </c>
      <c r="C11479">
        <v>490114</v>
      </c>
      <c r="D11479" t="s">
        <v>6190</v>
      </c>
      <c r="E11479" t="s">
        <v>1581</v>
      </c>
      <c r="F11479">
        <v>86</v>
      </c>
      <c r="G11479">
        <v>-22069172</v>
      </c>
    </row>
    <row r="11480" spans="1:7">
      <c r="A11480" t="s">
        <v>131</v>
      </c>
      <c r="B11480">
        <v>20250827</v>
      </c>
      <c r="C11480">
        <v>490114</v>
      </c>
      <c r="D11480" t="s">
        <v>6190</v>
      </c>
      <c r="E11480" t="s">
        <v>1085</v>
      </c>
      <c r="F11480">
        <v>0</v>
      </c>
      <c r="G11480">
        <v>-2340216</v>
      </c>
    </row>
    <row r="11481" spans="1:7">
      <c r="A11481" t="s">
        <v>131</v>
      </c>
      <c r="B11481">
        <v>20250827</v>
      </c>
      <c r="C11481">
        <v>490114</v>
      </c>
      <c r="D11481" t="s">
        <v>6190</v>
      </c>
      <c r="E11481" t="s">
        <v>1194</v>
      </c>
      <c r="F11481">
        <v>0</v>
      </c>
      <c r="G11481">
        <v>-57962161</v>
      </c>
    </row>
    <row r="11482" spans="1:7">
      <c r="A11482" t="s">
        <v>131</v>
      </c>
      <c r="B11482">
        <v>20250827</v>
      </c>
      <c r="C11482">
        <v>490114</v>
      </c>
      <c r="D11482" t="s">
        <v>6190</v>
      </c>
      <c r="E11482" t="s">
        <v>1181</v>
      </c>
      <c r="F11482">
        <v>58</v>
      </c>
      <c r="G11482">
        <v>8916155</v>
      </c>
    </row>
    <row r="11483" spans="1:7">
      <c r="A11483" t="s">
        <v>131</v>
      </c>
      <c r="B11483">
        <v>20250827</v>
      </c>
      <c r="C11483">
        <v>490114</v>
      </c>
      <c r="D11483" t="s">
        <v>6190</v>
      </c>
      <c r="E11483" t="s">
        <v>1084</v>
      </c>
      <c r="F11483">
        <v>66</v>
      </c>
      <c r="G11483">
        <v>12598137</v>
      </c>
    </row>
    <row r="11484" spans="1:7">
      <c r="A11484" t="s">
        <v>131</v>
      </c>
      <c r="B11484">
        <v>20250827</v>
      </c>
      <c r="C11484">
        <v>490114</v>
      </c>
      <c r="D11484" t="s">
        <v>6190</v>
      </c>
      <c r="E11484" t="s">
        <v>1035</v>
      </c>
      <c r="F11484">
        <v>678</v>
      </c>
      <c r="G11484">
        <v>11035614</v>
      </c>
    </row>
    <row r="11485" spans="1:7">
      <c r="A11485" t="s">
        <v>131</v>
      </c>
      <c r="B11485">
        <v>20250827</v>
      </c>
      <c r="C11485">
        <v>490114</v>
      </c>
      <c r="D11485" t="s">
        <v>6190</v>
      </c>
      <c r="E11485" t="s">
        <v>1066</v>
      </c>
      <c r="F11485">
        <v>114</v>
      </c>
      <c r="G11485">
        <v>10641061</v>
      </c>
    </row>
    <row r="11486" spans="1:7">
      <c r="A11486" t="s">
        <v>131</v>
      </c>
      <c r="B11486">
        <v>20250827</v>
      </c>
      <c r="C11486">
        <v>490114</v>
      </c>
      <c r="D11486" t="s">
        <v>6190</v>
      </c>
      <c r="E11486" t="s">
        <v>1064</v>
      </c>
      <c r="F11486">
        <v>0</v>
      </c>
      <c r="G11486">
        <v>-771297</v>
      </c>
    </row>
    <row r="11487" spans="1:7">
      <c r="A11487" t="s">
        <v>131</v>
      </c>
      <c r="B11487">
        <v>20250827</v>
      </c>
      <c r="C11487">
        <v>490114</v>
      </c>
      <c r="D11487" t="s">
        <v>6190</v>
      </c>
      <c r="E11487" t="s">
        <v>1092</v>
      </c>
      <c r="F11487">
        <v>0</v>
      </c>
      <c r="G11487">
        <v>-17321971</v>
      </c>
    </row>
    <row r="11488" spans="1:7">
      <c r="A11488" t="s">
        <v>131</v>
      </c>
      <c r="B11488">
        <v>20250827</v>
      </c>
      <c r="C11488">
        <v>490114</v>
      </c>
      <c r="D11488" t="s">
        <v>6190</v>
      </c>
      <c r="E11488" t="s">
        <v>9048</v>
      </c>
      <c r="F11488">
        <v>47</v>
      </c>
      <c r="G11488">
        <v>2188289</v>
      </c>
    </row>
    <row r="11489" spans="1:7">
      <c r="A11489" t="s">
        <v>131</v>
      </c>
      <c r="B11489">
        <v>20250827</v>
      </c>
      <c r="C11489">
        <v>490114</v>
      </c>
      <c r="D11489" t="s">
        <v>6190</v>
      </c>
      <c r="E11489" t="s">
        <v>8342</v>
      </c>
      <c r="F11489">
        <v>114</v>
      </c>
      <c r="G11489">
        <v>49653578</v>
      </c>
    </row>
    <row r="11490" spans="1:7">
      <c r="A11490" t="s">
        <v>131</v>
      </c>
      <c r="B11490">
        <v>20250827</v>
      </c>
      <c r="C11490">
        <v>490114</v>
      </c>
      <c r="D11490" t="s">
        <v>6190</v>
      </c>
      <c r="E11490" t="s">
        <v>1124</v>
      </c>
      <c r="F11490">
        <v>15</v>
      </c>
      <c r="G11490">
        <v>-142473</v>
      </c>
    </row>
    <row r="11491" spans="1:7">
      <c r="A11491" t="s">
        <v>131</v>
      </c>
      <c r="B11491">
        <v>20250827</v>
      </c>
      <c r="C11491">
        <v>490114</v>
      </c>
      <c r="D11491" t="s">
        <v>6190</v>
      </c>
      <c r="E11491" t="s">
        <v>1186</v>
      </c>
      <c r="F11491">
        <v>184</v>
      </c>
      <c r="G11491">
        <v>24350341</v>
      </c>
    </row>
    <row r="11492" spans="1:7">
      <c r="A11492" t="s">
        <v>131</v>
      </c>
      <c r="B11492">
        <v>20250827</v>
      </c>
      <c r="C11492">
        <v>490114</v>
      </c>
      <c r="D11492" t="s">
        <v>6190</v>
      </c>
      <c r="E11492" t="s">
        <v>1582</v>
      </c>
      <c r="F11492">
        <v>184</v>
      </c>
      <c r="G11492">
        <v>-417350</v>
      </c>
    </row>
    <row r="11493" spans="1:7">
      <c r="A11493" t="s">
        <v>131</v>
      </c>
      <c r="B11493">
        <v>20250827</v>
      </c>
      <c r="C11493">
        <v>490114</v>
      </c>
      <c r="D11493" t="s">
        <v>6190</v>
      </c>
      <c r="E11493" t="s">
        <v>8333</v>
      </c>
      <c r="F11493">
        <v>0</v>
      </c>
      <c r="G11493">
        <v>-2081</v>
      </c>
    </row>
    <row r="11494" spans="1:7">
      <c r="A11494" t="s">
        <v>131</v>
      </c>
      <c r="B11494">
        <v>20250827</v>
      </c>
      <c r="C11494">
        <v>490114</v>
      </c>
      <c r="D11494" t="s">
        <v>6190</v>
      </c>
      <c r="E11494" t="s">
        <v>1583</v>
      </c>
      <c r="F11494">
        <v>3</v>
      </c>
      <c r="G11494">
        <v>-217916</v>
      </c>
    </row>
    <row r="11495" spans="1:7">
      <c r="A11495" t="s">
        <v>131</v>
      </c>
      <c r="B11495">
        <v>20250827</v>
      </c>
      <c r="C11495">
        <v>490114</v>
      </c>
      <c r="D11495" t="s">
        <v>6190</v>
      </c>
      <c r="E11495" t="s">
        <v>1207</v>
      </c>
      <c r="F11495">
        <v>0</v>
      </c>
      <c r="G11495">
        <v>-8274</v>
      </c>
    </row>
    <row r="11496" spans="1:7">
      <c r="A11496" t="s">
        <v>131</v>
      </c>
      <c r="B11496">
        <v>20250827</v>
      </c>
      <c r="C11496">
        <v>490114</v>
      </c>
      <c r="D11496" t="s">
        <v>6190</v>
      </c>
      <c r="E11496" t="s">
        <v>8358</v>
      </c>
      <c r="F11496">
        <v>0</v>
      </c>
      <c r="G11496">
        <v>-17692647</v>
      </c>
    </row>
    <row r="11497" spans="1:7">
      <c r="A11497" t="s">
        <v>131</v>
      </c>
      <c r="B11497">
        <v>20250828</v>
      </c>
      <c r="C11497">
        <v>490114</v>
      </c>
      <c r="D11497" t="s">
        <v>6190</v>
      </c>
      <c r="E11497" t="s">
        <v>1184</v>
      </c>
      <c r="F11497">
        <v>0</v>
      </c>
      <c r="G11497">
        <v>-339153</v>
      </c>
    </row>
    <row r="11498" spans="1:7">
      <c r="A11498" t="s">
        <v>131</v>
      </c>
      <c r="B11498">
        <v>20250828</v>
      </c>
      <c r="C11498">
        <v>490114</v>
      </c>
      <c r="D11498" t="s">
        <v>6190</v>
      </c>
      <c r="E11498" t="s">
        <v>1581</v>
      </c>
      <c r="F11498">
        <v>87</v>
      </c>
      <c r="G11498">
        <v>-22069085</v>
      </c>
    </row>
    <row r="11499" spans="1:7">
      <c r="A11499" t="s">
        <v>131</v>
      </c>
      <c r="B11499">
        <v>20250828</v>
      </c>
      <c r="C11499">
        <v>490114</v>
      </c>
      <c r="D11499" t="s">
        <v>6190</v>
      </c>
      <c r="E11499" t="s">
        <v>1085</v>
      </c>
      <c r="F11499">
        <v>0</v>
      </c>
      <c r="G11499">
        <v>-2340216</v>
      </c>
    </row>
    <row r="11500" spans="1:7">
      <c r="A11500" t="s">
        <v>131</v>
      </c>
      <c r="B11500">
        <v>20250828</v>
      </c>
      <c r="C11500">
        <v>490114</v>
      </c>
      <c r="D11500" t="s">
        <v>6190</v>
      </c>
      <c r="E11500" t="s">
        <v>1194</v>
      </c>
      <c r="F11500">
        <v>0</v>
      </c>
      <c r="G11500">
        <v>-57962161</v>
      </c>
    </row>
    <row r="11501" spans="1:7">
      <c r="A11501" t="s">
        <v>131</v>
      </c>
      <c r="B11501">
        <v>20250828</v>
      </c>
      <c r="C11501">
        <v>490114</v>
      </c>
      <c r="D11501" t="s">
        <v>6190</v>
      </c>
      <c r="E11501" t="s">
        <v>1181</v>
      </c>
      <c r="F11501">
        <v>59</v>
      </c>
      <c r="G11501">
        <v>8916214</v>
      </c>
    </row>
    <row r="11502" spans="1:7">
      <c r="A11502" t="s">
        <v>131</v>
      </c>
      <c r="B11502">
        <v>20250828</v>
      </c>
      <c r="C11502">
        <v>490114</v>
      </c>
      <c r="D11502" t="s">
        <v>6190</v>
      </c>
      <c r="E11502" t="s">
        <v>1084</v>
      </c>
      <c r="F11502">
        <v>67</v>
      </c>
      <c r="G11502">
        <v>12598204</v>
      </c>
    </row>
    <row r="11503" spans="1:7">
      <c r="A11503" t="s">
        <v>131</v>
      </c>
      <c r="B11503">
        <v>20250828</v>
      </c>
      <c r="C11503">
        <v>490114</v>
      </c>
      <c r="D11503" t="s">
        <v>6190</v>
      </c>
      <c r="E11503" t="s">
        <v>1035</v>
      </c>
      <c r="F11503">
        <v>683</v>
      </c>
      <c r="G11503">
        <v>11036297</v>
      </c>
    </row>
    <row r="11504" spans="1:7">
      <c r="A11504" t="s">
        <v>131</v>
      </c>
      <c r="B11504">
        <v>20250828</v>
      </c>
      <c r="C11504">
        <v>490114</v>
      </c>
      <c r="D11504" t="s">
        <v>6190</v>
      </c>
      <c r="E11504" t="s">
        <v>1066</v>
      </c>
      <c r="F11504">
        <v>115</v>
      </c>
      <c r="G11504">
        <v>10641176</v>
      </c>
    </row>
    <row r="11505" spans="1:7">
      <c r="A11505" t="s">
        <v>131</v>
      </c>
      <c r="B11505">
        <v>20250828</v>
      </c>
      <c r="C11505">
        <v>490114</v>
      </c>
      <c r="D11505" t="s">
        <v>6190</v>
      </c>
      <c r="E11505" t="s">
        <v>1064</v>
      </c>
      <c r="F11505">
        <v>0</v>
      </c>
      <c r="G11505">
        <v>-771297</v>
      </c>
    </row>
    <row r="11506" spans="1:7">
      <c r="A11506" t="s">
        <v>131</v>
      </c>
      <c r="B11506">
        <v>20250828</v>
      </c>
      <c r="C11506">
        <v>490114</v>
      </c>
      <c r="D11506" t="s">
        <v>6190</v>
      </c>
      <c r="E11506" t="s">
        <v>1092</v>
      </c>
      <c r="F11506">
        <v>0</v>
      </c>
      <c r="G11506">
        <v>-17321971</v>
      </c>
    </row>
    <row r="11507" spans="1:7">
      <c r="A11507" t="s">
        <v>131</v>
      </c>
      <c r="B11507">
        <v>20250828</v>
      </c>
      <c r="C11507">
        <v>490114</v>
      </c>
      <c r="D11507" t="s">
        <v>6190</v>
      </c>
      <c r="E11507" t="s">
        <v>9048</v>
      </c>
      <c r="F11507">
        <v>47</v>
      </c>
      <c r="G11507">
        <v>2188336</v>
      </c>
    </row>
    <row r="11508" spans="1:7">
      <c r="A11508" t="s">
        <v>131</v>
      </c>
      <c r="B11508">
        <v>20250828</v>
      </c>
      <c r="C11508">
        <v>490114</v>
      </c>
      <c r="D11508" t="s">
        <v>6190</v>
      </c>
      <c r="E11508" t="s">
        <v>8342</v>
      </c>
      <c r="F11508">
        <v>115</v>
      </c>
      <c r="G11508">
        <v>49653693</v>
      </c>
    </row>
    <row r="11509" spans="1:7">
      <c r="A11509" t="s">
        <v>131</v>
      </c>
      <c r="B11509">
        <v>20250828</v>
      </c>
      <c r="C11509">
        <v>490114</v>
      </c>
      <c r="D11509" t="s">
        <v>6190</v>
      </c>
      <c r="E11509" t="s">
        <v>1124</v>
      </c>
      <c r="F11509">
        <v>15</v>
      </c>
      <c r="G11509">
        <v>-142458</v>
      </c>
    </row>
    <row r="11510" spans="1:7">
      <c r="A11510" t="s">
        <v>131</v>
      </c>
      <c r="B11510">
        <v>20250828</v>
      </c>
      <c r="C11510">
        <v>490114</v>
      </c>
      <c r="D11510" t="s">
        <v>6190</v>
      </c>
      <c r="E11510" t="s">
        <v>1186</v>
      </c>
      <c r="F11510">
        <v>186</v>
      </c>
      <c r="G11510">
        <v>24350527</v>
      </c>
    </row>
    <row r="11511" spans="1:7">
      <c r="A11511" t="s">
        <v>131</v>
      </c>
      <c r="B11511">
        <v>20250828</v>
      </c>
      <c r="C11511">
        <v>490114</v>
      </c>
      <c r="D11511" t="s">
        <v>6190</v>
      </c>
      <c r="E11511" t="s">
        <v>1582</v>
      </c>
      <c r="F11511">
        <v>186</v>
      </c>
      <c r="G11511">
        <v>-417164</v>
      </c>
    </row>
    <row r="11512" spans="1:7">
      <c r="A11512" t="s">
        <v>131</v>
      </c>
      <c r="B11512">
        <v>20250828</v>
      </c>
      <c r="C11512">
        <v>490114</v>
      </c>
      <c r="D11512" t="s">
        <v>6190</v>
      </c>
      <c r="E11512" t="s">
        <v>8333</v>
      </c>
      <c r="F11512">
        <v>0</v>
      </c>
      <c r="G11512">
        <v>-2081</v>
      </c>
    </row>
    <row r="11513" spans="1:7">
      <c r="A11513" t="s">
        <v>131</v>
      </c>
      <c r="B11513">
        <v>20250828</v>
      </c>
      <c r="C11513">
        <v>490114</v>
      </c>
      <c r="D11513" t="s">
        <v>6190</v>
      </c>
      <c r="E11513" t="s">
        <v>1583</v>
      </c>
      <c r="F11513">
        <v>3</v>
      </c>
      <c r="G11513">
        <v>-217913</v>
      </c>
    </row>
    <row r="11514" spans="1:7">
      <c r="A11514" t="s">
        <v>131</v>
      </c>
      <c r="B11514">
        <v>20250828</v>
      </c>
      <c r="C11514">
        <v>490114</v>
      </c>
      <c r="D11514" t="s">
        <v>6190</v>
      </c>
      <c r="E11514" t="s">
        <v>1207</v>
      </c>
      <c r="F11514">
        <v>0</v>
      </c>
      <c r="G11514">
        <v>-8274</v>
      </c>
    </row>
    <row r="11515" spans="1:7">
      <c r="A11515" t="s">
        <v>131</v>
      </c>
      <c r="B11515">
        <v>20250828</v>
      </c>
      <c r="C11515">
        <v>490114</v>
      </c>
      <c r="D11515" t="s">
        <v>6190</v>
      </c>
      <c r="E11515" t="s">
        <v>8358</v>
      </c>
      <c r="F11515">
        <v>0</v>
      </c>
      <c r="G11515">
        <v>-17692647</v>
      </c>
    </row>
    <row r="11516" spans="1:7">
      <c r="A11516" t="s">
        <v>131</v>
      </c>
      <c r="B11516">
        <v>20250829</v>
      </c>
      <c r="C11516">
        <v>490114</v>
      </c>
      <c r="D11516" t="s">
        <v>6190</v>
      </c>
      <c r="E11516" t="s">
        <v>1184</v>
      </c>
      <c r="F11516">
        <v>0</v>
      </c>
      <c r="G11516">
        <v>-339153</v>
      </c>
    </row>
    <row r="11517" spans="1:7">
      <c r="A11517" t="s">
        <v>131</v>
      </c>
      <c r="B11517">
        <v>20250829</v>
      </c>
      <c r="C11517">
        <v>490114</v>
      </c>
      <c r="D11517" t="s">
        <v>6190</v>
      </c>
      <c r="E11517" t="s">
        <v>1581</v>
      </c>
      <c r="F11517">
        <v>86</v>
      </c>
      <c r="G11517">
        <v>-22068999</v>
      </c>
    </row>
    <row r="11518" spans="1:7">
      <c r="A11518" t="s">
        <v>131</v>
      </c>
      <c r="B11518">
        <v>20250829</v>
      </c>
      <c r="C11518">
        <v>490114</v>
      </c>
      <c r="D11518" t="s">
        <v>6190</v>
      </c>
      <c r="E11518" t="s">
        <v>1085</v>
      </c>
      <c r="F11518">
        <v>0</v>
      </c>
      <c r="G11518">
        <v>-2340216</v>
      </c>
    </row>
    <row r="11519" spans="1:7">
      <c r="A11519" t="s">
        <v>131</v>
      </c>
      <c r="B11519">
        <v>20250829</v>
      </c>
      <c r="C11519">
        <v>490114</v>
      </c>
      <c r="D11519" t="s">
        <v>6190</v>
      </c>
      <c r="E11519" t="s">
        <v>1194</v>
      </c>
      <c r="F11519">
        <v>0</v>
      </c>
      <c r="G11519">
        <v>-57962161</v>
      </c>
    </row>
    <row r="11520" spans="1:7">
      <c r="A11520" t="s">
        <v>131</v>
      </c>
      <c r="B11520">
        <v>20250829</v>
      </c>
      <c r="C11520">
        <v>490114</v>
      </c>
      <c r="D11520" t="s">
        <v>6190</v>
      </c>
      <c r="E11520" t="s">
        <v>1181</v>
      </c>
      <c r="F11520">
        <v>58</v>
      </c>
      <c r="G11520">
        <v>8916272</v>
      </c>
    </row>
    <row r="11521" spans="1:7">
      <c r="A11521" t="s">
        <v>131</v>
      </c>
      <c r="B11521">
        <v>20250829</v>
      </c>
      <c r="C11521">
        <v>490114</v>
      </c>
      <c r="D11521" t="s">
        <v>6190</v>
      </c>
      <c r="E11521" t="s">
        <v>1084</v>
      </c>
      <c r="F11521">
        <v>66</v>
      </c>
      <c r="G11521">
        <v>12598270</v>
      </c>
    </row>
    <row r="11522" spans="1:7">
      <c r="A11522" t="s">
        <v>131</v>
      </c>
      <c r="B11522">
        <v>20250829</v>
      </c>
      <c r="C11522">
        <v>490114</v>
      </c>
      <c r="D11522" t="s">
        <v>6190</v>
      </c>
      <c r="E11522" t="s">
        <v>1035</v>
      </c>
      <c r="F11522">
        <v>678</v>
      </c>
      <c r="G11522">
        <v>11036975</v>
      </c>
    </row>
    <row r="11523" spans="1:7">
      <c r="A11523" t="s">
        <v>131</v>
      </c>
      <c r="B11523">
        <v>20250829</v>
      </c>
      <c r="C11523">
        <v>490114</v>
      </c>
      <c r="D11523" t="s">
        <v>6190</v>
      </c>
      <c r="E11523" t="s">
        <v>1066</v>
      </c>
      <c r="F11523">
        <v>114</v>
      </c>
      <c r="G11523">
        <v>10641290</v>
      </c>
    </row>
    <row r="11524" spans="1:7">
      <c r="A11524" t="s">
        <v>131</v>
      </c>
      <c r="B11524">
        <v>20250829</v>
      </c>
      <c r="C11524">
        <v>490114</v>
      </c>
      <c r="D11524" t="s">
        <v>6190</v>
      </c>
      <c r="E11524" t="s">
        <v>1064</v>
      </c>
      <c r="F11524">
        <v>0</v>
      </c>
      <c r="G11524">
        <v>-771297</v>
      </c>
    </row>
    <row r="11525" spans="1:7">
      <c r="A11525" t="s">
        <v>131</v>
      </c>
      <c r="B11525">
        <v>20250829</v>
      </c>
      <c r="C11525">
        <v>490114</v>
      </c>
      <c r="D11525" t="s">
        <v>6190</v>
      </c>
      <c r="E11525" t="s">
        <v>1092</v>
      </c>
      <c r="F11525">
        <v>0</v>
      </c>
      <c r="G11525">
        <v>-17321971</v>
      </c>
    </row>
    <row r="11526" spans="1:7">
      <c r="A11526" t="s">
        <v>131</v>
      </c>
      <c r="B11526">
        <v>20250829</v>
      </c>
      <c r="C11526">
        <v>490114</v>
      </c>
      <c r="D11526" t="s">
        <v>6190</v>
      </c>
      <c r="E11526" t="s">
        <v>9048</v>
      </c>
      <c r="F11526">
        <v>47</v>
      </c>
      <c r="G11526">
        <v>2188383</v>
      </c>
    </row>
    <row r="11527" spans="1:7">
      <c r="A11527" t="s">
        <v>131</v>
      </c>
      <c r="B11527">
        <v>20250829</v>
      </c>
      <c r="C11527">
        <v>490114</v>
      </c>
      <c r="D11527" t="s">
        <v>6190</v>
      </c>
      <c r="E11527" t="s">
        <v>8342</v>
      </c>
      <c r="F11527">
        <v>114</v>
      </c>
      <c r="G11527">
        <v>49653807</v>
      </c>
    </row>
    <row r="11528" spans="1:7">
      <c r="A11528" t="s">
        <v>131</v>
      </c>
      <c r="B11528">
        <v>20250829</v>
      </c>
      <c r="C11528">
        <v>490114</v>
      </c>
      <c r="D11528" t="s">
        <v>6190</v>
      </c>
      <c r="E11528" t="s">
        <v>1124</v>
      </c>
      <c r="F11528">
        <v>15</v>
      </c>
      <c r="G11528">
        <v>-142443</v>
      </c>
    </row>
    <row r="11529" spans="1:7">
      <c r="A11529" t="s">
        <v>131</v>
      </c>
      <c r="B11529">
        <v>20250829</v>
      </c>
      <c r="C11529">
        <v>490114</v>
      </c>
      <c r="D11529" t="s">
        <v>6190</v>
      </c>
      <c r="E11529" t="s">
        <v>1186</v>
      </c>
      <c r="F11529">
        <v>184</v>
      </c>
      <c r="G11529">
        <v>24350711</v>
      </c>
    </row>
    <row r="11530" spans="1:7">
      <c r="A11530" t="s">
        <v>131</v>
      </c>
      <c r="B11530">
        <v>20250829</v>
      </c>
      <c r="C11530">
        <v>490114</v>
      </c>
      <c r="D11530" t="s">
        <v>6190</v>
      </c>
      <c r="E11530" t="s">
        <v>1582</v>
      </c>
      <c r="F11530">
        <v>184</v>
      </c>
      <c r="G11530">
        <v>-416980</v>
      </c>
    </row>
    <row r="11531" spans="1:7">
      <c r="A11531" t="s">
        <v>131</v>
      </c>
      <c r="B11531">
        <v>20250829</v>
      </c>
      <c r="C11531">
        <v>490114</v>
      </c>
      <c r="D11531" t="s">
        <v>6190</v>
      </c>
      <c r="E11531" t="s">
        <v>8333</v>
      </c>
      <c r="F11531">
        <v>0</v>
      </c>
      <c r="G11531">
        <v>-2081</v>
      </c>
    </row>
    <row r="11532" spans="1:7">
      <c r="A11532" t="s">
        <v>131</v>
      </c>
      <c r="B11532">
        <v>20250829</v>
      </c>
      <c r="C11532">
        <v>490114</v>
      </c>
      <c r="D11532" t="s">
        <v>6190</v>
      </c>
      <c r="E11532" t="s">
        <v>1583</v>
      </c>
      <c r="F11532">
        <v>3</v>
      </c>
      <c r="G11532">
        <v>-217910</v>
      </c>
    </row>
    <row r="11533" spans="1:7">
      <c r="A11533" t="s">
        <v>131</v>
      </c>
      <c r="B11533">
        <v>20250829</v>
      </c>
      <c r="C11533">
        <v>490114</v>
      </c>
      <c r="D11533" t="s">
        <v>6190</v>
      </c>
      <c r="E11533" t="s">
        <v>1207</v>
      </c>
      <c r="F11533">
        <v>0</v>
      </c>
      <c r="G11533">
        <v>-8274</v>
      </c>
    </row>
    <row r="11534" spans="1:7">
      <c r="A11534" t="s">
        <v>131</v>
      </c>
      <c r="B11534">
        <v>20250829</v>
      </c>
      <c r="C11534">
        <v>490114</v>
      </c>
      <c r="D11534" t="s">
        <v>6190</v>
      </c>
      <c r="E11534" t="s">
        <v>8358</v>
      </c>
      <c r="F11534">
        <v>0</v>
      </c>
      <c r="G11534">
        <v>-17692647</v>
      </c>
    </row>
    <row r="11535" spans="1:7">
      <c r="A11535" t="s">
        <v>131</v>
      </c>
      <c r="B11535">
        <v>20250830</v>
      </c>
      <c r="C11535">
        <v>490114</v>
      </c>
      <c r="D11535" t="s">
        <v>6190</v>
      </c>
      <c r="E11535" t="s">
        <v>1184</v>
      </c>
      <c r="F11535">
        <v>0</v>
      </c>
      <c r="G11535">
        <v>-339153</v>
      </c>
    </row>
    <row r="11536" spans="1:7">
      <c r="A11536" t="s">
        <v>131</v>
      </c>
      <c r="B11536">
        <v>20250830</v>
      </c>
      <c r="C11536">
        <v>490114</v>
      </c>
      <c r="D11536" t="s">
        <v>6190</v>
      </c>
      <c r="E11536" t="s">
        <v>1581</v>
      </c>
      <c r="F11536">
        <v>86</v>
      </c>
      <c r="G11536">
        <v>-22068913</v>
      </c>
    </row>
    <row r="11537" spans="1:7">
      <c r="A11537" t="s">
        <v>131</v>
      </c>
      <c r="B11537">
        <v>20250830</v>
      </c>
      <c r="C11537">
        <v>490114</v>
      </c>
      <c r="D11537" t="s">
        <v>6190</v>
      </c>
      <c r="E11537" t="s">
        <v>1085</v>
      </c>
      <c r="F11537">
        <v>0</v>
      </c>
      <c r="G11537">
        <v>-2340216</v>
      </c>
    </row>
    <row r="11538" spans="1:7">
      <c r="A11538" t="s">
        <v>131</v>
      </c>
      <c r="B11538">
        <v>20250830</v>
      </c>
      <c r="C11538">
        <v>490114</v>
      </c>
      <c r="D11538" t="s">
        <v>6190</v>
      </c>
      <c r="E11538" t="s">
        <v>1194</v>
      </c>
      <c r="F11538">
        <v>0</v>
      </c>
      <c r="G11538">
        <v>-57962161</v>
      </c>
    </row>
    <row r="11539" spans="1:7">
      <c r="A11539" t="s">
        <v>131</v>
      </c>
      <c r="B11539">
        <v>20250830</v>
      </c>
      <c r="C11539">
        <v>490114</v>
      </c>
      <c r="D11539" t="s">
        <v>6190</v>
      </c>
      <c r="E11539" t="s">
        <v>1181</v>
      </c>
      <c r="F11539">
        <v>58</v>
      </c>
      <c r="G11539">
        <v>8916330</v>
      </c>
    </row>
    <row r="11540" spans="1:7">
      <c r="A11540" t="s">
        <v>131</v>
      </c>
      <c r="B11540">
        <v>20250830</v>
      </c>
      <c r="C11540">
        <v>490114</v>
      </c>
      <c r="D11540" t="s">
        <v>6190</v>
      </c>
      <c r="E11540" t="s">
        <v>1084</v>
      </c>
      <c r="F11540">
        <v>66</v>
      </c>
      <c r="G11540">
        <v>12598336</v>
      </c>
    </row>
    <row r="11541" spans="1:7">
      <c r="A11541" t="s">
        <v>131</v>
      </c>
      <c r="B11541">
        <v>20250830</v>
      </c>
      <c r="C11541">
        <v>490114</v>
      </c>
      <c r="D11541" t="s">
        <v>6190</v>
      </c>
      <c r="E11541" t="s">
        <v>1035</v>
      </c>
      <c r="F11541">
        <v>678</v>
      </c>
      <c r="G11541">
        <v>11037653</v>
      </c>
    </row>
    <row r="11542" spans="1:7">
      <c r="A11542" t="s">
        <v>131</v>
      </c>
      <c r="B11542">
        <v>20250830</v>
      </c>
      <c r="C11542">
        <v>490114</v>
      </c>
      <c r="D11542" t="s">
        <v>6190</v>
      </c>
      <c r="E11542" t="s">
        <v>1066</v>
      </c>
      <c r="F11542">
        <v>114</v>
      </c>
      <c r="G11542">
        <v>10641404</v>
      </c>
    </row>
    <row r="11543" spans="1:7">
      <c r="A11543" t="s">
        <v>131</v>
      </c>
      <c r="B11543">
        <v>20250830</v>
      </c>
      <c r="C11543">
        <v>490114</v>
      </c>
      <c r="D11543" t="s">
        <v>6190</v>
      </c>
      <c r="E11543" t="s">
        <v>1064</v>
      </c>
      <c r="F11543">
        <v>0</v>
      </c>
      <c r="G11543">
        <v>-771297</v>
      </c>
    </row>
    <row r="11544" spans="1:7">
      <c r="A11544" t="s">
        <v>131</v>
      </c>
      <c r="B11544">
        <v>20250830</v>
      </c>
      <c r="C11544">
        <v>490114</v>
      </c>
      <c r="D11544" t="s">
        <v>6190</v>
      </c>
      <c r="E11544" t="s">
        <v>1092</v>
      </c>
      <c r="F11544">
        <v>0</v>
      </c>
      <c r="G11544">
        <v>-17321971</v>
      </c>
    </row>
    <row r="11545" spans="1:7">
      <c r="A11545" t="s">
        <v>131</v>
      </c>
      <c r="B11545">
        <v>20250830</v>
      </c>
      <c r="C11545">
        <v>490114</v>
      </c>
      <c r="D11545" t="s">
        <v>6190</v>
      </c>
      <c r="E11545" t="s">
        <v>9048</v>
      </c>
      <c r="F11545">
        <v>47</v>
      </c>
      <c r="G11545">
        <v>2188430</v>
      </c>
    </row>
    <row r="11546" spans="1:7">
      <c r="A11546" t="s">
        <v>131</v>
      </c>
      <c r="B11546">
        <v>20250830</v>
      </c>
      <c r="C11546">
        <v>490114</v>
      </c>
      <c r="D11546" t="s">
        <v>6190</v>
      </c>
      <c r="E11546" t="s">
        <v>8342</v>
      </c>
      <c r="F11546">
        <v>114</v>
      </c>
      <c r="G11546">
        <v>49653921</v>
      </c>
    </row>
    <row r="11547" spans="1:7">
      <c r="A11547" t="s">
        <v>131</v>
      </c>
      <c r="B11547">
        <v>20250830</v>
      </c>
      <c r="C11547">
        <v>490114</v>
      </c>
      <c r="D11547" t="s">
        <v>6190</v>
      </c>
      <c r="E11547" t="s">
        <v>1124</v>
      </c>
      <c r="F11547">
        <v>15</v>
      </c>
      <c r="G11547">
        <v>-142428</v>
      </c>
    </row>
    <row r="11548" spans="1:7">
      <c r="A11548" t="s">
        <v>131</v>
      </c>
      <c r="B11548">
        <v>20250830</v>
      </c>
      <c r="C11548">
        <v>490114</v>
      </c>
      <c r="D11548" t="s">
        <v>6190</v>
      </c>
      <c r="E11548" t="s">
        <v>1186</v>
      </c>
      <c r="F11548">
        <v>184</v>
      </c>
      <c r="G11548">
        <v>24350895</v>
      </c>
    </row>
    <row r="11549" spans="1:7">
      <c r="A11549" t="s">
        <v>131</v>
      </c>
      <c r="B11549">
        <v>20250830</v>
      </c>
      <c r="C11549">
        <v>490114</v>
      </c>
      <c r="D11549" t="s">
        <v>6190</v>
      </c>
      <c r="E11549" t="s">
        <v>1582</v>
      </c>
      <c r="F11549">
        <v>184</v>
      </c>
      <c r="G11549">
        <v>-416796</v>
      </c>
    </row>
    <row r="11550" spans="1:7">
      <c r="A11550" t="s">
        <v>131</v>
      </c>
      <c r="B11550">
        <v>20250830</v>
      </c>
      <c r="C11550">
        <v>490114</v>
      </c>
      <c r="D11550" t="s">
        <v>6190</v>
      </c>
      <c r="E11550" t="s">
        <v>8333</v>
      </c>
      <c r="F11550">
        <v>0</v>
      </c>
      <c r="G11550">
        <v>-2081</v>
      </c>
    </row>
    <row r="11551" spans="1:7">
      <c r="A11551" t="s">
        <v>131</v>
      </c>
      <c r="B11551">
        <v>20250830</v>
      </c>
      <c r="C11551">
        <v>490114</v>
      </c>
      <c r="D11551" t="s">
        <v>6190</v>
      </c>
      <c r="E11551" t="s">
        <v>1583</v>
      </c>
      <c r="F11551">
        <v>3</v>
      </c>
      <c r="G11551">
        <v>-217907</v>
      </c>
    </row>
    <row r="11552" spans="1:7">
      <c r="A11552" t="s">
        <v>131</v>
      </c>
      <c r="B11552">
        <v>20250830</v>
      </c>
      <c r="C11552">
        <v>490114</v>
      </c>
      <c r="D11552" t="s">
        <v>6190</v>
      </c>
      <c r="E11552" t="s">
        <v>1207</v>
      </c>
      <c r="F11552">
        <v>0</v>
      </c>
      <c r="G11552">
        <v>-8274</v>
      </c>
    </row>
    <row r="11553" spans="1:7">
      <c r="A11553" t="s">
        <v>131</v>
      </c>
      <c r="B11553">
        <v>20250830</v>
      </c>
      <c r="C11553">
        <v>490114</v>
      </c>
      <c r="D11553" t="s">
        <v>6190</v>
      </c>
      <c r="E11553" t="s">
        <v>8358</v>
      </c>
      <c r="F11553">
        <v>0</v>
      </c>
      <c r="G11553">
        <v>-17692647</v>
      </c>
    </row>
    <row r="11554" spans="1:7">
      <c r="A11554" t="s">
        <v>131</v>
      </c>
      <c r="B11554">
        <v>20250831</v>
      </c>
      <c r="C11554">
        <v>490114</v>
      </c>
      <c r="D11554" t="s">
        <v>6190</v>
      </c>
      <c r="E11554" t="s">
        <v>1184</v>
      </c>
      <c r="F11554">
        <v>0</v>
      </c>
      <c r="G11554">
        <v>-339153</v>
      </c>
    </row>
    <row r="11555" spans="1:7">
      <c r="A11555" t="s">
        <v>131</v>
      </c>
      <c r="B11555">
        <v>20250831</v>
      </c>
      <c r="C11555">
        <v>490114</v>
      </c>
      <c r="D11555" t="s">
        <v>6190</v>
      </c>
      <c r="E11555" t="s">
        <v>1581</v>
      </c>
      <c r="F11555">
        <v>86</v>
      </c>
      <c r="G11555">
        <v>-22068827</v>
      </c>
    </row>
    <row r="11556" spans="1:7">
      <c r="A11556" t="s">
        <v>131</v>
      </c>
      <c r="B11556">
        <v>20250831</v>
      </c>
      <c r="C11556">
        <v>490114</v>
      </c>
      <c r="D11556" t="s">
        <v>6190</v>
      </c>
      <c r="E11556" t="s">
        <v>1085</v>
      </c>
      <c r="F11556">
        <v>0</v>
      </c>
      <c r="G11556">
        <v>-2340216</v>
      </c>
    </row>
    <row r="11557" spans="1:7">
      <c r="A11557" t="s">
        <v>131</v>
      </c>
      <c r="B11557">
        <v>20250831</v>
      </c>
      <c r="C11557">
        <v>490114</v>
      </c>
      <c r="D11557" t="s">
        <v>6190</v>
      </c>
      <c r="E11557" t="s">
        <v>1194</v>
      </c>
      <c r="F11557">
        <v>0</v>
      </c>
      <c r="G11557">
        <v>-57962161</v>
      </c>
    </row>
    <row r="11558" spans="1:7">
      <c r="A11558" t="s">
        <v>131</v>
      </c>
      <c r="B11558">
        <v>20250831</v>
      </c>
      <c r="C11558">
        <v>490114</v>
      </c>
      <c r="D11558" t="s">
        <v>6190</v>
      </c>
      <c r="E11558" t="s">
        <v>1181</v>
      </c>
      <c r="F11558">
        <v>58</v>
      </c>
      <c r="G11558">
        <v>8916388</v>
      </c>
    </row>
    <row r="11559" spans="1:7">
      <c r="A11559" t="s">
        <v>131</v>
      </c>
      <c r="B11559">
        <v>20250831</v>
      </c>
      <c r="C11559">
        <v>490114</v>
      </c>
      <c r="D11559" t="s">
        <v>6190</v>
      </c>
      <c r="E11559" t="s">
        <v>1084</v>
      </c>
      <c r="F11559">
        <v>66</v>
      </c>
      <c r="G11559">
        <v>12598402</v>
      </c>
    </row>
    <row r="11560" spans="1:7">
      <c r="A11560" t="s">
        <v>131</v>
      </c>
      <c r="B11560">
        <v>20250831</v>
      </c>
      <c r="C11560">
        <v>490114</v>
      </c>
      <c r="D11560" t="s">
        <v>6190</v>
      </c>
      <c r="E11560" t="s">
        <v>1035</v>
      </c>
      <c r="F11560">
        <v>678</v>
      </c>
      <c r="G11560">
        <v>11038331</v>
      </c>
    </row>
    <row r="11561" spans="1:7">
      <c r="A11561" t="s">
        <v>131</v>
      </c>
      <c r="B11561">
        <v>20250831</v>
      </c>
      <c r="C11561">
        <v>490114</v>
      </c>
      <c r="D11561" t="s">
        <v>6190</v>
      </c>
      <c r="E11561" t="s">
        <v>1066</v>
      </c>
      <c r="F11561">
        <v>114</v>
      </c>
      <c r="G11561">
        <v>10641518</v>
      </c>
    </row>
    <row r="11562" spans="1:7">
      <c r="A11562" t="s">
        <v>131</v>
      </c>
      <c r="B11562">
        <v>20250831</v>
      </c>
      <c r="C11562">
        <v>490114</v>
      </c>
      <c r="D11562" t="s">
        <v>6190</v>
      </c>
      <c r="E11562" t="s">
        <v>1064</v>
      </c>
      <c r="F11562">
        <v>0</v>
      </c>
      <c r="G11562">
        <v>-771297</v>
      </c>
    </row>
    <row r="11563" spans="1:7">
      <c r="A11563" t="s">
        <v>131</v>
      </c>
      <c r="B11563">
        <v>20250831</v>
      </c>
      <c r="C11563">
        <v>490114</v>
      </c>
      <c r="D11563" t="s">
        <v>6190</v>
      </c>
      <c r="E11563" t="s">
        <v>1092</v>
      </c>
      <c r="F11563">
        <v>0</v>
      </c>
      <c r="G11563">
        <v>-17321971</v>
      </c>
    </row>
    <row r="11564" spans="1:7">
      <c r="A11564" t="s">
        <v>131</v>
      </c>
      <c r="B11564">
        <v>20250831</v>
      </c>
      <c r="C11564">
        <v>490114</v>
      </c>
      <c r="D11564" t="s">
        <v>6190</v>
      </c>
      <c r="E11564" t="s">
        <v>9048</v>
      </c>
      <c r="F11564">
        <v>47</v>
      </c>
      <c r="G11564">
        <v>2188477</v>
      </c>
    </row>
    <row r="11565" spans="1:7">
      <c r="A11565" t="s">
        <v>131</v>
      </c>
      <c r="B11565">
        <v>20250831</v>
      </c>
      <c r="C11565">
        <v>490114</v>
      </c>
      <c r="D11565" t="s">
        <v>6190</v>
      </c>
      <c r="E11565" t="s">
        <v>8342</v>
      </c>
      <c r="F11565">
        <v>114</v>
      </c>
      <c r="G11565">
        <v>49654035</v>
      </c>
    </row>
    <row r="11566" spans="1:7">
      <c r="A11566" t="s">
        <v>131</v>
      </c>
      <c r="B11566">
        <v>20250831</v>
      </c>
      <c r="C11566">
        <v>490114</v>
      </c>
      <c r="D11566" t="s">
        <v>6190</v>
      </c>
      <c r="E11566" t="s">
        <v>1124</v>
      </c>
      <c r="F11566">
        <v>15</v>
      </c>
      <c r="G11566">
        <v>-142413</v>
      </c>
    </row>
    <row r="11567" spans="1:7">
      <c r="A11567" t="s">
        <v>131</v>
      </c>
      <c r="B11567">
        <v>20250831</v>
      </c>
      <c r="C11567">
        <v>490114</v>
      </c>
      <c r="D11567" t="s">
        <v>6190</v>
      </c>
      <c r="E11567" t="s">
        <v>1186</v>
      </c>
      <c r="F11567">
        <v>184</v>
      </c>
      <c r="G11567">
        <v>24351079</v>
      </c>
    </row>
    <row r="11568" spans="1:7">
      <c r="A11568" t="s">
        <v>131</v>
      </c>
      <c r="B11568">
        <v>20250831</v>
      </c>
      <c r="C11568">
        <v>490114</v>
      </c>
      <c r="D11568" t="s">
        <v>6190</v>
      </c>
      <c r="E11568" t="s">
        <v>1582</v>
      </c>
      <c r="F11568">
        <v>184</v>
      </c>
      <c r="G11568">
        <v>-416612</v>
      </c>
    </row>
    <row r="11569" spans="1:7">
      <c r="A11569" t="s">
        <v>131</v>
      </c>
      <c r="B11569">
        <v>20250831</v>
      </c>
      <c r="C11569">
        <v>490114</v>
      </c>
      <c r="D11569" t="s">
        <v>6190</v>
      </c>
      <c r="E11569" t="s">
        <v>8333</v>
      </c>
      <c r="F11569">
        <v>0</v>
      </c>
      <c r="G11569">
        <v>-2081</v>
      </c>
    </row>
    <row r="11570" spans="1:7">
      <c r="A11570" t="s">
        <v>131</v>
      </c>
      <c r="B11570">
        <v>20250831</v>
      </c>
      <c r="C11570">
        <v>490114</v>
      </c>
      <c r="D11570" t="s">
        <v>6190</v>
      </c>
      <c r="E11570" t="s">
        <v>1583</v>
      </c>
      <c r="F11570">
        <v>3</v>
      </c>
      <c r="G11570">
        <v>-217904</v>
      </c>
    </row>
    <row r="11571" spans="1:7">
      <c r="A11571" t="s">
        <v>131</v>
      </c>
      <c r="B11571">
        <v>20250831</v>
      </c>
      <c r="C11571">
        <v>490114</v>
      </c>
      <c r="D11571" t="s">
        <v>6190</v>
      </c>
      <c r="E11571" t="s">
        <v>1207</v>
      </c>
      <c r="F11571">
        <v>0</v>
      </c>
      <c r="G11571">
        <v>-8274</v>
      </c>
    </row>
    <row r="11572" spans="1:7">
      <c r="A11572" t="s">
        <v>131</v>
      </c>
      <c r="B11572">
        <v>20250831</v>
      </c>
      <c r="C11572">
        <v>490114</v>
      </c>
      <c r="D11572" t="s">
        <v>6190</v>
      </c>
      <c r="E11572" t="s">
        <v>8358</v>
      </c>
      <c r="F11572">
        <v>0</v>
      </c>
      <c r="G11572">
        <v>-17692647</v>
      </c>
    </row>
    <row r="11573" spans="1:7">
      <c r="A11573" t="s">
        <v>131</v>
      </c>
      <c r="B11573">
        <v>20250901</v>
      </c>
      <c r="C11573">
        <v>490114</v>
      </c>
      <c r="D11573" t="s">
        <v>6190</v>
      </c>
      <c r="E11573" t="s">
        <v>1184</v>
      </c>
      <c r="F11573">
        <v>0</v>
      </c>
      <c r="G11573">
        <v>-339153</v>
      </c>
    </row>
    <row r="11574" spans="1:7">
      <c r="A11574" t="s">
        <v>131</v>
      </c>
      <c r="B11574">
        <v>20250901</v>
      </c>
      <c r="C11574">
        <v>490114</v>
      </c>
      <c r="D11574" t="s">
        <v>6190</v>
      </c>
      <c r="E11574" t="s">
        <v>1581</v>
      </c>
      <c r="F11574">
        <v>83</v>
      </c>
      <c r="G11574">
        <v>-22068744</v>
      </c>
    </row>
    <row r="11575" spans="1:7">
      <c r="A11575" t="s">
        <v>131</v>
      </c>
      <c r="B11575">
        <v>20250901</v>
      </c>
      <c r="C11575">
        <v>490114</v>
      </c>
      <c r="D11575" t="s">
        <v>6190</v>
      </c>
      <c r="E11575" t="s">
        <v>1085</v>
      </c>
      <c r="F11575">
        <v>0</v>
      </c>
      <c r="G11575">
        <v>-2340216</v>
      </c>
    </row>
    <row r="11576" spans="1:7">
      <c r="A11576" t="s">
        <v>131</v>
      </c>
      <c r="B11576">
        <v>20250901</v>
      </c>
      <c r="C11576">
        <v>490114</v>
      </c>
      <c r="D11576" t="s">
        <v>6190</v>
      </c>
      <c r="E11576" t="s">
        <v>1194</v>
      </c>
      <c r="F11576">
        <v>0</v>
      </c>
      <c r="G11576">
        <v>-57962161</v>
      </c>
    </row>
    <row r="11577" spans="1:7">
      <c r="A11577" t="s">
        <v>131</v>
      </c>
      <c r="B11577">
        <v>20250901</v>
      </c>
      <c r="C11577">
        <v>490114</v>
      </c>
      <c r="D11577" t="s">
        <v>6190</v>
      </c>
      <c r="E11577" t="s">
        <v>1181</v>
      </c>
      <c r="F11577">
        <v>57</v>
      </c>
      <c r="G11577">
        <v>8916445</v>
      </c>
    </row>
    <row r="11578" spans="1:7">
      <c r="A11578" t="s">
        <v>131</v>
      </c>
      <c r="B11578">
        <v>20250901</v>
      </c>
      <c r="C11578">
        <v>490114</v>
      </c>
      <c r="D11578" t="s">
        <v>6190</v>
      </c>
      <c r="E11578" t="s">
        <v>1084</v>
      </c>
      <c r="F11578">
        <v>64</v>
      </c>
      <c r="G11578">
        <v>12598466</v>
      </c>
    </row>
    <row r="11579" spans="1:7">
      <c r="A11579" t="s">
        <v>131</v>
      </c>
      <c r="B11579">
        <v>20250901</v>
      </c>
      <c r="C11579">
        <v>490114</v>
      </c>
      <c r="D11579" t="s">
        <v>6190</v>
      </c>
      <c r="E11579" t="s">
        <v>1035</v>
      </c>
      <c r="F11579">
        <v>656</v>
      </c>
      <c r="G11579">
        <v>11038987</v>
      </c>
    </row>
    <row r="11580" spans="1:7">
      <c r="A11580" t="s">
        <v>131</v>
      </c>
      <c r="B11580">
        <v>20250901</v>
      </c>
      <c r="C11580">
        <v>490114</v>
      </c>
      <c r="D11580" t="s">
        <v>6190</v>
      </c>
      <c r="E11580" t="s">
        <v>1066</v>
      </c>
      <c r="F11580">
        <v>110</v>
      </c>
      <c r="G11580">
        <v>10641628</v>
      </c>
    </row>
    <row r="11581" spans="1:7">
      <c r="A11581" t="s">
        <v>131</v>
      </c>
      <c r="B11581">
        <v>20250901</v>
      </c>
      <c r="C11581">
        <v>490114</v>
      </c>
      <c r="D11581" t="s">
        <v>6190</v>
      </c>
      <c r="E11581" t="s">
        <v>1064</v>
      </c>
      <c r="F11581">
        <v>0</v>
      </c>
      <c r="G11581">
        <v>-771297</v>
      </c>
    </row>
    <row r="11582" spans="1:7">
      <c r="A11582" t="s">
        <v>131</v>
      </c>
      <c r="B11582">
        <v>20250901</v>
      </c>
      <c r="C11582">
        <v>490114</v>
      </c>
      <c r="D11582" t="s">
        <v>6190</v>
      </c>
      <c r="E11582" t="s">
        <v>1092</v>
      </c>
      <c r="F11582">
        <v>0</v>
      </c>
      <c r="G11582">
        <v>-17321971</v>
      </c>
    </row>
    <row r="11583" spans="1:7">
      <c r="A11583" t="s">
        <v>131</v>
      </c>
      <c r="B11583">
        <v>20250901</v>
      </c>
      <c r="C11583">
        <v>490114</v>
      </c>
      <c r="D11583" t="s">
        <v>6190</v>
      </c>
      <c r="E11583" t="s">
        <v>9048</v>
      </c>
      <c r="F11583">
        <v>45</v>
      </c>
      <c r="G11583">
        <v>2188522</v>
      </c>
    </row>
    <row r="11584" spans="1:7">
      <c r="A11584" t="s">
        <v>131</v>
      </c>
      <c r="B11584">
        <v>20250901</v>
      </c>
      <c r="C11584">
        <v>490114</v>
      </c>
      <c r="D11584" t="s">
        <v>6190</v>
      </c>
      <c r="E11584" t="s">
        <v>8342</v>
      </c>
      <c r="F11584">
        <v>110</v>
      </c>
      <c r="G11584">
        <v>49654145</v>
      </c>
    </row>
    <row r="11585" spans="1:7">
      <c r="A11585" t="s">
        <v>131</v>
      </c>
      <c r="B11585">
        <v>20250901</v>
      </c>
      <c r="C11585">
        <v>490114</v>
      </c>
      <c r="D11585" t="s">
        <v>6190</v>
      </c>
      <c r="E11585" t="s">
        <v>1124</v>
      </c>
      <c r="F11585">
        <v>15</v>
      </c>
      <c r="G11585">
        <v>-142398</v>
      </c>
    </row>
    <row r="11586" spans="1:7">
      <c r="A11586" t="s">
        <v>131</v>
      </c>
      <c r="B11586">
        <v>20250901</v>
      </c>
      <c r="C11586">
        <v>490114</v>
      </c>
      <c r="D11586" t="s">
        <v>6190</v>
      </c>
      <c r="E11586" t="s">
        <v>1186</v>
      </c>
      <c r="F11586">
        <v>178</v>
      </c>
      <c r="G11586">
        <v>24351257</v>
      </c>
    </row>
    <row r="11587" spans="1:7">
      <c r="A11587" t="s">
        <v>131</v>
      </c>
      <c r="B11587">
        <v>20250901</v>
      </c>
      <c r="C11587">
        <v>490114</v>
      </c>
      <c r="D11587" t="s">
        <v>6190</v>
      </c>
      <c r="E11587" t="s">
        <v>1582</v>
      </c>
      <c r="F11587">
        <v>178</v>
      </c>
      <c r="G11587">
        <v>-416434</v>
      </c>
    </row>
    <row r="11588" spans="1:7">
      <c r="A11588" t="s">
        <v>131</v>
      </c>
      <c r="B11588">
        <v>20250901</v>
      </c>
      <c r="C11588">
        <v>490114</v>
      </c>
      <c r="D11588" t="s">
        <v>6190</v>
      </c>
      <c r="E11588" t="s">
        <v>8333</v>
      </c>
      <c r="F11588">
        <v>0</v>
      </c>
      <c r="G11588">
        <v>-2081</v>
      </c>
    </row>
    <row r="11589" spans="1:7">
      <c r="A11589" t="s">
        <v>131</v>
      </c>
      <c r="B11589">
        <v>20250901</v>
      </c>
      <c r="C11589">
        <v>490114</v>
      </c>
      <c r="D11589" t="s">
        <v>6190</v>
      </c>
      <c r="E11589" t="s">
        <v>1583</v>
      </c>
      <c r="F11589">
        <v>3</v>
      </c>
      <c r="G11589">
        <v>-217901</v>
      </c>
    </row>
    <row r="11590" spans="1:7">
      <c r="A11590" t="s">
        <v>131</v>
      </c>
      <c r="B11590">
        <v>20250901</v>
      </c>
      <c r="C11590">
        <v>490114</v>
      </c>
      <c r="D11590" t="s">
        <v>6190</v>
      </c>
      <c r="E11590" t="s">
        <v>1207</v>
      </c>
      <c r="F11590">
        <v>0</v>
      </c>
      <c r="G11590">
        <v>-8274</v>
      </c>
    </row>
    <row r="11591" spans="1:7">
      <c r="A11591" t="s">
        <v>131</v>
      </c>
      <c r="B11591">
        <v>20250901</v>
      </c>
      <c r="C11591">
        <v>490114</v>
      </c>
      <c r="D11591" t="s">
        <v>6190</v>
      </c>
      <c r="E11591" t="s">
        <v>8358</v>
      </c>
      <c r="F11591">
        <v>0</v>
      </c>
      <c r="G11591">
        <v>-17692647</v>
      </c>
    </row>
    <row r="11592" spans="1:7">
      <c r="A11592" t="s">
        <v>131</v>
      </c>
      <c r="B11592">
        <v>20250902</v>
      </c>
      <c r="C11592">
        <v>490114</v>
      </c>
      <c r="D11592" t="s">
        <v>6190</v>
      </c>
      <c r="E11592" t="s">
        <v>1184</v>
      </c>
      <c r="F11592">
        <v>0</v>
      </c>
      <c r="G11592">
        <v>-339153</v>
      </c>
    </row>
    <row r="11593" spans="1:7">
      <c r="A11593" t="s">
        <v>131</v>
      </c>
      <c r="B11593">
        <v>20250902</v>
      </c>
      <c r="C11593">
        <v>490114</v>
      </c>
      <c r="D11593" t="s">
        <v>6190</v>
      </c>
      <c r="E11593" t="s">
        <v>1581</v>
      </c>
      <c r="F11593">
        <v>85</v>
      </c>
      <c r="G11593">
        <v>-22068659</v>
      </c>
    </row>
    <row r="11594" spans="1:7">
      <c r="A11594" t="s">
        <v>131</v>
      </c>
      <c r="B11594">
        <v>20250902</v>
      </c>
      <c r="C11594">
        <v>490114</v>
      </c>
      <c r="D11594" t="s">
        <v>6190</v>
      </c>
      <c r="E11594" t="s">
        <v>1085</v>
      </c>
      <c r="F11594">
        <v>0</v>
      </c>
      <c r="G11594">
        <v>-2340216</v>
      </c>
    </row>
    <row r="11595" spans="1:7">
      <c r="A11595" t="s">
        <v>131</v>
      </c>
      <c r="B11595">
        <v>20250902</v>
      </c>
      <c r="C11595">
        <v>490114</v>
      </c>
      <c r="D11595" t="s">
        <v>6190</v>
      </c>
      <c r="E11595" t="s">
        <v>1194</v>
      </c>
      <c r="F11595">
        <v>0</v>
      </c>
      <c r="G11595">
        <v>-57962161</v>
      </c>
    </row>
    <row r="11596" spans="1:7">
      <c r="A11596" t="s">
        <v>131</v>
      </c>
      <c r="B11596">
        <v>20250902</v>
      </c>
      <c r="C11596">
        <v>490114</v>
      </c>
      <c r="D11596" t="s">
        <v>6190</v>
      </c>
      <c r="E11596" t="s">
        <v>1181</v>
      </c>
      <c r="F11596">
        <v>58</v>
      </c>
      <c r="G11596">
        <v>8916503</v>
      </c>
    </row>
    <row r="11597" spans="1:7">
      <c r="A11597" t="s">
        <v>131</v>
      </c>
      <c r="B11597">
        <v>20250902</v>
      </c>
      <c r="C11597">
        <v>490114</v>
      </c>
      <c r="D11597" t="s">
        <v>6190</v>
      </c>
      <c r="E11597" t="s">
        <v>1084</v>
      </c>
      <c r="F11597">
        <v>66</v>
      </c>
      <c r="G11597">
        <v>12598532</v>
      </c>
    </row>
    <row r="11598" spans="1:7">
      <c r="A11598" t="s">
        <v>131</v>
      </c>
      <c r="B11598">
        <v>20250902</v>
      </c>
      <c r="C11598">
        <v>490114</v>
      </c>
      <c r="D11598" t="s">
        <v>6190</v>
      </c>
      <c r="E11598" t="s">
        <v>1035</v>
      </c>
      <c r="F11598">
        <v>671</v>
      </c>
      <c r="G11598">
        <v>11039658</v>
      </c>
    </row>
    <row r="11599" spans="1:7">
      <c r="A11599" t="s">
        <v>131</v>
      </c>
      <c r="B11599">
        <v>20250902</v>
      </c>
      <c r="C11599">
        <v>490114</v>
      </c>
      <c r="D11599" t="s">
        <v>6190</v>
      </c>
      <c r="E11599" t="s">
        <v>1066</v>
      </c>
      <c r="F11599">
        <v>112</v>
      </c>
      <c r="G11599">
        <v>10641740</v>
      </c>
    </row>
    <row r="11600" spans="1:7">
      <c r="A11600" t="s">
        <v>131</v>
      </c>
      <c r="B11600">
        <v>20250902</v>
      </c>
      <c r="C11600">
        <v>490114</v>
      </c>
      <c r="D11600" t="s">
        <v>6190</v>
      </c>
      <c r="E11600" t="s">
        <v>1064</v>
      </c>
      <c r="F11600">
        <v>0</v>
      </c>
      <c r="G11600">
        <v>-771297</v>
      </c>
    </row>
    <row r="11601" spans="1:7">
      <c r="A11601" t="s">
        <v>131</v>
      </c>
      <c r="B11601">
        <v>20250902</v>
      </c>
      <c r="C11601">
        <v>490114</v>
      </c>
      <c r="D11601" t="s">
        <v>6190</v>
      </c>
      <c r="E11601" t="s">
        <v>1092</v>
      </c>
      <c r="F11601">
        <v>0</v>
      </c>
      <c r="G11601">
        <v>-17321971</v>
      </c>
    </row>
    <row r="11602" spans="1:7">
      <c r="A11602" t="s">
        <v>131</v>
      </c>
      <c r="B11602">
        <v>20250902</v>
      </c>
      <c r="C11602">
        <v>490114</v>
      </c>
      <c r="D11602" t="s">
        <v>6190</v>
      </c>
      <c r="E11602" t="s">
        <v>9048</v>
      </c>
      <c r="F11602">
        <v>46</v>
      </c>
      <c r="G11602">
        <v>2188568</v>
      </c>
    </row>
    <row r="11603" spans="1:7">
      <c r="A11603" t="s">
        <v>131</v>
      </c>
      <c r="B11603">
        <v>20250902</v>
      </c>
      <c r="C11603">
        <v>490114</v>
      </c>
      <c r="D11603" t="s">
        <v>6190</v>
      </c>
      <c r="E11603" t="s">
        <v>8342</v>
      </c>
      <c r="F11603">
        <v>112</v>
      </c>
      <c r="G11603">
        <v>49654257</v>
      </c>
    </row>
    <row r="11604" spans="1:7">
      <c r="A11604" t="s">
        <v>131</v>
      </c>
      <c r="B11604">
        <v>20250902</v>
      </c>
      <c r="C11604">
        <v>490114</v>
      </c>
      <c r="D11604" t="s">
        <v>6190</v>
      </c>
      <c r="E11604" t="s">
        <v>1124</v>
      </c>
      <c r="F11604">
        <v>15</v>
      </c>
      <c r="G11604">
        <v>-142383</v>
      </c>
    </row>
    <row r="11605" spans="1:7">
      <c r="A11605" t="s">
        <v>131</v>
      </c>
      <c r="B11605">
        <v>20250902</v>
      </c>
      <c r="C11605">
        <v>490114</v>
      </c>
      <c r="D11605" t="s">
        <v>6190</v>
      </c>
      <c r="E11605" t="s">
        <v>1186</v>
      </c>
      <c r="F11605">
        <v>182</v>
      </c>
      <c r="G11605">
        <v>24351439</v>
      </c>
    </row>
    <row r="11606" spans="1:7">
      <c r="A11606" t="s">
        <v>131</v>
      </c>
      <c r="B11606">
        <v>20250902</v>
      </c>
      <c r="C11606">
        <v>490114</v>
      </c>
      <c r="D11606" t="s">
        <v>6190</v>
      </c>
      <c r="E11606" t="s">
        <v>1582</v>
      </c>
      <c r="F11606">
        <v>182</v>
      </c>
      <c r="G11606">
        <v>-416252</v>
      </c>
    </row>
    <row r="11607" spans="1:7">
      <c r="A11607" t="s">
        <v>131</v>
      </c>
      <c r="B11607">
        <v>20250902</v>
      </c>
      <c r="C11607">
        <v>490114</v>
      </c>
      <c r="D11607" t="s">
        <v>6190</v>
      </c>
      <c r="E11607" t="s">
        <v>8333</v>
      </c>
      <c r="F11607">
        <v>0</v>
      </c>
      <c r="G11607">
        <v>-2081</v>
      </c>
    </row>
    <row r="11608" spans="1:7">
      <c r="A11608" t="s">
        <v>131</v>
      </c>
      <c r="B11608">
        <v>20250902</v>
      </c>
      <c r="C11608">
        <v>490114</v>
      </c>
      <c r="D11608" t="s">
        <v>6190</v>
      </c>
      <c r="E11608" t="s">
        <v>1583</v>
      </c>
      <c r="F11608">
        <v>3</v>
      </c>
      <c r="G11608">
        <v>-217898</v>
      </c>
    </row>
    <row r="11609" spans="1:7">
      <c r="A11609" t="s">
        <v>131</v>
      </c>
      <c r="B11609">
        <v>20250902</v>
      </c>
      <c r="C11609">
        <v>490114</v>
      </c>
      <c r="D11609" t="s">
        <v>6190</v>
      </c>
      <c r="E11609" t="s">
        <v>1207</v>
      </c>
      <c r="F11609">
        <v>0</v>
      </c>
      <c r="G11609">
        <v>-8274</v>
      </c>
    </row>
    <row r="11610" spans="1:7">
      <c r="A11610" t="s">
        <v>131</v>
      </c>
      <c r="B11610">
        <v>20250902</v>
      </c>
      <c r="C11610">
        <v>490114</v>
      </c>
      <c r="D11610" t="s">
        <v>6190</v>
      </c>
      <c r="E11610" t="s">
        <v>8358</v>
      </c>
      <c r="F11610">
        <v>0</v>
      </c>
      <c r="G11610">
        <v>-17692647</v>
      </c>
    </row>
    <row r="11611" spans="1:7">
      <c r="A11611" t="s">
        <v>131</v>
      </c>
      <c r="B11611">
        <v>20250903</v>
      </c>
      <c r="C11611">
        <v>490114</v>
      </c>
      <c r="D11611" t="s">
        <v>6190</v>
      </c>
      <c r="E11611" t="s">
        <v>1184</v>
      </c>
      <c r="F11611">
        <v>0</v>
      </c>
      <c r="G11611">
        <v>-339153</v>
      </c>
    </row>
    <row r="11612" spans="1:7">
      <c r="A11612" t="s">
        <v>131</v>
      </c>
      <c r="B11612">
        <v>20250903</v>
      </c>
      <c r="C11612">
        <v>490114</v>
      </c>
      <c r="D11612" t="s">
        <v>6190</v>
      </c>
      <c r="E11612" t="s">
        <v>1581</v>
      </c>
      <c r="F11612">
        <v>86</v>
      </c>
      <c r="G11612">
        <v>-22068573</v>
      </c>
    </row>
    <row r="11613" spans="1:7">
      <c r="A11613" t="s">
        <v>131</v>
      </c>
      <c r="B11613">
        <v>20250903</v>
      </c>
      <c r="C11613">
        <v>490114</v>
      </c>
      <c r="D11613" t="s">
        <v>6190</v>
      </c>
      <c r="E11613" t="s">
        <v>1085</v>
      </c>
      <c r="F11613">
        <v>0</v>
      </c>
      <c r="G11613">
        <v>-2340216</v>
      </c>
    </row>
    <row r="11614" spans="1:7">
      <c r="A11614" t="s">
        <v>131</v>
      </c>
      <c r="B11614">
        <v>20250903</v>
      </c>
      <c r="C11614">
        <v>490114</v>
      </c>
      <c r="D11614" t="s">
        <v>6190</v>
      </c>
      <c r="E11614" t="s">
        <v>1194</v>
      </c>
      <c r="F11614">
        <v>0</v>
      </c>
      <c r="G11614">
        <v>-57962161</v>
      </c>
    </row>
    <row r="11615" spans="1:7">
      <c r="A11615" t="s">
        <v>131</v>
      </c>
      <c r="B11615">
        <v>20250903</v>
      </c>
      <c r="C11615">
        <v>490114</v>
      </c>
      <c r="D11615" t="s">
        <v>6190</v>
      </c>
      <c r="E11615" t="s">
        <v>1181</v>
      </c>
      <c r="F11615">
        <v>58</v>
      </c>
      <c r="G11615">
        <v>8916561</v>
      </c>
    </row>
    <row r="11616" spans="1:7">
      <c r="A11616" t="s">
        <v>131</v>
      </c>
      <c r="B11616">
        <v>20250903</v>
      </c>
      <c r="C11616">
        <v>490114</v>
      </c>
      <c r="D11616" t="s">
        <v>6190</v>
      </c>
      <c r="E11616" t="s">
        <v>1084</v>
      </c>
      <c r="F11616">
        <v>66</v>
      </c>
      <c r="G11616">
        <v>12598598</v>
      </c>
    </row>
    <row r="11617" spans="1:7">
      <c r="A11617" t="s">
        <v>131</v>
      </c>
      <c r="B11617">
        <v>20250903</v>
      </c>
      <c r="C11617">
        <v>490114</v>
      </c>
      <c r="D11617" t="s">
        <v>6190</v>
      </c>
      <c r="E11617" t="s">
        <v>1035</v>
      </c>
      <c r="F11617">
        <v>678</v>
      </c>
      <c r="G11617">
        <v>11040336</v>
      </c>
    </row>
    <row r="11618" spans="1:7">
      <c r="A11618" t="s">
        <v>131</v>
      </c>
      <c r="B11618">
        <v>20250903</v>
      </c>
      <c r="C11618">
        <v>490114</v>
      </c>
      <c r="D11618" t="s">
        <v>6190</v>
      </c>
      <c r="E11618" t="s">
        <v>1066</v>
      </c>
      <c r="F11618">
        <v>113</v>
      </c>
      <c r="G11618">
        <v>10641853</v>
      </c>
    </row>
    <row r="11619" spans="1:7">
      <c r="A11619" t="s">
        <v>131</v>
      </c>
      <c r="B11619">
        <v>20250903</v>
      </c>
      <c r="C11619">
        <v>490114</v>
      </c>
      <c r="D11619" t="s">
        <v>6190</v>
      </c>
      <c r="E11619" t="s">
        <v>1064</v>
      </c>
      <c r="F11619">
        <v>0</v>
      </c>
      <c r="G11619">
        <v>-771297</v>
      </c>
    </row>
    <row r="11620" spans="1:7">
      <c r="A11620" t="s">
        <v>131</v>
      </c>
      <c r="B11620">
        <v>20250903</v>
      </c>
      <c r="C11620">
        <v>490114</v>
      </c>
      <c r="D11620" t="s">
        <v>6190</v>
      </c>
      <c r="E11620" t="s">
        <v>1092</v>
      </c>
      <c r="F11620">
        <v>0</v>
      </c>
      <c r="G11620">
        <v>-17321971</v>
      </c>
    </row>
    <row r="11621" spans="1:7">
      <c r="A11621" t="s">
        <v>131</v>
      </c>
      <c r="B11621">
        <v>20250903</v>
      </c>
      <c r="C11621">
        <v>490114</v>
      </c>
      <c r="D11621" t="s">
        <v>6190</v>
      </c>
      <c r="E11621" t="s">
        <v>9048</v>
      </c>
      <c r="F11621">
        <v>47</v>
      </c>
      <c r="G11621">
        <v>2188615</v>
      </c>
    </row>
    <row r="11622" spans="1:7">
      <c r="A11622" t="s">
        <v>131</v>
      </c>
      <c r="B11622">
        <v>20250903</v>
      </c>
      <c r="C11622">
        <v>490114</v>
      </c>
      <c r="D11622" t="s">
        <v>6190</v>
      </c>
      <c r="E11622" t="s">
        <v>8342</v>
      </c>
      <c r="F11622">
        <v>113</v>
      </c>
      <c r="G11622">
        <v>49654370</v>
      </c>
    </row>
    <row r="11623" spans="1:7">
      <c r="A11623" t="s">
        <v>131</v>
      </c>
      <c r="B11623">
        <v>20250903</v>
      </c>
      <c r="C11623">
        <v>490114</v>
      </c>
      <c r="D11623" t="s">
        <v>6190</v>
      </c>
      <c r="E11623" t="s">
        <v>1124</v>
      </c>
      <c r="F11623">
        <v>15</v>
      </c>
      <c r="G11623">
        <v>-142368</v>
      </c>
    </row>
    <row r="11624" spans="1:7">
      <c r="A11624" t="s">
        <v>131</v>
      </c>
      <c r="B11624">
        <v>20250903</v>
      </c>
      <c r="C11624">
        <v>490114</v>
      </c>
      <c r="D11624" t="s">
        <v>6190</v>
      </c>
      <c r="E11624" t="s">
        <v>1186</v>
      </c>
      <c r="F11624">
        <v>184</v>
      </c>
      <c r="G11624">
        <v>24351623</v>
      </c>
    </row>
    <row r="11625" spans="1:7">
      <c r="A11625" t="s">
        <v>131</v>
      </c>
      <c r="B11625">
        <v>20250903</v>
      </c>
      <c r="C11625">
        <v>490114</v>
      </c>
      <c r="D11625" t="s">
        <v>6190</v>
      </c>
      <c r="E11625" t="s">
        <v>1582</v>
      </c>
      <c r="F11625">
        <v>184</v>
      </c>
      <c r="G11625">
        <v>-416068</v>
      </c>
    </row>
    <row r="11626" spans="1:7">
      <c r="A11626" t="s">
        <v>131</v>
      </c>
      <c r="B11626">
        <v>20250903</v>
      </c>
      <c r="C11626">
        <v>490114</v>
      </c>
      <c r="D11626" t="s">
        <v>6190</v>
      </c>
      <c r="E11626" t="s">
        <v>8333</v>
      </c>
      <c r="F11626">
        <v>0</v>
      </c>
      <c r="G11626">
        <v>-2081</v>
      </c>
    </row>
    <row r="11627" spans="1:7">
      <c r="A11627" t="s">
        <v>131</v>
      </c>
      <c r="B11627">
        <v>20250903</v>
      </c>
      <c r="C11627">
        <v>490114</v>
      </c>
      <c r="D11627" t="s">
        <v>6190</v>
      </c>
      <c r="E11627" t="s">
        <v>1583</v>
      </c>
      <c r="F11627">
        <v>3</v>
      </c>
      <c r="G11627">
        <v>-217895</v>
      </c>
    </row>
    <row r="11628" spans="1:7">
      <c r="A11628" t="s">
        <v>131</v>
      </c>
      <c r="B11628">
        <v>20250903</v>
      </c>
      <c r="C11628">
        <v>490114</v>
      </c>
      <c r="D11628" t="s">
        <v>6190</v>
      </c>
      <c r="E11628" t="s">
        <v>1207</v>
      </c>
      <c r="F11628">
        <v>0</v>
      </c>
      <c r="G11628">
        <v>-8274</v>
      </c>
    </row>
    <row r="11629" spans="1:7">
      <c r="A11629" t="s">
        <v>131</v>
      </c>
      <c r="B11629">
        <v>20250903</v>
      </c>
      <c r="C11629">
        <v>490114</v>
      </c>
      <c r="D11629" t="s">
        <v>6190</v>
      </c>
      <c r="E11629" t="s">
        <v>8358</v>
      </c>
      <c r="F11629">
        <v>0</v>
      </c>
      <c r="G11629">
        <v>-17692647</v>
      </c>
    </row>
    <row r="11630" spans="1:7">
      <c r="A11630" t="s">
        <v>131</v>
      </c>
      <c r="B11630">
        <v>20250904</v>
      </c>
      <c r="C11630">
        <v>490114</v>
      </c>
      <c r="D11630" t="s">
        <v>6190</v>
      </c>
      <c r="E11630" t="s">
        <v>1184</v>
      </c>
      <c r="F11630">
        <v>0</v>
      </c>
      <c r="G11630">
        <v>-339153</v>
      </c>
    </row>
    <row r="11631" spans="1:7">
      <c r="A11631" t="s">
        <v>131</v>
      </c>
      <c r="B11631">
        <v>20250904</v>
      </c>
      <c r="C11631">
        <v>490114</v>
      </c>
      <c r="D11631" t="s">
        <v>6190</v>
      </c>
      <c r="E11631" t="s">
        <v>1581</v>
      </c>
      <c r="F11631">
        <v>83</v>
      </c>
      <c r="G11631">
        <v>-22068490</v>
      </c>
    </row>
    <row r="11632" spans="1:7">
      <c r="A11632" t="s">
        <v>131</v>
      </c>
      <c r="B11632">
        <v>20250904</v>
      </c>
      <c r="C11632">
        <v>490114</v>
      </c>
      <c r="D11632" t="s">
        <v>6190</v>
      </c>
      <c r="E11632" t="s">
        <v>1085</v>
      </c>
      <c r="F11632">
        <v>0</v>
      </c>
      <c r="G11632">
        <v>-2340216</v>
      </c>
    </row>
    <row r="11633" spans="1:7">
      <c r="A11633" t="s">
        <v>131</v>
      </c>
      <c r="B11633">
        <v>20250904</v>
      </c>
      <c r="C11633">
        <v>490114</v>
      </c>
      <c r="D11633" t="s">
        <v>6190</v>
      </c>
      <c r="E11633" t="s">
        <v>1194</v>
      </c>
      <c r="F11633">
        <v>0</v>
      </c>
      <c r="G11633">
        <v>-57962161</v>
      </c>
    </row>
    <row r="11634" spans="1:7">
      <c r="A11634" t="s">
        <v>131</v>
      </c>
      <c r="B11634">
        <v>20250904</v>
      </c>
      <c r="C11634">
        <v>490114</v>
      </c>
      <c r="D11634" t="s">
        <v>6190</v>
      </c>
      <c r="E11634" t="s">
        <v>1181</v>
      </c>
      <c r="F11634">
        <v>56</v>
      </c>
      <c r="G11634">
        <v>8916617</v>
      </c>
    </row>
    <row r="11635" spans="1:7">
      <c r="A11635" t="s">
        <v>131</v>
      </c>
      <c r="B11635">
        <v>20250904</v>
      </c>
      <c r="C11635">
        <v>490114</v>
      </c>
      <c r="D11635" t="s">
        <v>6190</v>
      </c>
      <c r="E11635" t="s">
        <v>1084</v>
      </c>
      <c r="F11635">
        <v>64</v>
      </c>
      <c r="G11635">
        <v>12598662</v>
      </c>
    </row>
    <row r="11636" spans="1:7">
      <c r="A11636" t="s">
        <v>131</v>
      </c>
      <c r="B11636">
        <v>20250904</v>
      </c>
      <c r="C11636">
        <v>490114</v>
      </c>
      <c r="D11636" t="s">
        <v>6190</v>
      </c>
      <c r="E11636" t="s">
        <v>1035</v>
      </c>
      <c r="F11636">
        <v>652</v>
      </c>
      <c r="G11636">
        <v>11040988</v>
      </c>
    </row>
    <row r="11637" spans="1:7">
      <c r="A11637" t="s">
        <v>131</v>
      </c>
      <c r="B11637">
        <v>20250904</v>
      </c>
      <c r="C11637">
        <v>490114</v>
      </c>
      <c r="D11637" t="s">
        <v>6190</v>
      </c>
      <c r="E11637" t="s">
        <v>1066</v>
      </c>
      <c r="F11637">
        <v>109</v>
      </c>
      <c r="G11637">
        <v>10641962</v>
      </c>
    </row>
    <row r="11638" spans="1:7">
      <c r="A11638" t="s">
        <v>131</v>
      </c>
      <c r="B11638">
        <v>20250904</v>
      </c>
      <c r="C11638">
        <v>490114</v>
      </c>
      <c r="D11638" t="s">
        <v>6190</v>
      </c>
      <c r="E11638" t="s">
        <v>1064</v>
      </c>
      <c r="F11638">
        <v>0</v>
      </c>
      <c r="G11638">
        <v>-771297</v>
      </c>
    </row>
    <row r="11639" spans="1:7">
      <c r="A11639" t="s">
        <v>131</v>
      </c>
      <c r="B11639">
        <v>20250904</v>
      </c>
      <c r="C11639">
        <v>490114</v>
      </c>
      <c r="D11639" t="s">
        <v>6190</v>
      </c>
      <c r="E11639" t="s">
        <v>1092</v>
      </c>
      <c r="F11639">
        <v>0</v>
      </c>
      <c r="G11639">
        <v>-17321971</v>
      </c>
    </row>
    <row r="11640" spans="1:7">
      <c r="A11640" t="s">
        <v>131</v>
      </c>
      <c r="B11640">
        <v>20250904</v>
      </c>
      <c r="C11640">
        <v>490114</v>
      </c>
      <c r="D11640" t="s">
        <v>6190</v>
      </c>
      <c r="E11640" t="s">
        <v>9048</v>
      </c>
      <c r="F11640">
        <v>45</v>
      </c>
      <c r="G11640">
        <v>2188660</v>
      </c>
    </row>
    <row r="11641" spans="1:7">
      <c r="A11641" t="s">
        <v>131</v>
      </c>
      <c r="B11641">
        <v>20250904</v>
      </c>
      <c r="C11641">
        <v>490114</v>
      </c>
      <c r="D11641" t="s">
        <v>6190</v>
      </c>
      <c r="E11641" t="s">
        <v>8342</v>
      </c>
      <c r="F11641">
        <v>109</v>
      </c>
      <c r="G11641">
        <v>49654479</v>
      </c>
    </row>
    <row r="11642" spans="1:7">
      <c r="A11642" t="s">
        <v>131</v>
      </c>
      <c r="B11642">
        <v>20250904</v>
      </c>
      <c r="C11642">
        <v>490114</v>
      </c>
      <c r="D11642" t="s">
        <v>6190</v>
      </c>
      <c r="E11642" t="s">
        <v>1124</v>
      </c>
      <c r="F11642">
        <v>15</v>
      </c>
      <c r="G11642">
        <v>-142353</v>
      </c>
    </row>
    <row r="11643" spans="1:7">
      <c r="A11643" t="s">
        <v>131</v>
      </c>
      <c r="B11643">
        <v>20250904</v>
      </c>
      <c r="C11643">
        <v>490114</v>
      </c>
      <c r="D11643" t="s">
        <v>6190</v>
      </c>
      <c r="E11643" t="s">
        <v>1186</v>
      </c>
      <c r="F11643">
        <v>177</v>
      </c>
      <c r="G11643">
        <v>24351800</v>
      </c>
    </row>
    <row r="11644" spans="1:7">
      <c r="A11644" t="s">
        <v>131</v>
      </c>
      <c r="B11644">
        <v>20250904</v>
      </c>
      <c r="C11644">
        <v>490114</v>
      </c>
      <c r="D11644" t="s">
        <v>6190</v>
      </c>
      <c r="E11644" t="s">
        <v>1582</v>
      </c>
      <c r="F11644">
        <v>177</v>
      </c>
      <c r="G11644">
        <v>-415891</v>
      </c>
    </row>
    <row r="11645" spans="1:7">
      <c r="A11645" t="s">
        <v>131</v>
      </c>
      <c r="B11645">
        <v>20250904</v>
      </c>
      <c r="C11645">
        <v>490114</v>
      </c>
      <c r="D11645" t="s">
        <v>6190</v>
      </c>
      <c r="E11645" t="s">
        <v>8333</v>
      </c>
      <c r="F11645">
        <v>0</v>
      </c>
      <c r="G11645">
        <v>-2081</v>
      </c>
    </row>
    <row r="11646" spans="1:7">
      <c r="A11646" t="s">
        <v>131</v>
      </c>
      <c r="B11646">
        <v>20250904</v>
      </c>
      <c r="C11646">
        <v>490114</v>
      </c>
      <c r="D11646" t="s">
        <v>6190</v>
      </c>
      <c r="E11646" t="s">
        <v>1583</v>
      </c>
      <c r="F11646">
        <v>3</v>
      </c>
      <c r="G11646">
        <v>-217892</v>
      </c>
    </row>
    <row r="11647" spans="1:7">
      <c r="A11647" t="s">
        <v>131</v>
      </c>
      <c r="B11647">
        <v>20250904</v>
      </c>
      <c r="C11647">
        <v>490114</v>
      </c>
      <c r="D11647" t="s">
        <v>6190</v>
      </c>
      <c r="E11647" t="s">
        <v>1207</v>
      </c>
      <c r="F11647">
        <v>0</v>
      </c>
      <c r="G11647">
        <v>-8274</v>
      </c>
    </row>
    <row r="11648" spans="1:7">
      <c r="A11648" t="s">
        <v>131</v>
      </c>
      <c r="B11648">
        <v>20250904</v>
      </c>
      <c r="C11648">
        <v>490114</v>
      </c>
      <c r="D11648" t="s">
        <v>6190</v>
      </c>
      <c r="E11648" t="s">
        <v>8358</v>
      </c>
      <c r="F11648">
        <v>0</v>
      </c>
      <c r="G11648">
        <v>-17692647</v>
      </c>
    </row>
    <row r="11649" spans="1:7">
      <c r="A11649" t="s">
        <v>131</v>
      </c>
      <c r="B11649">
        <v>20250905</v>
      </c>
      <c r="C11649">
        <v>490114</v>
      </c>
      <c r="D11649" t="s">
        <v>6190</v>
      </c>
      <c r="E11649" t="s">
        <v>1184</v>
      </c>
      <c r="F11649">
        <v>0</v>
      </c>
      <c r="G11649">
        <v>-339153</v>
      </c>
    </row>
    <row r="11650" spans="1:7">
      <c r="A11650" t="s">
        <v>131</v>
      </c>
      <c r="B11650">
        <v>20250905</v>
      </c>
      <c r="C11650">
        <v>490114</v>
      </c>
      <c r="D11650" t="s">
        <v>6190</v>
      </c>
      <c r="E11650" t="s">
        <v>1581</v>
      </c>
      <c r="F11650">
        <v>83</v>
      </c>
      <c r="G11650">
        <v>-22068407</v>
      </c>
    </row>
    <row r="11651" spans="1:7">
      <c r="A11651" t="s">
        <v>131</v>
      </c>
      <c r="B11651">
        <v>20250905</v>
      </c>
      <c r="C11651">
        <v>490114</v>
      </c>
      <c r="D11651" t="s">
        <v>6190</v>
      </c>
      <c r="E11651" t="s">
        <v>1085</v>
      </c>
      <c r="F11651">
        <v>0</v>
      </c>
      <c r="G11651">
        <v>-2340216</v>
      </c>
    </row>
    <row r="11652" spans="1:7">
      <c r="A11652" t="s">
        <v>131</v>
      </c>
      <c r="B11652">
        <v>20250905</v>
      </c>
      <c r="C11652">
        <v>490114</v>
      </c>
      <c r="D11652" t="s">
        <v>6190</v>
      </c>
      <c r="E11652" t="s">
        <v>1194</v>
      </c>
      <c r="F11652">
        <v>0</v>
      </c>
      <c r="G11652">
        <v>-57962161</v>
      </c>
    </row>
    <row r="11653" spans="1:7">
      <c r="A11653" t="s">
        <v>131</v>
      </c>
      <c r="B11653">
        <v>20250905</v>
      </c>
      <c r="C11653">
        <v>490114</v>
      </c>
      <c r="D11653" t="s">
        <v>6190</v>
      </c>
      <c r="E11653" t="s">
        <v>1181</v>
      </c>
      <c r="F11653">
        <v>57</v>
      </c>
      <c r="G11653">
        <v>8916674</v>
      </c>
    </row>
    <row r="11654" spans="1:7">
      <c r="A11654" t="s">
        <v>131</v>
      </c>
      <c r="B11654">
        <v>20250905</v>
      </c>
      <c r="C11654">
        <v>490114</v>
      </c>
      <c r="D11654" t="s">
        <v>6190</v>
      </c>
      <c r="E11654" t="s">
        <v>1084</v>
      </c>
      <c r="F11654">
        <v>64</v>
      </c>
      <c r="G11654">
        <v>12598726</v>
      </c>
    </row>
    <row r="11655" spans="1:7">
      <c r="A11655" t="s">
        <v>131</v>
      </c>
      <c r="B11655">
        <v>20250905</v>
      </c>
      <c r="C11655">
        <v>490114</v>
      </c>
      <c r="D11655" t="s">
        <v>6190</v>
      </c>
      <c r="E11655" t="s">
        <v>1035</v>
      </c>
      <c r="F11655">
        <v>656</v>
      </c>
      <c r="G11655">
        <v>11041644</v>
      </c>
    </row>
    <row r="11656" spans="1:7">
      <c r="A11656" t="s">
        <v>131</v>
      </c>
      <c r="B11656">
        <v>20250905</v>
      </c>
      <c r="C11656">
        <v>490114</v>
      </c>
      <c r="D11656" t="s">
        <v>6190</v>
      </c>
      <c r="E11656" t="s">
        <v>1066</v>
      </c>
      <c r="F11656">
        <v>110</v>
      </c>
      <c r="G11656">
        <v>10642072</v>
      </c>
    </row>
    <row r="11657" spans="1:7">
      <c r="A11657" t="s">
        <v>131</v>
      </c>
      <c r="B11657">
        <v>20250905</v>
      </c>
      <c r="C11657">
        <v>490114</v>
      </c>
      <c r="D11657" t="s">
        <v>6190</v>
      </c>
      <c r="E11657" t="s">
        <v>1064</v>
      </c>
      <c r="F11657">
        <v>0</v>
      </c>
      <c r="G11657">
        <v>-771297</v>
      </c>
    </row>
    <row r="11658" spans="1:7">
      <c r="A11658" t="s">
        <v>131</v>
      </c>
      <c r="B11658">
        <v>20250905</v>
      </c>
      <c r="C11658">
        <v>490114</v>
      </c>
      <c r="D11658" t="s">
        <v>6190</v>
      </c>
      <c r="E11658" t="s">
        <v>1092</v>
      </c>
      <c r="F11658">
        <v>0</v>
      </c>
      <c r="G11658">
        <v>-17321971</v>
      </c>
    </row>
    <row r="11659" spans="1:7">
      <c r="A11659" t="s">
        <v>131</v>
      </c>
      <c r="B11659">
        <v>20250905</v>
      </c>
      <c r="C11659">
        <v>490114</v>
      </c>
      <c r="D11659" t="s">
        <v>6190</v>
      </c>
      <c r="E11659" t="s">
        <v>9048</v>
      </c>
      <c r="F11659">
        <v>45</v>
      </c>
      <c r="G11659">
        <v>2188705</v>
      </c>
    </row>
    <row r="11660" spans="1:7">
      <c r="A11660" t="s">
        <v>131</v>
      </c>
      <c r="B11660">
        <v>20250905</v>
      </c>
      <c r="C11660">
        <v>490114</v>
      </c>
      <c r="D11660" t="s">
        <v>6190</v>
      </c>
      <c r="E11660" t="s">
        <v>8342</v>
      </c>
      <c r="F11660">
        <v>110</v>
      </c>
      <c r="G11660">
        <v>49654589</v>
      </c>
    </row>
    <row r="11661" spans="1:7">
      <c r="A11661" t="s">
        <v>131</v>
      </c>
      <c r="B11661">
        <v>20250905</v>
      </c>
      <c r="C11661">
        <v>490114</v>
      </c>
      <c r="D11661" t="s">
        <v>6190</v>
      </c>
      <c r="E11661" t="s">
        <v>1124</v>
      </c>
      <c r="F11661">
        <v>15</v>
      </c>
      <c r="G11661">
        <v>-142338</v>
      </c>
    </row>
    <row r="11662" spans="1:7">
      <c r="A11662" t="s">
        <v>131</v>
      </c>
      <c r="B11662">
        <v>20250905</v>
      </c>
      <c r="C11662">
        <v>490114</v>
      </c>
      <c r="D11662" t="s">
        <v>6190</v>
      </c>
      <c r="E11662" t="s">
        <v>1186</v>
      </c>
      <c r="F11662">
        <v>179</v>
      </c>
      <c r="G11662">
        <v>24351979</v>
      </c>
    </row>
    <row r="11663" spans="1:7">
      <c r="A11663" t="s">
        <v>131</v>
      </c>
      <c r="B11663">
        <v>20250905</v>
      </c>
      <c r="C11663">
        <v>490114</v>
      </c>
      <c r="D11663" t="s">
        <v>6190</v>
      </c>
      <c r="E11663" t="s">
        <v>1582</v>
      </c>
      <c r="F11663">
        <v>179</v>
      </c>
      <c r="G11663">
        <v>-415712</v>
      </c>
    </row>
    <row r="11664" spans="1:7">
      <c r="A11664" t="s">
        <v>131</v>
      </c>
      <c r="B11664">
        <v>20250905</v>
      </c>
      <c r="C11664">
        <v>490114</v>
      </c>
      <c r="D11664" t="s">
        <v>6190</v>
      </c>
      <c r="E11664" t="s">
        <v>8333</v>
      </c>
      <c r="F11664">
        <v>0</v>
      </c>
      <c r="G11664">
        <v>-2081</v>
      </c>
    </row>
    <row r="11665" spans="1:7">
      <c r="A11665" t="s">
        <v>131</v>
      </c>
      <c r="B11665">
        <v>20250905</v>
      </c>
      <c r="C11665">
        <v>490114</v>
      </c>
      <c r="D11665" t="s">
        <v>6190</v>
      </c>
      <c r="E11665" t="s">
        <v>1583</v>
      </c>
      <c r="F11665">
        <v>3</v>
      </c>
      <c r="G11665">
        <v>-217889</v>
      </c>
    </row>
    <row r="11666" spans="1:7">
      <c r="A11666" t="s">
        <v>131</v>
      </c>
      <c r="B11666">
        <v>20250905</v>
      </c>
      <c r="C11666">
        <v>490114</v>
      </c>
      <c r="D11666" t="s">
        <v>6190</v>
      </c>
      <c r="E11666" t="s">
        <v>1207</v>
      </c>
      <c r="F11666">
        <v>0</v>
      </c>
      <c r="G11666">
        <v>-8274</v>
      </c>
    </row>
    <row r="11667" spans="1:7">
      <c r="A11667" t="s">
        <v>131</v>
      </c>
      <c r="B11667">
        <v>20250905</v>
      </c>
      <c r="C11667">
        <v>490114</v>
      </c>
      <c r="D11667" t="s">
        <v>6190</v>
      </c>
      <c r="E11667" t="s">
        <v>8358</v>
      </c>
      <c r="F11667">
        <v>0</v>
      </c>
      <c r="G11667">
        <v>-17692647</v>
      </c>
    </row>
    <row r="11668" spans="1:7">
      <c r="A11668" t="s">
        <v>131</v>
      </c>
      <c r="B11668">
        <v>20250906</v>
      </c>
      <c r="C11668">
        <v>490114</v>
      </c>
      <c r="D11668" t="s">
        <v>6190</v>
      </c>
      <c r="E11668" t="s">
        <v>1184</v>
      </c>
      <c r="F11668">
        <v>0</v>
      </c>
      <c r="G11668">
        <v>-339153</v>
      </c>
    </row>
    <row r="11669" spans="1:7">
      <c r="A11669" t="s">
        <v>131</v>
      </c>
      <c r="B11669">
        <v>20250906</v>
      </c>
      <c r="C11669">
        <v>490114</v>
      </c>
      <c r="D11669" t="s">
        <v>6190</v>
      </c>
      <c r="E11669" t="s">
        <v>1581</v>
      </c>
      <c r="F11669">
        <v>83</v>
      </c>
      <c r="G11669">
        <v>-22068324</v>
      </c>
    </row>
    <row r="11670" spans="1:7">
      <c r="A11670" t="s">
        <v>131</v>
      </c>
      <c r="B11670">
        <v>20250906</v>
      </c>
      <c r="C11670">
        <v>490114</v>
      </c>
      <c r="D11670" t="s">
        <v>6190</v>
      </c>
      <c r="E11670" t="s">
        <v>1085</v>
      </c>
      <c r="F11670">
        <v>0</v>
      </c>
      <c r="G11670">
        <v>-2340216</v>
      </c>
    </row>
    <row r="11671" spans="1:7">
      <c r="A11671" t="s">
        <v>131</v>
      </c>
      <c r="B11671">
        <v>20250906</v>
      </c>
      <c r="C11671">
        <v>490114</v>
      </c>
      <c r="D11671" t="s">
        <v>6190</v>
      </c>
      <c r="E11671" t="s">
        <v>1194</v>
      </c>
      <c r="F11671">
        <v>0</v>
      </c>
      <c r="G11671">
        <v>-57962161</v>
      </c>
    </row>
    <row r="11672" spans="1:7">
      <c r="A11672" t="s">
        <v>131</v>
      </c>
      <c r="B11672">
        <v>20250906</v>
      </c>
      <c r="C11672">
        <v>490114</v>
      </c>
      <c r="D11672" t="s">
        <v>6190</v>
      </c>
      <c r="E11672" t="s">
        <v>1181</v>
      </c>
      <c r="F11672">
        <v>57</v>
      </c>
      <c r="G11672">
        <v>8916731</v>
      </c>
    </row>
    <row r="11673" spans="1:7">
      <c r="A11673" t="s">
        <v>131</v>
      </c>
      <c r="B11673">
        <v>20250906</v>
      </c>
      <c r="C11673">
        <v>490114</v>
      </c>
      <c r="D11673" t="s">
        <v>6190</v>
      </c>
      <c r="E11673" t="s">
        <v>1084</v>
      </c>
      <c r="F11673">
        <v>64</v>
      </c>
      <c r="G11673">
        <v>12598790</v>
      </c>
    </row>
    <row r="11674" spans="1:7">
      <c r="A11674" t="s">
        <v>131</v>
      </c>
      <c r="B11674">
        <v>20250906</v>
      </c>
      <c r="C11674">
        <v>490114</v>
      </c>
      <c r="D11674" t="s">
        <v>6190</v>
      </c>
      <c r="E11674" t="s">
        <v>1035</v>
      </c>
      <c r="F11674">
        <v>656</v>
      </c>
      <c r="G11674">
        <v>11042300</v>
      </c>
    </row>
    <row r="11675" spans="1:7">
      <c r="A11675" t="s">
        <v>131</v>
      </c>
      <c r="B11675">
        <v>20250906</v>
      </c>
      <c r="C11675">
        <v>490114</v>
      </c>
      <c r="D11675" t="s">
        <v>6190</v>
      </c>
      <c r="E11675" t="s">
        <v>1066</v>
      </c>
      <c r="F11675">
        <v>110</v>
      </c>
      <c r="G11675">
        <v>10642182</v>
      </c>
    </row>
    <row r="11676" spans="1:7">
      <c r="A11676" t="s">
        <v>131</v>
      </c>
      <c r="B11676">
        <v>20250906</v>
      </c>
      <c r="C11676">
        <v>490114</v>
      </c>
      <c r="D11676" t="s">
        <v>6190</v>
      </c>
      <c r="E11676" t="s">
        <v>1064</v>
      </c>
      <c r="F11676">
        <v>0</v>
      </c>
      <c r="G11676">
        <v>-771297</v>
      </c>
    </row>
    <row r="11677" spans="1:7">
      <c r="A11677" t="s">
        <v>131</v>
      </c>
      <c r="B11677">
        <v>20250906</v>
      </c>
      <c r="C11677">
        <v>490114</v>
      </c>
      <c r="D11677" t="s">
        <v>6190</v>
      </c>
      <c r="E11677" t="s">
        <v>1092</v>
      </c>
      <c r="F11677">
        <v>0</v>
      </c>
      <c r="G11677">
        <v>-17321971</v>
      </c>
    </row>
    <row r="11678" spans="1:7">
      <c r="A11678" t="s">
        <v>131</v>
      </c>
      <c r="B11678">
        <v>20250906</v>
      </c>
      <c r="C11678">
        <v>490114</v>
      </c>
      <c r="D11678" t="s">
        <v>6190</v>
      </c>
      <c r="E11678" t="s">
        <v>9048</v>
      </c>
      <c r="F11678">
        <v>45</v>
      </c>
      <c r="G11678">
        <v>2188750</v>
      </c>
    </row>
    <row r="11679" spans="1:7">
      <c r="A11679" t="s">
        <v>131</v>
      </c>
      <c r="B11679">
        <v>20250906</v>
      </c>
      <c r="C11679">
        <v>490114</v>
      </c>
      <c r="D11679" t="s">
        <v>6190</v>
      </c>
      <c r="E11679" t="s">
        <v>8342</v>
      </c>
      <c r="F11679">
        <v>110</v>
      </c>
      <c r="G11679">
        <v>49654699</v>
      </c>
    </row>
    <row r="11680" spans="1:7">
      <c r="A11680" t="s">
        <v>131</v>
      </c>
      <c r="B11680">
        <v>20250906</v>
      </c>
      <c r="C11680">
        <v>490114</v>
      </c>
      <c r="D11680" t="s">
        <v>6190</v>
      </c>
      <c r="E11680" t="s">
        <v>1124</v>
      </c>
      <c r="F11680">
        <v>15</v>
      </c>
      <c r="G11680">
        <v>-142323</v>
      </c>
    </row>
    <row r="11681" spans="1:7">
      <c r="A11681" t="s">
        <v>131</v>
      </c>
      <c r="B11681">
        <v>20250906</v>
      </c>
      <c r="C11681">
        <v>490114</v>
      </c>
      <c r="D11681" t="s">
        <v>6190</v>
      </c>
      <c r="E11681" t="s">
        <v>1186</v>
      </c>
      <c r="F11681">
        <v>179</v>
      </c>
      <c r="G11681">
        <v>24352158</v>
      </c>
    </row>
    <row r="11682" spans="1:7">
      <c r="A11682" t="s">
        <v>131</v>
      </c>
      <c r="B11682">
        <v>20250906</v>
      </c>
      <c r="C11682">
        <v>490114</v>
      </c>
      <c r="D11682" t="s">
        <v>6190</v>
      </c>
      <c r="E11682" t="s">
        <v>1582</v>
      </c>
      <c r="F11682">
        <v>179</v>
      </c>
      <c r="G11682">
        <v>-415533</v>
      </c>
    </row>
    <row r="11683" spans="1:7">
      <c r="A11683" t="s">
        <v>131</v>
      </c>
      <c r="B11683">
        <v>20250906</v>
      </c>
      <c r="C11683">
        <v>490114</v>
      </c>
      <c r="D11683" t="s">
        <v>6190</v>
      </c>
      <c r="E11683" t="s">
        <v>8333</v>
      </c>
      <c r="F11683">
        <v>0</v>
      </c>
      <c r="G11683">
        <v>-2081</v>
      </c>
    </row>
    <row r="11684" spans="1:7">
      <c r="A11684" t="s">
        <v>131</v>
      </c>
      <c r="B11684">
        <v>20250906</v>
      </c>
      <c r="C11684">
        <v>490114</v>
      </c>
      <c r="D11684" t="s">
        <v>6190</v>
      </c>
      <c r="E11684" t="s">
        <v>1583</v>
      </c>
      <c r="F11684">
        <v>3</v>
      </c>
      <c r="G11684">
        <v>-217886</v>
      </c>
    </row>
    <row r="11685" spans="1:7">
      <c r="A11685" t="s">
        <v>131</v>
      </c>
      <c r="B11685">
        <v>20250906</v>
      </c>
      <c r="C11685">
        <v>490114</v>
      </c>
      <c r="D11685" t="s">
        <v>6190</v>
      </c>
      <c r="E11685" t="s">
        <v>1207</v>
      </c>
      <c r="F11685">
        <v>0</v>
      </c>
      <c r="G11685">
        <v>-8274</v>
      </c>
    </row>
    <row r="11686" spans="1:7">
      <c r="A11686" t="s">
        <v>131</v>
      </c>
      <c r="B11686">
        <v>20250906</v>
      </c>
      <c r="C11686">
        <v>490114</v>
      </c>
      <c r="D11686" t="s">
        <v>6190</v>
      </c>
      <c r="E11686" t="s">
        <v>8358</v>
      </c>
      <c r="F11686">
        <v>0</v>
      </c>
      <c r="G11686">
        <v>-17692647</v>
      </c>
    </row>
    <row r="11687" spans="1:7">
      <c r="A11687" t="s">
        <v>131</v>
      </c>
      <c r="B11687">
        <v>20250907</v>
      </c>
      <c r="C11687">
        <v>490114</v>
      </c>
      <c r="D11687" t="s">
        <v>6190</v>
      </c>
      <c r="E11687" t="s">
        <v>1184</v>
      </c>
      <c r="F11687">
        <v>0</v>
      </c>
      <c r="G11687">
        <v>-339153</v>
      </c>
    </row>
    <row r="11688" spans="1:7">
      <c r="A11688" t="s">
        <v>131</v>
      </c>
      <c r="B11688">
        <v>20250907</v>
      </c>
      <c r="C11688">
        <v>490114</v>
      </c>
      <c r="D11688" t="s">
        <v>6190</v>
      </c>
      <c r="E11688" t="s">
        <v>1581</v>
      </c>
      <c r="F11688">
        <v>83</v>
      </c>
      <c r="G11688">
        <v>-22068241</v>
      </c>
    </row>
    <row r="11689" spans="1:7">
      <c r="A11689" t="s">
        <v>131</v>
      </c>
      <c r="B11689">
        <v>20250907</v>
      </c>
      <c r="C11689">
        <v>490114</v>
      </c>
      <c r="D11689" t="s">
        <v>6190</v>
      </c>
      <c r="E11689" t="s">
        <v>1085</v>
      </c>
      <c r="F11689">
        <v>0</v>
      </c>
      <c r="G11689">
        <v>-2340216</v>
      </c>
    </row>
    <row r="11690" spans="1:7">
      <c r="A11690" t="s">
        <v>131</v>
      </c>
      <c r="B11690">
        <v>20250907</v>
      </c>
      <c r="C11690">
        <v>490114</v>
      </c>
      <c r="D11690" t="s">
        <v>6190</v>
      </c>
      <c r="E11690" t="s">
        <v>1194</v>
      </c>
      <c r="F11690">
        <v>0</v>
      </c>
      <c r="G11690">
        <v>-57962161</v>
      </c>
    </row>
    <row r="11691" spans="1:7">
      <c r="A11691" t="s">
        <v>131</v>
      </c>
      <c r="B11691">
        <v>20250907</v>
      </c>
      <c r="C11691">
        <v>490114</v>
      </c>
      <c r="D11691" t="s">
        <v>6190</v>
      </c>
      <c r="E11691" t="s">
        <v>1181</v>
      </c>
      <c r="F11691">
        <v>57</v>
      </c>
      <c r="G11691">
        <v>8916788</v>
      </c>
    </row>
    <row r="11692" spans="1:7">
      <c r="A11692" t="s">
        <v>131</v>
      </c>
      <c r="B11692">
        <v>20250907</v>
      </c>
      <c r="C11692">
        <v>490114</v>
      </c>
      <c r="D11692" t="s">
        <v>6190</v>
      </c>
      <c r="E11692" t="s">
        <v>1084</v>
      </c>
      <c r="F11692">
        <v>64</v>
      </c>
      <c r="G11692">
        <v>12598854</v>
      </c>
    </row>
    <row r="11693" spans="1:7">
      <c r="A11693" t="s">
        <v>131</v>
      </c>
      <c r="B11693">
        <v>20250907</v>
      </c>
      <c r="C11693">
        <v>490114</v>
      </c>
      <c r="D11693" t="s">
        <v>6190</v>
      </c>
      <c r="E11693" t="s">
        <v>1035</v>
      </c>
      <c r="F11693">
        <v>656</v>
      </c>
      <c r="G11693">
        <v>11042956</v>
      </c>
    </row>
    <row r="11694" spans="1:7">
      <c r="A11694" t="s">
        <v>131</v>
      </c>
      <c r="B11694">
        <v>20250907</v>
      </c>
      <c r="C11694">
        <v>490114</v>
      </c>
      <c r="D11694" t="s">
        <v>6190</v>
      </c>
      <c r="E11694" t="s">
        <v>1066</v>
      </c>
      <c r="F11694">
        <v>110</v>
      </c>
      <c r="G11694">
        <v>10642292</v>
      </c>
    </row>
    <row r="11695" spans="1:7">
      <c r="A11695" t="s">
        <v>131</v>
      </c>
      <c r="B11695">
        <v>20250907</v>
      </c>
      <c r="C11695">
        <v>490114</v>
      </c>
      <c r="D11695" t="s">
        <v>6190</v>
      </c>
      <c r="E11695" t="s">
        <v>1064</v>
      </c>
      <c r="F11695">
        <v>0</v>
      </c>
      <c r="G11695">
        <v>-771297</v>
      </c>
    </row>
    <row r="11696" spans="1:7">
      <c r="A11696" t="s">
        <v>131</v>
      </c>
      <c r="B11696">
        <v>20250907</v>
      </c>
      <c r="C11696">
        <v>490114</v>
      </c>
      <c r="D11696" t="s">
        <v>6190</v>
      </c>
      <c r="E11696" t="s">
        <v>1092</v>
      </c>
      <c r="F11696">
        <v>0</v>
      </c>
      <c r="G11696">
        <v>-17321971</v>
      </c>
    </row>
    <row r="11697" spans="1:7">
      <c r="A11697" t="s">
        <v>131</v>
      </c>
      <c r="B11697">
        <v>20250907</v>
      </c>
      <c r="C11697">
        <v>490114</v>
      </c>
      <c r="D11697" t="s">
        <v>6190</v>
      </c>
      <c r="E11697" t="s">
        <v>9048</v>
      </c>
      <c r="F11697">
        <v>45</v>
      </c>
      <c r="G11697">
        <v>2188795</v>
      </c>
    </row>
    <row r="11698" spans="1:7">
      <c r="A11698" t="s">
        <v>131</v>
      </c>
      <c r="B11698">
        <v>20250907</v>
      </c>
      <c r="C11698">
        <v>490114</v>
      </c>
      <c r="D11698" t="s">
        <v>6190</v>
      </c>
      <c r="E11698" t="s">
        <v>8342</v>
      </c>
      <c r="F11698">
        <v>110</v>
      </c>
      <c r="G11698">
        <v>49654809</v>
      </c>
    </row>
    <row r="11699" spans="1:7">
      <c r="A11699" t="s">
        <v>131</v>
      </c>
      <c r="B11699">
        <v>20250907</v>
      </c>
      <c r="C11699">
        <v>490114</v>
      </c>
      <c r="D11699" t="s">
        <v>6190</v>
      </c>
      <c r="E11699" t="s">
        <v>1124</v>
      </c>
      <c r="F11699">
        <v>15</v>
      </c>
      <c r="G11699">
        <v>-142308</v>
      </c>
    </row>
    <row r="11700" spans="1:7">
      <c r="A11700" t="s">
        <v>131</v>
      </c>
      <c r="B11700">
        <v>20250907</v>
      </c>
      <c r="C11700">
        <v>490114</v>
      </c>
      <c r="D11700" t="s">
        <v>6190</v>
      </c>
      <c r="E11700" t="s">
        <v>1186</v>
      </c>
      <c r="F11700">
        <v>179</v>
      </c>
      <c r="G11700">
        <v>24352337</v>
      </c>
    </row>
    <row r="11701" spans="1:7">
      <c r="A11701" t="s">
        <v>131</v>
      </c>
      <c r="B11701">
        <v>20250907</v>
      </c>
      <c r="C11701">
        <v>490114</v>
      </c>
      <c r="D11701" t="s">
        <v>6190</v>
      </c>
      <c r="E11701" t="s">
        <v>1582</v>
      </c>
      <c r="F11701">
        <v>179</v>
      </c>
      <c r="G11701">
        <v>-415354</v>
      </c>
    </row>
    <row r="11702" spans="1:7">
      <c r="A11702" t="s">
        <v>131</v>
      </c>
      <c r="B11702">
        <v>20250907</v>
      </c>
      <c r="C11702">
        <v>490114</v>
      </c>
      <c r="D11702" t="s">
        <v>6190</v>
      </c>
      <c r="E11702" t="s">
        <v>8333</v>
      </c>
      <c r="F11702">
        <v>0</v>
      </c>
      <c r="G11702">
        <v>-2081</v>
      </c>
    </row>
    <row r="11703" spans="1:7">
      <c r="A11703" t="s">
        <v>131</v>
      </c>
      <c r="B11703">
        <v>20250907</v>
      </c>
      <c r="C11703">
        <v>490114</v>
      </c>
      <c r="D11703" t="s">
        <v>6190</v>
      </c>
      <c r="E11703" t="s">
        <v>1583</v>
      </c>
      <c r="F11703">
        <v>3</v>
      </c>
      <c r="G11703">
        <v>-217883</v>
      </c>
    </row>
    <row r="11704" spans="1:7">
      <c r="A11704" t="s">
        <v>131</v>
      </c>
      <c r="B11704">
        <v>20250907</v>
      </c>
      <c r="C11704">
        <v>490114</v>
      </c>
      <c r="D11704" t="s">
        <v>6190</v>
      </c>
      <c r="E11704" t="s">
        <v>1207</v>
      </c>
      <c r="F11704">
        <v>0</v>
      </c>
      <c r="G11704">
        <v>-8274</v>
      </c>
    </row>
    <row r="11705" spans="1:7">
      <c r="A11705" t="s">
        <v>131</v>
      </c>
      <c r="B11705">
        <v>20250907</v>
      </c>
      <c r="C11705">
        <v>490114</v>
      </c>
      <c r="D11705" t="s">
        <v>6190</v>
      </c>
      <c r="E11705" t="s">
        <v>8358</v>
      </c>
      <c r="F11705">
        <v>0</v>
      </c>
      <c r="G11705">
        <v>-17692647</v>
      </c>
    </row>
    <row r="11706" spans="1:7">
      <c r="A11706" t="s">
        <v>131</v>
      </c>
      <c r="B11706">
        <v>20250908</v>
      </c>
      <c r="C11706">
        <v>490114</v>
      </c>
      <c r="D11706" t="s">
        <v>6190</v>
      </c>
      <c r="E11706" t="s">
        <v>1184</v>
      </c>
      <c r="F11706">
        <v>0</v>
      </c>
      <c r="G11706">
        <v>-339153</v>
      </c>
    </row>
    <row r="11707" spans="1:7">
      <c r="A11707" t="s">
        <v>131</v>
      </c>
      <c r="B11707">
        <v>20250908</v>
      </c>
      <c r="C11707">
        <v>490114</v>
      </c>
      <c r="D11707" t="s">
        <v>6190</v>
      </c>
      <c r="E11707" t="s">
        <v>1581</v>
      </c>
      <c r="F11707">
        <v>84</v>
      </c>
      <c r="G11707">
        <v>-22068157</v>
      </c>
    </row>
    <row r="11708" spans="1:7">
      <c r="A11708" t="s">
        <v>131</v>
      </c>
      <c r="B11708">
        <v>20250908</v>
      </c>
      <c r="C11708">
        <v>490114</v>
      </c>
      <c r="D11708" t="s">
        <v>6190</v>
      </c>
      <c r="E11708" t="s">
        <v>1085</v>
      </c>
      <c r="F11708">
        <v>0</v>
      </c>
      <c r="G11708">
        <v>-2340216</v>
      </c>
    </row>
    <row r="11709" spans="1:7">
      <c r="A11709" t="s">
        <v>131</v>
      </c>
      <c r="B11709">
        <v>20250908</v>
      </c>
      <c r="C11709">
        <v>490114</v>
      </c>
      <c r="D11709" t="s">
        <v>6190</v>
      </c>
      <c r="E11709" t="s">
        <v>1194</v>
      </c>
      <c r="F11709">
        <v>0</v>
      </c>
      <c r="G11709">
        <v>-57962161</v>
      </c>
    </row>
    <row r="11710" spans="1:7">
      <c r="A11710" t="s">
        <v>131</v>
      </c>
      <c r="B11710">
        <v>20250908</v>
      </c>
      <c r="C11710">
        <v>490114</v>
      </c>
      <c r="D11710" t="s">
        <v>6190</v>
      </c>
      <c r="E11710" t="s">
        <v>1181</v>
      </c>
      <c r="F11710">
        <v>57</v>
      </c>
      <c r="G11710">
        <v>8916845</v>
      </c>
    </row>
    <row r="11711" spans="1:7">
      <c r="A11711" t="s">
        <v>131</v>
      </c>
      <c r="B11711">
        <v>20250908</v>
      </c>
      <c r="C11711">
        <v>490114</v>
      </c>
      <c r="D11711" t="s">
        <v>6190</v>
      </c>
      <c r="E11711" t="s">
        <v>1084</v>
      </c>
      <c r="F11711">
        <v>65</v>
      </c>
      <c r="G11711">
        <v>12598919</v>
      </c>
    </row>
    <row r="11712" spans="1:7">
      <c r="A11712" t="s">
        <v>131</v>
      </c>
      <c r="B11712">
        <v>20250908</v>
      </c>
      <c r="C11712">
        <v>490114</v>
      </c>
      <c r="D11712" t="s">
        <v>6190</v>
      </c>
      <c r="E11712" t="s">
        <v>1035</v>
      </c>
      <c r="F11712">
        <v>661</v>
      </c>
      <c r="G11712">
        <v>11043617</v>
      </c>
    </row>
    <row r="11713" spans="1:7">
      <c r="A11713" t="s">
        <v>131</v>
      </c>
      <c r="B11713">
        <v>20250908</v>
      </c>
      <c r="C11713">
        <v>490114</v>
      </c>
      <c r="D11713" t="s">
        <v>6190</v>
      </c>
      <c r="E11713" t="s">
        <v>1066</v>
      </c>
      <c r="F11713">
        <v>111</v>
      </c>
      <c r="G11713">
        <v>10642403</v>
      </c>
    </row>
    <row r="11714" spans="1:7">
      <c r="A11714" t="s">
        <v>131</v>
      </c>
      <c r="B11714">
        <v>20250908</v>
      </c>
      <c r="C11714">
        <v>490114</v>
      </c>
      <c r="D11714" t="s">
        <v>6190</v>
      </c>
      <c r="E11714" t="s">
        <v>1064</v>
      </c>
      <c r="F11714">
        <v>0</v>
      </c>
      <c r="G11714">
        <v>-771297</v>
      </c>
    </row>
    <row r="11715" spans="1:7">
      <c r="A11715" t="s">
        <v>131</v>
      </c>
      <c r="B11715">
        <v>20250908</v>
      </c>
      <c r="C11715">
        <v>490114</v>
      </c>
      <c r="D11715" t="s">
        <v>6190</v>
      </c>
      <c r="E11715" t="s">
        <v>1092</v>
      </c>
      <c r="F11715">
        <v>0</v>
      </c>
      <c r="G11715">
        <v>-17321971</v>
      </c>
    </row>
    <row r="11716" spans="1:7">
      <c r="A11716" t="s">
        <v>131</v>
      </c>
      <c r="B11716">
        <v>20250908</v>
      </c>
      <c r="C11716">
        <v>490114</v>
      </c>
      <c r="D11716" t="s">
        <v>6190</v>
      </c>
      <c r="E11716" t="s">
        <v>9048</v>
      </c>
      <c r="F11716">
        <v>46</v>
      </c>
      <c r="G11716">
        <v>2188841</v>
      </c>
    </row>
    <row r="11717" spans="1:7">
      <c r="A11717" t="s">
        <v>131</v>
      </c>
      <c r="B11717">
        <v>20250908</v>
      </c>
      <c r="C11717">
        <v>490114</v>
      </c>
      <c r="D11717" t="s">
        <v>6190</v>
      </c>
      <c r="E11717" t="s">
        <v>8342</v>
      </c>
      <c r="F11717">
        <v>111</v>
      </c>
      <c r="G11717">
        <v>49654920</v>
      </c>
    </row>
    <row r="11718" spans="1:7">
      <c r="A11718" t="s">
        <v>131</v>
      </c>
      <c r="B11718">
        <v>20250908</v>
      </c>
      <c r="C11718">
        <v>490114</v>
      </c>
      <c r="D11718" t="s">
        <v>6190</v>
      </c>
      <c r="E11718" t="s">
        <v>1124</v>
      </c>
      <c r="F11718">
        <v>15</v>
      </c>
      <c r="G11718">
        <v>-142293</v>
      </c>
    </row>
    <row r="11719" spans="1:7">
      <c r="A11719" t="s">
        <v>131</v>
      </c>
      <c r="B11719">
        <v>20250908</v>
      </c>
      <c r="C11719">
        <v>490114</v>
      </c>
      <c r="D11719" t="s">
        <v>6190</v>
      </c>
      <c r="E11719" t="s">
        <v>1186</v>
      </c>
      <c r="F11719">
        <v>180</v>
      </c>
      <c r="G11719">
        <v>24352517</v>
      </c>
    </row>
    <row r="11720" spans="1:7">
      <c r="A11720" t="s">
        <v>131</v>
      </c>
      <c r="B11720">
        <v>20250908</v>
      </c>
      <c r="C11720">
        <v>490114</v>
      </c>
      <c r="D11720" t="s">
        <v>6190</v>
      </c>
      <c r="E11720" t="s">
        <v>1582</v>
      </c>
      <c r="F11720">
        <v>180</v>
      </c>
      <c r="G11720">
        <v>-415174</v>
      </c>
    </row>
    <row r="11721" spans="1:7">
      <c r="A11721" t="s">
        <v>131</v>
      </c>
      <c r="B11721">
        <v>20250908</v>
      </c>
      <c r="C11721">
        <v>490114</v>
      </c>
      <c r="D11721" t="s">
        <v>6190</v>
      </c>
      <c r="E11721" t="s">
        <v>8333</v>
      </c>
      <c r="F11721">
        <v>0</v>
      </c>
      <c r="G11721">
        <v>-2081</v>
      </c>
    </row>
    <row r="11722" spans="1:7">
      <c r="A11722" t="s">
        <v>131</v>
      </c>
      <c r="B11722">
        <v>20250908</v>
      </c>
      <c r="C11722">
        <v>490114</v>
      </c>
      <c r="D11722" t="s">
        <v>6190</v>
      </c>
      <c r="E11722" t="s">
        <v>1583</v>
      </c>
      <c r="F11722">
        <v>3</v>
      </c>
      <c r="G11722">
        <v>-217880</v>
      </c>
    </row>
    <row r="11723" spans="1:7">
      <c r="A11723" t="s">
        <v>131</v>
      </c>
      <c r="B11723">
        <v>20250908</v>
      </c>
      <c r="C11723">
        <v>490114</v>
      </c>
      <c r="D11723" t="s">
        <v>6190</v>
      </c>
      <c r="E11723" t="s">
        <v>1207</v>
      </c>
      <c r="F11723">
        <v>0</v>
      </c>
      <c r="G11723">
        <v>-8274</v>
      </c>
    </row>
    <row r="11724" spans="1:7">
      <c r="A11724" t="s">
        <v>131</v>
      </c>
      <c r="B11724">
        <v>20250908</v>
      </c>
      <c r="C11724">
        <v>490114</v>
      </c>
      <c r="D11724" t="s">
        <v>6190</v>
      </c>
      <c r="E11724" t="s">
        <v>8358</v>
      </c>
      <c r="F11724">
        <v>0</v>
      </c>
      <c r="G11724">
        <v>-17692647</v>
      </c>
    </row>
    <row r="11725" spans="1:7">
      <c r="A11725" t="s">
        <v>131</v>
      </c>
      <c r="B11725">
        <v>20250909</v>
      </c>
      <c r="C11725">
        <v>490114</v>
      </c>
      <c r="D11725" t="s">
        <v>6190</v>
      </c>
      <c r="E11725" t="s">
        <v>1184</v>
      </c>
      <c r="F11725">
        <v>0</v>
      </c>
      <c r="G11725">
        <v>-339153</v>
      </c>
    </row>
    <row r="11726" spans="1:7">
      <c r="A11726" t="s">
        <v>131</v>
      </c>
      <c r="B11726">
        <v>20250909</v>
      </c>
      <c r="C11726">
        <v>490114</v>
      </c>
      <c r="D11726" t="s">
        <v>6190</v>
      </c>
      <c r="E11726" t="s">
        <v>1581</v>
      </c>
      <c r="F11726">
        <v>86</v>
      </c>
      <c r="G11726">
        <v>-22068071</v>
      </c>
    </row>
    <row r="11727" spans="1:7">
      <c r="A11727" t="s">
        <v>131</v>
      </c>
      <c r="B11727">
        <v>20250909</v>
      </c>
      <c r="C11727">
        <v>490114</v>
      </c>
      <c r="D11727" t="s">
        <v>6190</v>
      </c>
      <c r="E11727" t="s">
        <v>1085</v>
      </c>
      <c r="F11727">
        <v>0</v>
      </c>
      <c r="G11727">
        <v>-2340216</v>
      </c>
    </row>
    <row r="11728" spans="1:7">
      <c r="A11728" t="s">
        <v>131</v>
      </c>
      <c r="B11728">
        <v>20250909</v>
      </c>
      <c r="C11728">
        <v>490114</v>
      </c>
      <c r="D11728" t="s">
        <v>6190</v>
      </c>
      <c r="E11728" t="s">
        <v>1194</v>
      </c>
      <c r="F11728">
        <v>0</v>
      </c>
      <c r="G11728">
        <v>-57962161</v>
      </c>
    </row>
    <row r="11729" spans="1:7">
      <c r="A11729" t="s">
        <v>131</v>
      </c>
      <c r="B11729">
        <v>20250909</v>
      </c>
      <c r="C11729">
        <v>490114</v>
      </c>
      <c r="D11729" t="s">
        <v>6190</v>
      </c>
      <c r="E11729" t="s">
        <v>1181</v>
      </c>
      <c r="F11729">
        <v>59</v>
      </c>
      <c r="G11729">
        <v>8916904</v>
      </c>
    </row>
    <row r="11730" spans="1:7">
      <c r="A11730" t="s">
        <v>131</v>
      </c>
      <c r="B11730">
        <v>20250909</v>
      </c>
      <c r="C11730">
        <v>490114</v>
      </c>
      <c r="D11730" t="s">
        <v>6190</v>
      </c>
      <c r="E11730" t="s">
        <v>1084</v>
      </c>
      <c r="F11730">
        <v>67</v>
      </c>
      <c r="G11730">
        <v>12598986</v>
      </c>
    </row>
    <row r="11731" spans="1:7">
      <c r="A11731" t="s">
        <v>131</v>
      </c>
      <c r="B11731">
        <v>20250909</v>
      </c>
      <c r="C11731">
        <v>490114</v>
      </c>
      <c r="D11731" t="s">
        <v>6190</v>
      </c>
      <c r="E11731" t="s">
        <v>1035</v>
      </c>
      <c r="F11731">
        <v>680</v>
      </c>
      <c r="G11731">
        <v>11044297</v>
      </c>
    </row>
    <row r="11732" spans="1:7">
      <c r="A11732" t="s">
        <v>131</v>
      </c>
      <c r="B11732">
        <v>20250909</v>
      </c>
      <c r="C11732">
        <v>490114</v>
      </c>
      <c r="D11732" t="s">
        <v>6190</v>
      </c>
      <c r="E11732" t="s">
        <v>1066</v>
      </c>
      <c r="F11732">
        <v>114</v>
      </c>
      <c r="G11732">
        <v>10642517</v>
      </c>
    </row>
    <row r="11733" spans="1:7">
      <c r="A11733" t="s">
        <v>131</v>
      </c>
      <c r="B11733">
        <v>20250909</v>
      </c>
      <c r="C11733">
        <v>490114</v>
      </c>
      <c r="D11733" t="s">
        <v>6190</v>
      </c>
      <c r="E11733" t="s">
        <v>1064</v>
      </c>
      <c r="F11733">
        <v>0</v>
      </c>
      <c r="G11733">
        <v>-771297</v>
      </c>
    </row>
    <row r="11734" spans="1:7">
      <c r="A11734" t="s">
        <v>131</v>
      </c>
      <c r="B11734">
        <v>20250909</v>
      </c>
      <c r="C11734">
        <v>490114</v>
      </c>
      <c r="D11734" t="s">
        <v>6190</v>
      </c>
      <c r="E11734" t="s">
        <v>1092</v>
      </c>
      <c r="F11734">
        <v>0</v>
      </c>
      <c r="G11734">
        <v>-17321971</v>
      </c>
    </row>
    <row r="11735" spans="1:7">
      <c r="A11735" t="s">
        <v>131</v>
      </c>
      <c r="B11735">
        <v>20250909</v>
      </c>
      <c r="C11735">
        <v>490114</v>
      </c>
      <c r="D11735" t="s">
        <v>6190</v>
      </c>
      <c r="E11735" t="s">
        <v>9048</v>
      </c>
      <c r="F11735">
        <v>47</v>
      </c>
      <c r="G11735">
        <v>2188888</v>
      </c>
    </row>
    <row r="11736" spans="1:7">
      <c r="A11736" t="s">
        <v>131</v>
      </c>
      <c r="B11736">
        <v>20250909</v>
      </c>
      <c r="C11736">
        <v>490114</v>
      </c>
      <c r="D11736" t="s">
        <v>6190</v>
      </c>
      <c r="E11736" t="s">
        <v>8342</v>
      </c>
      <c r="F11736">
        <v>114</v>
      </c>
      <c r="G11736">
        <v>49655034</v>
      </c>
    </row>
    <row r="11737" spans="1:7">
      <c r="A11737" t="s">
        <v>131</v>
      </c>
      <c r="B11737">
        <v>20250909</v>
      </c>
      <c r="C11737">
        <v>490114</v>
      </c>
      <c r="D11737" t="s">
        <v>6190</v>
      </c>
      <c r="E11737" t="s">
        <v>1124</v>
      </c>
      <c r="F11737">
        <v>15</v>
      </c>
      <c r="G11737">
        <v>-142278</v>
      </c>
    </row>
    <row r="11738" spans="1:7">
      <c r="A11738" t="s">
        <v>131</v>
      </c>
      <c r="B11738">
        <v>20250909</v>
      </c>
      <c r="C11738">
        <v>490114</v>
      </c>
      <c r="D11738" t="s">
        <v>6190</v>
      </c>
      <c r="E11738" t="s">
        <v>1186</v>
      </c>
      <c r="F11738">
        <v>185</v>
      </c>
      <c r="G11738">
        <v>24352702</v>
      </c>
    </row>
    <row r="11739" spans="1:7">
      <c r="A11739" t="s">
        <v>131</v>
      </c>
      <c r="B11739">
        <v>20250909</v>
      </c>
      <c r="C11739">
        <v>490114</v>
      </c>
      <c r="D11739" t="s">
        <v>6190</v>
      </c>
      <c r="E11739" t="s">
        <v>1582</v>
      </c>
      <c r="F11739">
        <v>185</v>
      </c>
      <c r="G11739">
        <v>-414989</v>
      </c>
    </row>
    <row r="11740" spans="1:7">
      <c r="A11740" t="s">
        <v>131</v>
      </c>
      <c r="B11740">
        <v>20250909</v>
      </c>
      <c r="C11740">
        <v>490114</v>
      </c>
      <c r="D11740" t="s">
        <v>6190</v>
      </c>
      <c r="E11740" t="s">
        <v>8333</v>
      </c>
      <c r="F11740">
        <v>0</v>
      </c>
      <c r="G11740">
        <v>-2081</v>
      </c>
    </row>
    <row r="11741" spans="1:7">
      <c r="A11741" t="s">
        <v>131</v>
      </c>
      <c r="B11741">
        <v>20250909</v>
      </c>
      <c r="C11741">
        <v>490114</v>
      </c>
      <c r="D11741" t="s">
        <v>6190</v>
      </c>
      <c r="E11741" t="s">
        <v>1583</v>
      </c>
      <c r="F11741">
        <v>3</v>
      </c>
      <c r="G11741">
        <v>-217877</v>
      </c>
    </row>
    <row r="11742" spans="1:7">
      <c r="A11742" t="s">
        <v>131</v>
      </c>
      <c r="B11742">
        <v>20250909</v>
      </c>
      <c r="C11742">
        <v>490114</v>
      </c>
      <c r="D11742" t="s">
        <v>6190</v>
      </c>
      <c r="E11742" t="s">
        <v>1207</v>
      </c>
      <c r="F11742">
        <v>0</v>
      </c>
      <c r="G11742">
        <v>-8274</v>
      </c>
    </row>
    <row r="11743" spans="1:7">
      <c r="A11743" t="s">
        <v>131</v>
      </c>
      <c r="B11743">
        <v>20250909</v>
      </c>
      <c r="C11743">
        <v>490114</v>
      </c>
      <c r="D11743" t="s">
        <v>6190</v>
      </c>
      <c r="E11743" t="s">
        <v>8358</v>
      </c>
      <c r="F11743">
        <v>0</v>
      </c>
      <c r="G11743">
        <v>-17692647</v>
      </c>
    </row>
    <row r="11744" spans="1:7">
      <c r="A11744" t="s">
        <v>131</v>
      </c>
      <c r="B11744">
        <v>20250910</v>
      </c>
      <c r="C11744">
        <v>490114</v>
      </c>
      <c r="D11744" t="s">
        <v>6190</v>
      </c>
      <c r="E11744" t="s">
        <v>1184</v>
      </c>
      <c r="F11744">
        <v>0</v>
      </c>
      <c r="G11744">
        <v>-339153</v>
      </c>
    </row>
    <row r="11745" spans="1:7">
      <c r="A11745" t="s">
        <v>131</v>
      </c>
      <c r="B11745">
        <v>20250910</v>
      </c>
      <c r="C11745">
        <v>490114</v>
      </c>
      <c r="D11745" t="s">
        <v>6190</v>
      </c>
      <c r="E11745" t="s">
        <v>1581</v>
      </c>
      <c r="F11745">
        <v>90</v>
      </c>
      <c r="G11745">
        <v>-22067981</v>
      </c>
    </row>
    <row r="11746" spans="1:7">
      <c r="A11746" t="s">
        <v>131</v>
      </c>
      <c r="B11746">
        <v>20250910</v>
      </c>
      <c r="C11746">
        <v>490114</v>
      </c>
      <c r="D11746" t="s">
        <v>6190</v>
      </c>
      <c r="E11746" t="s">
        <v>1085</v>
      </c>
      <c r="F11746">
        <v>0</v>
      </c>
      <c r="G11746">
        <v>-2340216</v>
      </c>
    </row>
    <row r="11747" spans="1:7">
      <c r="A11747" t="s">
        <v>131</v>
      </c>
      <c r="B11747">
        <v>20250910</v>
      </c>
      <c r="C11747">
        <v>490114</v>
      </c>
      <c r="D11747" t="s">
        <v>6190</v>
      </c>
      <c r="E11747" t="s">
        <v>1194</v>
      </c>
      <c r="F11747">
        <v>0</v>
      </c>
      <c r="G11747">
        <v>-57962161</v>
      </c>
    </row>
    <row r="11748" spans="1:7">
      <c r="A11748" t="s">
        <v>131</v>
      </c>
      <c r="B11748">
        <v>20250910</v>
      </c>
      <c r="C11748">
        <v>490114</v>
      </c>
      <c r="D11748" t="s">
        <v>6190</v>
      </c>
      <c r="E11748" t="s">
        <v>1181</v>
      </c>
      <c r="F11748">
        <v>61</v>
      </c>
      <c r="G11748">
        <v>8916965</v>
      </c>
    </row>
    <row r="11749" spans="1:7">
      <c r="A11749" t="s">
        <v>131</v>
      </c>
      <c r="B11749">
        <v>20250910</v>
      </c>
      <c r="C11749">
        <v>490114</v>
      </c>
      <c r="D11749" t="s">
        <v>6190</v>
      </c>
      <c r="E11749" t="s">
        <v>1084</v>
      </c>
      <c r="F11749">
        <v>69</v>
      </c>
      <c r="G11749">
        <v>12599055</v>
      </c>
    </row>
    <row r="11750" spans="1:7">
      <c r="A11750" t="s">
        <v>131</v>
      </c>
      <c r="B11750">
        <v>20250910</v>
      </c>
      <c r="C11750">
        <v>490114</v>
      </c>
      <c r="D11750" t="s">
        <v>6190</v>
      </c>
      <c r="E11750" t="s">
        <v>1035</v>
      </c>
      <c r="F11750">
        <v>707</v>
      </c>
      <c r="G11750">
        <v>11045004</v>
      </c>
    </row>
    <row r="11751" spans="1:7">
      <c r="A11751" t="s">
        <v>131</v>
      </c>
      <c r="B11751">
        <v>20250910</v>
      </c>
      <c r="C11751">
        <v>490114</v>
      </c>
      <c r="D11751" t="s">
        <v>6190</v>
      </c>
      <c r="E11751" t="s">
        <v>1066</v>
      </c>
      <c r="F11751">
        <v>118</v>
      </c>
      <c r="G11751">
        <v>10642635</v>
      </c>
    </row>
    <row r="11752" spans="1:7">
      <c r="A11752" t="s">
        <v>131</v>
      </c>
      <c r="B11752">
        <v>20250910</v>
      </c>
      <c r="C11752">
        <v>490114</v>
      </c>
      <c r="D11752" t="s">
        <v>6190</v>
      </c>
      <c r="E11752" t="s">
        <v>1064</v>
      </c>
      <c r="F11752">
        <v>0</v>
      </c>
      <c r="G11752">
        <v>-771297</v>
      </c>
    </row>
    <row r="11753" spans="1:7">
      <c r="A11753" t="s">
        <v>131</v>
      </c>
      <c r="B11753">
        <v>20250910</v>
      </c>
      <c r="C11753">
        <v>490114</v>
      </c>
      <c r="D11753" t="s">
        <v>6190</v>
      </c>
      <c r="E11753" t="s">
        <v>1092</v>
      </c>
      <c r="F11753">
        <v>0</v>
      </c>
      <c r="G11753">
        <v>-17321971</v>
      </c>
    </row>
    <row r="11754" spans="1:7">
      <c r="A11754" t="s">
        <v>131</v>
      </c>
      <c r="B11754">
        <v>20250910</v>
      </c>
      <c r="C11754">
        <v>490114</v>
      </c>
      <c r="D11754" t="s">
        <v>6190</v>
      </c>
      <c r="E11754" t="s">
        <v>9048</v>
      </c>
      <c r="F11754">
        <v>49</v>
      </c>
      <c r="G11754">
        <v>2188937</v>
      </c>
    </row>
    <row r="11755" spans="1:7">
      <c r="A11755" t="s">
        <v>131</v>
      </c>
      <c r="B11755">
        <v>20250910</v>
      </c>
      <c r="C11755">
        <v>490114</v>
      </c>
      <c r="D11755" t="s">
        <v>6190</v>
      </c>
      <c r="E11755" t="s">
        <v>8342</v>
      </c>
      <c r="F11755">
        <v>118</v>
      </c>
      <c r="G11755">
        <v>49655152</v>
      </c>
    </row>
    <row r="11756" spans="1:7">
      <c r="A11756" t="s">
        <v>131</v>
      </c>
      <c r="B11756">
        <v>20250910</v>
      </c>
      <c r="C11756">
        <v>490114</v>
      </c>
      <c r="D11756" t="s">
        <v>6190</v>
      </c>
      <c r="E11756" t="s">
        <v>1124</v>
      </c>
      <c r="F11756">
        <v>16</v>
      </c>
      <c r="G11756">
        <v>-142262</v>
      </c>
    </row>
    <row r="11757" spans="1:7">
      <c r="A11757" t="s">
        <v>131</v>
      </c>
      <c r="B11757">
        <v>20250910</v>
      </c>
      <c r="C11757">
        <v>490114</v>
      </c>
      <c r="D11757" t="s">
        <v>6190</v>
      </c>
      <c r="E11757" t="s">
        <v>1186</v>
      </c>
      <c r="F11757">
        <v>192</v>
      </c>
      <c r="G11757">
        <v>24352894</v>
      </c>
    </row>
    <row r="11758" spans="1:7">
      <c r="A11758" t="s">
        <v>131</v>
      </c>
      <c r="B11758">
        <v>20250910</v>
      </c>
      <c r="C11758">
        <v>490114</v>
      </c>
      <c r="D11758" t="s">
        <v>6190</v>
      </c>
      <c r="E11758" t="s">
        <v>1582</v>
      </c>
      <c r="F11758">
        <v>192</v>
      </c>
      <c r="G11758">
        <v>-414797</v>
      </c>
    </row>
    <row r="11759" spans="1:7">
      <c r="A11759" t="s">
        <v>131</v>
      </c>
      <c r="B11759">
        <v>20250910</v>
      </c>
      <c r="C11759">
        <v>490114</v>
      </c>
      <c r="D11759" t="s">
        <v>6190</v>
      </c>
      <c r="E11759" t="s">
        <v>8333</v>
      </c>
      <c r="F11759">
        <v>0</v>
      </c>
      <c r="G11759">
        <v>-2081</v>
      </c>
    </row>
    <row r="11760" spans="1:7">
      <c r="A11760" t="s">
        <v>131</v>
      </c>
      <c r="B11760">
        <v>20250910</v>
      </c>
      <c r="C11760">
        <v>490114</v>
      </c>
      <c r="D11760" t="s">
        <v>6190</v>
      </c>
      <c r="E11760" t="s">
        <v>1583</v>
      </c>
      <c r="F11760">
        <v>4</v>
      </c>
      <c r="G11760">
        <v>-217873</v>
      </c>
    </row>
    <row r="11761" spans="1:7">
      <c r="A11761" t="s">
        <v>131</v>
      </c>
      <c r="B11761">
        <v>20250910</v>
      </c>
      <c r="C11761">
        <v>490114</v>
      </c>
      <c r="D11761" t="s">
        <v>6190</v>
      </c>
      <c r="E11761" t="s">
        <v>1207</v>
      </c>
      <c r="F11761">
        <v>0</v>
      </c>
      <c r="G11761">
        <v>-8274</v>
      </c>
    </row>
    <row r="11762" spans="1:7">
      <c r="A11762" t="s">
        <v>131</v>
      </c>
      <c r="B11762">
        <v>20250910</v>
      </c>
      <c r="C11762">
        <v>490114</v>
      </c>
      <c r="D11762" t="s">
        <v>6190</v>
      </c>
      <c r="E11762" t="s">
        <v>8358</v>
      </c>
      <c r="F11762">
        <v>0</v>
      </c>
      <c r="G11762">
        <v>-17692647</v>
      </c>
    </row>
    <row r="11763" spans="1:7">
      <c r="A11763" t="s">
        <v>131</v>
      </c>
      <c r="B11763">
        <v>20250911</v>
      </c>
      <c r="C11763">
        <v>490114</v>
      </c>
      <c r="D11763" t="s">
        <v>6190</v>
      </c>
      <c r="E11763" t="s">
        <v>1184</v>
      </c>
      <c r="F11763">
        <v>0</v>
      </c>
      <c r="G11763">
        <v>-339153</v>
      </c>
    </row>
    <row r="11764" spans="1:7">
      <c r="A11764" t="s">
        <v>131</v>
      </c>
      <c r="B11764">
        <v>20250911</v>
      </c>
      <c r="C11764">
        <v>490114</v>
      </c>
      <c r="D11764" t="s">
        <v>6190</v>
      </c>
      <c r="E11764" t="s">
        <v>1581</v>
      </c>
      <c r="F11764">
        <v>87</v>
      </c>
      <c r="G11764">
        <v>-22067894</v>
      </c>
    </row>
    <row r="11765" spans="1:7">
      <c r="A11765" t="s">
        <v>131</v>
      </c>
      <c r="B11765">
        <v>20250911</v>
      </c>
      <c r="C11765">
        <v>490114</v>
      </c>
      <c r="D11765" t="s">
        <v>6190</v>
      </c>
      <c r="E11765" t="s">
        <v>1085</v>
      </c>
      <c r="F11765">
        <v>0</v>
      </c>
      <c r="G11765">
        <v>-2340216</v>
      </c>
    </row>
    <row r="11766" spans="1:7">
      <c r="A11766" t="s">
        <v>131</v>
      </c>
      <c r="B11766">
        <v>20250911</v>
      </c>
      <c r="C11766">
        <v>490114</v>
      </c>
      <c r="D11766" t="s">
        <v>6190</v>
      </c>
      <c r="E11766" t="s">
        <v>1194</v>
      </c>
      <c r="F11766">
        <v>0</v>
      </c>
      <c r="G11766">
        <v>-57962161</v>
      </c>
    </row>
    <row r="11767" spans="1:7">
      <c r="A11767" t="s">
        <v>131</v>
      </c>
      <c r="B11767">
        <v>20250911</v>
      </c>
      <c r="C11767">
        <v>490114</v>
      </c>
      <c r="D11767" t="s">
        <v>6190</v>
      </c>
      <c r="E11767" t="s">
        <v>1181</v>
      </c>
      <c r="F11767">
        <v>59</v>
      </c>
      <c r="G11767">
        <v>8917024</v>
      </c>
    </row>
    <row r="11768" spans="1:7">
      <c r="A11768" t="s">
        <v>131</v>
      </c>
      <c r="B11768">
        <v>20250911</v>
      </c>
      <c r="C11768">
        <v>490114</v>
      </c>
      <c r="D11768" t="s">
        <v>6190</v>
      </c>
      <c r="E11768" t="s">
        <v>1084</v>
      </c>
      <c r="F11768">
        <v>67</v>
      </c>
      <c r="G11768">
        <v>12599122</v>
      </c>
    </row>
    <row r="11769" spans="1:7">
      <c r="A11769" t="s">
        <v>131</v>
      </c>
      <c r="B11769">
        <v>20250911</v>
      </c>
      <c r="C11769">
        <v>490114</v>
      </c>
      <c r="D11769" t="s">
        <v>6190</v>
      </c>
      <c r="E11769" t="s">
        <v>1035</v>
      </c>
      <c r="F11769">
        <v>688</v>
      </c>
      <c r="G11769">
        <v>11045692</v>
      </c>
    </row>
    <row r="11770" spans="1:7">
      <c r="A11770" t="s">
        <v>131</v>
      </c>
      <c r="B11770">
        <v>20250911</v>
      </c>
      <c r="C11770">
        <v>490114</v>
      </c>
      <c r="D11770" t="s">
        <v>6190</v>
      </c>
      <c r="E11770" t="s">
        <v>1066</v>
      </c>
      <c r="F11770">
        <v>115</v>
      </c>
      <c r="G11770">
        <v>10642750</v>
      </c>
    </row>
    <row r="11771" spans="1:7">
      <c r="A11771" t="s">
        <v>131</v>
      </c>
      <c r="B11771">
        <v>20250911</v>
      </c>
      <c r="C11771">
        <v>490114</v>
      </c>
      <c r="D11771" t="s">
        <v>6190</v>
      </c>
      <c r="E11771" t="s">
        <v>1064</v>
      </c>
      <c r="F11771">
        <v>0</v>
      </c>
      <c r="G11771">
        <v>-771297</v>
      </c>
    </row>
    <row r="11772" spans="1:7">
      <c r="A11772" t="s">
        <v>131</v>
      </c>
      <c r="B11772">
        <v>20250911</v>
      </c>
      <c r="C11772">
        <v>490114</v>
      </c>
      <c r="D11772" t="s">
        <v>6190</v>
      </c>
      <c r="E11772" t="s">
        <v>1092</v>
      </c>
      <c r="F11772">
        <v>0</v>
      </c>
      <c r="G11772">
        <v>-17321971</v>
      </c>
    </row>
    <row r="11773" spans="1:7">
      <c r="A11773" t="s">
        <v>131</v>
      </c>
      <c r="B11773">
        <v>20250911</v>
      </c>
      <c r="C11773">
        <v>490114</v>
      </c>
      <c r="D11773" t="s">
        <v>6190</v>
      </c>
      <c r="E11773" t="s">
        <v>9048</v>
      </c>
      <c r="F11773">
        <v>47</v>
      </c>
      <c r="G11773">
        <v>2188984</v>
      </c>
    </row>
    <row r="11774" spans="1:7">
      <c r="A11774" t="s">
        <v>131</v>
      </c>
      <c r="B11774">
        <v>20250911</v>
      </c>
      <c r="C11774">
        <v>490114</v>
      </c>
      <c r="D11774" t="s">
        <v>6190</v>
      </c>
      <c r="E11774" t="s">
        <v>8342</v>
      </c>
      <c r="F11774">
        <v>115</v>
      </c>
      <c r="G11774">
        <v>49655267</v>
      </c>
    </row>
    <row r="11775" spans="1:7">
      <c r="A11775" t="s">
        <v>131</v>
      </c>
      <c r="B11775">
        <v>20250911</v>
      </c>
      <c r="C11775">
        <v>490114</v>
      </c>
      <c r="D11775" t="s">
        <v>6190</v>
      </c>
      <c r="E11775" t="s">
        <v>1124</v>
      </c>
      <c r="F11775">
        <v>15</v>
      </c>
      <c r="G11775">
        <v>-142247</v>
      </c>
    </row>
    <row r="11776" spans="1:7">
      <c r="A11776" t="s">
        <v>131</v>
      </c>
      <c r="B11776">
        <v>20250911</v>
      </c>
      <c r="C11776">
        <v>490114</v>
      </c>
      <c r="D11776" t="s">
        <v>6190</v>
      </c>
      <c r="E11776" t="s">
        <v>1186</v>
      </c>
      <c r="F11776">
        <v>187</v>
      </c>
      <c r="G11776">
        <v>24353081</v>
      </c>
    </row>
    <row r="11777" spans="1:7">
      <c r="A11777" t="s">
        <v>131</v>
      </c>
      <c r="B11777">
        <v>20250911</v>
      </c>
      <c r="C11777">
        <v>490114</v>
      </c>
      <c r="D11777" t="s">
        <v>6190</v>
      </c>
      <c r="E11777" t="s">
        <v>1582</v>
      </c>
      <c r="F11777">
        <v>187</v>
      </c>
      <c r="G11777">
        <v>-414610</v>
      </c>
    </row>
    <row r="11778" spans="1:7">
      <c r="A11778" t="s">
        <v>131</v>
      </c>
      <c r="B11778">
        <v>20250911</v>
      </c>
      <c r="C11778">
        <v>490114</v>
      </c>
      <c r="D11778" t="s">
        <v>6190</v>
      </c>
      <c r="E11778" t="s">
        <v>8333</v>
      </c>
      <c r="F11778">
        <v>0</v>
      </c>
      <c r="G11778">
        <v>-2081</v>
      </c>
    </row>
    <row r="11779" spans="1:7">
      <c r="A11779" t="s">
        <v>131</v>
      </c>
      <c r="B11779">
        <v>20250911</v>
      </c>
      <c r="C11779">
        <v>490114</v>
      </c>
      <c r="D11779" t="s">
        <v>6190</v>
      </c>
      <c r="E11779" t="s">
        <v>1583</v>
      </c>
      <c r="F11779">
        <v>3</v>
      </c>
      <c r="G11779">
        <v>-217870</v>
      </c>
    </row>
    <row r="11780" spans="1:7">
      <c r="A11780" t="s">
        <v>131</v>
      </c>
      <c r="B11780">
        <v>20250911</v>
      </c>
      <c r="C11780">
        <v>490114</v>
      </c>
      <c r="D11780" t="s">
        <v>6190</v>
      </c>
      <c r="E11780" t="s">
        <v>1207</v>
      </c>
      <c r="F11780">
        <v>0</v>
      </c>
      <c r="G11780">
        <v>-8274</v>
      </c>
    </row>
    <row r="11781" spans="1:7">
      <c r="A11781" t="s">
        <v>131</v>
      </c>
      <c r="B11781">
        <v>20250911</v>
      </c>
      <c r="C11781">
        <v>490114</v>
      </c>
      <c r="D11781" t="s">
        <v>6190</v>
      </c>
      <c r="E11781" t="s">
        <v>8358</v>
      </c>
      <c r="F11781">
        <v>0</v>
      </c>
      <c r="G11781">
        <v>-17692647</v>
      </c>
    </row>
    <row r="11782" spans="1:7">
      <c r="A11782" t="s">
        <v>131</v>
      </c>
      <c r="B11782">
        <v>20250912</v>
      </c>
      <c r="C11782">
        <v>490114</v>
      </c>
      <c r="D11782" t="s">
        <v>6190</v>
      </c>
      <c r="E11782" t="s">
        <v>1184</v>
      </c>
      <c r="F11782">
        <v>0</v>
      </c>
      <c r="G11782">
        <v>-339153</v>
      </c>
    </row>
    <row r="11783" spans="1:7">
      <c r="A11783" t="s">
        <v>131</v>
      </c>
      <c r="B11783">
        <v>20250912</v>
      </c>
      <c r="C11783">
        <v>490114</v>
      </c>
      <c r="D11783" t="s">
        <v>6190</v>
      </c>
      <c r="E11783" t="s">
        <v>1581</v>
      </c>
      <c r="F11783">
        <v>91</v>
      </c>
      <c r="G11783">
        <v>-22067803</v>
      </c>
    </row>
    <row r="11784" spans="1:7">
      <c r="A11784" t="s">
        <v>131</v>
      </c>
      <c r="B11784">
        <v>20250912</v>
      </c>
      <c r="C11784">
        <v>490114</v>
      </c>
      <c r="D11784" t="s">
        <v>6190</v>
      </c>
      <c r="E11784" t="s">
        <v>1085</v>
      </c>
      <c r="F11784">
        <v>0</v>
      </c>
      <c r="G11784">
        <v>-2340216</v>
      </c>
    </row>
    <row r="11785" spans="1:7">
      <c r="A11785" t="s">
        <v>131</v>
      </c>
      <c r="B11785">
        <v>20250912</v>
      </c>
      <c r="C11785">
        <v>490114</v>
      </c>
      <c r="D11785" t="s">
        <v>6190</v>
      </c>
      <c r="E11785" t="s">
        <v>1194</v>
      </c>
      <c r="F11785">
        <v>0</v>
      </c>
      <c r="G11785">
        <v>-57962161</v>
      </c>
    </row>
    <row r="11786" spans="1:7">
      <c r="A11786" t="s">
        <v>131</v>
      </c>
      <c r="B11786">
        <v>20250912</v>
      </c>
      <c r="C11786">
        <v>490114</v>
      </c>
      <c r="D11786" t="s">
        <v>6190</v>
      </c>
      <c r="E11786" t="s">
        <v>1181</v>
      </c>
      <c r="F11786">
        <v>62</v>
      </c>
      <c r="G11786">
        <v>8917086</v>
      </c>
    </row>
    <row r="11787" spans="1:7">
      <c r="A11787" t="s">
        <v>131</v>
      </c>
      <c r="B11787">
        <v>20250912</v>
      </c>
      <c r="C11787">
        <v>490114</v>
      </c>
      <c r="D11787" t="s">
        <v>6190</v>
      </c>
      <c r="E11787" t="s">
        <v>1084</v>
      </c>
      <c r="F11787">
        <v>70</v>
      </c>
      <c r="G11787">
        <v>12599192</v>
      </c>
    </row>
    <row r="11788" spans="1:7">
      <c r="A11788" t="s">
        <v>131</v>
      </c>
      <c r="B11788">
        <v>20250912</v>
      </c>
      <c r="C11788">
        <v>490114</v>
      </c>
      <c r="D11788" t="s">
        <v>6190</v>
      </c>
      <c r="E11788" t="s">
        <v>1035</v>
      </c>
      <c r="F11788">
        <v>714</v>
      </c>
      <c r="G11788">
        <v>11046406</v>
      </c>
    </row>
    <row r="11789" spans="1:7">
      <c r="A11789" t="s">
        <v>131</v>
      </c>
      <c r="B11789">
        <v>20250912</v>
      </c>
      <c r="C11789">
        <v>490114</v>
      </c>
      <c r="D11789" t="s">
        <v>6190</v>
      </c>
      <c r="E11789" t="s">
        <v>1066</v>
      </c>
      <c r="F11789">
        <v>120</v>
      </c>
      <c r="G11789">
        <v>10642870</v>
      </c>
    </row>
    <row r="11790" spans="1:7">
      <c r="A11790" t="s">
        <v>131</v>
      </c>
      <c r="B11790">
        <v>20250912</v>
      </c>
      <c r="C11790">
        <v>490114</v>
      </c>
      <c r="D11790" t="s">
        <v>6190</v>
      </c>
      <c r="E11790" t="s">
        <v>1064</v>
      </c>
      <c r="F11790">
        <v>0</v>
      </c>
      <c r="G11790">
        <v>-771297</v>
      </c>
    </row>
    <row r="11791" spans="1:7">
      <c r="A11791" t="s">
        <v>131</v>
      </c>
      <c r="B11791">
        <v>20250912</v>
      </c>
      <c r="C11791">
        <v>490114</v>
      </c>
      <c r="D11791" t="s">
        <v>6190</v>
      </c>
      <c r="E11791" t="s">
        <v>1092</v>
      </c>
      <c r="F11791">
        <v>0</v>
      </c>
      <c r="G11791">
        <v>-17321971</v>
      </c>
    </row>
    <row r="11792" spans="1:7">
      <c r="A11792" t="s">
        <v>131</v>
      </c>
      <c r="B11792">
        <v>20250912</v>
      </c>
      <c r="C11792">
        <v>490114</v>
      </c>
      <c r="D11792" t="s">
        <v>6190</v>
      </c>
      <c r="E11792" t="s">
        <v>9048</v>
      </c>
      <c r="F11792">
        <v>49</v>
      </c>
      <c r="G11792">
        <v>2189033</v>
      </c>
    </row>
    <row r="11793" spans="1:7">
      <c r="A11793" t="s">
        <v>131</v>
      </c>
      <c r="B11793">
        <v>20250912</v>
      </c>
      <c r="C11793">
        <v>490114</v>
      </c>
      <c r="D11793" t="s">
        <v>6190</v>
      </c>
      <c r="E11793" t="s">
        <v>8342</v>
      </c>
      <c r="F11793">
        <v>120</v>
      </c>
      <c r="G11793">
        <v>49655387</v>
      </c>
    </row>
    <row r="11794" spans="1:7">
      <c r="A11794" t="s">
        <v>131</v>
      </c>
      <c r="B11794">
        <v>20250912</v>
      </c>
      <c r="C11794">
        <v>490114</v>
      </c>
      <c r="D11794" t="s">
        <v>6190</v>
      </c>
      <c r="E11794" t="s">
        <v>1124</v>
      </c>
      <c r="F11794">
        <v>16</v>
      </c>
      <c r="G11794">
        <v>-142231</v>
      </c>
    </row>
    <row r="11795" spans="1:7">
      <c r="A11795" t="s">
        <v>131</v>
      </c>
      <c r="B11795">
        <v>20250912</v>
      </c>
      <c r="C11795">
        <v>490114</v>
      </c>
      <c r="D11795" t="s">
        <v>6190</v>
      </c>
      <c r="E11795" t="s">
        <v>1186</v>
      </c>
      <c r="F11795">
        <v>194</v>
      </c>
      <c r="G11795">
        <v>24353275</v>
      </c>
    </row>
    <row r="11796" spans="1:7">
      <c r="A11796" t="s">
        <v>131</v>
      </c>
      <c r="B11796">
        <v>20250912</v>
      </c>
      <c r="C11796">
        <v>490114</v>
      </c>
      <c r="D11796" t="s">
        <v>6190</v>
      </c>
      <c r="E11796" t="s">
        <v>1582</v>
      </c>
      <c r="F11796">
        <v>194</v>
      </c>
      <c r="G11796">
        <v>-414416</v>
      </c>
    </row>
    <row r="11797" spans="1:7">
      <c r="A11797" t="s">
        <v>131</v>
      </c>
      <c r="B11797">
        <v>20250912</v>
      </c>
      <c r="C11797">
        <v>490114</v>
      </c>
      <c r="D11797" t="s">
        <v>6190</v>
      </c>
      <c r="E11797" t="s">
        <v>8333</v>
      </c>
      <c r="F11797">
        <v>0</v>
      </c>
      <c r="G11797">
        <v>-2081</v>
      </c>
    </row>
    <row r="11798" spans="1:7">
      <c r="A11798" t="s">
        <v>131</v>
      </c>
      <c r="B11798">
        <v>20250912</v>
      </c>
      <c r="C11798">
        <v>490114</v>
      </c>
      <c r="D11798" t="s">
        <v>6190</v>
      </c>
      <c r="E11798" t="s">
        <v>1583</v>
      </c>
      <c r="F11798">
        <v>4</v>
      </c>
      <c r="G11798">
        <v>-217866</v>
      </c>
    </row>
    <row r="11799" spans="1:7">
      <c r="A11799" t="s">
        <v>131</v>
      </c>
      <c r="B11799">
        <v>20250912</v>
      </c>
      <c r="C11799">
        <v>490114</v>
      </c>
      <c r="D11799" t="s">
        <v>6190</v>
      </c>
      <c r="E11799" t="s">
        <v>1207</v>
      </c>
      <c r="F11799">
        <v>0</v>
      </c>
      <c r="G11799">
        <v>-8274</v>
      </c>
    </row>
    <row r="11800" spans="1:7">
      <c r="A11800" t="s">
        <v>131</v>
      </c>
      <c r="B11800">
        <v>20250912</v>
      </c>
      <c r="C11800">
        <v>490114</v>
      </c>
      <c r="D11800" t="s">
        <v>6190</v>
      </c>
      <c r="E11800" t="s">
        <v>8358</v>
      </c>
      <c r="F11800">
        <v>0</v>
      </c>
      <c r="G11800">
        <v>-17692647</v>
      </c>
    </row>
    <row r="11801" spans="1:7">
      <c r="A11801" t="s">
        <v>131</v>
      </c>
      <c r="B11801">
        <v>20250913</v>
      </c>
      <c r="C11801">
        <v>490114</v>
      </c>
      <c r="D11801" t="s">
        <v>6190</v>
      </c>
      <c r="E11801" t="s">
        <v>1184</v>
      </c>
      <c r="F11801">
        <v>0</v>
      </c>
      <c r="G11801">
        <v>-339153</v>
      </c>
    </row>
    <row r="11802" spans="1:7">
      <c r="A11802" t="s">
        <v>131</v>
      </c>
      <c r="B11802">
        <v>20250913</v>
      </c>
      <c r="C11802">
        <v>490114</v>
      </c>
      <c r="D11802" t="s">
        <v>6190</v>
      </c>
      <c r="E11802" t="s">
        <v>1581</v>
      </c>
      <c r="F11802">
        <v>91</v>
      </c>
      <c r="G11802">
        <v>-22067712</v>
      </c>
    </row>
    <row r="11803" spans="1:7">
      <c r="A11803" t="s">
        <v>131</v>
      </c>
      <c r="B11803">
        <v>20250913</v>
      </c>
      <c r="C11803">
        <v>490114</v>
      </c>
      <c r="D11803" t="s">
        <v>6190</v>
      </c>
      <c r="E11803" t="s">
        <v>1085</v>
      </c>
      <c r="F11803">
        <v>0</v>
      </c>
      <c r="G11803">
        <v>-2340216</v>
      </c>
    </row>
    <row r="11804" spans="1:7">
      <c r="A11804" t="s">
        <v>131</v>
      </c>
      <c r="B11804">
        <v>20250913</v>
      </c>
      <c r="C11804">
        <v>490114</v>
      </c>
      <c r="D11804" t="s">
        <v>6190</v>
      </c>
      <c r="E11804" t="s">
        <v>1194</v>
      </c>
      <c r="F11804">
        <v>0</v>
      </c>
      <c r="G11804">
        <v>-57962161</v>
      </c>
    </row>
    <row r="11805" spans="1:7">
      <c r="A11805" t="s">
        <v>131</v>
      </c>
      <c r="B11805">
        <v>20250913</v>
      </c>
      <c r="C11805">
        <v>490114</v>
      </c>
      <c r="D11805" t="s">
        <v>6190</v>
      </c>
      <c r="E11805" t="s">
        <v>1181</v>
      </c>
      <c r="F11805">
        <v>62</v>
      </c>
      <c r="G11805">
        <v>8917148</v>
      </c>
    </row>
    <row r="11806" spans="1:7">
      <c r="A11806" t="s">
        <v>131</v>
      </c>
      <c r="B11806">
        <v>20250913</v>
      </c>
      <c r="C11806">
        <v>490114</v>
      </c>
      <c r="D11806" t="s">
        <v>6190</v>
      </c>
      <c r="E11806" t="s">
        <v>1084</v>
      </c>
      <c r="F11806">
        <v>70</v>
      </c>
      <c r="G11806">
        <v>12599262</v>
      </c>
    </row>
    <row r="11807" spans="1:7">
      <c r="A11807" t="s">
        <v>131</v>
      </c>
      <c r="B11807">
        <v>20250913</v>
      </c>
      <c r="C11807">
        <v>490114</v>
      </c>
      <c r="D11807" t="s">
        <v>6190</v>
      </c>
      <c r="E11807" t="s">
        <v>1035</v>
      </c>
      <c r="F11807">
        <v>714</v>
      </c>
      <c r="G11807">
        <v>11047120</v>
      </c>
    </row>
    <row r="11808" spans="1:7">
      <c r="A11808" t="s">
        <v>131</v>
      </c>
      <c r="B11808">
        <v>20250913</v>
      </c>
      <c r="C11808">
        <v>490114</v>
      </c>
      <c r="D11808" t="s">
        <v>6190</v>
      </c>
      <c r="E11808" t="s">
        <v>1066</v>
      </c>
      <c r="F11808">
        <v>120</v>
      </c>
      <c r="G11808">
        <v>10642990</v>
      </c>
    </row>
    <row r="11809" spans="1:7">
      <c r="A11809" t="s">
        <v>131</v>
      </c>
      <c r="B11809">
        <v>20250913</v>
      </c>
      <c r="C11809">
        <v>490114</v>
      </c>
      <c r="D11809" t="s">
        <v>6190</v>
      </c>
      <c r="E11809" t="s">
        <v>1064</v>
      </c>
      <c r="F11809">
        <v>0</v>
      </c>
      <c r="G11809">
        <v>-771297</v>
      </c>
    </row>
    <row r="11810" spans="1:7">
      <c r="A11810" t="s">
        <v>131</v>
      </c>
      <c r="B11810">
        <v>20250913</v>
      </c>
      <c r="C11810">
        <v>490114</v>
      </c>
      <c r="D11810" t="s">
        <v>6190</v>
      </c>
      <c r="E11810" t="s">
        <v>1092</v>
      </c>
      <c r="F11810">
        <v>0</v>
      </c>
      <c r="G11810">
        <v>-17321971</v>
      </c>
    </row>
    <row r="11811" spans="1:7">
      <c r="A11811" t="s">
        <v>131</v>
      </c>
      <c r="B11811">
        <v>20250913</v>
      </c>
      <c r="C11811">
        <v>490114</v>
      </c>
      <c r="D11811" t="s">
        <v>6190</v>
      </c>
      <c r="E11811" t="s">
        <v>9048</v>
      </c>
      <c r="F11811">
        <v>49</v>
      </c>
      <c r="G11811">
        <v>2189082</v>
      </c>
    </row>
    <row r="11812" spans="1:7">
      <c r="A11812" t="s">
        <v>131</v>
      </c>
      <c r="B11812">
        <v>20250913</v>
      </c>
      <c r="C11812">
        <v>490114</v>
      </c>
      <c r="D11812" t="s">
        <v>6190</v>
      </c>
      <c r="E11812" t="s">
        <v>8342</v>
      </c>
      <c r="F11812">
        <v>120</v>
      </c>
      <c r="G11812">
        <v>49655507</v>
      </c>
    </row>
    <row r="11813" spans="1:7">
      <c r="A11813" t="s">
        <v>131</v>
      </c>
      <c r="B11813">
        <v>20250913</v>
      </c>
      <c r="C11813">
        <v>490114</v>
      </c>
      <c r="D11813" t="s">
        <v>6190</v>
      </c>
      <c r="E11813" t="s">
        <v>1124</v>
      </c>
      <c r="F11813">
        <v>16</v>
      </c>
      <c r="G11813">
        <v>-142215</v>
      </c>
    </row>
    <row r="11814" spans="1:7">
      <c r="A11814" t="s">
        <v>131</v>
      </c>
      <c r="B11814">
        <v>20250913</v>
      </c>
      <c r="C11814">
        <v>490114</v>
      </c>
      <c r="D11814" t="s">
        <v>6190</v>
      </c>
      <c r="E11814" t="s">
        <v>1186</v>
      </c>
      <c r="F11814">
        <v>194</v>
      </c>
      <c r="G11814">
        <v>24353469</v>
      </c>
    </row>
    <row r="11815" spans="1:7">
      <c r="A11815" t="s">
        <v>131</v>
      </c>
      <c r="B11815">
        <v>20250913</v>
      </c>
      <c r="C11815">
        <v>490114</v>
      </c>
      <c r="D11815" t="s">
        <v>6190</v>
      </c>
      <c r="E11815" t="s">
        <v>1582</v>
      </c>
      <c r="F11815">
        <v>194</v>
      </c>
      <c r="G11815">
        <v>-414222</v>
      </c>
    </row>
    <row r="11816" spans="1:7">
      <c r="A11816" t="s">
        <v>131</v>
      </c>
      <c r="B11816">
        <v>20250913</v>
      </c>
      <c r="C11816">
        <v>490114</v>
      </c>
      <c r="D11816" t="s">
        <v>6190</v>
      </c>
      <c r="E11816" t="s">
        <v>8333</v>
      </c>
      <c r="F11816">
        <v>0</v>
      </c>
      <c r="G11816">
        <v>-2081</v>
      </c>
    </row>
    <row r="11817" spans="1:7">
      <c r="A11817" t="s">
        <v>131</v>
      </c>
      <c r="B11817">
        <v>20250913</v>
      </c>
      <c r="C11817">
        <v>490114</v>
      </c>
      <c r="D11817" t="s">
        <v>6190</v>
      </c>
      <c r="E11817" t="s">
        <v>1583</v>
      </c>
      <c r="F11817">
        <v>4</v>
      </c>
      <c r="G11817">
        <v>-217862</v>
      </c>
    </row>
    <row r="11818" spans="1:7">
      <c r="A11818" t="s">
        <v>131</v>
      </c>
      <c r="B11818">
        <v>20250913</v>
      </c>
      <c r="C11818">
        <v>490114</v>
      </c>
      <c r="D11818" t="s">
        <v>6190</v>
      </c>
      <c r="E11818" t="s">
        <v>1207</v>
      </c>
      <c r="F11818">
        <v>0</v>
      </c>
      <c r="G11818">
        <v>-8274</v>
      </c>
    </row>
    <row r="11819" spans="1:7">
      <c r="A11819" t="s">
        <v>131</v>
      </c>
      <c r="B11819">
        <v>20250913</v>
      </c>
      <c r="C11819">
        <v>490114</v>
      </c>
      <c r="D11819" t="s">
        <v>6190</v>
      </c>
      <c r="E11819" t="s">
        <v>8358</v>
      </c>
      <c r="F11819">
        <v>0</v>
      </c>
      <c r="G11819">
        <v>-17692647</v>
      </c>
    </row>
    <row r="11820" spans="1:7">
      <c r="A11820" t="s">
        <v>131</v>
      </c>
      <c r="B11820">
        <v>20250914</v>
      </c>
      <c r="C11820">
        <v>490114</v>
      </c>
      <c r="D11820" t="s">
        <v>6190</v>
      </c>
      <c r="E11820" t="s">
        <v>1184</v>
      </c>
      <c r="F11820">
        <v>0</v>
      </c>
      <c r="G11820">
        <v>-339153</v>
      </c>
    </row>
    <row r="11821" spans="1:7">
      <c r="A11821" t="s">
        <v>131</v>
      </c>
      <c r="B11821">
        <v>20250914</v>
      </c>
      <c r="C11821">
        <v>490114</v>
      </c>
      <c r="D11821" t="s">
        <v>6190</v>
      </c>
      <c r="E11821" t="s">
        <v>1581</v>
      </c>
      <c r="F11821">
        <v>91</v>
      </c>
      <c r="G11821">
        <v>-22067621</v>
      </c>
    </row>
    <row r="11822" spans="1:7">
      <c r="A11822" t="s">
        <v>131</v>
      </c>
      <c r="B11822">
        <v>20250914</v>
      </c>
      <c r="C11822">
        <v>490114</v>
      </c>
      <c r="D11822" t="s">
        <v>6190</v>
      </c>
      <c r="E11822" t="s">
        <v>1085</v>
      </c>
      <c r="F11822">
        <v>0</v>
      </c>
      <c r="G11822">
        <v>-2340216</v>
      </c>
    </row>
    <row r="11823" spans="1:7">
      <c r="A11823" t="s">
        <v>131</v>
      </c>
      <c r="B11823">
        <v>20250914</v>
      </c>
      <c r="C11823">
        <v>490114</v>
      </c>
      <c r="D11823" t="s">
        <v>6190</v>
      </c>
      <c r="E11823" t="s">
        <v>1194</v>
      </c>
      <c r="F11823">
        <v>0</v>
      </c>
      <c r="G11823">
        <v>-57962161</v>
      </c>
    </row>
    <row r="11824" spans="1:7">
      <c r="A11824" t="s">
        <v>131</v>
      </c>
      <c r="B11824">
        <v>20250914</v>
      </c>
      <c r="C11824">
        <v>490114</v>
      </c>
      <c r="D11824" t="s">
        <v>6190</v>
      </c>
      <c r="E11824" t="s">
        <v>1181</v>
      </c>
      <c r="F11824">
        <v>62</v>
      </c>
      <c r="G11824">
        <v>8917210</v>
      </c>
    </row>
    <row r="11825" spans="1:7">
      <c r="A11825" t="s">
        <v>131</v>
      </c>
      <c r="B11825">
        <v>20250914</v>
      </c>
      <c r="C11825">
        <v>490114</v>
      </c>
      <c r="D11825" t="s">
        <v>6190</v>
      </c>
      <c r="E11825" t="s">
        <v>1084</v>
      </c>
      <c r="F11825">
        <v>70</v>
      </c>
      <c r="G11825">
        <v>12599332</v>
      </c>
    </row>
    <row r="11826" spans="1:7">
      <c r="A11826" t="s">
        <v>131</v>
      </c>
      <c r="B11826">
        <v>20250914</v>
      </c>
      <c r="C11826">
        <v>490114</v>
      </c>
      <c r="D11826" t="s">
        <v>6190</v>
      </c>
      <c r="E11826" t="s">
        <v>1035</v>
      </c>
      <c r="F11826">
        <v>714</v>
      </c>
      <c r="G11826">
        <v>11047834</v>
      </c>
    </row>
    <row r="11827" spans="1:7">
      <c r="A11827" t="s">
        <v>131</v>
      </c>
      <c r="B11827">
        <v>20250914</v>
      </c>
      <c r="C11827">
        <v>490114</v>
      </c>
      <c r="D11827" t="s">
        <v>6190</v>
      </c>
      <c r="E11827" t="s">
        <v>1066</v>
      </c>
      <c r="F11827">
        <v>120</v>
      </c>
      <c r="G11827">
        <v>10643110</v>
      </c>
    </row>
    <row r="11828" spans="1:7">
      <c r="A11828" t="s">
        <v>131</v>
      </c>
      <c r="B11828">
        <v>20250914</v>
      </c>
      <c r="C11828">
        <v>490114</v>
      </c>
      <c r="D11828" t="s">
        <v>6190</v>
      </c>
      <c r="E11828" t="s">
        <v>1064</v>
      </c>
      <c r="F11828">
        <v>0</v>
      </c>
      <c r="G11828">
        <v>-771297</v>
      </c>
    </row>
    <row r="11829" spans="1:7">
      <c r="A11829" t="s">
        <v>131</v>
      </c>
      <c r="B11829">
        <v>20250914</v>
      </c>
      <c r="C11829">
        <v>490114</v>
      </c>
      <c r="D11829" t="s">
        <v>6190</v>
      </c>
      <c r="E11829" t="s">
        <v>1092</v>
      </c>
      <c r="F11829">
        <v>0</v>
      </c>
      <c r="G11829">
        <v>-17321971</v>
      </c>
    </row>
    <row r="11830" spans="1:7">
      <c r="A11830" t="s">
        <v>131</v>
      </c>
      <c r="B11830">
        <v>20250914</v>
      </c>
      <c r="C11830">
        <v>490114</v>
      </c>
      <c r="D11830" t="s">
        <v>6190</v>
      </c>
      <c r="E11830" t="s">
        <v>9048</v>
      </c>
      <c r="F11830">
        <v>49</v>
      </c>
      <c r="G11830">
        <v>2189131</v>
      </c>
    </row>
    <row r="11831" spans="1:7">
      <c r="A11831" t="s">
        <v>131</v>
      </c>
      <c r="B11831">
        <v>20250914</v>
      </c>
      <c r="C11831">
        <v>490114</v>
      </c>
      <c r="D11831" t="s">
        <v>6190</v>
      </c>
      <c r="E11831" t="s">
        <v>8342</v>
      </c>
      <c r="F11831">
        <v>120</v>
      </c>
      <c r="G11831">
        <v>49655627</v>
      </c>
    </row>
    <row r="11832" spans="1:7">
      <c r="A11832" t="s">
        <v>131</v>
      </c>
      <c r="B11832">
        <v>20250914</v>
      </c>
      <c r="C11832">
        <v>490114</v>
      </c>
      <c r="D11832" t="s">
        <v>6190</v>
      </c>
      <c r="E11832" t="s">
        <v>1124</v>
      </c>
      <c r="F11832">
        <v>16</v>
      </c>
      <c r="G11832">
        <v>-142199</v>
      </c>
    </row>
    <row r="11833" spans="1:7">
      <c r="A11833" t="s">
        <v>131</v>
      </c>
      <c r="B11833">
        <v>20250914</v>
      </c>
      <c r="C11833">
        <v>490114</v>
      </c>
      <c r="D11833" t="s">
        <v>6190</v>
      </c>
      <c r="E11833" t="s">
        <v>1186</v>
      </c>
      <c r="F11833">
        <v>194</v>
      </c>
      <c r="G11833">
        <v>24353663</v>
      </c>
    </row>
    <row r="11834" spans="1:7">
      <c r="A11834" t="s">
        <v>131</v>
      </c>
      <c r="B11834">
        <v>20250914</v>
      </c>
      <c r="C11834">
        <v>490114</v>
      </c>
      <c r="D11834" t="s">
        <v>6190</v>
      </c>
      <c r="E11834" t="s">
        <v>1582</v>
      </c>
      <c r="F11834">
        <v>194</v>
      </c>
      <c r="G11834">
        <v>-414028</v>
      </c>
    </row>
    <row r="11835" spans="1:7">
      <c r="A11835" t="s">
        <v>131</v>
      </c>
      <c r="B11835">
        <v>20250914</v>
      </c>
      <c r="C11835">
        <v>490114</v>
      </c>
      <c r="D11835" t="s">
        <v>6190</v>
      </c>
      <c r="E11835" t="s">
        <v>8333</v>
      </c>
      <c r="F11835">
        <v>0</v>
      </c>
      <c r="G11835">
        <v>-2081</v>
      </c>
    </row>
    <row r="11836" spans="1:7">
      <c r="A11836" t="s">
        <v>131</v>
      </c>
      <c r="B11836">
        <v>20250914</v>
      </c>
      <c r="C11836">
        <v>490114</v>
      </c>
      <c r="D11836" t="s">
        <v>6190</v>
      </c>
      <c r="E11836" t="s">
        <v>1583</v>
      </c>
      <c r="F11836">
        <v>4</v>
      </c>
      <c r="G11836">
        <v>-217858</v>
      </c>
    </row>
    <row r="11837" spans="1:7">
      <c r="A11837" t="s">
        <v>131</v>
      </c>
      <c r="B11837">
        <v>20250914</v>
      </c>
      <c r="C11837">
        <v>490114</v>
      </c>
      <c r="D11837" t="s">
        <v>6190</v>
      </c>
      <c r="E11837" t="s">
        <v>1207</v>
      </c>
      <c r="F11837">
        <v>0</v>
      </c>
      <c r="G11837">
        <v>-8274</v>
      </c>
    </row>
    <row r="11838" spans="1:7">
      <c r="A11838" t="s">
        <v>131</v>
      </c>
      <c r="B11838">
        <v>20250914</v>
      </c>
      <c r="C11838">
        <v>490114</v>
      </c>
      <c r="D11838" t="s">
        <v>6190</v>
      </c>
      <c r="E11838" t="s">
        <v>8358</v>
      </c>
      <c r="F11838">
        <v>0</v>
      </c>
      <c r="G11838">
        <v>-17692647</v>
      </c>
    </row>
    <row r="11839" spans="1:7">
      <c r="A11839" t="s">
        <v>131</v>
      </c>
      <c r="B11839">
        <v>20250915</v>
      </c>
      <c r="C11839">
        <v>490114</v>
      </c>
      <c r="D11839" t="s">
        <v>6190</v>
      </c>
      <c r="E11839" t="s">
        <v>1184</v>
      </c>
      <c r="F11839">
        <v>0</v>
      </c>
      <c r="G11839">
        <v>-339153</v>
      </c>
    </row>
    <row r="11840" spans="1:7">
      <c r="A11840" t="s">
        <v>131</v>
      </c>
      <c r="B11840">
        <v>20250915</v>
      </c>
      <c r="C11840">
        <v>490114</v>
      </c>
      <c r="D11840" t="s">
        <v>6190</v>
      </c>
      <c r="E11840" t="s">
        <v>1581</v>
      </c>
      <c r="F11840">
        <v>92</v>
      </c>
      <c r="G11840">
        <v>-22067529</v>
      </c>
    </row>
    <row r="11841" spans="1:7">
      <c r="A11841" t="s">
        <v>131</v>
      </c>
      <c r="B11841">
        <v>20250915</v>
      </c>
      <c r="C11841">
        <v>490114</v>
      </c>
      <c r="D11841" t="s">
        <v>6190</v>
      </c>
      <c r="E11841" t="s">
        <v>1085</v>
      </c>
      <c r="F11841">
        <v>0</v>
      </c>
      <c r="G11841">
        <v>-2340216</v>
      </c>
    </row>
    <row r="11842" spans="1:7">
      <c r="A11842" t="s">
        <v>131</v>
      </c>
      <c r="B11842">
        <v>20250915</v>
      </c>
      <c r="C11842">
        <v>490114</v>
      </c>
      <c r="D11842" t="s">
        <v>6190</v>
      </c>
      <c r="E11842" t="s">
        <v>1194</v>
      </c>
      <c r="F11842">
        <v>0</v>
      </c>
      <c r="G11842">
        <v>-57962161</v>
      </c>
    </row>
    <row r="11843" spans="1:7">
      <c r="A11843" t="s">
        <v>131</v>
      </c>
      <c r="B11843">
        <v>20250915</v>
      </c>
      <c r="C11843">
        <v>490114</v>
      </c>
      <c r="D11843" t="s">
        <v>6190</v>
      </c>
      <c r="E11843" t="s">
        <v>1181</v>
      </c>
      <c r="F11843">
        <v>62</v>
      </c>
      <c r="G11843">
        <v>8917272</v>
      </c>
    </row>
    <row r="11844" spans="1:7">
      <c r="A11844" t="s">
        <v>131</v>
      </c>
      <c r="B11844">
        <v>20250915</v>
      </c>
      <c r="C11844">
        <v>490114</v>
      </c>
      <c r="D11844" t="s">
        <v>6190</v>
      </c>
      <c r="E11844" t="s">
        <v>1084</v>
      </c>
      <c r="F11844">
        <v>71</v>
      </c>
      <c r="G11844">
        <v>12599403</v>
      </c>
    </row>
    <row r="11845" spans="1:7">
      <c r="A11845" t="s">
        <v>131</v>
      </c>
      <c r="B11845">
        <v>20250915</v>
      </c>
      <c r="C11845">
        <v>490114</v>
      </c>
      <c r="D11845" t="s">
        <v>6190</v>
      </c>
      <c r="E11845" t="s">
        <v>1035</v>
      </c>
      <c r="F11845">
        <v>719</v>
      </c>
      <c r="G11845">
        <v>11048553</v>
      </c>
    </row>
    <row r="11846" spans="1:7">
      <c r="A11846" t="s">
        <v>131</v>
      </c>
      <c r="B11846">
        <v>20250915</v>
      </c>
      <c r="C11846">
        <v>490114</v>
      </c>
      <c r="D11846" t="s">
        <v>6190</v>
      </c>
      <c r="E11846" t="s">
        <v>1066</v>
      </c>
      <c r="F11846">
        <v>121</v>
      </c>
      <c r="G11846">
        <v>10643231</v>
      </c>
    </row>
    <row r="11847" spans="1:7">
      <c r="A11847" t="s">
        <v>131</v>
      </c>
      <c r="B11847">
        <v>20250915</v>
      </c>
      <c r="C11847">
        <v>490114</v>
      </c>
      <c r="D11847" t="s">
        <v>6190</v>
      </c>
      <c r="E11847" t="s">
        <v>1064</v>
      </c>
      <c r="F11847">
        <v>0</v>
      </c>
      <c r="G11847">
        <v>-771297</v>
      </c>
    </row>
    <row r="11848" spans="1:7">
      <c r="A11848" t="s">
        <v>131</v>
      </c>
      <c r="B11848">
        <v>20250915</v>
      </c>
      <c r="C11848">
        <v>490114</v>
      </c>
      <c r="D11848" t="s">
        <v>6190</v>
      </c>
      <c r="E11848" t="s">
        <v>1092</v>
      </c>
      <c r="F11848">
        <v>0</v>
      </c>
      <c r="G11848">
        <v>-17321971</v>
      </c>
    </row>
    <row r="11849" spans="1:7">
      <c r="A11849" t="s">
        <v>131</v>
      </c>
      <c r="B11849">
        <v>20250915</v>
      </c>
      <c r="C11849">
        <v>490114</v>
      </c>
      <c r="D11849" t="s">
        <v>6190</v>
      </c>
      <c r="E11849" t="s">
        <v>9048</v>
      </c>
      <c r="F11849">
        <v>50</v>
      </c>
      <c r="G11849">
        <v>2189181</v>
      </c>
    </row>
    <row r="11850" spans="1:7">
      <c r="A11850" t="s">
        <v>131</v>
      </c>
      <c r="B11850">
        <v>20250915</v>
      </c>
      <c r="C11850">
        <v>490114</v>
      </c>
      <c r="D11850" t="s">
        <v>6190</v>
      </c>
      <c r="E11850" t="s">
        <v>8342</v>
      </c>
      <c r="F11850">
        <v>121</v>
      </c>
      <c r="G11850">
        <v>49655748</v>
      </c>
    </row>
    <row r="11851" spans="1:7">
      <c r="A11851" t="s">
        <v>131</v>
      </c>
      <c r="B11851">
        <v>20250915</v>
      </c>
      <c r="C11851">
        <v>490114</v>
      </c>
      <c r="D11851" t="s">
        <v>6190</v>
      </c>
      <c r="E11851" t="s">
        <v>1124</v>
      </c>
      <c r="F11851">
        <v>16</v>
      </c>
      <c r="G11851">
        <v>-142183</v>
      </c>
    </row>
    <row r="11852" spans="1:7">
      <c r="A11852" t="s">
        <v>131</v>
      </c>
      <c r="B11852">
        <v>20250915</v>
      </c>
      <c r="C11852">
        <v>490114</v>
      </c>
      <c r="D11852" t="s">
        <v>6190</v>
      </c>
      <c r="E11852" t="s">
        <v>1186</v>
      </c>
      <c r="F11852">
        <v>196</v>
      </c>
      <c r="G11852">
        <v>24353859</v>
      </c>
    </row>
    <row r="11853" spans="1:7">
      <c r="A11853" t="s">
        <v>131</v>
      </c>
      <c r="B11853">
        <v>20250915</v>
      </c>
      <c r="C11853">
        <v>490114</v>
      </c>
      <c r="D11853" t="s">
        <v>6190</v>
      </c>
      <c r="E11853" t="s">
        <v>1582</v>
      </c>
      <c r="F11853">
        <v>196</v>
      </c>
      <c r="G11853">
        <v>-413832</v>
      </c>
    </row>
    <row r="11854" spans="1:7">
      <c r="A11854" t="s">
        <v>131</v>
      </c>
      <c r="B11854">
        <v>20250915</v>
      </c>
      <c r="C11854">
        <v>490114</v>
      </c>
      <c r="D11854" t="s">
        <v>6190</v>
      </c>
      <c r="E11854" t="s">
        <v>8333</v>
      </c>
      <c r="F11854">
        <v>0</v>
      </c>
      <c r="G11854">
        <v>-2081</v>
      </c>
    </row>
    <row r="11855" spans="1:7">
      <c r="A11855" t="s">
        <v>131</v>
      </c>
      <c r="B11855">
        <v>20250915</v>
      </c>
      <c r="C11855">
        <v>490114</v>
      </c>
      <c r="D11855" t="s">
        <v>6190</v>
      </c>
      <c r="E11855" t="s">
        <v>1583</v>
      </c>
      <c r="F11855">
        <v>4</v>
      </c>
      <c r="G11855">
        <v>-217854</v>
      </c>
    </row>
    <row r="11856" spans="1:7">
      <c r="A11856" t="s">
        <v>131</v>
      </c>
      <c r="B11856">
        <v>20250915</v>
      </c>
      <c r="C11856">
        <v>490114</v>
      </c>
      <c r="D11856" t="s">
        <v>6190</v>
      </c>
      <c r="E11856" t="s">
        <v>1207</v>
      </c>
      <c r="F11856">
        <v>0</v>
      </c>
      <c r="G11856">
        <v>-8274</v>
      </c>
    </row>
    <row r="11857" spans="1:7">
      <c r="A11857" t="s">
        <v>131</v>
      </c>
      <c r="B11857">
        <v>20250915</v>
      </c>
      <c r="C11857">
        <v>490114</v>
      </c>
      <c r="D11857" t="s">
        <v>6190</v>
      </c>
      <c r="E11857" t="s">
        <v>8358</v>
      </c>
      <c r="F11857">
        <v>0</v>
      </c>
      <c r="G11857">
        <v>-17692647</v>
      </c>
    </row>
    <row r="11858" spans="1:7">
      <c r="A11858" t="s">
        <v>131</v>
      </c>
      <c r="B11858">
        <v>20250916</v>
      </c>
      <c r="C11858">
        <v>490114</v>
      </c>
      <c r="D11858" t="s">
        <v>6190</v>
      </c>
      <c r="E11858" t="s">
        <v>1184</v>
      </c>
      <c r="F11858">
        <v>0</v>
      </c>
      <c r="G11858">
        <v>-339153</v>
      </c>
    </row>
    <row r="11859" spans="1:7">
      <c r="A11859" t="s">
        <v>131</v>
      </c>
      <c r="B11859">
        <v>20250916</v>
      </c>
      <c r="C11859">
        <v>490114</v>
      </c>
      <c r="D11859" t="s">
        <v>6190</v>
      </c>
      <c r="E11859" t="s">
        <v>1581</v>
      </c>
      <c r="F11859">
        <v>90</v>
      </c>
      <c r="G11859">
        <v>-22067439</v>
      </c>
    </row>
    <row r="11860" spans="1:7">
      <c r="A11860" t="s">
        <v>131</v>
      </c>
      <c r="B11860">
        <v>20250916</v>
      </c>
      <c r="C11860">
        <v>490114</v>
      </c>
      <c r="D11860" t="s">
        <v>6190</v>
      </c>
      <c r="E11860" t="s">
        <v>1085</v>
      </c>
      <c r="F11860">
        <v>0</v>
      </c>
      <c r="G11860">
        <v>-2340216</v>
      </c>
    </row>
    <row r="11861" spans="1:7">
      <c r="A11861" t="s">
        <v>131</v>
      </c>
      <c r="B11861">
        <v>20250916</v>
      </c>
      <c r="C11861">
        <v>490114</v>
      </c>
      <c r="D11861" t="s">
        <v>6190</v>
      </c>
      <c r="E11861" t="s">
        <v>1194</v>
      </c>
      <c r="F11861">
        <v>0</v>
      </c>
      <c r="G11861">
        <v>-57962161</v>
      </c>
    </row>
    <row r="11862" spans="1:7">
      <c r="A11862" t="s">
        <v>131</v>
      </c>
      <c r="B11862">
        <v>20250916</v>
      </c>
      <c r="C11862">
        <v>490114</v>
      </c>
      <c r="D11862" t="s">
        <v>6190</v>
      </c>
      <c r="E11862" t="s">
        <v>1181</v>
      </c>
      <c r="F11862">
        <v>61</v>
      </c>
      <c r="G11862">
        <v>8917333</v>
      </c>
    </row>
    <row r="11863" spans="1:7">
      <c r="A11863" t="s">
        <v>131</v>
      </c>
      <c r="B11863">
        <v>20250916</v>
      </c>
      <c r="C11863">
        <v>490114</v>
      </c>
      <c r="D11863" t="s">
        <v>6190</v>
      </c>
      <c r="E11863" t="s">
        <v>1084</v>
      </c>
      <c r="F11863">
        <v>69</v>
      </c>
      <c r="G11863">
        <v>12599472</v>
      </c>
    </row>
    <row r="11864" spans="1:7">
      <c r="A11864" t="s">
        <v>131</v>
      </c>
      <c r="B11864">
        <v>20250916</v>
      </c>
      <c r="C11864">
        <v>490114</v>
      </c>
      <c r="D11864" t="s">
        <v>6190</v>
      </c>
      <c r="E11864" t="s">
        <v>1035</v>
      </c>
      <c r="F11864">
        <v>709</v>
      </c>
      <c r="G11864">
        <v>11049262</v>
      </c>
    </row>
    <row r="11865" spans="1:7">
      <c r="A11865" t="s">
        <v>131</v>
      </c>
      <c r="B11865">
        <v>20250916</v>
      </c>
      <c r="C11865">
        <v>490114</v>
      </c>
      <c r="D11865" t="s">
        <v>6190</v>
      </c>
      <c r="E11865" t="s">
        <v>1066</v>
      </c>
      <c r="F11865">
        <v>119</v>
      </c>
      <c r="G11865">
        <v>10643350</v>
      </c>
    </row>
    <row r="11866" spans="1:7">
      <c r="A11866" t="s">
        <v>131</v>
      </c>
      <c r="B11866">
        <v>20250916</v>
      </c>
      <c r="C11866">
        <v>490114</v>
      </c>
      <c r="D11866" t="s">
        <v>6190</v>
      </c>
      <c r="E11866" t="s">
        <v>1064</v>
      </c>
      <c r="F11866">
        <v>0</v>
      </c>
      <c r="G11866">
        <v>-771297</v>
      </c>
    </row>
    <row r="11867" spans="1:7">
      <c r="A11867" t="s">
        <v>131</v>
      </c>
      <c r="B11867">
        <v>20250916</v>
      </c>
      <c r="C11867">
        <v>490114</v>
      </c>
      <c r="D11867" t="s">
        <v>6190</v>
      </c>
      <c r="E11867" t="s">
        <v>1092</v>
      </c>
      <c r="F11867">
        <v>0</v>
      </c>
      <c r="G11867">
        <v>-17321971</v>
      </c>
    </row>
    <row r="11868" spans="1:7">
      <c r="A11868" t="s">
        <v>131</v>
      </c>
      <c r="B11868">
        <v>20250916</v>
      </c>
      <c r="C11868">
        <v>490114</v>
      </c>
      <c r="D11868" t="s">
        <v>6190</v>
      </c>
      <c r="E11868" t="s">
        <v>9048</v>
      </c>
      <c r="F11868">
        <v>49</v>
      </c>
      <c r="G11868">
        <v>2189230</v>
      </c>
    </row>
    <row r="11869" spans="1:7">
      <c r="A11869" t="s">
        <v>131</v>
      </c>
      <c r="B11869">
        <v>20250916</v>
      </c>
      <c r="C11869">
        <v>490114</v>
      </c>
      <c r="D11869" t="s">
        <v>6190</v>
      </c>
      <c r="E11869" t="s">
        <v>8342</v>
      </c>
      <c r="F11869">
        <v>119</v>
      </c>
      <c r="G11869">
        <v>49655867</v>
      </c>
    </row>
    <row r="11870" spans="1:7">
      <c r="A11870" t="s">
        <v>131</v>
      </c>
      <c r="B11870">
        <v>20250916</v>
      </c>
      <c r="C11870">
        <v>490114</v>
      </c>
      <c r="D11870" t="s">
        <v>6190</v>
      </c>
      <c r="E11870" t="s">
        <v>1124</v>
      </c>
      <c r="F11870">
        <v>16</v>
      </c>
      <c r="G11870">
        <v>-142167</v>
      </c>
    </row>
    <row r="11871" spans="1:7">
      <c r="A11871" t="s">
        <v>131</v>
      </c>
      <c r="B11871">
        <v>20250916</v>
      </c>
      <c r="C11871">
        <v>490114</v>
      </c>
      <c r="D11871" t="s">
        <v>6190</v>
      </c>
      <c r="E11871" t="s">
        <v>1186</v>
      </c>
      <c r="F11871">
        <v>193</v>
      </c>
      <c r="G11871">
        <v>24354052</v>
      </c>
    </row>
    <row r="11872" spans="1:7">
      <c r="A11872" t="s">
        <v>131</v>
      </c>
      <c r="B11872">
        <v>20250916</v>
      </c>
      <c r="C11872">
        <v>490114</v>
      </c>
      <c r="D11872" t="s">
        <v>6190</v>
      </c>
      <c r="E11872" t="s">
        <v>1582</v>
      </c>
      <c r="F11872">
        <v>193</v>
      </c>
      <c r="G11872">
        <v>-413639</v>
      </c>
    </row>
    <row r="11873" spans="1:7">
      <c r="A11873" t="s">
        <v>131</v>
      </c>
      <c r="B11873">
        <v>20250916</v>
      </c>
      <c r="C11873">
        <v>490114</v>
      </c>
      <c r="D11873" t="s">
        <v>6190</v>
      </c>
      <c r="E11873" t="s">
        <v>8333</v>
      </c>
      <c r="F11873">
        <v>0</v>
      </c>
      <c r="G11873">
        <v>-2081</v>
      </c>
    </row>
    <row r="11874" spans="1:7">
      <c r="A11874" t="s">
        <v>131</v>
      </c>
      <c r="B11874">
        <v>20250916</v>
      </c>
      <c r="C11874">
        <v>490114</v>
      </c>
      <c r="D11874" t="s">
        <v>6190</v>
      </c>
      <c r="E11874" t="s">
        <v>1583</v>
      </c>
      <c r="F11874">
        <v>4</v>
      </c>
      <c r="G11874">
        <v>-217850</v>
      </c>
    </row>
    <row r="11875" spans="1:7">
      <c r="A11875" t="s">
        <v>131</v>
      </c>
      <c r="B11875">
        <v>20250916</v>
      </c>
      <c r="C11875">
        <v>490114</v>
      </c>
      <c r="D11875" t="s">
        <v>6190</v>
      </c>
      <c r="E11875" t="s">
        <v>1207</v>
      </c>
      <c r="F11875">
        <v>0</v>
      </c>
      <c r="G11875">
        <v>-8274</v>
      </c>
    </row>
    <row r="11876" spans="1:7">
      <c r="A11876" t="s">
        <v>131</v>
      </c>
      <c r="B11876">
        <v>20250916</v>
      </c>
      <c r="C11876">
        <v>490114</v>
      </c>
      <c r="D11876" t="s">
        <v>6190</v>
      </c>
      <c r="E11876" t="s">
        <v>8358</v>
      </c>
      <c r="F11876">
        <v>0</v>
      </c>
      <c r="G11876">
        <v>-17692647</v>
      </c>
    </row>
    <row r="11877" spans="1:7">
      <c r="A11877" t="s">
        <v>131</v>
      </c>
      <c r="B11877">
        <v>20250917</v>
      </c>
      <c r="C11877">
        <v>490114</v>
      </c>
      <c r="D11877" t="s">
        <v>6190</v>
      </c>
      <c r="E11877" t="s">
        <v>1184</v>
      </c>
      <c r="F11877">
        <v>0</v>
      </c>
      <c r="G11877">
        <v>-339153</v>
      </c>
    </row>
    <row r="11878" spans="1:7">
      <c r="A11878" t="s">
        <v>131</v>
      </c>
      <c r="B11878">
        <v>20250917</v>
      </c>
      <c r="C11878">
        <v>490114</v>
      </c>
      <c r="D11878" t="s">
        <v>6190</v>
      </c>
      <c r="E11878" t="s">
        <v>1581</v>
      </c>
      <c r="F11878">
        <v>88</v>
      </c>
      <c r="G11878">
        <v>-22067351</v>
      </c>
    </row>
    <row r="11879" spans="1:7">
      <c r="A11879" t="s">
        <v>131</v>
      </c>
      <c r="B11879">
        <v>20250917</v>
      </c>
      <c r="C11879">
        <v>490114</v>
      </c>
      <c r="D11879" t="s">
        <v>6190</v>
      </c>
      <c r="E11879" t="s">
        <v>1085</v>
      </c>
      <c r="F11879">
        <v>0</v>
      </c>
      <c r="G11879">
        <v>-2340216</v>
      </c>
    </row>
    <row r="11880" spans="1:7">
      <c r="A11880" t="s">
        <v>131</v>
      </c>
      <c r="B11880">
        <v>20250917</v>
      </c>
      <c r="C11880">
        <v>490114</v>
      </c>
      <c r="D11880" t="s">
        <v>6190</v>
      </c>
      <c r="E11880" t="s">
        <v>1194</v>
      </c>
      <c r="F11880">
        <v>0</v>
      </c>
      <c r="G11880">
        <v>-57962161</v>
      </c>
    </row>
    <row r="11881" spans="1:7">
      <c r="A11881" t="s">
        <v>131</v>
      </c>
      <c r="B11881">
        <v>20250917</v>
      </c>
      <c r="C11881">
        <v>490114</v>
      </c>
      <c r="D11881" t="s">
        <v>6190</v>
      </c>
      <c r="E11881" t="s">
        <v>1181</v>
      </c>
      <c r="F11881">
        <v>60</v>
      </c>
      <c r="G11881">
        <v>8917393</v>
      </c>
    </row>
    <row r="11882" spans="1:7">
      <c r="A11882" t="s">
        <v>131</v>
      </c>
      <c r="B11882">
        <v>20250917</v>
      </c>
      <c r="C11882">
        <v>490114</v>
      </c>
      <c r="D11882" t="s">
        <v>6190</v>
      </c>
      <c r="E11882" t="s">
        <v>1084</v>
      </c>
      <c r="F11882">
        <v>68</v>
      </c>
      <c r="G11882">
        <v>12599540</v>
      </c>
    </row>
    <row r="11883" spans="1:7">
      <c r="A11883" t="s">
        <v>131</v>
      </c>
      <c r="B11883">
        <v>20250917</v>
      </c>
      <c r="C11883">
        <v>490114</v>
      </c>
      <c r="D11883" t="s">
        <v>6190</v>
      </c>
      <c r="E11883" t="s">
        <v>1035</v>
      </c>
      <c r="F11883">
        <v>691</v>
      </c>
      <c r="G11883">
        <v>11049953</v>
      </c>
    </row>
    <row r="11884" spans="1:7">
      <c r="A11884" t="s">
        <v>131</v>
      </c>
      <c r="B11884">
        <v>20250917</v>
      </c>
      <c r="C11884">
        <v>490114</v>
      </c>
      <c r="D11884" t="s">
        <v>6190</v>
      </c>
      <c r="E11884" t="s">
        <v>1066</v>
      </c>
      <c r="F11884">
        <v>116</v>
      </c>
      <c r="G11884">
        <v>10643466</v>
      </c>
    </row>
    <row r="11885" spans="1:7">
      <c r="A11885" t="s">
        <v>131</v>
      </c>
      <c r="B11885">
        <v>20250917</v>
      </c>
      <c r="C11885">
        <v>490114</v>
      </c>
      <c r="D11885" t="s">
        <v>6190</v>
      </c>
      <c r="E11885" t="s">
        <v>1064</v>
      </c>
      <c r="F11885">
        <v>0</v>
      </c>
      <c r="G11885">
        <v>-771297</v>
      </c>
    </row>
    <row r="11886" spans="1:7">
      <c r="A11886" t="s">
        <v>131</v>
      </c>
      <c r="B11886">
        <v>20250917</v>
      </c>
      <c r="C11886">
        <v>490114</v>
      </c>
      <c r="D11886" t="s">
        <v>6190</v>
      </c>
      <c r="E11886" t="s">
        <v>1092</v>
      </c>
      <c r="F11886">
        <v>0</v>
      </c>
      <c r="G11886">
        <v>-17321971</v>
      </c>
    </row>
    <row r="11887" spans="1:7">
      <c r="A11887" t="s">
        <v>131</v>
      </c>
      <c r="B11887">
        <v>20250917</v>
      </c>
      <c r="C11887">
        <v>490114</v>
      </c>
      <c r="D11887" t="s">
        <v>6190</v>
      </c>
      <c r="E11887" t="s">
        <v>9048</v>
      </c>
      <c r="F11887">
        <v>48</v>
      </c>
      <c r="G11887">
        <v>2189278</v>
      </c>
    </row>
    <row r="11888" spans="1:7">
      <c r="A11888" t="s">
        <v>131</v>
      </c>
      <c r="B11888">
        <v>20250917</v>
      </c>
      <c r="C11888">
        <v>490114</v>
      </c>
      <c r="D11888" t="s">
        <v>6190</v>
      </c>
      <c r="E11888" t="s">
        <v>8342</v>
      </c>
      <c r="F11888">
        <v>116</v>
      </c>
      <c r="G11888">
        <v>49655983</v>
      </c>
    </row>
    <row r="11889" spans="1:7">
      <c r="A11889" t="s">
        <v>131</v>
      </c>
      <c r="B11889">
        <v>20250917</v>
      </c>
      <c r="C11889">
        <v>490114</v>
      </c>
      <c r="D11889" t="s">
        <v>6190</v>
      </c>
      <c r="E11889" t="s">
        <v>1124</v>
      </c>
      <c r="F11889">
        <v>16</v>
      </c>
      <c r="G11889">
        <v>-142151</v>
      </c>
    </row>
    <row r="11890" spans="1:7">
      <c r="A11890" t="s">
        <v>131</v>
      </c>
      <c r="B11890">
        <v>20250917</v>
      </c>
      <c r="C11890">
        <v>490114</v>
      </c>
      <c r="D11890" t="s">
        <v>6190</v>
      </c>
      <c r="E11890" t="s">
        <v>1186</v>
      </c>
      <c r="F11890">
        <v>188</v>
      </c>
      <c r="G11890">
        <v>24354240</v>
      </c>
    </row>
    <row r="11891" spans="1:7">
      <c r="A11891" t="s">
        <v>131</v>
      </c>
      <c r="B11891">
        <v>20250917</v>
      </c>
      <c r="C11891">
        <v>490114</v>
      </c>
      <c r="D11891" t="s">
        <v>6190</v>
      </c>
      <c r="E11891" t="s">
        <v>1582</v>
      </c>
      <c r="F11891">
        <v>188</v>
      </c>
      <c r="G11891">
        <v>-413451</v>
      </c>
    </row>
    <row r="11892" spans="1:7">
      <c r="A11892" t="s">
        <v>131</v>
      </c>
      <c r="B11892">
        <v>20250917</v>
      </c>
      <c r="C11892">
        <v>490114</v>
      </c>
      <c r="D11892" t="s">
        <v>6190</v>
      </c>
      <c r="E11892" t="s">
        <v>8333</v>
      </c>
      <c r="F11892">
        <v>0</v>
      </c>
      <c r="G11892">
        <v>-2081</v>
      </c>
    </row>
    <row r="11893" spans="1:7">
      <c r="A11893" t="s">
        <v>131</v>
      </c>
      <c r="B11893">
        <v>20250917</v>
      </c>
      <c r="C11893">
        <v>490114</v>
      </c>
      <c r="D11893" t="s">
        <v>6190</v>
      </c>
      <c r="E11893" t="s">
        <v>1583</v>
      </c>
      <c r="F11893">
        <v>4</v>
      </c>
      <c r="G11893">
        <v>-217846</v>
      </c>
    </row>
    <row r="11894" spans="1:7">
      <c r="A11894" t="s">
        <v>131</v>
      </c>
      <c r="B11894">
        <v>20250917</v>
      </c>
      <c r="C11894">
        <v>490114</v>
      </c>
      <c r="D11894" t="s">
        <v>6190</v>
      </c>
      <c r="E11894" t="s">
        <v>1207</v>
      </c>
      <c r="F11894">
        <v>0</v>
      </c>
      <c r="G11894">
        <v>-8274</v>
      </c>
    </row>
    <row r="11895" spans="1:7">
      <c r="A11895" t="s">
        <v>131</v>
      </c>
      <c r="B11895">
        <v>20250917</v>
      </c>
      <c r="C11895">
        <v>490114</v>
      </c>
      <c r="D11895" t="s">
        <v>6190</v>
      </c>
      <c r="E11895" t="s">
        <v>8358</v>
      </c>
      <c r="F11895">
        <v>0</v>
      </c>
      <c r="G11895">
        <v>-17692647</v>
      </c>
    </row>
    <row r="11896" spans="1:7">
      <c r="A11896" t="s">
        <v>131</v>
      </c>
      <c r="B11896">
        <v>20250918</v>
      </c>
      <c r="C11896">
        <v>490114</v>
      </c>
      <c r="D11896" t="s">
        <v>6190</v>
      </c>
      <c r="E11896" t="s">
        <v>1184</v>
      </c>
      <c r="F11896">
        <v>0</v>
      </c>
      <c r="G11896">
        <v>-339153</v>
      </c>
    </row>
    <row r="11897" spans="1:7">
      <c r="A11897" t="s">
        <v>131</v>
      </c>
      <c r="B11897">
        <v>20250918</v>
      </c>
      <c r="C11897">
        <v>490114</v>
      </c>
      <c r="D11897" t="s">
        <v>6190</v>
      </c>
      <c r="E11897" t="s">
        <v>1581</v>
      </c>
      <c r="F11897">
        <v>91</v>
      </c>
      <c r="G11897">
        <v>-22067260</v>
      </c>
    </row>
    <row r="11898" spans="1:7">
      <c r="A11898" t="s">
        <v>131</v>
      </c>
      <c r="B11898">
        <v>20250918</v>
      </c>
      <c r="C11898">
        <v>490114</v>
      </c>
      <c r="D11898" t="s">
        <v>6190</v>
      </c>
      <c r="E11898" t="s">
        <v>1085</v>
      </c>
      <c r="F11898">
        <v>0</v>
      </c>
      <c r="G11898">
        <v>-2340216</v>
      </c>
    </row>
    <row r="11899" spans="1:7">
      <c r="A11899" t="s">
        <v>131</v>
      </c>
      <c r="B11899">
        <v>20250918</v>
      </c>
      <c r="C11899">
        <v>490114</v>
      </c>
      <c r="D11899" t="s">
        <v>6190</v>
      </c>
      <c r="E11899" t="s">
        <v>1194</v>
      </c>
      <c r="F11899">
        <v>0</v>
      </c>
      <c r="G11899">
        <v>-57962161</v>
      </c>
    </row>
    <row r="11900" spans="1:7">
      <c r="A11900" t="s">
        <v>131</v>
      </c>
      <c r="B11900">
        <v>20250918</v>
      </c>
      <c r="C11900">
        <v>490114</v>
      </c>
      <c r="D11900" t="s">
        <v>6190</v>
      </c>
      <c r="E11900" t="s">
        <v>1181</v>
      </c>
      <c r="F11900">
        <v>62</v>
      </c>
      <c r="G11900">
        <v>8917455</v>
      </c>
    </row>
    <row r="11901" spans="1:7">
      <c r="A11901" t="s">
        <v>131</v>
      </c>
      <c r="B11901">
        <v>20250918</v>
      </c>
      <c r="C11901">
        <v>490114</v>
      </c>
      <c r="D11901" t="s">
        <v>6190</v>
      </c>
      <c r="E11901" t="s">
        <v>1084</v>
      </c>
      <c r="F11901">
        <v>70</v>
      </c>
      <c r="G11901">
        <v>12599610</v>
      </c>
    </row>
    <row r="11902" spans="1:7">
      <c r="A11902" t="s">
        <v>131</v>
      </c>
      <c r="B11902">
        <v>20250918</v>
      </c>
      <c r="C11902">
        <v>490114</v>
      </c>
      <c r="D11902" t="s">
        <v>6190</v>
      </c>
      <c r="E11902" t="s">
        <v>1035</v>
      </c>
      <c r="F11902">
        <v>716</v>
      </c>
      <c r="G11902">
        <v>11050669</v>
      </c>
    </row>
    <row r="11903" spans="1:7">
      <c r="A11903" t="s">
        <v>131</v>
      </c>
      <c r="B11903">
        <v>20250918</v>
      </c>
      <c r="C11903">
        <v>490114</v>
      </c>
      <c r="D11903" t="s">
        <v>6190</v>
      </c>
      <c r="E11903" t="s">
        <v>1066</v>
      </c>
      <c r="F11903">
        <v>120</v>
      </c>
      <c r="G11903">
        <v>10643586</v>
      </c>
    </row>
    <row r="11904" spans="1:7">
      <c r="A11904" t="s">
        <v>131</v>
      </c>
      <c r="B11904">
        <v>20250918</v>
      </c>
      <c r="C11904">
        <v>490114</v>
      </c>
      <c r="D11904" t="s">
        <v>6190</v>
      </c>
      <c r="E11904" t="s">
        <v>1064</v>
      </c>
      <c r="F11904">
        <v>0</v>
      </c>
      <c r="G11904">
        <v>-771297</v>
      </c>
    </row>
    <row r="11905" spans="1:7">
      <c r="A11905" t="s">
        <v>131</v>
      </c>
      <c r="B11905">
        <v>20250918</v>
      </c>
      <c r="C11905">
        <v>490114</v>
      </c>
      <c r="D11905" t="s">
        <v>6190</v>
      </c>
      <c r="E11905" t="s">
        <v>1092</v>
      </c>
      <c r="F11905">
        <v>0</v>
      </c>
      <c r="G11905">
        <v>-17321971</v>
      </c>
    </row>
    <row r="11906" spans="1:7">
      <c r="A11906" t="s">
        <v>131</v>
      </c>
      <c r="B11906">
        <v>20250918</v>
      </c>
      <c r="C11906">
        <v>490114</v>
      </c>
      <c r="D11906" t="s">
        <v>6190</v>
      </c>
      <c r="E11906" t="s">
        <v>9048</v>
      </c>
      <c r="F11906">
        <v>49</v>
      </c>
      <c r="G11906">
        <v>2189327</v>
      </c>
    </row>
    <row r="11907" spans="1:7">
      <c r="A11907" t="s">
        <v>131</v>
      </c>
      <c r="B11907">
        <v>20250918</v>
      </c>
      <c r="C11907">
        <v>490114</v>
      </c>
      <c r="D11907" t="s">
        <v>6190</v>
      </c>
      <c r="E11907" t="s">
        <v>8342</v>
      </c>
      <c r="F11907">
        <v>120</v>
      </c>
      <c r="G11907">
        <v>49656103</v>
      </c>
    </row>
    <row r="11908" spans="1:7">
      <c r="A11908" t="s">
        <v>131</v>
      </c>
      <c r="B11908">
        <v>20250918</v>
      </c>
      <c r="C11908">
        <v>490114</v>
      </c>
      <c r="D11908" t="s">
        <v>6190</v>
      </c>
      <c r="E11908" t="s">
        <v>1124</v>
      </c>
      <c r="F11908">
        <v>16</v>
      </c>
      <c r="G11908">
        <v>-142135</v>
      </c>
    </row>
    <row r="11909" spans="1:7">
      <c r="A11909" t="s">
        <v>131</v>
      </c>
      <c r="B11909">
        <v>20250918</v>
      </c>
      <c r="C11909">
        <v>490114</v>
      </c>
      <c r="D11909" t="s">
        <v>6190</v>
      </c>
      <c r="E11909" t="s">
        <v>1186</v>
      </c>
      <c r="F11909">
        <v>195</v>
      </c>
      <c r="G11909">
        <v>24354435</v>
      </c>
    </row>
    <row r="11910" spans="1:7">
      <c r="A11910" t="s">
        <v>131</v>
      </c>
      <c r="B11910">
        <v>20250918</v>
      </c>
      <c r="C11910">
        <v>490114</v>
      </c>
      <c r="D11910" t="s">
        <v>6190</v>
      </c>
      <c r="E11910" t="s">
        <v>1582</v>
      </c>
      <c r="F11910">
        <v>195</v>
      </c>
      <c r="G11910">
        <v>-413256</v>
      </c>
    </row>
    <row r="11911" spans="1:7">
      <c r="A11911" t="s">
        <v>131</v>
      </c>
      <c r="B11911">
        <v>20250918</v>
      </c>
      <c r="C11911">
        <v>490114</v>
      </c>
      <c r="D11911" t="s">
        <v>6190</v>
      </c>
      <c r="E11911" t="s">
        <v>8333</v>
      </c>
      <c r="F11911">
        <v>0</v>
      </c>
      <c r="G11911">
        <v>-2081</v>
      </c>
    </row>
    <row r="11912" spans="1:7">
      <c r="A11912" t="s">
        <v>131</v>
      </c>
      <c r="B11912">
        <v>20250918</v>
      </c>
      <c r="C11912">
        <v>490114</v>
      </c>
      <c r="D11912" t="s">
        <v>6190</v>
      </c>
      <c r="E11912" t="s">
        <v>1583</v>
      </c>
      <c r="F11912">
        <v>4</v>
      </c>
      <c r="G11912">
        <v>-217842</v>
      </c>
    </row>
    <row r="11913" spans="1:7">
      <c r="A11913" t="s">
        <v>131</v>
      </c>
      <c r="B11913">
        <v>20250918</v>
      </c>
      <c r="C11913">
        <v>490114</v>
      </c>
      <c r="D11913" t="s">
        <v>6190</v>
      </c>
      <c r="E11913" t="s">
        <v>1207</v>
      </c>
      <c r="F11913">
        <v>0</v>
      </c>
      <c r="G11913">
        <v>-8274</v>
      </c>
    </row>
    <row r="11914" spans="1:7">
      <c r="A11914" t="s">
        <v>131</v>
      </c>
      <c r="B11914">
        <v>20250918</v>
      </c>
      <c r="C11914">
        <v>490114</v>
      </c>
      <c r="D11914" t="s">
        <v>6190</v>
      </c>
      <c r="E11914" t="s">
        <v>8358</v>
      </c>
      <c r="F11914">
        <v>0</v>
      </c>
      <c r="G11914">
        <v>-17692647</v>
      </c>
    </row>
    <row r="11915" spans="1:7">
      <c r="A11915" t="s">
        <v>131</v>
      </c>
      <c r="B11915">
        <v>20250919</v>
      </c>
      <c r="C11915">
        <v>490114</v>
      </c>
      <c r="D11915" t="s">
        <v>6190</v>
      </c>
      <c r="E11915" t="s">
        <v>1184</v>
      </c>
      <c r="F11915">
        <v>0</v>
      </c>
      <c r="G11915">
        <v>-339153</v>
      </c>
    </row>
    <row r="11916" spans="1:7">
      <c r="A11916" t="s">
        <v>131</v>
      </c>
      <c r="B11916">
        <v>20250919</v>
      </c>
      <c r="C11916">
        <v>490114</v>
      </c>
      <c r="D11916" t="s">
        <v>6190</v>
      </c>
      <c r="E11916" t="s">
        <v>1581</v>
      </c>
      <c r="F11916">
        <v>90</v>
      </c>
      <c r="G11916">
        <v>-22067170</v>
      </c>
    </row>
    <row r="11917" spans="1:7">
      <c r="A11917" t="s">
        <v>131</v>
      </c>
      <c r="B11917">
        <v>20250919</v>
      </c>
      <c r="C11917">
        <v>490114</v>
      </c>
      <c r="D11917" t="s">
        <v>6190</v>
      </c>
      <c r="E11917" t="s">
        <v>1085</v>
      </c>
      <c r="F11917">
        <v>0</v>
      </c>
      <c r="G11917">
        <v>-2340216</v>
      </c>
    </row>
    <row r="11918" spans="1:7">
      <c r="A11918" t="s">
        <v>131</v>
      </c>
      <c r="B11918">
        <v>20250919</v>
      </c>
      <c r="C11918">
        <v>490114</v>
      </c>
      <c r="D11918" t="s">
        <v>6190</v>
      </c>
      <c r="E11918" t="s">
        <v>1194</v>
      </c>
      <c r="F11918">
        <v>0</v>
      </c>
      <c r="G11918">
        <v>-57962161</v>
      </c>
    </row>
    <row r="11919" spans="1:7">
      <c r="A11919" t="s">
        <v>131</v>
      </c>
      <c r="B11919">
        <v>20250919</v>
      </c>
      <c r="C11919">
        <v>490114</v>
      </c>
      <c r="D11919" t="s">
        <v>6190</v>
      </c>
      <c r="E11919" t="s">
        <v>1181</v>
      </c>
      <c r="F11919">
        <v>61</v>
      </c>
      <c r="G11919">
        <v>8917516</v>
      </c>
    </row>
    <row r="11920" spans="1:7">
      <c r="A11920" t="s">
        <v>131</v>
      </c>
      <c r="B11920">
        <v>20250919</v>
      </c>
      <c r="C11920">
        <v>490114</v>
      </c>
      <c r="D11920" t="s">
        <v>6190</v>
      </c>
      <c r="E11920" t="s">
        <v>1084</v>
      </c>
      <c r="F11920">
        <v>70</v>
      </c>
      <c r="G11920">
        <v>12599680</v>
      </c>
    </row>
    <row r="11921" spans="1:7">
      <c r="A11921" t="s">
        <v>131</v>
      </c>
      <c r="B11921">
        <v>20250919</v>
      </c>
      <c r="C11921">
        <v>490114</v>
      </c>
      <c r="D11921" t="s">
        <v>6190</v>
      </c>
      <c r="E11921" t="s">
        <v>1035</v>
      </c>
      <c r="F11921">
        <v>711</v>
      </c>
      <c r="G11921">
        <v>11051380</v>
      </c>
    </row>
    <row r="11922" spans="1:7">
      <c r="A11922" t="s">
        <v>131</v>
      </c>
      <c r="B11922">
        <v>20250919</v>
      </c>
      <c r="C11922">
        <v>490114</v>
      </c>
      <c r="D11922" t="s">
        <v>6190</v>
      </c>
      <c r="E11922" t="s">
        <v>1066</v>
      </c>
      <c r="F11922">
        <v>119</v>
      </c>
      <c r="G11922">
        <v>10643705</v>
      </c>
    </row>
    <row r="11923" spans="1:7">
      <c r="A11923" t="s">
        <v>131</v>
      </c>
      <c r="B11923">
        <v>20250919</v>
      </c>
      <c r="C11923">
        <v>490114</v>
      </c>
      <c r="D11923" t="s">
        <v>6190</v>
      </c>
      <c r="E11923" t="s">
        <v>1064</v>
      </c>
      <c r="F11923">
        <v>0</v>
      </c>
      <c r="G11923">
        <v>-771297</v>
      </c>
    </row>
    <row r="11924" spans="1:7">
      <c r="A11924" t="s">
        <v>131</v>
      </c>
      <c r="B11924">
        <v>20250919</v>
      </c>
      <c r="C11924">
        <v>490114</v>
      </c>
      <c r="D11924" t="s">
        <v>6190</v>
      </c>
      <c r="E11924" t="s">
        <v>1092</v>
      </c>
      <c r="F11924">
        <v>0</v>
      </c>
      <c r="G11924">
        <v>-17321971</v>
      </c>
    </row>
    <row r="11925" spans="1:7">
      <c r="A11925" t="s">
        <v>131</v>
      </c>
      <c r="B11925">
        <v>20250919</v>
      </c>
      <c r="C11925">
        <v>490114</v>
      </c>
      <c r="D11925" t="s">
        <v>6190</v>
      </c>
      <c r="E11925" t="s">
        <v>9048</v>
      </c>
      <c r="F11925">
        <v>49</v>
      </c>
      <c r="G11925">
        <v>2189376</v>
      </c>
    </row>
    <row r="11926" spans="1:7">
      <c r="A11926" t="s">
        <v>131</v>
      </c>
      <c r="B11926">
        <v>20250919</v>
      </c>
      <c r="C11926">
        <v>490114</v>
      </c>
      <c r="D11926" t="s">
        <v>6190</v>
      </c>
      <c r="E11926" t="s">
        <v>8342</v>
      </c>
      <c r="F11926">
        <v>119</v>
      </c>
      <c r="G11926">
        <v>49656222</v>
      </c>
    </row>
    <row r="11927" spans="1:7">
      <c r="A11927" t="s">
        <v>131</v>
      </c>
      <c r="B11927">
        <v>20250919</v>
      </c>
      <c r="C11927">
        <v>490114</v>
      </c>
      <c r="D11927" t="s">
        <v>6190</v>
      </c>
      <c r="E11927" t="s">
        <v>1124</v>
      </c>
      <c r="F11927">
        <v>16</v>
      </c>
      <c r="G11927">
        <v>-142119</v>
      </c>
    </row>
    <row r="11928" spans="1:7">
      <c r="A11928" t="s">
        <v>131</v>
      </c>
      <c r="B11928">
        <v>20250919</v>
      </c>
      <c r="C11928">
        <v>490114</v>
      </c>
      <c r="D11928" t="s">
        <v>6190</v>
      </c>
      <c r="E11928" t="s">
        <v>1186</v>
      </c>
      <c r="F11928">
        <v>194</v>
      </c>
      <c r="G11928">
        <v>24354629</v>
      </c>
    </row>
    <row r="11929" spans="1:7">
      <c r="A11929" t="s">
        <v>131</v>
      </c>
      <c r="B11929">
        <v>20250919</v>
      </c>
      <c r="C11929">
        <v>490114</v>
      </c>
      <c r="D11929" t="s">
        <v>6190</v>
      </c>
      <c r="E11929" t="s">
        <v>1582</v>
      </c>
      <c r="F11929">
        <v>194</v>
      </c>
      <c r="G11929">
        <v>-413062</v>
      </c>
    </row>
    <row r="11930" spans="1:7">
      <c r="A11930" t="s">
        <v>131</v>
      </c>
      <c r="B11930">
        <v>20250919</v>
      </c>
      <c r="C11930">
        <v>490114</v>
      </c>
      <c r="D11930" t="s">
        <v>6190</v>
      </c>
      <c r="E11930" t="s">
        <v>8333</v>
      </c>
      <c r="F11930">
        <v>0</v>
      </c>
      <c r="G11930">
        <v>-2081</v>
      </c>
    </row>
    <row r="11931" spans="1:7">
      <c r="A11931" t="s">
        <v>131</v>
      </c>
      <c r="B11931">
        <v>20250919</v>
      </c>
      <c r="C11931">
        <v>490114</v>
      </c>
      <c r="D11931" t="s">
        <v>6190</v>
      </c>
      <c r="E11931" t="s">
        <v>1583</v>
      </c>
      <c r="F11931">
        <v>4</v>
      </c>
      <c r="G11931">
        <v>-217838</v>
      </c>
    </row>
    <row r="11932" spans="1:7">
      <c r="A11932" t="s">
        <v>131</v>
      </c>
      <c r="B11932">
        <v>20250919</v>
      </c>
      <c r="C11932">
        <v>490114</v>
      </c>
      <c r="D11932" t="s">
        <v>6190</v>
      </c>
      <c r="E11932" t="s">
        <v>1207</v>
      </c>
      <c r="F11932">
        <v>0</v>
      </c>
      <c r="G11932">
        <v>-8274</v>
      </c>
    </row>
    <row r="11933" spans="1:7">
      <c r="A11933" t="s">
        <v>131</v>
      </c>
      <c r="B11933">
        <v>20250919</v>
      </c>
      <c r="C11933">
        <v>490114</v>
      </c>
      <c r="D11933" t="s">
        <v>6190</v>
      </c>
      <c r="E11933" t="s">
        <v>8358</v>
      </c>
      <c r="F11933">
        <v>0</v>
      </c>
      <c r="G11933">
        <v>-17692647</v>
      </c>
    </row>
    <row r="11934" spans="1:7">
      <c r="A11934" t="s">
        <v>131</v>
      </c>
      <c r="B11934">
        <v>20250920</v>
      </c>
      <c r="C11934">
        <v>490114</v>
      </c>
      <c r="D11934" t="s">
        <v>6190</v>
      </c>
      <c r="E11934" t="s">
        <v>1184</v>
      </c>
      <c r="F11934">
        <v>0</v>
      </c>
      <c r="G11934">
        <v>-339153</v>
      </c>
    </row>
    <row r="11935" spans="1:7">
      <c r="A11935" t="s">
        <v>131</v>
      </c>
      <c r="B11935">
        <v>20250920</v>
      </c>
      <c r="C11935">
        <v>490114</v>
      </c>
      <c r="D11935" t="s">
        <v>6190</v>
      </c>
      <c r="E11935" t="s">
        <v>1581</v>
      </c>
      <c r="F11935">
        <v>90</v>
      </c>
      <c r="G11935">
        <v>-22067080</v>
      </c>
    </row>
    <row r="11936" spans="1:7">
      <c r="A11936" t="s">
        <v>131</v>
      </c>
      <c r="B11936">
        <v>20250920</v>
      </c>
      <c r="C11936">
        <v>490114</v>
      </c>
      <c r="D11936" t="s">
        <v>6190</v>
      </c>
      <c r="E11936" t="s">
        <v>1085</v>
      </c>
      <c r="F11936">
        <v>0</v>
      </c>
      <c r="G11936">
        <v>-2340216</v>
      </c>
    </row>
    <row r="11937" spans="1:7">
      <c r="A11937" t="s">
        <v>131</v>
      </c>
      <c r="B11937">
        <v>20250920</v>
      </c>
      <c r="C11937">
        <v>490114</v>
      </c>
      <c r="D11937" t="s">
        <v>6190</v>
      </c>
      <c r="E11937" t="s">
        <v>1194</v>
      </c>
      <c r="F11937">
        <v>0</v>
      </c>
      <c r="G11937">
        <v>-57962161</v>
      </c>
    </row>
    <row r="11938" spans="1:7">
      <c r="A11938" t="s">
        <v>131</v>
      </c>
      <c r="B11938">
        <v>20250920</v>
      </c>
      <c r="C11938">
        <v>490114</v>
      </c>
      <c r="D11938" t="s">
        <v>6190</v>
      </c>
      <c r="E11938" t="s">
        <v>1181</v>
      </c>
      <c r="F11938">
        <v>61</v>
      </c>
      <c r="G11938">
        <v>8917577</v>
      </c>
    </row>
    <row r="11939" spans="1:7">
      <c r="A11939" t="s">
        <v>131</v>
      </c>
      <c r="B11939">
        <v>20250920</v>
      </c>
      <c r="C11939">
        <v>490114</v>
      </c>
      <c r="D11939" t="s">
        <v>6190</v>
      </c>
      <c r="E11939" t="s">
        <v>1084</v>
      </c>
      <c r="F11939">
        <v>70</v>
      </c>
      <c r="G11939">
        <v>12599750</v>
      </c>
    </row>
    <row r="11940" spans="1:7">
      <c r="A11940" t="s">
        <v>131</v>
      </c>
      <c r="B11940">
        <v>20250920</v>
      </c>
      <c r="C11940">
        <v>490114</v>
      </c>
      <c r="D11940" t="s">
        <v>6190</v>
      </c>
      <c r="E11940" t="s">
        <v>1035</v>
      </c>
      <c r="F11940">
        <v>711</v>
      </c>
      <c r="G11940">
        <v>11052091</v>
      </c>
    </row>
    <row r="11941" spans="1:7">
      <c r="A11941" t="s">
        <v>131</v>
      </c>
      <c r="B11941">
        <v>20250920</v>
      </c>
      <c r="C11941">
        <v>490114</v>
      </c>
      <c r="D11941" t="s">
        <v>6190</v>
      </c>
      <c r="E11941" t="s">
        <v>1066</v>
      </c>
      <c r="F11941">
        <v>119</v>
      </c>
      <c r="G11941">
        <v>10643824</v>
      </c>
    </row>
    <row r="11942" spans="1:7">
      <c r="A11942" t="s">
        <v>131</v>
      </c>
      <c r="B11942">
        <v>20250920</v>
      </c>
      <c r="C11942">
        <v>490114</v>
      </c>
      <c r="D11942" t="s">
        <v>6190</v>
      </c>
      <c r="E11942" t="s">
        <v>1064</v>
      </c>
      <c r="F11942">
        <v>0</v>
      </c>
      <c r="G11942">
        <v>-771297</v>
      </c>
    </row>
    <row r="11943" spans="1:7">
      <c r="A11943" t="s">
        <v>131</v>
      </c>
      <c r="B11943">
        <v>20250920</v>
      </c>
      <c r="C11943">
        <v>490114</v>
      </c>
      <c r="D11943" t="s">
        <v>6190</v>
      </c>
      <c r="E11943" t="s">
        <v>1092</v>
      </c>
      <c r="F11943">
        <v>0</v>
      </c>
      <c r="G11943">
        <v>-17321971</v>
      </c>
    </row>
    <row r="11944" spans="1:7">
      <c r="A11944" t="s">
        <v>131</v>
      </c>
      <c r="B11944">
        <v>20250920</v>
      </c>
      <c r="C11944">
        <v>490114</v>
      </c>
      <c r="D11944" t="s">
        <v>6190</v>
      </c>
      <c r="E11944" t="s">
        <v>9048</v>
      </c>
      <c r="F11944">
        <v>49</v>
      </c>
      <c r="G11944">
        <v>2189425</v>
      </c>
    </row>
    <row r="11945" spans="1:7">
      <c r="A11945" t="s">
        <v>131</v>
      </c>
      <c r="B11945">
        <v>20250920</v>
      </c>
      <c r="C11945">
        <v>490114</v>
      </c>
      <c r="D11945" t="s">
        <v>6190</v>
      </c>
      <c r="E11945" t="s">
        <v>8342</v>
      </c>
      <c r="F11945">
        <v>119</v>
      </c>
      <c r="G11945">
        <v>49656341</v>
      </c>
    </row>
    <row r="11946" spans="1:7">
      <c r="A11946" t="s">
        <v>131</v>
      </c>
      <c r="B11946">
        <v>20250920</v>
      </c>
      <c r="C11946">
        <v>490114</v>
      </c>
      <c r="D11946" t="s">
        <v>6190</v>
      </c>
      <c r="E11946" t="s">
        <v>1124</v>
      </c>
      <c r="F11946">
        <v>16</v>
      </c>
      <c r="G11946">
        <v>-142103</v>
      </c>
    </row>
    <row r="11947" spans="1:7">
      <c r="A11947" t="s">
        <v>131</v>
      </c>
      <c r="B11947">
        <v>20250920</v>
      </c>
      <c r="C11947">
        <v>490114</v>
      </c>
      <c r="D11947" t="s">
        <v>6190</v>
      </c>
      <c r="E11947" t="s">
        <v>1186</v>
      </c>
      <c r="F11947">
        <v>194</v>
      </c>
      <c r="G11947">
        <v>24354823</v>
      </c>
    </row>
    <row r="11948" spans="1:7">
      <c r="A11948" t="s">
        <v>131</v>
      </c>
      <c r="B11948">
        <v>20250920</v>
      </c>
      <c r="C11948">
        <v>490114</v>
      </c>
      <c r="D11948" t="s">
        <v>6190</v>
      </c>
      <c r="E11948" t="s">
        <v>1582</v>
      </c>
      <c r="F11948">
        <v>194</v>
      </c>
      <c r="G11948">
        <v>-412868</v>
      </c>
    </row>
    <row r="11949" spans="1:7">
      <c r="A11949" t="s">
        <v>131</v>
      </c>
      <c r="B11949">
        <v>20250920</v>
      </c>
      <c r="C11949">
        <v>490114</v>
      </c>
      <c r="D11949" t="s">
        <v>6190</v>
      </c>
      <c r="E11949" t="s">
        <v>8333</v>
      </c>
      <c r="F11949">
        <v>0</v>
      </c>
      <c r="G11949">
        <v>-2081</v>
      </c>
    </row>
    <row r="11950" spans="1:7">
      <c r="A11950" t="s">
        <v>131</v>
      </c>
      <c r="B11950">
        <v>20250920</v>
      </c>
      <c r="C11950">
        <v>490114</v>
      </c>
      <c r="D11950" t="s">
        <v>6190</v>
      </c>
      <c r="E11950" t="s">
        <v>1583</v>
      </c>
      <c r="F11950">
        <v>4</v>
      </c>
      <c r="G11950">
        <v>-217834</v>
      </c>
    </row>
    <row r="11951" spans="1:7">
      <c r="A11951" t="s">
        <v>131</v>
      </c>
      <c r="B11951">
        <v>20250920</v>
      </c>
      <c r="C11951">
        <v>490114</v>
      </c>
      <c r="D11951" t="s">
        <v>6190</v>
      </c>
      <c r="E11951" t="s">
        <v>1207</v>
      </c>
      <c r="F11951">
        <v>0</v>
      </c>
      <c r="G11951">
        <v>-8274</v>
      </c>
    </row>
    <row r="11952" spans="1:7">
      <c r="A11952" t="s">
        <v>131</v>
      </c>
      <c r="B11952">
        <v>20250920</v>
      </c>
      <c r="C11952">
        <v>490114</v>
      </c>
      <c r="D11952" t="s">
        <v>6190</v>
      </c>
      <c r="E11952" t="s">
        <v>8358</v>
      </c>
      <c r="F11952">
        <v>0</v>
      </c>
      <c r="G11952">
        <v>-17692647</v>
      </c>
    </row>
    <row r="11953" spans="1:7">
      <c r="A11953" t="s">
        <v>131</v>
      </c>
      <c r="B11953">
        <v>20250921</v>
      </c>
      <c r="C11953">
        <v>490114</v>
      </c>
      <c r="D11953" t="s">
        <v>6190</v>
      </c>
      <c r="E11953" t="s">
        <v>1184</v>
      </c>
      <c r="F11953">
        <v>0</v>
      </c>
      <c r="G11953">
        <v>-339153</v>
      </c>
    </row>
    <row r="11954" spans="1:7">
      <c r="A11954" t="s">
        <v>131</v>
      </c>
      <c r="B11954">
        <v>20250921</v>
      </c>
      <c r="C11954">
        <v>490114</v>
      </c>
      <c r="D11954" t="s">
        <v>6190</v>
      </c>
      <c r="E11954" t="s">
        <v>1581</v>
      </c>
      <c r="F11954">
        <v>90</v>
      </c>
      <c r="G11954">
        <v>-22066990</v>
      </c>
    </row>
    <row r="11955" spans="1:7">
      <c r="A11955" t="s">
        <v>131</v>
      </c>
      <c r="B11955">
        <v>20250921</v>
      </c>
      <c r="C11955">
        <v>490114</v>
      </c>
      <c r="D11955" t="s">
        <v>6190</v>
      </c>
      <c r="E11955" t="s">
        <v>1085</v>
      </c>
      <c r="F11955">
        <v>0</v>
      </c>
      <c r="G11955">
        <v>-2340216</v>
      </c>
    </row>
    <row r="11956" spans="1:7">
      <c r="A11956" t="s">
        <v>131</v>
      </c>
      <c r="B11956">
        <v>20250921</v>
      </c>
      <c r="C11956">
        <v>490114</v>
      </c>
      <c r="D11956" t="s">
        <v>6190</v>
      </c>
      <c r="E11956" t="s">
        <v>1194</v>
      </c>
      <c r="F11956">
        <v>0</v>
      </c>
      <c r="G11956">
        <v>-57962161</v>
      </c>
    </row>
    <row r="11957" spans="1:7">
      <c r="A11957" t="s">
        <v>131</v>
      </c>
      <c r="B11957">
        <v>20250921</v>
      </c>
      <c r="C11957">
        <v>490114</v>
      </c>
      <c r="D11957" t="s">
        <v>6190</v>
      </c>
      <c r="E11957" t="s">
        <v>1181</v>
      </c>
      <c r="F11957">
        <v>61</v>
      </c>
      <c r="G11957">
        <v>8917638</v>
      </c>
    </row>
    <row r="11958" spans="1:7">
      <c r="A11958" t="s">
        <v>131</v>
      </c>
      <c r="B11958">
        <v>20250921</v>
      </c>
      <c r="C11958">
        <v>490114</v>
      </c>
      <c r="D11958" t="s">
        <v>6190</v>
      </c>
      <c r="E11958" t="s">
        <v>1084</v>
      </c>
      <c r="F11958">
        <v>70</v>
      </c>
      <c r="G11958">
        <v>12599820</v>
      </c>
    </row>
    <row r="11959" spans="1:7">
      <c r="A11959" t="s">
        <v>131</v>
      </c>
      <c r="B11959">
        <v>20250921</v>
      </c>
      <c r="C11959">
        <v>490114</v>
      </c>
      <c r="D11959" t="s">
        <v>6190</v>
      </c>
      <c r="E11959" t="s">
        <v>1035</v>
      </c>
      <c r="F11959">
        <v>711</v>
      </c>
      <c r="G11959">
        <v>11052802</v>
      </c>
    </row>
    <row r="11960" spans="1:7">
      <c r="A11960" t="s">
        <v>131</v>
      </c>
      <c r="B11960">
        <v>20250921</v>
      </c>
      <c r="C11960">
        <v>490114</v>
      </c>
      <c r="D11960" t="s">
        <v>6190</v>
      </c>
      <c r="E11960" t="s">
        <v>1066</v>
      </c>
      <c r="F11960">
        <v>119</v>
      </c>
      <c r="G11960">
        <v>10643943</v>
      </c>
    </row>
    <row r="11961" spans="1:7">
      <c r="A11961" t="s">
        <v>131</v>
      </c>
      <c r="B11961">
        <v>20250921</v>
      </c>
      <c r="C11961">
        <v>490114</v>
      </c>
      <c r="D11961" t="s">
        <v>6190</v>
      </c>
      <c r="E11961" t="s">
        <v>1064</v>
      </c>
      <c r="F11961">
        <v>0</v>
      </c>
      <c r="G11961">
        <v>-771297</v>
      </c>
    </row>
    <row r="11962" spans="1:7">
      <c r="A11962" t="s">
        <v>131</v>
      </c>
      <c r="B11962">
        <v>20250921</v>
      </c>
      <c r="C11962">
        <v>490114</v>
      </c>
      <c r="D11962" t="s">
        <v>6190</v>
      </c>
      <c r="E11962" t="s">
        <v>1092</v>
      </c>
      <c r="F11962">
        <v>0</v>
      </c>
      <c r="G11962">
        <v>-17321971</v>
      </c>
    </row>
    <row r="11963" spans="1:7">
      <c r="A11963" t="s">
        <v>131</v>
      </c>
      <c r="B11963">
        <v>20250921</v>
      </c>
      <c r="C11963">
        <v>490114</v>
      </c>
      <c r="D11963" t="s">
        <v>6190</v>
      </c>
      <c r="E11963" t="s">
        <v>9048</v>
      </c>
      <c r="F11963">
        <v>49</v>
      </c>
      <c r="G11963">
        <v>2189474</v>
      </c>
    </row>
    <row r="11964" spans="1:7">
      <c r="A11964" t="s">
        <v>131</v>
      </c>
      <c r="B11964">
        <v>20250921</v>
      </c>
      <c r="C11964">
        <v>490114</v>
      </c>
      <c r="D11964" t="s">
        <v>6190</v>
      </c>
      <c r="E11964" t="s">
        <v>8342</v>
      </c>
      <c r="F11964">
        <v>119</v>
      </c>
      <c r="G11964">
        <v>49656460</v>
      </c>
    </row>
    <row r="11965" spans="1:7">
      <c r="A11965" t="s">
        <v>131</v>
      </c>
      <c r="B11965">
        <v>20250921</v>
      </c>
      <c r="C11965">
        <v>490114</v>
      </c>
      <c r="D11965" t="s">
        <v>6190</v>
      </c>
      <c r="E11965" t="s">
        <v>1124</v>
      </c>
      <c r="F11965">
        <v>16</v>
      </c>
      <c r="G11965">
        <v>-142087</v>
      </c>
    </row>
    <row r="11966" spans="1:7">
      <c r="A11966" t="s">
        <v>131</v>
      </c>
      <c r="B11966">
        <v>20250921</v>
      </c>
      <c r="C11966">
        <v>490114</v>
      </c>
      <c r="D11966" t="s">
        <v>6190</v>
      </c>
      <c r="E11966" t="s">
        <v>1186</v>
      </c>
      <c r="F11966">
        <v>194</v>
      </c>
      <c r="G11966">
        <v>24355017</v>
      </c>
    </row>
    <row r="11967" spans="1:7">
      <c r="A11967" t="s">
        <v>131</v>
      </c>
      <c r="B11967">
        <v>20250921</v>
      </c>
      <c r="C11967">
        <v>490114</v>
      </c>
      <c r="D11967" t="s">
        <v>6190</v>
      </c>
      <c r="E11967" t="s">
        <v>1582</v>
      </c>
      <c r="F11967">
        <v>194</v>
      </c>
      <c r="G11967">
        <v>-412674</v>
      </c>
    </row>
    <row r="11968" spans="1:7">
      <c r="A11968" t="s">
        <v>131</v>
      </c>
      <c r="B11968">
        <v>20250921</v>
      </c>
      <c r="C11968">
        <v>490114</v>
      </c>
      <c r="D11968" t="s">
        <v>6190</v>
      </c>
      <c r="E11968" t="s">
        <v>8333</v>
      </c>
      <c r="F11968">
        <v>0</v>
      </c>
      <c r="G11968">
        <v>-2081</v>
      </c>
    </row>
    <row r="11969" spans="1:7">
      <c r="A11969" t="s">
        <v>131</v>
      </c>
      <c r="B11969">
        <v>20250921</v>
      </c>
      <c r="C11969">
        <v>490114</v>
      </c>
      <c r="D11969" t="s">
        <v>6190</v>
      </c>
      <c r="E11969" t="s">
        <v>1583</v>
      </c>
      <c r="F11969">
        <v>4</v>
      </c>
      <c r="G11969">
        <v>-217830</v>
      </c>
    </row>
    <row r="11970" spans="1:7">
      <c r="A11970" t="s">
        <v>131</v>
      </c>
      <c r="B11970">
        <v>20250921</v>
      </c>
      <c r="C11970">
        <v>490114</v>
      </c>
      <c r="D11970" t="s">
        <v>6190</v>
      </c>
      <c r="E11970" t="s">
        <v>1207</v>
      </c>
      <c r="F11970">
        <v>0</v>
      </c>
      <c r="G11970">
        <v>-8274</v>
      </c>
    </row>
    <row r="11971" spans="1:7">
      <c r="A11971" t="s">
        <v>131</v>
      </c>
      <c r="B11971">
        <v>20250921</v>
      </c>
      <c r="C11971">
        <v>490114</v>
      </c>
      <c r="D11971" t="s">
        <v>6190</v>
      </c>
      <c r="E11971" t="s">
        <v>8358</v>
      </c>
      <c r="F11971">
        <v>0</v>
      </c>
      <c r="G11971">
        <v>-17692647</v>
      </c>
    </row>
    <row r="11972" spans="1:7">
      <c r="A11972" t="s">
        <v>131</v>
      </c>
      <c r="B11972">
        <v>20250922</v>
      </c>
      <c r="C11972">
        <v>490114</v>
      </c>
      <c r="D11972" t="s">
        <v>6190</v>
      </c>
      <c r="E11972" t="s">
        <v>1184</v>
      </c>
      <c r="F11972">
        <v>0</v>
      </c>
      <c r="G11972">
        <v>-339153</v>
      </c>
    </row>
    <row r="11973" spans="1:7">
      <c r="A11973" t="s">
        <v>131</v>
      </c>
      <c r="B11973">
        <v>20250922</v>
      </c>
      <c r="C11973">
        <v>490114</v>
      </c>
      <c r="D11973" t="s">
        <v>6190</v>
      </c>
      <c r="E11973" t="s">
        <v>1581</v>
      </c>
      <c r="F11973">
        <v>92</v>
      </c>
      <c r="G11973">
        <v>-22066898</v>
      </c>
    </row>
    <row r="11974" spans="1:7">
      <c r="A11974" t="s">
        <v>131</v>
      </c>
      <c r="B11974">
        <v>20250922</v>
      </c>
      <c r="C11974">
        <v>490114</v>
      </c>
      <c r="D11974" t="s">
        <v>6190</v>
      </c>
      <c r="E11974" t="s">
        <v>1085</v>
      </c>
      <c r="F11974">
        <v>0</v>
      </c>
      <c r="G11974">
        <v>-2340216</v>
      </c>
    </row>
    <row r="11975" spans="1:7">
      <c r="A11975" t="s">
        <v>131</v>
      </c>
      <c r="B11975">
        <v>20250922</v>
      </c>
      <c r="C11975">
        <v>490114</v>
      </c>
      <c r="D11975" t="s">
        <v>6190</v>
      </c>
      <c r="E11975" t="s">
        <v>1194</v>
      </c>
      <c r="F11975">
        <v>0</v>
      </c>
      <c r="G11975">
        <v>-57962161</v>
      </c>
    </row>
    <row r="11976" spans="1:7">
      <c r="A11976" t="s">
        <v>131</v>
      </c>
      <c r="B11976">
        <v>20250922</v>
      </c>
      <c r="C11976">
        <v>490114</v>
      </c>
      <c r="D11976" t="s">
        <v>6190</v>
      </c>
      <c r="E11976" t="s">
        <v>1181</v>
      </c>
      <c r="F11976">
        <v>63</v>
      </c>
      <c r="G11976">
        <v>8917701</v>
      </c>
    </row>
    <row r="11977" spans="1:7">
      <c r="A11977" t="s">
        <v>131</v>
      </c>
      <c r="B11977">
        <v>20250922</v>
      </c>
      <c r="C11977">
        <v>490114</v>
      </c>
      <c r="D11977" t="s">
        <v>6190</v>
      </c>
      <c r="E11977" t="s">
        <v>1084</v>
      </c>
      <c r="F11977">
        <v>71</v>
      </c>
      <c r="G11977">
        <v>12599891</v>
      </c>
    </row>
    <row r="11978" spans="1:7">
      <c r="A11978" t="s">
        <v>131</v>
      </c>
      <c r="B11978">
        <v>20250922</v>
      </c>
      <c r="C11978">
        <v>490114</v>
      </c>
      <c r="D11978" t="s">
        <v>6190</v>
      </c>
      <c r="E11978" t="s">
        <v>1035</v>
      </c>
      <c r="F11978">
        <v>724</v>
      </c>
      <c r="G11978">
        <v>11053526</v>
      </c>
    </row>
    <row r="11979" spans="1:7">
      <c r="A11979" t="s">
        <v>131</v>
      </c>
      <c r="B11979">
        <v>20250922</v>
      </c>
      <c r="C11979">
        <v>490114</v>
      </c>
      <c r="D11979" t="s">
        <v>6190</v>
      </c>
      <c r="E11979" t="s">
        <v>1066</v>
      </c>
      <c r="F11979">
        <v>122</v>
      </c>
      <c r="G11979">
        <v>10644065</v>
      </c>
    </row>
    <row r="11980" spans="1:7">
      <c r="A11980" t="s">
        <v>131</v>
      </c>
      <c r="B11980">
        <v>20250922</v>
      </c>
      <c r="C11980">
        <v>490114</v>
      </c>
      <c r="D11980" t="s">
        <v>6190</v>
      </c>
      <c r="E11980" t="s">
        <v>1064</v>
      </c>
      <c r="F11980">
        <v>0</v>
      </c>
      <c r="G11980">
        <v>-771297</v>
      </c>
    </row>
    <row r="11981" spans="1:7">
      <c r="A11981" t="s">
        <v>131</v>
      </c>
      <c r="B11981">
        <v>20250922</v>
      </c>
      <c r="C11981">
        <v>490114</v>
      </c>
      <c r="D11981" t="s">
        <v>6190</v>
      </c>
      <c r="E11981" t="s">
        <v>1092</v>
      </c>
      <c r="F11981">
        <v>0</v>
      </c>
      <c r="G11981">
        <v>-17321971</v>
      </c>
    </row>
    <row r="11982" spans="1:7">
      <c r="A11982" t="s">
        <v>131</v>
      </c>
      <c r="B11982">
        <v>20250922</v>
      </c>
      <c r="C11982">
        <v>490114</v>
      </c>
      <c r="D11982" t="s">
        <v>6190</v>
      </c>
      <c r="E11982" t="s">
        <v>9048</v>
      </c>
      <c r="F11982">
        <v>50</v>
      </c>
      <c r="G11982">
        <v>2189524</v>
      </c>
    </row>
    <row r="11983" spans="1:7">
      <c r="A11983" t="s">
        <v>131</v>
      </c>
      <c r="B11983">
        <v>20250922</v>
      </c>
      <c r="C11983">
        <v>490114</v>
      </c>
      <c r="D11983" t="s">
        <v>6190</v>
      </c>
      <c r="E11983" t="s">
        <v>8342</v>
      </c>
      <c r="F11983">
        <v>122</v>
      </c>
      <c r="G11983">
        <v>49656582</v>
      </c>
    </row>
    <row r="11984" spans="1:7">
      <c r="A11984" t="s">
        <v>131</v>
      </c>
      <c r="B11984">
        <v>20250922</v>
      </c>
      <c r="C11984">
        <v>490114</v>
      </c>
      <c r="D11984" t="s">
        <v>6190</v>
      </c>
      <c r="E11984" t="s">
        <v>1124</v>
      </c>
      <c r="F11984">
        <v>16</v>
      </c>
      <c r="G11984">
        <v>-142071</v>
      </c>
    </row>
    <row r="11985" spans="1:7">
      <c r="A11985" t="s">
        <v>131</v>
      </c>
      <c r="B11985">
        <v>20250922</v>
      </c>
      <c r="C11985">
        <v>490114</v>
      </c>
      <c r="D11985" t="s">
        <v>6190</v>
      </c>
      <c r="E11985" t="s">
        <v>1186</v>
      </c>
      <c r="F11985">
        <v>197</v>
      </c>
      <c r="G11985">
        <v>24355214</v>
      </c>
    </row>
    <row r="11986" spans="1:7">
      <c r="A11986" t="s">
        <v>131</v>
      </c>
      <c r="B11986">
        <v>20250922</v>
      </c>
      <c r="C11986">
        <v>490114</v>
      </c>
      <c r="D11986" t="s">
        <v>6190</v>
      </c>
      <c r="E11986" t="s">
        <v>1582</v>
      </c>
      <c r="F11986">
        <v>197</v>
      </c>
      <c r="G11986">
        <v>-412477</v>
      </c>
    </row>
    <row r="11987" spans="1:7">
      <c r="A11987" t="s">
        <v>131</v>
      </c>
      <c r="B11987">
        <v>20250922</v>
      </c>
      <c r="C11987">
        <v>490114</v>
      </c>
      <c r="D11987" t="s">
        <v>6190</v>
      </c>
      <c r="E11987" t="s">
        <v>8333</v>
      </c>
      <c r="F11987">
        <v>0</v>
      </c>
      <c r="G11987">
        <v>-2081</v>
      </c>
    </row>
    <row r="11988" spans="1:7">
      <c r="A11988" t="s">
        <v>131</v>
      </c>
      <c r="B11988">
        <v>20250922</v>
      </c>
      <c r="C11988">
        <v>490114</v>
      </c>
      <c r="D11988" t="s">
        <v>6190</v>
      </c>
      <c r="E11988" t="s">
        <v>1583</v>
      </c>
      <c r="F11988">
        <v>4</v>
      </c>
      <c r="G11988">
        <v>-217826</v>
      </c>
    </row>
    <row r="11989" spans="1:7">
      <c r="A11989" t="s">
        <v>131</v>
      </c>
      <c r="B11989">
        <v>20250922</v>
      </c>
      <c r="C11989">
        <v>490114</v>
      </c>
      <c r="D11989" t="s">
        <v>6190</v>
      </c>
      <c r="E11989" t="s">
        <v>1207</v>
      </c>
      <c r="F11989">
        <v>0</v>
      </c>
      <c r="G11989">
        <v>-8274</v>
      </c>
    </row>
    <row r="11990" spans="1:7">
      <c r="A11990" t="s">
        <v>131</v>
      </c>
      <c r="B11990">
        <v>20250922</v>
      </c>
      <c r="C11990">
        <v>490114</v>
      </c>
      <c r="D11990" t="s">
        <v>6190</v>
      </c>
      <c r="E11990" t="s">
        <v>8358</v>
      </c>
      <c r="F11990">
        <v>0</v>
      </c>
      <c r="G11990">
        <v>-17692647</v>
      </c>
    </row>
    <row r="11991" spans="1:7">
      <c r="A11991" t="s">
        <v>131</v>
      </c>
      <c r="B11991">
        <v>20250923</v>
      </c>
      <c r="C11991">
        <v>490114</v>
      </c>
      <c r="D11991" t="s">
        <v>6190</v>
      </c>
      <c r="E11991" t="s">
        <v>1184</v>
      </c>
      <c r="F11991">
        <v>0</v>
      </c>
      <c r="G11991">
        <v>-339153</v>
      </c>
    </row>
    <row r="11992" spans="1:7">
      <c r="A11992" t="s">
        <v>131</v>
      </c>
      <c r="B11992">
        <v>20250923</v>
      </c>
      <c r="C11992">
        <v>490114</v>
      </c>
      <c r="D11992" t="s">
        <v>6190</v>
      </c>
      <c r="E11992" t="s">
        <v>1581</v>
      </c>
      <c r="F11992">
        <v>94</v>
      </c>
      <c r="G11992">
        <v>-22066804</v>
      </c>
    </row>
    <row r="11993" spans="1:7">
      <c r="A11993" t="s">
        <v>131</v>
      </c>
      <c r="B11993">
        <v>20250923</v>
      </c>
      <c r="C11993">
        <v>490114</v>
      </c>
      <c r="D11993" t="s">
        <v>6190</v>
      </c>
      <c r="E11993" t="s">
        <v>1085</v>
      </c>
      <c r="F11993">
        <v>0</v>
      </c>
      <c r="G11993">
        <v>-2340216</v>
      </c>
    </row>
    <row r="11994" spans="1:7">
      <c r="A11994" t="s">
        <v>131</v>
      </c>
      <c r="B11994">
        <v>20250923</v>
      </c>
      <c r="C11994">
        <v>490114</v>
      </c>
      <c r="D11994" t="s">
        <v>6190</v>
      </c>
      <c r="E11994" t="s">
        <v>1194</v>
      </c>
      <c r="F11994">
        <v>0</v>
      </c>
      <c r="G11994">
        <v>-57962161</v>
      </c>
    </row>
    <row r="11995" spans="1:7">
      <c r="A11995" t="s">
        <v>131</v>
      </c>
      <c r="B11995">
        <v>20250923</v>
      </c>
      <c r="C11995">
        <v>490114</v>
      </c>
      <c r="D11995" t="s">
        <v>6190</v>
      </c>
      <c r="E11995" t="s">
        <v>1181</v>
      </c>
      <c r="F11995">
        <v>64</v>
      </c>
      <c r="G11995">
        <v>8917765</v>
      </c>
    </row>
    <row r="11996" spans="1:7">
      <c r="A11996" t="s">
        <v>131</v>
      </c>
      <c r="B11996">
        <v>20250923</v>
      </c>
      <c r="C11996">
        <v>490114</v>
      </c>
      <c r="D11996" t="s">
        <v>6190</v>
      </c>
      <c r="E11996" t="s">
        <v>1084</v>
      </c>
      <c r="F11996">
        <v>72</v>
      </c>
      <c r="G11996">
        <v>12599963</v>
      </c>
    </row>
    <row r="11997" spans="1:7">
      <c r="A11997" t="s">
        <v>131</v>
      </c>
      <c r="B11997">
        <v>20250923</v>
      </c>
      <c r="C11997">
        <v>490114</v>
      </c>
      <c r="D11997" t="s">
        <v>6190</v>
      </c>
      <c r="E11997" t="s">
        <v>1035</v>
      </c>
      <c r="F11997">
        <v>736</v>
      </c>
      <c r="G11997">
        <v>11054262</v>
      </c>
    </row>
    <row r="11998" spans="1:7">
      <c r="A11998" t="s">
        <v>131</v>
      </c>
      <c r="B11998">
        <v>20250923</v>
      </c>
      <c r="C11998">
        <v>490114</v>
      </c>
      <c r="D11998" t="s">
        <v>6190</v>
      </c>
      <c r="E11998" t="s">
        <v>1066</v>
      </c>
      <c r="F11998">
        <v>123</v>
      </c>
      <c r="G11998">
        <v>10644188</v>
      </c>
    </row>
    <row r="11999" spans="1:7">
      <c r="A11999" t="s">
        <v>131</v>
      </c>
      <c r="B11999">
        <v>20250923</v>
      </c>
      <c r="C11999">
        <v>490114</v>
      </c>
      <c r="D11999" t="s">
        <v>6190</v>
      </c>
      <c r="E11999" t="s">
        <v>1064</v>
      </c>
      <c r="F11999">
        <v>0</v>
      </c>
      <c r="G11999">
        <v>-771297</v>
      </c>
    </row>
    <row r="12000" spans="1:7">
      <c r="A12000" t="s">
        <v>131</v>
      </c>
      <c r="B12000">
        <v>20250923</v>
      </c>
      <c r="C12000">
        <v>490114</v>
      </c>
      <c r="D12000" t="s">
        <v>6190</v>
      </c>
      <c r="E12000" t="s">
        <v>1092</v>
      </c>
      <c r="F12000">
        <v>0</v>
      </c>
      <c r="G12000">
        <v>-17321971</v>
      </c>
    </row>
    <row r="12001" spans="1:7">
      <c r="A12001" t="s">
        <v>131</v>
      </c>
      <c r="B12001">
        <v>20250923</v>
      </c>
      <c r="C12001">
        <v>490114</v>
      </c>
      <c r="D12001" t="s">
        <v>6190</v>
      </c>
      <c r="E12001" t="s">
        <v>9048</v>
      </c>
      <c r="F12001">
        <v>51</v>
      </c>
      <c r="G12001">
        <v>2189575</v>
      </c>
    </row>
    <row r="12002" spans="1:7">
      <c r="A12002" t="s">
        <v>131</v>
      </c>
      <c r="B12002">
        <v>20250923</v>
      </c>
      <c r="C12002">
        <v>490114</v>
      </c>
      <c r="D12002" t="s">
        <v>6190</v>
      </c>
      <c r="E12002" t="s">
        <v>8342</v>
      </c>
      <c r="F12002">
        <v>123</v>
      </c>
      <c r="G12002">
        <v>49656705</v>
      </c>
    </row>
    <row r="12003" spans="1:7">
      <c r="A12003" t="s">
        <v>131</v>
      </c>
      <c r="B12003">
        <v>20250923</v>
      </c>
      <c r="C12003">
        <v>490114</v>
      </c>
      <c r="D12003" t="s">
        <v>6190</v>
      </c>
      <c r="E12003" t="s">
        <v>1124</v>
      </c>
      <c r="F12003">
        <v>17</v>
      </c>
      <c r="G12003">
        <v>-142054</v>
      </c>
    </row>
    <row r="12004" spans="1:7">
      <c r="A12004" t="s">
        <v>131</v>
      </c>
      <c r="B12004">
        <v>20250923</v>
      </c>
      <c r="C12004">
        <v>490114</v>
      </c>
      <c r="D12004" t="s">
        <v>6190</v>
      </c>
      <c r="E12004" t="s">
        <v>1186</v>
      </c>
      <c r="F12004">
        <v>200</v>
      </c>
      <c r="G12004">
        <v>24355414</v>
      </c>
    </row>
    <row r="12005" spans="1:7">
      <c r="A12005" t="s">
        <v>131</v>
      </c>
      <c r="B12005">
        <v>20250923</v>
      </c>
      <c r="C12005">
        <v>490114</v>
      </c>
      <c r="D12005" t="s">
        <v>6190</v>
      </c>
      <c r="E12005" t="s">
        <v>1582</v>
      </c>
      <c r="F12005">
        <v>200</v>
      </c>
      <c r="G12005">
        <v>-412277</v>
      </c>
    </row>
    <row r="12006" spans="1:7">
      <c r="A12006" t="s">
        <v>131</v>
      </c>
      <c r="B12006">
        <v>20250923</v>
      </c>
      <c r="C12006">
        <v>490114</v>
      </c>
      <c r="D12006" t="s">
        <v>6190</v>
      </c>
      <c r="E12006" t="s">
        <v>8333</v>
      </c>
      <c r="F12006">
        <v>0</v>
      </c>
      <c r="G12006">
        <v>-2081</v>
      </c>
    </row>
    <row r="12007" spans="1:7">
      <c r="A12007" t="s">
        <v>131</v>
      </c>
      <c r="B12007">
        <v>20250923</v>
      </c>
      <c r="C12007">
        <v>490114</v>
      </c>
      <c r="D12007" t="s">
        <v>6190</v>
      </c>
      <c r="E12007" t="s">
        <v>1583</v>
      </c>
      <c r="F12007">
        <v>4</v>
      </c>
      <c r="G12007">
        <v>-217822</v>
      </c>
    </row>
    <row r="12008" spans="1:7">
      <c r="A12008" t="s">
        <v>131</v>
      </c>
      <c r="B12008">
        <v>20250923</v>
      </c>
      <c r="C12008">
        <v>490114</v>
      </c>
      <c r="D12008" t="s">
        <v>6190</v>
      </c>
      <c r="E12008" t="s">
        <v>1207</v>
      </c>
      <c r="F12008">
        <v>0</v>
      </c>
      <c r="G12008">
        <v>-8274</v>
      </c>
    </row>
    <row r="12009" spans="1:7">
      <c r="A12009" t="s">
        <v>131</v>
      </c>
      <c r="B12009">
        <v>20250923</v>
      </c>
      <c r="C12009">
        <v>490114</v>
      </c>
      <c r="D12009" t="s">
        <v>6190</v>
      </c>
      <c r="E12009" t="s">
        <v>8358</v>
      </c>
      <c r="F12009">
        <v>0</v>
      </c>
      <c r="G12009">
        <v>-17692647</v>
      </c>
    </row>
    <row r="12010" spans="1:7">
      <c r="A12010" t="s">
        <v>131</v>
      </c>
      <c r="B12010">
        <v>20250924</v>
      </c>
      <c r="C12010">
        <v>490114</v>
      </c>
      <c r="D12010" t="s">
        <v>6190</v>
      </c>
      <c r="E12010" t="s">
        <v>1184</v>
      </c>
      <c r="F12010">
        <v>0</v>
      </c>
      <c r="G12010">
        <v>-339153</v>
      </c>
    </row>
    <row r="12011" spans="1:7">
      <c r="A12011" t="s">
        <v>131</v>
      </c>
      <c r="B12011">
        <v>20250924</v>
      </c>
      <c r="C12011">
        <v>490114</v>
      </c>
      <c r="D12011" t="s">
        <v>6190</v>
      </c>
      <c r="E12011" t="s">
        <v>1581</v>
      </c>
      <c r="F12011">
        <v>93</v>
      </c>
      <c r="G12011">
        <v>-22066711</v>
      </c>
    </row>
    <row r="12012" spans="1:7">
      <c r="A12012" t="s">
        <v>131</v>
      </c>
      <c r="B12012">
        <v>20250924</v>
      </c>
      <c r="C12012">
        <v>490114</v>
      </c>
      <c r="D12012" t="s">
        <v>6190</v>
      </c>
      <c r="E12012" t="s">
        <v>1085</v>
      </c>
      <c r="F12012">
        <v>0</v>
      </c>
      <c r="G12012">
        <v>-2340216</v>
      </c>
    </row>
    <row r="12013" spans="1:7">
      <c r="A12013" t="s">
        <v>131</v>
      </c>
      <c r="B12013">
        <v>20250924</v>
      </c>
      <c r="C12013">
        <v>490114</v>
      </c>
      <c r="D12013" t="s">
        <v>6190</v>
      </c>
      <c r="E12013" t="s">
        <v>1194</v>
      </c>
      <c r="F12013">
        <v>0</v>
      </c>
      <c r="G12013">
        <v>-57962161</v>
      </c>
    </row>
    <row r="12014" spans="1:7">
      <c r="A12014" t="s">
        <v>131</v>
      </c>
      <c r="B12014">
        <v>20250924</v>
      </c>
      <c r="C12014">
        <v>490114</v>
      </c>
      <c r="D12014" t="s">
        <v>6190</v>
      </c>
      <c r="E12014" t="s">
        <v>1181</v>
      </c>
      <c r="F12014">
        <v>63</v>
      </c>
      <c r="G12014">
        <v>8917828</v>
      </c>
    </row>
    <row r="12015" spans="1:7">
      <c r="A12015" t="s">
        <v>131</v>
      </c>
      <c r="B12015">
        <v>20250924</v>
      </c>
      <c r="C12015">
        <v>490114</v>
      </c>
      <c r="D12015" t="s">
        <v>6190</v>
      </c>
      <c r="E12015" t="s">
        <v>1084</v>
      </c>
      <c r="F12015">
        <v>72</v>
      </c>
      <c r="G12015">
        <v>12600035</v>
      </c>
    </row>
    <row r="12016" spans="1:7">
      <c r="A12016" t="s">
        <v>131</v>
      </c>
      <c r="B12016">
        <v>20250924</v>
      </c>
      <c r="C12016">
        <v>490114</v>
      </c>
      <c r="D12016" t="s">
        <v>6190</v>
      </c>
      <c r="E12016" t="s">
        <v>1035</v>
      </c>
      <c r="F12016">
        <v>731</v>
      </c>
      <c r="G12016">
        <v>11054993</v>
      </c>
    </row>
    <row r="12017" spans="1:7">
      <c r="A12017" t="s">
        <v>131</v>
      </c>
      <c r="B12017">
        <v>20250924</v>
      </c>
      <c r="C12017">
        <v>490114</v>
      </c>
      <c r="D12017" t="s">
        <v>6190</v>
      </c>
      <c r="E12017" t="s">
        <v>1066</v>
      </c>
      <c r="F12017">
        <v>123</v>
      </c>
      <c r="G12017">
        <v>10644311</v>
      </c>
    </row>
    <row r="12018" spans="1:7">
      <c r="A12018" t="s">
        <v>131</v>
      </c>
      <c r="B12018">
        <v>20250924</v>
      </c>
      <c r="C12018">
        <v>490114</v>
      </c>
      <c r="D12018" t="s">
        <v>6190</v>
      </c>
      <c r="E12018" t="s">
        <v>1064</v>
      </c>
      <c r="F12018">
        <v>0</v>
      </c>
      <c r="G12018">
        <v>-771297</v>
      </c>
    </row>
    <row r="12019" spans="1:7">
      <c r="A12019" t="s">
        <v>131</v>
      </c>
      <c r="B12019">
        <v>20250924</v>
      </c>
      <c r="C12019">
        <v>490114</v>
      </c>
      <c r="D12019" t="s">
        <v>6190</v>
      </c>
      <c r="E12019" t="s">
        <v>1092</v>
      </c>
      <c r="F12019">
        <v>0</v>
      </c>
      <c r="G12019">
        <v>-17321971</v>
      </c>
    </row>
    <row r="12020" spans="1:7">
      <c r="A12020" t="s">
        <v>131</v>
      </c>
      <c r="B12020">
        <v>20250924</v>
      </c>
      <c r="C12020">
        <v>490114</v>
      </c>
      <c r="D12020" t="s">
        <v>6190</v>
      </c>
      <c r="E12020" t="s">
        <v>9048</v>
      </c>
      <c r="F12020">
        <v>50</v>
      </c>
      <c r="G12020">
        <v>2189625</v>
      </c>
    </row>
    <row r="12021" spans="1:7">
      <c r="A12021" t="s">
        <v>131</v>
      </c>
      <c r="B12021">
        <v>20250924</v>
      </c>
      <c r="C12021">
        <v>490114</v>
      </c>
      <c r="D12021" t="s">
        <v>6190</v>
      </c>
      <c r="E12021" t="s">
        <v>8342</v>
      </c>
      <c r="F12021">
        <v>123</v>
      </c>
      <c r="G12021">
        <v>49656828</v>
      </c>
    </row>
    <row r="12022" spans="1:7">
      <c r="A12022" t="s">
        <v>131</v>
      </c>
      <c r="B12022">
        <v>20250924</v>
      </c>
      <c r="C12022">
        <v>490114</v>
      </c>
      <c r="D12022" t="s">
        <v>6190</v>
      </c>
      <c r="E12022" t="s">
        <v>1124</v>
      </c>
      <c r="F12022">
        <v>16</v>
      </c>
      <c r="G12022">
        <v>-142038</v>
      </c>
    </row>
    <row r="12023" spans="1:7">
      <c r="A12023" t="s">
        <v>131</v>
      </c>
      <c r="B12023">
        <v>20250924</v>
      </c>
      <c r="C12023">
        <v>490114</v>
      </c>
      <c r="D12023" t="s">
        <v>6190</v>
      </c>
      <c r="E12023" t="s">
        <v>1186</v>
      </c>
      <c r="F12023">
        <v>199</v>
      </c>
      <c r="G12023">
        <v>24355613</v>
      </c>
    </row>
    <row r="12024" spans="1:7">
      <c r="A12024" t="s">
        <v>131</v>
      </c>
      <c r="B12024">
        <v>20250924</v>
      </c>
      <c r="C12024">
        <v>490114</v>
      </c>
      <c r="D12024" t="s">
        <v>6190</v>
      </c>
      <c r="E12024" t="s">
        <v>1582</v>
      </c>
      <c r="F12024">
        <v>199</v>
      </c>
      <c r="G12024">
        <v>-412078</v>
      </c>
    </row>
    <row r="12025" spans="1:7">
      <c r="A12025" t="s">
        <v>131</v>
      </c>
      <c r="B12025">
        <v>20250924</v>
      </c>
      <c r="C12025">
        <v>490114</v>
      </c>
      <c r="D12025" t="s">
        <v>6190</v>
      </c>
      <c r="E12025" t="s">
        <v>8333</v>
      </c>
      <c r="F12025">
        <v>0</v>
      </c>
      <c r="G12025">
        <v>-2081</v>
      </c>
    </row>
    <row r="12026" spans="1:7">
      <c r="A12026" t="s">
        <v>131</v>
      </c>
      <c r="B12026">
        <v>20250924</v>
      </c>
      <c r="C12026">
        <v>490114</v>
      </c>
      <c r="D12026" t="s">
        <v>6190</v>
      </c>
      <c r="E12026" t="s">
        <v>1583</v>
      </c>
      <c r="F12026">
        <v>4</v>
      </c>
      <c r="G12026">
        <v>-217818</v>
      </c>
    </row>
    <row r="12027" spans="1:7">
      <c r="A12027" t="s">
        <v>131</v>
      </c>
      <c r="B12027">
        <v>20250924</v>
      </c>
      <c r="C12027">
        <v>490114</v>
      </c>
      <c r="D12027" t="s">
        <v>6190</v>
      </c>
      <c r="E12027" t="s">
        <v>1207</v>
      </c>
      <c r="F12027">
        <v>0</v>
      </c>
      <c r="G12027">
        <v>-8274</v>
      </c>
    </row>
    <row r="12028" spans="1:7">
      <c r="A12028" t="s">
        <v>131</v>
      </c>
      <c r="B12028">
        <v>20250924</v>
      </c>
      <c r="C12028">
        <v>490114</v>
      </c>
      <c r="D12028" t="s">
        <v>6190</v>
      </c>
      <c r="E12028" t="s">
        <v>8358</v>
      </c>
      <c r="F12028">
        <v>0</v>
      </c>
      <c r="G12028">
        <v>-17692647</v>
      </c>
    </row>
    <row r="12029" spans="1:7">
      <c r="A12029" t="s">
        <v>131</v>
      </c>
      <c r="B12029">
        <v>20250925</v>
      </c>
      <c r="C12029">
        <v>490114</v>
      </c>
      <c r="D12029" t="s">
        <v>6190</v>
      </c>
      <c r="E12029" t="s">
        <v>1184</v>
      </c>
      <c r="F12029">
        <v>0</v>
      </c>
      <c r="G12029">
        <v>-339153</v>
      </c>
    </row>
    <row r="12030" spans="1:7">
      <c r="A12030" t="s">
        <v>131</v>
      </c>
      <c r="B12030">
        <v>20250925</v>
      </c>
      <c r="C12030">
        <v>490114</v>
      </c>
      <c r="D12030" t="s">
        <v>6190</v>
      </c>
      <c r="E12030" t="s">
        <v>1581</v>
      </c>
      <c r="F12030">
        <v>93</v>
      </c>
      <c r="G12030">
        <v>-22066618</v>
      </c>
    </row>
    <row r="12031" spans="1:7">
      <c r="A12031" t="s">
        <v>131</v>
      </c>
      <c r="B12031">
        <v>20250925</v>
      </c>
      <c r="C12031">
        <v>490114</v>
      </c>
      <c r="D12031" t="s">
        <v>6190</v>
      </c>
      <c r="E12031" t="s">
        <v>1085</v>
      </c>
      <c r="F12031">
        <v>0</v>
      </c>
      <c r="G12031">
        <v>-2340216</v>
      </c>
    </row>
    <row r="12032" spans="1:7">
      <c r="A12032" t="s">
        <v>131</v>
      </c>
      <c r="B12032">
        <v>20250925</v>
      </c>
      <c r="C12032">
        <v>490114</v>
      </c>
      <c r="D12032" t="s">
        <v>6190</v>
      </c>
      <c r="E12032" t="s">
        <v>1194</v>
      </c>
      <c r="F12032">
        <v>0</v>
      </c>
      <c r="G12032">
        <v>-57962161</v>
      </c>
    </row>
    <row r="12033" spans="1:7">
      <c r="A12033" t="s">
        <v>131</v>
      </c>
      <c r="B12033">
        <v>20250925</v>
      </c>
      <c r="C12033">
        <v>490114</v>
      </c>
      <c r="D12033" t="s">
        <v>6190</v>
      </c>
      <c r="E12033" t="s">
        <v>1181</v>
      </c>
      <c r="F12033">
        <v>63</v>
      </c>
      <c r="G12033">
        <v>8917891</v>
      </c>
    </row>
    <row r="12034" spans="1:7">
      <c r="A12034" t="s">
        <v>131</v>
      </c>
      <c r="B12034">
        <v>20250925</v>
      </c>
      <c r="C12034">
        <v>490114</v>
      </c>
      <c r="D12034" t="s">
        <v>6190</v>
      </c>
      <c r="E12034" t="s">
        <v>1084</v>
      </c>
      <c r="F12034">
        <v>72</v>
      </c>
      <c r="G12034">
        <v>12600107</v>
      </c>
    </row>
    <row r="12035" spans="1:7">
      <c r="A12035" t="s">
        <v>131</v>
      </c>
      <c r="B12035">
        <v>20250925</v>
      </c>
      <c r="C12035">
        <v>490114</v>
      </c>
      <c r="D12035" t="s">
        <v>6190</v>
      </c>
      <c r="E12035" t="s">
        <v>1035</v>
      </c>
      <c r="F12035">
        <v>732</v>
      </c>
      <c r="G12035">
        <v>11055725</v>
      </c>
    </row>
    <row r="12036" spans="1:7">
      <c r="A12036" t="s">
        <v>131</v>
      </c>
      <c r="B12036">
        <v>20250925</v>
      </c>
      <c r="C12036">
        <v>490114</v>
      </c>
      <c r="D12036" t="s">
        <v>6190</v>
      </c>
      <c r="E12036" t="s">
        <v>1066</v>
      </c>
      <c r="F12036">
        <v>123</v>
      </c>
      <c r="G12036">
        <v>10644434</v>
      </c>
    </row>
    <row r="12037" spans="1:7">
      <c r="A12037" t="s">
        <v>131</v>
      </c>
      <c r="B12037">
        <v>20250925</v>
      </c>
      <c r="C12037">
        <v>490114</v>
      </c>
      <c r="D12037" t="s">
        <v>6190</v>
      </c>
      <c r="E12037" t="s">
        <v>1064</v>
      </c>
      <c r="F12037">
        <v>0</v>
      </c>
      <c r="G12037">
        <v>-771297</v>
      </c>
    </row>
    <row r="12038" spans="1:7">
      <c r="A12038" t="s">
        <v>131</v>
      </c>
      <c r="B12038">
        <v>20250925</v>
      </c>
      <c r="C12038">
        <v>490114</v>
      </c>
      <c r="D12038" t="s">
        <v>6190</v>
      </c>
      <c r="E12038" t="s">
        <v>1092</v>
      </c>
      <c r="F12038">
        <v>0</v>
      </c>
      <c r="G12038">
        <v>-17321971</v>
      </c>
    </row>
    <row r="12039" spans="1:7">
      <c r="A12039" t="s">
        <v>131</v>
      </c>
      <c r="B12039">
        <v>20250925</v>
      </c>
      <c r="C12039">
        <v>490114</v>
      </c>
      <c r="D12039" t="s">
        <v>6190</v>
      </c>
      <c r="E12039" t="s">
        <v>9048</v>
      </c>
      <c r="F12039">
        <v>50</v>
      </c>
      <c r="G12039">
        <v>2189675</v>
      </c>
    </row>
    <row r="12040" spans="1:7">
      <c r="A12040" t="s">
        <v>131</v>
      </c>
      <c r="B12040">
        <v>20250925</v>
      </c>
      <c r="C12040">
        <v>490114</v>
      </c>
      <c r="D12040" t="s">
        <v>6190</v>
      </c>
      <c r="E12040" t="s">
        <v>8342</v>
      </c>
      <c r="F12040">
        <v>123</v>
      </c>
      <c r="G12040">
        <v>49656951</v>
      </c>
    </row>
    <row r="12041" spans="1:7">
      <c r="A12041" t="s">
        <v>131</v>
      </c>
      <c r="B12041">
        <v>20250925</v>
      </c>
      <c r="C12041">
        <v>490114</v>
      </c>
      <c r="D12041" t="s">
        <v>6190</v>
      </c>
      <c r="E12041" t="s">
        <v>1124</v>
      </c>
      <c r="F12041">
        <v>16</v>
      </c>
      <c r="G12041">
        <v>-142022</v>
      </c>
    </row>
    <row r="12042" spans="1:7">
      <c r="A12042" t="s">
        <v>131</v>
      </c>
      <c r="B12042">
        <v>20250925</v>
      </c>
      <c r="C12042">
        <v>490114</v>
      </c>
      <c r="D12042" t="s">
        <v>6190</v>
      </c>
      <c r="E12042" t="s">
        <v>1186</v>
      </c>
      <c r="F12042">
        <v>199</v>
      </c>
      <c r="G12042">
        <v>24355812</v>
      </c>
    </row>
    <row r="12043" spans="1:7">
      <c r="A12043" t="s">
        <v>131</v>
      </c>
      <c r="B12043">
        <v>20250925</v>
      </c>
      <c r="C12043">
        <v>490114</v>
      </c>
      <c r="D12043" t="s">
        <v>6190</v>
      </c>
      <c r="E12043" t="s">
        <v>1582</v>
      </c>
      <c r="F12043">
        <v>199</v>
      </c>
      <c r="G12043">
        <v>-411879</v>
      </c>
    </row>
    <row r="12044" spans="1:7">
      <c r="A12044" t="s">
        <v>131</v>
      </c>
      <c r="B12044">
        <v>20250925</v>
      </c>
      <c r="C12044">
        <v>490114</v>
      </c>
      <c r="D12044" t="s">
        <v>6190</v>
      </c>
      <c r="E12044" t="s">
        <v>8333</v>
      </c>
      <c r="F12044">
        <v>0</v>
      </c>
      <c r="G12044">
        <v>-2081</v>
      </c>
    </row>
    <row r="12045" spans="1:7">
      <c r="A12045" t="s">
        <v>131</v>
      </c>
      <c r="B12045">
        <v>20250925</v>
      </c>
      <c r="C12045">
        <v>490114</v>
      </c>
      <c r="D12045" t="s">
        <v>6190</v>
      </c>
      <c r="E12045" t="s">
        <v>1583</v>
      </c>
      <c r="F12045">
        <v>4</v>
      </c>
      <c r="G12045">
        <v>-217814</v>
      </c>
    </row>
    <row r="12046" spans="1:7">
      <c r="A12046" t="s">
        <v>131</v>
      </c>
      <c r="B12046">
        <v>20250925</v>
      </c>
      <c r="C12046">
        <v>490114</v>
      </c>
      <c r="D12046" t="s">
        <v>6190</v>
      </c>
      <c r="E12046" t="s">
        <v>1207</v>
      </c>
      <c r="F12046">
        <v>0</v>
      </c>
      <c r="G12046">
        <v>-8274</v>
      </c>
    </row>
    <row r="12047" spans="1:7">
      <c r="A12047" t="s">
        <v>131</v>
      </c>
      <c r="B12047">
        <v>20250925</v>
      </c>
      <c r="C12047">
        <v>490114</v>
      </c>
      <c r="D12047" t="s">
        <v>6190</v>
      </c>
      <c r="E12047" t="s">
        <v>8358</v>
      </c>
      <c r="F12047">
        <v>0</v>
      </c>
      <c r="G12047">
        <v>-17692647</v>
      </c>
    </row>
    <row r="12048" spans="1:7">
      <c r="A12048" t="s">
        <v>131</v>
      </c>
      <c r="B12048">
        <v>20250926</v>
      </c>
      <c r="C12048">
        <v>490114</v>
      </c>
      <c r="D12048" t="s">
        <v>6190</v>
      </c>
      <c r="E12048" t="s">
        <v>1184</v>
      </c>
      <c r="F12048">
        <v>0</v>
      </c>
      <c r="G12048">
        <v>-339153</v>
      </c>
    </row>
    <row r="12049" spans="1:7">
      <c r="A12049" t="s">
        <v>131</v>
      </c>
      <c r="B12049">
        <v>20250926</v>
      </c>
      <c r="C12049">
        <v>490114</v>
      </c>
      <c r="D12049" t="s">
        <v>6190</v>
      </c>
      <c r="E12049" t="s">
        <v>1581</v>
      </c>
      <c r="F12049">
        <v>88</v>
      </c>
      <c r="G12049">
        <v>-22066530</v>
      </c>
    </row>
    <row r="12050" spans="1:7">
      <c r="A12050" t="s">
        <v>131</v>
      </c>
      <c r="B12050">
        <v>20250926</v>
      </c>
      <c r="C12050">
        <v>490114</v>
      </c>
      <c r="D12050" t="s">
        <v>6190</v>
      </c>
      <c r="E12050" t="s">
        <v>1085</v>
      </c>
      <c r="F12050">
        <v>0</v>
      </c>
      <c r="G12050">
        <v>-2340216</v>
      </c>
    </row>
    <row r="12051" spans="1:7">
      <c r="A12051" t="s">
        <v>131</v>
      </c>
      <c r="B12051">
        <v>20250926</v>
      </c>
      <c r="C12051">
        <v>490114</v>
      </c>
      <c r="D12051" t="s">
        <v>6190</v>
      </c>
      <c r="E12051" t="s">
        <v>1194</v>
      </c>
      <c r="F12051">
        <v>0</v>
      </c>
      <c r="G12051">
        <v>-57962161</v>
      </c>
    </row>
    <row r="12052" spans="1:7">
      <c r="A12052" t="s">
        <v>131</v>
      </c>
      <c r="B12052">
        <v>20250926</v>
      </c>
      <c r="C12052">
        <v>490114</v>
      </c>
      <c r="D12052" t="s">
        <v>6190</v>
      </c>
      <c r="E12052" t="s">
        <v>1181</v>
      </c>
      <c r="F12052">
        <v>60</v>
      </c>
      <c r="G12052">
        <v>8917951</v>
      </c>
    </row>
    <row r="12053" spans="1:7">
      <c r="A12053" t="s">
        <v>131</v>
      </c>
      <c r="B12053">
        <v>20250926</v>
      </c>
      <c r="C12053">
        <v>490114</v>
      </c>
      <c r="D12053" t="s">
        <v>6190</v>
      </c>
      <c r="E12053" t="s">
        <v>1084</v>
      </c>
      <c r="F12053">
        <v>68</v>
      </c>
      <c r="G12053">
        <v>12600175</v>
      </c>
    </row>
    <row r="12054" spans="1:7">
      <c r="A12054" t="s">
        <v>131</v>
      </c>
      <c r="B12054">
        <v>20250926</v>
      </c>
      <c r="C12054">
        <v>490114</v>
      </c>
      <c r="D12054" t="s">
        <v>6190</v>
      </c>
      <c r="E12054" t="s">
        <v>1035</v>
      </c>
      <c r="F12054">
        <v>694</v>
      </c>
      <c r="G12054">
        <v>11056419</v>
      </c>
    </row>
    <row r="12055" spans="1:7">
      <c r="A12055" t="s">
        <v>131</v>
      </c>
      <c r="B12055">
        <v>20250926</v>
      </c>
      <c r="C12055">
        <v>490114</v>
      </c>
      <c r="D12055" t="s">
        <v>6190</v>
      </c>
      <c r="E12055" t="s">
        <v>1066</v>
      </c>
      <c r="F12055">
        <v>117</v>
      </c>
      <c r="G12055">
        <v>10644551</v>
      </c>
    </row>
    <row r="12056" spans="1:7">
      <c r="A12056" t="s">
        <v>131</v>
      </c>
      <c r="B12056">
        <v>20250926</v>
      </c>
      <c r="C12056">
        <v>490114</v>
      </c>
      <c r="D12056" t="s">
        <v>6190</v>
      </c>
      <c r="E12056" t="s">
        <v>1064</v>
      </c>
      <c r="F12056">
        <v>0</v>
      </c>
      <c r="G12056">
        <v>-771297</v>
      </c>
    </row>
    <row r="12057" spans="1:7">
      <c r="A12057" t="s">
        <v>131</v>
      </c>
      <c r="B12057">
        <v>20250926</v>
      </c>
      <c r="C12057">
        <v>490114</v>
      </c>
      <c r="D12057" t="s">
        <v>6190</v>
      </c>
      <c r="E12057" t="s">
        <v>1092</v>
      </c>
      <c r="F12057">
        <v>0</v>
      </c>
      <c r="G12057">
        <v>-17321971</v>
      </c>
    </row>
    <row r="12058" spans="1:7">
      <c r="A12058" t="s">
        <v>131</v>
      </c>
      <c r="B12058">
        <v>20250926</v>
      </c>
      <c r="C12058">
        <v>490114</v>
      </c>
      <c r="D12058" t="s">
        <v>6190</v>
      </c>
      <c r="E12058" t="s">
        <v>9048</v>
      </c>
      <c r="F12058">
        <v>48</v>
      </c>
      <c r="G12058">
        <v>2189723</v>
      </c>
    </row>
    <row r="12059" spans="1:7">
      <c r="A12059" t="s">
        <v>131</v>
      </c>
      <c r="B12059">
        <v>20250926</v>
      </c>
      <c r="C12059">
        <v>490114</v>
      </c>
      <c r="D12059" t="s">
        <v>6190</v>
      </c>
      <c r="E12059" t="s">
        <v>8342</v>
      </c>
      <c r="F12059">
        <v>117</v>
      </c>
      <c r="G12059">
        <v>49657068</v>
      </c>
    </row>
    <row r="12060" spans="1:7">
      <c r="A12060" t="s">
        <v>131</v>
      </c>
      <c r="B12060">
        <v>20250926</v>
      </c>
      <c r="C12060">
        <v>490114</v>
      </c>
      <c r="D12060" t="s">
        <v>6190</v>
      </c>
      <c r="E12060" t="s">
        <v>1124</v>
      </c>
      <c r="F12060">
        <v>16</v>
      </c>
      <c r="G12060">
        <v>-142006</v>
      </c>
    </row>
    <row r="12061" spans="1:7">
      <c r="A12061" t="s">
        <v>131</v>
      </c>
      <c r="B12061">
        <v>20250926</v>
      </c>
      <c r="C12061">
        <v>490114</v>
      </c>
      <c r="D12061" t="s">
        <v>6190</v>
      </c>
      <c r="E12061" t="s">
        <v>1186</v>
      </c>
      <c r="F12061">
        <v>189</v>
      </c>
      <c r="G12061">
        <v>24356001</v>
      </c>
    </row>
    <row r="12062" spans="1:7">
      <c r="A12062" t="s">
        <v>131</v>
      </c>
      <c r="B12062">
        <v>20250926</v>
      </c>
      <c r="C12062">
        <v>490114</v>
      </c>
      <c r="D12062" t="s">
        <v>6190</v>
      </c>
      <c r="E12062" t="s">
        <v>1582</v>
      </c>
      <c r="F12062">
        <v>189</v>
      </c>
      <c r="G12062">
        <v>-411690</v>
      </c>
    </row>
    <row r="12063" spans="1:7">
      <c r="A12063" t="s">
        <v>131</v>
      </c>
      <c r="B12063">
        <v>20250926</v>
      </c>
      <c r="C12063">
        <v>490114</v>
      </c>
      <c r="D12063" t="s">
        <v>6190</v>
      </c>
      <c r="E12063" t="s">
        <v>8333</v>
      </c>
      <c r="F12063">
        <v>0</v>
      </c>
      <c r="G12063">
        <v>-2081</v>
      </c>
    </row>
    <row r="12064" spans="1:7">
      <c r="A12064" t="s">
        <v>131</v>
      </c>
      <c r="B12064">
        <v>20250926</v>
      </c>
      <c r="C12064">
        <v>490114</v>
      </c>
      <c r="D12064" t="s">
        <v>6190</v>
      </c>
      <c r="E12064" t="s">
        <v>1583</v>
      </c>
      <c r="F12064">
        <v>4</v>
      </c>
      <c r="G12064">
        <v>-217810</v>
      </c>
    </row>
    <row r="12065" spans="1:7">
      <c r="A12065" t="s">
        <v>131</v>
      </c>
      <c r="B12065">
        <v>20250926</v>
      </c>
      <c r="C12065">
        <v>490114</v>
      </c>
      <c r="D12065" t="s">
        <v>6190</v>
      </c>
      <c r="E12065" t="s">
        <v>1207</v>
      </c>
      <c r="F12065">
        <v>0</v>
      </c>
      <c r="G12065">
        <v>-8274</v>
      </c>
    </row>
    <row r="12066" spans="1:7">
      <c r="A12066" t="s">
        <v>131</v>
      </c>
      <c r="B12066">
        <v>20250926</v>
      </c>
      <c r="C12066">
        <v>490114</v>
      </c>
      <c r="D12066" t="s">
        <v>6190</v>
      </c>
      <c r="E12066" t="s">
        <v>8358</v>
      </c>
      <c r="F12066">
        <v>0</v>
      </c>
      <c r="G12066">
        <v>-17692647</v>
      </c>
    </row>
    <row r="12067" spans="1:7">
      <c r="A12067" t="s">
        <v>131</v>
      </c>
      <c r="B12067">
        <v>20250927</v>
      </c>
      <c r="C12067">
        <v>490114</v>
      </c>
      <c r="D12067" t="s">
        <v>6190</v>
      </c>
      <c r="E12067" t="s">
        <v>1184</v>
      </c>
      <c r="F12067">
        <v>0</v>
      </c>
      <c r="G12067">
        <v>-339153</v>
      </c>
    </row>
    <row r="12068" spans="1:7">
      <c r="A12068" t="s">
        <v>131</v>
      </c>
      <c r="B12068">
        <v>20250927</v>
      </c>
      <c r="C12068">
        <v>490114</v>
      </c>
      <c r="D12068" t="s">
        <v>6190</v>
      </c>
      <c r="E12068" t="s">
        <v>1581</v>
      </c>
      <c r="F12068">
        <v>88</v>
      </c>
      <c r="G12068">
        <v>-22066442</v>
      </c>
    </row>
    <row r="12069" spans="1:7">
      <c r="A12069" t="s">
        <v>131</v>
      </c>
      <c r="B12069">
        <v>20250927</v>
      </c>
      <c r="C12069">
        <v>490114</v>
      </c>
      <c r="D12069" t="s">
        <v>6190</v>
      </c>
      <c r="E12069" t="s">
        <v>1085</v>
      </c>
      <c r="F12069">
        <v>0</v>
      </c>
      <c r="G12069">
        <v>-2340216</v>
      </c>
    </row>
    <row r="12070" spans="1:7">
      <c r="A12070" t="s">
        <v>131</v>
      </c>
      <c r="B12070">
        <v>20250927</v>
      </c>
      <c r="C12070">
        <v>490114</v>
      </c>
      <c r="D12070" t="s">
        <v>6190</v>
      </c>
      <c r="E12070" t="s">
        <v>1194</v>
      </c>
      <c r="F12070">
        <v>0</v>
      </c>
      <c r="G12070">
        <v>-57962161</v>
      </c>
    </row>
    <row r="12071" spans="1:7">
      <c r="A12071" t="s">
        <v>131</v>
      </c>
      <c r="B12071">
        <v>20250927</v>
      </c>
      <c r="C12071">
        <v>490114</v>
      </c>
      <c r="D12071" t="s">
        <v>6190</v>
      </c>
      <c r="E12071" t="s">
        <v>1181</v>
      </c>
      <c r="F12071">
        <v>60</v>
      </c>
      <c r="G12071">
        <v>8918011</v>
      </c>
    </row>
    <row r="12072" spans="1:7">
      <c r="A12072" t="s">
        <v>131</v>
      </c>
      <c r="B12072">
        <v>20250927</v>
      </c>
      <c r="C12072">
        <v>490114</v>
      </c>
      <c r="D12072" t="s">
        <v>6190</v>
      </c>
      <c r="E12072" t="s">
        <v>1084</v>
      </c>
      <c r="F12072">
        <v>68</v>
      </c>
      <c r="G12072">
        <v>12600243</v>
      </c>
    </row>
    <row r="12073" spans="1:7">
      <c r="A12073" t="s">
        <v>131</v>
      </c>
      <c r="B12073">
        <v>20250927</v>
      </c>
      <c r="C12073">
        <v>490114</v>
      </c>
      <c r="D12073" t="s">
        <v>6190</v>
      </c>
      <c r="E12073" t="s">
        <v>1035</v>
      </c>
      <c r="F12073">
        <v>694</v>
      </c>
      <c r="G12073">
        <v>11057113</v>
      </c>
    </row>
    <row r="12074" spans="1:7">
      <c r="A12074" t="s">
        <v>131</v>
      </c>
      <c r="B12074">
        <v>20250927</v>
      </c>
      <c r="C12074">
        <v>490114</v>
      </c>
      <c r="D12074" t="s">
        <v>6190</v>
      </c>
      <c r="E12074" t="s">
        <v>1066</v>
      </c>
      <c r="F12074">
        <v>117</v>
      </c>
      <c r="G12074">
        <v>10644668</v>
      </c>
    </row>
    <row r="12075" spans="1:7">
      <c r="A12075" t="s">
        <v>131</v>
      </c>
      <c r="B12075">
        <v>20250927</v>
      </c>
      <c r="C12075">
        <v>490114</v>
      </c>
      <c r="D12075" t="s">
        <v>6190</v>
      </c>
      <c r="E12075" t="s">
        <v>1064</v>
      </c>
      <c r="F12075">
        <v>0</v>
      </c>
      <c r="G12075">
        <v>-771297</v>
      </c>
    </row>
    <row r="12076" spans="1:7">
      <c r="A12076" t="s">
        <v>131</v>
      </c>
      <c r="B12076">
        <v>20250927</v>
      </c>
      <c r="C12076">
        <v>490114</v>
      </c>
      <c r="D12076" t="s">
        <v>6190</v>
      </c>
      <c r="E12076" t="s">
        <v>1092</v>
      </c>
      <c r="F12076">
        <v>0</v>
      </c>
      <c r="G12076">
        <v>-17321971</v>
      </c>
    </row>
    <row r="12077" spans="1:7">
      <c r="A12077" t="s">
        <v>131</v>
      </c>
      <c r="B12077">
        <v>20250927</v>
      </c>
      <c r="C12077">
        <v>490114</v>
      </c>
      <c r="D12077" t="s">
        <v>6190</v>
      </c>
      <c r="E12077" t="s">
        <v>9048</v>
      </c>
      <c r="F12077">
        <v>48</v>
      </c>
      <c r="G12077">
        <v>2189771</v>
      </c>
    </row>
    <row r="12078" spans="1:7">
      <c r="A12078" t="s">
        <v>131</v>
      </c>
      <c r="B12078">
        <v>20250927</v>
      </c>
      <c r="C12078">
        <v>490114</v>
      </c>
      <c r="D12078" t="s">
        <v>6190</v>
      </c>
      <c r="E12078" t="s">
        <v>8342</v>
      </c>
      <c r="F12078">
        <v>117</v>
      </c>
      <c r="G12078">
        <v>49657185</v>
      </c>
    </row>
    <row r="12079" spans="1:7">
      <c r="A12079" t="s">
        <v>131</v>
      </c>
      <c r="B12079">
        <v>20250927</v>
      </c>
      <c r="C12079">
        <v>490114</v>
      </c>
      <c r="D12079" t="s">
        <v>6190</v>
      </c>
      <c r="E12079" t="s">
        <v>1124</v>
      </c>
      <c r="F12079">
        <v>16</v>
      </c>
      <c r="G12079">
        <v>-141990</v>
      </c>
    </row>
    <row r="12080" spans="1:7">
      <c r="A12080" t="s">
        <v>131</v>
      </c>
      <c r="B12080">
        <v>20250927</v>
      </c>
      <c r="C12080">
        <v>490114</v>
      </c>
      <c r="D12080" t="s">
        <v>6190</v>
      </c>
      <c r="E12080" t="s">
        <v>1186</v>
      </c>
      <c r="F12080">
        <v>189</v>
      </c>
      <c r="G12080">
        <v>24356190</v>
      </c>
    </row>
    <row r="12081" spans="1:7">
      <c r="A12081" t="s">
        <v>131</v>
      </c>
      <c r="B12081">
        <v>20250927</v>
      </c>
      <c r="C12081">
        <v>490114</v>
      </c>
      <c r="D12081" t="s">
        <v>6190</v>
      </c>
      <c r="E12081" t="s">
        <v>1582</v>
      </c>
      <c r="F12081">
        <v>189</v>
      </c>
      <c r="G12081">
        <v>-411501</v>
      </c>
    </row>
    <row r="12082" spans="1:7">
      <c r="A12082" t="s">
        <v>131</v>
      </c>
      <c r="B12082">
        <v>20250927</v>
      </c>
      <c r="C12082">
        <v>490114</v>
      </c>
      <c r="D12082" t="s">
        <v>6190</v>
      </c>
      <c r="E12082" t="s">
        <v>8333</v>
      </c>
      <c r="F12082">
        <v>0</v>
      </c>
      <c r="G12082">
        <v>-2081</v>
      </c>
    </row>
    <row r="12083" spans="1:7">
      <c r="A12083" t="s">
        <v>131</v>
      </c>
      <c r="B12083">
        <v>20250927</v>
      </c>
      <c r="C12083">
        <v>490114</v>
      </c>
      <c r="D12083" t="s">
        <v>6190</v>
      </c>
      <c r="E12083" t="s">
        <v>1583</v>
      </c>
      <c r="F12083">
        <v>4</v>
      </c>
      <c r="G12083">
        <v>-217806</v>
      </c>
    </row>
    <row r="12084" spans="1:7">
      <c r="A12084" t="s">
        <v>131</v>
      </c>
      <c r="B12084">
        <v>20250927</v>
      </c>
      <c r="C12084">
        <v>490114</v>
      </c>
      <c r="D12084" t="s">
        <v>6190</v>
      </c>
      <c r="E12084" t="s">
        <v>1207</v>
      </c>
      <c r="F12084">
        <v>0</v>
      </c>
      <c r="G12084">
        <v>-8274</v>
      </c>
    </row>
    <row r="12085" spans="1:7">
      <c r="A12085" t="s">
        <v>131</v>
      </c>
      <c r="B12085">
        <v>20250927</v>
      </c>
      <c r="C12085">
        <v>490114</v>
      </c>
      <c r="D12085" t="s">
        <v>6190</v>
      </c>
      <c r="E12085" t="s">
        <v>8358</v>
      </c>
      <c r="F12085">
        <v>0</v>
      </c>
      <c r="G12085">
        <v>-17692647</v>
      </c>
    </row>
    <row r="12086" spans="1:7">
      <c r="A12086" t="s">
        <v>131</v>
      </c>
      <c r="B12086">
        <v>20250928</v>
      </c>
      <c r="C12086">
        <v>490114</v>
      </c>
      <c r="D12086" t="s">
        <v>6190</v>
      </c>
      <c r="E12086" t="s">
        <v>1184</v>
      </c>
      <c r="F12086">
        <v>0</v>
      </c>
      <c r="G12086">
        <v>-339153</v>
      </c>
    </row>
    <row r="12087" spans="1:7">
      <c r="A12087" t="s">
        <v>131</v>
      </c>
      <c r="B12087">
        <v>20250928</v>
      </c>
      <c r="C12087">
        <v>490114</v>
      </c>
      <c r="D12087" t="s">
        <v>6190</v>
      </c>
      <c r="E12087" t="s">
        <v>1581</v>
      </c>
      <c r="F12087">
        <v>88</v>
      </c>
      <c r="G12087">
        <v>-22066354</v>
      </c>
    </row>
    <row r="12088" spans="1:7">
      <c r="A12088" t="s">
        <v>131</v>
      </c>
      <c r="B12088">
        <v>20250928</v>
      </c>
      <c r="C12088">
        <v>490114</v>
      </c>
      <c r="D12088" t="s">
        <v>6190</v>
      </c>
      <c r="E12088" t="s">
        <v>1085</v>
      </c>
      <c r="F12088">
        <v>0</v>
      </c>
      <c r="G12088">
        <v>-2340216</v>
      </c>
    </row>
    <row r="12089" spans="1:7">
      <c r="A12089" t="s">
        <v>131</v>
      </c>
      <c r="B12089">
        <v>20250928</v>
      </c>
      <c r="C12089">
        <v>490114</v>
      </c>
      <c r="D12089" t="s">
        <v>6190</v>
      </c>
      <c r="E12089" t="s">
        <v>1194</v>
      </c>
      <c r="F12089">
        <v>0</v>
      </c>
      <c r="G12089">
        <v>-57962161</v>
      </c>
    </row>
    <row r="12090" spans="1:7">
      <c r="A12090" t="s">
        <v>131</v>
      </c>
      <c r="B12090">
        <v>20250928</v>
      </c>
      <c r="C12090">
        <v>490114</v>
      </c>
      <c r="D12090" t="s">
        <v>6190</v>
      </c>
      <c r="E12090" t="s">
        <v>1181</v>
      </c>
      <c r="F12090">
        <v>60</v>
      </c>
      <c r="G12090">
        <v>8918071</v>
      </c>
    </row>
    <row r="12091" spans="1:7">
      <c r="A12091" t="s">
        <v>131</v>
      </c>
      <c r="B12091">
        <v>20250928</v>
      </c>
      <c r="C12091">
        <v>490114</v>
      </c>
      <c r="D12091" t="s">
        <v>6190</v>
      </c>
      <c r="E12091" t="s">
        <v>1084</v>
      </c>
      <c r="F12091">
        <v>68</v>
      </c>
      <c r="G12091">
        <v>12600311</v>
      </c>
    </row>
    <row r="12092" spans="1:7">
      <c r="A12092" t="s">
        <v>131</v>
      </c>
      <c r="B12092">
        <v>20250928</v>
      </c>
      <c r="C12092">
        <v>490114</v>
      </c>
      <c r="D12092" t="s">
        <v>6190</v>
      </c>
      <c r="E12092" t="s">
        <v>1035</v>
      </c>
      <c r="F12092">
        <v>694</v>
      </c>
      <c r="G12092">
        <v>11057807</v>
      </c>
    </row>
    <row r="12093" spans="1:7">
      <c r="A12093" t="s">
        <v>131</v>
      </c>
      <c r="B12093">
        <v>20250928</v>
      </c>
      <c r="C12093">
        <v>490114</v>
      </c>
      <c r="D12093" t="s">
        <v>6190</v>
      </c>
      <c r="E12093" t="s">
        <v>1066</v>
      </c>
      <c r="F12093">
        <v>117</v>
      </c>
      <c r="G12093">
        <v>10644785</v>
      </c>
    </row>
    <row r="12094" spans="1:7">
      <c r="A12094" t="s">
        <v>131</v>
      </c>
      <c r="B12094">
        <v>20250928</v>
      </c>
      <c r="C12094">
        <v>490114</v>
      </c>
      <c r="D12094" t="s">
        <v>6190</v>
      </c>
      <c r="E12094" t="s">
        <v>1064</v>
      </c>
      <c r="F12094">
        <v>0</v>
      </c>
      <c r="G12094">
        <v>-771297</v>
      </c>
    </row>
    <row r="12095" spans="1:7">
      <c r="A12095" t="s">
        <v>131</v>
      </c>
      <c r="B12095">
        <v>20250928</v>
      </c>
      <c r="C12095">
        <v>490114</v>
      </c>
      <c r="D12095" t="s">
        <v>6190</v>
      </c>
      <c r="E12095" t="s">
        <v>1092</v>
      </c>
      <c r="F12095">
        <v>0</v>
      </c>
      <c r="G12095">
        <v>-17321971</v>
      </c>
    </row>
    <row r="12096" spans="1:7">
      <c r="A12096" t="s">
        <v>131</v>
      </c>
      <c r="B12096">
        <v>20250928</v>
      </c>
      <c r="C12096">
        <v>490114</v>
      </c>
      <c r="D12096" t="s">
        <v>6190</v>
      </c>
      <c r="E12096" t="s">
        <v>9048</v>
      </c>
      <c r="F12096">
        <v>48</v>
      </c>
      <c r="G12096">
        <v>2189819</v>
      </c>
    </row>
    <row r="12097" spans="1:7">
      <c r="A12097" t="s">
        <v>131</v>
      </c>
      <c r="B12097">
        <v>20250928</v>
      </c>
      <c r="C12097">
        <v>490114</v>
      </c>
      <c r="D12097" t="s">
        <v>6190</v>
      </c>
      <c r="E12097" t="s">
        <v>8342</v>
      </c>
      <c r="F12097">
        <v>117</v>
      </c>
      <c r="G12097">
        <v>49657302</v>
      </c>
    </row>
    <row r="12098" spans="1:7">
      <c r="A12098" t="s">
        <v>131</v>
      </c>
      <c r="B12098">
        <v>20250928</v>
      </c>
      <c r="C12098">
        <v>490114</v>
      </c>
      <c r="D12098" t="s">
        <v>6190</v>
      </c>
      <c r="E12098" t="s">
        <v>1124</v>
      </c>
      <c r="F12098">
        <v>16</v>
      </c>
      <c r="G12098">
        <v>-141974</v>
      </c>
    </row>
    <row r="12099" spans="1:7">
      <c r="A12099" t="s">
        <v>131</v>
      </c>
      <c r="B12099">
        <v>20250928</v>
      </c>
      <c r="C12099">
        <v>490114</v>
      </c>
      <c r="D12099" t="s">
        <v>6190</v>
      </c>
      <c r="E12099" t="s">
        <v>1186</v>
      </c>
      <c r="F12099">
        <v>189</v>
      </c>
      <c r="G12099">
        <v>24356379</v>
      </c>
    </row>
    <row r="12100" spans="1:7">
      <c r="A12100" t="s">
        <v>131</v>
      </c>
      <c r="B12100">
        <v>20250928</v>
      </c>
      <c r="C12100">
        <v>490114</v>
      </c>
      <c r="D12100" t="s">
        <v>6190</v>
      </c>
      <c r="E12100" t="s">
        <v>1582</v>
      </c>
      <c r="F12100">
        <v>189</v>
      </c>
      <c r="G12100">
        <v>-411312</v>
      </c>
    </row>
    <row r="12101" spans="1:7">
      <c r="A12101" t="s">
        <v>131</v>
      </c>
      <c r="B12101">
        <v>20250928</v>
      </c>
      <c r="C12101">
        <v>490114</v>
      </c>
      <c r="D12101" t="s">
        <v>6190</v>
      </c>
      <c r="E12101" t="s">
        <v>8333</v>
      </c>
      <c r="F12101">
        <v>0</v>
      </c>
      <c r="G12101">
        <v>-2081</v>
      </c>
    </row>
    <row r="12102" spans="1:7">
      <c r="A12102" t="s">
        <v>131</v>
      </c>
      <c r="B12102">
        <v>20250928</v>
      </c>
      <c r="C12102">
        <v>490114</v>
      </c>
      <c r="D12102" t="s">
        <v>6190</v>
      </c>
      <c r="E12102" t="s">
        <v>1583</v>
      </c>
      <c r="F12102">
        <v>4</v>
      </c>
      <c r="G12102">
        <v>-217802</v>
      </c>
    </row>
    <row r="12103" spans="1:7">
      <c r="A12103" t="s">
        <v>131</v>
      </c>
      <c r="B12103">
        <v>20250928</v>
      </c>
      <c r="C12103">
        <v>490114</v>
      </c>
      <c r="D12103" t="s">
        <v>6190</v>
      </c>
      <c r="E12103" t="s">
        <v>1207</v>
      </c>
      <c r="F12103">
        <v>0</v>
      </c>
      <c r="G12103">
        <v>-8274</v>
      </c>
    </row>
    <row r="12104" spans="1:7">
      <c r="A12104" t="s">
        <v>131</v>
      </c>
      <c r="B12104">
        <v>20250928</v>
      </c>
      <c r="C12104">
        <v>490114</v>
      </c>
      <c r="D12104" t="s">
        <v>6190</v>
      </c>
      <c r="E12104" t="s">
        <v>8358</v>
      </c>
      <c r="F12104">
        <v>0</v>
      </c>
      <c r="G12104">
        <v>-17692647</v>
      </c>
    </row>
    <row r="12105" spans="1:7">
      <c r="A12105" t="s">
        <v>131</v>
      </c>
      <c r="B12105">
        <v>20250929</v>
      </c>
      <c r="C12105">
        <v>490114</v>
      </c>
      <c r="D12105" t="s">
        <v>6190</v>
      </c>
      <c r="E12105" t="s">
        <v>1184</v>
      </c>
      <c r="F12105">
        <v>0</v>
      </c>
      <c r="G12105">
        <v>-339153</v>
      </c>
    </row>
    <row r="12106" spans="1:7">
      <c r="A12106" t="s">
        <v>131</v>
      </c>
      <c r="B12106">
        <v>20250929</v>
      </c>
      <c r="C12106">
        <v>490114</v>
      </c>
      <c r="D12106" t="s">
        <v>6190</v>
      </c>
      <c r="E12106" t="s">
        <v>1581</v>
      </c>
      <c r="F12106">
        <v>96</v>
      </c>
      <c r="G12106">
        <v>-22066258</v>
      </c>
    </row>
    <row r="12107" spans="1:7">
      <c r="A12107" t="s">
        <v>131</v>
      </c>
      <c r="B12107">
        <v>20250929</v>
      </c>
      <c r="C12107">
        <v>490114</v>
      </c>
      <c r="D12107" t="s">
        <v>6190</v>
      </c>
      <c r="E12107" t="s">
        <v>1085</v>
      </c>
      <c r="F12107">
        <v>0</v>
      </c>
      <c r="G12107">
        <v>-2340216</v>
      </c>
    </row>
    <row r="12108" spans="1:7">
      <c r="A12108" t="s">
        <v>131</v>
      </c>
      <c r="B12108">
        <v>20250929</v>
      </c>
      <c r="C12108">
        <v>490114</v>
      </c>
      <c r="D12108" t="s">
        <v>6190</v>
      </c>
      <c r="E12108" t="s">
        <v>1194</v>
      </c>
      <c r="F12108">
        <v>0</v>
      </c>
      <c r="G12108">
        <v>-57962161</v>
      </c>
    </row>
    <row r="12109" spans="1:7">
      <c r="A12109" t="s">
        <v>131</v>
      </c>
      <c r="B12109">
        <v>20250929</v>
      </c>
      <c r="C12109">
        <v>490114</v>
      </c>
      <c r="D12109" t="s">
        <v>6190</v>
      </c>
      <c r="E12109" t="s">
        <v>1181</v>
      </c>
      <c r="F12109">
        <v>65</v>
      </c>
      <c r="G12109">
        <v>8918136</v>
      </c>
    </row>
    <row r="12110" spans="1:7">
      <c r="A12110" t="s">
        <v>131</v>
      </c>
      <c r="B12110">
        <v>20250929</v>
      </c>
      <c r="C12110">
        <v>490114</v>
      </c>
      <c r="D12110" t="s">
        <v>6190</v>
      </c>
      <c r="E12110" t="s">
        <v>1084</v>
      </c>
      <c r="F12110">
        <v>74</v>
      </c>
      <c r="G12110">
        <v>12600385</v>
      </c>
    </row>
    <row r="12111" spans="1:7">
      <c r="A12111" t="s">
        <v>131</v>
      </c>
      <c r="B12111">
        <v>20250929</v>
      </c>
      <c r="C12111">
        <v>490114</v>
      </c>
      <c r="D12111" t="s">
        <v>6190</v>
      </c>
      <c r="E12111" t="s">
        <v>1035</v>
      </c>
      <c r="F12111">
        <v>754</v>
      </c>
      <c r="G12111">
        <v>11058561</v>
      </c>
    </row>
    <row r="12112" spans="1:7">
      <c r="A12112" t="s">
        <v>131</v>
      </c>
      <c r="B12112">
        <v>20250929</v>
      </c>
      <c r="C12112">
        <v>490114</v>
      </c>
      <c r="D12112" t="s">
        <v>6190</v>
      </c>
      <c r="E12112" t="s">
        <v>1066</v>
      </c>
      <c r="F12112">
        <v>126</v>
      </c>
      <c r="G12112">
        <v>10644911</v>
      </c>
    </row>
    <row r="12113" spans="1:7">
      <c r="A12113" t="s">
        <v>131</v>
      </c>
      <c r="B12113">
        <v>20250929</v>
      </c>
      <c r="C12113">
        <v>490114</v>
      </c>
      <c r="D12113" t="s">
        <v>6190</v>
      </c>
      <c r="E12113" t="s">
        <v>1064</v>
      </c>
      <c r="F12113">
        <v>0</v>
      </c>
      <c r="G12113">
        <v>-771297</v>
      </c>
    </row>
    <row r="12114" spans="1:7">
      <c r="A12114" t="s">
        <v>131</v>
      </c>
      <c r="B12114">
        <v>20250929</v>
      </c>
      <c r="C12114">
        <v>490114</v>
      </c>
      <c r="D12114" t="s">
        <v>6190</v>
      </c>
      <c r="E12114" t="s">
        <v>1092</v>
      </c>
      <c r="F12114">
        <v>0</v>
      </c>
      <c r="G12114">
        <v>-17321971</v>
      </c>
    </row>
    <row r="12115" spans="1:7">
      <c r="A12115" t="s">
        <v>131</v>
      </c>
      <c r="B12115">
        <v>20250929</v>
      </c>
      <c r="C12115">
        <v>490114</v>
      </c>
      <c r="D12115" t="s">
        <v>6190</v>
      </c>
      <c r="E12115" t="s">
        <v>9048</v>
      </c>
      <c r="F12115">
        <v>52</v>
      </c>
      <c r="G12115">
        <v>2189871</v>
      </c>
    </row>
    <row r="12116" spans="1:7">
      <c r="A12116" t="s">
        <v>131</v>
      </c>
      <c r="B12116">
        <v>20250929</v>
      </c>
      <c r="C12116">
        <v>490114</v>
      </c>
      <c r="D12116" t="s">
        <v>6190</v>
      </c>
      <c r="E12116" t="s">
        <v>8342</v>
      </c>
      <c r="F12116">
        <v>126</v>
      </c>
      <c r="G12116">
        <v>49657428</v>
      </c>
    </row>
    <row r="12117" spans="1:7">
      <c r="A12117" t="s">
        <v>131</v>
      </c>
      <c r="B12117">
        <v>20250929</v>
      </c>
      <c r="C12117">
        <v>490114</v>
      </c>
      <c r="D12117" t="s">
        <v>6190</v>
      </c>
      <c r="E12117" t="s">
        <v>1124</v>
      </c>
      <c r="F12117">
        <v>17</v>
      </c>
      <c r="G12117">
        <v>-141957</v>
      </c>
    </row>
    <row r="12118" spans="1:7">
      <c r="A12118" t="s">
        <v>131</v>
      </c>
      <c r="B12118">
        <v>20250929</v>
      </c>
      <c r="C12118">
        <v>490114</v>
      </c>
      <c r="D12118" t="s">
        <v>6190</v>
      </c>
      <c r="E12118" t="s">
        <v>1186</v>
      </c>
      <c r="F12118">
        <v>205</v>
      </c>
      <c r="G12118">
        <v>24356584</v>
      </c>
    </row>
    <row r="12119" spans="1:7">
      <c r="A12119" t="s">
        <v>131</v>
      </c>
      <c r="B12119">
        <v>20250929</v>
      </c>
      <c r="C12119">
        <v>490114</v>
      </c>
      <c r="D12119" t="s">
        <v>6190</v>
      </c>
      <c r="E12119" t="s">
        <v>1582</v>
      </c>
      <c r="F12119">
        <v>205</v>
      </c>
      <c r="G12119">
        <v>-411107</v>
      </c>
    </row>
    <row r="12120" spans="1:7">
      <c r="A12120" t="s">
        <v>131</v>
      </c>
      <c r="B12120">
        <v>20250929</v>
      </c>
      <c r="C12120">
        <v>490114</v>
      </c>
      <c r="D12120" t="s">
        <v>6190</v>
      </c>
      <c r="E12120" t="s">
        <v>8333</v>
      </c>
      <c r="F12120">
        <v>0</v>
      </c>
      <c r="G12120">
        <v>-2081</v>
      </c>
    </row>
    <row r="12121" spans="1:7">
      <c r="A12121" t="s">
        <v>131</v>
      </c>
      <c r="B12121">
        <v>20250929</v>
      </c>
      <c r="C12121">
        <v>490114</v>
      </c>
      <c r="D12121" t="s">
        <v>6190</v>
      </c>
      <c r="E12121" t="s">
        <v>1583</v>
      </c>
      <c r="F12121">
        <v>4</v>
      </c>
      <c r="G12121">
        <v>-217798</v>
      </c>
    </row>
    <row r="12122" spans="1:7">
      <c r="A12122" t="s">
        <v>131</v>
      </c>
      <c r="B12122">
        <v>20250929</v>
      </c>
      <c r="C12122">
        <v>490114</v>
      </c>
      <c r="D12122" t="s">
        <v>6190</v>
      </c>
      <c r="E12122" t="s">
        <v>1207</v>
      </c>
      <c r="F12122">
        <v>0</v>
      </c>
      <c r="G12122">
        <v>-8274</v>
      </c>
    </row>
    <row r="12123" spans="1:7">
      <c r="A12123" t="s">
        <v>131</v>
      </c>
      <c r="B12123">
        <v>20250929</v>
      </c>
      <c r="C12123">
        <v>490114</v>
      </c>
      <c r="D12123" t="s">
        <v>6190</v>
      </c>
      <c r="E12123" t="s">
        <v>8358</v>
      </c>
      <c r="F12123">
        <v>0</v>
      </c>
      <c r="G12123">
        <v>-17692647</v>
      </c>
    </row>
    <row r="12124" spans="1:7">
      <c r="A12124" t="s">
        <v>131</v>
      </c>
      <c r="B12124">
        <v>20250930</v>
      </c>
      <c r="C12124">
        <v>490114</v>
      </c>
      <c r="D12124" t="s">
        <v>6190</v>
      </c>
      <c r="E12124" t="s">
        <v>1184</v>
      </c>
      <c r="F12124">
        <v>0</v>
      </c>
      <c r="G12124">
        <v>-339153</v>
      </c>
    </row>
    <row r="12125" spans="1:7">
      <c r="A12125" t="s">
        <v>131</v>
      </c>
      <c r="B12125">
        <v>20250930</v>
      </c>
      <c r="C12125">
        <v>490114</v>
      </c>
      <c r="D12125" t="s">
        <v>6190</v>
      </c>
      <c r="E12125" t="s">
        <v>1581</v>
      </c>
      <c r="F12125">
        <v>95</v>
      </c>
      <c r="G12125">
        <v>-22066163</v>
      </c>
    </row>
    <row r="12126" spans="1:7">
      <c r="A12126" t="s">
        <v>131</v>
      </c>
      <c r="B12126">
        <v>20250930</v>
      </c>
      <c r="C12126">
        <v>490114</v>
      </c>
      <c r="D12126" t="s">
        <v>6190</v>
      </c>
      <c r="E12126" t="s">
        <v>1085</v>
      </c>
      <c r="F12126">
        <v>0</v>
      </c>
      <c r="G12126">
        <v>-2340216</v>
      </c>
    </row>
    <row r="12127" spans="1:7">
      <c r="A12127" t="s">
        <v>131</v>
      </c>
      <c r="B12127">
        <v>20250930</v>
      </c>
      <c r="C12127">
        <v>490114</v>
      </c>
      <c r="D12127" t="s">
        <v>6190</v>
      </c>
      <c r="E12127" t="s">
        <v>1194</v>
      </c>
      <c r="F12127">
        <v>0</v>
      </c>
      <c r="G12127">
        <v>-57962161</v>
      </c>
    </row>
    <row r="12128" spans="1:7">
      <c r="A12128" t="s">
        <v>131</v>
      </c>
      <c r="B12128">
        <v>20250930</v>
      </c>
      <c r="C12128">
        <v>490114</v>
      </c>
      <c r="D12128" t="s">
        <v>6190</v>
      </c>
      <c r="E12128" t="s">
        <v>1181</v>
      </c>
      <c r="F12128">
        <v>65</v>
      </c>
      <c r="G12128">
        <v>8918201</v>
      </c>
    </row>
    <row r="12129" spans="1:7">
      <c r="A12129" t="s">
        <v>131</v>
      </c>
      <c r="B12129">
        <v>20250930</v>
      </c>
      <c r="C12129">
        <v>490114</v>
      </c>
      <c r="D12129" t="s">
        <v>6190</v>
      </c>
      <c r="E12129" t="s">
        <v>1084</v>
      </c>
      <c r="F12129">
        <v>73</v>
      </c>
      <c r="G12129">
        <v>12600458</v>
      </c>
    </row>
    <row r="12130" spans="1:7">
      <c r="A12130" t="s">
        <v>131</v>
      </c>
      <c r="B12130">
        <v>20250930</v>
      </c>
      <c r="C12130">
        <v>490114</v>
      </c>
      <c r="D12130" t="s">
        <v>6190</v>
      </c>
      <c r="E12130" t="s">
        <v>1035</v>
      </c>
      <c r="F12130">
        <v>751</v>
      </c>
      <c r="G12130">
        <v>11059312</v>
      </c>
    </row>
    <row r="12131" spans="1:7">
      <c r="A12131" t="s">
        <v>131</v>
      </c>
      <c r="B12131">
        <v>20250930</v>
      </c>
      <c r="C12131">
        <v>490114</v>
      </c>
      <c r="D12131" t="s">
        <v>6190</v>
      </c>
      <c r="E12131" t="s">
        <v>1066</v>
      </c>
      <c r="F12131">
        <v>125</v>
      </c>
      <c r="G12131">
        <v>10645036</v>
      </c>
    </row>
    <row r="12132" spans="1:7">
      <c r="A12132" t="s">
        <v>131</v>
      </c>
      <c r="B12132">
        <v>20250930</v>
      </c>
      <c r="C12132">
        <v>490114</v>
      </c>
      <c r="D12132" t="s">
        <v>6190</v>
      </c>
      <c r="E12132" t="s">
        <v>1064</v>
      </c>
      <c r="F12132">
        <v>0</v>
      </c>
      <c r="G12132">
        <v>-771297</v>
      </c>
    </row>
    <row r="12133" spans="1:7">
      <c r="A12133" t="s">
        <v>131</v>
      </c>
      <c r="B12133">
        <v>20250930</v>
      </c>
      <c r="C12133">
        <v>490114</v>
      </c>
      <c r="D12133" t="s">
        <v>6190</v>
      </c>
      <c r="E12133" t="s">
        <v>1092</v>
      </c>
      <c r="F12133">
        <v>0</v>
      </c>
      <c r="G12133">
        <v>-17321971</v>
      </c>
    </row>
    <row r="12134" spans="1:7">
      <c r="A12134" t="s">
        <v>131</v>
      </c>
      <c r="B12134">
        <v>20250930</v>
      </c>
      <c r="C12134">
        <v>490114</v>
      </c>
      <c r="D12134" t="s">
        <v>6190</v>
      </c>
      <c r="E12134" t="s">
        <v>9048</v>
      </c>
      <c r="F12134">
        <v>52</v>
      </c>
      <c r="G12134">
        <v>2189923</v>
      </c>
    </row>
    <row r="12135" spans="1:7">
      <c r="A12135" t="s">
        <v>131</v>
      </c>
      <c r="B12135">
        <v>20250930</v>
      </c>
      <c r="C12135">
        <v>490114</v>
      </c>
      <c r="D12135" t="s">
        <v>6190</v>
      </c>
      <c r="E12135" t="s">
        <v>8342</v>
      </c>
      <c r="F12135">
        <v>125</v>
      </c>
      <c r="G12135">
        <v>49657553</v>
      </c>
    </row>
    <row r="12136" spans="1:7">
      <c r="A12136" t="s">
        <v>131</v>
      </c>
      <c r="B12136">
        <v>20250930</v>
      </c>
      <c r="C12136">
        <v>490114</v>
      </c>
      <c r="D12136" t="s">
        <v>6190</v>
      </c>
      <c r="E12136" t="s">
        <v>1124</v>
      </c>
      <c r="F12136">
        <v>17</v>
      </c>
      <c r="G12136">
        <v>-141940</v>
      </c>
    </row>
    <row r="12137" spans="1:7">
      <c r="A12137" t="s">
        <v>131</v>
      </c>
      <c r="B12137">
        <v>20250930</v>
      </c>
      <c r="C12137">
        <v>490114</v>
      </c>
      <c r="D12137" t="s">
        <v>6190</v>
      </c>
      <c r="E12137" t="s">
        <v>1186</v>
      </c>
      <c r="F12137">
        <v>204</v>
      </c>
      <c r="G12137">
        <v>24356788</v>
      </c>
    </row>
    <row r="12138" spans="1:7">
      <c r="A12138" t="s">
        <v>131</v>
      </c>
      <c r="B12138">
        <v>20250930</v>
      </c>
      <c r="C12138">
        <v>490114</v>
      </c>
      <c r="D12138" t="s">
        <v>6190</v>
      </c>
      <c r="E12138" t="s">
        <v>1582</v>
      </c>
      <c r="F12138">
        <v>204</v>
      </c>
      <c r="G12138">
        <v>-410903</v>
      </c>
    </row>
    <row r="12139" spans="1:7">
      <c r="A12139" t="s">
        <v>131</v>
      </c>
      <c r="B12139">
        <v>20250930</v>
      </c>
      <c r="C12139">
        <v>490114</v>
      </c>
      <c r="D12139" t="s">
        <v>6190</v>
      </c>
      <c r="E12139" t="s">
        <v>8333</v>
      </c>
      <c r="F12139">
        <v>0</v>
      </c>
      <c r="G12139">
        <v>-2081</v>
      </c>
    </row>
    <row r="12140" spans="1:7">
      <c r="A12140" t="s">
        <v>131</v>
      </c>
      <c r="B12140">
        <v>20250930</v>
      </c>
      <c r="C12140">
        <v>490114</v>
      </c>
      <c r="D12140" t="s">
        <v>6190</v>
      </c>
      <c r="E12140" t="s">
        <v>1583</v>
      </c>
      <c r="F12140">
        <v>4</v>
      </c>
      <c r="G12140">
        <v>-217794</v>
      </c>
    </row>
    <row r="12141" spans="1:7">
      <c r="A12141" t="s">
        <v>131</v>
      </c>
      <c r="B12141">
        <v>20250930</v>
      </c>
      <c r="C12141">
        <v>490114</v>
      </c>
      <c r="D12141" t="s">
        <v>6190</v>
      </c>
      <c r="E12141" t="s">
        <v>1207</v>
      </c>
      <c r="F12141">
        <v>0</v>
      </c>
      <c r="G12141">
        <v>-8274</v>
      </c>
    </row>
    <row r="12142" spans="1:7">
      <c r="A12142" t="s">
        <v>131</v>
      </c>
      <c r="B12142">
        <v>20250930</v>
      </c>
      <c r="C12142">
        <v>490114</v>
      </c>
      <c r="D12142" t="s">
        <v>6190</v>
      </c>
      <c r="E12142" t="s">
        <v>8358</v>
      </c>
      <c r="F12142">
        <v>0</v>
      </c>
      <c r="G12142">
        <v>-17692647</v>
      </c>
    </row>
    <row r="12143" spans="1:7">
      <c r="A12143" t="s">
        <v>131</v>
      </c>
      <c r="B12143">
        <v>20251001</v>
      </c>
      <c r="C12143">
        <v>490114</v>
      </c>
      <c r="D12143" t="s">
        <v>6190</v>
      </c>
      <c r="E12143" t="s">
        <v>1184</v>
      </c>
      <c r="F12143">
        <v>0</v>
      </c>
      <c r="G12143">
        <v>-339153</v>
      </c>
    </row>
    <row r="12144" spans="1:7">
      <c r="A12144" t="s">
        <v>131</v>
      </c>
      <c r="B12144">
        <v>20251001</v>
      </c>
      <c r="C12144">
        <v>490114</v>
      </c>
      <c r="D12144" t="s">
        <v>6190</v>
      </c>
      <c r="E12144" t="s">
        <v>1581</v>
      </c>
      <c r="F12144">
        <v>97</v>
      </c>
      <c r="G12144">
        <v>-22066066</v>
      </c>
    </row>
    <row r="12145" spans="1:7">
      <c r="A12145" t="s">
        <v>131</v>
      </c>
      <c r="B12145">
        <v>20251001</v>
      </c>
      <c r="C12145">
        <v>490114</v>
      </c>
      <c r="D12145" t="s">
        <v>6190</v>
      </c>
      <c r="E12145" t="s">
        <v>1085</v>
      </c>
      <c r="F12145">
        <v>0</v>
      </c>
      <c r="G12145">
        <v>-2340216</v>
      </c>
    </row>
    <row r="12146" spans="1:7">
      <c r="A12146" t="s">
        <v>131</v>
      </c>
      <c r="B12146">
        <v>20251001</v>
      </c>
      <c r="C12146">
        <v>490114</v>
      </c>
      <c r="D12146" t="s">
        <v>6190</v>
      </c>
      <c r="E12146" t="s">
        <v>1194</v>
      </c>
      <c r="F12146">
        <v>0</v>
      </c>
      <c r="G12146">
        <v>-57962161</v>
      </c>
    </row>
    <row r="12147" spans="1:7">
      <c r="A12147" t="s">
        <v>131</v>
      </c>
      <c r="B12147">
        <v>20251001</v>
      </c>
      <c r="C12147">
        <v>490114</v>
      </c>
      <c r="D12147" t="s">
        <v>6190</v>
      </c>
      <c r="E12147" t="s">
        <v>1181</v>
      </c>
      <c r="F12147">
        <v>66</v>
      </c>
      <c r="G12147">
        <v>8918267</v>
      </c>
    </row>
    <row r="12148" spans="1:7">
      <c r="A12148" t="s">
        <v>131</v>
      </c>
      <c r="B12148">
        <v>20251001</v>
      </c>
      <c r="C12148">
        <v>490114</v>
      </c>
      <c r="D12148" t="s">
        <v>6190</v>
      </c>
      <c r="E12148" t="s">
        <v>1084</v>
      </c>
      <c r="F12148">
        <v>75</v>
      </c>
      <c r="G12148">
        <v>12600533</v>
      </c>
    </row>
    <row r="12149" spans="1:7">
      <c r="A12149" t="s">
        <v>131</v>
      </c>
      <c r="B12149">
        <v>20251001</v>
      </c>
      <c r="C12149">
        <v>490114</v>
      </c>
      <c r="D12149" t="s">
        <v>6190</v>
      </c>
      <c r="E12149" t="s">
        <v>1035</v>
      </c>
      <c r="F12149">
        <v>767</v>
      </c>
      <c r="G12149">
        <v>11060079</v>
      </c>
    </row>
    <row r="12150" spans="1:7">
      <c r="A12150" t="s">
        <v>131</v>
      </c>
      <c r="B12150">
        <v>20251001</v>
      </c>
      <c r="C12150">
        <v>490114</v>
      </c>
      <c r="D12150" t="s">
        <v>6190</v>
      </c>
      <c r="E12150" t="s">
        <v>1066</v>
      </c>
      <c r="F12150">
        <v>128</v>
      </c>
      <c r="G12150">
        <v>10645164</v>
      </c>
    </row>
    <row r="12151" spans="1:7">
      <c r="A12151" t="s">
        <v>131</v>
      </c>
      <c r="B12151">
        <v>20251001</v>
      </c>
      <c r="C12151">
        <v>490114</v>
      </c>
      <c r="D12151" t="s">
        <v>6190</v>
      </c>
      <c r="E12151" t="s">
        <v>1064</v>
      </c>
      <c r="F12151">
        <v>0</v>
      </c>
      <c r="G12151">
        <v>-771297</v>
      </c>
    </row>
    <row r="12152" spans="1:7">
      <c r="A12152" t="s">
        <v>131</v>
      </c>
      <c r="B12152">
        <v>20251001</v>
      </c>
      <c r="C12152">
        <v>490114</v>
      </c>
      <c r="D12152" t="s">
        <v>6190</v>
      </c>
      <c r="E12152" t="s">
        <v>1092</v>
      </c>
      <c r="F12152">
        <v>0</v>
      </c>
      <c r="G12152">
        <v>-17321971</v>
      </c>
    </row>
    <row r="12153" spans="1:7">
      <c r="A12153" t="s">
        <v>131</v>
      </c>
      <c r="B12153">
        <v>20251001</v>
      </c>
      <c r="C12153">
        <v>490114</v>
      </c>
      <c r="D12153" t="s">
        <v>6190</v>
      </c>
      <c r="E12153" t="s">
        <v>9048</v>
      </c>
      <c r="F12153">
        <v>53</v>
      </c>
      <c r="G12153">
        <v>2189976</v>
      </c>
    </row>
    <row r="12154" spans="1:7">
      <c r="A12154" t="s">
        <v>131</v>
      </c>
      <c r="B12154">
        <v>20251001</v>
      </c>
      <c r="C12154">
        <v>490114</v>
      </c>
      <c r="D12154" t="s">
        <v>6190</v>
      </c>
      <c r="E12154" t="s">
        <v>8342</v>
      </c>
      <c r="F12154">
        <v>128</v>
      </c>
      <c r="G12154">
        <v>49657681</v>
      </c>
    </row>
    <row r="12155" spans="1:7">
      <c r="A12155" t="s">
        <v>131</v>
      </c>
      <c r="B12155">
        <v>20251001</v>
      </c>
      <c r="C12155">
        <v>490114</v>
      </c>
      <c r="D12155" t="s">
        <v>6190</v>
      </c>
      <c r="E12155" t="s">
        <v>1124</v>
      </c>
      <c r="F12155">
        <v>17</v>
      </c>
      <c r="G12155">
        <v>-141923</v>
      </c>
    </row>
    <row r="12156" spans="1:7">
      <c r="A12156" t="s">
        <v>131</v>
      </c>
      <c r="B12156">
        <v>20251001</v>
      </c>
      <c r="C12156">
        <v>490114</v>
      </c>
      <c r="D12156" t="s">
        <v>6190</v>
      </c>
      <c r="E12156" t="s">
        <v>1186</v>
      </c>
      <c r="F12156">
        <v>208</v>
      </c>
      <c r="G12156">
        <v>24356996</v>
      </c>
    </row>
    <row r="12157" spans="1:7">
      <c r="A12157" t="s">
        <v>131</v>
      </c>
      <c r="B12157">
        <v>20251001</v>
      </c>
      <c r="C12157">
        <v>490114</v>
      </c>
      <c r="D12157" t="s">
        <v>6190</v>
      </c>
      <c r="E12157" t="s">
        <v>1582</v>
      </c>
      <c r="F12157">
        <v>208</v>
      </c>
      <c r="G12157">
        <v>-410695</v>
      </c>
    </row>
    <row r="12158" spans="1:7">
      <c r="A12158" t="s">
        <v>131</v>
      </c>
      <c r="B12158">
        <v>20251001</v>
      </c>
      <c r="C12158">
        <v>490114</v>
      </c>
      <c r="D12158" t="s">
        <v>6190</v>
      </c>
      <c r="E12158" t="s">
        <v>8333</v>
      </c>
      <c r="F12158">
        <v>0</v>
      </c>
      <c r="G12158">
        <v>-2081</v>
      </c>
    </row>
    <row r="12159" spans="1:7">
      <c r="A12159" t="s">
        <v>131</v>
      </c>
      <c r="B12159">
        <v>20251001</v>
      </c>
      <c r="C12159">
        <v>490114</v>
      </c>
      <c r="D12159" t="s">
        <v>6190</v>
      </c>
      <c r="E12159" t="s">
        <v>1583</v>
      </c>
      <c r="F12159">
        <v>4</v>
      </c>
      <c r="G12159">
        <v>-217790</v>
      </c>
    </row>
    <row r="12160" spans="1:7">
      <c r="A12160" t="s">
        <v>131</v>
      </c>
      <c r="B12160">
        <v>20251001</v>
      </c>
      <c r="C12160">
        <v>490114</v>
      </c>
      <c r="D12160" t="s">
        <v>6190</v>
      </c>
      <c r="E12160" t="s">
        <v>1207</v>
      </c>
      <c r="F12160">
        <v>0</v>
      </c>
      <c r="G12160">
        <v>-8274</v>
      </c>
    </row>
    <row r="12161" spans="1:7">
      <c r="A12161" t="s">
        <v>131</v>
      </c>
      <c r="B12161">
        <v>20251001</v>
      </c>
      <c r="C12161">
        <v>490114</v>
      </c>
      <c r="D12161" t="s">
        <v>6190</v>
      </c>
      <c r="E12161" t="s">
        <v>8358</v>
      </c>
      <c r="F12161">
        <v>0</v>
      </c>
      <c r="G12161">
        <v>-17692647</v>
      </c>
    </row>
    <row r="12162" spans="1:7">
      <c r="A12162" t="s">
        <v>131</v>
      </c>
      <c r="B12162">
        <v>20251002</v>
      </c>
      <c r="C12162">
        <v>490114</v>
      </c>
      <c r="D12162" t="s">
        <v>6190</v>
      </c>
      <c r="E12162" t="s">
        <v>1184</v>
      </c>
      <c r="F12162">
        <v>0</v>
      </c>
      <c r="G12162">
        <v>-339153</v>
      </c>
    </row>
    <row r="12163" spans="1:7">
      <c r="A12163" t="s">
        <v>131</v>
      </c>
      <c r="B12163">
        <v>20251002</v>
      </c>
      <c r="C12163">
        <v>490114</v>
      </c>
      <c r="D12163" t="s">
        <v>6190</v>
      </c>
      <c r="E12163" t="s">
        <v>1581</v>
      </c>
      <c r="F12163">
        <v>103</v>
      </c>
      <c r="G12163">
        <v>-22065963</v>
      </c>
    </row>
    <row r="12164" spans="1:7">
      <c r="A12164" t="s">
        <v>131</v>
      </c>
      <c r="B12164">
        <v>20251002</v>
      </c>
      <c r="C12164">
        <v>490114</v>
      </c>
      <c r="D12164" t="s">
        <v>6190</v>
      </c>
      <c r="E12164" t="s">
        <v>1085</v>
      </c>
      <c r="F12164">
        <v>0</v>
      </c>
      <c r="G12164">
        <v>-2340216</v>
      </c>
    </row>
    <row r="12165" spans="1:7">
      <c r="A12165" t="s">
        <v>131</v>
      </c>
      <c r="B12165">
        <v>20251002</v>
      </c>
      <c r="C12165">
        <v>490114</v>
      </c>
      <c r="D12165" t="s">
        <v>6190</v>
      </c>
      <c r="E12165" t="s">
        <v>1194</v>
      </c>
      <c r="F12165">
        <v>0</v>
      </c>
      <c r="G12165">
        <v>-57962161</v>
      </c>
    </row>
    <row r="12166" spans="1:7">
      <c r="A12166" t="s">
        <v>131</v>
      </c>
      <c r="B12166">
        <v>20251002</v>
      </c>
      <c r="C12166">
        <v>490114</v>
      </c>
      <c r="D12166" t="s">
        <v>6190</v>
      </c>
      <c r="E12166" t="s">
        <v>1181</v>
      </c>
      <c r="F12166">
        <v>70</v>
      </c>
      <c r="G12166">
        <v>8918337</v>
      </c>
    </row>
    <row r="12167" spans="1:7">
      <c r="A12167" t="s">
        <v>131</v>
      </c>
      <c r="B12167">
        <v>20251002</v>
      </c>
      <c r="C12167">
        <v>490114</v>
      </c>
      <c r="D12167" t="s">
        <v>6190</v>
      </c>
      <c r="E12167" t="s">
        <v>1084</v>
      </c>
      <c r="F12167">
        <v>79</v>
      </c>
      <c r="G12167">
        <v>12600612</v>
      </c>
    </row>
    <row r="12168" spans="1:7">
      <c r="A12168" t="s">
        <v>131</v>
      </c>
      <c r="B12168">
        <v>20251002</v>
      </c>
      <c r="C12168">
        <v>490114</v>
      </c>
      <c r="D12168" t="s">
        <v>6190</v>
      </c>
      <c r="E12168" t="s">
        <v>1035</v>
      </c>
      <c r="F12168">
        <v>814</v>
      </c>
      <c r="G12168">
        <v>11060893</v>
      </c>
    </row>
    <row r="12169" spans="1:7">
      <c r="A12169" t="s">
        <v>131</v>
      </c>
      <c r="B12169">
        <v>20251002</v>
      </c>
      <c r="C12169">
        <v>490114</v>
      </c>
      <c r="D12169" t="s">
        <v>6190</v>
      </c>
      <c r="E12169" t="s">
        <v>1066</v>
      </c>
      <c r="F12169">
        <v>136</v>
      </c>
      <c r="G12169">
        <v>10645300</v>
      </c>
    </row>
    <row r="12170" spans="1:7">
      <c r="A12170" t="s">
        <v>131</v>
      </c>
      <c r="B12170">
        <v>20251002</v>
      </c>
      <c r="C12170">
        <v>490114</v>
      </c>
      <c r="D12170" t="s">
        <v>6190</v>
      </c>
      <c r="E12170" t="s">
        <v>1064</v>
      </c>
      <c r="F12170">
        <v>0</v>
      </c>
      <c r="G12170">
        <v>-771297</v>
      </c>
    </row>
    <row r="12171" spans="1:7">
      <c r="A12171" t="s">
        <v>131</v>
      </c>
      <c r="B12171">
        <v>20251002</v>
      </c>
      <c r="C12171">
        <v>490114</v>
      </c>
      <c r="D12171" t="s">
        <v>6190</v>
      </c>
      <c r="E12171" t="s">
        <v>1092</v>
      </c>
      <c r="F12171">
        <v>0</v>
      </c>
      <c r="G12171">
        <v>-17321971</v>
      </c>
    </row>
    <row r="12172" spans="1:7">
      <c r="A12172" t="s">
        <v>131</v>
      </c>
      <c r="B12172">
        <v>20251002</v>
      </c>
      <c r="C12172">
        <v>490114</v>
      </c>
      <c r="D12172" t="s">
        <v>6190</v>
      </c>
      <c r="E12172" t="s">
        <v>9048</v>
      </c>
      <c r="F12172">
        <v>56</v>
      </c>
      <c r="G12172">
        <v>2190032</v>
      </c>
    </row>
    <row r="12173" spans="1:7">
      <c r="A12173" t="s">
        <v>131</v>
      </c>
      <c r="B12173">
        <v>20251002</v>
      </c>
      <c r="C12173">
        <v>490114</v>
      </c>
      <c r="D12173" t="s">
        <v>6190</v>
      </c>
      <c r="E12173" t="s">
        <v>8342</v>
      </c>
      <c r="F12173">
        <v>136</v>
      </c>
      <c r="G12173">
        <v>49657817</v>
      </c>
    </row>
    <row r="12174" spans="1:7">
      <c r="A12174" t="s">
        <v>131</v>
      </c>
      <c r="B12174">
        <v>20251002</v>
      </c>
      <c r="C12174">
        <v>490114</v>
      </c>
      <c r="D12174" t="s">
        <v>6190</v>
      </c>
      <c r="E12174" t="s">
        <v>1124</v>
      </c>
      <c r="F12174">
        <v>18</v>
      </c>
      <c r="G12174">
        <v>-141905</v>
      </c>
    </row>
    <row r="12175" spans="1:7">
      <c r="A12175" t="s">
        <v>131</v>
      </c>
      <c r="B12175">
        <v>20251002</v>
      </c>
      <c r="C12175">
        <v>490114</v>
      </c>
      <c r="D12175" t="s">
        <v>6190</v>
      </c>
      <c r="E12175" t="s">
        <v>1186</v>
      </c>
      <c r="F12175">
        <v>220</v>
      </c>
      <c r="G12175">
        <v>24357216</v>
      </c>
    </row>
    <row r="12176" spans="1:7">
      <c r="A12176" t="s">
        <v>131</v>
      </c>
      <c r="B12176">
        <v>20251002</v>
      </c>
      <c r="C12176">
        <v>490114</v>
      </c>
      <c r="D12176" t="s">
        <v>6190</v>
      </c>
      <c r="E12176" t="s">
        <v>1582</v>
      </c>
      <c r="F12176">
        <v>220</v>
      </c>
      <c r="G12176">
        <v>-410475</v>
      </c>
    </row>
    <row r="12177" spans="1:7">
      <c r="A12177" t="s">
        <v>131</v>
      </c>
      <c r="B12177">
        <v>20251002</v>
      </c>
      <c r="C12177">
        <v>490114</v>
      </c>
      <c r="D12177" t="s">
        <v>6190</v>
      </c>
      <c r="E12177" t="s">
        <v>8333</v>
      </c>
      <c r="F12177">
        <v>0</v>
      </c>
      <c r="G12177">
        <v>-2081</v>
      </c>
    </row>
    <row r="12178" spans="1:7">
      <c r="A12178" t="s">
        <v>131</v>
      </c>
      <c r="B12178">
        <v>20251002</v>
      </c>
      <c r="C12178">
        <v>490114</v>
      </c>
      <c r="D12178" t="s">
        <v>6190</v>
      </c>
      <c r="E12178" t="s">
        <v>1583</v>
      </c>
      <c r="F12178">
        <v>4</v>
      </c>
      <c r="G12178">
        <v>-217786</v>
      </c>
    </row>
    <row r="12179" spans="1:7">
      <c r="A12179" t="s">
        <v>131</v>
      </c>
      <c r="B12179">
        <v>20251002</v>
      </c>
      <c r="C12179">
        <v>490114</v>
      </c>
      <c r="D12179" t="s">
        <v>6190</v>
      </c>
      <c r="E12179" t="s">
        <v>1207</v>
      </c>
      <c r="F12179">
        <v>0</v>
      </c>
      <c r="G12179">
        <v>-8274</v>
      </c>
    </row>
    <row r="12180" spans="1:7">
      <c r="A12180" t="s">
        <v>131</v>
      </c>
      <c r="B12180">
        <v>20251002</v>
      </c>
      <c r="C12180">
        <v>490114</v>
      </c>
      <c r="D12180" t="s">
        <v>6190</v>
      </c>
      <c r="E12180" t="s">
        <v>8358</v>
      </c>
      <c r="F12180">
        <v>0</v>
      </c>
      <c r="G12180">
        <v>-17692647</v>
      </c>
    </row>
    <row r="12181" spans="1:7">
      <c r="A12181" t="s">
        <v>131</v>
      </c>
      <c r="B12181">
        <v>20251003</v>
      </c>
      <c r="C12181">
        <v>490114</v>
      </c>
      <c r="D12181" t="s">
        <v>6190</v>
      </c>
      <c r="E12181" t="s">
        <v>1184</v>
      </c>
      <c r="F12181">
        <v>0</v>
      </c>
      <c r="G12181">
        <v>-339153</v>
      </c>
    </row>
    <row r="12182" spans="1:7">
      <c r="A12182" t="s">
        <v>131</v>
      </c>
      <c r="B12182">
        <v>20251003</v>
      </c>
      <c r="C12182">
        <v>490114</v>
      </c>
      <c r="D12182" t="s">
        <v>6190</v>
      </c>
      <c r="E12182" t="s">
        <v>1581</v>
      </c>
      <c r="F12182">
        <v>103</v>
      </c>
      <c r="G12182">
        <v>-22065860</v>
      </c>
    </row>
    <row r="12183" spans="1:7">
      <c r="A12183" t="s">
        <v>131</v>
      </c>
      <c r="B12183">
        <v>20251003</v>
      </c>
      <c r="C12183">
        <v>490114</v>
      </c>
      <c r="D12183" t="s">
        <v>6190</v>
      </c>
      <c r="E12183" t="s">
        <v>1085</v>
      </c>
      <c r="F12183">
        <v>0</v>
      </c>
      <c r="G12183">
        <v>-2340216</v>
      </c>
    </row>
    <row r="12184" spans="1:7">
      <c r="A12184" t="s">
        <v>131</v>
      </c>
      <c r="B12184">
        <v>20251003</v>
      </c>
      <c r="C12184">
        <v>490114</v>
      </c>
      <c r="D12184" t="s">
        <v>6190</v>
      </c>
      <c r="E12184" t="s">
        <v>1194</v>
      </c>
      <c r="F12184">
        <v>0</v>
      </c>
      <c r="G12184">
        <v>-57962161</v>
      </c>
    </row>
    <row r="12185" spans="1:7">
      <c r="A12185" t="s">
        <v>131</v>
      </c>
      <c r="B12185">
        <v>20251003</v>
      </c>
      <c r="C12185">
        <v>490114</v>
      </c>
      <c r="D12185" t="s">
        <v>6190</v>
      </c>
      <c r="E12185" t="s">
        <v>1181</v>
      </c>
      <c r="F12185">
        <v>70</v>
      </c>
      <c r="G12185">
        <v>8918407</v>
      </c>
    </row>
    <row r="12186" spans="1:7">
      <c r="A12186" t="s">
        <v>131</v>
      </c>
      <c r="B12186">
        <v>20251003</v>
      </c>
      <c r="C12186">
        <v>490114</v>
      </c>
      <c r="D12186" t="s">
        <v>6190</v>
      </c>
      <c r="E12186" t="s">
        <v>1084</v>
      </c>
      <c r="F12186">
        <v>79</v>
      </c>
      <c r="G12186">
        <v>12600691</v>
      </c>
    </row>
    <row r="12187" spans="1:7">
      <c r="A12187" t="s">
        <v>131</v>
      </c>
      <c r="B12187">
        <v>20251003</v>
      </c>
      <c r="C12187">
        <v>490114</v>
      </c>
      <c r="D12187" t="s">
        <v>6190</v>
      </c>
      <c r="E12187" t="s">
        <v>1035</v>
      </c>
      <c r="F12187">
        <v>814</v>
      </c>
      <c r="G12187">
        <v>11061707</v>
      </c>
    </row>
    <row r="12188" spans="1:7">
      <c r="A12188" t="s">
        <v>131</v>
      </c>
      <c r="B12188">
        <v>20251003</v>
      </c>
      <c r="C12188">
        <v>490114</v>
      </c>
      <c r="D12188" t="s">
        <v>6190</v>
      </c>
      <c r="E12188" t="s">
        <v>1066</v>
      </c>
      <c r="F12188">
        <v>136</v>
      </c>
      <c r="G12188">
        <v>10645436</v>
      </c>
    </row>
    <row r="12189" spans="1:7">
      <c r="A12189" t="s">
        <v>131</v>
      </c>
      <c r="B12189">
        <v>20251003</v>
      </c>
      <c r="C12189">
        <v>490114</v>
      </c>
      <c r="D12189" t="s">
        <v>6190</v>
      </c>
      <c r="E12189" t="s">
        <v>1064</v>
      </c>
      <c r="F12189">
        <v>0</v>
      </c>
      <c r="G12189">
        <v>-771297</v>
      </c>
    </row>
    <row r="12190" spans="1:7">
      <c r="A12190" t="s">
        <v>131</v>
      </c>
      <c r="B12190">
        <v>20251003</v>
      </c>
      <c r="C12190">
        <v>490114</v>
      </c>
      <c r="D12190" t="s">
        <v>6190</v>
      </c>
      <c r="E12190" t="s">
        <v>1092</v>
      </c>
      <c r="F12190">
        <v>0</v>
      </c>
      <c r="G12190">
        <v>-17321971</v>
      </c>
    </row>
    <row r="12191" spans="1:7">
      <c r="A12191" t="s">
        <v>131</v>
      </c>
      <c r="B12191">
        <v>20251003</v>
      </c>
      <c r="C12191">
        <v>490114</v>
      </c>
      <c r="D12191" t="s">
        <v>6190</v>
      </c>
      <c r="E12191" t="s">
        <v>9048</v>
      </c>
      <c r="F12191">
        <v>56</v>
      </c>
      <c r="G12191">
        <v>2190088</v>
      </c>
    </row>
    <row r="12192" spans="1:7">
      <c r="A12192" t="s">
        <v>131</v>
      </c>
      <c r="B12192">
        <v>20251003</v>
      </c>
      <c r="C12192">
        <v>490114</v>
      </c>
      <c r="D12192" t="s">
        <v>6190</v>
      </c>
      <c r="E12192" t="s">
        <v>8342</v>
      </c>
      <c r="F12192">
        <v>136</v>
      </c>
      <c r="G12192">
        <v>49657953</v>
      </c>
    </row>
    <row r="12193" spans="1:7">
      <c r="A12193" t="s">
        <v>131</v>
      </c>
      <c r="B12193">
        <v>20251003</v>
      </c>
      <c r="C12193">
        <v>490114</v>
      </c>
      <c r="D12193" t="s">
        <v>6190</v>
      </c>
      <c r="E12193" t="s">
        <v>1124</v>
      </c>
      <c r="F12193">
        <v>18</v>
      </c>
      <c r="G12193">
        <v>-141887</v>
      </c>
    </row>
    <row r="12194" spans="1:7">
      <c r="A12194" t="s">
        <v>131</v>
      </c>
      <c r="B12194">
        <v>20251003</v>
      </c>
      <c r="C12194">
        <v>490114</v>
      </c>
      <c r="D12194" t="s">
        <v>6190</v>
      </c>
      <c r="E12194" t="s">
        <v>1186</v>
      </c>
      <c r="F12194">
        <v>220</v>
      </c>
      <c r="G12194">
        <v>24357436</v>
      </c>
    </row>
    <row r="12195" spans="1:7">
      <c r="A12195" t="s">
        <v>131</v>
      </c>
      <c r="B12195">
        <v>20251003</v>
      </c>
      <c r="C12195">
        <v>490114</v>
      </c>
      <c r="D12195" t="s">
        <v>6190</v>
      </c>
      <c r="E12195" t="s">
        <v>1582</v>
      </c>
      <c r="F12195">
        <v>220</v>
      </c>
      <c r="G12195">
        <v>-410255</v>
      </c>
    </row>
    <row r="12196" spans="1:7">
      <c r="A12196" t="s">
        <v>131</v>
      </c>
      <c r="B12196">
        <v>20251003</v>
      </c>
      <c r="C12196">
        <v>490114</v>
      </c>
      <c r="D12196" t="s">
        <v>6190</v>
      </c>
      <c r="E12196" t="s">
        <v>8333</v>
      </c>
      <c r="F12196">
        <v>0</v>
      </c>
      <c r="G12196">
        <v>-2081</v>
      </c>
    </row>
    <row r="12197" spans="1:7">
      <c r="A12197" t="s">
        <v>131</v>
      </c>
      <c r="B12197">
        <v>20251003</v>
      </c>
      <c r="C12197">
        <v>490114</v>
      </c>
      <c r="D12197" t="s">
        <v>6190</v>
      </c>
      <c r="E12197" t="s">
        <v>1583</v>
      </c>
      <c r="F12197">
        <v>4</v>
      </c>
      <c r="G12197">
        <v>-217782</v>
      </c>
    </row>
    <row r="12198" spans="1:7">
      <c r="A12198" t="s">
        <v>131</v>
      </c>
      <c r="B12198">
        <v>20251003</v>
      </c>
      <c r="C12198">
        <v>490114</v>
      </c>
      <c r="D12198" t="s">
        <v>6190</v>
      </c>
      <c r="E12198" t="s">
        <v>1207</v>
      </c>
      <c r="F12198">
        <v>0</v>
      </c>
      <c r="G12198">
        <v>-8274</v>
      </c>
    </row>
    <row r="12199" spans="1:7">
      <c r="A12199" t="s">
        <v>131</v>
      </c>
      <c r="B12199">
        <v>20251003</v>
      </c>
      <c r="C12199">
        <v>490114</v>
      </c>
      <c r="D12199" t="s">
        <v>6190</v>
      </c>
      <c r="E12199" t="s">
        <v>8358</v>
      </c>
      <c r="F12199">
        <v>0</v>
      </c>
      <c r="G12199">
        <v>-17692647</v>
      </c>
    </row>
    <row r="12200" spans="1:7">
      <c r="A12200" t="s">
        <v>131</v>
      </c>
      <c r="B12200">
        <v>20251004</v>
      </c>
      <c r="C12200">
        <v>490114</v>
      </c>
      <c r="D12200" t="s">
        <v>6190</v>
      </c>
      <c r="E12200" t="s">
        <v>1184</v>
      </c>
      <c r="F12200">
        <v>0</v>
      </c>
      <c r="G12200">
        <v>-339153</v>
      </c>
    </row>
    <row r="12201" spans="1:7">
      <c r="A12201" t="s">
        <v>131</v>
      </c>
      <c r="B12201">
        <v>20251004</v>
      </c>
      <c r="C12201">
        <v>490114</v>
      </c>
      <c r="D12201" t="s">
        <v>6190</v>
      </c>
      <c r="E12201" t="s">
        <v>1581</v>
      </c>
      <c r="F12201">
        <v>103</v>
      </c>
      <c r="G12201">
        <v>-22065757</v>
      </c>
    </row>
    <row r="12202" spans="1:7">
      <c r="A12202" t="s">
        <v>131</v>
      </c>
      <c r="B12202">
        <v>20251004</v>
      </c>
      <c r="C12202">
        <v>490114</v>
      </c>
      <c r="D12202" t="s">
        <v>6190</v>
      </c>
      <c r="E12202" t="s">
        <v>1085</v>
      </c>
      <c r="F12202">
        <v>0</v>
      </c>
      <c r="G12202">
        <v>-2340216</v>
      </c>
    </row>
    <row r="12203" spans="1:7">
      <c r="A12203" t="s">
        <v>131</v>
      </c>
      <c r="B12203">
        <v>20251004</v>
      </c>
      <c r="C12203">
        <v>490114</v>
      </c>
      <c r="D12203" t="s">
        <v>6190</v>
      </c>
      <c r="E12203" t="s">
        <v>1194</v>
      </c>
      <c r="F12203">
        <v>0</v>
      </c>
      <c r="G12203">
        <v>-57962161</v>
      </c>
    </row>
    <row r="12204" spans="1:7">
      <c r="A12204" t="s">
        <v>131</v>
      </c>
      <c r="B12204">
        <v>20251004</v>
      </c>
      <c r="C12204">
        <v>490114</v>
      </c>
      <c r="D12204" t="s">
        <v>6190</v>
      </c>
      <c r="E12204" t="s">
        <v>1181</v>
      </c>
      <c r="F12204">
        <v>70</v>
      </c>
      <c r="G12204">
        <v>8918477</v>
      </c>
    </row>
    <row r="12205" spans="1:7">
      <c r="A12205" t="s">
        <v>131</v>
      </c>
      <c r="B12205">
        <v>20251004</v>
      </c>
      <c r="C12205">
        <v>490114</v>
      </c>
      <c r="D12205" t="s">
        <v>6190</v>
      </c>
      <c r="E12205" t="s">
        <v>1084</v>
      </c>
      <c r="F12205">
        <v>79</v>
      </c>
      <c r="G12205">
        <v>12600770</v>
      </c>
    </row>
    <row r="12206" spans="1:7">
      <c r="A12206" t="s">
        <v>131</v>
      </c>
      <c r="B12206">
        <v>20251004</v>
      </c>
      <c r="C12206">
        <v>490114</v>
      </c>
      <c r="D12206" t="s">
        <v>6190</v>
      </c>
      <c r="E12206" t="s">
        <v>1035</v>
      </c>
      <c r="F12206">
        <v>814</v>
      </c>
      <c r="G12206">
        <v>11062521</v>
      </c>
    </row>
    <row r="12207" spans="1:7">
      <c r="A12207" t="s">
        <v>131</v>
      </c>
      <c r="B12207">
        <v>20251004</v>
      </c>
      <c r="C12207">
        <v>490114</v>
      </c>
      <c r="D12207" t="s">
        <v>6190</v>
      </c>
      <c r="E12207" t="s">
        <v>1066</v>
      </c>
      <c r="F12207">
        <v>136</v>
      </c>
      <c r="G12207">
        <v>10645572</v>
      </c>
    </row>
    <row r="12208" spans="1:7">
      <c r="A12208" t="s">
        <v>131</v>
      </c>
      <c r="B12208">
        <v>20251004</v>
      </c>
      <c r="C12208">
        <v>490114</v>
      </c>
      <c r="D12208" t="s">
        <v>6190</v>
      </c>
      <c r="E12208" t="s">
        <v>1064</v>
      </c>
      <c r="F12208">
        <v>0</v>
      </c>
      <c r="G12208">
        <v>-771297</v>
      </c>
    </row>
    <row r="12209" spans="1:7">
      <c r="A12209" t="s">
        <v>131</v>
      </c>
      <c r="B12209">
        <v>20251004</v>
      </c>
      <c r="C12209">
        <v>490114</v>
      </c>
      <c r="D12209" t="s">
        <v>6190</v>
      </c>
      <c r="E12209" t="s">
        <v>1092</v>
      </c>
      <c r="F12209">
        <v>0</v>
      </c>
      <c r="G12209">
        <v>-17321971</v>
      </c>
    </row>
    <row r="12210" spans="1:7">
      <c r="A12210" t="s">
        <v>131</v>
      </c>
      <c r="B12210">
        <v>20251004</v>
      </c>
      <c r="C12210">
        <v>490114</v>
      </c>
      <c r="D12210" t="s">
        <v>6190</v>
      </c>
      <c r="E12210" t="s">
        <v>9048</v>
      </c>
      <c r="F12210">
        <v>56</v>
      </c>
      <c r="G12210">
        <v>2190144</v>
      </c>
    </row>
    <row r="12211" spans="1:7">
      <c r="A12211" t="s">
        <v>131</v>
      </c>
      <c r="B12211">
        <v>20251004</v>
      </c>
      <c r="C12211">
        <v>490114</v>
      </c>
      <c r="D12211" t="s">
        <v>6190</v>
      </c>
      <c r="E12211" t="s">
        <v>8342</v>
      </c>
      <c r="F12211">
        <v>136</v>
      </c>
      <c r="G12211">
        <v>49658089</v>
      </c>
    </row>
    <row r="12212" spans="1:7">
      <c r="A12212" t="s">
        <v>131</v>
      </c>
      <c r="B12212">
        <v>20251004</v>
      </c>
      <c r="C12212">
        <v>490114</v>
      </c>
      <c r="D12212" t="s">
        <v>6190</v>
      </c>
      <c r="E12212" t="s">
        <v>1124</v>
      </c>
      <c r="F12212">
        <v>18</v>
      </c>
      <c r="G12212">
        <v>-141869</v>
      </c>
    </row>
    <row r="12213" spans="1:7">
      <c r="A12213" t="s">
        <v>131</v>
      </c>
      <c r="B12213">
        <v>20251004</v>
      </c>
      <c r="C12213">
        <v>490114</v>
      </c>
      <c r="D12213" t="s">
        <v>6190</v>
      </c>
      <c r="E12213" t="s">
        <v>1186</v>
      </c>
      <c r="F12213">
        <v>220</v>
      </c>
      <c r="G12213">
        <v>24357656</v>
      </c>
    </row>
    <row r="12214" spans="1:7">
      <c r="A12214" t="s">
        <v>131</v>
      </c>
      <c r="B12214">
        <v>20251004</v>
      </c>
      <c r="C12214">
        <v>490114</v>
      </c>
      <c r="D12214" t="s">
        <v>6190</v>
      </c>
      <c r="E12214" t="s">
        <v>1582</v>
      </c>
      <c r="F12214">
        <v>220</v>
      </c>
      <c r="G12214">
        <v>-410035</v>
      </c>
    </row>
    <row r="12215" spans="1:7">
      <c r="A12215" t="s">
        <v>131</v>
      </c>
      <c r="B12215">
        <v>20251004</v>
      </c>
      <c r="C12215">
        <v>490114</v>
      </c>
      <c r="D12215" t="s">
        <v>6190</v>
      </c>
      <c r="E12215" t="s">
        <v>8333</v>
      </c>
      <c r="F12215">
        <v>0</v>
      </c>
      <c r="G12215">
        <v>-2081</v>
      </c>
    </row>
    <row r="12216" spans="1:7">
      <c r="A12216" t="s">
        <v>131</v>
      </c>
      <c r="B12216">
        <v>20251004</v>
      </c>
      <c r="C12216">
        <v>490114</v>
      </c>
      <c r="D12216" t="s">
        <v>6190</v>
      </c>
      <c r="E12216" t="s">
        <v>1583</v>
      </c>
      <c r="F12216">
        <v>4</v>
      </c>
      <c r="G12216">
        <v>-217778</v>
      </c>
    </row>
    <row r="12217" spans="1:7">
      <c r="A12217" t="s">
        <v>131</v>
      </c>
      <c r="B12217">
        <v>20251004</v>
      </c>
      <c r="C12217">
        <v>490114</v>
      </c>
      <c r="D12217" t="s">
        <v>6190</v>
      </c>
      <c r="E12217" t="s">
        <v>1207</v>
      </c>
      <c r="F12217">
        <v>0</v>
      </c>
      <c r="G12217">
        <v>-8274</v>
      </c>
    </row>
    <row r="12218" spans="1:7">
      <c r="A12218" t="s">
        <v>131</v>
      </c>
      <c r="B12218">
        <v>20251004</v>
      </c>
      <c r="C12218">
        <v>490114</v>
      </c>
      <c r="D12218" t="s">
        <v>6190</v>
      </c>
      <c r="E12218" t="s">
        <v>8358</v>
      </c>
      <c r="F12218">
        <v>0</v>
      </c>
      <c r="G12218">
        <v>-17692647</v>
      </c>
    </row>
    <row r="12219" spans="1:7">
      <c r="A12219" t="s">
        <v>131</v>
      </c>
      <c r="B12219">
        <v>20251005</v>
      </c>
      <c r="C12219">
        <v>490114</v>
      </c>
      <c r="D12219" t="s">
        <v>6190</v>
      </c>
      <c r="E12219" t="s">
        <v>1184</v>
      </c>
      <c r="F12219">
        <v>0</v>
      </c>
      <c r="G12219">
        <v>-339153</v>
      </c>
    </row>
    <row r="12220" spans="1:7">
      <c r="A12220" t="s">
        <v>131</v>
      </c>
      <c r="B12220">
        <v>20251005</v>
      </c>
      <c r="C12220">
        <v>490114</v>
      </c>
      <c r="D12220" t="s">
        <v>6190</v>
      </c>
      <c r="E12220" t="s">
        <v>1581</v>
      </c>
      <c r="F12220">
        <v>103</v>
      </c>
      <c r="G12220">
        <v>-22065654</v>
      </c>
    </row>
    <row r="12221" spans="1:7">
      <c r="A12221" t="s">
        <v>131</v>
      </c>
      <c r="B12221">
        <v>20251005</v>
      </c>
      <c r="C12221">
        <v>490114</v>
      </c>
      <c r="D12221" t="s">
        <v>6190</v>
      </c>
      <c r="E12221" t="s">
        <v>1085</v>
      </c>
      <c r="F12221">
        <v>0</v>
      </c>
      <c r="G12221">
        <v>-2340216</v>
      </c>
    </row>
    <row r="12222" spans="1:7">
      <c r="A12222" t="s">
        <v>131</v>
      </c>
      <c r="B12222">
        <v>20251005</v>
      </c>
      <c r="C12222">
        <v>490114</v>
      </c>
      <c r="D12222" t="s">
        <v>6190</v>
      </c>
      <c r="E12222" t="s">
        <v>1194</v>
      </c>
      <c r="F12222">
        <v>0</v>
      </c>
      <c r="G12222">
        <v>-57962161</v>
      </c>
    </row>
    <row r="12223" spans="1:7">
      <c r="A12223" t="s">
        <v>131</v>
      </c>
      <c r="B12223">
        <v>20251005</v>
      </c>
      <c r="C12223">
        <v>490114</v>
      </c>
      <c r="D12223" t="s">
        <v>6190</v>
      </c>
      <c r="E12223" t="s">
        <v>1181</v>
      </c>
      <c r="F12223">
        <v>70</v>
      </c>
      <c r="G12223">
        <v>8918547</v>
      </c>
    </row>
    <row r="12224" spans="1:7">
      <c r="A12224" t="s">
        <v>131</v>
      </c>
      <c r="B12224">
        <v>20251005</v>
      </c>
      <c r="C12224">
        <v>490114</v>
      </c>
      <c r="D12224" t="s">
        <v>6190</v>
      </c>
      <c r="E12224" t="s">
        <v>1084</v>
      </c>
      <c r="F12224">
        <v>79</v>
      </c>
      <c r="G12224">
        <v>12600849</v>
      </c>
    </row>
    <row r="12225" spans="1:7">
      <c r="A12225" t="s">
        <v>131</v>
      </c>
      <c r="B12225">
        <v>20251005</v>
      </c>
      <c r="C12225">
        <v>490114</v>
      </c>
      <c r="D12225" t="s">
        <v>6190</v>
      </c>
      <c r="E12225" t="s">
        <v>1035</v>
      </c>
      <c r="F12225">
        <v>814</v>
      </c>
      <c r="G12225">
        <v>11063335</v>
      </c>
    </row>
    <row r="12226" spans="1:7">
      <c r="A12226" t="s">
        <v>131</v>
      </c>
      <c r="B12226">
        <v>20251005</v>
      </c>
      <c r="C12226">
        <v>490114</v>
      </c>
      <c r="D12226" t="s">
        <v>6190</v>
      </c>
      <c r="E12226" t="s">
        <v>1066</v>
      </c>
      <c r="F12226">
        <v>136</v>
      </c>
      <c r="G12226">
        <v>10645708</v>
      </c>
    </row>
    <row r="12227" spans="1:7">
      <c r="A12227" t="s">
        <v>131</v>
      </c>
      <c r="B12227">
        <v>20251005</v>
      </c>
      <c r="C12227">
        <v>490114</v>
      </c>
      <c r="D12227" t="s">
        <v>6190</v>
      </c>
      <c r="E12227" t="s">
        <v>1064</v>
      </c>
      <c r="F12227">
        <v>0</v>
      </c>
      <c r="G12227">
        <v>-771297</v>
      </c>
    </row>
    <row r="12228" spans="1:7">
      <c r="A12228" t="s">
        <v>131</v>
      </c>
      <c r="B12228">
        <v>20251005</v>
      </c>
      <c r="C12228">
        <v>490114</v>
      </c>
      <c r="D12228" t="s">
        <v>6190</v>
      </c>
      <c r="E12228" t="s">
        <v>1092</v>
      </c>
      <c r="F12228">
        <v>0</v>
      </c>
      <c r="G12228">
        <v>-17321971</v>
      </c>
    </row>
    <row r="12229" spans="1:7">
      <c r="A12229" t="s">
        <v>131</v>
      </c>
      <c r="B12229">
        <v>20251005</v>
      </c>
      <c r="C12229">
        <v>490114</v>
      </c>
      <c r="D12229" t="s">
        <v>6190</v>
      </c>
      <c r="E12229" t="s">
        <v>9048</v>
      </c>
      <c r="F12229">
        <v>56</v>
      </c>
      <c r="G12229">
        <v>2190200</v>
      </c>
    </row>
    <row r="12230" spans="1:7">
      <c r="A12230" t="s">
        <v>131</v>
      </c>
      <c r="B12230">
        <v>20251005</v>
      </c>
      <c r="C12230">
        <v>490114</v>
      </c>
      <c r="D12230" t="s">
        <v>6190</v>
      </c>
      <c r="E12230" t="s">
        <v>8342</v>
      </c>
      <c r="F12230">
        <v>136</v>
      </c>
      <c r="G12230">
        <v>49658225</v>
      </c>
    </row>
    <row r="12231" spans="1:7">
      <c r="A12231" t="s">
        <v>131</v>
      </c>
      <c r="B12231">
        <v>20251005</v>
      </c>
      <c r="C12231">
        <v>490114</v>
      </c>
      <c r="D12231" t="s">
        <v>6190</v>
      </c>
      <c r="E12231" t="s">
        <v>1124</v>
      </c>
      <c r="F12231">
        <v>18</v>
      </c>
      <c r="G12231">
        <v>-141851</v>
      </c>
    </row>
    <row r="12232" spans="1:7">
      <c r="A12232" t="s">
        <v>131</v>
      </c>
      <c r="B12232">
        <v>20251005</v>
      </c>
      <c r="C12232">
        <v>490114</v>
      </c>
      <c r="D12232" t="s">
        <v>6190</v>
      </c>
      <c r="E12232" t="s">
        <v>1186</v>
      </c>
      <c r="F12232">
        <v>220</v>
      </c>
      <c r="G12232">
        <v>24357876</v>
      </c>
    </row>
    <row r="12233" spans="1:7">
      <c r="A12233" t="s">
        <v>131</v>
      </c>
      <c r="B12233">
        <v>20251005</v>
      </c>
      <c r="C12233">
        <v>490114</v>
      </c>
      <c r="D12233" t="s">
        <v>6190</v>
      </c>
      <c r="E12233" t="s">
        <v>1582</v>
      </c>
      <c r="F12233">
        <v>220</v>
      </c>
      <c r="G12233">
        <v>-409815</v>
      </c>
    </row>
    <row r="12234" spans="1:7">
      <c r="A12234" t="s">
        <v>131</v>
      </c>
      <c r="B12234">
        <v>20251005</v>
      </c>
      <c r="C12234">
        <v>490114</v>
      </c>
      <c r="D12234" t="s">
        <v>6190</v>
      </c>
      <c r="E12234" t="s">
        <v>8333</v>
      </c>
      <c r="F12234">
        <v>0</v>
      </c>
      <c r="G12234">
        <v>-2081</v>
      </c>
    </row>
    <row r="12235" spans="1:7">
      <c r="A12235" t="s">
        <v>131</v>
      </c>
      <c r="B12235">
        <v>20251005</v>
      </c>
      <c r="C12235">
        <v>490114</v>
      </c>
      <c r="D12235" t="s">
        <v>6190</v>
      </c>
      <c r="E12235" t="s">
        <v>1583</v>
      </c>
      <c r="F12235">
        <v>4</v>
      </c>
      <c r="G12235">
        <v>-217774</v>
      </c>
    </row>
    <row r="12236" spans="1:7">
      <c r="A12236" t="s">
        <v>131</v>
      </c>
      <c r="B12236">
        <v>20251005</v>
      </c>
      <c r="C12236">
        <v>490114</v>
      </c>
      <c r="D12236" t="s">
        <v>6190</v>
      </c>
      <c r="E12236" t="s">
        <v>1207</v>
      </c>
      <c r="F12236">
        <v>0</v>
      </c>
      <c r="G12236">
        <v>-8274</v>
      </c>
    </row>
    <row r="12237" spans="1:7">
      <c r="A12237" t="s">
        <v>131</v>
      </c>
      <c r="B12237">
        <v>20251005</v>
      </c>
      <c r="C12237">
        <v>490114</v>
      </c>
      <c r="D12237" t="s">
        <v>6190</v>
      </c>
      <c r="E12237" t="s">
        <v>8358</v>
      </c>
      <c r="F12237">
        <v>0</v>
      </c>
      <c r="G12237">
        <v>-17692647</v>
      </c>
    </row>
    <row r="12238" spans="1:7">
      <c r="A12238" t="s">
        <v>131</v>
      </c>
      <c r="B12238">
        <v>20251006</v>
      </c>
      <c r="C12238">
        <v>490114</v>
      </c>
      <c r="D12238" t="s">
        <v>6190</v>
      </c>
      <c r="E12238" t="s">
        <v>1184</v>
      </c>
      <c r="F12238">
        <v>0</v>
      </c>
      <c r="G12238">
        <v>-339153</v>
      </c>
    </row>
    <row r="12239" spans="1:7">
      <c r="A12239" t="s">
        <v>131</v>
      </c>
      <c r="B12239">
        <v>20251006</v>
      </c>
      <c r="C12239">
        <v>490114</v>
      </c>
      <c r="D12239" t="s">
        <v>6190</v>
      </c>
      <c r="E12239" t="s">
        <v>1581</v>
      </c>
      <c r="F12239">
        <v>103</v>
      </c>
      <c r="G12239">
        <v>-22065551</v>
      </c>
    </row>
    <row r="12240" spans="1:7">
      <c r="A12240" t="s">
        <v>131</v>
      </c>
      <c r="B12240">
        <v>20251006</v>
      </c>
      <c r="C12240">
        <v>490114</v>
      </c>
      <c r="D12240" t="s">
        <v>6190</v>
      </c>
      <c r="E12240" t="s">
        <v>1085</v>
      </c>
      <c r="F12240">
        <v>0</v>
      </c>
      <c r="G12240">
        <v>-2340216</v>
      </c>
    </row>
    <row r="12241" spans="1:7">
      <c r="A12241" t="s">
        <v>131</v>
      </c>
      <c r="B12241">
        <v>20251006</v>
      </c>
      <c r="C12241">
        <v>490114</v>
      </c>
      <c r="D12241" t="s">
        <v>6190</v>
      </c>
      <c r="E12241" t="s">
        <v>1194</v>
      </c>
      <c r="F12241">
        <v>0</v>
      </c>
      <c r="G12241">
        <v>-57962161</v>
      </c>
    </row>
    <row r="12242" spans="1:7">
      <c r="A12242" t="s">
        <v>131</v>
      </c>
      <c r="B12242">
        <v>20251006</v>
      </c>
      <c r="C12242">
        <v>490114</v>
      </c>
      <c r="D12242" t="s">
        <v>6190</v>
      </c>
      <c r="E12242" t="s">
        <v>1181</v>
      </c>
      <c r="F12242">
        <v>70</v>
      </c>
      <c r="G12242">
        <v>8918617</v>
      </c>
    </row>
    <row r="12243" spans="1:7">
      <c r="A12243" t="s">
        <v>131</v>
      </c>
      <c r="B12243">
        <v>20251006</v>
      </c>
      <c r="C12243">
        <v>490114</v>
      </c>
      <c r="D12243" t="s">
        <v>6190</v>
      </c>
      <c r="E12243" t="s">
        <v>1084</v>
      </c>
      <c r="F12243">
        <v>79</v>
      </c>
      <c r="G12243">
        <v>12600928</v>
      </c>
    </row>
    <row r="12244" spans="1:7">
      <c r="A12244" t="s">
        <v>131</v>
      </c>
      <c r="B12244">
        <v>20251006</v>
      </c>
      <c r="C12244">
        <v>490114</v>
      </c>
      <c r="D12244" t="s">
        <v>6190</v>
      </c>
      <c r="E12244" t="s">
        <v>1035</v>
      </c>
      <c r="F12244">
        <v>814</v>
      </c>
      <c r="G12244">
        <v>11064149</v>
      </c>
    </row>
    <row r="12245" spans="1:7">
      <c r="A12245" t="s">
        <v>131</v>
      </c>
      <c r="B12245">
        <v>20251006</v>
      </c>
      <c r="C12245">
        <v>490114</v>
      </c>
      <c r="D12245" t="s">
        <v>6190</v>
      </c>
      <c r="E12245" t="s">
        <v>1066</v>
      </c>
      <c r="F12245">
        <v>136</v>
      </c>
      <c r="G12245">
        <v>10645844</v>
      </c>
    </row>
    <row r="12246" spans="1:7">
      <c r="A12246" t="s">
        <v>131</v>
      </c>
      <c r="B12246">
        <v>20251006</v>
      </c>
      <c r="C12246">
        <v>490114</v>
      </c>
      <c r="D12246" t="s">
        <v>6190</v>
      </c>
      <c r="E12246" t="s">
        <v>1064</v>
      </c>
      <c r="F12246">
        <v>0</v>
      </c>
      <c r="G12246">
        <v>-771297</v>
      </c>
    </row>
    <row r="12247" spans="1:7">
      <c r="A12247" t="s">
        <v>131</v>
      </c>
      <c r="B12247">
        <v>20251006</v>
      </c>
      <c r="C12247">
        <v>490114</v>
      </c>
      <c r="D12247" t="s">
        <v>6190</v>
      </c>
      <c r="E12247" t="s">
        <v>1092</v>
      </c>
      <c r="F12247">
        <v>0</v>
      </c>
      <c r="G12247">
        <v>-17321971</v>
      </c>
    </row>
    <row r="12248" spans="1:7">
      <c r="A12248" t="s">
        <v>131</v>
      </c>
      <c r="B12248">
        <v>20251006</v>
      </c>
      <c r="C12248">
        <v>490114</v>
      </c>
      <c r="D12248" t="s">
        <v>6190</v>
      </c>
      <c r="E12248" t="s">
        <v>9048</v>
      </c>
      <c r="F12248">
        <v>56</v>
      </c>
      <c r="G12248">
        <v>2190256</v>
      </c>
    </row>
    <row r="12249" spans="1:7">
      <c r="A12249" t="s">
        <v>131</v>
      </c>
      <c r="B12249">
        <v>20251006</v>
      </c>
      <c r="C12249">
        <v>490114</v>
      </c>
      <c r="D12249" t="s">
        <v>6190</v>
      </c>
      <c r="E12249" t="s">
        <v>8342</v>
      </c>
      <c r="F12249">
        <v>136</v>
      </c>
      <c r="G12249">
        <v>49658361</v>
      </c>
    </row>
    <row r="12250" spans="1:7">
      <c r="A12250" t="s">
        <v>131</v>
      </c>
      <c r="B12250">
        <v>20251006</v>
      </c>
      <c r="C12250">
        <v>490114</v>
      </c>
      <c r="D12250" t="s">
        <v>6190</v>
      </c>
      <c r="E12250" t="s">
        <v>1124</v>
      </c>
      <c r="F12250">
        <v>18</v>
      </c>
      <c r="G12250">
        <v>-141833</v>
      </c>
    </row>
    <row r="12251" spans="1:7">
      <c r="A12251" t="s">
        <v>131</v>
      </c>
      <c r="B12251">
        <v>20251006</v>
      </c>
      <c r="C12251">
        <v>490114</v>
      </c>
      <c r="D12251" t="s">
        <v>6190</v>
      </c>
      <c r="E12251" t="s">
        <v>1186</v>
      </c>
      <c r="F12251">
        <v>220</v>
      </c>
      <c r="G12251">
        <v>24358096</v>
      </c>
    </row>
    <row r="12252" spans="1:7">
      <c r="A12252" t="s">
        <v>131</v>
      </c>
      <c r="B12252">
        <v>20251006</v>
      </c>
      <c r="C12252">
        <v>490114</v>
      </c>
      <c r="D12252" t="s">
        <v>6190</v>
      </c>
      <c r="E12252" t="s">
        <v>1582</v>
      </c>
      <c r="F12252">
        <v>220</v>
      </c>
      <c r="G12252">
        <v>-409595</v>
      </c>
    </row>
    <row r="12253" spans="1:7">
      <c r="A12253" t="s">
        <v>131</v>
      </c>
      <c r="B12253">
        <v>20251006</v>
      </c>
      <c r="C12253">
        <v>490114</v>
      </c>
      <c r="D12253" t="s">
        <v>6190</v>
      </c>
      <c r="E12253" t="s">
        <v>8333</v>
      </c>
      <c r="F12253">
        <v>0</v>
      </c>
      <c r="G12253">
        <v>-2081</v>
      </c>
    </row>
    <row r="12254" spans="1:7">
      <c r="A12254" t="s">
        <v>131</v>
      </c>
      <c r="B12254">
        <v>20251006</v>
      </c>
      <c r="C12254">
        <v>490114</v>
      </c>
      <c r="D12254" t="s">
        <v>6190</v>
      </c>
      <c r="E12254" t="s">
        <v>1583</v>
      </c>
      <c r="F12254">
        <v>4</v>
      </c>
      <c r="G12254">
        <v>-217770</v>
      </c>
    </row>
    <row r="12255" spans="1:7">
      <c r="A12255" t="s">
        <v>131</v>
      </c>
      <c r="B12255">
        <v>20251006</v>
      </c>
      <c r="C12255">
        <v>490114</v>
      </c>
      <c r="D12255" t="s">
        <v>6190</v>
      </c>
      <c r="E12255" t="s">
        <v>1207</v>
      </c>
      <c r="F12255">
        <v>0</v>
      </c>
      <c r="G12255">
        <v>-8274</v>
      </c>
    </row>
    <row r="12256" spans="1:7">
      <c r="A12256" t="s">
        <v>131</v>
      </c>
      <c r="B12256">
        <v>20251006</v>
      </c>
      <c r="C12256">
        <v>490114</v>
      </c>
      <c r="D12256" t="s">
        <v>6190</v>
      </c>
      <c r="E12256" t="s">
        <v>8358</v>
      </c>
      <c r="F12256">
        <v>0</v>
      </c>
      <c r="G12256">
        <v>-17692647</v>
      </c>
    </row>
    <row r="12257" spans="1:7">
      <c r="A12257" t="s">
        <v>131</v>
      </c>
      <c r="B12257">
        <v>20251007</v>
      </c>
      <c r="C12257">
        <v>490114</v>
      </c>
      <c r="D12257" t="s">
        <v>6190</v>
      </c>
      <c r="E12257" t="s">
        <v>1184</v>
      </c>
      <c r="F12257">
        <v>0</v>
      </c>
      <c r="G12257">
        <v>-339153</v>
      </c>
    </row>
    <row r="12258" spans="1:7">
      <c r="A12258" t="s">
        <v>131</v>
      </c>
      <c r="B12258">
        <v>20251007</v>
      </c>
      <c r="C12258">
        <v>490114</v>
      </c>
      <c r="D12258" t="s">
        <v>6190</v>
      </c>
      <c r="E12258" t="s">
        <v>1581</v>
      </c>
      <c r="F12258">
        <v>103</v>
      </c>
      <c r="G12258">
        <v>-22065448</v>
      </c>
    </row>
    <row r="12259" spans="1:7">
      <c r="A12259" t="s">
        <v>131</v>
      </c>
      <c r="B12259">
        <v>20251007</v>
      </c>
      <c r="C12259">
        <v>490114</v>
      </c>
      <c r="D12259" t="s">
        <v>6190</v>
      </c>
      <c r="E12259" t="s">
        <v>1085</v>
      </c>
      <c r="F12259">
        <v>0</v>
      </c>
      <c r="G12259">
        <v>-2340216</v>
      </c>
    </row>
    <row r="12260" spans="1:7">
      <c r="A12260" t="s">
        <v>131</v>
      </c>
      <c r="B12260">
        <v>20251007</v>
      </c>
      <c r="C12260">
        <v>490114</v>
      </c>
      <c r="D12260" t="s">
        <v>6190</v>
      </c>
      <c r="E12260" t="s">
        <v>1194</v>
      </c>
      <c r="F12260">
        <v>0</v>
      </c>
      <c r="G12260">
        <v>-57962161</v>
      </c>
    </row>
    <row r="12261" spans="1:7">
      <c r="A12261" t="s">
        <v>131</v>
      </c>
      <c r="B12261">
        <v>20251007</v>
      </c>
      <c r="C12261">
        <v>490114</v>
      </c>
      <c r="D12261" t="s">
        <v>6190</v>
      </c>
      <c r="E12261" t="s">
        <v>1181</v>
      </c>
      <c r="F12261">
        <v>70</v>
      </c>
      <c r="G12261">
        <v>8918687</v>
      </c>
    </row>
    <row r="12262" spans="1:7">
      <c r="A12262" t="s">
        <v>131</v>
      </c>
      <c r="B12262">
        <v>20251007</v>
      </c>
      <c r="C12262">
        <v>490114</v>
      </c>
      <c r="D12262" t="s">
        <v>6190</v>
      </c>
      <c r="E12262" t="s">
        <v>1084</v>
      </c>
      <c r="F12262">
        <v>79</v>
      </c>
      <c r="G12262">
        <v>12601007</v>
      </c>
    </row>
    <row r="12263" spans="1:7">
      <c r="A12263" t="s">
        <v>131</v>
      </c>
      <c r="B12263">
        <v>20251007</v>
      </c>
      <c r="C12263">
        <v>490114</v>
      </c>
      <c r="D12263" t="s">
        <v>6190</v>
      </c>
      <c r="E12263" t="s">
        <v>1035</v>
      </c>
      <c r="F12263">
        <v>814</v>
      </c>
      <c r="G12263">
        <v>11064963</v>
      </c>
    </row>
    <row r="12264" spans="1:7">
      <c r="A12264" t="s">
        <v>131</v>
      </c>
      <c r="B12264">
        <v>20251007</v>
      </c>
      <c r="C12264">
        <v>490114</v>
      </c>
      <c r="D12264" t="s">
        <v>6190</v>
      </c>
      <c r="E12264" t="s">
        <v>1066</v>
      </c>
      <c r="F12264">
        <v>136</v>
      </c>
      <c r="G12264">
        <v>10645980</v>
      </c>
    </row>
    <row r="12265" spans="1:7">
      <c r="A12265" t="s">
        <v>131</v>
      </c>
      <c r="B12265">
        <v>20251007</v>
      </c>
      <c r="C12265">
        <v>490114</v>
      </c>
      <c r="D12265" t="s">
        <v>6190</v>
      </c>
      <c r="E12265" t="s">
        <v>1064</v>
      </c>
      <c r="F12265">
        <v>0</v>
      </c>
      <c r="G12265">
        <v>-771297</v>
      </c>
    </row>
    <row r="12266" spans="1:7">
      <c r="A12266" t="s">
        <v>131</v>
      </c>
      <c r="B12266">
        <v>20251007</v>
      </c>
      <c r="C12266">
        <v>490114</v>
      </c>
      <c r="D12266" t="s">
        <v>6190</v>
      </c>
      <c r="E12266" t="s">
        <v>1092</v>
      </c>
      <c r="F12266">
        <v>0</v>
      </c>
      <c r="G12266">
        <v>-17321971</v>
      </c>
    </row>
    <row r="12267" spans="1:7">
      <c r="A12267" t="s">
        <v>131</v>
      </c>
      <c r="B12267">
        <v>20251007</v>
      </c>
      <c r="C12267">
        <v>490114</v>
      </c>
      <c r="D12267" t="s">
        <v>6190</v>
      </c>
      <c r="E12267" t="s">
        <v>9048</v>
      </c>
      <c r="F12267">
        <v>56</v>
      </c>
      <c r="G12267">
        <v>2190312</v>
      </c>
    </row>
    <row r="12268" spans="1:7">
      <c r="A12268" t="s">
        <v>131</v>
      </c>
      <c r="B12268">
        <v>20251007</v>
      </c>
      <c r="C12268">
        <v>490114</v>
      </c>
      <c r="D12268" t="s">
        <v>6190</v>
      </c>
      <c r="E12268" t="s">
        <v>8342</v>
      </c>
      <c r="F12268">
        <v>136</v>
      </c>
      <c r="G12268">
        <v>49658497</v>
      </c>
    </row>
    <row r="12269" spans="1:7">
      <c r="A12269" t="s">
        <v>131</v>
      </c>
      <c r="B12269">
        <v>20251007</v>
      </c>
      <c r="C12269">
        <v>490114</v>
      </c>
      <c r="D12269" t="s">
        <v>6190</v>
      </c>
      <c r="E12269" t="s">
        <v>1124</v>
      </c>
      <c r="F12269">
        <v>18</v>
      </c>
      <c r="G12269">
        <v>-141815</v>
      </c>
    </row>
    <row r="12270" spans="1:7">
      <c r="A12270" t="s">
        <v>131</v>
      </c>
      <c r="B12270">
        <v>20251007</v>
      </c>
      <c r="C12270">
        <v>490114</v>
      </c>
      <c r="D12270" t="s">
        <v>6190</v>
      </c>
      <c r="E12270" t="s">
        <v>1186</v>
      </c>
      <c r="F12270">
        <v>220</v>
      </c>
      <c r="G12270">
        <v>24358316</v>
      </c>
    </row>
    <row r="12271" spans="1:7">
      <c r="A12271" t="s">
        <v>131</v>
      </c>
      <c r="B12271">
        <v>20251007</v>
      </c>
      <c r="C12271">
        <v>490114</v>
      </c>
      <c r="D12271" t="s">
        <v>6190</v>
      </c>
      <c r="E12271" t="s">
        <v>1582</v>
      </c>
      <c r="F12271">
        <v>220</v>
      </c>
      <c r="G12271">
        <v>-409375</v>
      </c>
    </row>
    <row r="12272" spans="1:7">
      <c r="A12272" t="s">
        <v>131</v>
      </c>
      <c r="B12272">
        <v>20251007</v>
      </c>
      <c r="C12272">
        <v>490114</v>
      </c>
      <c r="D12272" t="s">
        <v>6190</v>
      </c>
      <c r="E12272" t="s">
        <v>8333</v>
      </c>
      <c r="F12272">
        <v>0</v>
      </c>
      <c r="G12272">
        <v>-2081</v>
      </c>
    </row>
    <row r="12273" spans="1:7">
      <c r="A12273" t="s">
        <v>131</v>
      </c>
      <c r="B12273">
        <v>20251007</v>
      </c>
      <c r="C12273">
        <v>490114</v>
      </c>
      <c r="D12273" t="s">
        <v>6190</v>
      </c>
      <c r="E12273" t="s">
        <v>1583</v>
      </c>
      <c r="F12273">
        <v>4</v>
      </c>
      <c r="G12273">
        <v>-217766</v>
      </c>
    </row>
    <row r="12274" spans="1:7">
      <c r="A12274" t="s">
        <v>131</v>
      </c>
      <c r="B12274">
        <v>20251007</v>
      </c>
      <c r="C12274">
        <v>490114</v>
      </c>
      <c r="D12274" t="s">
        <v>6190</v>
      </c>
      <c r="E12274" t="s">
        <v>1207</v>
      </c>
      <c r="F12274">
        <v>0</v>
      </c>
      <c r="G12274">
        <v>-8274</v>
      </c>
    </row>
    <row r="12275" spans="1:7">
      <c r="A12275" t="s">
        <v>131</v>
      </c>
      <c r="B12275">
        <v>20251007</v>
      </c>
      <c r="C12275">
        <v>490114</v>
      </c>
      <c r="D12275" t="s">
        <v>6190</v>
      </c>
      <c r="E12275" t="s">
        <v>8358</v>
      </c>
      <c r="F12275">
        <v>0</v>
      </c>
      <c r="G12275">
        <v>-17692647</v>
      </c>
    </row>
    <row r="12276" spans="1:7">
      <c r="A12276" t="s">
        <v>131</v>
      </c>
      <c r="B12276">
        <v>20251008</v>
      </c>
      <c r="C12276">
        <v>490114</v>
      </c>
      <c r="D12276" t="s">
        <v>6190</v>
      </c>
      <c r="E12276" t="s">
        <v>1184</v>
      </c>
      <c r="F12276">
        <v>0</v>
      </c>
      <c r="G12276">
        <v>-339153</v>
      </c>
    </row>
    <row r="12277" spans="1:7">
      <c r="A12277" t="s">
        <v>131</v>
      </c>
      <c r="B12277">
        <v>20251008</v>
      </c>
      <c r="C12277">
        <v>490114</v>
      </c>
      <c r="D12277" t="s">
        <v>6190</v>
      </c>
      <c r="E12277" t="s">
        <v>1581</v>
      </c>
      <c r="F12277">
        <v>103</v>
      </c>
      <c r="G12277">
        <v>-22065345</v>
      </c>
    </row>
    <row r="12278" spans="1:7">
      <c r="A12278" t="s">
        <v>131</v>
      </c>
      <c r="B12278">
        <v>20251008</v>
      </c>
      <c r="C12278">
        <v>490114</v>
      </c>
      <c r="D12278" t="s">
        <v>6190</v>
      </c>
      <c r="E12278" t="s">
        <v>1085</v>
      </c>
      <c r="F12278">
        <v>0</v>
      </c>
      <c r="G12278">
        <v>-2340216</v>
      </c>
    </row>
    <row r="12279" spans="1:7">
      <c r="A12279" t="s">
        <v>131</v>
      </c>
      <c r="B12279">
        <v>20251008</v>
      </c>
      <c r="C12279">
        <v>490114</v>
      </c>
      <c r="D12279" t="s">
        <v>6190</v>
      </c>
      <c r="E12279" t="s">
        <v>1194</v>
      </c>
      <c r="F12279">
        <v>0</v>
      </c>
      <c r="G12279">
        <v>-57962161</v>
      </c>
    </row>
    <row r="12280" spans="1:7">
      <c r="A12280" t="s">
        <v>131</v>
      </c>
      <c r="B12280">
        <v>20251008</v>
      </c>
      <c r="C12280">
        <v>490114</v>
      </c>
      <c r="D12280" t="s">
        <v>6190</v>
      </c>
      <c r="E12280" t="s">
        <v>1181</v>
      </c>
      <c r="F12280">
        <v>70</v>
      </c>
      <c r="G12280">
        <v>8918757</v>
      </c>
    </row>
    <row r="12281" spans="1:7">
      <c r="A12281" t="s">
        <v>131</v>
      </c>
      <c r="B12281">
        <v>20251008</v>
      </c>
      <c r="C12281">
        <v>490114</v>
      </c>
      <c r="D12281" t="s">
        <v>6190</v>
      </c>
      <c r="E12281" t="s">
        <v>1084</v>
      </c>
      <c r="F12281">
        <v>79</v>
      </c>
      <c r="G12281">
        <v>12601086</v>
      </c>
    </row>
    <row r="12282" spans="1:7">
      <c r="A12282" t="s">
        <v>131</v>
      </c>
      <c r="B12282">
        <v>20251008</v>
      </c>
      <c r="C12282">
        <v>490114</v>
      </c>
      <c r="D12282" t="s">
        <v>6190</v>
      </c>
      <c r="E12282" t="s">
        <v>1035</v>
      </c>
      <c r="F12282">
        <v>814</v>
      </c>
      <c r="G12282">
        <v>11065777</v>
      </c>
    </row>
    <row r="12283" spans="1:7">
      <c r="A12283" t="s">
        <v>131</v>
      </c>
      <c r="B12283">
        <v>20251008</v>
      </c>
      <c r="C12283">
        <v>490114</v>
      </c>
      <c r="D12283" t="s">
        <v>6190</v>
      </c>
      <c r="E12283" t="s">
        <v>1066</v>
      </c>
      <c r="F12283">
        <v>136</v>
      </c>
      <c r="G12283">
        <v>10646116</v>
      </c>
    </row>
    <row r="12284" spans="1:7">
      <c r="A12284" t="s">
        <v>131</v>
      </c>
      <c r="B12284">
        <v>20251008</v>
      </c>
      <c r="C12284">
        <v>490114</v>
      </c>
      <c r="D12284" t="s">
        <v>6190</v>
      </c>
      <c r="E12284" t="s">
        <v>1064</v>
      </c>
      <c r="F12284">
        <v>0</v>
      </c>
      <c r="G12284">
        <v>-771297</v>
      </c>
    </row>
    <row r="12285" spans="1:7">
      <c r="A12285" t="s">
        <v>131</v>
      </c>
      <c r="B12285">
        <v>20251008</v>
      </c>
      <c r="C12285">
        <v>490114</v>
      </c>
      <c r="D12285" t="s">
        <v>6190</v>
      </c>
      <c r="E12285" t="s">
        <v>1092</v>
      </c>
      <c r="F12285">
        <v>0</v>
      </c>
      <c r="G12285">
        <v>-17321971</v>
      </c>
    </row>
    <row r="12286" spans="1:7">
      <c r="A12286" t="s">
        <v>131</v>
      </c>
      <c r="B12286">
        <v>20251008</v>
      </c>
      <c r="C12286">
        <v>490114</v>
      </c>
      <c r="D12286" t="s">
        <v>6190</v>
      </c>
      <c r="E12286" t="s">
        <v>9048</v>
      </c>
      <c r="F12286">
        <v>56</v>
      </c>
      <c r="G12286">
        <v>2190368</v>
      </c>
    </row>
    <row r="12287" spans="1:7">
      <c r="A12287" t="s">
        <v>131</v>
      </c>
      <c r="B12287">
        <v>20251008</v>
      </c>
      <c r="C12287">
        <v>490114</v>
      </c>
      <c r="D12287" t="s">
        <v>6190</v>
      </c>
      <c r="E12287" t="s">
        <v>8342</v>
      </c>
      <c r="F12287">
        <v>136</v>
      </c>
      <c r="G12287">
        <v>49658633</v>
      </c>
    </row>
    <row r="12288" spans="1:7">
      <c r="A12288" t="s">
        <v>131</v>
      </c>
      <c r="B12288">
        <v>20251008</v>
      </c>
      <c r="C12288">
        <v>490114</v>
      </c>
      <c r="D12288" t="s">
        <v>6190</v>
      </c>
      <c r="E12288" t="s">
        <v>1124</v>
      </c>
      <c r="F12288">
        <v>18</v>
      </c>
      <c r="G12288">
        <v>-141797</v>
      </c>
    </row>
    <row r="12289" spans="1:7">
      <c r="A12289" t="s">
        <v>131</v>
      </c>
      <c r="B12289">
        <v>20251008</v>
      </c>
      <c r="C12289">
        <v>490114</v>
      </c>
      <c r="D12289" t="s">
        <v>6190</v>
      </c>
      <c r="E12289" t="s">
        <v>1186</v>
      </c>
      <c r="F12289">
        <v>220</v>
      </c>
      <c r="G12289">
        <v>24358536</v>
      </c>
    </row>
    <row r="12290" spans="1:7">
      <c r="A12290" t="s">
        <v>131</v>
      </c>
      <c r="B12290">
        <v>20251008</v>
      </c>
      <c r="C12290">
        <v>490114</v>
      </c>
      <c r="D12290" t="s">
        <v>6190</v>
      </c>
      <c r="E12290" t="s">
        <v>1582</v>
      </c>
      <c r="F12290">
        <v>220</v>
      </c>
      <c r="G12290">
        <v>-409155</v>
      </c>
    </row>
    <row r="12291" spans="1:7">
      <c r="A12291" t="s">
        <v>131</v>
      </c>
      <c r="B12291">
        <v>20251008</v>
      </c>
      <c r="C12291">
        <v>490114</v>
      </c>
      <c r="D12291" t="s">
        <v>6190</v>
      </c>
      <c r="E12291" t="s">
        <v>8333</v>
      </c>
      <c r="F12291">
        <v>0</v>
      </c>
      <c r="G12291">
        <v>-2081</v>
      </c>
    </row>
    <row r="12292" spans="1:7">
      <c r="A12292" t="s">
        <v>131</v>
      </c>
      <c r="B12292">
        <v>20251008</v>
      </c>
      <c r="C12292">
        <v>490114</v>
      </c>
      <c r="D12292" t="s">
        <v>6190</v>
      </c>
      <c r="E12292" t="s">
        <v>1583</v>
      </c>
      <c r="F12292">
        <v>4</v>
      </c>
      <c r="G12292">
        <v>-217762</v>
      </c>
    </row>
    <row r="12293" spans="1:7">
      <c r="A12293" t="s">
        <v>131</v>
      </c>
      <c r="B12293">
        <v>20251008</v>
      </c>
      <c r="C12293">
        <v>490114</v>
      </c>
      <c r="D12293" t="s">
        <v>6190</v>
      </c>
      <c r="E12293" t="s">
        <v>1207</v>
      </c>
      <c r="F12293">
        <v>0</v>
      </c>
      <c r="G12293">
        <v>-8274</v>
      </c>
    </row>
    <row r="12294" spans="1:7">
      <c r="A12294" t="s">
        <v>131</v>
      </c>
      <c r="B12294">
        <v>20251008</v>
      </c>
      <c r="C12294">
        <v>490114</v>
      </c>
      <c r="D12294" t="s">
        <v>6190</v>
      </c>
      <c r="E12294" t="s">
        <v>8358</v>
      </c>
      <c r="F12294">
        <v>0</v>
      </c>
      <c r="G12294">
        <v>-17692647</v>
      </c>
    </row>
    <row r="12295" spans="1:7">
      <c r="A12295" t="s">
        <v>131</v>
      </c>
      <c r="B12295">
        <v>20251009</v>
      </c>
      <c r="C12295">
        <v>490114</v>
      </c>
      <c r="D12295" t="s">
        <v>6190</v>
      </c>
      <c r="E12295" t="s">
        <v>1184</v>
      </c>
      <c r="F12295">
        <v>0</v>
      </c>
      <c r="G12295">
        <v>-339153</v>
      </c>
    </row>
    <row r="12296" spans="1:7">
      <c r="A12296" t="s">
        <v>131</v>
      </c>
      <c r="B12296">
        <v>20251009</v>
      </c>
      <c r="C12296">
        <v>490114</v>
      </c>
      <c r="D12296" t="s">
        <v>6190</v>
      </c>
      <c r="E12296" t="s">
        <v>1581</v>
      </c>
      <c r="F12296">
        <v>103</v>
      </c>
      <c r="G12296">
        <v>-22065242</v>
      </c>
    </row>
    <row r="12297" spans="1:7">
      <c r="A12297" t="s">
        <v>131</v>
      </c>
      <c r="B12297">
        <v>20251009</v>
      </c>
      <c r="C12297">
        <v>490114</v>
      </c>
      <c r="D12297" t="s">
        <v>6190</v>
      </c>
      <c r="E12297" t="s">
        <v>1085</v>
      </c>
      <c r="F12297">
        <v>0</v>
      </c>
      <c r="G12297">
        <v>-2340216</v>
      </c>
    </row>
    <row r="12298" spans="1:7">
      <c r="A12298" t="s">
        <v>131</v>
      </c>
      <c r="B12298">
        <v>20251009</v>
      </c>
      <c r="C12298">
        <v>490114</v>
      </c>
      <c r="D12298" t="s">
        <v>6190</v>
      </c>
      <c r="E12298" t="s">
        <v>1194</v>
      </c>
      <c r="F12298">
        <v>0</v>
      </c>
      <c r="G12298">
        <v>-57962161</v>
      </c>
    </row>
    <row r="12299" spans="1:7">
      <c r="A12299" t="s">
        <v>131</v>
      </c>
      <c r="B12299">
        <v>20251009</v>
      </c>
      <c r="C12299">
        <v>490114</v>
      </c>
      <c r="D12299" t="s">
        <v>6190</v>
      </c>
      <c r="E12299" t="s">
        <v>1181</v>
      </c>
      <c r="F12299">
        <v>70</v>
      </c>
      <c r="G12299">
        <v>8918827</v>
      </c>
    </row>
    <row r="12300" spans="1:7">
      <c r="A12300" t="s">
        <v>131</v>
      </c>
      <c r="B12300">
        <v>20251009</v>
      </c>
      <c r="C12300">
        <v>490114</v>
      </c>
      <c r="D12300" t="s">
        <v>6190</v>
      </c>
      <c r="E12300" t="s">
        <v>1084</v>
      </c>
      <c r="F12300">
        <v>79</v>
      </c>
      <c r="G12300">
        <v>12601165</v>
      </c>
    </row>
    <row r="12301" spans="1:7">
      <c r="A12301" t="s">
        <v>131</v>
      </c>
      <c r="B12301">
        <v>20251009</v>
      </c>
      <c r="C12301">
        <v>490114</v>
      </c>
      <c r="D12301" t="s">
        <v>6190</v>
      </c>
      <c r="E12301" t="s">
        <v>1035</v>
      </c>
      <c r="F12301">
        <v>814</v>
      </c>
      <c r="G12301">
        <v>11066591</v>
      </c>
    </row>
    <row r="12302" spans="1:7">
      <c r="A12302" t="s">
        <v>131</v>
      </c>
      <c r="B12302">
        <v>20251009</v>
      </c>
      <c r="C12302">
        <v>490114</v>
      </c>
      <c r="D12302" t="s">
        <v>6190</v>
      </c>
      <c r="E12302" t="s">
        <v>1066</v>
      </c>
      <c r="F12302">
        <v>136</v>
      </c>
      <c r="G12302">
        <v>10646252</v>
      </c>
    </row>
    <row r="12303" spans="1:7">
      <c r="A12303" t="s">
        <v>131</v>
      </c>
      <c r="B12303">
        <v>20251009</v>
      </c>
      <c r="C12303">
        <v>490114</v>
      </c>
      <c r="D12303" t="s">
        <v>6190</v>
      </c>
      <c r="E12303" t="s">
        <v>1064</v>
      </c>
      <c r="F12303">
        <v>0</v>
      </c>
      <c r="G12303">
        <v>-771297</v>
      </c>
    </row>
    <row r="12304" spans="1:7">
      <c r="A12304" t="s">
        <v>131</v>
      </c>
      <c r="B12304">
        <v>20251009</v>
      </c>
      <c r="C12304">
        <v>490114</v>
      </c>
      <c r="D12304" t="s">
        <v>6190</v>
      </c>
      <c r="E12304" t="s">
        <v>1092</v>
      </c>
      <c r="F12304">
        <v>0</v>
      </c>
      <c r="G12304">
        <v>-17321971</v>
      </c>
    </row>
    <row r="12305" spans="1:7">
      <c r="A12305" t="s">
        <v>131</v>
      </c>
      <c r="B12305">
        <v>20251009</v>
      </c>
      <c r="C12305">
        <v>490114</v>
      </c>
      <c r="D12305" t="s">
        <v>6190</v>
      </c>
      <c r="E12305" t="s">
        <v>9048</v>
      </c>
      <c r="F12305">
        <v>56</v>
      </c>
      <c r="G12305">
        <v>2190424</v>
      </c>
    </row>
    <row r="12306" spans="1:7">
      <c r="A12306" t="s">
        <v>131</v>
      </c>
      <c r="B12306">
        <v>20251009</v>
      </c>
      <c r="C12306">
        <v>490114</v>
      </c>
      <c r="D12306" t="s">
        <v>6190</v>
      </c>
      <c r="E12306" t="s">
        <v>8342</v>
      </c>
      <c r="F12306">
        <v>136</v>
      </c>
      <c r="G12306">
        <v>49658769</v>
      </c>
    </row>
    <row r="12307" spans="1:7">
      <c r="A12307" t="s">
        <v>131</v>
      </c>
      <c r="B12307">
        <v>20251009</v>
      </c>
      <c r="C12307">
        <v>490114</v>
      </c>
      <c r="D12307" t="s">
        <v>6190</v>
      </c>
      <c r="E12307" t="s">
        <v>1124</v>
      </c>
      <c r="F12307">
        <v>18</v>
      </c>
      <c r="G12307">
        <v>-141779</v>
      </c>
    </row>
    <row r="12308" spans="1:7">
      <c r="A12308" t="s">
        <v>131</v>
      </c>
      <c r="B12308">
        <v>20251009</v>
      </c>
      <c r="C12308">
        <v>490114</v>
      </c>
      <c r="D12308" t="s">
        <v>6190</v>
      </c>
      <c r="E12308" t="s">
        <v>1186</v>
      </c>
      <c r="F12308">
        <v>220</v>
      </c>
      <c r="G12308">
        <v>24358756</v>
      </c>
    </row>
    <row r="12309" spans="1:7">
      <c r="A12309" t="s">
        <v>131</v>
      </c>
      <c r="B12309">
        <v>20251009</v>
      </c>
      <c r="C12309">
        <v>490114</v>
      </c>
      <c r="D12309" t="s">
        <v>6190</v>
      </c>
      <c r="E12309" t="s">
        <v>1582</v>
      </c>
      <c r="F12309">
        <v>220</v>
      </c>
      <c r="G12309">
        <v>-408935</v>
      </c>
    </row>
    <row r="12310" spans="1:7">
      <c r="A12310" t="s">
        <v>131</v>
      </c>
      <c r="B12310">
        <v>20251009</v>
      </c>
      <c r="C12310">
        <v>490114</v>
      </c>
      <c r="D12310" t="s">
        <v>6190</v>
      </c>
      <c r="E12310" t="s">
        <v>8333</v>
      </c>
      <c r="F12310">
        <v>0</v>
      </c>
      <c r="G12310">
        <v>-2081</v>
      </c>
    </row>
    <row r="12311" spans="1:7">
      <c r="A12311" t="s">
        <v>131</v>
      </c>
      <c r="B12311">
        <v>20251009</v>
      </c>
      <c r="C12311">
        <v>490114</v>
      </c>
      <c r="D12311" t="s">
        <v>6190</v>
      </c>
      <c r="E12311" t="s">
        <v>1583</v>
      </c>
      <c r="F12311">
        <v>4</v>
      </c>
      <c r="G12311">
        <v>-217758</v>
      </c>
    </row>
    <row r="12312" spans="1:7">
      <c r="A12312" t="s">
        <v>131</v>
      </c>
      <c r="B12312">
        <v>20251009</v>
      </c>
      <c r="C12312">
        <v>490114</v>
      </c>
      <c r="D12312" t="s">
        <v>6190</v>
      </c>
      <c r="E12312" t="s">
        <v>1207</v>
      </c>
      <c r="F12312">
        <v>0</v>
      </c>
      <c r="G12312">
        <v>-8274</v>
      </c>
    </row>
    <row r="12313" spans="1:7">
      <c r="A12313" t="s">
        <v>131</v>
      </c>
      <c r="B12313">
        <v>20251009</v>
      </c>
      <c r="C12313">
        <v>490114</v>
      </c>
      <c r="D12313" t="s">
        <v>6190</v>
      </c>
      <c r="E12313" t="s">
        <v>8358</v>
      </c>
      <c r="F12313">
        <v>0</v>
      </c>
      <c r="G12313">
        <v>-17692647</v>
      </c>
    </row>
    <row r="12314" spans="1:7">
      <c r="A12314" t="s">
        <v>131</v>
      </c>
      <c r="B12314">
        <v>20251010</v>
      </c>
      <c r="C12314">
        <v>490114</v>
      </c>
      <c r="D12314" t="s">
        <v>6190</v>
      </c>
      <c r="E12314" t="s">
        <v>1184</v>
      </c>
      <c r="F12314">
        <v>0</v>
      </c>
      <c r="G12314">
        <v>-339153</v>
      </c>
    </row>
    <row r="12315" spans="1:7">
      <c r="A12315" t="s">
        <v>131</v>
      </c>
      <c r="B12315">
        <v>20251010</v>
      </c>
      <c r="C12315">
        <v>490114</v>
      </c>
      <c r="D12315" t="s">
        <v>6190</v>
      </c>
      <c r="E12315" t="s">
        <v>1581</v>
      </c>
      <c r="F12315">
        <v>108</v>
      </c>
      <c r="G12315">
        <v>-22065134</v>
      </c>
    </row>
    <row r="12316" spans="1:7">
      <c r="A12316" t="s">
        <v>131</v>
      </c>
      <c r="B12316">
        <v>20251010</v>
      </c>
      <c r="C12316">
        <v>490114</v>
      </c>
      <c r="D12316" t="s">
        <v>6190</v>
      </c>
      <c r="E12316" t="s">
        <v>1085</v>
      </c>
      <c r="F12316">
        <v>0</v>
      </c>
      <c r="G12316">
        <v>-2340216</v>
      </c>
    </row>
    <row r="12317" spans="1:7">
      <c r="A12317" t="s">
        <v>131</v>
      </c>
      <c r="B12317">
        <v>20251010</v>
      </c>
      <c r="C12317">
        <v>490114</v>
      </c>
      <c r="D12317" t="s">
        <v>6190</v>
      </c>
      <c r="E12317" t="s">
        <v>1194</v>
      </c>
      <c r="F12317">
        <v>0</v>
      </c>
      <c r="G12317">
        <v>-57962161</v>
      </c>
    </row>
    <row r="12318" spans="1:7">
      <c r="A12318" t="s">
        <v>131</v>
      </c>
      <c r="B12318">
        <v>20251010</v>
      </c>
      <c r="C12318">
        <v>490114</v>
      </c>
      <c r="D12318" t="s">
        <v>6190</v>
      </c>
      <c r="E12318" t="s">
        <v>1181</v>
      </c>
      <c r="F12318">
        <v>74</v>
      </c>
      <c r="G12318">
        <v>8918901</v>
      </c>
    </row>
    <row r="12319" spans="1:7">
      <c r="A12319" t="s">
        <v>131</v>
      </c>
      <c r="B12319">
        <v>20251010</v>
      </c>
      <c r="C12319">
        <v>490114</v>
      </c>
      <c r="D12319" t="s">
        <v>6190</v>
      </c>
      <c r="E12319" t="s">
        <v>1084</v>
      </c>
      <c r="F12319">
        <v>83</v>
      </c>
      <c r="G12319">
        <v>12601248</v>
      </c>
    </row>
    <row r="12320" spans="1:7">
      <c r="A12320" t="s">
        <v>131</v>
      </c>
      <c r="B12320">
        <v>20251010</v>
      </c>
      <c r="C12320">
        <v>490114</v>
      </c>
      <c r="D12320" t="s">
        <v>6190</v>
      </c>
      <c r="E12320" t="s">
        <v>1035</v>
      </c>
      <c r="F12320">
        <v>859</v>
      </c>
      <c r="G12320">
        <v>11067450</v>
      </c>
    </row>
    <row r="12321" spans="1:7">
      <c r="A12321" t="s">
        <v>131</v>
      </c>
      <c r="B12321">
        <v>20251010</v>
      </c>
      <c r="C12321">
        <v>490114</v>
      </c>
      <c r="D12321" t="s">
        <v>6190</v>
      </c>
      <c r="E12321" t="s">
        <v>1066</v>
      </c>
      <c r="F12321">
        <v>143</v>
      </c>
      <c r="G12321">
        <v>10646395</v>
      </c>
    </row>
    <row r="12322" spans="1:7">
      <c r="A12322" t="s">
        <v>131</v>
      </c>
      <c r="B12322">
        <v>20251010</v>
      </c>
      <c r="C12322">
        <v>490114</v>
      </c>
      <c r="D12322" t="s">
        <v>6190</v>
      </c>
      <c r="E12322" t="s">
        <v>1064</v>
      </c>
      <c r="F12322">
        <v>0</v>
      </c>
      <c r="G12322">
        <v>-771297</v>
      </c>
    </row>
    <row r="12323" spans="1:7">
      <c r="A12323" t="s">
        <v>131</v>
      </c>
      <c r="B12323">
        <v>20251010</v>
      </c>
      <c r="C12323">
        <v>490114</v>
      </c>
      <c r="D12323" t="s">
        <v>6190</v>
      </c>
      <c r="E12323" t="s">
        <v>1092</v>
      </c>
      <c r="F12323">
        <v>0</v>
      </c>
      <c r="G12323">
        <v>-17321971</v>
      </c>
    </row>
    <row r="12324" spans="1:7">
      <c r="A12324" t="s">
        <v>131</v>
      </c>
      <c r="B12324">
        <v>20251010</v>
      </c>
      <c r="C12324">
        <v>490114</v>
      </c>
      <c r="D12324" t="s">
        <v>6190</v>
      </c>
      <c r="E12324" t="s">
        <v>9048</v>
      </c>
      <c r="F12324">
        <v>59</v>
      </c>
      <c r="G12324">
        <v>2190483</v>
      </c>
    </row>
    <row r="12325" spans="1:7">
      <c r="A12325" t="s">
        <v>131</v>
      </c>
      <c r="B12325">
        <v>20251010</v>
      </c>
      <c r="C12325">
        <v>490114</v>
      </c>
      <c r="D12325" t="s">
        <v>6190</v>
      </c>
      <c r="E12325" t="s">
        <v>8342</v>
      </c>
      <c r="F12325">
        <v>143</v>
      </c>
      <c r="G12325">
        <v>49658912</v>
      </c>
    </row>
    <row r="12326" spans="1:7">
      <c r="A12326" t="s">
        <v>131</v>
      </c>
      <c r="B12326">
        <v>20251010</v>
      </c>
      <c r="C12326">
        <v>490114</v>
      </c>
      <c r="D12326" t="s">
        <v>6190</v>
      </c>
      <c r="E12326" t="s">
        <v>1124</v>
      </c>
      <c r="F12326">
        <v>19</v>
      </c>
      <c r="G12326">
        <v>-141760</v>
      </c>
    </row>
    <row r="12327" spans="1:7">
      <c r="A12327" t="s">
        <v>131</v>
      </c>
      <c r="B12327">
        <v>20251010</v>
      </c>
      <c r="C12327">
        <v>490114</v>
      </c>
      <c r="D12327" t="s">
        <v>6190</v>
      </c>
      <c r="E12327" t="s">
        <v>1186</v>
      </c>
      <c r="F12327">
        <v>231</v>
      </c>
      <c r="G12327">
        <v>24358987</v>
      </c>
    </row>
    <row r="12328" spans="1:7">
      <c r="A12328" t="s">
        <v>131</v>
      </c>
      <c r="B12328">
        <v>20251010</v>
      </c>
      <c r="C12328">
        <v>490114</v>
      </c>
      <c r="D12328" t="s">
        <v>6190</v>
      </c>
      <c r="E12328" t="s">
        <v>1582</v>
      </c>
      <c r="F12328">
        <v>231</v>
      </c>
      <c r="G12328">
        <v>-408704</v>
      </c>
    </row>
    <row r="12329" spans="1:7">
      <c r="A12329" t="s">
        <v>131</v>
      </c>
      <c r="B12329">
        <v>20251010</v>
      </c>
      <c r="C12329">
        <v>490114</v>
      </c>
      <c r="D12329" t="s">
        <v>6190</v>
      </c>
      <c r="E12329" t="s">
        <v>8333</v>
      </c>
      <c r="F12329">
        <v>0</v>
      </c>
      <c r="G12329">
        <v>-2081</v>
      </c>
    </row>
    <row r="12330" spans="1:7">
      <c r="A12330" t="s">
        <v>131</v>
      </c>
      <c r="B12330">
        <v>20251010</v>
      </c>
      <c r="C12330">
        <v>490114</v>
      </c>
      <c r="D12330" t="s">
        <v>6190</v>
      </c>
      <c r="E12330" t="s">
        <v>1583</v>
      </c>
      <c r="F12330">
        <v>4</v>
      </c>
      <c r="G12330">
        <v>-217754</v>
      </c>
    </row>
    <row r="12331" spans="1:7">
      <c r="A12331" t="s">
        <v>131</v>
      </c>
      <c r="B12331">
        <v>20251010</v>
      </c>
      <c r="C12331">
        <v>490114</v>
      </c>
      <c r="D12331" t="s">
        <v>6190</v>
      </c>
      <c r="E12331" t="s">
        <v>1207</v>
      </c>
      <c r="F12331">
        <v>0</v>
      </c>
      <c r="G12331">
        <v>-8274</v>
      </c>
    </row>
    <row r="12332" spans="1:7">
      <c r="A12332" t="s">
        <v>131</v>
      </c>
      <c r="B12332">
        <v>20251010</v>
      </c>
      <c r="C12332">
        <v>490114</v>
      </c>
      <c r="D12332" t="s">
        <v>6190</v>
      </c>
      <c r="E12332" t="s">
        <v>8358</v>
      </c>
      <c r="F12332">
        <v>0</v>
      </c>
      <c r="G12332">
        <v>-17692647</v>
      </c>
    </row>
    <row r="12333" spans="1:7">
      <c r="A12333" t="s">
        <v>131</v>
      </c>
      <c r="B12333">
        <v>20251011</v>
      </c>
      <c r="C12333">
        <v>490114</v>
      </c>
      <c r="D12333" t="s">
        <v>6190</v>
      </c>
      <c r="E12333" t="s">
        <v>1184</v>
      </c>
      <c r="F12333">
        <v>0</v>
      </c>
      <c r="G12333">
        <v>-339153</v>
      </c>
    </row>
    <row r="12334" spans="1:7">
      <c r="A12334" t="s">
        <v>131</v>
      </c>
      <c r="B12334">
        <v>20251011</v>
      </c>
      <c r="C12334">
        <v>490114</v>
      </c>
      <c r="D12334" t="s">
        <v>6190</v>
      </c>
      <c r="E12334" t="s">
        <v>1581</v>
      </c>
      <c r="F12334">
        <v>108</v>
      </c>
      <c r="G12334">
        <v>-22065026</v>
      </c>
    </row>
    <row r="12335" spans="1:7">
      <c r="A12335" t="s">
        <v>131</v>
      </c>
      <c r="B12335">
        <v>20251011</v>
      </c>
      <c r="C12335">
        <v>490114</v>
      </c>
      <c r="D12335" t="s">
        <v>6190</v>
      </c>
      <c r="E12335" t="s">
        <v>1085</v>
      </c>
      <c r="F12335">
        <v>0</v>
      </c>
      <c r="G12335">
        <v>-2340216</v>
      </c>
    </row>
    <row r="12336" spans="1:7">
      <c r="A12336" t="s">
        <v>131</v>
      </c>
      <c r="B12336">
        <v>20251011</v>
      </c>
      <c r="C12336">
        <v>490114</v>
      </c>
      <c r="D12336" t="s">
        <v>6190</v>
      </c>
      <c r="E12336" t="s">
        <v>1194</v>
      </c>
      <c r="F12336">
        <v>0</v>
      </c>
      <c r="G12336">
        <v>-57962161</v>
      </c>
    </row>
    <row r="12337" spans="1:7">
      <c r="A12337" t="s">
        <v>131</v>
      </c>
      <c r="B12337">
        <v>20251011</v>
      </c>
      <c r="C12337">
        <v>490114</v>
      </c>
      <c r="D12337" t="s">
        <v>6190</v>
      </c>
      <c r="E12337" t="s">
        <v>1181</v>
      </c>
      <c r="F12337">
        <v>74</v>
      </c>
      <c r="G12337">
        <v>8918975</v>
      </c>
    </row>
    <row r="12338" spans="1:7">
      <c r="A12338" t="s">
        <v>131</v>
      </c>
      <c r="B12338">
        <v>20251011</v>
      </c>
      <c r="C12338">
        <v>490114</v>
      </c>
      <c r="D12338" t="s">
        <v>6190</v>
      </c>
      <c r="E12338" t="s">
        <v>1084</v>
      </c>
      <c r="F12338">
        <v>83</v>
      </c>
      <c r="G12338">
        <v>12601331</v>
      </c>
    </row>
    <row r="12339" spans="1:7">
      <c r="A12339" t="s">
        <v>131</v>
      </c>
      <c r="B12339">
        <v>20251011</v>
      </c>
      <c r="C12339">
        <v>490114</v>
      </c>
      <c r="D12339" t="s">
        <v>6190</v>
      </c>
      <c r="E12339" t="s">
        <v>1035</v>
      </c>
      <c r="F12339">
        <v>859</v>
      </c>
      <c r="G12339">
        <v>11068309</v>
      </c>
    </row>
    <row r="12340" spans="1:7">
      <c r="A12340" t="s">
        <v>131</v>
      </c>
      <c r="B12340">
        <v>20251011</v>
      </c>
      <c r="C12340">
        <v>490114</v>
      </c>
      <c r="D12340" t="s">
        <v>6190</v>
      </c>
      <c r="E12340" t="s">
        <v>1066</v>
      </c>
      <c r="F12340">
        <v>143</v>
      </c>
      <c r="G12340">
        <v>10646538</v>
      </c>
    </row>
    <row r="12341" spans="1:7">
      <c r="A12341" t="s">
        <v>131</v>
      </c>
      <c r="B12341">
        <v>20251011</v>
      </c>
      <c r="C12341">
        <v>490114</v>
      </c>
      <c r="D12341" t="s">
        <v>6190</v>
      </c>
      <c r="E12341" t="s">
        <v>1064</v>
      </c>
      <c r="F12341">
        <v>0</v>
      </c>
      <c r="G12341">
        <v>-771297</v>
      </c>
    </row>
    <row r="12342" spans="1:7">
      <c r="A12342" t="s">
        <v>131</v>
      </c>
      <c r="B12342">
        <v>20251011</v>
      </c>
      <c r="C12342">
        <v>490114</v>
      </c>
      <c r="D12342" t="s">
        <v>6190</v>
      </c>
      <c r="E12342" t="s">
        <v>1092</v>
      </c>
      <c r="F12342">
        <v>0</v>
      </c>
      <c r="G12342">
        <v>-17321971</v>
      </c>
    </row>
    <row r="12343" spans="1:7">
      <c r="A12343" t="s">
        <v>131</v>
      </c>
      <c r="B12343">
        <v>20251011</v>
      </c>
      <c r="C12343">
        <v>490114</v>
      </c>
      <c r="D12343" t="s">
        <v>6190</v>
      </c>
      <c r="E12343" t="s">
        <v>9048</v>
      </c>
      <c r="F12343">
        <v>59</v>
      </c>
      <c r="G12343">
        <v>2190542</v>
      </c>
    </row>
    <row r="12344" spans="1:7">
      <c r="A12344" t="s">
        <v>131</v>
      </c>
      <c r="B12344">
        <v>20251011</v>
      </c>
      <c r="C12344">
        <v>490114</v>
      </c>
      <c r="D12344" t="s">
        <v>6190</v>
      </c>
      <c r="E12344" t="s">
        <v>8342</v>
      </c>
      <c r="F12344">
        <v>143</v>
      </c>
      <c r="G12344">
        <v>49659055</v>
      </c>
    </row>
    <row r="12345" spans="1:7">
      <c r="A12345" t="s">
        <v>131</v>
      </c>
      <c r="B12345">
        <v>20251011</v>
      </c>
      <c r="C12345">
        <v>490114</v>
      </c>
      <c r="D12345" t="s">
        <v>6190</v>
      </c>
      <c r="E12345" t="s">
        <v>1124</v>
      </c>
      <c r="F12345">
        <v>19</v>
      </c>
      <c r="G12345">
        <v>-141741</v>
      </c>
    </row>
    <row r="12346" spans="1:7">
      <c r="A12346" t="s">
        <v>131</v>
      </c>
      <c r="B12346">
        <v>20251011</v>
      </c>
      <c r="C12346">
        <v>490114</v>
      </c>
      <c r="D12346" t="s">
        <v>6190</v>
      </c>
      <c r="E12346" t="s">
        <v>1186</v>
      </c>
      <c r="F12346">
        <v>231</v>
      </c>
      <c r="G12346">
        <v>24359218</v>
      </c>
    </row>
    <row r="12347" spans="1:7">
      <c r="A12347" t="s">
        <v>131</v>
      </c>
      <c r="B12347">
        <v>20251011</v>
      </c>
      <c r="C12347">
        <v>490114</v>
      </c>
      <c r="D12347" t="s">
        <v>6190</v>
      </c>
      <c r="E12347" t="s">
        <v>1582</v>
      </c>
      <c r="F12347">
        <v>231</v>
      </c>
      <c r="G12347">
        <v>-408473</v>
      </c>
    </row>
    <row r="12348" spans="1:7">
      <c r="A12348" t="s">
        <v>131</v>
      </c>
      <c r="B12348">
        <v>20251011</v>
      </c>
      <c r="C12348">
        <v>490114</v>
      </c>
      <c r="D12348" t="s">
        <v>6190</v>
      </c>
      <c r="E12348" t="s">
        <v>8333</v>
      </c>
      <c r="F12348">
        <v>0</v>
      </c>
      <c r="G12348">
        <v>-2081</v>
      </c>
    </row>
    <row r="12349" spans="1:7">
      <c r="A12349" t="s">
        <v>131</v>
      </c>
      <c r="B12349">
        <v>20251011</v>
      </c>
      <c r="C12349">
        <v>490114</v>
      </c>
      <c r="D12349" t="s">
        <v>6190</v>
      </c>
      <c r="E12349" t="s">
        <v>1583</v>
      </c>
      <c r="F12349">
        <v>4</v>
      </c>
      <c r="G12349">
        <v>-217750</v>
      </c>
    </row>
    <row r="12350" spans="1:7">
      <c r="A12350" t="s">
        <v>131</v>
      </c>
      <c r="B12350">
        <v>20251011</v>
      </c>
      <c r="C12350">
        <v>490114</v>
      </c>
      <c r="D12350" t="s">
        <v>6190</v>
      </c>
      <c r="E12350" t="s">
        <v>1207</v>
      </c>
      <c r="F12350">
        <v>0</v>
      </c>
      <c r="G12350">
        <v>-8274</v>
      </c>
    </row>
    <row r="12351" spans="1:7">
      <c r="A12351" t="s">
        <v>131</v>
      </c>
      <c r="B12351">
        <v>20251011</v>
      </c>
      <c r="C12351">
        <v>490114</v>
      </c>
      <c r="D12351" t="s">
        <v>6190</v>
      </c>
      <c r="E12351" t="s">
        <v>8358</v>
      </c>
      <c r="F12351">
        <v>0</v>
      </c>
      <c r="G12351">
        <v>-17692647</v>
      </c>
    </row>
    <row r="12352" spans="1:7">
      <c r="A12352" t="s">
        <v>131</v>
      </c>
      <c r="B12352">
        <v>20251012</v>
      </c>
      <c r="C12352">
        <v>490114</v>
      </c>
      <c r="D12352" t="s">
        <v>6190</v>
      </c>
      <c r="E12352" t="s">
        <v>1184</v>
      </c>
      <c r="F12352">
        <v>0</v>
      </c>
      <c r="G12352">
        <v>-339153</v>
      </c>
    </row>
    <row r="12353" spans="1:7">
      <c r="A12353" t="s">
        <v>131</v>
      </c>
      <c r="B12353">
        <v>20251012</v>
      </c>
      <c r="C12353">
        <v>490114</v>
      </c>
      <c r="D12353" t="s">
        <v>6190</v>
      </c>
      <c r="E12353" t="s">
        <v>1581</v>
      </c>
      <c r="F12353">
        <v>108</v>
      </c>
      <c r="G12353">
        <v>-22064918</v>
      </c>
    </row>
    <row r="12354" spans="1:7">
      <c r="A12354" t="s">
        <v>131</v>
      </c>
      <c r="B12354">
        <v>20251012</v>
      </c>
      <c r="C12354">
        <v>490114</v>
      </c>
      <c r="D12354" t="s">
        <v>6190</v>
      </c>
      <c r="E12354" t="s">
        <v>1085</v>
      </c>
      <c r="F12354">
        <v>0</v>
      </c>
      <c r="G12354">
        <v>-2340216</v>
      </c>
    </row>
    <row r="12355" spans="1:7">
      <c r="A12355" t="s">
        <v>131</v>
      </c>
      <c r="B12355">
        <v>20251012</v>
      </c>
      <c r="C12355">
        <v>490114</v>
      </c>
      <c r="D12355" t="s">
        <v>6190</v>
      </c>
      <c r="E12355" t="s">
        <v>1194</v>
      </c>
      <c r="F12355">
        <v>0</v>
      </c>
      <c r="G12355">
        <v>-57962161</v>
      </c>
    </row>
    <row r="12356" spans="1:7">
      <c r="A12356" t="s">
        <v>131</v>
      </c>
      <c r="B12356">
        <v>20251012</v>
      </c>
      <c r="C12356">
        <v>490114</v>
      </c>
      <c r="D12356" t="s">
        <v>6190</v>
      </c>
      <c r="E12356" t="s">
        <v>1181</v>
      </c>
      <c r="F12356">
        <v>74</v>
      </c>
      <c r="G12356">
        <v>8919049</v>
      </c>
    </row>
    <row r="12357" spans="1:7">
      <c r="A12357" t="s">
        <v>131</v>
      </c>
      <c r="B12357">
        <v>20251012</v>
      </c>
      <c r="C12357">
        <v>490114</v>
      </c>
      <c r="D12357" t="s">
        <v>6190</v>
      </c>
      <c r="E12357" t="s">
        <v>1084</v>
      </c>
      <c r="F12357">
        <v>83</v>
      </c>
      <c r="G12357">
        <v>12601414</v>
      </c>
    </row>
    <row r="12358" spans="1:7">
      <c r="A12358" t="s">
        <v>131</v>
      </c>
      <c r="B12358">
        <v>20251012</v>
      </c>
      <c r="C12358">
        <v>490114</v>
      </c>
      <c r="D12358" t="s">
        <v>6190</v>
      </c>
      <c r="E12358" t="s">
        <v>1035</v>
      </c>
      <c r="F12358">
        <v>859</v>
      </c>
      <c r="G12358">
        <v>11069168</v>
      </c>
    </row>
    <row r="12359" spans="1:7">
      <c r="A12359" t="s">
        <v>131</v>
      </c>
      <c r="B12359">
        <v>20251012</v>
      </c>
      <c r="C12359">
        <v>490114</v>
      </c>
      <c r="D12359" t="s">
        <v>6190</v>
      </c>
      <c r="E12359" t="s">
        <v>1066</v>
      </c>
      <c r="F12359">
        <v>143</v>
      </c>
      <c r="G12359">
        <v>10646681</v>
      </c>
    </row>
    <row r="12360" spans="1:7">
      <c r="A12360" t="s">
        <v>131</v>
      </c>
      <c r="B12360">
        <v>20251012</v>
      </c>
      <c r="C12360">
        <v>490114</v>
      </c>
      <c r="D12360" t="s">
        <v>6190</v>
      </c>
      <c r="E12360" t="s">
        <v>1064</v>
      </c>
      <c r="F12360">
        <v>0</v>
      </c>
      <c r="G12360">
        <v>-771297</v>
      </c>
    </row>
    <row r="12361" spans="1:7">
      <c r="A12361" t="s">
        <v>131</v>
      </c>
      <c r="B12361">
        <v>20251012</v>
      </c>
      <c r="C12361">
        <v>490114</v>
      </c>
      <c r="D12361" t="s">
        <v>6190</v>
      </c>
      <c r="E12361" t="s">
        <v>1092</v>
      </c>
      <c r="F12361">
        <v>0</v>
      </c>
      <c r="G12361">
        <v>-17321971</v>
      </c>
    </row>
    <row r="12362" spans="1:7">
      <c r="A12362" t="s">
        <v>131</v>
      </c>
      <c r="B12362">
        <v>20251012</v>
      </c>
      <c r="C12362">
        <v>490114</v>
      </c>
      <c r="D12362" t="s">
        <v>6190</v>
      </c>
      <c r="E12362" t="s">
        <v>9048</v>
      </c>
      <c r="F12362">
        <v>59</v>
      </c>
      <c r="G12362">
        <v>2190601</v>
      </c>
    </row>
    <row r="12363" spans="1:7">
      <c r="A12363" t="s">
        <v>131</v>
      </c>
      <c r="B12363">
        <v>20251012</v>
      </c>
      <c r="C12363">
        <v>490114</v>
      </c>
      <c r="D12363" t="s">
        <v>6190</v>
      </c>
      <c r="E12363" t="s">
        <v>8342</v>
      </c>
      <c r="F12363">
        <v>143</v>
      </c>
      <c r="G12363">
        <v>49659198</v>
      </c>
    </row>
    <row r="12364" spans="1:7">
      <c r="A12364" t="s">
        <v>131</v>
      </c>
      <c r="B12364">
        <v>20251012</v>
      </c>
      <c r="C12364">
        <v>490114</v>
      </c>
      <c r="D12364" t="s">
        <v>6190</v>
      </c>
      <c r="E12364" t="s">
        <v>1124</v>
      </c>
      <c r="F12364">
        <v>19</v>
      </c>
      <c r="G12364">
        <v>-141722</v>
      </c>
    </row>
    <row r="12365" spans="1:7">
      <c r="A12365" t="s">
        <v>131</v>
      </c>
      <c r="B12365">
        <v>20251012</v>
      </c>
      <c r="C12365">
        <v>490114</v>
      </c>
      <c r="D12365" t="s">
        <v>6190</v>
      </c>
      <c r="E12365" t="s">
        <v>1186</v>
      </c>
      <c r="F12365">
        <v>231</v>
      </c>
      <c r="G12365">
        <v>24359449</v>
      </c>
    </row>
    <row r="12366" spans="1:7">
      <c r="A12366" t="s">
        <v>131</v>
      </c>
      <c r="B12366">
        <v>20251012</v>
      </c>
      <c r="C12366">
        <v>490114</v>
      </c>
      <c r="D12366" t="s">
        <v>6190</v>
      </c>
      <c r="E12366" t="s">
        <v>1582</v>
      </c>
      <c r="F12366">
        <v>231</v>
      </c>
      <c r="G12366">
        <v>-408242</v>
      </c>
    </row>
    <row r="12367" spans="1:7">
      <c r="A12367" t="s">
        <v>131</v>
      </c>
      <c r="B12367">
        <v>20251012</v>
      </c>
      <c r="C12367">
        <v>490114</v>
      </c>
      <c r="D12367" t="s">
        <v>6190</v>
      </c>
      <c r="E12367" t="s">
        <v>8333</v>
      </c>
      <c r="F12367">
        <v>0</v>
      </c>
      <c r="G12367">
        <v>-2081</v>
      </c>
    </row>
    <row r="12368" spans="1:7">
      <c r="A12368" t="s">
        <v>131</v>
      </c>
      <c r="B12368">
        <v>20251012</v>
      </c>
      <c r="C12368">
        <v>490114</v>
      </c>
      <c r="D12368" t="s">
        <v>6190</v>
      </c>
      <c r="E12368" t="s">
        <v>1583</v>
      </c>
      <c r="F12368">
        <v>4</v>
      </c>
      <c r="G12368">
        <v>-217746</v>
      </c>
    </row>
    <row r="12369" spans="1:7">
      <c r="A12369" t="s">
        <v>131</v>
      </c>
      <c r="B12369">
        <v>20251012</v>
      </c>
      <c r="C12369">
        <v>490114</v>
      </c>
      <c r="D12369" t="s">
        <v>6190</v>
      </c>
      <c r="E12369" t="s">
        <v>1207</v>
      </c>
      <c r="F12369">
        <v>0</v>
      </c>
      <c r="G12369">
        <v>-8274</v>
      </c>
    </row>
    <row r="12370" spans="1:7">
      <c r="A12370" t="s">
        <v>131</v>
      </c>
      <c r="B12370">
        <v>20251012</v>
      </c>
      <c r="C12370">
        <v>490114</v>
      </c>
      <c r="D12370" t="s">
        <v>6190</v>
      </c>
      <c r="E12370" t="s">
        <v>8358</v>
      </c>
      <c r="F12370">
        <v>0</v>
      </c>
      <c r="G12370">
        <v>-17692647</v>
      </c>
    </row>
    <row r="12371" spans="1:7">
      <c r="A12371" t="s">
        <v>131</v>
      </c>
      <c r="B12371">
        <v>20251013</v>
      </c>
      <c r="C12371">
        <v>490114</v>
      </c>
      <c r="D12371" t="s">
        <v>6190</v>
      </c>
      <c r="E12371" t="s">
        <v>1184</v>
      </c>
      <c r="F12371">
        <v>0</v>
      </c>
      <c r="G12371">
        <v>-339153</v>
      </c>
    </row>
    <row r="12372" spans="1:7">
      <c r="A12372" t="s">
        <v>131</v>
      </c>
      <c r="B12372">
        <v>20251013</v>
      </c>
      <c r="C12372">
        <v>490114</v>
      </c>
      <c r="D12372" t="s">
        <v>6190</v>
      </c>
      <c r="E12372" t="s">
        <v>1581</v>
      </c>
      <c r="F12372">
        <v>106</v>
      </c>
      <c r="G12372">
        <v>-22064812</v>
      </c>
    </row>
    <row r="12373" spans="1:7">
      <c r="A12373" t="s">
        <v>131</v>
      </c>
      <c r="B12373">
        <v>20251013</v>
      </c>
      <c r="C12373">
        <v>490114</v>
      </c>
      <c r="D12373" t="s">
        <v>6190</v>
      </c>
      <c r="E12373" t="s">
        <v>1085</v>
      </c>
      <c r="F12373">
        <v>0</v>
      </c>
      <c r="G12373">
        <v>-2340216</v>
      </c>
    </row>
    <row r="12374" spans="1:7">
      <c r="A12374" t="s">
        <v>131</v>
      </c>
      <c r="B12374">
        <v>20251013</v>
      </c>
      <c r="C12374">
        <v>490114</v>
      </c>
      <c r="D12374" t="s">
        <v>6190</v>
      </c>
      <c r="E12374" t="s">
        <v>1194</v>
      </c>
      <c r="F12374">
        <v>0</v>
      </c>
      <c r="G12374">
        <v>-57962161</v>
      </c>
    </row>
    <row r="12375" spans="1:7">
      <c r="A12375" t="s">
        <v>131</v>
      </c>
      <c r="B12375">
        <v>20251013</v>
      </c>
      <c r="C12375">
        <v>490114</v>
      </c>
      <c r="D12375" t="s">
        <v>6190</v>
      </c>
      <c r="E12375" t="s">
        <v>1181</v>
      </c>
      <c r="F12375">
        <v>72</v>
      </c>
      <c r="G12375">
        <v>8919121</v>
      </c>
    </row>
    <row r="12376" spans="1:7">
      <c r="A12376" t="s">
        <v>131</v>
      </c>
      <c r="B12376">
        <v>20251013</v>
      </c>
      <c r="C12376">
        <v>490114</v>
      </c>
      <c r="D12376" t="s">
        <v>6190</v>
      </c>
      <c r="E12376" t="s">
        <v>1084</v>
      </c>
      <c r="F12376">
        <v>81</v>
      </c>
      <c r="G12376">
        <v>12601495</v>
      </c>
    </row>
    <row r="12377" spans="1:7">
      <c r="A12377" t="s">
        <v>131</v>
      </c>
      <c r="B12377">
        <v>20251013</v>
      </c>
      <c r="C12377">
        <v>490114</v>
      </c>
      <c r="D12377" t="s">
        <v>6190</v>
      </c>
      <c r="E12377" t="s">
        <v>1035</v>
      </c>
      <c r="F12377">
        <v>841</v>
      </c>
      <c r="G12377">
        <v>11070009</v>
      </c>
    </row>
    <row r="12378" spans="1:7">
      <c r="A12378" t="s">
        <v>131</v>
      </c>
      <c r="B12378">
        <v>20251013</v>
      </c>
      <c r="C12378">
        <v>490114</v>
      </c>
      <c r="D12378" t="s">
        <v>6190</v>
      </c>
      <c r="E12378" t="s">
        <v>1066</v>
      </c>
      <c r="F12378">
        <v>139</v>
      </c>
      <c r="G12378">
        <v>10646820</v>
      </c>
    </row>
    <row r="12379" spans="1:7">
      <c r="A12379" t="s">
        <v>131</v>
      </c>
      <c r="B12379">
        <v>20251013</v>
      </c>
      <c r="C12379">
        <v>490114</v>
      </c>
      <c r="D12379" t="s">
        <v>6190</v>
      </c>
      <c r="E12379" t="s">
        <v>1064</v>
      </c>
      <c r="F12379">
        <v>0</v>
      </c>
      <c r="G12379">
        <v>-771297</v>
      </c>
    </row>
    <row r="12380" spans="1:7">
      <c r="A12380" t="s">
        <v>131</v>
      </c>
      <c r="B12380">
        <v>20251013</v>
      </c>
      <c r="C12380">
        <v>490114</v>
      </c>
      <c r="D12380" t="s">
        <v>6190</v>
      </c>
      <c r="E12380" t="s">
        <v>1092</v>
      </c>
      <c r="F12380">
        <v>0</v>
      </c>
      <c r="G12380">
        <v>-17321971</v>
      </c>
    </row>
    <row r="12381" spans="1:7">
      <c r="A12381" t="s">
        <v>131</v>
      </c>
      <c r="B12381">
        <v>20251013</v>
      </c>
      <c r="C12381">
        <v>490114</v>
      </c>
      <c r="D12381" t="s">
        <v>6190</v>
      </c>
      <c r="E12381" t="s">
        <v>9048</v>
      </c>
      <c r="F12381">
        <v>57</v>
      </c>
      <c r="G12381">
        <v>2190658</v>
      </c>
    </row>
    <row r="12382" spans="1:7">
      <c r="A12382" t="s">
        <v>131</v>
      </c>
      <c r="B12382">
        <v>20251013</v>
      </c>
      <c r="C12382">
        <v>490114</v>
      </c>
      <c r="D12382" t="s">
        <v>6190</v>
      </c>
      <c r="E12382" t="s">
        <v>8342</v>
      </c>
      <c r="F12382">
        <v>139</v>
      </c>
      <c r="G12382">
        <v>49659337</v>
      </c>
    </row>
    <row r="12383" spans="1:7">
      <c r="A12383" t="s">
        <v>131</v>
      </c>
      <c r="B12383">
        <v>20251013</v>
      </c>
      <c r="C12383">
        <v>490114</v>
      </c>
      <c r="D12383" t="s">
        <v>6190</v>
      </c>
      <c r="E12383" t="s">
        <v>1124</v>
      </c>
      <c r="F12383">
        <v>19</v>
      </c>
      <c r="G12383">
        <v>-141703</v>
      </c>
    </row>
    <row r="12384" spans="1:7">
      <c r="A12384" t="s">
        <v>131</v>
      </c>
      <c r="B12384">
        <v>20251013</v>
      </c>
      <c r="C12384">
        <v>490114</v>
      </c>
      <c r="D12384" t="s">
        <v>6190</v>
      </c>
      <c r="E12384" t="s">
        <v>1186</v>
      </c>
      <c r="F12384">
        <v>226</v>
      </c>
      <c r="G12384">
        <v>24359675</v>
      </c>
    </row>
    <row r="12385" spans="1:7">
      <c r="A12385" t="s">
        <v>131</v>
      </c>
      <c r="B12385">
        <v>20251013</v>
      </c>
      <c r="C12385">
        <v>490114</v>
      </c>
      <c r="D12385" t="s">
        <v>6190</v>
      </c>
      <c r="E12385" t="s">
        <v>1582</v>
      </c>
      <c r="F12385">
        <v>226</v>
      </c>
      <c r="G12385">
        <v>-408016</v>
      </c>
    </row>
    <row r="12386" spans="1:7">
      <c r="A12386" t="s">
        <v>131</v>
      </c>
      <c r="B12386">
        <v>20251013</v>
      </c>
      <c r="C12386">
        <v>490114</v>
      </c>
      <c r="D12386" t="s">
        <v>6190</v>
      </c>
      <c r="E12386" t="s">
        <v>8333</v>
      </c>
      <c r="F12386">
        <v>0</v>
      </c>
      <c r="G12386">
        <v>-2081</v>
      </c>
    </row>
    <row r="12387" spans="1:7">
      <c r="A12387" t="s">
        <v>131</v>
      </c>
      <c r="B12387">
        <v>20251013</v>
      </c>
      <c r="C12387">
        <v>490114</v>
      </c>
      <c r="D12387" t="s">
        <v>6190</v>
      </c>
      <c r="E12387" t="s">
        <v>1583</v>
      </c>
      <c r="F12387">
        <v>4</v>
      </c>
      <c r="G12387">
        <v>-217742</v>
      </c>
    </row>
    <row r="12388" spans="1:7">
      <c r="A12388" t="s">
        <v>131</v>
      </c>
      <c r="B12388">
        <v>20251013</v>
      </c>
      <c r="C12388">
        <v>490114</v>
      </c>
      <c r="D12388" t="s">
        <v>6190</v>
      </c>
      <c r="E12388" t="s">
        <v>1207</v>
      </c>
      <c r="F12388">
        <v>0</v>
      </c>
      <c r="G12388">
        <v>-8274</v>
      </c>
    </row>
    <row r="12389" spans="1:7">
      <c r="A12389" t="s">
        <v>131</v>
      </c>
      <c r="B12389">
        <v>20251013</v>
      </c>
      <c r="C12389">
        <v>490114</v>
      </c>
      <c r="D12389" t="s">
        <v>6190</v>
      </c>
      <c r="E12389" t="s">
        <v>8358</v>
      </c>
      <c r="F12389">
        <v>0</v>
      </c>
      <c r="G12389">
        <v>-17692647</v>
      </c>
    </row>
    <row r="12390" spans="1:7">
      <c r="A12390" t="s">
        <v>131</v>
      </c>
      <c r="B12390">
        <v>20251014</v>
      </c>
      <c r="C12390">
        <v>490114</v>
      </c>
      <c r="D12390" t="s">
        <v>6190</v>
      </c>
      <c r="E12390" t="s">
        <v>1184</v>
      </c>
      <c r="F12390">
        <v>0</v>
      </c>
      <c r="G12390">
        <v>-339153</v>
      </c>
    </row>
    <row r="12391" spans="1:7">
      <c r="A12391" t="s">
        <v>131</v>
      </c>
      <c r="B12391">
        <v>20251014</v>
      </c>
      <c r="C12391">
        <v>490114</v>
      </c>
      <c r="D12391" t="s">
        <v>6190</v>
      </c>
      <c r="E12391" t="s">
        <v>1581</v>
      </c>
      <c r="F12391">
        <v>104</v>
      </c>
      <c r="G12391">
        <v>-22064708</v>
      </c>
    </row>
    <row r="12392" spans="1:7">
      <c r="A12392" t="s">
        <v>131</v>
      </c>
      <c r="B12392">
        <v>20251014</v>
      </c>
      <c r="C12392">
        <v>490114</v>
      </c>
      <c r="D12392" t="s">
        <v>6190</v>
      </c>
      <c r="E12392" t="s">
        <v>1085</v>
      </c>
      <c r="F12392">
        <v>0</v>
      </c>
      <c r="G12392">
        <v>-2340216</v>
      </c>
    </row>
    <row r="12393" spans="1:7">
      <c r="A12393" t="s">
        <v>131</v>
      </c>
      <c r="B12393">
        <v>20251014</v>
      </c>
      <c r="C12393">
        <v>490114</v>
      </c>
      <c r="D12393" t="s">
        <v>6190</v>
      </c>
      <c r="E12393" t="s">
        <v>1194</v>
      </c>
      <c r="F12393">
        <v>0</v>
      </c>
      <c r="G12393">
        <v>-57962161</v>
      </c>
    </row>
    <row r="12394" spans="1:7">
      <c r="A12394" t="s">
        <v>131</v>
      </c>
      <c r="B12394">
        <v>20251014</v>
      </c>
      <c r="C12394">
        <v>490114</v>
      </c>
      <c r="D12394" t="s">
        <v>6190</v>
      </c>
      <c r="E12394" t="s">
        <v>1181</v>
      </c>
      <c r="F12394">
        <v>70</v>
      </c>
      <c r="G12394">
        <v>8919191</v>
      </c>
    </row>
    <row r="12395" spans="1:7">
      <c r="A12395" t="s">
        <v>131</v>
      </c>
      <c r="B12395">
        <v>20251014</v>
      </c>
      <c r="C12395">
        <v>490114</v>
      </c>
      <c r="D12395" t="s">
        <v>6190</v>
      </c>
      <c r="E12395" t="s">
        <v>1084</v>
      </c>
      <c r="F12395">
        <v>80</v>
      </c>
      <c r="G12395">
        <v>12601575</v>
      </c>
    </row>
    <row r="12396" spans="1:7">
      <c r="A12396" t="s">
        <v>131</v>
      </c>
      <c r="B12396">
        <v>20251014</v>
      </c>
      <c r="C12396">
        <v>490114</v>
      </c>
      <c r="D12396" t="s">
        <v>6190</v>
      </c>
      <c r="E12396" t="s">
        <v>1035</v>
      </c>
      <c r="F12396">
        <v>824</v>
      </c>
      <c r="G12396">
        <v>11070833</v>
      </c>
    </row>
    <row r="12397" spans="1:7">
      <c r="A12397" t="s">
        <v>131</v>
      </c>
      <c r="B12397">
        <v>20251014</v>
      </c>
      <c r="C12397">
        <v>490114</v>
      </c>
      <c r="D12397" t="s">
        <v>6190</v>
      </c>
      <c r="E12397" t="s">
        <v>1066</v>
      </c>
      <c r="F12397">
        <v>137</v>
      </c>
      <c r="G12397">
        <v>10646957</v>
      </c>
    </row>
    <row r="12398" spans="1:7">
      <c r="A12398" t="s">
        <v>131</v>
      </c>
      <c r="B12398">
        <v>20251014</v>
      </c>
      <c r="C12398">
        <v>490114</v>
      </c>
      <c r="D12398" t="s">
        <v>6190</v>
      </c>
      <c r="E12398" t="s">
        <v>1064</v>
      </c>
      <c r="F12398">
        <v>0</v>
      </c>
      <c r="G12398">
        <v>-771297</v>
      </c>
    </row>
    <row r="12399" spans="1:7">
      <c r="A12399" t="s">
        <v>131</v>
      </c>
      <c r="B12399">
        <v>20251014</v>
      </c>
      <c r="C12399">
        <v>490114</v>
      </c>
      <c r="D12399" t="s">
        <v>6190</v>
      </c>
      <c r="E12399" t="s">
        <v>1092</v>
      </c>
      <c r="F12399">
        <v>0</v>
      </c>
      <c r="G12399">
        <v>-17321971</v>
      </c>
    </row>
    <row r="12400" spans="1:7">
      <c r="A12400" t="s">
        <v>131</v>
      </c>
      <c r="B12400">
        <v>20251014</v>
      </c>
      <c r="C12400">
        <v>490114</v>
      </c>
      <c r="D12400" t="s">
        <v>6190</v>
      </c>
      <c r="E12400" t="s">
        <v>9048</v>
      </c>
      <c r="F12400">
        <v>56</v>
      </c>
      <c r="G12400">
        <v>2190714</v>
      </c>
    </row>
    <row r="12401" spans="1:7">
      <c r="A12401" t="s">
        <v>131</v>
      </c>
      <c r="B12401">
        <v>20251014</v>
      </c>
      <c r="C12401">
        <v>490114</v>
      </c>
      <c r="D12401" t="s">
        <v>6190</v>
      </c>
      <c r="E12401" t="s">
        <v>8342</v>
      </c>
      <c r="F12401">
        <v>137</v>
      </c>
      <c r="G12401">
        <v>49659474</v>
      </c>
    </row>
    <row r="12402" spans="1:7">
      <c r="A12402" t="s">
        <v>131</v>
      </c>
      <c r="B12402">
        <v>20251014</v>
      </c>
      <c r="C12402">
        <v>490114</v>
      </c>
      <c r="D12402" t="s">
        <v>6190</v>
      </c>
      <c r="E12402" t="s">
        <v>1124</v>
      </c>
      <c r="F12402">
        <v>18</v>
      </c>
      <c r="G12402">
        <v>-141685</v>
      </c>
    </row>
    <row r="12403" spans="1:7">
      <c r="A12403" t="s">
        <v>131</v>
      </c>
      <c r="B12403">
        <v>20251014</v>
      </c>
      <c r="C12403">
        <v>490114</v>
      </c>
      <c r="D12403" t="s">
        <v>6190</v>
      </c>
      <c r="E12403" t="s">
        <v>1186</v>
      </c>
      <c r="F12403">
        <v>222</v>
      </c>
      <c r="G12403">
        <v>24359897</v>
      </c>
    </row>
    <row r="12404" spans="1:7">
      <c r="A12404" t="s">
        <v>131</v>
      </c>
      <c r="B12404">
        <v>20251014</v>
      </c>
      <c r="C12404">
        <v>490114</v>
      </c>
      <c r="D12404" t="s">
        <v>6190</v>
      </c>
      <c r="E12404" t="s">
        <v>1582</v>
      </c>
      <c r="F12404">
        <v>222</v>
      </c>
      <c r="G12404">
        <v>-407794</v>
      </c>
    </row>
    <row r="12405" spans="1:7">
      <c r="A12405" t="s">
        <v>131</v>
      </c>
      <c r="B12405">
        <v>20251014</v>
      </c>
      <c r="C12405">
        <v>490114</v>
      </c>
      <c r="D12405" t="s">
        <v>6190</v>
      </c>
      <c r="E12405" t="s">
        <v>8333</v>
      </c>
      <c r="F12405">
        <v>0</v>
      </c>
      <c r="G12405">
        <v>-2081</v>
      </c>
    </row>
    <row r="12406" spans="1:7">
      <c r="A12406" t="s">
        <v>131</v>
      </c>
      <c r="B12406">
        <v>20251014</v>
      </c>
      <c r="C12406">
        <v>490114</v>
      </c>
      <c r="D12406" t="s">
        <v>6190</v>
      </c>
      <c r="E12406" t="s">
        <v>1583</v>
      </c>
      <c r="F12406">
        <v>4</v>
      </c>
      <c r="G12406">
        <v>-217738</v>
      </c>
    </row>
    <row r="12407" spans="1:7">
      <c r="A12407" t="s">
        <v>131</v>
      </c>
      <c r="B12407">
        <v>20251014</v>
      </c>
      <c r="C12407">
        <v>490114</v>
      </c>
      <c r="D12407" t="s">
        <v>6190</v>
      </c>
      <c r="E12407" t="s">
        <v>1207</v>
      </c>
      <c r="F12407">
        <v>0</v>
      </c>
      <c r="G12407">
        <v>-8274</v>
      </c>
    </row>
    <row r="12408" spans="1:7">
      <c r="A12408" t="s">
        <v>131</v>
      </c>
      <c r="B12408">
        <v>20251014</v>
      </c>
      <c r="C12408">
        <v>490114</v>
      </c>
      <c r="D12408" t="s">
        <v>6190</v>
      </c>
      <c r="E12408" t="s">
        <v>8358</v>
      </c>
      <c r="F12408">
        <v>0</v>
      </c>
      <c r="G12408">
        <v>-17692647</v>
      </c>
    </row>
    <row r="12409" spans="1:7">
      <c r="A12409" t="s">
        <v>131</v>
      </c>
      <c r="B12409">
        <v>20251015</v>
      </c>
      <c r="C12409">
        <v>490114</v>
      </c>
      <c r="D12409" t="s">
        <v>6190</v>
      </c>
      <c r="E12409" t="s">
        <v>1184</v>
      </c>
      <c r="F12409">
        <v>0</v>
      </c>
      <c r="G12409">
        <v>-339153</v>
      </c>
    </row>
    <row r="12410" spans="1:7">
      <c r="A12410" t="s">
        <v>131</v>
      </c>
      <c r="B12410">
        <v>20251015</v>
      </c>
      <c r="C12410">
        <v>490114</v>
      </c>
      <c r="D12410" t="s">
        <v>6190</v>
      </c>
      <c r="E12410" t="s">
        <v>1581</v>
      </c>
      <c r="F12410">
        <v>104</v>
      </c>
      <c r="G12410">
        <v>-22066122</v>
      </c>
    </row>
    <row r="12411" spans="1:7">
      <c r="A12411" t="s">
        <v>131</v>
      </c>
      <c r="B12411">
        <v>20251015</v>
      </c>
      <c r="C12411">
        <v>490114</v>
      </c>
      <c r="D12411" t="s">
        <v>6190</v>
      </c>
      <c r="E12411" t="s">
        <v>1085</v>
      </c>
      <c r="F12411">
        <v>0</v>
      </c>
      <c r="G12411">
        <v>-2341373</v>
      </c>
    </row>
    <row r="12412" spans="1:7">
      <c r="A12412" t="s">
        <v>131</v>
      </c>
      <c r="B12412">
        <v>20251015</v>
      </c>
      <c r="C12412">
        <v>490114</v>
      </c>
      <c r="D12412" t="s">
        <v>6190</v>
      </c>
      <c r="E12412" t="s">
        <v>1194</v>
      </c>
      <c r="F12412">
        <v>0</v>
      </c>
      <c r="G12412">
        <v>-57965559</v>
      </c>
    </row>
    <row r="12413" spans="1:7">
      <c r="A12413" t="s">
        <v>131</v>
      </c>
      <c r="B12413">
        <v>20251015</v>
      </c>
      <c r="C12413">
        <v>490114</v>
      </c>
      <c r="D12413" t="s">
        <v>6190</v>
      </c>
      <c r="E12413" t="s">
        <v>1181</v>
      </c>
      <c r="F12413">
        <v>71</v>
      </c>
      <c r="G12413">
        <v>8918966</v>
      </c>
    </row>
    <row r="12414" spans="1:7">
      <c r="A12414" t="s">
        <v>131</v>
      </c>
      <c r="B12414">
        <v>20251015</v>
      </c>
      <c r="C12414">
        <v>490114</v>
      </c>
      <c r="D12414" t="s">
        <v>6190</v>
      </c>
      <c r="E12414" t="s">
        <v>1084</v>
      </c>
      <c r="F12414">
        <v>80</v>
      </c>
      <c r="G12414">
        <v>12601388</v>
      </c>
    </row>
    <row r="12415" spans="1:7">
      <c r="A12415" t="s">
        <v>131</v>
      </c>
      <c r="B12415">
        <v>20251015</v>
      </c>
      <c r="C12415">
        <v>490114</v>
      </c>
      <c r="D12415" t="s">
        <v>6190</v>
      </c>
      <c r="E12415" t="s">
        <v>1035</v>
      </c>
      <c r="F12415">
        <v>828</v>
      </c>
      <c r="G12415">
        <v>10972073</v>
      </c>
    </row>
    <row r="12416" spans="1:7">
      <c r="A12416" t="s">
        <v>131</v>
      </c>
      <c r="B12416">
        <v>20251015</v>
      </c>
      <c r="C12416">
        <v>490114</v>
      </c>
      <c r="D12416" t="s">
        <v>6190</v>
      </c>
      <c r="E12416" t="s">
        <v>1066</v>
      </c>
      <c r="F12416">
        <v>138</v>
      </c>
      <c r="G12416">
        <v>10646425</v>
      </c>
    </row>
    <row r="12417" spans="1:7">
      <c r="A12417" t="s">
        <v>131</v>
      </c>
      <c r="B12417">
        <v>20251015</v>
      </c>
      <c r="C12417">
        <v>490114</v>
      </c>
      <c r="D12417" t="s">
        <v>6190</v>
      </c>
      <c r="E12417" t="s">
        <v>1064</v>
      </c>
      <c r="F12417">
        <v>0</v>
      </c>
      <c r="G12417">
        <v>-771339</v>
      </c>
    </row>
    <row r="12418" spans="1:7">
      <c r="A12418" t="s">
        <v>131</v>
      </c>
      <c r="B12418">
        <v>20251015</v>
      </c>
      <c r="C12418">
        <v>490114</v>
      </c>
      <c r="D12418" t="s">
        <v>6190</v>
      </c>
      <c r="E12418" t="s">
        <v>1092</v>
      </c>
      <c r="F12418">
        <v>0</v>
      </c>
      <c r="G12418">
        <v>-17321994</v>
      </c>
    </row>
    <row r="12419" spans="1:7">
      <c r="A12419" t="s">
        <v>131</v>
      </c>
      <c r="B12419">
        <v>20251015</v>
      </c>
      <c r="C12419">
        <v>490114</v>
      </c>
      <c r="D12419" t="s">
        <v>6190</v>
      </c>
      <c r="E12419" t="s">
        <v>9048</v>
      </c>
      <c r="F12419">
        <v>57</v>
      </c>
      <c r="G12419">
        <v>2190751</v>
      </c>
    </row>
    <row r="12420" spans="1:7">
      <c r="A12420" t="s">
        <v>131</v>
      </c>
      <c r="B12420">
        <v>20251015</v>
      </c>
      <c r="C12420">
        <v>490114</v>
      </c>
      <c r="D12420" t="s">
        <v>6190</v>
      </c>
      <c r="E12420" t="s">
        <v>8342</v>
      </c>
      <c r="F12420">
        <v>138</v>
      </c>
      <c r="G12420">
        <v>49659376</v>
      </c>
    </row>
    <row r="12421" spans="1:7">
      <c r="A12421" t="s">
        <v>131</v>
      </c>
      <c r="B12421">
        <v>20251015</v>
      </c>
      <c r="C12421">
        <v>490114</v>
      </c>
      <c r="D12421" t="s">
        <v>6190</v>
      </c>
      <c r="E12421" t="s">
        <v>1124</v>
      </c>
      <c r="F12421">
        <v>19</v>
      </c>
      <c r="G12421">
        <v>-146893</v>
      </c>
    </row>
    <row r="12422" spans="1:7">
      <c r="A12422" t="s">
        <v>131</v>
      </c>
      <c r="B12422">
        <v>20251015</v>
      </c>
      <c r="C12422">
        <v>490114</v>
      </c>
      <c r="D12422" t="s">
        <v>6190</v>
      </c>
      <c r="E12422" t="s">
        <v>1186</v>
      </c>
      <c r="F12422">
        <v>223</v>
      </c>
      <c r="G12422">
        <v>24360120</v>
      </c>
    </row>
    <row r="12423" spans="1:7">
      <c r="A12423" t="s">
        <v>131</v>
      </c>
      <c r="B12423">
        <v>20251015</v>
      </c>
      <c r="C12423">
        <v>490114</v>
      </c>
      <c r="D12423" t="s">
        <v>6190</v>
      </c>
      <c r="E12423" t="s">
        <v>1582</v>
      </c>
      <c r="F12423">
        <v>223</v>
      </c>
      <c r="G12423">
        <v>-407757</v>
      </c>
    </row>
    <row r="12424" spans="1:7">
      <c r="A12424" t="s">
        <v>131</v>
      </c>
      <c r="B12424">
        <v>20251015</v>
      </c>
      <c r="C12424">
        <v>490114</v>
      </c>
      <c r="D12424" t="s">
        <v>6190</v>
      </c>
      <c r="E12424" t="s">
        <v>8333</v>
      </c>
      <c r="F12424">
        <v>0</v>
      </c>
      <c r="G12424">
        <v>-2446</v>
      </c>
    </row>
    <row r="12425" spans="1:7">
      <c r="A12425" t="s">
        <v>131</v>
      </c>
      <c r="B12425">
        <v>20251015</v>
      </c>
      <c r="C12425">
        <v>490114</v>
      </c>
      <c r="D12425" t="s">
        <v>6190</v>
      </c>
      <c r="E12425" t="s">
        <v>1583</v>
      </c>
      <c r="F12425">
        <v>4</v>
      </c>
      <c r="G12425">
        <v>-253803</v>
      </c>
    </row>
    <row r="12426" spans="1:7">
      <c r="A12426" t="s">
        <v>131</v>
      </c>
      <c r="B12426">
        <v>20251015</v>
      </c>
      <c r="C12426">
        <v>490114</v>
      </c>
      <c r="D12426" t="s">
        <v>6190</v>
      </c>
      <c r="E12426" t="s">
        <v>1207</v>
      </c>
      <c r="F12426">
        <v>0</v>
      </c>
      <c r="G12426">
        <v>-11339</v>
      </c>
    </row>
    <row r="12427" spans="1:7">
      <c r="A12427" t="s">
        <v>131</v>
      </c>
      <c r="B12427">
        <v>20251015</v>
      </c>
      <c r="C12427">
        <v>490114</v>
      </c>
      <c r="D12427" t="s">
        <v>6190</v>
      </c>
      <c r="E12427" t="s">
        <v>8358</v>
      </c>
      <c r="F12427">
        <v>0</v>
      </c>
      <c r="G12427">
        <v>-17693191</v>
      </c>
    </row>
    <row r="12428" spans="1:7">
      <c r="A12428" t="s">
        <v>131</v>
      </c>
      <c r="B12428">
        <v>20251016</v>
      </c>
      <c r="C12428">
        <v>490114</v>
      </c>
      <c r="D12428" t="s">
        <v>6190</v>
      </c>
      <c r="E12428" t="s">
        <v>1184</v>
      </c>
      <c r="F12428">
        <v>0</v>
      </c>
      <c r="G12428">
        <v>-339153</v>
      </c>
    </row>
    <row r="12429" spans="1:7">
      <c r="A12429" t="s">
        <v>131</v>
      </c>
      <c r="B12429">
        <v>20251016</v>
      </c>
      <c r="C12429">
        <v>490114</v>
      </c>
      <c r="D12429" t="s">
        <v>6190</v>
      </c>
      <c r="E12429" t="s">
        <v>1581</v>
      </c>
      <c r="F12429">
        <v>115</v>
      </c>
      <c r="G12429">
        <v>-22066007</v>
      </c>
    </row>
    <row r="12430" spans="1:7">
      <c r="A12430" t="s">
        <v>131</v>
      </c>
      <c r="B12430">
        <v>20251016</v>
      </c>
      <c r="C12430">
        <v>490114</v>
      </c>
      <c r="D12430" t="s">
        <v>6190</v>
      </c>
      <c r="E12430" t="s">
        <v>1085</v>
      </c>
      <c r="F12430">
        <v>0</v>
      </c>
      <c r="G12430">
        <v>-2341373</v>
      </c>
    </row>
    <row r="12431" spans="1:7">
      <c r="A12431" t="s">
        <v>131</v>
      </c>
      <c r="B12431">
        <v>20251016</v>
      </c>
      <c r="C12431">
        <v>490114</v>
      </c>
      <c r="D12431" t="s">
        <v>6190</v>
      </c>
      <c r="E12431" t="s">
        <v>1194</v>
      </c>
      <c r="F12431">
        <v>0</v>
      </c>
      <c r="G12431">
        <v>-57965559</v>
      </c>
    </row>
    <row r="12432" spans="1:7">
      <c r="A12432" t="s">
        <v>131</v>
      </c>
      <c r="B12432">
        <v>20251016</v>
      </c>
      <c r="C12432">
        <v>490114</v>
      </c>
      <c r="D12432" t="s">
        <v>6190</v>
      </c>
      <c r="E12432" t="s">
        <v>1181</v>
      </c>
      <c r="F12432">
        <v>78</v>
      </c>
      <c r="G12432">
        <v>8919044</v>
      </c>
    </row>
    <row r="12433" spans="1:7">
      <c r="A12433" t="s">
        <v>131</v>
      </c>
      <c r="B12433">
        <v>20251016</v>
      </c>
      <c r="C12433">
        <v>490114</v>
      </c>
      <c r="D12433" t="s">
        <v>6190</v>
      </c>
      <c r="E12433" t="s">
        <v>1084</v>
      </c>
      <c r="F12433">
        <v>89</v>
      </c>
      <c r="G12433">
        <v>12601477</v>
      </c>
    </row>
    <row r="12434" spans="1:7">
      <c r="A12434" t="s">
        <v>131</v>
      </c>
      <c r="B12434">
        <v>20251016</v>
      </c>
      <c r="C12434">
        <v>490114</v>
      </c>
      <c r="D12434" t="s">
        <v>6190</v>
      </c>
      <c r="E12434" t="s">
        <v>1035</v>
      </c>
      <c r="F12434">
        <v>919</v>
      </c>
      <c r="G12434">
        <v>10972992</v>
      </c>
    </row>
    <row r="12435" spans="1:7">
      <c r="A12435" t="s">
        <v>131</v>
      </c>
      <c r="B12435">
        <v>20251016</v>
      </c>
      <c r="C12435">
        <v>490114</v>
      </c>
      <c r="D12435" t="s">
        <v>6190</v>
      </c>
      <c r="E12435" t="s">
        <v>1066</v>
      </c>
      <c r="F12435">
        <v>152</v>
      </c>
      <c r="G12435">
        <v>10646577</v>
      </c>
    </row>
    <row r="12436" spans="1:7">
      <c r="A12436" t="s">
        <v>131</v>
      </c>
      <c r="B12436">
        <v>20251016</v>
      </c>
      <c r="C12436">
        <v>490114</v>
      </c>
      <c r="D12436" t="s">
        <v>6190</v>
      </c>
      <c r="E12436" t="s">
        <v>1064</v>
      </c>
      <c r="F12436">
        <v>0</v>
      </c>
      <c r="G12436">
        <v>-771339</v>
      </c>
    </row>
    <row r="12437" spans="1:7">
      <c r="A12437" t="s">
        <v>131</v>
      </c>
      <c r="B12437">
        <v>20251016</v>
      </c>
      <c r="C12437">
        <v>490114</v>
      </c>
      <c r="D12437" t="s">
        <v>6190</v>
      </c>
      <c r="E12437" t="s">
        <v>1092</v>
      </c>
      <c r="F12437">
        <v>0</v>
      </c>
      <c r="G12437">
        <v>-17321994</v>
      </c>
    </row>
    <row r="12438" spans="1:7">
      <c r="A12438" t="s">
        <v>131</v>
      </c>
      <c r="B12438">
        <v>20251016</v>
      </c>
      <c r="C12438">
        <v>490114</v>
      </c>
      <c r="D12438" t="s">
        <v>6190</v>
      </c>
      <c r="E12438" t="s">
        <v>9048</v>
      </c>
      <c r="F12438">
        <v>62</v>
      </c>
      <c r="G12438">
        <v>2190813</v>
      </c>
    </row>
    <row r="12439" spans="1:7">
      <c r="A12439" t="s">
        <v>131</v>
      </c>
      <c r="B12439">
        <v>20251016</v>
      </c>
      <c r="C12439">
        <v>490114</v>
      </c>
      <c r="D12439" t="s">
        <v>6190</v>
      </c>
      <c r="E12439" t="s">
        <v>8342</v>
      </c>
      <c r="F12439">
        <v>152</v>
      </c>
      <c r="G12439">
        <v>49659528</v>
      </c>
    </row>
    <row r="12440" spans="1:7">
      <c r="A12440" t="s">
        <v>131</v>
      </c>
      <c r="B12440">
        <v>20251016</v>
      </c>
      <c r="C12440">
        <v>490114</v>
      </c>
      <c r="D12440" t="s">
        <v>6190</v>
      </c>
      <c r="E12440" t="s">
        <v>1124</v>
      </c>
      <c r="F12440">
        <v>20</v>
      </c>
      <c r="G12440">
        <v>-146873</v>
      </c>
    </row>
    <row r="12441" spans="1:7">
      <c r="A12441" t="s">
        <v>131</v>
      </c>
      <c r="B12441">
        <v>20251016</v>
      </c>
      <c r="C12441">
        <v>490114</v>
      </c>
      <c r="D12441" t="s">
        <v>6190</v>
      </c>
      <c r="E12441" t="s">
        <v>1186</v>
      </c>
      <c r="F12441">
        <v>246</v>
      </c>
      <c r="G12441">
        <v>24360366</v>
      </c>
    </row>
    <row r="12442" spans="1:7">
      <c r="A12442" t="s">
        <v>131</v>
      </c>
      <c r="B12442">
        <v>20251016</v>
      </c>
      <c r="C12442">
        <v>490114</v>
      </c>
      <c r="D12442" t="s">
        <v>6190</v>
      </c>
      <c r="E12442" t="s">
        <v>1582</v>
      </c>
      <c r="F12442">
        <v>246</v>
      </c>
      <c r="G12442">
        <v>-407511</v>
      </c>
    </row>
    <row r="12443" spans="1:7">
      <c r="A12443" t="s">
        <v>131</v>
      </c>
      <c r="B12443">
        <v>20251016</v>
      </c>
      <c r="C12443">
        <v>490114</v>
      </c>
      <c r="D12443" t="s">
        <v>6190</v>
      </c>
      <c r="E12443" t="s">
        <v>8333</v>
      </c>
      <c r="F12443">
        <v>0</v>
      </c>
      <c r="G12443">
        <v>-2446</v>
      </c>
    </row>
    <row r="12444" spans="1:7">
      <c r="A12444" t="s">
        <v>131</v>
      </c>
      <c r="B12444">
        <v>20251016</v>
      </c>
      <c r="C12444">
        <v>490114</v>
      </c>
      <c r="D12444" t="s">
        <v>6190</v>
      </c>
      <c r="E12444" t="s">
        <v>1583</v>
      </c>
      <c r="F12444">
        <v>5</v>
      </c>
      <c r="G12444">
        <v>-253798</v>
      </c>
    </row>
    <row r="12445" spans="1:7">
      <c r="A12445" t="s">
        <v>131</v>
      </c>
      <c r="B12445">
        <v>20251016</v>
      </c>
      <c r="C12445">
        <v>490114</v>
      </c>
      <c r="D12445" t="s">
        <v>6190</v>
      </c>
      <c r="E12445" t="s">
        <v>1207</v>
      </c>
      <c r="F12445">
        <v>0</v>
      </c>
      <c r="G12445">
        <v>-11339</v>
      </c>
    </row>
    <row r="12446" spans="1:7">
      <c r="A12446" t="s">
        <v>131</v>
      </c>
      <c r="B12446">
        <v>20251016</v>
      </c>
      <c r="C12446">
        <v>490114</v>
      </c>
      <c r="D12446" t="s">
        <v>6190</v>
      </c>
      <c r="E12446" t="s">
        <v>8358</v>
      </c>
      <c r="F12446">
        <v>0</v>
      </c>
      <c r="G12446">
        <v>-17693191</v>
      </c>
    </row>
    <row r="12447" spans="1:7">
      <c r="A12447" t="s">
        <v>131</v>
      </c>
      <c r="B12447">
        <v>20251017</v>
      </c>
      <c r="C12447">
        <v>490114</v>
      </c>
      <c r="D12447" t="s">
        <v>6190</v>
      </c>
      <c r="E12447" t="s">
        <v>1184</v>
      </c>
      <c r="F12447">
        <v>0</v>
      </c>
      <c r="G12447">
        <v>-339153</v>
      </c>
    </row>
    <row r="12448" spans="1:7">
      <c r="A12448" t="s">
        <v>131</v>
      </c>
      <c r="B12448">
        <v>20251017</v>
      </c>
      <c r="C12448">
        <v>490114</v>
      </c>
      <c r="D12448" t="s">
        <v>6190</v>
      </c>
      <c r="E12448" t="s">
        <v>1581</v>
      </c>
      <c r="F12448">
        <v>115</v>
      </c>
      <c r="G12448">
        <v>-22065892</v>
      </c>
    </row>
    <row r="12449" spans="1:7">
      <c r="A12449" t="s">
        <v>131</v>
      </c>
      <c r="B12449">
        <v>20251017</v>
      </c>
      <c r="C12449">
        <v>490114</v>
      </c>
      <c r="D12449" t="s">
        <v>6190</v>
      </c>
      <c r="E12449" t="s">
        <v>1085</v>
      </c>
      <c r="F12449">
        <v>0</v>
      </c>
      <c r="G12449">
        <v>-2341373</v>
      </c>
    </row>
    <row r="12450" spans="1:7">
      <c r="A12450" t="s">
        <v>131</v>
      </c>
      <c r="B12450">
        <v>20251017</v>
      </c>
      <c r="C12450">
        <v>490114</v>
      </c>
      <c r="D12450" t="s">
        <v>6190</v>
      </c>
      <c r="E12450" t="s">
        <v>1194</v>
      </c>
      <c r="F12450">
        <v>0</v>
      </c>
      <c r="G12450">
        <v>-57965559</v>
      </c>
    </row>
    <row r="12451" spans="1:7">
      <c r="A12451" t="s">
        <v>131</v>
      </c>
      <c r="B12451">
        <v>20251017</v>
      </c>
      <c r="C12451">
        <v>490114</v>
      </c>
      <c r="D12451" t="s">
        <v>6190</v>
      </c>
      <c r="E12451" t="s">
        <v>1181</v>
      </c>
      <c r="F12451">
        <v>79</v>
      </c>
      <c r="G12451">
        <v>8919123</v>
      </c>
    </row>
    <row r="12452" spans="1:7">
      <c r="A12452" t="s">
        <v>131</v>
      </c>
      <c r="B12452">
        <v>20251017</v>
      </c>
      <c r="C12452">
        <v>490114</v>
      </c>
      <c r="D12452" t="s">
        <v>6190</v>
      </c>
      <c r="E12452" t="s">
        <v>1084</v>
      </c>
      <c r="F12452">
        <v>89</v>
      </c>
      <c r="G12452">
        <v>12601566</v>
      </c>
    </row>
    <row r="12453" spans="1:7">
      <c r="A12453" t="s">
        <v>131</v>
      </c>
      <c r="B12453">
        <v>20251017</v>
      </c>
      <c r="C12453">
        <v>490114</v>
      </c>
      <c r="D12453" t="s">
        <v>6190</v>
      </c>
      <c r="E12453" t="s">
        <v>1035</v>
      </c>
      <c r="F12453">
        <v>923</v>
      </c>
      <c r="G12453">
        <v>10973915</v>
      </c>
    </row>
    <row r="12454" spans="1:7">
      <c r="A12454" t="s">
        <v>131</v>
      </c>
      <c r="B12454">
        <v>20251017</v>
      </c>
      <c r="C12454">
        <v>490114</v>
      </c>
      <c r="D12454" t="s">
        <v>6190</v>
      </c>
      <c r="E12454" t="s">
        <v>1066</v>
      </c>
      <c r="F12454">
        <v>152</v>
      </c>
      <c r="G12454">
        <v>10646729</v>
      </c>
    </row>
    <row r="12455" spans="1:7">
      <c r="A12455" t="s">
        <v>131</v>
      </c>
      <c r="B12455">
        <v>20251017</v>
      </c>
      <c r="C12455">
        <v>490114</v>
      </c>
      <c r="D12455" t="s">
        <v>6190</v>
      </c>
      <c r="E12455" t="s">
        <v>1064</v>
      </c>
      <c r="F12455">
        <v>0</v>
      </c>
      <c r="G12455">
        <v>-771339</v>
      </c>
    </row>
    <row r="12456" spans="1:7">
      <c r="A12456" t="s">
        <v>131</v>
      </c>
      <c r="B12456">
        <v>20251017</v>
      </c>
      <c r="C12456">
        <v>490114</v>
      </c>
      <c r="D12456" t="s">
        <v>6190</v>
      </c>
      <c r="E12456" t="s">
        <v>1092</v>
      </c>
      <c r="F12456">
        <v>0</v>
      </c>
      <c r="G12456">
        <v>-17321994</v>
      </c>
    </row>
    <row r="12457" spans="1:7">
      <c r="A12457" t="s">
        <v>131</v>
      </c>
      <c r="B12457">
        <v>20251017</v>
      </c>
      <c r="C12457">
        <v>490114</v>
      </c>
      <c r="D12457" t="s">
        <v>6190</v>
      </c>
      <c r="E12457" t="s">
        <v>9048</v>
      </c>
      <c r="F12457">
        <v>63</v>
      </c>
      <c r="G12457">
        <v>2190876</v>
      </c>
    </row>
    <row r="12458" spans="1:7">
      <c r="A12458" t="s">
        <v>131</v>
      </c>
      <c r="B12458">
        <v>20251017</v>
      </c>
      <c r="C12458">
        <v>490114</v>
      </c>
      <c r="D12458" t="s">
        <v>6190</v>
      </c>
      <c r="E12458" t="s">
        <v>8342</v>
      </c>
      <c r="F12458">
        <v>152</v>
      </c>
      <c r="G12458">
        <v>49659680</v>
      </c>
    </row>
    <row r="12459" spans="1:7">
      <c r="A12459" t="s">
        <v>131</v>
      </c>
      <c r="B12459">
        <v>20251017</v>
      </c>
      <c r="C12459">
        <v>490114</v>
      </c>
      <c r="D12459" t="s">
        <v>6190</v>
      </c>
      <c r="E12459" t="s">
        <v>1124</v>
      </c>
      <c r="F12459">
        <v>21</v>
      </c>
      <c r="G12459">
        <v>-146852</v>
      </c>
    </row>
    <row r="12460" spans="1:7">
      <c r="A12460" t="s">
        <v>131</v>
      </c>
      <c r="B12460">
        <v>20251017</v>
      </c>
      <c r="C12460">
        <v>490114</v>
      </c>
      <c r="D12460" t="s">
        <v>6190</v>
      </c>
      <c r="E12460" t="s">
        <v>1186</v>
      </c>
      <c r="F12460">
        <v>247</v>
      </c>
      <c r="G12460">
        <v>24360613</v>
      </c>
    </row>
    <row r="12461" spans="1:7">
      <c r="A12461" t="s">
        <v>131</v>
      </c>
      <c r="B12461">
        <v>20251017</v>
      </c>
      <c r="C12461">
        <v>490114</v>
      </c>
      <c r="D12461" t="s">
        <v>6190</v>
      </c>
      <c r="E12461" t="s">
        <v>1582</v>
      </c>
      <c r="F12461">
        <v>247</v>
      </c>
      <c r="G12461">
        <v>-407264</v>
      </c>
    </row>
    <row r="12462" spans="1:7">
      <c r="A12462" t="s">
        <v>131</v>
      </c>
      <c r="B12462">
        <v>20251017</v>
      </c>
      <c r="C12462">
        <v>490114</v>
      </c>
      <c r="D12462" t="s">
        <v>6190</v>
      </c>
      <c r="E12462" t="s">
        <v>8333</v>
      </c>
      <c r="F12462">
        <v>0</v>
      </c>
      <c r="G12462">
        <v>-2446</v>
      </c>
    </row>
    <row r="12463" spans="1:7">
      <c r="A12463" t="s">
        <v>131</v>
      </c>
      <c r="B12463">
        <v>20251017</v>
      </c>
      <c r="C12463">
        <v>490114</v>
      </c>
      <c r="D12463" t="s">
        <v>6190</v>
      </c>
      <c r="E12463" t="s">
        <v>1583</v>
      </c>
      <c r="F12463">
        <v>5</v>
      </c>
      <c r="G12463">
        <v>-253793</v>
      </c>
    </row>
    <row r="12464" spans="1:7">
      <c r="A12464" t="s">
        <v>131</v>
      </c>
      <c r="B12464">
        <v>20251017</v>
      </c>
      <c r="C12464">
        <v>490114</v>
      </c>
      <c r="D12464" t="s">
        <v>6190</v>
      </c>
      <c r="E12464" t="s">
        <v>1207</v>
      </c>
      <c r="F12464">
        <v>0</v>
      </c>
      <c r="G12464">
        <v>-11339</v>
      </c>
    </row>
    <row r="12465" spans="1:7">
      <c r="A12465" t="s">
        <v>131</v>
      </c>
      <c r="B12465">
        <v>20251017</v>
      </c>
      <c r="C12465">
        <v>490114</v>
      </c>
      <c r="D12465" t="s">
        <v>6190</v>
      </c>
      <c r="E12465" t="s">
        <v>8358</v>
      </c>
      <c r="F12465">
        <v>0</v>
      </c>
      <c r="G12465">
        <v>-17693191</v>
      </c>
    </row>
    <row r="12466" spans="1:7">
      <c r="A12466" t="s">
        <v>131</v>
      </c>
      <c r="B12466">
        <v>20251018</v>
      </c>
      <c r="C12466">
        <v>490114</v>
      </c>
      <c r="D12466" t="s">
        <v>6190</v>
      </c>
      <c r="E12466" t="s">
        <v>1184</v>
      </c>
      <c r="F12466">
        <v>0</v>
      </c>
      <c r="G12466">
        <v>-339153</v>
      </c>
    </row>
    <row r="12467" spans="1:7">
      <c r="A12467" t="s">
        <v>131</v>
      </c>
      <c r="B12467">
        <v>20251018</v>
      </c>
      <c r="C12467">
        <v>490114</v>
      </c>
      <c r="D12467" t="s">
        <v>6190</v>
      </c>
      <c r="E12467" t="s">
        <v>1581</v>
      </c>
      <c r="F12467">
        <v>115</v>
      </c>
      <c r="G12467">
        <v>-22065777</v>
      </c>
    </row>
    <row r="12468" spans="1:7">
      <c r="A12468" t="s">
        <v>131</v>
      </c>
      <c r="B12468">
        <v>20251018</v>
      </c>
      <c r="C12468">
        <v>490114</v>
      </c>
      <c r="D12468" t="s">
        <v>6190</v>
      </c>
      <c r="E12468" t="s">
        <v>1085</v>
      </c>
      <c r="F12468">
        <v>0</v>
      </c>
      <c r="G12468">
        <v>-2341373</v>
      </c>
    </row>
    <row r="12469" spans="1:7">
      <c r="A12469" t="s">
        <v>131</v>
      </c>
      <c r="B12469">
        <v>20251018</v>
      </c>
      <c r="C12469">
        <v>490114</v>
      </c>
      <c r="D12469" t="s">
        <v>6190</v>
      </c>
      <c r="E12469" t="s">
        <v>1194</v>
      </c>
      <c r="F12469">
        <v>0</v>
      </c>
      <c r="G12469">
        <v>-57965559</v>
      </c>
    </row>
    <row r="12470" spans="1:7">
      <c r="A12470" t="s">
        <v>131</v>
      </c>
      <c r="B12470">
        <v>20251018</v>
      </c>
      <c r="C12470">
        <v>490114</v>
      </c>
      <c r="D12470" t="s">
        <v>6190</v>
      </c>
      <c r="E12470" t="s">
        <v>1181</v>
      </c>
      <c r="F12470">
        <v>79</v>
      </c>
      <c r="G12470">
        <v>8919202</v>
      </c>
    </row>
    <row r="12471" spans="1:7">
      <c r="A12471" t="s">
        <v>131</v>
      </c>
      <c r="B12471">
        <v>20251018</v>
      </c>
      <c r="C12471">
        <v>490114</v>
      </c>
      <c r="D12471" t="s">
        <v>6190</v>
      </c>
      <c r="E12471" t="s">
        <v>1084</v>
      </c>
      <c r="F12471">
        <v>89</v>
      </c>
      <c r="G12471">
        <v>12601655</v>
      </c>
    </row>
    <row r="12472" spans="1:7">
      <c r="A12472" t="s">
        <v>131</v>
      </c>
      <c r="B12472">
        <v>20251018</v>
      </c>
      <c r="C12472">
        <v>490114</v>
      </c>
      <c r="D12472" t="s">
        <v>6190</v>
      </c>
      <c r="E12472" t="s">
        <v>1035</v>
      </c>
      <c r="F12472">
        <v>923</v>
      </c>
      <c r="G12472">
        <v>10974838</v>
      </c>
    </row>
    <row r="12473" spans="1:7">
      <c r="A12473" t="s">
        <v>131</v>
      </c>
      <c r="B12473">
        <v>20251018</v>
      </c>
      <c r="C12473">
        <v>490114</v>
      </c>
      <c r="D12473" t="s">
        <v>6190</v>
      </c>
      <c r="E12473" t="s">
        <v>1066</v>
      </c>
      <c r="F12473">
        <v>152</v>
      </c>
      <c r="G12473">
        <v>10646881</v>
      </c>
    </row>
    <row r="12474" spans="1:7">
      <c r="A12474" t="s">
        <v>131</v>
      </c>
      <c r="B12474">
        <v>20251018</v>
      </c>
      <c r="C12474">
        <v>490114</v>
      </c>
      <c r="D12474" t="s">
        <v>6190</v>
      </c>
      <c r="E12474" t="s">
        <v>1064</v>
      </c>
      <c r="F12474">
        <v>0</v>
      </c>
      <c r="G12474">
        <v>-771339</v>
      </c>
    </row>
    <row r="12475" spans="1:7">
      <c r="A12475" t="s">
        <v>131</v>
      </c>
      <c r="B12475">
        <v>20251018</v>
      </c>
      <c r="C12475">
        <v>490114</v>
      </c>
      <c r="D12475" t="s">
        <v>6190</v>
      </c>
      <c r="E12475" t="s">
        <v>1092</v>
      </c>
      <c r="F12475">
        <v>0</v>
      </c>
      <c r="G12475">
        <v>-17321994</v>
      </c>
    </row>
    <row r="12476" spans="1:7">
      <c r="A12476" t="s">
        <v>131</v>
      </c>
      <c r="B12476">
        <v>20251018</v>
      </c>
      <c r="C12476">
        <v>490114</v>
      </c>
      <c r="D12476" t="s">
        <v>6190</v>
      </c>
      <c r="E12476" t="s">
        <v>9048</v>
      </c>
      <c r="F12476">
        <v>63</v>
      </c>
      <c r="G12476">
        <v>2190939</v>
      </c>
    </row>
    <row r="12477" spans="1:7">
      <c r="A12477" t="s">
        <v>131</v>
      </c>
      <c r="B12477">
        <v>20251018</v>
      </c>
      <c r="C12477">
        <v>490114</v>
      </c>
      <c r="D12477" t="s">
        <v>6190</v>
      </c>
      <c r="E12477" t="s">
        <v>8342</v>
      </c>
      <c r="F12477">
        <v>152</v>
      </c>
      <c r="G12477">
        <v>49659832</v>
      </c>
    </row>
    <row r="12478" spans="1:7">
      <c r="A12478" t="s">
        <v>131</v>
      </c>
      <c r="B12478">
        <v>20251018</v>
      </c>
      <c r="C12478">
        <v>490114</v>
      </c>
      <c r="D12478" t="s">
        <v>6190</v>
      </c>
      <c r="E12478" t="s">
        <v>1124</v>
      </c>
      <c r="F12478">
        <v>21</v>
      </c>
      <c r="G12478">
        <v>-146831</v>
      </c>
    </row>
    <row r="12479" spans="1:7">
      <c r="A12479" t="s">
        <v>131</v>
      </c>
      <c r="B12479">
        <v>20251018</v>
      </c>
      <c r="C12479">
        <v>490114</v>
      </c>
      <c r="D12479" t="s">
        <v>6190</v>
      </c>
      <c r="E12479" t="s">
        <v>1186</v>
      </c>
      <c r="F12479">
        <v>247</v>
      </c>
      <c r="G12479">
        <v>24360860</v>
      </c>
    </row>
    <row r="12480" spans="1:7">
      <c r="A12480" t="s">
        <v>131</v>
      </c>
      <c r="B12480">
        <v>20251018</v>
      </c>
      <c r="C12480">
        <v>490114</v>
      </c>
      <c r="D12480" t="s">
        <v>6190</v>
      </c>
      <c r="E12480" t="s">
        <v>1582</v>
      </c>
      <c r="F12480">
        <v>247</v>
      </c>
      <c r="G12480">
        <v>-407017</v>
      </c>
    </row>
    <row r="12481" spans="1:7">
      <c r="A12481" t="s">
        <v>131</v>
      </c>
      <c r="B12481">
        <v>20251018</v>
      </c>
      <c r="C12481">
        <v>490114</v>
      </c>
      <c r="D12481" t="s">
        <v>6190</v>
      </c>
      <c r="E12481" t="s">
        <v>8333</v>
      </c>
      <c r="F12481">
        <v>0</v>
      </c>
      <c r="G12481">
        <v>-2446</v>
      </c>
    </row>
    <row r="12482" spans="1:7">
      <c r="A12482" t="s">
        <v>131</v>
      </c>
      <c r="B12482">
        <v>20251018</v>
      </c>
      <c r="C12482">
        <v>490114</v>
      </c>
      <c r="D12482" t="s">
        <v>6190</v>
      </c>
      <c r="E12482" t="s">
        <v>1583</v>
      </c>
      <c r="F12482">
        <v>5</v>
      </c>
      <c r="G12482">
        <v>-253788</v>
      </c>
    </row>
    <row r="12483" spans="1:7">
      <c r="A12483" t="s">
        <v>131</v>
      </c>
      <c r="B12483">
        <v>20251018</v>
      </c>
      <c r="C12483">
        <v>490114</v>
      </c>
      <c r="D12483" t="s">
        <v>6190</v>
      </c>
      <c r="E12483" t="s">
        <v>1207</v>
      </c>
      <c r="F12483">
        <v>0</v>
      </c>
      <c r="G12483">
        <v>-11339</v>
      </c>
    </row>
    <row r="12484" spans="1:7">
      <c r="A12484" t="s">
        <v>131</v>
      </c>
      <c r="B12484">
        <v>20251018</v>
      </c>
      <c r="C12484">
        <v>490114</v>
      </c>
      <c r="D12484" t="s">
        <v>6190</v>
      </c>
      <c r="E12484" t="s">
        <v>8358</v>
      </c>
      <c r="F12484">
        <v>0</v>
      </c>
      <c r="G12484">
        <v>-17693191</v>
      </c>
    </row>
    <row r="12485" spans="1:7">
      <c r="A12485" t="s">
        <v>131</v>
      </c>
      <c r="B12485">
        <v>20251019</v>
      </c>
      <c r="C12485">
        <v>490114</v>
      </c>
      <c r="D12485" t="s">
        <v>6190</v>
      </c>
      <c r="E12485" t="s">
        <v>1184</v>
      </c>
      <c r="F12485">
        <v>0</v>
      </c>
      <c r="G12485">
        <v>-339153</v>
      </c>
    </row>
    <row r="12486" spans="1:7">
      <c r="A12486" t="s">
        <v>131</v>
      </c>
      <c r="B12486">
        <v>20251019</v>
      </c>
      <c r="C12486">
        <v>490114</v>
      </c>
      <c r="D12486" t="s">
        <v>6190</v>
      </c>
      <c r="E12486" t="s">
        <v>1581</v>
      </c>
      <c r="F12486">
        <v>115</v>
      </c>
      <c r="G12486">
        <v>-22065662</v>
      </c>
    </row>
    <row r="12487" spans="1:7">
      <c r="A12487" t="s">
        <v>131</v>
      </c>
      <c r="B12487">
        <v>20251019</v>
      </c>
      <c r="C12487">
        <v>490114</v>
      </c>
      <c r="D12487" t="s">
        <v>6190</v>
      </c>
      <c r="E12487" t="s">
        <v>1085</v>
      </c>
      <c r="F12487">
        <v>0</v>
      </c>
      <c r="G12487">
        <v>-2341373</v>
      </c>
    </row>
    <row r="12488" spans="1:7">
      <c r="A12488" t="s">
        <v>131</v>
      </c>
      <c r="B12488">
        <v>20251019</v>
      </c>
      <c r="C12488">
        <v>490114</v>
      </c>
      <c r="D12488" t="s">
        <v>6190</v>
      </c>
      <c r="E12488" t="s">
        <v>1194</v>
      </c>
      <c r="F12488">
        <v>0</v>
      </c>
      <c r="G12488">
        <v>-57965559</v>
      </c>
    </row>
    <row r="12489" spans="1:7">
      <c r="A12489" t="s">
        <v>131</v>
      </c>
      <c r="B12489">
        <v>20251019</v>
      </c>
      <c r="C12489">
        <v>490114</v>
      </c>
      <c r="D12489" t="s">
        <v>6190</v>
      </c>
      <c r="E12489" t="s">
        <v>1181</v>
      </c>
      <c r="F12489">
        <v>79</v>
      </c>
      <c r="G12489">
        <v>8919281</v>
      </c>
    </row>
    <row r="12490" spans="1:7">
      <c r="A12490" t="s">
        <v>131</v>
      </c>
      <c r="B12490">
        <v>20251019</v>
      </c>
      <c r="C12490">
        <v>490114</v>
      </c>
      <c r="D12490" t="s">
        <v>6190</v>
      </c>
      <c r="E12490" t="s">
        <v>1084</v>
      </c>
      <c r="F12490">
        <v>89</v>
      </c>
      <c r="G12490">
        <v>12601744</v>
      </c>
    </row>
    <row r="12491" spans="1:7">
      <c r="A12491" t="s">
        <v>131</v>
      </c>
      <c r="B12491">
        <v>20251019</v>
      </c>
      <c r="C12491">
        <v>490114</v>
      </c>
      <c r="D12491" t="s">
        <v>6190</v>
      </c>
      <c r="E12491" t="s">
        <v>1035</v>
      </c>
      <c r="F12491">
        <v>923</v>
      </c>
      <c r="G12491">
        <v>10975761</v>
      </c>
    </row>
    <row r="12492" spans="1:7">
      <c r="A12492" t="s">
        <v>131</v>
      </c>
      <c r="B12492">
        <v>20251019</v>
      </c>
      <c r="C12492">
        <v>490114</v>
      </c>
      <c r="D12492" t="s">
        <v>6190</v>
      </c>
      <c r="E12492" t="s">
        <v>1066</v>
      </c>
      <c r="F12492">
        <v>152</v>
      </c>
      <c r="G12492">
        <v>10647033</v>
      </c>
    </row>
    <row r="12493" spans="1:7">
      <c r="A12493" t="s">
        <v>131</v>
      </c>
      <c r="B12493">
        <v>20251019</v>
      </c>
      <c r="C12493">
        <v>490114</v>
      </c>
      <c r="D12493" t="s">
        <v>6190</v>
      </c>
      <c r="E12493" t="s">
        <v>1064</v>
      </c>
      <c r="F12493">
        <v>0</v>
      </c>
      <c r="G12493">
        <v>-771339</v>
      </c>
    </row>
    <row r="12494" spans="1:7">
      <c r="A12494" t="s">
        <v>131</v>
      </c>
      <c r="B12494">
        <v>20251019</v>
      </c>
      <c r="C12494">
        <v>490114</v>
      </c>
      <c r="D12494" t="s">
        <v>6190</v>
      </c>
      <c r="E12494" t="s">
        <v>1092</v>
      </c>
      <c r="F12494">
        <v>0</v>
      </c>
      <c r="G12494">
        <v>-17321994</v>
      </c>
    </row>
    <row r="12495" spans="1:7">
      <c r="A12495" t="s">
        <v>131</v>
      </c>
      <c r="B12495">
        <v>20251019</v>
      </c>
      <c r="C12495">
        <v>490114</v>
      </c>
      <c r="D12495" t="s">
        <v>6190</v>
      </c>
      <c r="E12495" t="s">
        <v>9048</v>
      </c>
      <c r="F12495">
        <v>63</v>
      </c>
      <c r="G12495">
        <v>2191002</v>
      </c>
    </row>
    <row r="12496" spans="1:7">
      <c r="A12496" t="s">
        <v>131</v>
      </c>
      <c r="B12496">
        <v>20251019</v>
      </c>
      <c r="C12496">
        <v>490114</v>
      </c>
      <c r="D12496" t="s">
        <v>6190</v>
      </c>
      <c r="E12496" t="s">
        <v>8342</v>
      </c>
      <c r="F12496">
        <v>152</v>
      </c>
      <c r="G12496">
        <v>49659984</v>
      </c>
    </row>
    <row r="12497" spans="1:7">
      <c r="A12497" t="s">
        <v>131</v>
      </c>
      <c r="B12497">
        <v>20251019</v>
      </c>
      <c r="C12497">
        <v>490114</v>
      </c>
      <c r="D12497" t="s">
        <v>6190</v>
      </c>
      <c r="E12497" t="s">
        <v>1124</v>
      </c>
      <c r="F12497">
        <v>21</v>
      </c>
      <c r="G12497">
        <v>-146810</v>
      </c>
    </row>
    <row r="12498" spans="1:7">
      <c r="A12498" t="s">
        <v>131</v>
      </c>
      <c r="B12498">
        <v>20251019</v>
      </c>
      <c r="C12498">
        <v>490114</v>
      </c>
      <c r="D12498" t="s">
        <v>6190</v>
      </c>
      <c r="E12498" t="s">
        <v>1186</v>
      </c>
      <c r="F12498">
        <v>247</v>
      </c>
      <c r="G12498">
        <v>24361107</v>
      </c>
    </row>
    <row r="12499" spans="1:7">
      <c r="A12499" t="s">
        <v>131</v>
      </c>
      <c r="B12499">
        <v>20251019</v>
      </c>
      <c r="C12499">
        <v>490114</v>
      </c>
      <c r="D12499" t="s">
        <v>6190</v>
      </c>
      <c r="E12499" t="s">
        <v>1582</v>
      </c>
      <c r="F12499">
        <v>247</v>
      </c>
      <c r="G12499">
        <v>-406770</v>
      </c>
    </row>
    <row r="12500" spans="1:7">
      <c r="A12500" t="s">
        <v>131</v>
      </c>
      <c r="B12500">
        <v>20251019</v>
      </c>
      <c r="C12500">
        <v>490114</v>
      </c>
      <c r="D12500" t="s">
        <v>6190</v>
      </c>
      <c r="E12500" t="s">
        <v>8333</v>
      </c>
      <c r="F12500">
        <v>0</v>
      </c>
      <c r="G12500">
        <v>-2446</v>
      </c>
    </row>
    <row r="12501" spans="1:7">
      <c r="A12501" t="s">
        <v>131</v>
      </c>
      <c r="B12501">
        <v>20251019</v>
      </c>
      <c r="C12501">
        <v>490114</v>
      </c>
      <c r="D12501" t="s">
        <v>6190</v>
      </c>
      <c r="E12501" t="s">
        <v>1583</v>
      </c>
      <c r="F12501">
        <v>5</v>
      </c>
      <c r="G12501">
        <v>-253783</v>
      </c>
    </row>
    <row r="12502" spans="1:7">
      <c r="A12502" t="s">
        <v>131</v>
      </c>
      <c r="B12502">
        <v>20251019</v>
      </c>
      <c r="C12502">
        <v>490114</v>
      </c>
      <c r="D12502" t="s">
        <v>6190</v>
      </c>
      <c r="E12502" t="s">
        <v>1207</v>
      </c>
      <c r="F12502">
        <v>0</v>
      </c>
      <c r="G12502">
        <v>-11339</v>
      </c>
    </row>
    <row r="12503" spans="1:7">
      <c r="A12503" t="s">
        <v>131</v>
      </c>
      <c r="B12503">
        <v>20251019</v>
      </c>
      <c r="C12503">
        <v>490114</v>
      </c>
      <c r="D12503" t="s">
        <v>6190</v>
      </c>
      <c r="E12503" t="s">
        <v>8358</v>
      </c>
      <c r="F12503">
        <v>0</v>
      </c>
      <c r="G12503">
        <v>-17693191</v>
      </c>
    </row>
    <row r="12504" spans="1:7">
      <c r="A12504" t="s">
        <v>131</v>
      </c>
      <c r="B12504">
        <v>20251020</v>
      </c>
      <c r="C12504">
        <v>490114</v>
      </c>
      <c r="D12504" t="s">
        <v>6190</v>
      </c>
      <c r="E12504" t="s">
        <v>1184</v>
      </c>
      <c r="F12504">
        <v>0</v>
      </c>
      <c r="G12504">
        <v>-339153</v>
      </c>
    </row>
    <row r="12505" spans="1:7">
      <c r="A12505" t="s">
        <v>131</v>
      </c>
      <c r="B12505">
        <v>20251020</v>
      </c>
      <c r="C12505">
        <v>490114</v>
      </c>
      <c r="D12505" t="s">
        <v>6190</v>
      </c>
      <c r="E12505" t="s">
        <v>1581</v>
      </c>
      <c r="F12505">
        <v>120</v>
      </c>
      <c r="G12505">
        <v>-22065542</v>
      </c>
    </row>
    <row r="12506" spans="1:7">
      <c r="A12506" t="s">
        <v>131</v>
      </c>
      <c r="B12506">
        <v>20251020</v>
      </c>
      <c r="C12506">
        <v>490114</v>
      </c>
      <c r="D12506" t="s">
        <v>6190</v>
      </c>
      <c r="E12506" t="s">
        <v>1085</v>
      </c>
      <c r="F12506">
        <v>0</v>
      </c>
      <c r="G12506">
        <v>-2341373</v>
      </c>
    </row>
    <row r="12507" spans="1:7">
      <c r="A12507" t="s">
        <v>131</v>
      </c>
      <c r="B12507">
        <v>20251020</v>
      </c>
      <c r="C12507">
        <v>490114</v>
      </c>
      <c r="D12507" t="s">
        <v>6190</v>
      </c>
      <c r="E12507" t="s">
        <v>1194</v>
      </c>
      <c r="F12507">
        <v>0</v>
      </c>
      <c r="G12507">
        <v>-57965559</v>
      </c>
    </row>
    <row r="12508" spans="1:7">
      <c r="A12508" t="s">
        <v>131</v>
      </c>
      <c r="B12508">
        <v>20251020</v>
      </c>
      <c r="C12508">
        <v>490114</v>
      </c>
      <c r="D12508" t="s">
        <v>6190</v>
      </c>
      <c r="E12508" t="s">
        <v>1181</v>
      </c>
      <c r="F12508">
        <v>82</v>
      </c>
      <c r="G12508">
        <v>8919363</v>
      </c>
    </row>
    <row r="12509" spans="1:7">
      <c r="A12509" t="s">
        <v>131</v>
      </c>
      <c r="B12509">
        <v>20251020</v>
      </c>
      <c r="C12509">
        <v>490114</v>
      </c>
      <c r="D12509" t="s">
        <v>6190</v>
      </c>
      <c r="E12509" t="s">
        <v>1084</v>
      </c>
      <c r="F12509">
        <v>93</v>
      </c>
      <c r="G12509">
        <v>12601837</v>
      </c>
    </row>
    <row r="12510" spans="1:7">
      <c r="A12510" t="s">
        <v>131</v>
      </c>
      <c r="B12510">
        <v>20251020</v>
      </c>
      <c r="C12510">
        <v>490114</v>
      </c>
      <c r="D12510" t="s">
        <v>6190</v>
      </c>
      <c r="E12510" t="s">
        <v>1035</v>
      </c>
      <c r="F12510">
        <v>958</v>
      </c>
      <c r="G12510">
        <v>10976719</v>
      </c>
    </row>
    <row r="12511" spans="1:7">
      <c r="A12511" t="s">
        <v>131</v>
      </c>
      <c r="B12511">
        <v>20251020</v>
      </c>
      <c r="C12511">
        <v>490114</v>
      </c>
      <c r="D12511" t="s">
        <v>6190</v>
      </c>
      <c r="E12511" t="s">
        <v>1066</v>
      </c>
      <c r="F12511">
        <v>158</v>
      </c>
      <c r="G12511">
        <v>10647191</v>
      </c>
    </row>
    <row r="12512" spans="1:7">
      <c r="A12512" t="s">
        <v>131</v>
      </c>
      <c r="B12512">
        <v>20251020</v>
      </c>
      <c r="C12512">
        <v>490114</v>
      </c>
      <c r="D12512" t="s">
        <v>6190</v>
      </c>
      <c r="E12512" t="s">
        <v>1064</v>
      </c>
      <c r="F12512">
        <v>0</v>
      </c>
      <c r="G12512">
        <v>-771339</v>
      </c>
    </row>
    <row r="12513" spans="1:7">
      <c r="A12513" t="s">
        <v>131</v>
      </c>
      <c r="B12513">
        <v>20251020</v>
      </c>
      <c r="C12513">
        <v>490114</v>
      </c>
      <c r="D12513" t="s">
        <v>6190</v>
      </c>
      <c r="E12513" t="s">
        <v>1092</v>
      </c>
      <c r="F12513">
        <v>0</v>
      </c>
      <c r="G12513">
        <v>-17321994</v>
      </c>
    </row>
    <row r="12514" spans="1:7">
      <c r="A12514" t="s">
        <v>131</v>
      </c>
      <c r="B12514">
        <v>20251020</v>
      </c>
      <c r="C12514">
        <v>490114</v>
      </c>
      <c r="D12514" t="s">
        <v>6190</v>
      </c>
      <c r="E12514" t="s">
        <v>9048</v>
      </c>
      <c r="F12514">
        <v>65</v>
      </c>
      <c r="G12514">
        <v>2191067</v>
      </c>
    </row>
    <row r="12515" spans="1:7">
      <c r="A12515" t="s">
        <v>131</v>
      </c>
      <c r="B12515">
        <v>20251020</v>
      </c>
      <c r="C12515">
        <v>490114</v>
      </c>
      <c r="D12515" t="s">
        <v>6190</v>
      </c>
      <c r="E12515" t="s">
        <v>8342</v>
      </c>
      <c r="F12515">
        <v>158</v>
      </c>
      <c r="G12515">
        <v>49660142</v>
      </c>
    </row>
    <row r="12516" spans="1:7">
      <c r="A12516" t="s">
        <v>131</v>
      </c>
      <c r="B12516">
        <v>20251020</v>
      </c>
      <c r="C12516">
        <v>490114</v>
      </c>
      <c r="D12516" t="s">
        <v>6190</v>
      </c>
      <c r="E12516" t="s">
        <v>1124</v>
      </c>
      <c r="F12516">
        <v>21</v>
      </c>
      <c r="G12516">
        <v>-146789</v>
      </c>
    </row>
    <row r="12517" spans="1:7">
      <c r="A12517" t="s">
        <v>131</v>
      </c>
      <c r="B12517">
        <v>20251020</v>
      </c>
      <c r="C12517">
        <v>490114</v>
      </c>
      <c r="D12517" t="s">
        <v>6190</v>
      </c>
      <c r="E12517" t="s">
        <v>1186</v>
      </c>
      <c r="F12517">
        <v>257</v>
      </c>
      <c r="G12517">
        <v>24361364</v>
      </c>
    </row>
    <row r="12518" spans="1:7">
      <c r="A12518" t="s">
        <v>131</v>
      </c>
      <c r="B12518">
        <v>20251020</v>
      </c>
      <c r="C12518">
        <v>490114</v>
      </c>
      <c r="D12518" t="s">
        <v>6190</v>
      </c>
      <c r="E12518" t="s">
        <v>1582</v>
      </c>
      <c r="F12518">
        <v>257</v>
      </c>
      <c r="G12518">
        <v>-406513</v>
      </c>
    </row>
    <row r="12519" spans="1:7">
      <c r="A12519" t="s">
        <v>131</v>
      </c>
      <c r="B12519">
        <v>20251020</v>
      </c>
      <c r="C12519">
        <v>490114</v>
      </c>
      <c r="D12519" t="s">
        <v>6190</v>
      </c>
      <c r="E12519" t="s">
        <v>8333</v>
      </c>
      <c r="F12519">
        <v>0</v>
      </c>
      <c r="G12519">
        <v>-2446</v>
      </c>
    </row>
    <row r="12520" spans="1:7">
      <c r="A12520" t="s">
        <v>131</v>
      </c>
      <c r="B12520">
        <v>20251020</v>
      </c>
      <c r="C12520">
        <v>490114</v>
      </c>
      <c r="D12520" t="s">
        <v>6190</v>
      </c>
      <c r="E12520" t="s">
        <v>1583</v>
      </c>
      <c r="F12520">
        <v>5</v>
      </c>
      <c r="G12520">
        <v>-253778</v>
      </c>
    </row>
    <row r="12521" spans="1:7">
      <c r="A12521" t="s">
        <v>131</v>
      </c>
      <c r="B12521">
        <v>20251020</v>
      </c>
      <c r="C12521">
        <v>490114</v>
      </c>
      <c r="D12521" t="s">
        <v>6190</v>
      </c>
      <c r="E12521" t="s">
        <v>1207</v>
      </c>
      <c r="F12521">
        <v>0</v>
      </c>
      <c r="G12521">
        <v>-11339</v>
      </c>
    </row>
    <row r="12522" spans="1:7">
      <c r="A12522" t="s">
        <v>131</v>
      </c>
      <c r="B12522">
        <v>20251020</v>
      </c>
      <c r="C12522">
        <v>490114</v>
      </c>
      <c r="D12522" t="s">
        <v>6190</v>
      </c>
      <c r="E12522" t="s">
        <v>8358</v>
      </c>
      <c r="F12522">
        <v>0</v>
      </c>
      <c r="G12522">
        <v>-17693191</v>
      </c>
    </row>
    <row r="12523" spans="1:7">
      <c r="A12523" t="s">
        <v>131</v>
      </c>
      <c r="B12523">
        <v>20251021</v>
      </c>
      <c r="C12523">
        <v>490114</v>
      </c>
      <c r="D12523" t="s">
        <v>6190</v>
      </c>
      <c r="E12523" t="s">
        <v>1184</v>
      </c>
      <c r="F12523">
        <v>0</v>
      </c>
      <c r="G12523">
        <v>-339153</v>
      </c>
    </row>
    <row r="12524" spans="1:7">
      <c r="A12524" t="s">
        <v>131</v>
      </c>
      <c r="B12524">
        <v>20251021</v>
      </c>
      <c r="C12524">
        <v>490114</v>
      </c>
      <c r="D12524" t="s">
        <v>6190</v>
      </c>
      <c r="E12524" t="s">
        <v>1581</v>
      </c>
      <c r="F12524">
        <v>120</v>
      </c>
      <c r="G12524">
        <v>-22065422</v>
      </c>
    </row>
    <row r="12525" spans="1:7">
      <c r="A12525" t="s">
        <v>131</v>
      </c>
      <c r="B12525">
        <v>20251021</v>
      </c>
      <c r="C12525">
        <v>490114</v>
      </c>
      <c r="D12525" t="s">
        <v>6190</v>
      </c>
      <c r="E12525" t="s">
        <v>1085</v>
      </c>
      <c r="F12525">
        <v>0</v>
      </c>
      <c r="G12525">
        <v>-2341373</v>
      </c>
    </row>
    <row r="12526" spans="1:7">
      <c r="A12526" t="s">
        <v>131</v>
      </c>
      <c r="B12526">
        <v>20251021</v>
      </c>
      <c r="C12526">
        <v>490114</v>
      </c>
      <c r="D12526" t="s">
        <v>6190</v>
      </c>
      <c r="E12526" t="s">
        <v>1194</v>
      </c>
      <c r="F12526">
        <v>0</v>
      </c>
      <c r="G12526">
        <v>-57965559</v>
      </c>
    </row>
    <row r="12527" spans="1:7">
      <c r="A12527" t="s">
        <v>131</v>
      </c>
      <c r="B12527">
        <v>20251021</v>
      </c>
      <c r="C12527">
        <v>490114</v>
      </c>
      <c r="D12527" t="s">
        <v>6190</v>
      </c>
      <c r="E12527" t="s">
        <v>1181</v>
      </c>
      <c r="F12527">
        <v>82</v>
      </c>
      <c r="G12527">
        <v>8919445</v>
      </c>
    </row>
    <row r="12528" spans="1:7">
      <c r="A12528" t="s">
        <v>131</v>
      </c>
      <c r="B12528">
        <v>20251021</v>
      </c>
      <c r="C12528">
        <v>490114</v>
      </c>
      <c r="D12528" t="s">
        <v>6190</v>
      </c>
      <c r="E12528" t="s">
        <v>1084</v>
      </c>
      <c r="F12528">
        <v>93</v>
      </c>
      <c r="G12528">
        <v>12601930</v>
      </c>
    </row>
    <row r="12529" spans="1:7">
      <c r="A12529" t="s">
        <v>131</v>
      </c>
      <c r="B12529">
        <v>20251021</v>
      </c>
      <c r="C12529">
        <v>490114</v>
      </c>
      <c r="D12529" t="s">
        <v>6190</v>
      </c>
      <c r="E12529" t="s">
        <v>1035</v>
      </c>
      <c r="F12529">
        <v>961</v>
      </c>
      <c r="G12529">
        <v>10977680</v>
      </c>
    </row>
    <row r="12530" spans="1:7">
      <c r="A12530" t="s">
        <v>131</v>
      </c>
      <c r="B12530">
        <v>20251021</v>
      </c>
      <c r="C12530">
        <v>490114</v>
      </c>
      <c r="D12530" t="s">
        <v>6190</v>
      </c>
      <c r="E12530" t="s">
        <v>1066</v>
      </c>
      <c r="F12530">
        <v>159</v>
      </c>
      <c r="G12530">
        <v>10647350</v>
      </c>
    </row>
    <row r="12531" spans="1:7">
      <c r="A12531" t="s">
        <v>131</v>
      </c>
      <c r="B12531">
        <v>20251021</v>
      </c>
      <c r="C12531">
        <v>490114</v>
      </c>
      <c r="D12531" t="s">
        <v>6190</v>
      </c>
      <c r="E12531" t="s">
        <v>1064</v>
      </c>
      <c r="F12531">
        <v>0</v>
      </c>
      <c r="G12531">
        <v>-771339</v>
      </c>
    </row>
    <row r="12532" spans="1:7">
      <c r="A12532" t="s">
        <v>131</v>
      </c>
      <c r="B12532">
        <v>20251021</v>
      </c>
      <c r="C12532">
        <v>490114</v>
      </c>
      <c r="D12532" t="s">
        <v>6190</v>
      </c>
      <c r="E12532" t="s">
        <v>1092</v>
      </c>
      <c r="F12532">
        <v>0</v>
      </c>
      <c r="G12532">
        <v>-17321994</v>
      </c>
    </row>
    <row r="12533" spans="1:7">
      <c r="A12533" t="s">
        <v>131</v>
      </c>
      <c r="B12533">
        <v>20251021</v>
      </c>
      <c r="C12533">
        <v>490114</v>
      </c>
      <c r="D12533" t="s">
        <v>6190</v>
      </c>
      <c r="E12533" t="s">
        <v>9048</v>
      </c>
      <c r="F12533">
        <v>65</v>
      </c>
      <c r="G12533">
        <v>2191132</v>
      </c>
    </row>
    <row r="12534" spans="1:7">
      <c r="A12534" t="s">
        <v>131</v>
      </c>
      <c r="B12534">
        <v>20251021</v>
      </c>
      <c r="C12534">
        <v>490114</v>
      </c>
      <c r="D12534" t="s">
        <v>6190</v>
      </c>
      <c r="E12534" t="s">
        <v>8342</v>
      </c>
      <c r="F12534">
        <v>159</v>
      </c>
      <c r="G12534">
        <v>49660301</v>
      </c>
    </row>
    <row r="12535" spans="1:7">
      <c r="A12535" t="s">
        <v>131</v>
      </c>
      <c r="B12535">
        <v>20251021</v>
      </c>
      <c r="C12535">
        <v>490114</v>
      </c>
      <c r="D12535" t="s">
        <v>6190</v>
      </c>
      <c r="E12535" t="s">
        <v>1124</v>
      </c>
      <c r="F12535">
        <v>21</v>
      </c>
      <c r="G12535">
        <v>-146768</v>
      </c>
    </row>
    <row r="12536" spans="1:7">
      <c r="A12536" t="s">
        <v>131</v>
      </c>
      <c r="B12536">
        <v>20251021</v>
      </c>
      <c r="C12536">
        <v>490114</v>
      </c>
      <c r="D12536" t="s">
        <v>6190</v>
      </c>
      <c r="E12536" t="s">
        <v>1186</v>
      </c>
      <c r="F12536">
        <v>257</v>
      </c>
      <c r="G12536">
        <v>24361621</v>
      </c>
    </row>
    <row r="12537" spans="1:7">
      <c r="A12537" t="s">
        <v>131</v>
      </c>
      <c r="B12537">
        <v>20251021</v>
      </c>
      <c r="C12537">
        <v>490114</v>
      </c>
      <c r="D12537" t="s">
        <v>6190</v>
      </c>
      <c r="E12537" t="s">
        <v>1582</v>
      </c>
      <c r="F12537">
        <v>257</v>
      </c>
      <c r="G12537">
        <v>-406256</v>
      </c>
    </row>
    <row r="12538" spans="1:7">
      <c r="A12538" t="s">
        <v>131</v>
      </c>
      <c r="B12538">
        <v>20251021</v>
      </c>
      <c r="C12538">
        <v>490114</v>
      </c>
      <c r="D12538" t="s">
        <v>6190</v>
      </c>
      <c r="E12538" t="s">
        <v>8333</v>
      </c>
      <c r="F12538">
        <v>0</v>
      </c>
      <c r="G12538">
        <v>-2446</v>
      </c>
    </row>
    <row r="12539" spans="1:7">
      <c r="A12539" t="s">
        <v>131</v>
      </c>
      <c r="B12539">
        <v>20251021</v>
      </c>
      <c r="C12539">
        <v>490114</v>
      </c>
      <c r="D12539" t="s">
        <v>6190</v>
      </c>
      <c r="E12539" t="s">
        <v>1583</v>
      </c>
      <c r="F12539">
        <v>5</v>
      </c>
      <c r="G12539">
        <v>-253773</v>
      </c>
    </row>
    <row r="12540" spans="1:7">
      <c r="A12540" t="s">
        <v>131</v>
      </c>
      <c r="B12540">
        <v>20251021</v>
      </c>
      <c r="C12540">
        <v>490114</v>
      </c>
      <c r="D12540" t="s">
        <v>6190</v>
      </c>
      <c r="E12540" t="s">
        <v>1207</v>
      </c>
      <c r="F12540">
        <v>0</v>
      </c>
      <c r="G12540">
        <v>-11339</v>
      </c>
    </row>
    <row r="12541" spans="1:7">
      <c r="A12541" t="s">
        <v>131</v>
      </c>
      <c r="B12541">
        <v>20251021</v>
      </c>
      <c r="C12541">
        <v>490114</v>
      </c>
      <c r="D12541" t="s">
        <v>6190</v>
      </c>
      <c r="E12541" t="s">
        <v>8358</v>
      </c>
      <c r="F12541">
        <v>0</v>
      </c>
      <c r="G12541">
        <v>-17693191</v>
      </c>
    </row>
    <row r="12542" spans="1:7">
      <c r="A12542" t="s">
        <v>131</v>
      </c>
      <c r="B12542">
        <v>20251022</v>
      </c>
      <c r="C12542">
        <v>490114</v>
      </c>
      <c r="D12542" t="s">
        <v>6190</v>
      </c>
      <c r="E12542" t="s">
        <v>1184</v>
      </c>
      <c r="F12542">
        <v>0</v>
      </c>
      <c r="G12542">
        <v>-339153</v>
      </c>
    </row>
    <row r="12543" spans="1:7">
      <c r="A12543" t="s">
        <v>131</v>
      </c>
      <c r="B12543">
        <v>20251022</v>
      </c>
      <c r="C12543">
        <v>490114</v>
      </c>
      <c r="D12543" t="s">
        <v>6190</v>
      </c>
      <c r="E12543" t="s">
        <v>1581</v>
      </c>
      <c r="F12543">
        <v>123</v>
      </c>
      <c r="G12543">
        <v>-22065299</v>
      </c>
    </row>
    <row r="12544" spans="1:7">
      <c r="A12544" t="s">
        <v>131</v>
      </c>
      <c r="B12544">
        <v>20251022</v>
      </c>
      <c r="C12544">
        <v>490114</v>
      </c>
      <c r="D12544" t="s">
        <v>6190</v>
      </c>
      <c r="E12544" t="s">
        <v>1085</v>
      </c>
      <c r="F12544">
        <v>0</v>
      </c>
      <c r="G12544">
        <v>-2341373</v>
      </c>
    </row>
    <row r="12545" spans="1:7">
      <c r="A12545" t="s">
        <v>131</v>
      </c>
      <c r="B12545">
        <v>20251022</v>
      </c>
      <c r="C12545">
        <v>490114</v>
      </c>
      <c r="D12545" t="s">
        <v>6190</v>
      </c>
      <c r="E12545" t="s">
        <v>1194</v>
      </c>
      <c r="F12545">
        <v>0</v>
      </c>
      <c r="G12545">
        <v>-57965559</v>
      </c>
    </row>
    <row r="12546" spans="1:7">
      <c r="A12546" t="s">
        <v>131</v>
      </c>
      <c r="B12546">
        <v>20251022</v>
      </c>
      <c r="C12546">
        <v>490114</v>
      </c>
      <c r="D12546" t="s">
        <v>6190</v>
      </c>
      <c r="E12546" t="s">
        <v>1181</v>
      </c>
      <c r="F12546">
        <v>84</v>
      </c>
      <c r="G12546">
        <v>8919529</v>
      </c>
    </row>
    <row r="12547" spans="1:7">
      <c r="A12547" t="s">
        <v>131</v>
      </c>
      <c r="B12547">
        <v>20251022</v>
      </c>
      <c r="C12547">
        <v>490114</v>
      </c>
      <c r="D12547" t="s">
        <v>6190</v>
      </c>
      <c r="E12547" t="s">
        <v>1084</v>
      </c>
      <c r="F12547">
        <v>95</v>
      </c>
      <c r="G12547">
        <v>12602025</v>
      </c>
    </row>
    <row r="12548" spans="1:7">
      <c r="A12548" t="s">
        <v>131</v>
      </c>
      <c r="B12548">
        <v>20251022</v>
      </c>
      <c r="C12548">
        <v>490114</v>
      </c>
      <c r="D12548" t="s">
        <v>6190</v>
      </c>
      <c r="E12548" t="s">
        <v>1035</v>
      </c>
      <c r="F12548">
        <v>982</v>
      </c>
      <c r="G12548">
        <v>10978662</v>
      </c>
    </row>
    <row r="12549" spans="1:7">
      <c r="A12549" t="s">
        <v>131</v>
      </c>
      <c r="B12549">
        <v>20251022</v>
      </c>
      <c r="C12549">
        <v>490114</v>
      </c>
      <c r="D12549" t="s">
        <v>6190</v>
      </c>
      <c r="E12549" t="s">
        <v>1066</v>
      </c>
      <c r="F12549">
        <v>163</v>
      </c>
      <c r="G12549">
        <v>10647513</v>
      </c>
    </row>
    <row r="12550" spans="1:7">
      <c r="A12550" t="s">
        <v>131</v>
      </c>
      <c r="B12550">
        <v>20251022</v>
      </c>
      <c r="C12550">
        <v>490114</v>
      </c>
      <c r="D12550" t="s">
        <v>6190</v>
      </c>
      <c r="E12550" t="s">
        <v>1064</v>
      </c>
      <c r="F12550">
        <v>0</v>
      </c>
      <c r="G12550">
        <v>-771339</v>
      </c>
    </row>
    <row r="12551" spans="1:7">
      <c r="A12551" t="s">
        <v>131</v>
      </c>
      <c r="B12551">
        <v>20251022</v>
      </c>
      <c r="C12551">
        <v>490114</v>
      </c>
      <c r="D12551" t="s">
        <v>6190</v>
      </c>
      <c r="E12551" t="s">
        <v>1092</v>
      </c>
      <c r="F12551">
        <v>0</v>
      </c>
      <c r="G12551">
        <v>-17321994</v>
      </c>
    </row>
    <row r="12552" spans="1:7">
      <c r="A12552" t="s">
        <v>131</v>
      </c>
      <c r="B12552">
        <v>20251022</v>
      </c>
      <c r="C12552">
        <v>490114</v>
      </c>
      <c r="D12552" t="s">
        <v>6190</v>
      </c>
      <c r="E12552" t="s">
        <v>9048</v>
      </c>
      <c r="F12552">
        <v>67</v>
      </c>
      <c r="G12552">
        <v>2191199</v>
      </c>
    </row>
    <row r="12553" spans="1:7">
      <c r="A12553" t="s">
        <v>131</v>
      </c>
      <c r="B12553">
        <v>20251022</v>
      </c>
      <c r="C12553">
        <v>490114</v>
      </c>
      <c r="D12553" t="s">
        <v>6190</v>
      </c>
      <c r="E12553" t="s">
        <v>8342</v>
      </c>
      <c r="F12553">
        <v>163</v>
      </c>
      <c r="G12553">
        <v>49660464</v>
      </c>
    </row>
    <row r="12554" spans="1:7">
      <c r="A12554" t="s">
        <v>131</v>
      </c>
      <c r="B12554">
        <v>20251022</v>
      </c>
      <c r="C12554">
        <v>490114</v>
      </c>
      <c r="D12554" t="s">
        <v>6190</v>
      </c>
      <c r="E12554" t="s">
        <v>1124</v>
      </c>
      <c r="F12554">
        <v>22</v>
      </c>
      <c r="G12554">
        <v>-146746</v>
      </c>
    </row>
    <row r="12555" spans="1:7">
      <c r="A12555" t="s">
        <v>131</v>
      </c>
      <c r="B12555">
        <v>20251022</v>
      </c>
      <c r="C12555">
        <v>490114</v>
      </c>
      <c r="D12555" t="s">
        <v>6190</v>
      </c>
      <c r="E12555" t="s">
        <v>1186</v>
      </c>
      <c r="F12555">
        <v>264</v>
      </c>
      <c r="G12555">
        <v>24361885</v>
      </c>
    </row>
    <row r="12556" spans="1:7">
      <c r="A12556" t="s">
        <v>131</v>
      </c>
      <c r="B12556">
        <v>20251022</v>
      </c>
      <c r="C12556">
        <v>490114</v>
      </c>
      <c r="D12556" t="s">
        <v>6190</v>
      </c>
      <c r="E12556" t="s">
        <v>1582</v>
      </c>
      <c r="F12556">
        <v>264</v>
      </c>
      <c r="G12556">
        <v>-405992</v>
      </c>
    </row>
    <row r="12557" spans="1:7">
      <c r="A12557" t="s">
        <v>131</v>
      </c>
      <c r="B12557">
        <v>20251022</v>
      </c>
      <c r="C12557">
        <v>490114</v>
      </c>
      <c r="D12557" t="s">
        <v>6190</v>
      </c>
      <c r="E12557" t="s">
        <v>8333</v>
      </c>
      <c r="F12557">
        <v>0</v>
      </c>
      <c r="G12557">
        <v>-2446</v>
      </c>
    </row>
    <row r="12558" spans="1:7">
      <c r="A12558" t="s">
        <v>131</v>
      </c>
      <c r="B12558">
        <v>20251022</v>
      </c>
      <c r="C12558">
        <v>490114</v>
      </c>
      <c r="D12558" t="s">
        <v>6190</v>
      </c>
      <c r="E12558" t="s">
        <v>1583</v>
      </c>
      <c r="F12558">
        <v>5</v>
      </c>
      <c r="G12558">
        <v>-253768</v>
      </c>
    </row>
    <row r="12559" spans="1:7">
      <c r="A12559" t="s">
        <v>131</v>
      </c>
      <c r="B12559">
        <v>20251022</v>
      </c>
      <c r="C12559">
        <v>490114</v>
      </c>
      <c r="D12559" t="s">
        <v>6190</v>
      </c>
      <c r="E12559" t="s">
        <v>1207</v>
      </c>
      <c r="F12559">
        <v>0</v>
      </c>
      <c r="G12559">
        <v>-11339</v>
      </c>
    </row>
    <row r="12560" spans="1:7">
      <c r="A12560" t="s">
        <v>131</v>
      </c>
      <c r="B12560">
        <v>20251022</v>
      </c>
      <c r="C12560">
        <v>490114</v>
      </c>
      <c r="D12560" t="s">
        <v>6190</v>
      </c>
      <c r="E12560" t="s">
        <v>8358</v>
      </c>
      <c r="F12560">
        <v>0</v>
      </c>
      <c r="G12560">
        <v>-17693191</v>
      </c>
    </row>
    <row r="12561" spans="1:7">
      <c r="A12561" t="s">
        <v>131</v>
      </c>
      <c r="B12561">
        <v>20251023</v>
      </c>
      <c r="C12561">
        <v>490114</v>
      </c>
      <c r="D12561" t="s">
        <v>6190</v>
      </c>
      <c r="E12561" t="s">
        <v>1184</v>
      </c>
      <c r="F12561">
        <v>0</v>
      </c>
      <c r="G12561">
        <v>-339153</v>
      </c>
    </row>
    <row r="12562" spans="1:7">
      <c r="A12562" t="s">
        <v>131</v>
      </c>
      <c r="B12562">
        <v>20251023</v>
      </c>
      <c r="C12562">
        <v>490114</v>
      </c>
      <c r="D12562" t="s">
        <v>6190</v>
      </c>
      <c r="E12562" t="s">
        <v>1581</v>
      </c>
      <c r="F12562">
        <v>120</v>
      </c>
      <c r="G12562">
        <v>-22065179</v>
      </c>
    </row>
    <row r="12563" spans="1:7">
      <c r="A12563" t="s">
        <v>131</v>
      </c>
      <c r="B12563">
        <v>20251023</v>
      </c>
      <c r="C12563">
        <v>490114</v>
      </c>
      <c r="D12563" t="s">
        <v>6190</v>
      </c>
      <c r="E12563" t="s">
        <v>1085</v>
      </c>
      <c r="F12563">
        <v>0</v>
      </c>
      <c r="G12563">
        <v>-2341373</v>
      </c>
    </row>
    <row r="12564" spans="1:7">
      <c r="A12564" t="s">
        <v>131</v>
      </c>
      <c r="B12564">
        <v>20251023</v>
      </c>
      <c r="C12564">
        <v>490114</v>
      </c>
      <c r="D12564" t="s">
        <v>6190</v>
      </c>
      <c r="E12564" t="s">
        <v>1194</v>
      </c>
      <c r="F12564">
        <v>0</v>
      </c>
      <c r="G12564">
        <v>-57965559</v>
      </c>
    </row>
    <row r="12565" spans="1:7">
      <c r="A12565" t="s">
        <v>131</v>
      </c>
      <c r="B12565">
        <v>20251023</v>
      </c>
      <c r="C12565">
        <v>490114</v>
      </c>
      <c r="D12565" t="s">
        <v>6190</v>
      </c>
      <c r="E12565" t="s">
        <v>1181</v>
      </c>
      <c r="F12565">
        <v>82</v>
      </c>
      <c r="G12565">
        <v>8919611</v>
      </c>
    </row>
    <row r="12566" spans="1:7">
      <c r="A12566" t="s">
        <v>131</v>
      </c>
      <c r="B12566">
        <v>20251023</v>
      </c>
      <c r="C12566">
        <v>490114</v>
      </c>
      <c r="D12566" t="s">
        <v>6190</v>
      </c>
      <c r="E12566" t="s">
        <v>1084</v>
      </c>
      <c r="F12566">
        <v>93</v>
      </c>
      <c r="G12566">
        <v>12602118</v>
      </c>
    </row>
    <row r="12567" spans="1:7">
      <c r="A12567" t="s">
        <v>131</v>
      </c>
      <c r="B12567">
        <v>20251023</v>
      </c>
      <c r="C12567">
        <v>490114</v>
      </c>
      <c r="D12567" t="s">
        <v>6190</v>
      </c>
      <c r="E12567" t="s">
        <v>1035</v>
      </c>
      <c r="F12567">
        <v>961</v>
      </c>
      <c r="G12567">
        <v>10979623</v>
      </c>
    </row>
    <row r="12568" spans="1:7">
      <c r="A12568" t="s">
        <v>131</v>
      </c>
      <c r="B12568">
        <v>20251023</v>
      </c>
      <c r="C12568">
        <v>490114</v>
      </c>
      <c r="D12568" t="s">
        <v>6190</v>
      </c>
      <c r="E12568" t="s">
        <v>1066</v>
      </c>
      <c r="F12568">
        <v>159</v>
      </c>
      <c r="G12568">
        <v>10647672</v>
      </c>
    </row>
    <row r="12569" spans="1:7">
      <c r="A12569" t="s">
        <v>131</v>
      </c>
      <c r="B12569">
        <v>20251023</v>
      </c>
      <c r="C12569">
        <v>490114</v>
      </c>
      <c r="D12569" t="s">
        <v>6190</v>
      </c>
      <c r="E12569" t="s">
        <v>1064</v>
      </c>
      <c r="F12569">
        <v>0</v>
      </c>
      <c r="G12569">
        <v>-771339</v>
      </c>
    </row>
    <row r="12570" spans="1:7">
      <c r="A12570" t="s">
        <v>131</v>
      </c>
      <c r="B12570">
        <v>20251023</v>
      </c>
      <c r="C12570">
        <v>490114</v>
      </c>
      <c r="D12570" t="s">
        <v>6190</v>
      </c>
      <c r="E12570" t="s">
        <v>1092</v>
      </c>
      <c r="F12570">
        <v>0</v>
      </c>
      <c r="G12570">
        <v>-17321994</v>
      </c>
    </row>
    <row r="12571" spans="1:7">
      <c r="A12571" t="s">
        <v>131</v>
      </c>
      <c r="B12571">
        <v>20251023</v>
      </c>
      <c r="C12571">
        <v>490114</v>
      </c>
      <c r="D12571" t="s">
        <v>6190</v>
      </c>
      <c r="E12571" t="s">
        <v>9048</v>
      </c>
      <c r="F12571">
        <v>65</v>
      </c>
      <c r="G12571">
        <v>2191264</v>
      </c>
    </row>
    <row r="12572" spans="1:7">
      <c r="A12572" t="s">
        <v>131</v>
      </c>
      <c r="B12572">
        <v>20251023</v>
      </c>
      <c r="C12572">
        <v>490114</v>
      </c>
      <c r="D12572" t="s">
        <v>6190</v>
      </c>
      <c r="E12572" t="s">
        <v>8342</v>
      </c>
      <c r="F12572">
        <v>159</v>
      </c>
      <c r="G12572">
        <v>49660623</v>
      </c>
    </row>
    <row r="12573" spans="1:7">
      <c r="A12573" t="s">
        <v>131</v>
      </c>
      <c r="B12573">
        <v>20251023</v>
      </c>
      <c r="C12573">
        <v>490114</v>
      </c>
      <c r="D12573" t="s">
        <v>6190</v>
      </c>
      <c r="E12573" t="s">
        <v>1124</v>
      </c>
      <c r="F12573">
        <v>21</v>
      </c>
      <c r="G12573">
        <v>-146725</v>
      </c>
    </row>
    <row r="12574" spans="1:7">
      <c r="A12574" t="s">
        <v>131</v>
      </c>
      <c r="B12574">
        <v>20251023</v>
      </c>
      <c r="C12574">
        <v>490114</v>
      </c>
      <c r="D12574" t="s">
        <v>6190</v>
      </c>
      <c r="E12574" t="s">
        <v>1186</v>
      </c>
      <c r="F12574">
        <v>258</v>
      </c>
      <c r="G12574">
        <v>24362143</v>
      </c>
    </row>
    <row r="12575" spans="1:7">
      <c r="A12575" t="s">
        <v>131</v>
      </c>
      <c r="B12575">
        <v>20251023</v>
      </c>
      <c r="C12575">
        <v>490114</v>
      </c>
      <c r="D12575" t="s">
        <v>6190</v>
      </c>
      <c r="E12575" t="s">
        <v>1582</v>
      </c>
      <c r="F12575">
        <v>258</v>
      </c>
      <c r="G12575">
        <v>-405734</v>
      </c>
    </row>
    <row r="12576" spans="1:7">
      <c r="A12576" t="s">
        <v>131</v>
      </c>
      <c r="B12576">
        <v>20251023</v>
      </c>
      <c r="C12576">
        <v>490114</v>
      </c>
      <c r="D12576" t="s">
        <v>6190</v>
      </c>
      <c r="E12576" t="s">
        <v>8333</v>
      </c>
      <c r="F12576">
        <v>0</v>
      </c>
      <c r="G12576">
        <v>-2446</v>
      </c>
    </row>
    <row r="12577" spans="1:7">
      <c r="A12577" t="s">
        <v>131</v>
      </c>
      <c r="B12577">
        <v>20251023</v>
      </c>
      <c r="C12577">
        <v>490114</v>
      </c>
      <c r="D12577" t="s">
        <v>6190</v>
      </c>
      <c r="E12577" t="s">
        <v>1583</v>
      </c>
      <c r="F12577">
        <v>5</v>
      </c>
      <c r="G12577">
        <v>-253763</v>
      </c>
    </row>
    <row r="12578" spans="1:7">
      <c r="A12578" t="s">
        <v>131</v>
      </c>
      <c r="B12578">
        <v>20251023</v>
      </c>
      <c r="C12578">
        <v>490114</v>
      </c>
      <c r="D12578" t="s">
        <v>6190</v>
      </c>
      <c r="E12578" t="s">
        <v>1207</v>
      </c>
      <c r="F12578">
        <v>0</v>
      </c>
      <c r="G12578">
        <v>-11339</v>
      </c>
    </row>
    <row r="12579" spans="1:7">
      <c r="A12579" t="s">
        <v>131</v>
      </c>
      <c r="B12579">
        <v>20251023</v>
      </c>
      <c r="C12579">
        <v>490114</v>
      </c>
      <c r="D12579" t="s">
        <v>6190</v>
      </c>
      <c r="E12579" t="s">
        <v>8358</v>
      </c>
      <c r="F12579">
        <v>0</v>
      </c>
      <c r="G12579">
        <v>-17693191</v>
      </c>
    </row>
    <row r="12580" spans="1:7">
      <c r="A12580" t="s">
        <v>131</v>
      </c>
      <c r="B12580">
        <v>20251024</v>
      </c>
      <c r="C12580">
        <v>490114</v>
      </c>
      <c r="D12580" t="s">
        <v>6190</v>
      </c>
      <c r="E12580" t="s">
        <v>1184</v>
      </c>
      <c r="F12580">
        <v>0</v>
      </c>
      <c r="G12580">
        <v>-339153</v>
      </c>
    </row>
    <row r="12581" spans="1:7">
      <c r="A12581" t="s">
        <v>131</v>
      </c>
      <c r="B12581">
        <v>20251024</v>
      </c>
      <c r="C12581">
        <v>490114</v>
      </c>
      <c r="D12581" t="s">
        <v>6190</v>
      </c>
      <c r="E12581" t="s">
        <v>1581</v>
      </c>
      <c r="F12581">
        <v>139</v>
      </c>
      <c r="G12581">
        <v>-22065040</v>
      </c>
    </row>
    <row r="12582" spans="1:7">
      <c r="A12582" t="s">
        <v>131</v>
      </c>
      <c r="B12582">
        <v>20251024</v>
      </c>
      <c r="C12582">
        <v>490114</v>
      </c>
      <c r="D12582" t="s">
        <v>6190</v>
      </c>
      <c r="E12582" t="s">
        <v>1085</v>
      </c>
      <c r="F12582">
        <v>0</v>
      </c>
      <c r="G12582">
        <v>-2341373</v>
      </c>
    </row>
    <row r="12583" spans="1:7">
      <c r="A12583" t="s">
        <v>131</v>
      </c>
      <c r="B12583">
        <v>20251024</v>
      </c>
      <c r="C12583">
        <v>490114</v>
      </c>
      <c r="D12583" t="s">
        <v>6190</v>
      </c>
      <c r="E12583" t="s">
        <v>1194</v>
      </c>
      <c r="F12583">
        <v>0</v>
      </c>
      <c r="G12583">
        <v>-57965559</v>
      </c>
    </row>
    <row r="12584" spans="1:7">
      <c r="A12584" t="s">
        <v>131</v>
      </c>
      <c r="B12584">
        <v>20251024</v>
      </c>
      <c r="C12584">
        <v>490114</v>
      </c>
      <c r="D12584" t="s">
        <v>6190</v>
      </c>
      <c r="E12584" t="s">
        <v>1181</v>
      </c>
      <c r="F12584">
        <v>94</v>
      </c>
      <c r="G12584">
        <v>8919705</v>
      </c>
    </row>
    <row r="12585" spans="1:7">
      <c r="A12585" t="s">
        <v>131</v>
      </c>
      <c r="B12585">
        <v>20251024</v>
      </c>
      <c r="C12585">
        <v>490114</v>
      </c>
      <c r="D12585" t="s">
        <v>6190</v>
      </c>
      <c r="E12585" t="s">
        <v>1084</v>
      </c>
      <c r="F12585">
        <v>107</v>
      </c>
      <c r="G12585">
        <v>12602225</v>
      </c>
    </row>
    <row r="12586" spans="1:7">
      <c r="A12586" t="s">
        <v>131</v>
      </c>
      <c r="B12586">
        <v>20251024</v>
      </c>
      <c r="C12586">
        <v>490114</v>
      </c>
      <c r="D12586" t="s">
        <v>6190</v>
      </c>
      <c r="E12586" t="s">
        <v>1035</v>
      </c>
      <c r="F12586">
        <v>1108</v>
      </c>
      <c r="G12586">
        <v>10980731</v>
      </c>
    </row>
    <row r="12587" spans="1:7">
      <c r="A12587" t="s">
        <v>131</v>
      </c>
      <c r="B12587">
        <v>20251024</v>
      </c>
      <c r="C12587">
        <v>490114</v>
      </c>
      <c r="D12587" t="s">
        <v>6190</v>
      </c>
      <c r="E12587" t="s">
        <v>1066</v>
      </c>
      <c r="F12587">
        <v>183</v>
      </c>
      <c r="G12587">
        <v>10647855</v>
      </c>
    </row>
    <row r="12588" spans="1:7">
      <c r="A12588" t="s">
        <v>131</v>
      </c>
      <c r="B12588">
        <v>20251024</v>
      </c>
      <c r="C12588">
        <v>490114</v>
      </c>
      <c r="D12588" t="s">
        <v>6190</v>
      </c>
      <c r="E12588" t="s">
        <v>1064</v>
      </c>
      <c r="F12588">
        <v>0</v>
      </c>
      <c r="G12588">
        <v>-771339</v>
      </c>
    </row>
    <row r="12589" spans="1:7">
      <c r="A12589" t="s">
        <v>131</v>
      </c>
      <c r="B12589">
        <v>20251024</v>
      </c>
      <c r="C12589">
        <v>490114</v>
      </c>
      <c r="D12589" t="s">
        <v>6190</v>
      </c>
      <c r="E12589" t="s">
        <v>1092</v>
      </c>
      <c r="F12589">
        <v>0</v>
      </c>
      <c r="G12589">
        <v>-17321994</v>
      </c>
    </row>
    <row r="12590" spans="1:7">
      <c r="A12590" t="s">
        <v>131</v>
      </c>
      <c r="B12590">
        <v>20251024</v>
      </c>
      <c r="C12590">
        <v>490114</v>
      </c>
      <c r="D12590" t="s">
        <v>6190</v>
      </c>
      <c r="E12590" t="s">
        <v>9048</v>
      </c>
      <c r="F12590">
        <v>75</v>
      </c>
      <c r="G12590">
        <v>2191339</v>
      </c>
    </row>
    <row r="12591" spans="1:7">
      <c r="A12591" t="s">
        <v>131</v>
      </c>
      <c r="B12591">
        <v>20251024</v>
      </c>
      <c r="C12591">
        <v>490114</v>
      </c>
      <c r="D12591" t="s">
        <v>6190</v>
      </c>
      <c r="E12591" t="s">
        <v>8342</v>
      </c>
      <c r="F12591">
        <v>183</v>
      </c>
      <c r="G12591">
        <v>49660806</v>
      </c>
    </row>
    <row r="12592" spans="1:7">
      <c r="A12592" t="s">
        <v>131</v>
      </c>
      <c r="B12592">
        <v>20251024</v>
      </c>
      <c r="C12592">
        <v>490114</v>
      </c>
      <c r="D12592" t="s">
        <v>6190</v>
      </c>
      <c r="E12592" t="s">
        <v>1124</v>
      </c>
      <c r="F12592">
        <v>25</v>
      </c>
      <c r="G12592">
        <v>-146700</v>
      </c>
    </row>
    <row r="12593" spans="1:7">
      <c r="A12593" t="s">
        <v>131</v>
      </c>
      <c r="B12593">
        <v>20251024</v>
      </c>
      <c r="C12593">
        <v>490114</v>
      </c>
      <c r="D12593" t="s">
        <v>6190</v>
      </c>
      <c r="E12593" t="s">
        <v>1186</v>
      </c>
      <c r="F12593">
        <v>297</v>
      </c>
      <c r="G12593">
        <v>24362440</v>
      </c>
    </row>
    <row r="12594" spans="1:7">
      <c r="A12594" t="s">
        <v>131</v>
      </c>
      <c r="B12594">
        <v>20251024</v>
      </c>
      <c r="C12594">
        <v>490114</v>
      </c>
      <c r="D12594" t="s">
        <v>6190</v>
      </c>
      <c r="E12594" t="s">
        <v>1582</v>
      </c>
      <c r="F12594">
        <v>297</v>
      </c>
      <c r="G12594">
        <v>-405437</v>
      </c>
    </row>
    <row r="12595" spans="1:7">
      <c r="A12595" t="s">
        <v>131</v>
      </c>
      <c r="B12595">
        <v>20251024</v>
      </c>
      <c r="C12595">
        <v>490114</v>
      </c>
      <c r="D12595" t="s">
        <v>6190</v>
      </c>
      <c r="E12595" t="s">
        <v>8333</v>
      </c>
      <c r="F12595">
        <v>0</v>
      </c>
      <c r="G12595">
        <v>-2446</v>
      </c>
    </row>
    <row r="12596" spans="1:7">
      <c r="A12596" t="s">
        <v>131</v>
      </c>
      <c r="B12596">
        <v>20251024</v>
      </c>
      <c r="C12596">
        <v>490114</v>
      </c>
      <c r="D12596" t="s">
        <v>6190</v>
      </c>
      <c r="E12596" t="s">
        <v>1583</v>
      </c>
      <c r="F12596">
        <v>6</v>
      </c>
      <c r="G12596">
        <v>-253757</v>
      </c>
    </row>
    <row r="12597" spans="1:7">
      <c r="A12597" t="s">
        <v>131</v>
      </c>
      <c r="B12597">
        <v>20251024</v>
      </c>
      <c r="C12597">
        <v>490114</v>
      </c>
      <c r="D12597" t="s">
        <v>6190</v>
      </c>
      <c r="E12597" t="s">
        <v>1207</v>
      </c>
      <c r="F12597">
        <v>0</v>
      </c>
      <c r="G12597">
        <v>-11339</v>
      </c>
    </row>
    <row r="12598" spans="1:7">
      <c r="A12598" t="s">
        <v>131</v>
      </c>
      <c r="B12598">
        <v>20251024</v>
      </c>
      <c r="C12598">
        <v>490114</v>
      </c>
      <c r="D12598" t="s">
        <v>6190</v>
      </c>
      <c r="E12598" t="s">
        <v>8358</v>
      </c>
      <c r="F12598">
        <v>0</v>
      </c>
      <c r="G12598">
        <v>-17693191</v>
      </c>
    </row>
    <row r="12599" spans="1:7">
      <c r="A12599" t="s">
        <v>131</v>
      </c>
      <c r="B12599">
        <v>20251025</v>
      </c>
      <c r="C12599">
        <v>490114</v>
      </c>
      <c r="D12599" t="s">
        <v>6190</v>
      </c>
      <c r="E12599" t="s">
        <v>1184</v>
      </c>
      <c r="F12599">
        <v>0</v>
      </c>
      <c r="G12599">
        <v>-339153</v>
      </c>
    </row>
    <row r="12600" spans="1:7">
      <c r="A12600" t="s">
        <v>131</v>
      </c>
      <c r="B12600">
        <v>20251025</v>
      </c>
      <c r="C12600">
        <v>490114</v>
      </c>
      <c r="D12600" t="s">
        <v>6190</v>
      </c>
      <c r="E12600" t="s">
        <v>1581</v>
      </c>
      <c r="F12600">
        <v>139</v>
      </c>
      <c r="G12600">
        <v>-22064901</v>
      </c>
    </row>
    <row r="12601" spans="1:7">
      <c r="A12601" t="s">
        <v>131</v>
      </c>
      <c r="B12601">
        <v>20251025</v>
      </c>
      <c r="C12601">
        <v>490114</v>
      </c>
      <c r="D12601" t="s">
        <v>6190</v>
      </c>
      <c r="E12601" t="s">
        <v>1085</v>
      </c>
      <c r="F12601">
        <v>0</v>
      </c>
      <c r="G12601">
        <v>-2341373</v>
      </c>
    </row>
    <row r="12602" spans="1:7">
      <c r="A12602" t="s">
        <v>131</v>
      </c>
      <c r="B12602">
        <v>20251025</v>
      </c>
      <c r="C12602">
        <v>490114</v>
      </c>
      <c r="D12602" t="s">
        <v>6190</v>
      </c>
      <c r="E12602" t="s">
        <v>1194</v>
      </c>
      <c r="F12602">
        <v>0</v>
      </c>
      <c r="G12602">
        <v>-57965559</v>
      </c>
    </row>
    <row r="12603" spans="1:7">
      <c r="A12603" t="s">
        <v>131</v>
      </c>
      <c r="B12603">
        <v>20251025</v>
      </c>
      <c r="C12603">
        <v>490114</v>
      </c>
      <c r="D12603" t="s">
        <v>6190</v>
      </c>
      <c r="E12603" t="s">
        <v>1181</v>
      </c>
      <c r="F12603">
        <v>94</v>
      </c>
      <c r="G12603">
        <v>8919799</v>
      </c>
    </row>
    <row r="12604" spans="1:7">
      <c r="A12604" t="s">
        <v>131</v>
      </c>
      <c r="B12604">
        <v>20251025</v>
      </c>
      <c r="C12604">
        <v>490114</v>
      </c>
      <c r="D12604" t="s">
        <v>6190</v>
      </c>
      <c r="E12604" t="s">
        <v>1084</v>
      </c>
      <c r="F12604">
        <v>107</v>
      </c>
      <c r="G12604">
        <v>12602332</v>
      </c>
    </row>
    <row r="12605" spans="1:7">
      <c r="A12605" t="s">
        <v>131</v>
      </c>
      <c r="B12605">
        <v>20251025</v>
      </c>
      <c r="C12605">
        <v>490114</v>
      </c>
      <c r="D12605" t="s">
        <v>6190</v>
      </c>
      <c r="E12605" t="s">
        <v>1035</v>
      </c>
      <c r="F12605">
        <v>1108</v>
      </c>
      <c r="G12605">
        <v>10981839</v>
      </c>
    </row>
    <row r="12606" spans="1:7">
      <c r="A12606" t="s">
        <v>131</v>
      </c>
      <c r="B12606">
        <v>20251025</v>
      </c>
      <c r="C12606">
        <v>490114</v>
      </c>
      <c r="D12606" t="s">
        <v>6190</v>
      </c>
      <c r="E12606" t="s">
        <v>1066</v>
      </c>
      <c r="F12606">
        <v>183</v>
      </c>
      <c r="G12606">
        <v>10648038</v>
      </c>
    </row>
    <row r="12607" spans="1:7">
      <c r="A12607" t="s">
        <v>131</v>
      </c>
      <c r="B12607">
        <v>20251025</v>
      </c>
      <c r="C12607">
        <v>490114</v>
      </c>
      <c r="D12607" t="s">
        <v>6190</v>
      </c>
      <c r="E12607" t="s">
        <v>1064</v>
      </c>
      <c r="F12607">
        <v>0</v>
      </c>
      <c r="G12607">
        <v>-771339</v>
      </c>
    </row>
    <row r="12608" spans="1:7">
      <c r="A12608" t="s">
        <v>131</v>
      </c>
      <c r="B12608">
        <v>20251025</v>
      </c>
      <c r="C12608">
        <v>490114</v>
      </c>
      <c r="D12608" t="s">
        <v>6190</v>
      </c>
      <c r="E12608" t="s">
        <v>1092</v>
      </c>
      <c r="F12608">
        <v>0</v>
      </c>
      <c r="G12608">
        <v>-17321994</v>
      </c>
    </row>
    <row r="12609" spans="1:7">
      <c r="A12609" t="s">
        <v>131</v>
      </c>
      <c r="B12609">
        <v>20251025</v>
      </c>
      <c r="C12609">
        <v>490114</v>
      </c>
      <c r="D12609" t="s">
        <v>6190</v>
      </c>
      <c r="E12609" t="s">
        <v>9048</v>
      </c>
      <c r="F12609">
        <v>75</v>
      </c>
      <c r="G12609">
        <v>2191414</v>
      </c>
    </row>
    <row r="12610" spans="1:7">
      <c r="A12610" t="s">
        <v>131</v>
      </c>
      <c r="B12610">
        <v>20251025</v>
      </c>
      <c r="C12610">
        <v>490114</v>
      </c>
      <c r="D12610" t="s">
        <v>6190</v>
      </c>
      <c r="E12610" t="s">
        <v>8342</v>
      </c>
      <c r="F12610">
        <v>183</v>
      </c>
      <c r="G12610">
        <v>49660989</v>
      </c>
    </row>
    <row r="12611" spans="1:7">
      <c r="A12611" t="s">
        <v>131</v>
      </c>
      <c r="B12611">
        <v>20251025</v>
      </c>
      <c r="C12611">
        <v>490114</v>
      </c>
      <c r="D12611" t="s">
        <v>6190</v>
      </c>
      <c r="E12611" t="s">
        <v>1124</v>
      </c>
      <c r="F12611">
        <v>25</v>
      </c>
      <c r="G12611">
        <v>-146675</v>
      </c>
    </row>
    <row r="12612" spans="1:7">
      <c r="A12612" t="s">
        <v>131</v>
      </c>
      <c r="B12612">
        <v>20251025</v>
      </c>
      <c r="C12612">
        <v>490114</v>
      </c>
      <c r="D12612" t="s">
        <v>6190</v>
      </c>
      <c r="E12612" t="s">
        <v>1186</v>
      </c>
      <c r="F12612">
        <v>297</v>
      </c>
      <c r="G12612">
        <v>24362737</v>
      </c>
    </row>
    <row r="12613" spans="1:7">
      <c r="A12613" t="s">
        <v>131</v>
      </c>
      <c r="B12613">
        <v>20251025</v>
      </c>
      <c r="C12613">
        <v>490114</v>
      </c>
      <c r="D12613" t="s">
        <v>6190</v>
      </c>
      <c r="E12613" t="s">
        <v>1582</v>
      </c>
      <c r="F12613">
        <v>297</v>
      </c>
      <c r="G12613">
        <v>-405140</v>
      </c>
    </row>
    <row r="12614" spans="1:7">
      <c r="A12614" t="s">
        <v>131</v>
      </c>
      <c r="B12614">
        <v>20251025</v>
      </c>
      <c r="C12614">
        <v>490114</v>
      </c>
      <c r="D12614" t="s">
        <v>6190</v>
      </c>
      <c r="E12614" t="s">
        <v>8333</v>
      </c>
      <c r="F12614">
        <v>0</v>
      </c>
      <c r="G12614">
        <v>-2446</v>
      </c>
    </row>
    <row r="12615" spans="1:7">
      <c r="A12615" t="s">
        <v>131</v>
      </c>
      <c r="B12615">
        <v>20251025</v>
      </c>
      <c r="C12615">
        <v>490114</v>
      </c>
      <c r="D12615" t="s">
        <v>6190</v>
      </c>
      <c r="E12615" t="s">
        <v>1583</v>
      </c>
      <c r="F12615">
        <v>6</v>
      </c>
      <c r="G12615">
        <v>-253751</v>
      </c>
    </row>
    <row r="12616" spans="1:7">
      <c r="A12616" t="s">
        <v>131</v>
      </c>
      <c r="B12616">
        <v>20251025</v>
      </c>
      <c r="C12616">
        <v>490114</v>
      </c>
      <c r="D12616" t="s">
        <v>6190</v>
      </c>
      <c r="E12616" t="s">
        <v>1207</v>
      </c>
      <c r="F12616">
        <v>0</v>
      </c>
      <c r="G12616">
        <v>-11339</v>
      </c>
    </row>
    <row r="12617" spans="1:7">
      <c r="A12617" t="s">
        <v>131</v>
      </c>
      <c r="B12617">
        <v>20251025</v>
      </c>
      <c r="C12617">
        <v>490114</v>
      </c>
      <c r="D12617" t="s">
        <v>6190</v>
      </c>
      <c r="E12617" t="s">
        <v>8358</v>
      </c>
      <c r="F12617">
        <v>0</v>
      </c>
      <c r="G12617">
        <v>-17693191</v>
      </c>
    </row>
    <row r="12618" spans="1:7">
      <c r="A12618" t="s">
        <v>131</v>
      </c>
      <c r="B12618">
        <v>20251026</v>
      </c>
      <c r="C12618">
        <v>490114</v>
      </c>
      <c r="D12618" t="s">
        <v>6190</v>
      </c>
      <c r="E12618" t="s">
        <v>1184</v>
      </c>
      <c r="F12618">
        <v>0</v>
      </c>
      <c r="G12618">
        <v>-339153</v>
      </c>
    </row>
    <row r="12619" spans="1:7">
      <c r="A12619" t="s">
        <v>131</v>
      </c>
      <c r="B12619">
        <v>20251026</v>
      </c>
      <c r="C12619">
        <v>490114</v>
      </c>
      <c r="D12619" t="s">
        <v>6190</v>
      </c>
      <c r="E12619" t="s">
        <v>1581</v>
      </c>
      <c r="F12619">
        <v>139</v>
      </c>
      <c r="G12619">
        <v>-22064762</v>
      </c>
    </row>
    <row r="12620" spans="1:7">
      <c r="A12620" t="s">
        <v>131</v>
      </c>
      <c r="B12620">
        <v>20251026</v>
      </c>
      <c r="C12620">
        <v>490114</v>
      </c>
      <c r="D12620" t="s">
        <v>6190</v>
      </c>
      <c r="E12620" t="s">
        <v>1085</v>
      </c>
      <c r="F12620">
        <v>0</v>
      </c>
      <c r="G12620">
        <v>-2341373</v>
      </c>
    </row>
    <row r="12621" spans="1:7">
      <c r="A12621" t="s">
        <v>131</v>
      </c>
      <c r="B12621">
        <v>20251026</v>
      </c>
      <c r="C12621">
        <v>490114</v>
      </c>
      <c r="D12621" t="s">
        <v>6190</v>
      </c>
      <c r="E12621" t="s">
        <v>1194</v>
      </c>
      <c r="F12621">
        <v>0</v>
      </c>
      <c r="G12621">
        <v>-57965559</v>
      </c>
    </row>
    <row r="12622" spans="1:7">
      <c r="A12622" t="s">
        <v>131</v>
      </c>
      <c r="B12622">
        <v>20251026</v>
      </c>
      <c r="C12622">
        <v>490114</v>
      </c>
      <c r="D12622" t="s">
        <v>6190</v>
      </c>
      <c r="E12622" t="s">
        <v>1181</v>
      </c>
      <c r="F12622">
        <v>94</v>
      </c>
      <c r="G12622">
        <v>8919893</v>
      </c>
    </row>
    <row r="12623" spans="1:7">
      <c r="A12623" t="s">
        <v>131</v>
      </c>
      <c r="B12623">
        <v>20251026</v>
      </c>
      <c r="C12623">
        <v>490114</v>
      </c>
      <c r="D12623" t="s">
        <v>6190</v>
      </c>
      <c r="E12623" t="s">
        <v>1084</v>
      </c>
      <c r="F12623">
        <v>107</v>
      </c>
      <c r="G12623">
        <v>12602439</v>
      </c>
    </row>
    <row r="12624" spans="1:7">
      <c r="A12624" t="s">
        <v>131</v>
      </c>
      <c r="B12624">
        <v>20251026</v>
      </c>
      <c r="C12624">
        <v>490114</v>
      </c>
      <c r="D12624" t="s">
        <v>6190</v>
      </c>
      <c r="E12624" t="s">
        <v>1035</v>
      </c>
      <c r="F12624">
        <v>1108</v>
      </c>
      <c r="G12624">
        <v>10982947</v>
      </c>
    </row>
    <row r="12625" spans="1:7">
      <c r="A12625" t="s">
        <v>131</v>
      </c>
      <c r="B12625">
        <v>20251026</v>
      </c>
      <c r="C12625">
        <v>490114</v>
      </c>
      <c r="D12625" t="s">
        <v>6190</v>
      </c>
      <c r="E12625" t="s">
        <v>1066</v>
      </c>
      <c r="F12625">
        <v>183</v>
      </c>
      <c r="G12625">
        <v>10648221</v>
      </c>
    </row>
    <row r="12626" spans="1:7">
      <c r="A12626" t="s">
        <v>131</v>
      </c>
      <c r="B12626">
        <v>20251026</v>
      </c>
      <c r="C12626">
        <v>490114</v>
      </c>
      <c r="D12626" t="s">
        <v>6190</v>
      </c>
      <c r="E12626" t="s">
        <v>1064</v>
      </c>
      <c r="F12626">
        <v>0</v>
      </c>
      <c r="G12626">
        <v>-771339</v>
      </c>
    </row>
    <row r="12627" spans="1:7">
      <c r="A12627" t="s">
        <v>131</v>
      </c>
      <c r="B12627">
        <v>20251026</v>
      </c>
      <c r="C12627">
        <v>490114</v>
      </c>
      <c r="D12627" t="s">
        <v>6190</v>
      </c>
      <c r="E12627" t="s">
        <v>1092</v>
      </c>
      <c r="F12627">
        <v>0</v>
      </c>
      <c r="G12627">
        <v>-17321994</v>
      </c>
    </row>
    <row r="12628" spans="1:7">
      <c r="A12628" t="s">
        <v>131</v>
      </c>
      <c r="B12628">
        <v>20251026</v>
      </c>
      <c r="C12628">
        <v>490114</v>
      </c>
      <c r="D12628" t="s">
        <v>6190</v>
      </c>
      <c r="E12628" t="s">
        <v>9048</v>
      </c>
      <c r="F12628">
        <v>75</v>
      </c>
      <c r="G12628">
        <v>2191489</v>
      </c>
    </row>
    <row r="12629" spans="1:7">
      <c r="A12629" t="s">
        <v>131</v>
      </c>
      <c r="B12629">
        <v>20251026</v>
      </c>
      <c r="C12629">
        <v>490114</v>
      </c>
      <c r="D12629" t="s">
        <v>6190</v>
      </c>
      <c r="E12629" t="s">
        <v>8342</v>
      </c>
      <c r="F12629">
        <v>183</v>
      </c>
      <c r="G12629">
        <v>49661172</v>
      </c>
    </row>
    <row r="12630" spans="1:7">
      <c r="A12630" t="s">
        <v>131</v>
      </c>
      <c r="B12630">
        <v>20251026</v>
      </c>
      <c r="C12630">
        <v>490114</v>
      </c>
      <c r="D12630" t="s">
        <v>6190</v>
      </c>
      <c r="E12630" t="s">
        <v>1124</v>
      </c>
      <c r="F12630">
        <v>25</v>
      </c>
      <c r="G12630">
        <v>-146650</v>
      </c>
    </row>
    <row r="12631" spans="1:7">
      <c r="A12631" t="s">
        <v>131</v>
      </c>
      <c r="B12631">
        <v>20251026</v>
      </c>
      <c r="C12631">
        <v>490114</v>
      </c>
      <c r="D12631" t="s">
        <v>6190</v>
      </c>
      <c r="E12631" t="s">
        <v>1186</v>
      </c>
      <c r="F12631">
        <v>297</v>
      </c>
      <c r="G12631">
        <v>24363034</v>
      </c>
    </row>
    <row r="12632" spans="1:7">
      <c r="A12632" t="s">
        <v>131</v>
      </c>
      <c r="B12632">
        <v>20251026</v>
      </c>
      <c r="C12632">
        <v>490114</v>
      </c>
      <c r="D12632" t="s">
        <v>6190</v>
      </c>
      <c r="E12632" t="s">
        <v>1582</v>
      </c>
      <c r="F12632">
        <v>297</v>
      </c>
      <c r="G12632">
        <v>-404843</v>
      </c>
    </row>
    <row r="12633" spans="1:7">
      <c r="A12633" t="s">
        <v>131</v>
      </c>
      <c r="B12633">
        <v>20251026</v>
      </c>
      <c r="C12633">
        <v>490114</v>
      </c>
      <c r="D12633" t="s">
        <v>6190</v>
      </c>
      <c r="E12633" t="s">
        <v>8333</v>
      </c>
      <c r="F12633">
        <v>0</v>
      </c>
      <c r="G12633">
        <v>-2446</v>
      </c>
    </row>
    <row r="12634" spans="1:7">
      <c r="A12634" t="s">
        <v>131</v>
      </c>
      <c r="B12634">
        <v>20251026</v>
      </c>
      <c r="C12634">
        <v>490114</v>
      </c>
      <c r="D12634" t="s">
        <v>6190</v>
      </c>
      <c r="E12634" t="s">
        <v>1583</v>
      </c>
      <c r="F12634">
        <v>6</v>
      </c>
      <c r="G12634">
        <v>-253745</v>
      </c>
    </row>
    <row r="12635" spans="1:7">
      <c r="A12635" t="s">
        <v>131</v>
      </c>
      <c r="B12635">
        <v>20251026</v>
      </c>
      <c r="C12635">
        <v>490114</v>
      </c>
      <c r="D12635" t="s">
        <v>6190</v>
      </c>
      <c r="E12635" t="s">
        <v>1207</v>
      </c>
      <c r="F12635">
        <v>0</v>
      </c>
      <c r="G12635">
        <v>-11339</v>
      </c>
    </row>
    <row r="12636" spans="1:7">
      <c r="A12636" t="s">
        <v>131</v>
      </c>
      <c r="B12636">
        <v>20251026</v>
      </c>
      <c r="C12636">
        <v>490114</v>
      </c>
      <c r="D12636" t="s">
        <v>6190</v>
      </c>
      <c r="E12636" t="s">
        <v>8358</v>
      </c>
      <c r="F12636">
        <v>0</v>
      </c>
      <c r="G12636">
        <v>-17693191</v>
      </c>
    </row>
    <row r="12637" spans="1:7">
      <c r="A12637" t="s">
        <v>131</v>
      </c>
      <c r="B12637">
        <v>20251027</v>
      </c>
      <c r="C12637">
        <v>490114</v>
      </c>
      <c r="D12637" t="s">
        <v>6190</v>
      </c>
      <c r="E12637" t="s">
        <v>1184</v>
      </c>
      <c r="F12637">
        <v>0</v>
      </c>
      <c r="G12637">
        <v>-339153</v>
      </c>
    </row>
    <row r="12638" spans="1:7">
      <c r="A12638" t="s">
        <v>131</v>
      </c>
      <c r="B12638">
        <v>20251027</v>
      </c>
      <c r="C12638">
        <v>490114</v>
      </c>
      <c r="D12638" t="s">
        <v>6190</v>
      </c>
      <c r="E12638" t="s">
        <v>1581</v>
      </c>
      <c r="F12638">
        <v>147</v>
      </c>
      <c r="G12638">
        <v>-22064615</v>
      </c>
    </row>
    <row r="12639" spans="1:7">
      <c r="A12639" t="s">
        <v>131</v>
      </c>
      <c r="B12639">
        <v>20251027</v>
      </c>
      <c r="C12639">
        <v>490114</v>
      </c>
      <c r="D12639" t="s">
        <v>6190</v>
      </c>
      <c r="E12639" t="s">
        <v>1085</v>
      </c>
      <c r="F12639">
        <v>0</v>
      </c>
      <c r="G12639">
        <v>-2341373</v>
      </c>
    </row>
    <row r="12640" spans="1:7">
      <c r="A12640" t="s">
        <v>131</v>
      </c>
      <c r="B12640">
        <v>20251027</v>
      </c>
      <c r="C12640">
        <v>490114</v>
      </c>
      <c r="D12640" t="s">
        <v>6190</v>
      </c>
      <c r="E12640" t="s">
        <v>1194</v>
      </c>
      <c r="F12640">
        <v>0</v>
      </c>
      <c r="G12640">
        <v>-57965559</v>
      </c>
    </row>
    <row r="12641" spans="1:7">
      <c r="A12641" t="s">
        <v>131</v>
      </c>
      <c r="B12641">
        <v>20251027</v>
      </c>
      <c r="C12641">
        <v>490114</v>
      </c>
      <c r="D12641" t="s">
        <v>6190</v>
      </c>
      <c r="E12641" t="s">
        <v>1181</v>
      </c>
      <c r="F12641">
        <v>100</v>
      </c>
      <c r="G12641">
        <v>8919993</v>
      </c>
    </row>
    <row r="12642" spans="1:7">
      <c r="A12642" t="s">
        <v>131</v>
      </c>
      <c r="B12642">
        <v>20251027</v>
      </c>
      <c r="C12642">
        <v>490114</v>
      </c>
      <c r="D12642" t="s">
        <v>6190</v>
      </c>
      <c r="E12642" t="s">
        <v>1084</v>
      </c>
      <c r="F12642">
        <v>113</v>
      </c>
      <c r="G12642">
        <v>12602552</v>
      </c>
    </row>
    <row r="12643" spans="1:7">
      <c r="A12643" t="s">
        <v>131</v>
      </c>
      <c r="B12643">
        <v>20251027</v>
      </c>
      <c r="C12643">
        <v>490114</v>
      </c>
      <c r="D12643" t="s">
        <v>6190</v>
      </c>
      <c r="E12643" t="s">
        <v>1035</v>
      </c>
      <c r="F12643">
        <v>1167</v>
      </c>
      <c r="G12643">
        <v>10984114</v>
      </c>
    </row>
    <row r="12644" spans="1:7">
      <c r="A12644" t="s">
        <v>131</v>
      </c>
      <c r="B12644">
        <v>20251027</v>
      </c>
      <c r="C12644">
        <v>490114</v>
      </c>
      <c r="D12644" t="s">
        <v>6190</v>
      </c>
      <c r="E12644" t="s">
        <v>1066</v>
      </c>
      <c r="F12644">
        <v>193</v>
      </c>
      <c r="G12644">
        <v>10648414</v>
      </c>
    </row>
    <row r="12645" spans="1:7">
      <c r="A12645" t="s">
        <v>131</v>
      </c>
      <c r="B12645">
        <v>20251027</v>
      </c>
      <c r="C12645">
        <v>490114</v>
      </c>
      <c r="D12645" t="s">
        <v>6190</v>
      </c>
      <c r="E12645" t="s">
        <v>1064</v>
      </c>
      <c r="F12645">
        <v>0</v>
      </c>
      <c r="G12645">
        <v>-771339</v>
      </c>
    </row>
    <row r="12646" spans="1:7">
      <c r="A12646" t="s">
        <v>131</v>
      </c>
      <c r="B12646">
        <v>20251027</v>
      </c>
      <c r="C12646">
        <v>490114</v>
      </c>
      <c r="D12646" t="s">
        <v>6190</v>
      </c>
      <c r="E12646" t="s">
        <v>1092</v>
      </c>
      <c r="F12646">
        <v>0</v>
      </c>
      <c r="G12646">
        <v>-17321994</v>
      </c>
    </row>
    <row r="12647" spans="1:7">
      <c r="A12647" t="s">
        <v>131</v>
      </c>
      <c r="B12647">
        <v>20251027</v>
      </c>
      <c r="C12647">
        <v>490114</v>
      </c>
      <c r="D12647" t="s">
        <v>6190</v>
      </c>
      <c r="E12647" t="s">
        <v>9048</v>
      </c>
      <c r="F12647">
        <v>80</v>
      </c>
      <c r="G12647">
        <v>2191569</v>
      </c>
    </row>
    <row r="12648" spans="1:7">
      <c r="A12648" t="s">
        <v>131</v>
      </c>
      <c r="B12648">
        <v>20251027</v>
      </c>
      <c r="C12648">
        <v>490114</v>
      </c>
      <c r="D12648" t="s">
        <v>6190</v>
      </c>
      <c r="E12648" t="s">
        <v>8342</v>
      </c>
      <c r="F12648">
        <v>193</v>
      </c>
      <c r="G12648">
        <v>49661365</v>
      </c>
    </row>
    <row r="12649" spans="1:7">
      <c r="A12649" t="s">
        <v>131</v>
      </c>
      <c r="B12649">
        <v>20251027</v>
      </c>
      <c r="C12649">
        <v>490114</v>
      </c>
      <c r="D12649" t="s">
        <v>6190</v>
      </c>
      <c r="E12649" t="s">
        <v>1124</v>
      </c>
      <c r="F12649">
        <v>26</v>
      </c>
      <c r="G12649">
        <v>-146624</v>
      </c>
    </row>
    <row r="12650" spans="1:7">
      <c r="A12650" t="s">
        <v>131</v>
      </c>
      <c r="B12650">
        <v>20251027</v>
      </c>
      <c r="C12650">
        <v>490114</v>
      </c>
      <c r="D12650" t="s">
        <v>6190</v>
      </c>
      <c r="E12650" t="s">
        <v>1186</v>
      </c>
      <c r="F12650">
        <v>314</v>
      </c>
      <c r="G12650">
        <v>24363348</v>
      </c>
    </row>
    <row r="12651" spans="1:7">
      <c r="A12651" t="s">
        <v>131</v>
      </c>
      <c r="B12651">
        <v>20251027</v>
      </c>
      <c r="C12651">
        <v>490114</v>
      </c>
      <c r="D12651" t="s">
        <v>6190</v>
      </c>
      <c r="E12651" t="s">
        <v>1582</v>
      </c>
      <c r="F12651">
        <v>314</v>
      </c>
      <c r="G12651">
        <v>-404529</v>
      </c>
    </row>
    <row r="12652" spans="1:7">
      <c r="A12652" t="s">
        <v>131</v>
      </c>
      <c r="B12652">
        <v>20251027</v>
      </c>
      <c r="C12652">
        <v>490114</v>
      </c>
      <c r="D12652" t="s">
        <v>6190</v>
      </c>
      <c r="E12652" t="s">
        <v>8333</v>
      </c>
      <c r="F12652">
        <v>0</v>
      </c>
      <c r="G12652">
        <v>-2446</v>
      </c>
    </row>
    <row r="12653" spans="1:7">
      <c r="A12653" t="s">
        <v>131</v>
      </c>
      <c r="B12653">
        <v>20251027</v>
      </c>
      <c r="C12653">
        <v>490114</v>
      </c>
      <c r="D12653" t="s">
        <v>6190</v>
      </c>
      <c r="E12653" t="s">
        <v>1583</v>
      </c>
      <c r="F12653">
        <v>6</v>
      </c>
      <c r="G12653">
        <v>-253739</v>
      </c>
    </row>
    <row r="12654" spans="1:7">
      <c r="A12654" t="s">
        <v>131</v>
      </c>
      <c r="B12654">
        <v>20251027</v>
      </c>
      <c r="C12654">
        <v>490114</v>
      </c>
      <c r="D12654" t="s">
        <v>6190</v>
      </c>
      <c r="E12654" t="s">
        <v>1207</v>
      </c>
      <c r="F12654">
        <v>0</v>
      </c>
      <c r="G12654">
        <v>-11339</v>
      </c>
    </row>
    <row r="12655" spans="1:7">
      <c r="A12655" t="s">
        <v>131</v>
      </c>
      <c r="B12655">
        <v>20251027</v>
      </c>
      <c r="C12655">
        <v>490114</v>
      </c>
      <c r="D12655" t="s">
        <v>6190</v>
      </c>
      <c r="E12655" t="s">
        <v>8358</v>
      </c>
      <c r="F12655">
        <v>0</v>
      </c>
      <c r="G12655">
        <v>-17693191</v>
      </c>
    </row>
    <row r="12656" spans="1:7">
      <c r="A12656" t="s">
        <v>131</v>
      </c>
      <c r="B12656">
        <v>20251028</v>
      </c>
      <c r="C12656">
        <v>490114</v>
      </c>
      <c r="D12656" t="s">
        <v>6190</v>
      </c>
      <c r="E12656" t="s">
        <v>1184</v>
      </c>
      <c r="F12656">
        <v>0</v>
      </c>
      <c r="G12656">
        <v>-339153</v>
      </c>
    </row>
    <row r="12657" spans="1:7">
      <c r="A12657" t="s">
        <v>131</v>
      </c>
      <c r="B12657">
        <v>20251028</v>
      </c>
      <c r="C12657">
        <v>490114</v>
      </c>
      <c r="D12657" t="s">
        <v>6190</v>
      </c>
      <c r="E12657" t="s">
        <v>1581</v>
      </c>
      <c r="F12657">
        <v>144</v>
      </c>
      <c r="G12657">
        <v>-22064471</v>
      </c>
    </row>
    <row r="12658" spans="1:7">
      <c r="A12658" t="s">
        <v>131</v>
      </c>
      <c r="B12658">
        <v>20251028</v>
      </c>
      <c r="C12658">
        <v>490114</v>
      </c>
      <c r="D12658" t="s">
        <v>6190</v>
      </c>
      <c r="E12658" t="s">
        <v>1085</v>
      </c>
      <c r="F12658">
        <v>0</v>
      </c>
      <c r="G12658">
        <v>-2341373</v>
      </c>
    </row>
    <row r="12659" spans="1:7">
      <c r="A12659" t="s">
        <v>131</v>
      </c>
      <c r="B12659">
        <v>20251028</v>
      </c>
      <c r="C12659">
        <v>490114</v>
      </c>
      <c r="D12659" t="s">
        <v>6190</v>
      </c>
      <c r="E12659" t="s">
        <v>1194</v>
      </c>
      <c r="F12659">
        <v>0</v>
      </c>
      <c r="G12659">
        <v>-57965559</v>
      </c>
    </row>
    <row r="12660" spans="1:7">
      <c r="A12660" t="s">
        <v>131</v>
      </c>
      <c r="B12660">
        <v>20251028</v>
      </c>
      <c r="C12660">
        <v>490114</v>
      </c>
      <c r="D12660" t="s">
        <v>6190</v>
      </c>
      <c r="E12660" t="s">
        <v>1181</v>
      </c>
      <c r="F12660">
        <v>98</v>
      </c>
      <c r="G12660">
        <v>8920091</v>
      </c>
    </row>
    <row r="12661" spans="1:7">
      <c r="A12661" t="s">
        <v>131</v>
      </c>
      <c r="B12661">
        <v>20251028</v>
      </c>
      <c r="C12661">
        <v>490114</v>
      </c>
      <c r="D12661" t="s">
        <v>6190</v>
      </c>
      <c r="E12661" t="s">
        <v>1084</v>
      </c>
      <c r="F12661">
        <v>111</v>
      </c>
      <c r="G12661">
        <v>12602663</v>
      </c>
    </row>
    <row r="12662" spans="1:7">
      <c r="A12662" t="s">
        <v>131</v>
      </c>
      <c r="B12662">
        <v>20251028</v>
      </c>
      <c r="C12662">
        <v>490114</v>
      </c>
      <c r="D12662" t="s">
        <v>6190</v>
      </c>
      <c r="E12662" t="s">
        <v>1035</v>
      </c>
      <c r="F12662">
        <v>1145</v>
      </c>
      <c r="G12662">
        <v>10985259</v>
      </c>
    </row>
    <row r="12663" spans="1:7">
      <c r="A12663" t="s">
        <v>131</v>
      </c>
      <c r="B12663">
        <v>20251028</v>
      </c>
      <c r="C12663">
        <v>490114</v>
      </c>
      <c r="D12663" t="s">
        <v>6190</v>
      </c>
      <c r="E12663" t="s">
        <v>1066</v>
      </c>
      <c r="F12663">
        <v>189</v>
      </c>
      <c r="G12663">
        <v>10648603</v>
      </c>
    </row>
    <row r="12664" spans="1:7">
      <c r="A12664" t="s">
        <v>131</v>
      </c>
      <c r="B12664">
        <v>20251028</v>
      </c>
      <c r="C12664">
        <v>490114</v>
      </c>
      <c r="D12664" t="s">
        <v>6190</v>
      </c>
      <c r="E12664" t="s">
        <v>1064</v>
      </c>
      <c r="F12664">
        <v>0</v>
      </c>
      <c r="G12664">
        <v>-771339</v>
      </c>
    </row>
    <row r="12665" spans="1:7">
      <c r="A12665" t="s">
        <v>131</v>
      </c>
      <c r="B12665">
        <v>20251028</v>
      </c>
      <c r="C12665">
        <v>490114</v>
      </c>
      <c r="D12665" t="s">
        <v>6190</v>
      </c>
      <c r="E12665" t="s">
        <v>1092</v>
      </c>
      <c r="F12665">
        <v>0</v>
      </c>
      <c r="G12665">
        <v>-17321994</v>
      </c>
    </row>
    <row r="12666" spans="1:7">
      <c r="A12666" t="s">
        <v>131</v>
      </c>
      <c r="B12666">
        <v>20251028</v>
      </c>
      <c r="C12666">
        <v>490114</v>
      </c>
      <c r="D12666" t="s">
        <v>6190</v>
      </c>
      <c r="E12666" t="s">
        <v>9048</v>
      </c>
      <c r="F12666">
        <v>78</v>
      </c>
      <c r="G12666">
        <v>2191647</v>
      </c>
    </row>
    <row r="12667" spans="1:7">
      <c r="A12667" t="s">
        <v>131</v>
      </c>
      <c r="B12667">
        <v>20251028</v>
      </c>
      <c r="C12667">
        <v>490114</v>
      </c>
      <c r="D12667" t="s">
        <v>6190</v>
      </c>
      <c r="E12667" t="s">
        <v>8342</v>
      </c>
      <c r="F12667">
        <v>189</v>
      </c>
      <c r="G12667">
        <v>49661554</v>
      </c>
    </row>
    <row r="12668" spans="1:7">
      <c r="A12668" t="s">
        <v>131</v>
      </c>
      <c r="B12668">
        <v>20251028</v>
      </c>
      <c r="C12668">
        <v>490114</v>
      </c>
      <c r="D12668" t="s">
        <v>6190</v>
      </c>
      <c r="E12668" t="s">
        <v>1124</v>
      </c>
      <c r="F12668">
        <v>26</v>
      </c>
      <c r="G12668">
        <v>-146598</v>
      </c>
    </row>
    <row r="12669" spans="1:7">
      <c r="A12669" t="s">
        <v>131</v>
      </c>
      <c r="B12669">
        <v>20251028</v>
      </c>
      <c r="C12669">
        <v>490114</v>
      </c>
      <c r="D12669" t="s">
        <v>6190</v>
      </c>
      <c r="E12669" t="s">
        <v>1186</v>
      </c>
      <c r="F12669">
        <v>307</v>
      </c>
      <c r="G12669">
        <v>24363655</v>
      </c>
    </row>
    <row r="12670" spans="1:7">
      <c r="A12670" t="s">
        <v>131</v>
      </c>
      <c r="B12670">
        <v>20251028</v>
      </c>
      <c r="C12670">
        <v>490114</v>
      </c>
      <c r="D12670" t="s">
        <v>6190</v>
      </c>
      <c r="E12670" t="s">
        <v>1582</v>
      </c>
      <c r="F12670">
        <v>307</v>
      </c>
      <c r="G12670">
        <v>-404222</v>
      </c>
    </row>
    <row r="12671" spans="1:7">
      <c r="A12671" t="s">
        <v>131</v>
      </c>
      <c r="B12671">
        <v>20251028</v>
      </c>
      <c r="C12671">
        <v>490114</v>
      </c>
      <c r="D12671" t="s">
        <v>6190</v>
      </c>
      <c r="E12671" t="s">
        <v>8333</v>
      </c>
      <c r="F12671">
        <v>0</v>
      </c>
      <c r="G12671">
        <v>-2446</v>
      </c>
    </row>
    <row r="12672" spans="1:7">
      <c r="A12672" t="s">
        <v>131</v>
      </c>
      <c r="B12672">
        <v>20251028</v>
      </c>
      <c r="C12672">
        <v>490114</v>
      </c>
      <c r="D12672" t="s">
        <v>6190</v>
      </c>
      <c r="E12672" t="s">
        <v>1583</v>
      </c>
      <c r="F12672">
        <v>6</v>
      </c>
      <c r="G12672">
        <v>-253733</v>
      </c>
    </row>
    <row r="12673" spans="1:7">
      <c r="A12673" t="s">
        <v>131</v>
      </c>
      <c r="B12673">
        <v>20251028</v>
      </c>
      <c r="C12673">
        <v>490114</v>
      </c>
      <c r="D12673" t="s">
        <v>6190</v>
      </c>
      <c r="E12673" t="s">
        <v>1207</v>
      </c>
      <c r="F12673">
        <v>0</v>
      </c>
      <c r="G12673">
        <v>-11339</v>
      </c>
    </row>
    <row r="12674" spans="1:7">
      <c r="A12674" t="s">
        <v>131</v>
      </c>
      <c r="B12674">
        <v>20251028</v>
      </c>
      <c r="C12674">
        <v>490114</v>
      </c>
      <c r="D12674" t="s">
        <v>6190</v>
      </c>
      <c r="E12674" t="s">
        <v>8358</v>
      </c>
      <c r="F12674">
        <v>0</v>
      </c>
      <c r="G12674">
        <v>-17693191</v>
      </c>
    </row>
    <row r="12675" spans="1:7">
      <c r="A12675" t="s">
        <v>131</v>
      </c>
      <c r="B12675">
        <v>20251029</v>
      </c>
      <c r="C12675">
        <v>490114</v>
      </c>
      <c r="D12675" t="s">
        <v>6190</v>
      </c>
      <c r="E12675" t="s">
        <v>1184</v>
      </c>
      <c r="F12675">
        <v>0</v>
      </c>
      <c r="G12675">
        <v>-339153</v>
      </c>
    </row>
    <row r="12676" spans="1:7">
      <c r="A12676" t="s">
        <v>131</v>
      </c>
      <c r="B12676">
        <v>20251029</v>
      </c>
      <c r="C12676">
        <v>490114</v>
      </c>
      <c r="D12676" t="s">
        <v>6190</v>
      </c>
      <c r="E12676" t="s">
        <v>1581</v>
      </c>
      <c r="F12676">
        <v>150</v>
      </c>
      <c r="G12676">
        <v>-22064321</v>
      </c>
    </row>
    <row r="12677" spans="1:7">
      <c r="A12677" t="s">
        <v>131</v>
      </c>
      <c r="B12677">
        <v>20251029</v>
      </c>
      <c r="C12677">
        <v>490114</v>
      </c>
      <c r="D12677" t="s">
        <v>6190</v>
      </c>
      <c r="E12677" t="s">
        <v>1085</v>
      </c>
      <c r="F12677">
        <v>0</v>
      </c>
      <c r="G12677">
        <v>-2341373</v>
      </c>
    </row>
    <row r="12678" spans="1:7">
      <c r="A12678" t="s">
        <v>131</v>
      </c>
      <c r="B12678">
        <v>20251029</v>
      </c>
      <c r="C12678">
        <v>490114</v>
      </c>
      <c r="D12678" t="s">
        <v>6190</v>
      </c>
      <c r="E12678" t="s">
        <v>1194</v>
      </c>
      <c r="F12678">
        <v>0</v>
      </c>
      <c r="G12678">
        <v>-57965559</v>
      </c>
    </row>
    <row r="12679" spans="1:7">
      <c r="A12679" t="s">
        <v>131</v>
      </c>
      <c r="B12679">
        <v>20251029</v>
      </c>
      <c r="C12679">
        <v>490114</v>
      </c>
      <c r="D12679" t="s">
        <v>6190</v>
      </c>
      <c r="E12679" t="s">
        <v>1181</v>
      </c>
      <c r="F12679">
        <v>102</v>
      </c>
      <c r="G12679">
        <v>8920193</v>
      </c>
    </row>
    <row r="12680" spans="1:7">
      <c r="A12680" t="s">
        <v>131</v>
      </c>
      <c r="B12680">
        <v>20251029</v>
      </c>
      <c r="C12680">
        <v>490114</v>
      </c>
      <c r="D12680" t="s">
        <v>6190</v>
      </c>
      <c r="E12680" t="s">
        <v>1084</v>
      </c>
      <c r="F12680">
        <v>116</v>
      </c>
      <c r="G12680">
        <v>12602779</v>
      </c>
    </row>
    <row r="12681" spans="1:7">
      <c r="A12681" t="s">
        <v>131</v>
      </c>
      <c r="B12681">
        <v>20251029</v>
      </c>
      <c r="C12681">
        <v>490114</v>
      </c>
      <c r="D12681" t="s">
        <v>6190</v>
      </c>
      <c r="E12681" t="s">
        <v>1035</v>
      </c>
      <c r="F12681">
        <v>1193</v>
      </c>
      <c r="G12681">
        <v>10986452</v>
      </c>
    </row>
    <row r="12682" spans="1:7">
      <c r="A12682" t="s">
        <v>131</v>
      </c>
      <c r="B12682">
        <v>20251029</v>
      </c>
      <c r="C12682">
        <v>490114</v>
      </c>
      <c r="D12682" t="s">
        <v>6190</v>
      </c>
      <c r="E12682" t="s">
        <v>1066</v>
      </c>
      <c r="F12682">
        <v>198</v>
      </c>
      <c r="G12682">
        <v>10648801</v>
      </c>
    </row>
    <row r="12683" spans="1:7">
      <c r="A12683" t="s">
        <v>131</v>
      </c>
      <c r="B12683">
        <v>20251029</v>
      </c>
      <c r="C12683">
        <v>490114</v>
      </c>
      <c r="D12683" t="s">
        <v>6190</v>
      </c>
      <c r="E12683" t="s">
        <v>1064</v>
      </c>
      <c r="F12683">
        <v>0</v>
      </c>
      <c r="G12683">
        <v>-771339</v>
      </c>
    </row>
    <row r="12684" spans="1:7">
      <c r="A12684" t="s">
        <v>131</v>
      </c>
      <c r="B12684">
        <v>20251029</v>
      </c>
      <c r="C12684">
        <v>490114</v>
      </c>
      <c r="D12684" t="s">
        <v>6190</v>
      </c>
      <c r="E12684" t="s">
        <v>1092</v>
      </c>
      <c r="F12684">
        <v>0</v>
      </c>
      <c r="G12684">
        <v>-17321994</v>
      </c>
    </row>
    <row r="12685" spans="1:7">
      <c r="A12685" t="s">
        <v>131</v>
      </c>
      <c r="B12685">
        <v>20251029</v>
      </c>
      <c r="C12685">
        <v>490114</v>
      </c>
      <c r="D12685" t="s">
        <v>6190</v>
      </c>
      <c r="E12685" t="s">
        <v>9048</v>
      </c>
      <c r="F12685">
        <v>81</v>
      </c>
      <c r="G12685">
        <v>2191728</v>
      </c>
    </row>
    <row r="12686" spans="1:7">
      <c r="A12686" t="s">
        <v>131</v>
      </c>
      <c r="B12686">
        <v>20251029</v>
      </c>
      <c r="C12686">
        <v>490114</v>
      </c>
      <c r="D12686" t="s">
        <v>6190</v>
      </c>
      <c r="E12686" t="s">
        <v>8342</v>
      </c>
      <c r="F12686">
        <v>198</v>
      </c>
      <c r="G12686">
        <v>49661752</v>
      </c>
    </row>
    <row r="12687" spans="1:7">
      <c r="A12687" t="s">
        <v>131</v>
      </c>
      <c r="B12687">
        <v>20251029</v>
      </c>
      <c r="C12687">
        <v>490114</v>
      </c>
      <c r="D12687" t="s">
        <v>6190</v>
      </c>
      <c r="E12687" t="s">
        <v>1124</v>
      </c>
      <c r="F12687">
        <v>27</v>
      </c>
      <c r="G12687">
        <v>-146571</v>
      </c>
    </row>
    <row r="12688" spans="1:7">
      <c r="A12688" t="s">
        <v>131</v>
      </c>
      <c r="B12688">
        <v>20251029</v>
      </c>
      <c r="C12688">
        <v>490114</v>
      </c>
      <c r="D12688" t="s">
        <v>6190</v>
      </c>
      <c r="E12688" t="s">
        <v>1186</v>
      </c>
      <c r="F12688">
        <v>320</v>
      </c>
      <c r="G12688">
        <v>24363975</v>
      </c>
    </row>
    <row r="12689" spans="1:7">
      <c r="A12689" t="s">
        <v>131</v>
      </c>
      <c r="B12689">
        <v>20251029</v>
      </c>
      <c r="C12689">
        <v>490114</v>
      </c>
      <c r="D12689" t="s">
        <v>6190</v>
      </c>
      <c r="E12689" t="s">
        <v>1582</v>
      </c>
      <c r="F12689">
        <v>320</v>
      </c>
      <c r="G12689">
        <v>-403902</v>
      </c>
    </row>
    <row r="12690" spans="1:7">
      <c r="A12690" t="s">
        <v>131</v>
      </c>
      <c r="B12690">
        <v>20251029</v>
      </c>
      <c r="C12690">
        <v>490114</v>
      </c>
      <c r="D12690" t="s">
        <v>6190</v>
      </c>
      <c r="E12690" t="s">
        <v>8333</v>
      </c>
      <c r="F12690">
        <v>0</v>
      </c>
      <c r="G12690">
        <v>-2446</v>
      </c>
    </row>
    <row r="12691" spans="1:7">
      <c r="A12691" t="s">
        <v>131</v>
      </c>
      <c r="B12691">
        <v>20251029</v>
      </c>
      <c r="C12691">
        <v>490114</v>
      </c>
      <c r="D12691" t="s">
        <v>6190</v>
      </c>
      <c r="E12691" t="s">
        <v>1583</v>
      </c>
      <c r="F12691">
        <v>6</v>
      </c>
      <c r="G12691">
        <v>-253727</v>
      </c>
    </row>
    <row r="12692" spans="1:7">
      <c r="A12692" t="s">
        <v>131</v>
      </c>
      <c r="B12692">
        <v>20251029</v>
      </c>
      <c r="C12692">
        <v>490114</v>
      </c>
      <c r="D12692" t="s">
        <v>6190</v>
      </c>
      <c r="E12692" t="s">
        <v>1207</v>
      </c>
      <c r="F12692">
        <v>0</v>
      </c>
      <c r="G12692">
        <v>-11339</v>
      </c>
    </row>
    <row r="12693" spans="1:7">
      <c r="A12693" t="s">
        <v>131</v>
      </c>
      <c r="B12693">
        <v>20251029</v>
      </c>
      <c r="C12693">
        <v>490114</v>
      </c>
      <c r="D12693" t="s">
        <v>6190</v>
      </c>
      <c r="E12693" t="s">
        <v>8358</v>
      </c>
      <c r="F12693">
        <v>0</v>
      </c>
      <c r="G12693">
        <v>-17693191</v>
      </c>
    </row>
    <row r="12694" spans="1:7">
      <c r="A12694" t="s">
        <v>131</v>
      </c>
      <c r="B12694">
        <v>20251030</v>
      </c>
      <c r="C12694">
        <v>490114</v>
      </c>
      <c r="D12694" t="s">
        <v>6190</v>
      </c>
      <c r="E12694" t="s">
        <v>1184</v>
      </c>
      <c r="F12694">
        <v>0</v>
      </c>
      <c r="G12694">
        <v>-339153</v>
      </c>
    </row>
    <row r="12695" spans="1:7">
      <c r="A12695" t="s">
        <v>131</v>
      </c>
      <c r="B12695">
        <v>20251030</v>
      </c>
      <c r="C12695">
        <v>490114</v>
      </c>
      <c r="D12695" t="s">
        <v>6190</v>
      </c>
      <c r="E12695" t="s">
        <v>1581</v>
      </c>
      <c r="F12695">
        <v>157</v>
      </c>
      <c r="G12695">
        <v>-22064164</v>
      </c>
    </row>
    <row r="12696" spans="1:7">
      <c r="A12696" t="s">
        <v>131</v>
      </c>
      <c r="B12696">
        <v>20251030</v>
      </c>
      <c r="C12696">
        <v>490114</v>
      </c>
      <c r="D12696" t="s">
        <v>6190</v>
      </c>
      <c r="E12696" t="s">
        <v>1085</v>
      </c>
      <c r="F12696">
        <v>0</v>
      </c>
      <c r="G12696">
        <v>-2341373</v>
      </c>
    </row>
    <row r="12697" spans="1:7">
      <c r="A12697" t="s">
        <v>131</v>
      </c>
      <c r="B12697">
        <v>20251030</v>
      </c>
      <c r="C12697">
        <v>490114</v>
      </c>
      <c r="D12697" t="s">
        <v>6190</v>
      </c>
      <c r="E12697" t="s">
        <v>1194</v>
      </c>
      <c r="F12697">
        <v>0</v>
      </c>
      <c r="G12697">
        <v>-57965559</v>
      </c>
    </row>
    <row r="12698" spans="1:7">
      <c r="A12698" t="s">
        <v>131</v>
      </c>
      <c r="B12698">
        <v>20251030</v>
      </c>
      <c r="C12698">
        <v>490114</v>
      </c>
      <c r="D12698" t="s">
        <v>6190</v>
      </c>
      <c r="E12698" t="s">
        <v>1181</v>
      </c>
      <c r="F12698">
        <v>107</v>
      </c>
      <c r="G12698">
        <v>8920300</v>
      </c>
    </row>
    <row r="12699" spans="1:7">
      <c r="A12699" t="s">
        <v>131</v>
      </c>
      <c r="B12699">
        <v>20251030</v>
      </c>
      <c r="C12699">
        <v>490114</v>
      </c>
      <c r="D12699" t="s">
        <v>6190</v>
      </c>
      <c r="E12699" t="s">
        <v>1084</v>
      </c>
      <c r="F12699">
        <v>121</v>
      </c>
      <c r="G12699">
        <v>12602900</v>
      </c>
    </row>
    <row r="12700" spans="1:7">
      <c r="A12700" t="s">
        <v>131</v>
      </c>
      <c r="B12700">
        <v>20251030</v>
      </c>
      <c r="C12700">
        <v>490114</v>
      </c>
      <c r="D12700" t="s">
        <v>6190</v>
      </c>
      <c r="E12700" t="s">
        <v>1035</v>
      </c>
      <c r="F12700">
        <v>1252</v>
      </c>
      <c r="G12700">
        <v>10987704</v>
      </c>
    </row>
    <row r="12701" spans="1:7">
      <c r="A12701" t="s">
        <v>131</v>
      </c>
      <c r="B12701">
        <v>20251030</v>
      </c>
      <c r="C12701">
        <v>490114</v>
      </c>
      <c r="D12701" t="s">
        <v>6190</v>
      </c>
      <c r="E12701" t="s">
        <v>1066</v>
      </c>
      <c r="F12701">
        <v>208</v>
      </c>
      <c r="G12701">
        <v>10649009</v>
      </c>
    </row>
    <row r="12702" spans="1:7">
      <c r="A12702" t="s">
        <v>131</v>
      </c>
      <c r="B12702">
        <v>20251030</v>
      </c>
      <c r="C12702">
        <v>490114</v>
      </c>
      <c r="D12702" t="s">
        <v>6190</v>
      </c>
      <c r="E12702" t="s">
        <v>1064</v>
      </c>
      <c r="F12702">
        <v>0</v>
      </c>
      <c r="G12702">
        <v>-771339</v>
      </c>
    </row>
    <row r="12703" spans="1:7">
      <c r="A12703" t="s">
        <v>131</v>
      </c>
      <c r="B12703">
        <v>20251030</v>
      </c>
      <c r="C12703">
        <v>490114</v>
      </c>
      <c r="D12703" t="s">
        <v>6190</v>
      </c>
      <c r="E12703" t="s">
        <v>1092</v>
      </c>
      <c r="F12703">
        <v>0</v>
      </c>
      <c r="G12703">
        <v>-17321994</v>
      </c>
    </row>
    <row r="12704" spans="1:7">
      <c r="A12704" t="s">
        <v>131</v>
      </c>
      <c r="B12704">
        <v>20251030</v>
      </c>
      <c r="C12704">
        <v>490114</v>
      </c>
      <c r="D12704" t="s">
        <v>6190</v>
      </c>
      <c r="E12704" t="s">
        <v>9048</v>
      </c>
      <c r="F12704">
        <v>86</v>
      </c>
      <c r="G12704">
        <v>2191814</v>
      </c>
    </row>
    <row r="12705" spans="1:7">
      <c r="A12705" t="s">
        <v>131</v>
      </c>
      <c r="B12705">
        <v>20251030</v>
      </c>
      <c r="C12705">
        <v>490114</v>
      </c>
      <c r="D12705" t="s">
        <v>6190</v>
      </c>
      <c r="E12705" t="s">
        <v>8342</v>
      </c>
      <c r="F12705">
        <v>208</v>
      </c>
      <c r="G12705">
        <v>49661960</v>
      </c>
    </row>
    <row r="12706" spans="1:7">
      <c r="A12706" t="s">
        <v>131</v>
      </c>
      <c r="B12706">
        <v>20251030</v>
      </c>
      <c r="C12706">
        <v>490114</v>
      </c>
      <c r="D12706" t="s">
        <v>6190</v>
      </c>
      <c r="E12706" t="s">
        <v>1124</v>
      </c>
      <c r="F12706">
        <v>28</v>
      </c>
      <c r="G12706">
        <v>-146543</v>
      </c>
    </row>
    <row r="12707" spans="1:7">
      <c r="A12707" t="s">
        <v>131</v>
      </c>
      <c r="B12707">
        <v>20251030</v>
      </c>
      <c r="C12707">
        <v>490114</v>
      </c>
      <c r="D12707" t="s">
        <v>6190</v>
      </c>
      <c r="E12707" t="s">
        <v>1186</v>
      </c>
      <c r="F12707">
        <v>337</v>
      </c>
      <c r="G12707">
        <v>24364312</v>
      </c>
    </row>
    <row r="12708" spans="1:7">
      <c r="A12708" t="s">
        <v>131</v>
      </c>
      <c r="B12708">
        <v>20251030</v>
      </c>
      <c r="C12708">
        <v>490114</v>
      </c>
      <c r="D12708" t="s">
        <v>6190</v>
      </c>
      <c r="E12708" t="s">
        <v>1582</v>
      </c>
      <c r="F12708">
        <v>337</v>
      </c>
      <c r="G12708">
        <v>-403565</v>
      </c>
    </row>
    <row r="12709" spans="1:7">
      <c r="A12709" t="s">
        <v>131</v>
      </c>
      <c r="B12709">
        <v>20251030</v>
      </c>
      <c r="C12709">
        <v>490114</v>
      </c>
      <c r="D12709" t="s">
        <v>6190</v>
      </c>
      <c r="E12709" t="s">
        <v>8333</v>
      </c>
      <c r="F12709">
        <v>0</v>
      </c>
      <c r="G12709">
        <v>-2446</v>
      </c>
    </row>
    <row r="12710" spans="1:7">
      <c r="A12710" t="s">
        <v>131</v>
      </c>
      <c r="B12710">
        <v>20251030</v>
      </c>
      <c r="C12710">
        <v>490114</v>
      </c>
      <c r="D12710" t="s">
        <v>6190</v>
      </c>
      <c r="E12710" t="s">
        <v>1583</v>
      </c>
      <c r="F12710">
        <v>7</v>
      </c>
      <c r="G12710">
        <v>-253720</v>
      </c>
    </row>
    <row r="12711" spans="1:7">
      <c r="A12711" t="s">
        <v>131</v>
      </c>
      <c r="B12711">
        <v>20251030</v>
      </c>
      <c r="C12711">
        <v>490114</v>
      </c>
      <c r="D12711" t="s">
        <v>6190</v>
      </c>
      <c r="E12711" t="s">
        <v>1207</v>
      </c>
      <c r="F12711">
        <v>0</v>
      </c>
      <c r="G12711">
        <v>-11339</v>
      </c>
    </row>
    <row r="12712" spans="1:7">
      <c r="A12712" t="s">
        <v>131</v>
      </c>
      <c r="B12712">
        <v>20251030</v>
      </c>
      <c r="C12712">
        <v>490114</v>
      </c>
      <c r="D12712" t="s">
        <v>6190</v>
      </c>
      <c r="E12712" t="s">
        <v>8358</v>
      </c>
      <c r="F12712">
        <v>0</v>
      </c>
      <c r="G12712">
        <v>-17693191</v>
      </c>
    </row>
    <row r="12713" spans="1:7">
      <c r="A12713" t="s">
        <v>131</v>
      </c>
      <c r="B12713">
        <v>20251031</v>
      </c>
      <c r="C12713">
        <v>490114</v>
      </c>
      <c r="D12713" t="s">
        <v>6190</v>
      </c>
      <c r="E12713" t="s">
        <v>1184</v>
      </c>
      <c r="F12713">
        <v>0</v>
      </c>
      <c r="G12713">
        <v>-339153</v>
      </c>
    </row>
    <row r="12714" spans="1:7">
      <c r="A12714" t="s">
        <v>131</v>
      </c>
      <c r="B12714">
        <v>20251031</v>
      </c>
      <c r="C12714">
        <v>490114</v>
      </c>
      <c r="D12714" t="s">
        <v>6190</v>
      </c>
      <c r="E12714" t="s">
        <v>1581</v>
      </c>
      <c r="F12714">
        <v>161</v>
      </c>
      <c r="G12714">
        <v>-22064003</v>
      </c>
    </row>
    <row r="12715" spans="1:7">
      <c r="A12715" t="s">
        <v>131</v>
      </c>
      <c r="B12715">
        <v>20251031</v>
      </c>
      <c r="C12715">
        <v>490114</v>
      </c>
      <c r="D12715" t="s">
        <v>6190</v>
      </c>
      <c r="E12715" t="s">
        <v>1085</v>
      </c>
      <c r="F12715">
        <v>0</v>
      </c>
      <c r="G12715">
        <v>-2341373</v>
      </c>
    </row>
    <row r="12716" spans="1:7">
      <c r="A12716" t="s">
        <v>131</v>
      </c>
      <c r="B12716">
        <v>20251031</v>
      </c>
      <c r="C12716">
        <v>490114</v>
      </c>
      <c r="D12716" t="s">
        <v>6190</v>
      </c>
      <c r="E12716" t="s">
        <v>1194</v>
      </c>
      <c r="F12716">
        <v>0</v>
      </c>
      <c r="G12716">
        <v>-57965559</v>
      </c>
    </row>
    <row r="12717" spans="1:7">
      <c r="A12717" t="s">
        <v>131</v>
      </c>
      <c r="B12717">
        <v>20251031</v>
      </c>
      <c r="C12717">
        <v>490114</v>
      </c>
      <c r="D12717" t="s">
        <v>6190</v>
      </c>
      <c r="E12717" t="s">
        <v>1181</v>
      </c>
      <c r="F12717">
        <v>109</v>
      </c>
      <c r="G12717">
        <v>8920409</v>
      </c>
    </row>
    <row r="12718" spans="1:7">
      <c r="A12718" t="s">
        <v>131</v>
      </c>
      <c r="B12718">
        <v>20251031</v>
      </c>
      <c r="C12718">
        <v>490114</v>
      </c>
      <c r="D12718" t="s">
        <v>6190</v>
      </c>
      <c r="E12718" t="s">
        <v>1084</v>
      </c>
      <c r="F12718">
        <v>124</v>
      </c>
      <c r="G12718">
        <v>12603024</v>
      </c>
    </row>
    <row r="12719" spans="1:7">
      <c r="A12719" t="s">
        <v>131</v>
      </c>
      <c r="B12719">
        <v>20251031</v>
      </c>
      <c r="C12719">
        <v>490114</v>
      </c>
      <c r="D12719" t="s">
        <v>6190</v>
      </c>
      <c r="E12719" t="s">
        <v>1035</v>
      </c>
      <c r="F12719">
        <v>1279</v>
      </c>
      <c r="G12719">
        <v>10988983</v>
      </c>
    </row>
    <row r="12720" spans="1:7">
      <c r="A12720" t="s">
        <v>131</v>
      </c>
      <c r="B12720">
        <v>20251031</v>
      </c>
      <c r="C12720">
        <v>490114</v>
      </c>
      <c r="D12720" t="s">
        <v>6190</v>
      </c>
      <c r="E12720" t="s">
        <v>1066</v>
      </c>
      <c r="F12720">
        <v>212</v>
      </c>
      <c r="G12720">
        <v>10649221</v>
      </c>
    </row>
    <row r="12721" spans="1:7">
      <c r="A12721" t="s">
        <v>131</v>
      </c>
      <c r="B12721">
        <v>20251031</v>
      </c>
      <c r="C12721">
        <v>490114</v>
      </c>
      <c r="D12721" t="s">
        <v>6190</v>
      </c>
      <c r="E12721" t="s">
        <v>1064</v>
      </c>
      <c r="F12721">
        <v>0</v>
      </c>
      <c r="G12721">
        <v>-771339</v>
      </c>
    </row>
    <row r="12722" spans="1:7">
      <c r="A12722" t="s">
        <v>131</v>
      </c>
      <c r="B12722">
        <v>20251031</v>
      </c>
      <c r="C12722">
        <v>490114</v>
      </c>
      <c r="D12722" t="s">
        <v>6190</v>
      </c>
      <c r="E12722" t="s">
        <v>1092</v>
      </c>
      <c r="F12722">
        <v>0</v>
      </c>
      <c r="G12722">
        <v>-17321994</v>
      </c>
    </row>
    <row r="12723" spans="1:7">
      <c r="A12723" t="s">
        <v>131</v>
      </c>
      <c r="B12723">
        <v>20251031</v>
      </c>
      <c r="C12723">
        <v>490114</v>
      </c>
      <c r="D12723" t="s">
        <v>6190</v>
      </c>
      <c r="E12723" t="s">
        <v>9048</v>
      </c>
      <c r="F12723">
        <v>87</v>
      </c>
      <c r="G12723">
        <v>2191901</v>
      </c>
    </row>
    <row r="12724" spans="1:7">
      <c r="A12724" t="s">
        <v>131</v>
      </c>
      <c r="B12724">
        <v>20251031</v>
      </c>
      <c r="C12724">
        <v>490114</v>
      </c>
      <c r="D12724" t="s">
        <v>6190</v>
      </c>
      <c r="E12724" t="s">
        <v>8342</v>
      </c>
      <c r="F12724">
        <v>212</v>
      </c>
      <c r="G12724">
        <v>49662172</v>
      </c>
    </row>
    <row r="12725" spans="1:7">
      <c r="A12725" t="s">
        <v>131</v>
      </c>
      <c r="B12725">
        <v>20251031</v>
      </c>
      <c r="C12725">
        <v>490114</v>
      </c>
      <c r="D12725" t="s">
        <v>6190</v>
      </c>
      <c r="E12725" t="s">
        <v>1124</v>
      </c>
      <c r="F12725">
        <v>29</v>
      </c>
      <c r="G12725">
        <v>-146514</v>
      </c>
    </row>
    <row r="12726" spans="1:7">
      <c r="A12726" t="s">
        <v>131</v>
      </c>
      <c r="B12726">
        <v>20251031</v>
      </c>
      <c r="C12726">
        <v>490114</v>
      </c>
      <c r="D12726" t="s">
        <v>6190</v>
      </c>
      <c r="E12726" t="s">
        <v>1186</v>
      </c>
      <c r="F12726">
        <v>344</v>
      </c>
      <c r="G12726">
        <v>24364656</v>
      </c>
    </row>
    <row r="12727" spans="1:7">
      <c r="A12727" t="s">
        <v>131</v>
      </c>
      <c r="B12727">
        <v>20251031</v>
      </c>
      <c r="C12727">
        <v>490114</v>
      </c>
      <c r="D12727" t="s">
        <v>6190</v>
      </c>
      <c r="E12727" t="s">
        <v>1582</v>
      </c>
      <c r="F12727">
        <v>344</v>
      </c>
      <c r="G12727">
        <v>-403221</v>
      </c>
    </row>
    <row r="12728" spans="1:7">
      <c r="A12728" t="s">
        <v>131</v>
      </c>
      <c r="B12728">
        <v>20251031</v>
      </c>
      <c r="C12728">
        <v>490114</v>
      </c>
      <c r="D12728" t="s">
        <v>6190</v>
      </c>
      <c r="E12728" t="s">
        <v>8333</v>
      </c>
      <c r="F12728">
        <v>0</v>
      </c>
      <c r="G12728">
        <v>-2446</v>
      </c>
    </row>
    <row r="12729" spans="1:7">
      <c r="A12729" t="s">
        <v>131</v>
      </c>
      <c r="B12729">
        <v>20251031</v>
      </c>
      <c r="C12729">
        <v>490114</v>
      </c>
      <c r="D12729" t="s">
        <v>6190</v>
      </c>
      <c r="E12729" t="s">
        <v>1583</v>
      </c>
      <c r="F12729">
        <v>7</v>
      </c>
      <c r="G12729">
        <v>-253713</v>
      </c>
    </row>
    <row r="12730" spans="1:7">
      <c r="A12730" t="s">
        <v>131</v>
      </c>
      <c r="B12730">
        <v>20251031</v>
      </c>
      <c r="C12730">
        <v>490114</v>
      </c>
      <c r="D12730" t="s">
        <v>6190</v>
      </c>
      <c r="E12730" t="s">
        <v>1207</v>
      </c>
      <c r="F12730">
        <v>0</v>
      </c>
      <c r="G12730">
        <v>-11339</v>
      </c>
    </row>
    <row r="12731" spans="1:7">
      <c r="A12731" t="s">
        <v>131</v>
      </c>
      <c r="B12731">
        <v>20251031</v>
      </c>
      <c r="C12731">
        <v>490114</v>
      </c>
      <c r="D12731" t="s">
        <v>6190</v>
      </c>
      <c r="E12731" t="s">
        <v>8358</v>
      </c>
      <c r="F12731">
        <v>0</v>
      </c>
      <c r="G12731">
        <v>-17693191</v>
      </c>
    </row>
    <row r="12732" spans="1:7">
      <c r="A12732" t="s">
        <v>131</v>
      </c>
      <c r="B12732">
        <v>20251101</v>
      </c>
      <c r="C12732">
        <v>490114</v>
      </c>
      <c r="D12732" t="s">
        <v>6190</v>
      </c>
      <c r="E12732" t="s">
        <v>1184</v>
      </c>
      <c r="F12732">
        <v>0</v>
      </c>
      <c r="G12732">
        <v>-339153</v>
      </c>
    </row>
    <row r="12733" spans="1:7">
      <c r="A12733" t="s">
        <v>131</v>
      </c>
      <c r="B12733">
        <v>20251101</v>
      </c>
      <c r="C12733">
        <v>490114</v>
      </c>
      <c r="D12733" t="s">
        <v>6190</v>
      </c>
      <c r="E12733" t="s">
        <v>1581</v>
      </c>
      <c r="F12733">
        <v>161</v>
      </c>
      <c r="G12733">
        <v>-22063842</v>
      </c>
    </row>
    <row r="12734" spans="1:7">
      <c r="A12734" t="s">
        <v>131</v>
      </c>
      <c r="B12734">
        <v>20251101</v>
      </c>
      <c r="C12734">
        <v>490114</v>
      </c>
      <c r="D12734" t="s">
        <v>6190</v>
      </c>
      <c r="E12734" t="s">
        <v>1085</v>
      </c>
      <c r="F12734">
        <v>0</v>
      </c>
      <c r="G12734">
        <v>-2341373</v>
      </c>
    </row>
    <row r="12735" spans="1:7">
      <c r="A12735" t="s">
        <v>131</v>
      </c>
      <c r="B12735">
        <v>20251101</v>
      </c>
      <c r="C12735">
        <v>490114</v>
      </c>
      <c r="D12735" t="s">
        <v>6190</v>
      </c>
      <c r="E12735" t="s">
        <v>1194</v>
      </c>
      <c r="F12735">
        <v>0</v>
      </c>
      <c r="G12735">
        <v>-57965559</v>
      </c>
    </row>
    <row r="12736" spans="1:7">
      <c r="A12736" t="s">
        <v>131</v>
      </c>
      <c r="B12736">
        <v>20251101</v>
      </c>
      <c r="C12736">
        <v>490114</v>
      </c>
      <c r="D12736" t="s">
        <v>6190</v>
      </c>
      <c r="E12736" t="s">
        <v>1181</v>
      </c>
      <c r="F12736">
        <v>109</v>
      </c>
      <c r="G12736">
        <v>8920518</v>
      </c>
    </row>
    <row r="12737" spans="1:7">
      <c r="A12737" t="s">
        <v>131</v>
      </c>
      <c r="B12737">
        <v>20251101</v>
      </c>
      <c r="C12737">
        <v>490114</v>
      </c>
      <c r="D12737" t="s">
        <v>6190</v>
      </c>
      <c r="E12737" t="s">
        <v>1084</v>
      </c>
      <c r="F12737">
        <v>124</v>
      </c>
      <c r="G12737">
        <v>12603148</v>
      </c>
    </row>
    <row r="12738" spans="1:7">
      <c r="A12738" t="s">
        <v>131</v>
      </c>
      <c r="B12738">
        <v>20251101</v>
      </c>
      <c r="C12738">
        <v>490114</v>
      </c>
      <c r="D12738" t="s">
        <v>6190</v>
      </c>
      <c r="E12738" t="s">
        <v>1035</v>
      </c>
      <c r="F12738">
        <v>1280</v>
      </c>
      <c r="G12738">
        <v>10990263</v>
      </c>
    </row>
    <row r="12739" spans="1:7">
      <c r="A12739" t="s">
        <v>131</v>
      </c>
      <c r="B12739">
        <v>20251101</v>
      </c>
      <c r="C12739">
        <v>490114</v>
      </c>
      <c r="D12739" t="s">
        <v>6190</v>
      </c>
      <c r="E12739" t="s">
        <v>1066</v>
      </c>
      <c r="F12739">
        <v>212</v>
      </c>
      <c r="G12739">
        <v>10649433</v>
      </c>
    </row>
    <row r="12740" spans="1:7">
      <c r="A12740" t="s">
        <v>131</v>
      </c>
      <c r="B12740">
        <v>20251101</v>
      </c>
      <c r="C12740">
        <v>490114</v>
      </c>
      <c r="D12740" t="s">
        <v>6190</v>
      </c>
      <c r="E12740" t="s">
        <v>1064</v>
      </c>
      <c r="F12740">
        <v>0</v>
      </c>
      <c r="G12740">
        <v>-771339</v>
      </c>
    </row>
    <row r="12741" spans="1:7">
      <c r="A12741" t="s">
        <v>131</v>
      </c>
      <c r="B12741">
        <v>20251101</v>
      </c>
      <c r="C12741">
        <v>490114</v>
      </c>
      <c r="D12741" t="s">
        <v>6190</v>
      </c>
      <c r="E12741" t="s">
        <v>1092</v>
      </c>
      <c r="F12741">
        <v>0</v>
      </c>
      <c r="G12741">
        <v>-17321994</v>
      </c>
    </row>
    <row r="12742" spans="1:7">
      <c r="A12742" t="s">
        <v>131</v>
      </c>
      <c r="B12742">
        <v>20251101</v>
      </c>
      <c r="C12742">
        <v>490114</v>
      </c>
      <c r="D12742" t="s">
        <v>6190</v>
      </c>
      <c r="E12742" t="s">
        <v>9048</v>
      </c>
      <c r="F12742">
        <v>87</v>
      </c>
      <c r="G12742">
        <v>2191988</v>
      </c>
    </row>
    <row r="12743" spans="1:7">
      <c r="A12743" t="s">
        <v>131</v>
      </c>
      <c r="B12743">
        <v>20251101</v>
      </c>
      <c r="C12743">
        <v>490114</v>
      </c>
      <c r="D12743" t="s">
        <v>6190</v>
      </c>
      <c r="E12743" t="s">
        <v>8342</v>
      </c>
      <c r="F12743">
        <v>212</v>
      </c>
      <c r="G12743">
        <v>49662384</v>
      </c>
    </row>
    <row r="12744" spans="1:7">
      <c r="A12744" t="s">
        <v>131</v>
      </c>
      <c r="B12744">
        <v>20251101</v>
      </c>
      <c r="C12744">
        <v>490114</v>
      </c>
      <c r="D12744" t="s">
        <v>6190</v>
      </c>
      <c r="E12744" t="s">
        <v>1124</v>
      </c>
      <c r="F12744">
        <v>29</v>
      </c>
      <c r="G12744">
        <v>-146485</v>
      </c>
    </row>
    <row r="12745" spans="1:7">
      <c r="A12745" t="s">
        <v>131</v>
      </c>
      <c r="B12745">
        <v>20251101</v>
      </c>
      <c r="C12745">
        <v>490114</v>
      </c>
      <c r="D12745" t="s">
        <v>6190</v>
      </c>
      <c r="E12745" t="s">
        <v>1186</v>
      </c>
      <c r="F12745">
        <v>344</v>
      </c>
      <c r="G12745">
        <v>24365000</v>
      </c>
    </row>
    <row r="12746" spans="1:7">
      <c r="A12746" t="s">
        <v>131</v>
      </c>
      <c r="B12746">
        <v>20251101</v>
      </c>
      <c r="C12746">
        <v>490114</v>
      </c>
      <c r="D12746" t="s">
        <v>6190</v>
      </c>
      <c r="E12746" t="s">
        <v>1582</v>
      </c>
      <c r="F12746">
        <v>344</v>
      </c>
      <c r="G12746">
        <v>-402877</v>
      </c>
    </row>
    <row r="12747" spans="1:7">
      <c r="A12747" t="s">
        <v>131</v>
      </c>
      <c r="B12747">
        <v>20251101</v>
      </c>
      <c r="C12747">
        <v>490114</v>
      </c>
      <c r="D12747" t="s">
        <v>6190</v>
      </c>
      <c r="E12747" t="s">
        <v>8333</v>
      </c>
      <c r="F12747">
        <v>0</v>
      </c>
      <c r="G12747">
        <v>-2446</v>
      </c>
    </row>
    <row r="12748" spans="1:7">
      <c r="A12748" t="s">
        <v>131</v>
      </c>
      <c r="B12748">
        <v>20251101</v>
      </c>
      <c r="C12748">
        <v>490114</v>
      </c>
      <c r="D12748" t="s">
        <v>6190</v>
      </c>
      <c r="E12748" t="s">
        <v>1583</v>
      </c>
      <c r="F12748">
        <v>7</v>
      </c>
      <c r="G12748">
        <v>-253706</v>
      </c>
    </row>
    <row r="12749" spans="1:7">
      <c r="A12749" t="s">
        <v>131</v>
      </c>
      <c r="B12749">
        <v>20251101</v>
      </c>
      <c r="C12749">
        <v>490114</v>
      </c>
      <c r="D12749" t="s">
        <v>6190</v>
      </c>
      <c r="E12749" t="s">
        <v>1207</v>
      </c>
      <c r="F12749">
        <v>0</v>
      </c>
      <c r="G12749">
        <v>-11339</v>
      </c>
    </row>
    <row r="12750" spans="1:7">
      <c r="A12750" t="s">
        <v>131</v>
      </c>
      <c r="B12750">
        <v>20251101</v>
      </c>
      <c r="C12750">
        <v>490114</v>
      </c>
      <c r="D12750" t="s">
        <v>6190</v>
      </c>
      <c r="E12750" t="s">
        <v>8358</v>
      </c>
      <c r="F12750">
        <v>0</v>
      </c>
      <c r="G12750">
        <v>-17693191</v>
      </c>
    </row>
    <row r="12751" spans="1:7">
      <c r="A12751" t="s">
        <v>131</v>
      </c>
      <c r="B12751">
        <v>20251102</v>
      </c>
      <c r="C12751">
        <v>490114</v>
      </c>
      <c r="D12751" t="s">
        <v>6190</v>
      </c>
      <c r="E12751" t="s">
        <v>1184</v>
      </c>
      <c r="F12751">
        <v>0</v>
      </c>
      <c r="G12751">
        <v>-339153</v>
      </c>
    </row>
    <row r="12752" spans="1:7">
      <c r="A12752" t="s">
        <v>131</v>
      </c>
      <c r="B12752">
        <v>20251102</v>
      </c>
      <c r="C12752">
        <v>490114</v>
      </c>
      <c r="D12752" t="s">
        <v>6190</v>
      </c>
      <c r="E12752" t="s">
        <v>1581</v>
      </c>
      <c r="F12752">
        <v>161</v>
      </c>
      <c r="G12752">
        <v>-22063681</v>
      </c>
    </row>
    <row r="12753" spans="1:7">
      <c r="A12753" t="s">
        <v>131</v>
      </c>
      <c r="B12753">
        <v>20251102</v>
      </c>
      <c r="C12753">
        <v>490114</v>
      </c>
      <c r="D12753" t="s">
        <v>6190</v>
      </c>
      <c r="E12753" t="s">
        <v>1085</v>
      </c>
      <c r="F12753">
        <v>0</v>
      </c>
      <c r="G12753">
        <v>-2341373</v>
      </c>
    </row>
    <row r="12754" spans="1:7">
      <c r="A12754" t="s">
        <v>131</v>
      </c>
      <c r="B12754">
        <v>20251102</v>
      </c>
      <c r="C12754">
        <v>490114</v>
      </c>
      <c r="D12754" t="s">
        <v>6190</v>
      </c>
      <c r="E12754" t="s">
        <v>1194</v>
      </c>
      <c r="F12754">
        <v>0</v>
      </c>
      <c r="G12754">
        <v>-57965559</v>
      </c>
    </row>
    <row r="12755" spans="1:7">
      <c r="A12755" t="s">
        <v>131</v>
      </c>
      <c r="B12755">
        <v>20251102</v>
      </c>
      <c r="C12755">
        <v>490114</v>
      </c>
      <c r="D12755" t="s">
        <v>6190</v>
      </c>
      <c r="E12755" t="s">
        <v>1181</v>
      </c>
      <c r="F12755">
        <v>109</v>
      </c>
      <c r="G12755">
        <v>8920627</v>
      </c>
    </row>
    <row r="12756" spans="1:7">
      <c r="A12756" t="s">
        <v>131</v>
      </c>
      <c r="B12756">
        <v>20251102</v>
      </c>
      <c r="C12756">
        <v>490114</v>
      </c>
      <c r="D12756" t="s">
        <v>6190</v>
      </c>
      <c r="E12756" t="s">
        <v>1084</v>
      </c>
      <c r="F12756">
        <v>124</v>
      </c>
      <c r="G12756">
        <v>12603272</v>
      </c>
    </row>
    <row r="12757" spans="1:7">
      <c r="A12757" t="s">
        <v>131</v>
      </c>
      <c r="B12757">
        <v>20251102</v>
      </c>
      <c r="C12757">
        <v>490114</v>
      </c>
      <c r="D12757" t="s">
        <v>6190</v>
      </c>
      <c r="E12757" t="s">
        <v>1035</v>
      </c>
      <c r="F12757">
        <v>1280</v>
      </c>
      <c r="G12757">
        <v>10991543</v>
      </c>
    </row>
    <row r="12758" spans="1:7">
      <c r="A12758" t="s">
        <v>131</v>
      </c>
      <c r="B12758">
        <v>20251102</v>
      </c>
      <c r="C12758">
        <v>490114</v>
      </c>
      <c r="D12758" t="s">
        <v>6190</v>
      </c>
      <c r="E12758" t="s">
        <v>1066</v>
      </c>
      <c r="F12758">
        <v>212</v>
      </c>
      <c r="G12758">
        <v>10649645</v>
      </c>
    </row>
    <row r="12759" spans="1:7">
      <c r="A12759" t="s">
        <v>131</v>
      </c>
      <c r="B12759">
        <v>20251102</v>
      </c>
      <c r="C12759">
        <v>490114</v>
      </c>
      <c r="D12759" t="s">
        <v>6190</v>
      </c>
      <c r="E12759" t="s">
        <v>1064</v>
      </c>
      <c r="F12759">
        <v>0</v>
      </c>
      <c r="G12759">
        <v>-771339</v>
      </c>
    </row>
    <row r="12760" spans="1:7">
      <c r="A12760" t="s">
        <v>131</v>
      </c>
      <c r="B12760">
        <v>20251102</v>
      </c>
      <c r="C12760">
        <v>490114</v>
      </c>
      <c r="D12760" t="s">
        <v>6190</v>
      </c>
      <c r="E12760" t="s">
        <v>1092</v>
      </c>
      <c r="F12760">
        <v>0</v>
      </c>
      <c r="G12760">
        <v>-17321994</v>
      </c>
    </row>
    <row r="12761" spans="1:7">
      <c r="A12761" t="s">
        <v>131</v>
      </c>
      <c r="B12761">
        <v>20251102</v>
      </c>
      <c r="C12761">
        <v>490114</v>
      </c>
      <c r="D12761" t="s">
        <v>6190</v>
      </c>
      <c r="E12761" t="s">
        <v>9048</v>
      </c>
      <c r="F12761">
        <v>87</v>
      </c>
      <c r="G12761">
        <v>2192075</v>
      </c>
    </row>
    <row r="12762" spans="1:7">
      <c r="A12762" t="s">
        <v>131</v>
      </c>
      <c r="B12762">
        <v>20251102</v>
      </c>
      <c r="C12762">
        <v>490114</v>
      </c>
      <c r="D12762" t="s">
        <v>6190</v>
      </c>
      <c r="E12762" t="s">
        <v>8342</v>
      </c>
      <c r="F12762">
        <v>212</v>
      </c>
      <c r="G12762">
        <v>49662596</v>
      </c>
    </row>
    <row r="12763" spans="1:7">
      <c r="A12763" t="s">
        <v>131</v>
      </c>
      <c r="B12763">
        <v>20251102</v>
      </c>
      <c r="C12763">
        <v>490114</v>
      </c>
      <c r="D12763" t="s">
        <v>6190</v>
      </c>
      <c r="E12763" t="s">
        <v>1124</v>
      </c>
      <c r="F12763">
        <v>29</v>
      </c>
      <c r="G12763">
        <v>-146456</v>
      </c>
    </row>
    <row r="12764" spans="1:7">
      <c r="A12764" t="s">
        <v>131</v>
      </c>
      <c r="B12764">
        <v>20251102</v>
      </c>
      <c r="C12764">
        <v>490114</v>
      </c>
      <c r="D12764" t="s">
        <v>6190</v>
      </c>
      <c r="E12764" t="s">
        <v>1186</v>
      </c>
      <c r="F12764">
        <v>344</v>
      </c>
      <c r="G12764">
        <v>24365344</v>
      </c>
    </row>
    <row r="12765" spans="1:7">
      <c r="A12765" t="s">
        <v>131</v>
      </c>
      <c r="B12765">
        <v>20251102</v>
      </c>
      <c r="C12765">
        <v>490114</v>
      </c>
      <c r="D12765" t="s">
        <v>6190</v>
      </c>
      <c r="E12765" t="s">
        <v>1582</v>
      </c>
      <c r="F12765">
        <v>344</v>
      </c>
      <c r="G12765">
        <v>-402533</v>
      </c>
    </row>
    <row r="12766" spans="1:7">
      <c r="A12766" t="s">
        <v>131</v>
      </c>
      <c r="B12766">
        <v>20251102</v>
      </c>
      <c r="C12766">
        <v>490114</v>
      </c>
      <c r="D12766" t="s">
        <v>6190</v>
      </c>
      <c r="E12766" t="s">
        <v>8333</v>
      </c>
      <c r="F12766">
        <v>0</v>
      </c>
      <c r="G12766">
        <v>-2446</v>
      </c>
    </row>
    <row r="12767" spans="1:7">
      <c r="A12767" t="s">
        <v>131</v>
      </c>
      <c r="B12767">
        <v>20251102</v>
      </c>
      <c r="C12767">
        <v>490114</v>
      </c>
      <c r="D12767" t="s">
        <v>6190</v>
      </c>
      <c r="E12767" t="s">
        <v>1583</v>
      </c>
      <c r="F12767">
        <v>7</v>
      </c>
      <c r="G12767">
        <v>-253699</v>
      </c>
    </row>
    <row r="12768" spans="1:7">
      <c r="A12768" t="s">
        <v>131</v>
      </c>
      <c r="B12768">
        <v>20251102</v>
      </c>
      <c r="C12768">
        <v>490114</v>
      </c>
      <c r="D12768" t="s">
        <v>6190</v>
      </c>
      <c r="E12768" t="s">
        <v>1207</v>
      </c>
      <c r="F12768">
        <v>0</v>
      </c>
      <c r="G12768">
        <v>-11339</v>
      </c>
    </row>
    <row r="12769" spans="1:7">
      <c r="A12769" t="s">
        <v>131</v>
      </c>
      <c r="B12769">
        <v>20251102</v>
      </c>
      <c r="C12769">
        <v>490114</v>
      </c>
      <c r="D12769" t="s">
        <v>6190</v>
      </c>
      <c r="E12769" t="s">
        <v>8358</v>
      </c>
      <c r="F12769">
        <v>0</v>
      </c>
      <c r="G12769">
        <v>-17693191</v>
      </c>
    </row>
    <row r="12770" spans="1:7">
      <c r="A12770" t="s">
        <v>131</v>
      </c>
      <c r="B12770">
        <v>20251103</v>
      </c>
      <c r="C12770">
        <v>490114</v>
      </c>
      <c r="D12770" t="s">
        <v>6190</v>
      </c>
      <c r="E12770" t="s">
        <v>1184</v>
      </c>
      <c r="F12770">
        <v>0</v>
      </c>
      <c r="G12770">
        <v>-339153</v>
      </c>
    </row>
    <row r="12771" spans="1:7">
      <c r="A12771" t="s">
        <v>131</v>
      </c>
      <c r="B12771">
        <v>20251103</v>
      </c>
      <c r="C12771">
        <v>490114</v>
      </c>
      <c r="D12771" t="s">
        <v>6190</v>
      </c>
      <c r="E12771" t="s">
        <v>1581</v>
      </c>
      <c r="F12771">
        <v>171</v>
      </c>
      <c r="G12771">
        <v>-22063510</v>
      </c>
    </row>
    <row r="12772" spans="1:7">
      <c r="A12772" t="s">
        <v>131</v>
      </c>
      <c r="B12772">
        <v>20251103</v>
      </c>
      <c r="C12772">
        <v>490114</v>
      </c>
      <c r="D12772" t="s">
        <v>6190</v>
      </c>
      <c r="E12772" t="s">
        <v>1085</v>
      </c>
      <c r="F12772">
        <v>0</v>
      </c>
      <c r="G12772">
        <v>-2341373</v>
      </c>
    </row>
    <row r="12773" spans="1:7">
      <c r="A12773" t="s">
        <v>131</v>
      </c>
      <c r="B12773">
        <v>20251103</v>
      </c>
      <c r="C12773">
        <v>490114</v>
      </c>
      <c r="D12773" t="s">
        <v>6190</v>
      </c>
      <c r="E12773" t="s">
        <v>1194</v>
      </c>
      <c r="F12773">
        <v>0</v>
      </c>
      <c r="G12773">
        <v>-57965559</v>
      </c>
    </row>
    <row r="12774" spans="1:7">
      <c r="A12774" t="s">
        <v>131</v>
      </c>
      <c r="B12774">
        <v>20251103</v>
      </c>
      <c r="C12774">
        <v>490114</v>
      </c>
      <c r="D12774" t="s">
        <v>6190</v>
      </c>
      <c r="E12774" t="s">
        <v>1181</v>
      </c>
      <c r="F12774">
        <v>116</v>
      </c>
      <c r="G12774">
        <v>8920743</v>
      </c>
    </row>
    <row r="12775" spans="1:7">
      <c r="A12775" t="s">
        <v>131</v>
      </c>
      <c r="B12775">
        <v>20251103</v>
      </c>
      <c r="C12775">
        <v>490114</v>
      </c>
      <c r="D12775" t="s">
        <v>6190</v>
      </c>
      <c r="E12775" t="s">
        <v>1084</v>
      </c>
      <c r="F12775">
        <v>132</v>
      </c>
      <c r="G12775">
        <v>12603404</v>
      </c>
    </row>
    <row r="12776" spans="1:7">
      <c r="A12776" t="s">
        <v>131</v>
      </c>
      <c r="B12776">
        <v>20251103</v>
      </c>
      <c r="C12776">
        <v>490114</v>
      </c>
      <c r="D12776" t="s">
        <v>6190</v>
      </c>
      <c r="E12776" t="s">
        <v>1035</v>
      </c>
      <c r="F12776">
        <v>1361</v>
      </c>
      <c r="G12776">
        <v>10992904</v>
      </c>
    </row>
    <row r="12777" spans="1:7">
      <c r="A12777" t="s">
        <v>131</v>
      </c>
      <c r="B12777">
        <v>20251103</v>
      </c>
      <c r="C12777">
        <v>490114</v>
      </c>
      <c r="D12777" t="s">
        <v>6190</v>
      </c>
      <c r="E12777" t="s">
        <v>1066</v>
      </c>
      <c r="F12777">
        <v>225</v>
      </c>
      <c r="G12777">
        <v>10649870</v>
      </c>
    </row>
    <row r="12778" spans="1:7">
      <c r="A12778" t="s">
        <v>131</v>
      </c>
      <c r="B12778">
        <v>20251103</v>
      </c>
      <c r="C12778">
        <v>490114</v>
      </c>
      <c r="D12778" t="s">
        <v>6190</v>
      </c>
      <c r="E12778" t="s">
        <v>1064</v>
      </c>
      <c r="F12778">
        <v>0</v>
      </c>
      <c r="G12778">
        <v>-771339</v>
      </c>
    </row>
    <row r="12779" spans="1:7">
      <c r="A12779" t="s">
        <v>131</v>
      </c>
      <c r="B12779">
        <v>20251103</v>
      </c>
      <c r="C12779">
        <v>490114</v>
      </c>
      <c r="D12779" t="s">
        <v>6190</v>
      </c>
      <c r="E12779" t="s">
        <v>1092</v>
      </c>
      <c r="F12779">
        <v>0</v>
      </c>
      <c r="G12779">
        <v>-17321994</v>
      </c>
    </row>
    <row r="12780" spans="1:7">
      <c r="A12780" t="s">
        <v>131</v>
      </c>
      <c r="B12780">
        <v>20251103</v>
      </c>
      <c r="C12780">
        <v>490114</v>
      </c>
      <c r="D12780" t="s">
        <v>6190</v>
      </c>
      <c r="E12780" t="s">
        <v>9048</v>
      </c>
      <c r="F12780">
        <v>93</v>
      </c>
      <c r="G12780">
        <v>2192168</v>
      </c>
    </row>
    <row r="12781" spans="1:7">
      <c r="A12781" t="s">
        <v>131</v>
      </c>
      <c r="B12781">
        <v>20251103</v>
      </c>
      <c r="C12781">
        <v>490114</v>
      </c>
      <c r="D12781" t="s">
        <v>6190</v>
      </c>
      <c r="E12781" t="s">
        <v>8342</v>
      </c>
      <c r="F12781">
        <v>225</v>
      </c>
      <c r="G12781">
        <v>49662821</v>
      </c>
    </row>
    <row r="12782" spans="1:7">
      <c r="A12782" t="s">
        <v>131</v>
      </c>
      <c r="B12782">
        <v>20251103</v>
      </c>
      <c r="C12782">
        <v>490114</v>
      </c>
      <c r="D12782" t="s">
        <v>6190</v>
      </c>
      <c r="E12782" t="s">
        <v>1124</v>
      </c>
      <c r="F12782">
        <v>31</v>
      </c>
      <c r="G12782">
        <v>-146425</v>
      </c>
    </row>
    <row r="12783" spans="1:7">
      <c r="A12783" t="s">
        <v>131</v>
      </c>
      <c r="B12783">
        <v>20251103</v>
      </c>
      <c r="C12783">
        <v>490114</v>
      </c>
      <c r="D12783" t="s">
        <v>6190</v>
      </c>
      <c r="E12783" t="s">
        <v>1186</v>
      </c>
      <c r="F12783">
        <v>366</v>
      </c>
      <c r="G12783">
        <v>24365710</v>
      </c>
    </row>
    <row r="12784" spans="1:7">
      <c r="A12784" t="s">
        <v>131</v>
      </c>
      <c r="B12784">
        <v>20251103</v>
      </c>
      <c r="C12784">
        <v>490114</v>
      </c>
      <c r="D12784" t="s">
        <v>6190</v>
      </c>
      <c r="E12784" t="s">
        <v>1582</v>
      </c>
      <c r="F12784">
        <v>366</v>
      </c>
      <c r="G12784">
        <v>-402167</v>
      </c>
    </row>
    <row r="12785" spans="1:7">
      <c r="A12785" t="s">
        <v>131</v>
      </c>
      <c r="B12785">
        <v>20251103</v>
      </c>
      <c r="C12785">
        <v>490114</v>
      </c>
      <c r="D12785" t="s">
        <v>6190</v>
      </c>
      <c r="E12785" t="s">
        <v>8333</v>
      </c>
      <c r="F12785">
        <v>0</v>
      </c>
      <c r="G12785">
        <v>-2446</v>
      </c>
    </row>
    <row r="12786" spans="1:7">
      <c r="A12786" t="s">
        <v>131</v>
      </c>
      <c r="B12786">
        <v>20251103</v>
      </c>
      <c r="C12786">
        <v>490114</v>
      </c>
      <c r="D12786" t="s">
        <v>6190</v>
      </c>
      <c r="E12786" t="s">
        <v>1583</v>
      </c>
      <c r="F12786">
        <v>7</v>
      </c>
      <c r="G12786">
        <v>-253692</v>
      </c>
    </row>
    <row r="12787" spans="1:7">
      <c r="A12787" t="s">
        <v>131</v>
      </c>
      <c r="B12787">
        <v>20251103</v>
      </c>
      <c r="C12787">
        <v>490114</v>
      </c>
      <c r="D12787" t="s">
        <v>6190</v>
      </c>
      <c r="E12787" t="s">
        <v>1207</v>
      </c>
      <c r="F12787">
        <v>0</v>
      </c>
      <c r="G12787">
        <v>-11339</v>
      </c>
    </row>
    <row r="12788" spans="1:7">
      <c r="A12788" t="s">
        <v>131</v>
      </c>
      <c r="B12788">
        <v>20251103</v>
      </c>
      <c r="C12788">
        <v>490114</v>
      </c>
      <c r="D12788" t="s">
        <v>6190</v>
      </c>
      <c r="E12788" t="s">
        <v>8358</v>
      </c>
      <c r="F12788">
        <v>0</v>
      </c>
      <c r="G12788">
        <v>-17693191</v>
      </c>
    </row>
    <row r="12789" spans="1:7">
      <c r="A12789" t="s">
        <v>131</v>
      </c>
      <c r="B12789">
        <v>20251104</v>
      </c>
      <c r="C12789">
        <v>490114</v>
      </c>
      <c r="D12789" t="s">
        <v>6190</v>
      </c>
      <c r="E12789" t="s">
        <v>1184</v>
      </c>
      <c r="F12789">
        <v>0</v>
      </c>
      <c r="G12789">
        <v>-339153</v>
      </c>
    </row>
    <row r="12790" spans="1:7">
      <c r="A12790" t="s">
        <v>131</v>
      </c>
      <c r="B12790">
        <v>20251104</v>
      </c>
      <c r="C12790">
        <v>490114</v>
      </c>
      <c r="D12790" t="s">
        <v>6190</v>
      </c>
      <c r="E12790" t="s">
        <v>1581</v>
      </c>
      <c r="F12790">
        <v>168</v>
      </c>
      <c r="G12790">
        <v>-22063342</v>
      </c>
    </row>
    <row r="12791" spans="1:7">
      <c r="A12791" t="s">
        <v>131</v>
      </c>
      <c r="B12791">
        <v>20251104</v>
      </c>
      <c r="C12791">
        <v>490114</v>
      </c>
      <c r="D12791" t="s">
        <v>6190</v>
      </c>
      <c r="E12791" t="s">
        <v>1085</v>
      </c>
      <c r="F12791">
        <v>0</v>
      </c>
      <c r="G12791">
        <v>-2341373</v>
      </c>
    </row>
    <row r="12792" spans="1:7">
      <c r="A12792" t="s">
        <v>131</v>
      </c>
      <c r="B12792">
        <v>20251104</v>
      </c>
      <c r="C12792">
        <v>490114</v>
      </c>
      <c r="D12792" t="s">
        <v>6190</v>
      </c>
      <c r="E12792" t="s">
        <v>1194</v>
      </c>
      <c r="F12792">
        <v>0</v>
      </c>
      <c r="G12792">
        <v>-57965559</v>
      </c>
    </row>
    <row r="12793" spans="1:7">
      <c r="A12793" t="s">
        <v>131</v>
      </c>
      <c r="B12793">
        <v>20251104</v>
      </c>
      <c r="C12793">
        <v>490114</v>
      </c>
      <c r="D12793" t="s">
        <v>6190</v>
      </c>
      <c r="E12793" t="s">
        <v>1181</v>
      </c>
      <c r="F12793">
        <v>115</v>
      </c>
      <c r="G12793">
        <v>8920858</v>
      </c>
    </row>
    <row r="12794" spans="1:7">
      <c r="A12794" t="s">
        <v>131</v>
      </c>
      <c r="B12794">
        <v>20251104</v>
      </c>
      <c r="C12794">
        <v>490114</v>
      </c>
      <c r="D12794" t="s">
        <v>6190</v>
      </c>
      <c r="E12794" t="s">
        <v>1084</v>
      </c>
      <c r="F12794">
        <v>130</v>
      </c>
      <c r="G12794">
        <v>12603534</v>
      </c>
    </row>
    <row r="12795" spans="1:7">
      <c r="A12795" t="s">
        <v>131</v>
      </c>
      <c r="B12795">
        <v>20251104</v>
      </c>
      <c r="C12795">
        <v>490114</v>
      </c>
      <c r="D12795" t="s">
        <v>6190</v>
      </c>
      <c r="E12795" t="s">
        <v>1035</v>
      </c>
      <c r="F12795">
        <v>1341</v>
      </c>
      <c r="G12795">
        <v>10994245</v>
      </c>
    </row>
    <row r="12796" spans="1:7">
      <c r="A12796" t="s">
        <v>131</v>
      </c>
      <c r="B12796">
        <v>20251104</v>
      </c>
      <c r="C12796">
        <v>490114</v>
      </c>
      <c r="D12796" t="s">
        <v>6190</v>
      </c>
      <c r="E12796" t="s">
        <v>1066</v>
      </c>
      <c r="F12796">
        <v>222</v>
      </c>
      <c r="G12796">
        <v>10650092</v>
      </c>
    </row>
    <row r="12797" spans="1:7">
      <c r="A12797" t="s">
        <v>131</v>
      </c>
      <c r="B12797">
        <v>20251104</v>
      </c>
      <c r="C12797">
        <v>490114</v>
      </c>
      <c r="D12797" t="s">
        <v>6190</v>
      </c>
      <c r="E12797" t="s">
        <v>1064</v>
      </c>
      <c r="F12797">
        <v>0</v>
      </c>
      <c r="G12797">
        <v>-771339</v>
      </c>
    </row>
    <row r="12798" spans="1:7">
      <c r="A12798" t="s">
        <v>131</v>
      </c>
      <c r="B12798">
        <v>20251104</v>
      </c>
      <c r="C12798">
        <v>490114</v>
      </c>
      <c r="D12798" t="s">
        <v>6190</v>
      </c>
      <c r="E12798" t="s">
        <v>1092</v>
      </c>
      <c r="F12798">
        <v>0</v>
      </c>
      <c r="G12798">
        <v>-17321994</v>
      </c>
    </row>
    <row r="12799" spans="1:7">
      <c r="A12799" t="s">
        <v>131</v>
      </c>
      <c r="B12799">
        <v>20251104</v>
      </c>
      <c r="C12799">
        <v>490114</v>
      </c>
      <c r="D12799" t="s">
        <v>6190</v>
      </c>
      <c r="E12799" t="s">
        <v>9048</v>
      </c>
      <c r="F12799">
        <v>92</v>
      </c>
      <c r="G12799">
        <v>2192260</v>
      </c>
    </row>
    <row r="12800" spans="1:7">
      <c r="A12800" t="s">
        <v>131</v>
      </c>
      <c r="B12800">
        <v>20251104</v>
      </c>
      <c r="C12800">
        <v>490114</v>
      </c>
      <c r="D12800" t="s">
        <v>6190</v>
      </c>
      <c r="E12800" t="s">
        <v>8342</v>
      </c>
      <c r="F12800">
        <v>222</v>
      </c>
      <c r="G12800">
        <v>49663043</v>
      </c>
    </row>
    <row r="12801" spans="1:7">
      <c r="A12801" t="s">
        <v>131</v>
      </c>
      <c r="B12801">
        <v>20251104</v>
      </c>
      <c r="C12801">
        <v>490114</v>
      </c>
      <c r="D12801" t="s">
        <v>6190</v>
      </c>
      <c r="E12801" t="s">
        <v>1124</v>
      </c>
      <c r="F12801">
        <v>30</v>
      </c>
      <c r="G12801">
        <v>-146395</v>
      </c>
    </row>
    <row r="12802" spans="1:7">
      <c r="A12802" t="s">
        <v>131</v>
      </c>
      <c r="B12802">
        <v>20251104</v>
      </c>
      <c r="C12802">
        <v>490114</v>
      </c>
      <c r="D12802" t="s">
        <v>6190</v>
      </c>
      <c r="E12802" t="s">
        <v>1186</v>
      </c>
      <c r="F12802">
        <v>360</v>
      </c>
      <c r="G12802">
        <v>24366070</v>
      </c>
    </row>
    <row r="12803" spans="1:7">
      <c r="A12803" t="s">
        <v>131</v>
      </c>
      <c r="B12803">
        <v>20251104</v>
      </c>
      <c r="C12803">
        <v>490114</v>
      </c>
      <c r="D12803" t="s">
        <v>6190</v>
      </c>
      <c r="E12803" t="s">
        <v>1582</v>
      </c>
      <c r="F12803">
        <v>360</v>
      </c>
      <c r="G12803">
        <v>-401807</v>
      </c>
    </row>
    <row r="12804" spans="1:7">
      <c r="A12804" t="s">
        <v>131</v>
      </c>
      <c r="B12804">
        <v>20251104</v>
      </c>
      <c r="C12804">
        <v>490114</v>
      </c>
      <c r="D12804" t="s">
        <v>6190</v>
      </c>
      <c r="E12804" t="s">
        <v>8333</v>
      </c>
      <c r="F12804">
        <v>0</v>
      </c>
      <c r="G12804">
        <v>-2446</v>
      </c>
    </row>
    <row r="12805" spans="1:7">
      <c r="A12805" t="s">
        <v>131</v>
      </c>
      <c r="B12805">
        <v>20251104</v>
      </c>
      <c r="C12805">
        <v>490114</v>
      </c>
      <c r="D12805" t="s">
        <v>6190</v>
      </c>
      <c r="E12805" t="s">
        <v>1583</v>
      </c>
      <c r="F12805">
        <v>7</v>
      </c>
      <c r="G12805">
        <v>-253685</v>
      </c>
    </row>
    <row r="12806" spans="1:7">
      <c r="A12806" t="s">
        <v>131</v>
      </c>
      <c r="B12806">
        <v>20251104</v>
      </c>
      <c r="C12806">
        <v>490114</v>
      </c>
      <c r="D12806" t="s">
        <v>6190</v>
      </c>
      <c r="E12806" t="s">
        <v>1207</v>
      </c>
      <c r="F12806">
        <v>0</v>
      </c>
      <c r="G12806">
        <v>-11339</v>
      </c>
    </row>
    <row r="12807" spans="1:7">
      <c r="A12807" t="s">
        <v>131</v>
      </c>
      <c r="B12807">
        <v>20251104</v>
      </c>
      <c r="C12807">
        <v>490114</v>
      </c>
      <c r="D12807" t="s">
        <v>6190</v>
      </c>
      <c r="E12807" t="s">
        <v>8358</v>
      </c>
      <c r="F12807">
        <v>0</v>
      </c>
      <c r="G12807">
        <v>-17693191</v>
      </c>
    </row>
    <row r="12808" spans="1:7">
      <c r="A12808" t="s">
        <v>131</v>
      </c>
      <c r="B12808">
        <v>20251105</v>
      </c>
      <c r="C12808">
        <v>490114</v>
      </c>
      <c r="D12808" t="s">
        <v>6190</v>
      </c>
      <c r="E12808" t="s">
        <v>1184</v>
      </c>
      <c r="F12808">
        <v>0</v>
      </c>
      <c r="G12808">
        <v>-339153</v>
      </c>
    </row>
    <row r="12809" spans="1:7">
      <c r="A12809" t="s">
        <v>131</v>
      </c>
      <c r="B12809">
        <v>20251105</v>
      </c>
      <c r="C12809">
        <v>490114</v>
      </c>
      <c r="D12809" t="s">
        <v>6190</v>
      </c>
      <c r="E12809" t="s">
        <v>1581</v>
      </c>
      <c r="F12809">
        <v>158</v>
      </c>
      <c r="G12809">
        <v>-22063184</v>
      </c>
    </row>
    <row r="12810" spans="1:7">
      <c r="A12810" t="s">
        <v>131</v>
      </c>
      <c r="B12810">
        <v>20251105</v>
      </c>
      <c r="C12810">
        <v>490114</v>
      </c>
      <c r="D12810" t="s">
        <v>6190</v>
      </c>
      <c r="E12810" t="s">
        <v>1085</v>
      </c>
      <c r="F12810">
        <v>0</v>
      </c>
      <c r="G12810">
        <v>-2341373</v>
      </c>
    </row>
    <row r="12811" spans="1:7">
      <c r="A12811" t="s">
        <v>131</v>
      </c>
      <c r="B12811">
        <v>20251105</v>
      </c>
      <c r="C12811">
        <v>490114</v>
      </c>
      <c r="D12811" t="s">
        <v>6190</v>
      </c>
      <c r="E12811" t="s">
        <v>1194</v>
      </c>
      <c r="F12811">
        <v>0</v>
      </c>
      <c r="G12811">
        <v>-57965559</v>
      </c>
    </row>
    <row r="12812" spans="1:7">
      <c r="A12812" t="s">
        <v>131</v>
      </c>
      <c r="B12812">
        <v>20251105</v>
      </c>
      <c r="C12812">
        <v>490114</v>
      </c>
      <c r="D12812" t="s">
        <v>6190</v>
      </c>
      <c r="E12812" t="s">
        <v>1181</v>
      </c>
      <c r="F12812">
        <v>108</v>
      </c>
      <c r="G12812">
        <v>8920966</v>
      </c>
    </row>
    <row r="12813" spans="1:7">
      <c r="A12813" t="s">
        <v>131</v>
      </c>
      <c r="B12813">
        <v>20251105</v>
      </c>
      <c r="C12813">
        <v>490114</v>
      </c>
      <c r="D12813" t="s">
        <v>6190</v>
      </c>
      <c r="E12813" t="s">
        <v>1084</v>
      </c>
      <c r="F12813">
        <v>122</v>
      </c>
      <c r="G12813">
        <v>12603656</v>
      </c>
    </row>
    <row r="12814" spans="1:7">
      <c r="A12814" t="s">
        <v>131</v>
      </c>
      <c r="B12814">
        <v>20251105</v>
      </c>
      <c r="C12814">
        <v>490114</v>
      </c>
      <c r="D12814" t="s">
        <v>6190</v>
      </c>
      <c r="E12814" t="s">
        <v>1035</v>
      </c>
      <c r="F12814">
        <v>1262</v>
      </c>
      <c r="G12814">
        <v>10995507</v>
      </c>
    </row>
    <row r="12815" spans="1:7">
      <c r="A12815" t="s">
        <v>131</v>
      </c>
      <c r="B12815">
        <v>20251105</v>
      </c>
      <c r="C12815">
        <v>490114</v>
      </c>
      <c r="D12815" t="s">
        <v>6190</v>
      </c>
      <c r="E12815" t="s">
        <v>1066</v>
      </c>
      <c r="F12815">
        <v>209</v>
      </c>
      <c r="G12815">
        <v>10650301</v>
      </c>
    </row>
    <row r="12816" spans="1:7">
      <c r="A12816" t="s">
        <v>131</v>
      </c>
      <c r="B12816">
        <v>20251105</v>
      </c>
      <c r="C12816">
        <v>490114</v>
      </c>
      <c r="D12816" t="s">
        <v>6190</v>
      </c>
      <c r="E12816" t="s">
        <v>1064</v>
      </c>
      <c r="F12816">
        <v>0</v>
      </c>
      <c r="G12816">
        <v>-771339</v>
      </c>
    </row>
    <row r="12817" spans="1:7">
      <c r="A12817" t="s">
        <v>131</v>
      </c>
      <c r="B12817">
        <v>20251105</v>
      </c>
      <c r="C12817">
        <v>490114</v>
      </c>
      <c r="D12817" t="s">
        <v>6190</v>
      </c>
      <c r="E12817" t="s">
        <v>1092</v>
      </c>
      <c r="F12817">
        <v>0</v>
      </c>
      <c r="G12817">
        <v>-17321994</v>
      </c>
    </row>
    <row r="12818" spans="1:7">
      <c r="A12818" t="s">
        <v>131</v>
      </c>
      <c r="B12818">
        <v>20251105</v>
      </c>
      <c r="C12818">
        <v>490114</v>
      </c>
      <c r="D12818" t="s">
        <v>6190</v>
      </c>
      <c r="E12818" t="s">
        <v>9048</v>
      </c>
      <c r="F12818">
        <v>86</v>
      </c>
      <c r="G12818">
        <v>2192346</v>
      </c>
    </row>
    <row r="12819" spans="1:7">
      <c r="A12819" t="s">
        <v>131</v>
      </c>
      <c r="B12819">
        <v>20251105</v>
      </c>
      <c r="C12819">
        <v>490114</v>
      </c>
      <c r="D12819" t="s">
        <v>6190</v>
      </c>
      <c r="E12819" t="s">
        <v>8342</v>
      </c>
      <c r="F12819">
        <v>209</v>
      </c>
      <c r="G12819">
        <v>49663252</v>
      </c>
    </row>
    <row r="12820" spans="1:7">
      <c r="A12820" t="s">
        <v>131</v>
      </c>
      <c r="B12820">
        <v>20251105</v>
      </c>
      <c r="C12820">
        <v>490114</v>
      </c>
      <c r="D12820" t="s">
        <v>6190</v>
      </c>
      <c r="E12820" t="s">
        <v>1124</v>
      </c>
      <c r="F12820">
        <v>28</v>
      </c>
      <c r="G12820">
        <v>-146367</v>
      </c>
    </row>
    <row r="12821" spans="1:7">
      <c r="A12821" t="s">
        <v>131</v>
      </c>
      <c r="B12821">
        <v>20251105</v>
      </c>
      <c r="C12821">
        <v>490114</v>
      </c>
      <c r="D12821" t="s">
        <v>6190</v>
      </c>
      <c r="E12821" t="s">
        <v>1186</v>
      </c>
      <c r="F12821">
        <v>339</v>
      </c>
      <c r="G12821">
        <v>24366409</v>
      </c>
    </row>
    <row r="12822" spans="1:7">
      <c r="A12822" t="s">
        <v>131</v>
      </c>
      <c r="B12822">
        <v>20251105</v>
      </c>
      <c r="C12822">
        <v>490114</v>
      </c>
      <c r="D12822" t="s">
        <v>6190</v>
      </c>
      <c r="E12822" t="s">
        <v>1582</v>
      </c>
      <c r="F12822">
        <v>339</v>
      </c>
      <c r="G12822">
        <v>-401468</v>
      </c>
    </row>
    <row r="12823" spans="1:7">
      <c r="A12823" t="s">
        <v>131</v>
      </c>
      <c r="B12823">
        <v>20251105</v>
      </c>
      <c r="C12823">
        <v>490114</v>
      </c>
      <c r="D12823" t="s">
        <v>6190</v>
      </c>
      <c r="E12823" t="s">
        <v>8333</v>
      </c>
      <c r="F12823">
        <v>0</v>
      </c>
      <c r="G12823">
        <v>-2446</v>
      </c>
    </row>
    <row r="12824" spans="1:7">
      <c r="A12824" t="s">
        <v>131</v>
      </c>
      <c r="B12824">
        <v>20251105</v>
      </c>
      <c r="C12824">
        <v>490114</v>
      </c>
      <c r="D12824" t="s">
        <v>6190</v>
      </c>
      <c r="E12824" t="s">
        <v>1583</v>
      </c>
      <c r="F12824">
        <v>7</v>
      </c>
      <c r="G12824">
        <v>-253678</v>
      </c>
    </row>
    <row r="12825" spans="1:7">
      <c r="A12825" t="s">
        <v>131</v>
      </c>
      <c r="B12825">
        <v>20251105</v>
      </c>
      <c r="C12825">
        <v>490114</v>
      </c>
      <c r="D12825" t="s">
        <v>6190</v>
      </c>
      <c r="E12825" t="s">
        <v>1207</v>
      </c>
      <c r="F12825">
        <v>0</v>
      </c>
      <c r="G12825">
        <v>-11339</v>
      </c>
    </row>
    <row r="12826" spans="1:7">
      <c r="A12826" t="s">
        <v>131</v>
      </c>
      <c r="B12826">
        <v>20251105</v>
      </c>
      <c r="C12826">
        <v>490114</v>
      </c>
      <c r="D12826" t="s">
        <v>6190</v>
      </c>
      <c r="E12826" t="s">
        <v>8358</v>
      </c>
      <c r="F12826">
        <v>0</v>
      </c>
      <c r="G12826">
        <v>-17693191</v>
      </c>
    </row>
    <row r="12827" spans="1:7">
      <c r="A12827" t="s">
        <v>131</v>
      </c>
      <c r="B12827">
        <v>20251106</v>
      </c>
      <c r="C12827">
        <v>490114</v>
      </c>
      <c r="D12827" t="s">
        <v>6190</v>
      </c>
      <c r="E12827" t="s">
        <v>1184</v>
      </c>
      <c r="F12827">
        <v>0</v>
      </c>
      <c r="G12827">
        <v>-339153</v>
      </c>
    </row>
    <row r="12828" spans="1:7">
      <c r="A12828" t="s">
        <v>131</v>
      </c>
      <c r="B12828">
        <v>20251106</v>
      </c>
      <c r="C12828">
        <v>490114</v>
      </c>
      <c r="D12828" t="s">
        <v>6190</v>
      </c>
      <c r="E12828" t="s">
        <v>1581</v>
      </c>
      <c r="F12828">
        <v>160</v>
      </c>
      <c r="G12828">
        <v>-22063024</v>
      </c>
    </row>
    <row r="12829" spans="1:7">
      <c r="A12829" t="s">
        <v>131</v>
      </c>
      <c r="B12829">
        <v>20251106</v>
      </c>
      <c r="C12829">
        <v>490114</v>
      </c>
      <c r="D12829" t="s">
        <v>6190</v>
      </c>
      <c r="E12829" t="s">
        <v>1085</v>
      </c>
      <c r="F12829">
        <v>0</v>
      </c>
      <c r="G12829">
        <v>-2341373</v>
      </c>
    </row>
    <row r="12830" spans="1:7">
      <c r="A12830" t="s">
        <v>131</v>
      </c>
      <c r="B12830">
        <v>20251106</v>
      </c>
      <c r="C12830">
        <v>490114</v>
      </c>
      <c r="D12830" t="s">
        <v>6190</v>
      </c>
      <c r="E12830" t="s">
        <v>1194</v>
      </c>
      <c r="F12830">
        <v>0</v>
      </c>
      <c r="G12830">
        <v>-57965559</v>
      </c>
    </row>
    <row r="12831" spans="1:7">
      <c r="A12831" t="s">
        <v>131</v>
      </c>
      <c r="B12831">
        <v>20251106</v>
      </c>
      <c r="C12831">
        <v>490114</v>
      </c>
      <c r="D12831" t="s">
        <v>6190</v>
      </c>
      <c r="E12831" t="s">
        <v>1181</v>
      </c>
      <c r="F12831">
        <v>109</v>
      </c>
      <c r="G12831">
        <v>8921075</v>
      </c>
    </row>
    <row r="12832" spans="1:7">
      <c r="A12832" t="s">
        <v>131</v>
      </c>
      <c r="B12832">
        <v>20251106</v>
      </c>
      <c r="C12832">
        <v>490114</v>
      </c>
      <c r="D12832" t="s">
        <v>6190</v>
      </c>
      <c r="E12832" t="s">
        <v>1084</v>
      </c>
      <c r="F12832">
        <v>124</v>
      </c>
      <c r="G12832">
        <v>12603780</v>
      </c>
    </row>
    <row r="12833" spans="1:7">
      <c r="A12833" t="s">
        <v>131</v>
      </c>
      <c r="B12833">
        <v>20251106</v>
      </c>
      <c r="C12833">
        <v>490114</v>
      </c>
      <c r="D12833" t="s">
        <v>6190</v>
      </c>
      <c r="E12833" t="s">
        <v>1035</v>
      </c>
      <c r="F12833">
        <v>1277</v>
      </c>
      <c r="G12833">
        <v>10996784</v>
      </c>
    </row>
    <row r="12834" spans="1:7">
      <c r="A12834" t="s">
        <v>131</v>
      </c>
      <c r="B12834">
        <v>20251106</v>
      </c>
      <c r="C12834">
        <v>490114</v>
      </c>
      <c r="D12834" t="s">
        <v>6190</v>
      </c>
      <c r="E12834" t="s">
        <v>1066</v>
      </c>
      <c r="F12834">
        <v>211</v>
      </c>
      <c r="G12834">
        <v>10650512</v>
      </c>
    </row>
    <row r="12835" spans="1:7">
      <c r="A12835" t="s">
        <v>131</v>
      </c>
      <c r="B12835">
        <v>20251106</v>
      </c>
      <c r="C12835">
        <v>490114</v>
      </c>
      <c r="D12835" t="s">
        <v>6190</v>
      </c>
      <c r="E12835" t="s">
        <v>1064</v>
      </c>
      <c r="F12835">
        <v>0</v>
      </c>
      <c r="G12835">
        <v>-771339</v>
      </c>
    </row>
    <row r="12836" spans="1:7">
      <c r="A12836" t="s">
        <v>131</v>
      </c>
      <c r="B12836">
        <v>20251106</v>
      </c>
      <c r="C12836">
        <v>490114</v>
      </c>
      <c r="D12836" t="s">
        <v>6190</v>
      </c>
      <c r="E12836" t="s">
        <v>1092</v>
      </c>
      <c r="F12836">
        <v>0</v>
      </c>
      <c r="G12836">
        <v>-17321994</v>
      </c>
    </row>
    <row r="12837" spans="1:7">
      <c r="A12837" t="s">
        <v>131</v>
      </c>
      <c r="B12837">
        <v>20251106</v>
      </c>
      <c r="C12837">
        <v>490114</v>
      </c>
      <c r="D12837" t="s">
        <v>6190</v>
      </c>
      <c r="E12837" t="s">
        <v>9048</v>
      </c>
      <c r="F12837">
        <v>87</v>
      </c>
      <c r="G12837">
        <v>2192433</v>
      </c>
    </row>
    <row r="12838" spans="1:7">
      <c r="A12838" t="s">
        <v>131</v>
      </c>
      <c r="B12838">
        <v>20251106</v>
      </c>
      <c r="C12838">
        <v>490114</v>
      </c>
      <c r="D12838" t="s">
        <v>6190</v>
      </c>
      <c r="E12838" t="s">
        <v>8342</v>
      </c>
      <c r="F12838">
        <v>211</v>
      </c>
      <c r="G12838">
        <v>49663463</v>
      </c>
    </row>
    <row r="12839" spans="1:7">
      <c r="A12839" t="s">
        <v>131</v>
      </c>
      <c r="B12839">
        <v>20251106</v>
      </c>
      <c r="C12839">
        <v>490114</v>
      </c>
      <c r="D12839" t="s">
        <v>6190</v>
      </c>
      <c r="E12839" t="s">
        <v>1124</v>
      </c>
      <c r="F12839">
        <v>29</v>
      </c>
      <c r="G12839">
        <v>-146338</v>
      </c>
    </row>
    <row r="12840" spans="1:7">
      <c r="A12840" t="s">
        <v>131</v>
      </c>
      <c r="B12840">
        <v>20251106</v>
      </c>
      <c r="C12840">
        <v>490114</v>
      </c>
      <c r="D12840" t="s">
        <v>6190</v>
      </c>
      <c r="E12840" t="s">
        <v>1186</v>
      </c>
      <c r="F12840">
        <v>343</v>
      </c>
      <c r="G12840">
        <v>24366752</v>
      </c>
    </row>
    <row r="12841" spans="1:7">
      <c r="A12841" t="s">
        <v>131</v>
      </c>
      <c r="B12841">
        <v>20251106</v>
      </c>
      <c r="C12841">
        <v>490114</v>
      </c>
      <c r="D12841" t="s">
        <v>6190</v>
      </c>
      <c r="E12841" t="s">
        <v>1582</v>
      </c>
      <c r="F12841">
        <v>343</v>
      </c>
      <c r="G12841">
        <v>-401125</v>
      </c>
    </row>
    <row r="12842" spans="1:7">
      <c r="A12842" t="s">
        <v>131</v>
      </c>
      <c r="B12842">
        <v>20251106</v>
      </c>
      <c r="C12842">
        <v>490114</v>
      </c>
      <c r="D12842" t="s">
        <v>6190</v>
      </c>
      <c r="E12842" t="s">
        <v>8333</v>
      </c>
      <c r="F12842">
        <v>0</v>
      </c>
      <c r="G12842">
        <v>-2446</v>
      </c>
    </row>
    <row r="12843" spans="1:7">
      <c r="A12843" t="s">
        <v>131</v>
      </c>
      <c r="B12843">
        <v>20251106</v>
      </c>
      <c r="C12843">
        <v>490114</v>
      </c>
      <c r="D12843" t="s">
        <v>6190</v>
      </c>
      <c r="E12843" t="s">
        <v>1583</v>
      </c>
      <c r="F12843">
        <v>7</v>
      </c>
      <c r="G12843">
        <v>-253671</v>
      </c>
    </row>
    <row r="12844" spans="1:7">
      <c r="A12844" t="s">
        <v>131</v>
      </c>
      <c r="B12844">
        <v>20251106</v>
      </c>
      <c r="C12844">
        <v>490114</v>
      </c>
      <c r="D12844" t="s">
        <v>6190</v>
      </c>
      <c r="E12844" t="s">
        <v>1207</v>
      </c>
      <c r="F12844">
        <v>0</v>
      </c>
      <c r="G12844">
        <v>-11339</v>
      </c>
    </row>
    <row r="12845" spans="1:7">
      <c r="A12845" t="s">
        <v>131</v>
      </c>
      <c r="B12845">
        <v>20251106</v>
      </c>
      <c r="C12845">
        <v>490114</v>
      </c>
      <c r="D12845" t="s">
        <v>6190</v>
      </c>
      <c r="E12845" t="s">
        <v>8358</v>
      </c>
      <c r="F12845">
        <v>0</v>
      </c>
      <c r="G12845">
        <v>-17693191</v>
      </c>
    </row>
    <row r="12846" spans="1:7">
      <c r="A12846" t="s">
        <v>131</v>
      </c>
      <c r="B12846">
        <v>20251107</v>
      </c>
      <c r="C12846">
        <v>490114</v>
      </c>
      <c r="D12846" t="s">
        <v>6190</v>
      </c>
      <c r="E12846" t="s">
        <v>1184</v>
      </c>
      <c r="F12846">
        <v>0</v>
      </c>
      <c r="G12846">
        <v>-339153</v>
      </c>
    </row>
    <row r="12847" spans="1:7">
      <c r="A12847" t="s">
        <v>131</v>
      </c>
      <c r="B12847">
        <v>20251107</v>
      </c>
      <c r="C12847">
        <v>490114</v>
      </c>
      <c r="D12847" t="s">
        <v>6190</v>
      </c>
      <c r="E12847" t="s">
        <v>1581</v>
      </c>
      <c r="F12847">
        <v>154</v>
      </c>
      <c r="G12847">
        <v>-22062870</v>
      </c>
    </row>
    <row r="12848" spans="1:7">
      <c r="A12848" t="s">
        <v>131</v>
      </c>
      <c r="B12848">
        <v>20251107</v>
      </c>
      <c r="C12848">
        <v>490114</v>
      </c>
      <c r="D12848" t="s">
        <v>6190</v>
      </c>
      <c r="E12848" t="s">
        <v>1085</v>
      </c>
      <c r="F12848">
        <v>0</v>
      </c>
      <c r="G12848">
        <v>-2341373</v>
      </c>
    </row>
    <row r="12849" spans="1:7">
      <c r="A12849" t="s">
        <v>131</v>
      </c>
      <c r="B12849">
        <v>20251107</v>
      </c>
      <c r="C12849">
        <v>490114</v>
      </c>
      <c r="D12849" t="s">
        <v>6190</v>
      </c>
      <c r="E12849" t="s">
        <v>1194</v>
      </c>
      <c r="F12849">
        <v>0</v>
      </c>
      <c r="G12849">
        <v>-57965559</v>
      </c>
    </row>
    <row r="12850" spans="1:7">
      <c r="A12850" t="s">
        <v>131</v>
      </c>
      <c r="B12850">
        <v>20251107</v>
      </c>
      <c r="C12850">
        <v>490114</v>
      </c>
      <c r="D12850" t="s">
        <v>6190</v>
      </c>
      <c r="E12850" t="s">
        <v>1181</v>
      </c>
      <c r="F12850">
        <v>105</v>
      </c>
      <c r="G12850">
        <v>8921180</v>
      </c>
    </row>
    <row r="12851" spans="1:7">
      <c r="A12851" t="s">
        <v>131</v>
      </c>
      <c r="B12851">
        <v>20251107</v>
      </c>
      <c r="C12851">
        <v>490114</v>
      </c>
      <c r="D12851" t="s">
        <v>6190</v>
      </c>
      <c r="E12851" t="s">
        <v>1084</v>
      </c>
      <c r="F12851">
        <v>119</v>
      </c>
      <c r="G12851">
        <v>12603899</v>
      </c>
    </row>
    <row r="12852" spans="1:7">
      <c r="A12852" t="s">
        <v>131</v>
      </c>
      <c r="B12852">
        <v>20251107</v>
      </c>
      <c r="C12852">
        <v>490114</v>
      </c>
      <c r="D12852" t="s">
        <v>6190</v>
      </c>
      <c r="E12852" t="s">
        <v>1035</v>
      </c>
      <c r="F12852">
        <v>1230</v>
      </c>
      <c r="G12852">
        <v>10998014</v>
      </c>
    </row>
    <row r="12853" spans="1:7">
      <c r="A12853" t="s">
        <v>131</v>
      </c>
      <c r="B12853">
        <v>20251107</v>
      </c>
      <c r="C12853">
        <v>490114</v>
      </c>
      <c r="D12853" t="s">
        <v>6190</v>
      </c>
      <c r="E12853" t="s">
        <v>1066</v>
      </c>
      <c r="F12853">
        <v>204</v>
      </c>
      <c r="G12853">
        <v>10650716</v>
      </c>
    </row>
    <row r="12854" spans="1:7">
      <c r="A12854" t="s">
        <v>131</v>
      </c>
      <c r="B12854">
        <v>20251107</v>
      </c>
      <c r="C12854">
        <v>490114</v>
      </c>
      <c r="D12854" t="s">
        <v>6190</v>
      </c>
      <c r="E12854" t="s">
        <v>1064</v>
      </c>
      <c r="F12854">
        <v>0</v>
      </c>
      <c r="G12854">
        <v>-771339</v>
      </c>
    </row>
    <row r="12855" spans="1:7">
      <c r="A12855" t="s">
        <v>131</v>
      </c>
      <c r="B12855">
        <v>20251107</v>
      </c>
      <c r="C12855">
        <v>490114</v>
      </c>
      <c r="D12855" t="s">
        <v>6190</v>
      </c>
      <c r="E12855" t="s">
        <v>1092</v>
      </c>
      <c r="F12855">
        <v>0</v>
      </c>
      <c r="G12855">
        <v>-17321994</v>
      </c>
    </row>
    <row r="12856" spans="1:7">
      <c r="A12856" t="s">
        <v>131</v>
      </c>
      <c r="B12856">
        <v>20251107</v>
      </c>
      <c r="C12856">
        <v>490114</v>
      </c>
      <c r="D12856" t="s">
        <v>6190</v>
      </c>
      <c r="E12856" t="s">
        <v>9048</v>
      </c>
      <c r="F12856">
        <v>84</v>
      </c>
      <c r="G12856">
        <v>2192517</v>
      </c>
    </row>
    <row r="12857" spans="1:7">
      <c r="A12857" t="s">
        <v>131</v>
      </c>
      <c r="B12857">
        <v>20251107</v>
      </c>
      <c r="C12857">
        <v>490114</v>
      </c>
      <c r="D12857" t="s">
        <v>6190</v>
      </c>
      <c r="E12857" t="s">
        <v>8342</v>
      </c>
      <c r="F12857">
        <v>204</v>
      </c>
      <c r="G12857">
        <v>49663667</v>
      </c>
    </row>
    <row r="12858" spans="1:7">
      <c r="A12858" t="s">
        <v>131</v>
      </c>
      <c r="B12858">
        <v>20251107</v>
      </c>
      <c r="C12858">
        <v>490114</v>
      </c>
      <c r="D12858" t="s">
        <v>6190</v>
      </c>
      <c r="E12858" t="s">
        <v>1124</v>
      </c>
      <c r="F12858">
        <v>28</v>
      </c>
      <c r="G12858">
        <v>-146310</v>
      </c>
    </row>
    <row r="12859" spans="1:7">
      <c r="A12859" t="s">
        <v>131</v>
      </c>
      <c r="B12859">
        <v>20251107</v>
      </c>
      <c r="C12859">
        <v>490114</v>
      </c>
      <c r="D12859" t="s">
        <v>6190</v>
      </c>
      <c r="E12859" t="s">
        <v>1186</v>
      </c>
      <c r="F12859">
        <v>330</v>
      </c>
      <c r="G12859">
        <v>24367082</v>
      </c>
    </row>
    <row r="12860" spans="1:7">
      <c r="A12860" t="s">
        <v>131</v>
      </c>
      <c r="B12860">
        <v>20251107</v>
      </c>
      <c r="C12860">
        <v>490114</v>
      </c>
      <c r="D12860" t="s">
        <v>6190</v>
      </c>
      <c r="E12860" t="s">
        <v>1582</v>
      </c>
      <c r="F12860">
        <v>330</v>
      </c>
      <c r="G12860">
        <v>-400795</v>
      </c>
    </row>
    <row r="12861" spans="1:7">
      <c r="A12861" t="s">
        <v>131</v>
      </c>
      <c r="B12861">
        <v>20251107</v>
      </c>
      <c r="C12861">
        <v>490114</v>
      </c>
      <c r="D12861" t="s">
        <v>6190</v>
      </c>
      <c r="E12861" t="s">
        <v>8333</v>
      </c>
      <c r="F12861">
        <v>0</v>
      </c>
      <c r="G12861">
        <v>-2446</v>
      </c>
    </row>
    <row r="12862" spans="1:7">
      <c r="A12862" t="s">
        <v>131</v>
      </c>
      <c r="B12862">
        <v>20251107</v>
      </c>
      <c r="C12862">
        <v>490114</v>
      </c>
      <c r="D12862" t="s">
        <v>6190</v>
      </c>
      <c r="E12862" t="s">
        <v>1583</v>
      </c>
      <c r="F12862">
        <v>7</v>
      </c>
      <c r="G12862">
        <v>-253664</v>
      </c>
    </row>
    <row r="12863" spans="1:7">
      <c r="A12863" t="s">
        <v>131</v>
      </c>
      <c r="B12863">
        <v>20251107</v>
      </c>
      <c r="C12863">
        <v>490114</v>
      </c>
      <c r="D12863" t="s">
        <v>6190</v>
      </c>
      <c r="E12863" t="s">
        <v>1207</v>
      </c>
      <c r="F12863">
        <v>0</v>
      </c>
      <c r="G12863">
        <v>-11339</v>
      </c>
    </row>
    <row r="12864" spans="1:7">
      <c r="A12864" t="s">
        <v>131</v>
      </c>
      <c r="B12864">
        <v>20251107</v>
      </c>
      <c r="C12864">
        <v>490114</v>
      </c>
      <c r="D12864" t="s">
        <v>6190</v>
      </c>
      <c r="E12864" t="s">
        <v>8358</v>
      </c>
      <c r="F12864">
        <v>0</v>
      </c>
      <c r="G12864">
        <v>-17693191</v>
      </c>
    </row>
    <row r="12865" spans="1:7">
      <c r="A12865" t="s">
        <v>131</v>
      </c>
      <c r="B12865">
        <v>20251108</v>
      </c>
      <c r="C12865">
        <v>490114</v>
      </c>
      <c r="D12865" t="s">
        <v>6190</v>
      </c>
      <c r="E12865" t="s">
        <v>1184</v>
      </c>
      <c r="F12865">
        <v>0</v>
      </c>
      <c r="G12865">
        <v>-339153</v>
      </c>
    </row>
    <row r="12866" spans="1:7">
      <c r="A12866" t="s">
        <v>131</v>
      </c>
      <c r="B12866">
        <v>20251108</v>
      </c>
      <c r="C12866">
        <v>490114</v>
      </c>
      <c r="D12866" t="s">
        <v>6190</v>
      </c>
      <c r="E12866" t="s">
        <v>1581</v>
      </c>
      <c r="F12866">
        <v>154</v>
      </c>
      <c r="G12866">
        <v>-22062716</v>
      </c>
    </row>
    <row r="12867" spans="1:7">
      <c r="A12867" t="s">
        <v>131</v>
      </c>
      <c r="B12867">
        <v>20251108</v>
      </c>
      <c r="C12867">
        <v>490114</v>
      </c>
      <c r="D12867" t="s">
        <v>6190</v>
      </c>
      <c r="E12867" t="s">
        <v>1085</v>
      </c>
      <c r="F12867">
        <v>0</v>
      </c>
      <c r="G12867">
        <v>-2341373</v>
      </c>
    </row>
    <row r="12868" spans="1:7">
      <c r="A12868" t="s">
        <v>131</v>
      </c>
      <c r="B12868">
        <v>20251108</v>
      </c>
      <c r="C12868">
        <v>490114</v>
      </c>
      <c r="D12868" t="s">
        <v>6190</v>
      </c>
      <c r="E12868" t="s">
        <v>1194</v>
      </c>
      <c r="F12868">
        <v>0</v>
      </c>
      <c r="G12868">
        <v>-57965559</v>
      </c>
    </row>
    <row r="12869" spans="1:7">
      <c r="A12869" t="s">
        <v>131</v>
      </c>
      <c r="B12869">
        <v>20251108</v>
      </c>
      <c r="C12869">
        <v>490114</v>
      </c>
      <c r="D12869" t="s">
        <v>6190</v>
      </c>
      <c r="E12869" t="s">
        <v>1181</v>
      </c>
      <c r="F12869">
        <v>105</v>
      </c>
      <c r="G12869">
        <v>8921285</v>
      </c>
    </row>
    <row r="12870" spans="1:7">
      <c r="A12870" t="s">
        <v>131</v>
      </c>
      <c r="B12870">
        <v>20251108</v>
      </c>
      <c r="C12870">
        <v>490114</v>
      </c>
      <c r="D12870" t="s">
        <v>6190</v>
      </c>
      <c r="E12870" t="s">
        <v>1084</v>
      </c>
      <c r="F12870">
        <v>119</v>
      </c>
      <c r="G12870">
        <v>12604018</v>
      </c>
    </row>
    <row r="12871" spans="1:7">
      <c r="A12871" t="s">
        <v>131</v>
      </c>
      <c r="B12871">
        <v>20251108</v>
      </c>
      <c r="C12871">
        <v>490114</v>
      </c>
      <c r="D12871" t="s">
        <v>6190</v>
      </c>
      <c r="E12871" t="s">
        <v>1035</v>
      </c>
      <c r="F12871">
        <v>1230</v>
      </c>
      <c r="G12871">
        <v>10999244</v>
      </c>
    </row>
    <row r="12872" spans="1:7">
      <c r="A12872" t="s">
        <v>131</v>
      </c>
      <c r="B12872">
        <v>20251108</v>
      </c>
      <c r="C12872">
        <v>490114</v>
      </c>
      <c r="D12872" t="s">
        <v>6190</v>
      </c>
      <c r="E12872" t="s">
        <v>1066</v>
      </c>
      <c r="F12872">
        <v>204</v>
      </c>
      <c r="G12872">
        <v>10650920</v>
      </c>
    </row>
    <row r="12873" spans="1:7">
      <c r="A12873" t="s">
        <v>131</v>
      </c>
      <c r="B12873">
        <v>20251108</v>
      </c>
      <c r="C12873">
        <v>490114</v>
      </c>
      <c r="D12873" t="s">
        <v>6190</v>
      </c>
      <c r="E12873" t="s">
        <v>1064</v>
      </c>
      <c r="F12873">
        <v>0</v>
      </c>
      <c r="G12873">
        <v>-771339</v>
      </c>
    </row>
    <row r="12874" spans="1:7">
      <c r="A12874" t="s">
        <v>131</v>
      </c>
      <c r="B12874">
        <v>20251108</v>
      </c>
      <c r="C12874">
        <v>490114</v>
      </c>
      <c r="D12874" t="s">
        <v>6190</v>
      </c>
      <c r="E12874" t="s">
        <v>1092</v>
      </c>
      <c r="F12874">
        <v>0</v>
      </c>
      <c r="G12874">
        <v>-17321994</v>
      </c>
    </row>
    <row r="12875" spans="1:7">
      <c r="A12875" t="s">
        <v>131</v>
      </c>
      <c r="B12875">
        <v>20251108</v>
      </c>
      <c r="C12875">
        <v>490114</v>
      </c>
      <c r="D12875" t="s">
        <v>6190</v>
      </c>
      <c r="E12875" t="s">
        <v>9048</v>
      </c>
      <c r="F12875">
        <v>84</v>
      </c>
      <c r="G12875">
        <v>2192601</v>
      </c>
    </row>
    <row r="12876" spans="1:7">
      <c r="A12876" t="s">
        <v>131</v>
      </c>
      <c r="B12876">
        <v>20251108</v>
      </c>
      <c r="C12876">
        <v>490114</v>
      </c>
      <c r="D12876" t="s">
        <v>6190</v>
      </c>
      <c r="E12876" t="s">
        <v>8342</v>
      </c>
      <c r="F12876">
        <v>204</v>
      </c>
      <c r="G12876">
        <v>49663871</v>
      </c>
    </row>
    <row r="12877" spans="1:7">
      <c r="A12877" t="s">
        <v>131</v>
      </c>
      <c r="B12877">
        <v>20251108</v>
      </c>
      <c r="C12877">
        <v>490114</v>
      </c>
      <c r="D12877" t="s">
        <v>6190</v>
      </c>
      <c r="E12877" t="s">
        <v>1124</v>
      </c>
      <c r="F12877">
        <v>28</v>
      </c>
      <c r="G12877">
        <v>-146282</v>
      </c>
    </row>
    <row r="12878" spans="1:7">
      <c r="A12878" t="s">
        <v>131</v>
      </c>
      <c r="B12878">
        <v>20251108</v>
      </c>
      <c r="C12878">
        <v>490114</v>
      </c>
      <c r="D12878" t="s">
        <v>6190</v>
      </c>
      <c r="E12878" t="s">
        <v>1186</v>
      </c>
      <c r="F12878">
        <v>330</v>
      </c>
      <c r="G12878">
        <v>24367412</v>
      </c>
    </row>
    <row r="12879" spans="1:7">
      <c r="A12879" t="s">
        <v>131</v>
      </c>
      <c r="B12879">
        <v>20251108</v>
      </c>
      <c r="C12879">
        <v>490114</v>
      </c>
      <c r="D12879" t="s">
        <v>6190</v>
      </c>
      <c r="E12879" t="s">
        <v>1582</v>
      </c>
      <c r="F12879">
        <v>330</v>
      </c>
      <c r="G12879">
        <v>-400465</v>
      </c>
    </row>
    <row r="12880" spans="1:7">
      <c r="A12880" t="s">
        <v>131</v>
      </c>
      <c r="B12880">
        <v>20251108</v>
      </c>
      <c r="C12880">
        <v>490114</v>
      </c>
      <c r="D12880" t="s">
        <v>6190</v>
      </c>
      <c r="E12880" t="s">
        <v>8333</v>
      </c>
      <c r="F12880">
        <v>0</v>
      </c>
      <c r="G12880">
        <v>-2446</v>
      </c>
    </row>
    <row r="12881" spans="1:7">
      <c r="A12881" t="s">
        <v>131</v>
      </c>
      <c r="B12881">
        <v>20251108</v>
      </c>
      <c r="C12881">
        <v>490114</v>
      </c>
      <c r="D12881" t="s">
        <v>6190</v>
      </c>
      <c r="E12881" t="s">
        <v>1583</v>
      </c>
      <c r="F12881">
        <v>7</v>
      </c>
      <c r="G12881">
        <v>-253657</v>
      </c>
    </row>
    <row r="12882" spans="1:7">
      <c r="A12882" t="s">
        <v>131</v>
      </c>
      <c r="B12882">
        <v>20251108</v>
      </c>
      <c r="C12882">
        <v>490114</v>
      </c>
      <c r="D12882" t="s">
        <v>6190</v>
      </c>
      <c r="E12882" t="s">
        <v>1207</v>
      </c>
      <c r="F12882">
        <v>0</v>
      </c>
      <c r="G12882">
        <v>-11339</v>
      </c>
    </row>
    <row r="12883" spans="1:7">
      <c r="A12883" t="s">
        <v>131</v>
      </c>
      <c r="B12883">
        <v>20251108</v>
      </c>
      <c r="C12883">
        <v>490114</v>
      </c>
      <c r="D12883" t="s">
        <v>6190</v>
      </c>
      <c r="E12883" t="s">
        <v>8358</v>
      </c>
      <c r="F12883">
        <v>0</v>
      </c>
      <c r="G12883">
        <v>-17693191</v>
      </c>
    </row>
    <row r="12884" spans="1:7">
      <c r="A12884" t="s">
        <v>131</v>
      </c>
      <c r="B12884">
        <v>20251109</v>
      </c>
      <c r="C12884">
        <v>490114</v>
      </c>
      <c r="D12884" t="s">
        <v>6190</v>
      </c>
      <c r="E12884" t="s">
        <v>1184</v>
      </c>
      <c r="F12884">
        <v>0</v>
      </c>
      <c r="G12884">
        <v>-339153</v>
      </c>
    </row>
    <row r="12885" spans="1:7">
      <c r="A12885" t="s">
        <v>131</v>
      </c>
      <c r="B12885">
        <v>20251109</v>
      </c>
      <c r="C12885">
        <v>490114</v>
      </c>
      <c r="D12885" t="s">
        <v>6190</v>
      </c>
      <c r="E12885" t="s">
        <v>1581</v>
      </c>
      <c r="F12885">
        <v>154</v>
      </c>
      <c r="G12885">
        <v>-22062562</v>
      </c>
    </row>
    <row r="12886" spans="1:7">
      <c r="A12886" t="s">
        <v>131</v>
      </c>
      <c r="B12886">
        <v>20251109</v>
      </c>
      <c r="C12886">
        <v>490114</v>
      </c>
      <c r="D12886" t="s">
        <v>6190</v>
      </c>
      <c r="E12886" t="s">
        <v>1085</v>
      </c>
      <c r="F12886">
        <v>0</v>
      </c>
      <c r="G12886">
        <v>-2341373</v>
      </c>
    </row>
    <row r="12887" spans="1:7">
      <c r="A12887" t="s">
        <v>131</v>
      </c>
      <c r="B12887">
        <v>20251109</v>
      </c>
      <c r="C12887">
        <v>490114</v>
      </c>
      <c r="D12887" t="s">
        <v>6190</v>
      </c>
      <c r="E12887" t="s">
        <v>1194</v>
      </c>
      <c r="F12887">
        <v>0</v>
      </c>
      <c r="G12887">
        <v>-57965559</v>
      </c>
    </row>
    <row r="12888" spans="1:7">
      <c r="A12888" t="s">
        <v>131</v>
      </c>
      <c r="B12888">
        <v>20251109</v>
      </c>
      <c r="C12888">
        <v>490114</v>
      </c>
      <c r="D12888" t="s">
        <v>6190</v>
      </c>
      <c r="E12888" t="s">
        <v>1181</v>
      </c>
      <c r="F12888">
        <v>105</v>
      </c>
      <c r="G12888">
        <v>8921390</v>
      </c>
    </row>
    <row r="12889" spans="1:7">
      <c r="A12889" t="s">
        <v>131</v>
      </c>
      <c r="B12889">
        <v>20251109</v>
      </c>
      <c r="C12889">
        <v>490114</v>
      </c>
      <c r="D12889" t="s">
        <v>6190</v>
      </c>
      <c r="E12889" t="s">
        <v>1084</v>
      </c>
      <c r="F12889">
        <v>119</v>
      </c>
      <c r="G12889">
        <v>12604137</v>
      </c>
    </row>
    <row r="12890" spans="1:7">
      <c r="A12890" t="s">
        <v>131</v>
      </c>
      <c r="B12890">
        <v>20251109</v>
      </c>
      <c r="C12890">
        <v>490114</v>
      </c>
      <c r="D12890" t="s">
        <v>6190</v>
      </c>
      <c r="E12890" t="s">
        <v>1035</v>
      </c>
      <c r="F12890">
        <v>1230</v>
      </c>
      <c r="G12890">
        <v>11000474</v>
      </c>
    </row>
    <row r="12891" spans="1:7">
      <c r="A12891" t="s">
        <v>131</v>
      </c>
      <c r="B12891">
        <v>20251109</v>
      </c>
      <c r="C12891">
        <v>490114</v>
      </c>
      <c r="D12891" t="s">
        <v>6190</v>
      </c>
      <c r="E12891" t="s">
        <v>1066</v>
      </c>
      <c r="F12891">
        <v>204</v>
      </c>
      <c r="G12891">
        <v>10651124</v>
      </c>
    </row>
    <row r="12892" spans="1:7">
      <c r="A12892" t="s">
        <v>131</v>
      </c>
      <c r="B12892">
        <v>20251109</v>
      </c>
      <c r="C12892">
        <v>490114</v>
      </c>
      <c r="D12892" t="s">
        <v>6190</v>
      </c>
      <c r="E12892" t="s">
        <v>1064</v>
      </c>
      <c r="F12892">
        <v>0</v>
      </c>
      <c r="G12892">
        <v>-771339</v>
      </c>
    </row>
    <row r="12893" spans="1:7">
      <c r="A12893" t="s">
        <v>131</v>
      </c>
      <c r="B12893">
        <v>20251109</v>
      </c>
      <c r="C12893">
        <v>490114</v>
      </c>
      <c r="D12893" t="s">
        <v>6190</v>
      </c>
      <c r="E12893" t="s">
        <v>1092</v>
      </c>
      <c r="F12893">
        <v>0</v>
      </c>
      <c r="G12893">
        <v>-17321994</v>
      </c>
    </row>
    <row r="12894" spans="1:7">
      <c r="A12894" t="s">
        <v>131</v>
      </c>
      <c r="B12894">
        <v>20251109</v>
      </c>
      <c r="C12894">
        <v>490114</v>
      </c>
      <c r="D12894" t="s">
        <v>6190</v>
      </c>
      <c r="E12894" t="s">
        <v>9048</v>
      </c>
      <c r="F12894">
        <v>84</v>
      </c>
      <c r="G12894">
        <v>2192685</v>
      </c>
    </row>
    <row r="12895" spans="1:7">
      <c r="A12895" t="s">
        <v>131</v>
      </c>
      <c r="B12895">
        <v>20251109</v>
      </c>
      <c r="C12895">
        <v>490114</v>
      </c>
      <c r="D12895" t="s">
        <v>6190</v>
      </c>
      <c r="E12895" t="s">
        <v>8342</v>
      </c>
      <c r="F12895">
        <v>204</v>
      </c>
      <c r="G12895">
        <v>49664075</v>
      </c>
    </row>
    <row r="12896" spans="1:7">
      <c r="A12896" t="s">
        <v>131</v>
      </c>
      <c r="B12896">
        <v>20251109</v>
      </c>
      <c r="C12896">
        <v>490114</v>
      </c>
      <c r="D12896" t="s">
        <v>6190</v>
      </c>
      <c r="E12896" t="s">
        <v>1124</v>
      </c>
      <c r="F12896">
        <v>28</v>
      </c>
      <c r="G12896">
        <v>-146254</v>
      </c>
    </row>
    <row r="12897" spans="1:7">
      <c r="A12897" t="s">
        <v>131</v>
      </c>
      <c r="B12897">
        <v>20251109</v>
      </c>
      <c r="C12897">
        <v>490114</v>
      </c>
      <c r="D12897" t="s">
        <v>6190</v>
      </c>
      <c r="E12897" t="s">
        <v>1186</v>
      </c>
      <c r="F12897">
        <v>330</v>
      </c>
      <c r="G12897">
        <v>24367742</v>
      </c>
    </row>
    <row r="12898" spans="1:7">
      <c r="A12898" t="s">
        <v>131</v>
      </c>
      <c r="B12898">
        <v>20251109</v>
      </c>
      <c r="C12898">
        <v>490114</v>
      </c>
      <c r="D12898" t="s">
        <v>6190</v>
      </c>
      <c r="E12898" t="s">
        <v>1582</v>
      </c>
      <c r="F12898">
        <v>330</v>
      </c>
      <c r="G12898">
        <v>-400135</v>
      </c>
    </row>
    <row r="12899" spans="1:7">
      <c r="A12899" t="s">
        <v>131</v>
      </c>
      <c r="B12899">
        <v>20251109</v>
      </c>
      <c r="C12899">
        <v>490114</v>
      </c>
      <c r="D12899" t="s">
        <v>6190</v>
      </c>
      <c r="E12899" t="s">
        <v>8333</v>
      </c>
      <c r="F12899">
        <v>0</v>
      </c>
      <c r="G12899">
        <v>-2446</v>
      </c>
    </row>
    <row r="12900" spans="1:7">
      <c r="A12900" t="s">
        <v>131</v>
      </c>
      <c r="B12900">
        <v>20251109</v>
      </c>
      <c r="C12900">
        <v>490114</v>
      </c>
      <c r="D12900" t="s">
        <v>6190</v>
      </c>
      <c r="E12900" t="s">
        <v>1583</v>
      </c>
      <c r="F12900">
        <v>7</v>
      </c>
      <c r="G12900">
        <v>-253650</v>
      </c>
    </row>
    <row r="12901" spans="1:7">
      <c r="A12901" t="s">
        <v>131</v>
      </c>
      <c r="B12901">
        <v>20251109</v>
      </c>
      <c r="C12901">
        <v>490114</v>
      </c>
      <c r="D12901" t="s">
        <v>6190</v>
      </c>
      <c r="E12901" t="s">
        <v>1207</v>
      </c>
      <c r="F12901">
        <v>0</v>
      </c>
      <c r="G12901">
        <v>-11339</v>
      </c>
    </row>
    <row r="12902" spans="1:7">
      <c r="A12902" t="s">
        <v>131</v>
      </c>
      <c r="B12902">
        <v>20251109</v>
      </c>
      <c r="C12902">
        <v>490114</v>
      </c>
      <c r="D12902" t="s">
        <v>6190</v>
      </c>
      <c r="E12902" t="s">
        <v>8358</v>
      </c>
      <c r="F12902">
        <v>0</v>
      </c>
      <c r="G12902">
        <v>-17693191</v>
      </c>
    </row>
    <row r="12903" spans="1:7">
      <c r="A12903" t="s">
        <v>131</v>
      </c>
      <c r="B12903">
        <v>20251110</v>
      </c>
      <c r="C12903">
        <v>490114</v>
      </c>
      <c r="D12903" t="s">
        <v>6190</v>
      </c>
      <c r="E12903" t="s">
        <v>1184</v>
      </c>
      <c r="F12903">
        <v>0</v>
      </c>
      <c r="G12903">
        <v>-339153</v>
      </c>
    </row>
    <row r="12904" spans="1:7">
      <c r="A12904" t="s">
        <v>131</v>
      </c>
      <c r="B12904">
        <v>20251110</v>
      </c>
      <c r="C12904">
        <v>490114</v>
      </c>
      <c r="D12904" t="s">
        <v>6190</v>
      </c>
      <c r="E12904" t="s">
        <v>1581</v>
      </c>
      <c r="F12904">
        <v>170</v>
      </c>
      <c r="G12904">
        <v>-22062392</v>
      </c>
    </row>
    <row r="12905" spans="1:7">
      <c r="A12905" t="s">
        <v>131</v>
      </c>
      <c r="B12905">
        <v>20251110</v>
      </c>
      <c r="C12905">
        <v>490114</v>
      </c>
      <c r="D12905" t="s">
        <v>6190</v>
      </c>
      <c r="E12905" t="s">
        <v>1085</v>
      </c>
      <c r="F12905">
        <v>0</v>
      </c>
      <c r="G12905">
        <v>-2341373</v>
      </c>
    </row>
    <row r="12906" spans="1:7">
      <c r="A12906" t="s">
        <v>131</v>
      </c>
      <c r="B12906">
        <v>20251110</v>
      </c>
      <c r="C12906">
        <v>490114</v>
      </c>
      <c r="D12906" t="s">
        <v>6190</v>
      </c>
      <c r="E12906" t="s">
        <v>1194</v>
      </c>
      <c r="F12906">
        <v>0</v>
      </c>
      <c r="G12906">
        <v>-57965559</v>
      </c>
    </row>
    <row r="12907" spans="1:7">
      <c r="A12907" t="s">
        <v>131</v>
      </c>
      <c r="B12907">
        <v>20251110</v>
      </c>
      <c r="C12907">
        <v>490114</v>
      </c>
      <c r="D12907" t="s">
        <v>6190</v>
      </c>
      <c r="E12907" t="s">
        <v>1181</v>
      </c>
      <c r="F12907">
        <v>116</v>
      </c>
      <c r="G12907">
        <v>8921506</v>
      </c>
    </row>
    <row r="12908" spans="1:7">
      <c r="A12908" t="s">
        <v>131</v>
      </c>
      <c r="B12908">
        <v>20251110</v>
      </c>
      <c r="C12908">
        <v>490114</v>
      </c>
      <c r="D12908" t="s">
        <v>6190</v>
      </c>
      <c r="E12908" t="s">
        <v>1084</v>
      </c>
      <c r="F12908">
        <v>132</v>
      </c>
      <c r="G12908">
        <v>12604269</v>
      </c>
    </row>
    <row r="12909" spans="1:7">
      <c r="A12909" t="s">
        <v>131</v>
      </c>
      <c r="B12909">
        <v>20251110</v>
      </c>
      <c r="C12909">
        <v>490114</v>
      </c>
      <c r="D12909" t="s">
        <v>6190</v>
      </c>
      <c r="E12909" t="s">
        <v>1035</v>
      </c>
      <c r="F12909">
        <v>1363</v>
      </c>
      <c r="G12909">
        <v>11001837</v>
      </c>
    </row>
    <row r="12910" spans="1:7">
      <c r="A12910" t="s">
        <v>131</v>
      </c>
      <c r="B12910">
        <v>20251110</v>
      </c>
      <c r="C12910">
        <v>490114</v>
      </c>
      <c r="D12910" t="s">
        <v>6190</v>
      </c>
      <c r="E12910" t="s">
        <v>1066</v>
      </c>
      <c r="F12910">
        <v>225</v>
      </c>
      <c r="G12910">
        <v>10651349</v>
      </c>
    </row>
    <row r="12911" spans="1:7">
      <c r="A12911" t="s">
        <v>131</v>
      </c>
      <c r="B12911">
        <v>20251110</v>
      </c>
      <c r="C12911">
        <v>490114</v>
      </c>
      <c r="D12911" t="s">
        <v>6190</v>
      </c>
      <c r="E12911" t="s">
        <v>1064</v>
      </c>
      <c r="F12911">
        <v>0</v>
      </c>
      <c r="G12911">
        <v>-771339</v>
      </c>
    </row>
    <row r="12912" spans="1:7">
      <c r="A12912" t="s">
        <v>131</v>
      </c>
      <c r="B12912">
        <v>20251110</v>
      </c>
      <c r="C12912">
        <v>490114</v>
      </c>
      <c r="D12912" t="s">
        <v>6190</v>
      </c>
      <c r="E12912" t="s">
        <v>1092</v>
      </c>
      <c r="F12912">
        <v>0</v>
      </c>
      <c r="G12912">
        <v>-17321994</v>
      </c>
    </row>
    <row r="12913" spans="1:7">
      <c r="A12913" t="s">
        <v>131</v>
      </c>
      <c r="B12913">
        <v>20251110</v>
      </c>
      <c r="C12913">
        <v>490114</v>
      </c>
      <c r="D12913" t="s">
        <v>6190</v>
      </c>
      <c r="E12913" t="s">
        <v>9048</v>
      </c>
      <c r="F12913">
        <v>93</v>
      </c>
      <c r="G12913">
        <v>2192778</v>
      </c>
    </row>
    <row r="12914" spans="1:7">
      <c r="A12914" t="s">
        <v>131</v>
      </c>
      <c r="B12914">
        <v>20251110</v>
      </c>
      <c r="C12914">
        <v>490114</v>
      </c>
      <c r="D12914" t="s">
        <v>6190</v>
      </c>
      <c r="E12914" t="s">
        <v>8342</v>
      </c>
      <c r="F12914">
        <v>225</v>
      </c>
      <c r="G12914">
        <v>49664300</v>
      </c>
    </row>
    <row r="12915" spans="1:7">
      <c r="A12915" t="s">
        <v>131</v>
      </c>
      <c r="B12915">
        <v>20251110</v>
      </c>
      <c r="C12915">
        <v>490114</v>
      </c>
      <c r="D12915" t="s">
        <v>6190</v>
      </c>
      <c r="E12915" t="s">
        <v>1124</v>
      </c>
      <c r="F12915">
        <v>31</v>
      </c>
      <c r="G12915">
        <v>-146223</v>
      </c>
    </row>
    <row r="12916" spans="1:7">
      <c r="A12916" t="s">
        <v>131</v>
      </c>
      <c r="B12916">
        <v>20251110</v>
      </c>
      <c r="C12916">
        <v>490114</v>
      </c>
      <c r="D12916" t="s">
        <v>6190</v>
      </c>
      <c r="E12916" t="s">
        <v>1186</v>
      </c>
      <c r="F12916">
        <v>365</v>
      </c>
      <c r="G12916">
        <v>24368107</v>
      </c>
    </row>
    <row r="12917" spans="1:7">
      <c r="A12917" t="s">
        <v>131</v>
      </c>
      <c r="B12917">
        <v>20251110</v>
      </c>
      <c r="C12917">
        <v>490114</v>
      </c>
      <c r="D12917" t="s">
        <v>6190</v>
      </c>
      <c r="E12917" t="s">
        <v>1582</v>
      </c>
      <c r="F12917">
        <v>365</v>
      </c>
      <c r="G12917">
        <v>-399770</v>
      </c>
    </row>
    <row r="12918" spans="1:7">
      <c r="A12918" t="s">
        <v>131</v>
      </c>
      <c r="B12918">
        <v>20251110</v>
      </c>
      <c r="C12918">
        <v>490114</v>
      </c>
      <c r="D12918" t="s">
        <v>6190</v>
      </c>
      <c r="E12918" t="s">
        <v>8333</v>
      </c>
      <c r="F12918">
        <v>0</v>
      </c>
      <c r="G12918">
        <v>-2446</v>
      </c>
    </row>
    <row r="12919" spans="1:7">
      <c r="A12919" t="s">
        <v>131</v>
      </c>
      <c r="B12919">
        <v>20251110</v>
      </c>
      <c r="C12919">
        <v>490114</v>
      </c>
      <c r="D12919" t="s">
        <v>6190</v>
      </c>
      <c r="E12919" t="s">
        <v>1583</v>
      </c>
      <c r="F12919">
        <v>7</v>
      </c>
      <c r="G12919">
        <v>-253643</v>
      </c>
    </row>
    <row r="12920" spans="1:7">
      <c r="A12920" t="s">
        <v>131</v>
      </c>
      <c r="B12920">
        <v>20251110</v>
      </c>
      <c r="C12920">
        <v>490114</v>
      </c>
      <c r="D12920" t="s">
        <v>6190</v>
      </c>
      <c r="E12920" t="s">
        <v>1207</v>
      </c>
      <c r="F12920">
        <v>0</v>
      </c>
      <c r="G12920">
        <v>-11339</v>
      </c>
    </row>
    <row r="12921" spans="1:7">
      <c r="A12921" t="s">
        <v>131</v>
      </c>
      <c r="B12921">
        <v>20251110</v>
      </c>
      <c r="C12921">
        <v>490114</v>
      </c>
      <c r="D12921" t="s">
        <v>6190</v>
      </c>
      <c r="E12921" t="s">
        <v>8358</v>
      </c>
      <c r="F12921">
        <v>0</v>
      </c>
      <c r="G12921">
        <v>-17693191</v>
      </c>
    </row>
    <row r="12922" spans="1:7">
      <c r="A12922" t="s">
        <v>131</v>
      </c>
      <c r="B12922">
        <v>20251111</v>
      </c>
      <c r="C12922">
        <v>490114</v>
      </c>
      <c r="D12922" t="s">
        <v>6190</v>
      </c>
      <c r="E12922" t="s">
        <v>1184</v>
      </c>
      <c r="F12922">
        <v>0</v>
      </c>
      <c r="G12922">
        <v>-339153</v>
      </c>
    </row>
    <row r="12923" spans="1:7">
      <c r="A12923" t="s">
        <v>131</v>
      </c>
      <c r="B12923">
        <v>20251111</v>
      </c>
      <c r="C12923">
        <v>490114</v>
      </c>
      <c r="D12923" t="s">
        <v>6190</v>
      </c>
      <c r="E12923" t="s">
        <v>1581</v>
      </c>
      <c r="F12923">
        <v>174</v>
      </c>
      <c r="G12923">
        <v>-22062218</v>
      </c>
    </row>
    <row r="12924" spans="1:7">
      <c r="A12924" t="s">
        <v>131</v>
      </c>
      <c r="B12924">
        <v>20251111</v>
      </c>
      <c r="C12924">
        <v>490114</v>
      </c>
      <c r="D12924" t="s">
        <v>6190</v>
      </c>
      <c r="E12924" t="s">
        <v>1085</v>
      </c>
      <c r="F12924">
        <v>0</v>
      </c>
      <c r="G12924">
        <v>-2341373</v>
      </c>
    </row>
    <row r="12925" spans="1:7">
      <c r="A12925" t="s">
        <v>131</v>
      </c>
      <c r="B12925">
        <v>20251111</v>
      </c>
      <c r="C12925">
        <v>490114</v>
      </c>
      <c r="D12925" t="s">
        <v>6190</v>
      </c>
      <c r="E12925" t="s">
        <v>1194</v>
      </c>
      <c r="F12925">
        <v>0</v>
      </c>
      <c r="G12925">
        <v>-57965559</v>
      </c>
    </row>
    <row r="12926" spans="1:7">
      <c r="A12926" t="s">
        <v>131</v>
      </c>
      <c r="B12926">
        <v>20251111</v>
      </c>
      <c r="C12926">
        <v>490114</v>
      </c>
      <c r="D12926" t="s">
        <v>6190</v>
      </c>
      <c r="E12926" t="s">
        <v>1181</v>
      </c>
      <c r="F12926">
        <v>118</v>
      </c>
      <c r="G12926">
        <v>8921624</v>
      </c>
    </row>
    <row r="12927" spans="1:7">
      <c r="A12927" t="s">
        <v>131</v>
      </c>
      <c r="B12927">
        <v>20251111</v>
      </c>
      <c r="C12927">
        <v>490114</v>
      </c>
      <c r="D12927" t="s">
        <v>6190</v>
      </c>
      <c r="E12927" t="s">
        <v>1084</v>
      </c>
      <c r="F12927">
        <v>134</v>
      </c>
      <c r="G12927">
        <v>12604403</v>
      </c>
    </row>
    <row r="12928" spans="1:7">
      <c r="A12928" t="s">
        <v>131</v>
      </c>
      <c r="B12928">
        <v>20251111</v>
      </c>
      <c r="C12928">
        <v>490114</v>
      </c>
      <c r="D12928" t="s">
        <v>6190</v>
      </c>
      <c r="E12928" t="s">
        <v>1035</v>
      </c>
      <c r="F12928">
        <v>1391</v>
      </c>
      <c r="G12928">
        <v>11003228</v>
      </c>
    </row>
    <row r="12929" spans="1:7">
      <c r="A12929" t="s">
        <v>131</v>
      </c>
      <c r="B12929">
        <v>20251111</v>
      </c>
      <c r="C12929">
        <v>490114</v>
      </c>
      <c r="D12929" t="s">
        <v>6190</v>
      </c>
      <c r="E12929" t="s">
        <v>1066</v>
      </c>
      <c r="F12929">
        <v>229</v>
      </c>
      <c r="G12929">
        <v>10651578</v>
      </c>
    </row>
    <row r="12930" spans="1:7">
      <c r="A12930" t="s">
        <v>131</v>
      </c>
      <c r="B12930">
        <v>20251111</v>
      </c>
      <c r="C12930">
        <v>490114</v>
      </c>
      <c r="D12930" t="s">
        <v>6190</v>
      </c>
      <c r="E12930" t="s">
        <v>1064</v>
      </c>
      <c r="F12930">
        <v>0</v>
      </c>
      <c r="G12930">
        <v>-771339</v>
      </c>
    </row>
    <row r="12931" spans="1:7">
      <c r="A12931" t="s">
        <v>131</v>
      </c>
      <c r="B12931">
        <v>20251111</v>
      </c>
      <c r="C12931">
        <v>490114</v>
      </c>
      <c r="D12931" t="s">
        <v>6190</v>
      </c>
      <c r="E12931" t="s">
        <v>1092</v>
      </c>
      <c r="F12931">
        <v>0</v>
      </c>
      <c r="G12931">
        <v>-17321994</v>
      </c>
    </row>
    <row r="12932" spans="1:7">
      <c r="A12932" t="s">
        <v>131</v>
      </c>
      <c r="B12932">
        <v>20251111</v>
      </c>
      <c r="C12932">
        <v>490114</v>
      </c>
      <c r="D12932" t="s">
        <v>6190</v>
      </c>
      <c r="E12932" t="s">
        <v>9048</v>
      </c>
      <c r="F12932">
        <v>94</v>
      </c>
      <c r="G12932">
        <v>2192872</v>
      </c>
    </row>
    <row r="12933" spans="1:7">
      <c r="A12933" t="s">
        <v>131</v>
      </c>
      <c r="B12933">
        <v>20251111</v>
      </c>
      <c r="C12933">
        <v>490114</v>
      </c>
      <c r="D12933" t="s">
        <v>6190</v>
      </c>
      <c r="E12933" t="s">
        <v>8342</v>
      </c>
      <c r="F12933">
        <v>229</v>
      </c>
      <c r="G12933">
        <v>49664529</v>
      </c>
    </row>
    <row r="12934" spans="1:7">
      <c r="A12934" t="s">
        <v>131</v>
      </c>
      <c r="B12934">
        <v>20251111</v>
      </c>
      <c r="C12934">
        <v>490114</v>
      </c>
      <c r="D12934" t="s">
        <v>6190</v>
      </c>
      <c r="E12934" t="s">
        <v>1124</v>
      </c>
      <c r="F12934">
        <v>31</v>
      </c>
      <c r="G12934">
        <v>-146192</v>
      </c>
    </row>
    <row r="12935" spans="1:7">
      <c r="A12935" t="s">
        <v>131</v>
      </c>
      <c r="B12935">
        <v>20251111</v>
      </c>
      <c r="C12935">
        <v>490114</v>
      </c>
      <c r="D12935" t="s">
        <v>6190</v>
      </c>
      <c r="E12935" t="s">
        <v>1186</v>
      </c>
      <c r="F12935">
        <v>371</v>
      </c>
      <c r="G12935">
        <v>24368478</v>
      </c>
    </row>
    <row r="12936" spans="1:7">
      <c r="A12936" t="s">
        <v>131</v>
      </c>
      <c r="B12936">
        <v>20251111</v>
      </c>
      <c r="C12936">
        <v>490114</v>
      </c>
      <c r="D12936" t="s">
        <v>6190</v>
      </c>
      <c r="E12936" t="s">
        <v>1582</v>
      </c>
      <c r="F12936">
        <v>371</v>
      </c>
      <c r="G12936">
        <v>-399399</v>
      </c>
    </row>
    <row r="12937" spans="1:7">
      <c r="A12937" t="s">
        <v>131</v>
      </c>
      <c r="B12937">
        <v>20251111</v>
      </c>
      <c r="C12937">
        <v>490114</v>
      </c>
      <c r="D12937" t="s">
        <v>6190</v>
      </c>
      <c r="E12937" t="s">
        <v>8333</v>
      </c>
      <c r="F12937">
        <v>0</v>
      </c>
      <c r="G12937">
        <v>-2446</v>
      </c>
    </row>
    <row r="12938" spans="1:7">
      <c r="A12938" t="s">
        <v>131</v>
      </c>
      <c r="B12938">
        <v>20251111</v>
      </c>
      <c r="C12938">
        <v>490114</v>
      </c>
      <c r="D12938" t="s">
        <v>6190</v>
      </c>
      <c r="E12938" t="s">
        <v>1583</v>
      </c>
      <c r="F12938">
        <v>7</v>
      </c>
      <c r="G12938">
        <v>-253636</v>
      </c>
    </row>
    <row r="12939" spans="1:7">
      <c r="A12939" t="s">
        <v>131</v>
      </c>
      <c r="B12939">
        <v>20251111</v>
      </c>
      <c r="C12939">
        <v>490114</v>
      </c>
      <c r="D12939" t="s">
        <v>6190</v>
      </c>
      <c r="E12939" t="s">
        <v>1207</v>
      </c>
      <c r="F12939">
        <v>0</v>
      </c>
      <c r="G12939">
        <v>-11339</v>
      </c>
    </row>
    <row r="12940" spans="1:7">
      <c r="A12940" t="s">
        <v>131</v>
      </c>
      <c r="B12940">
        <v>20251111</v>
      </c>
      <c r="C12940">
        <v>490114</v>
      </c>
      <c r="D12940" t="s">
        <v>6190</v>
      </c>
      <c r="E12940" t="s">
        <v>8358</v>
      </c>
      <c r="F12940">
        <v>0</v>
      </c>
      <c r="G12940">
        <v>-17693191</v>
      </c>
    </row>
    <row r="12941" spans="1:7">
      <c r="A12941" t="s">
        <v>131</v>
      </c>
      <c r="B12941">
        <v>20251112</v>
      </c>
      <c r="C12941">
        <v>490114</v>
      </c>
      <c r="D12941" t="s">
        <v>6190</v>
      </c>
      <c r="E12941" t="s">
        <v>1184</v>
      </c>
      <c r="F12941">
        <v>0</v>
      </c>
      <c r="G12941">
        <v>-339153</v>
      </c>
    </row>
    <row r="12942" spans="1:7">
      <c r="A12942" t="s">
        <v>131</v>
      </c>
      <c r="B12942">
        <v>20251112</v>
      </c>
      <c r="C12942">
        <v>490114</v>
      </c>
      <c r="D12942" t="s">
        <v>6190</v>
      </c>
      <c r="E12942" t="s">
        <v>1581</v>
      </c>
      <c r="F12942">
        <v>177</v>
      </c>
      <c r="G12942">
        <v>-22062041</v>
      </c>
    </row>
    <row r="12943" spans="1:7">
      <c r="A12943" t="s">
        <v>131</v>
      </c>
      <c r="B12943">
        <v>20251112</v>
      </c>
      <c r="C12943">
        <v>490114</v>
      </c>
      <c r="D12943" t="s">
        <v>6190</v>
      </c>
      <c r="E12943" t="s">
        <v>1085</v>
      </c>
      <c r="F12943">
        <v>0</v>
      </c>
      <c r="G12943">
        <v>-2341373</v>
      </c>
    </row>
    <row r="12944" spans="1:7">
      <c r="A12944" t="s">
        <v>131</v>
      </c>
      <c r="B12944">
        <v>20251112</v>
      </c>
      <c r="C12944">
        <v>490114</v>
      </c>
      <c r="D12944" t="s">
        <v>6190</v>
      </c>
      <c r="E12944" t="s">
        <v>1194</v>
      </c>
      <c r="F12944">
        <v>0</v>
      </c>
      <c r="G12944">
        <v>-57965559</v>
      </c>
    </row>
    <row r="12945" spans="1:7">
      <c r="A12945" t="s">
        <v>131</v>
      </c>
      <c r="B12945">
        <v>20251112</v>
      </c>
      <c r="C12945">
        <v>490114</v>
      </c>
      <c r="D12945" t="s">
        <v>6190</v>
      </c>
      <c r="E12945" t="s">
        <v>1181</v>
      </c>
      <c r="F12945">
        <v>121</v>
      </c>
      <c r="G12945">
        <v>8921745</v>
      </c>
    </row>
    <row r="12946" spans="1:7">
      <c r="A12946" t="s">
        <v>131</v>
      </c>
      <c r="B12946">
        <v>20251112</v>
      </c>
      <c r="C12946">
        <v>490114</v>
      </c>
      <c r="D12946" t="s">
        <v>6190</v>
      </c>
      <c r="E12946" t="s">
        <v>1084</v>
      </c>
      <c r="F12946">
        <v>137</v>
      </c>
      <c r="G12946">
        <v>12604540</v>
      </c>
    </row>
    <row r="12947" spans="1:7">
      <c r="A12947" t="s">
        <v>131</v>
      </c>
      <c r="B12947">
        <v>20251112</v>
      </c>
      <c r="C12947">
        <v>490114</v>
      </c>
      <c r="D12947" t="s">
        <v>6190</v>
      </c>
      <c r="E12947" t="s">
        <v>1035</v>
      </c>
      <c r="F12947">
        <v>1415</v>
      </c>
      <c r="G12947">
        <v>11004643</v>
      </c>
    </row>
    <row r="12948" spans="1:7">
      <c r="A12948" t="s">
        <v>131</v>
      </c>
      <c r="B12948">
        <v>20251112</v>
      </c>
      <c r="C12948">
        <v>490114</v>
      </c>
      <c r="D12948" t="s">
        <v>6190</v>
      </c>
      <c r="E12948" t="s">
        <v>1066</v>
      </c>
      <c r="F12948">
        <v>234</v>
      </c>
      <c r="G12948">
        <v>10651812</v>
      </c>
    </row>
    <row r="12949" spans="1:7">
      <c r="A12949" t="s">
        <v>131</v>
      </c>
      <c r="B12949">
        <v>20251112</v>
      </c>
      <c r="C12949">
        <v>490114</v>
      </c>
      <c r="D12949" t="s">
        <v>6190</v>
      </c>
      <c r="E12949" t="s">
        <v>1064</v>
      </c>
      <c r="F12949">
        <v>0</v>
      </c>
      <c r="G12949">
        <v>-771339</v>
      </c>
    </row>
    <row r="12950" spans="1:7">
      <c r="A12950" t="s">
        <v>131</v>
      </c>
      <c r="B12950">
        <v>20251112</v>
      </c>
      <c r="C12950">
        <v>490114</v>
      </c>
      <c r="D12950" t="s">
        <v>6190</v>
      </c>
      <c r="E12950" t="s">
        <v>1092</v>
      </c>
      <c r="F12950">
        <v>0</v>
      </c>
      <c r="G12950">
        <v>-17321994</v>
      </c>
    </row>
    <row r="12951" spans="1:7">
      <c r="A12951" t="s">
        <v>131</v>
      </c>
      <c r="B12951">
        <v>20251112</v>
      </c>
      <c r="C12951">
        <v>490114</v>
      </c>
      <c r="D12951" t="s">
        <v>6190</v>
      </c>
      <c r="E12951" t="s">
        <v>9048</v>
      </c>
      <c r="F12951">
        <v>96</v>
      </c>
      <c r="G12951">
        <v>2192968</v>
      </c>
    </row>
    <row r="12952" spans="1:7">
      <c r="A12952" t="s">
        <v>131</v>
      </c>
      <c r="B12952">
        <v>20251112</v>
      </c>
      <c r="C12952">
        <v>490114</v>
      </c>
      <c r="D12952" t="s">
        <v>6190</v>
      </c>
      <c r="E12952" t="s">
        <v>8342</v>
      </c>
      <c r="F12952">
        <v>234</v>
      </c>
      <c r="G12952">
        <v>49664763</v>
      </c>
    </row>
    <row r="12953" spans="1:7">
      <c r="A12953" t="s">
        <v>131</v>
      </c>
      <c r="B12953">
        <v>20251112</v>
      </c>
      <c r="C12953">
        <v>490114</v>
      </c>
      <c r="D12953" t="s">
        <v>6190</v>
      </c>
      <c r="E12953" t="s">
        <v>1124</v>
      </c>
      <c r="F12953">
        <v>32</v>
      </c>
      <c r="G12953">
        <v>-146160</v>
      </c>
    </row>
    <row r="12954" spans="1:7">
      <c r="A12954" t="s">
        <v>131</v>
      </c>
      <c r="B12954">
        <v>20251112</v>
      </c>
      <c r="C12954">
        <v>490114</v>
      </c>
      <c r="D12954" t="s">
        <v>6190</v>
      </c>
      <c r="E12954" t="s">
        <v>1186</v>
      </c>
      <c r="F12954">
        <v>379</v>
      </c>
      <c r="G12954">
        <v>24368857</v>
      </c>
    </row>
    <row r="12955" spans="1:7">
      <c r="A12955" t="s">
        <v>131</v>
      </c>
      <c r="B12955">
        <v>20251112</v>
      </c>
      <c r="C12955">
        <v>490114</v>
      </c>
      <c r="D12955" t="s">
        <v>6190</v>
      </c>
      <c r="E12955" t="s">
        <v>1582</v>
      </c>
      <c r="F12955">
        <v>379</v>
      </c>
      <c r="G12955">
        <v>-399020</v>
      </c>
    </row>
    <row r="12956" spans="1:7">
      <c r="A12956" t="s">
        <v>131</v>
      </c>
      <c r="B12956">
        <v>20251112</v>
      </c>
      <c r="C12956">
        <v>490114</v>
      </c>
      <c r="D12956" t="s">
        <v>6190</v>
      </c>
      <c r="E12956" t="s">
        <v>8333</v>
      </c>
      <c r="F12956">
        <v>0</v>
      </c>
      <c r="G12956">
        <v>-2446</v>
      </c>
    </row>
    <row r="12957" spans="1:7">
      <c r="A12957" t="s">
        <v>131</v>
      </c>
      <c r="B12957">
        <v>20251112</v>
      </c>
      <c r="C12957">
        <v>490114</v>
      </c>
      <c r="D12957" t="s">
        <v>6190</v>
      </c>
      <c r="E12957" t="s">
        <v>1583</v>
      </c>
      <c r="F12957">
        <v>8</v>
      </c>
      <c r="G12957">
        <v>-253628</v>
      </c>
    </row>
    <row r="12958" spans="1:7">
      <c r="A12958" t="s">
        <v>131</v>
      </c>
      <c r="B12958">
        <v>20251112</v>
      </c>
      <c r="C12958">
        <v>490114</v>
      </c>
      <c r="D12958" t="s">
        <v>6190</v>
      </c>
      <c r="E12958" t="s">
        <v>1207</v>
      </c>
      <c r="F12958">
        <v>0</v>
      </c>
      <c r="G12958">
        <v>-11339</v>
      </c>
    </row>
    <row r="12959" spans="1:7">
      <c r="A12959" t="s">
        <v>131</v>
      </c>
      <c r="B12959">
        <v>20251112</v>
      </c>
      <c r="C12959">
        <v>490114</v>
      </c>
      <c r="D12959" t="s">
        <v>6190</v>
      </c>
      <c r="E12959" t="s">
        <v>8358</v>
      </c>
      <c r="F12959">
        <v>0</v>
      </c>
      <c r="G12959">
        <v>-17693191</v>
      </c>
    </row>
    <row r="12960" spans="1:7">
      <c r="A12960" t="s">
        <v>131</v>
      </c>
      <c r="B12960">
        <v>20251113</v>
      </c>
      <c r="C12960">
        <v>490114</v>
      </c>
      <c r="D12960" t="s">
        <v>6190</v>
      </c>
      <c r="E12960" t="s">
        <v>1184</v>
      </c>
      <c r="F12960">
        <v>0</v>
      </c>
      <c r="G12960">
        <v>-339153</v>
      </c>
    </row>
    <row r="12961" spans="1:7">
      <c r="A12961" t="s">
        <v>131</v>
      </c>
      <c r="B12961">
        <v>20251113</v>
      </c>
      <c r="C12961">
        <v>490114</v>
      </c>
      <c r="D12961" t="s">
        <v>6190</v>
      </c>
      <c r="E12961" t="s">
        <v>1581</v>
      </c>
      <c r="F12961">
        <v>179</v>
      </c>
      <c r="G12961">
        <v>-22061862</v>
      </c>
    </row>
    <row r="12962" spans="1:7">
      <c r="A12962" t="s">
        <v>131</v>
      </c>
      <c r="B12962">
        <v>20251113</v>
      </c>
      <c r="C12962">
        <v>490114</v>
      </c>
      <c r="D12962" t="s">
        <v>6190</v>
      </c>
      <c r="E12962" t="s">
        <v>1085</v>
      </c>
      <c r="F12962">
        <v>0</v>
      </c>
      <c r="G12962">
        <v>-2341373</v>
      </c>
    </row>
    <row r="12963" spans="1:7">
      <c r="A12963" t="s">
        <v>131</v>
      </c>
      <c r="B12963">
        <v>20251113</v>
      </c>
      <c r="C12963">
        <v>490114</v>
      </c>
      <c r="D12963" t="s">
        <v>6190</v>
      </c>
      <c r="E12963" t="s">
        <v>1194</v>
      </c>
      <c r="F12963">
        <v>0</v>
      </c>
      <c r="G12963">
        <v>-57965559</v>
      </c>
    </row>
    <row r="12964" spans="1:7">
      <c r="A12964" t="s">
        <v>131</v>
      </c>
      <c r="B12964">
        <v>20251113</v>
      </c>
      <c r="C12964">
        <v>490114</v>
      </c>
      <c r="D12964" t="s">
        <v>6190</v>
      </c>
      <c r="E12964" t="s">
        <v>1181</v>
      </c>
      <c r="F12964">
        <v>122</v>
      </c>
      <c r="G12964">
        <v>8921867</v>
      </c>
    </row>
    <row r="12965" spans="1:7">
      <c r="A12965" t="s">
        <v>131</v>
      </c>
      <c r="B12965">
        <v>20251113</v>
      </c>
      <c r="C12965">
        <v>490114</v>
      </c>
      <c r="D12965" t="s">
        <v>6190</v>
      </c>
      <c r="E12965" t="s">
        <v>1084</v>
      </c>
      <c r="F12965">
        <v>138</v>
      </c>
      <c r="G12965">
        <v>12604678</v>
      </c>
    </row>
    <row r="12966" spans="1:7">
      <c r="A12966" t="s">
        <v>131</v>
      </c>
      <c r="B12966">
        <v>20251113</v>
      </c>
      <c r="C12966">
        <v>490114</v>
      </c>
      <c r="D12966" t="s">
        <v>6190</v>
      </c>
      <c r="E12966" t="s">
        <v>1035</v>
      </c>
      <c r="F12966">
        <v>1429</v>
      </c>
      <c r="G12966">
        <v>11006072</v>
      </c>
    </row>
    <row r="12967" spans="1:7">
      <c r="A12967" t="s">
        <v>131</v>
      </c>
      <c r="B12967">
        <v>20251113</v>
      </c>
      <c r="C12967">
        <v>490114</v>
      </c>
      <c r="D12967" t="s">
        <v>6190</v>
      </c>
      <c r="E12967" t="s">
        <v>1066</v>
      </c>
      <c r="F12967">
        <v>236</v>
      </c>
      <c r="G12967">
        <v>10652048</v>
      </c>
    </row>
    <row r="12968" spans="1:7">
      <c r="A12968" t="s">
        <v>131</v>
      </c>
      <c r="B12968">
        <v>20251113</v>
      </c>
      <c r="C12968">
        <v>490114</v>
      </c>
      <c r="D12968" t="s">
        <v>6190</v>
      </c>
      <c r="E12968" t="s">
        <v>1064</v>
      </c>
      <c r="F12968">
        <v>0</v>
      </c>
      <c r="G12968">
        <v>-771339</v>
      </c>
    </row>
    <row r="12969" spans="1:7">
      <c r="A12969" t="s">
        <v>131</v>
      </c>
      <c r="B12969">
        <v>20251113</v>
      </c>
      <c r="C12969">
        <v>490114</v>
      </c>
      <c r="D12969" t="s">
        <v>6190</v>
      </c>
      <c r="E12969" t="s">
        <v>1092</v>
      </c>
      <c r="F12969">
        <v>0</v>
      </c>
      <c r="G12969">
        <v>-17321994</v>
      </c>
    </row>
    <row r="12970" spans="1:7">
      <c r="A12970" t="s">
        <v>131</v>
      </c>
      <c r="B12970">
        <v>20251113</v>
      </c>
      <c r="C12970">
        <v>490114</v>
      </c>
      <c r="D12970" t="s">
        <v>6190</v>
      </c>
      <c r="E12970" t="s">
        <v>9048</v>
      </c>
      <c r="F12970">
        <v>97</v>
      </c>
      <c r="G12970">
        <v>2193065</v>
      </c>
    </row>
    <row r="12971" spans="1:7">
      <c r="A12971" t="s">
        <v>131</v>
      </c>
      <c r="B12971">
        <v>20251113</v>
      </c>
      <c r="C12971">
        <v>490114</v>
      </c>
      <c r="D12971" t="s">
        <v>6190</v>
      </c>
      <c r="E12971" t="s">
        <v>8342</v>
      </c>
      <c r="F12971">
        <v>236</v>
      </c>
      <c r="G12971">
        <v>49664999</v>
      </c>
    </row>
    <row r="12972" spans="1:7">
      <c r="A12972" t="s">
        <v>131</v>
      </c>
      <c r="B12972">
        <v>20251113</v>
      </c>
      <c r="C12972">
        <v>490114</v>
      </c>
      <c r="D12972" t="s">
        <v>6190</v>
      </c>
      <c r="E12972" t="s">
        <v>1124</v>
      </c>
      <c r="F12972">
        <v>32</v>
      </c>
      <c r="G12972">
        <v>-146128</v>
      </c>
    </row>
    <row r="12973" spans="1:7">
      <c r="A12973" t="s">
        <v>131</v>
      </c>
      <c r="B12973">
        <v>20251113</v>
      </c>
      <c r="C12973">
        <v>490114</v>
      </c>
      <c r="D12973" t="s">
        <v>6190</v>
      </c>
      <c r="E12973" t="s">
        <v>1186</v>
      </c>
      <c r="F12973">
        <v>382</v>
      </c>
      <c r="G12973">
        <v>24369239</v>
      </c>
    </row>
    <row r="12974" spans="1:7">
      <c r="A12974" t="s">
        <v>131</v>
      </c>
      <c r="B12974">
        <v>20251113</v>
      </c>
      <c r="C12974">
        <v>490114</v>
      </c>
      <c r="D12974" t="s">
        <v>6190</v>
      </c>
      <c r="E12974" t="s">
        <v>1582</v>
      </c>
      <c r="F12974">
        <v>382</v>
      </c>
      <c r="G12974">
        <v>-398638</v>
      </c>
    </row>
    <row r="12975" spans="1:7">
      <c r="A12975" t="s">
        <v>131</v>
      </c>
      <c r="B12975">
        <v>20251113</v>
      </c>
      <c r="C12975">
        <v>490114</v>
      </c>
      <c r="D12975" t="s">
        <v>6190</v>
      </c>
      <c r="E12975" t="s">
        <v>8333</v>
      </c>
      <c r="F12975">
        <v>0</v>
      </c>
      <c r="G12975">
        <v>-2446</v>
      </c>
    </row>
    <row r="12976" spans="1:7">
      <c r="A12976" t="s">
        <v>131</v>
      </c>
      <c r="B12976">
        <v>20251113</v>
      </c>
      <c r="C12976">
        <v>490114</v>
      </c>
      <c r="D12976" t="s">
        <v>6190</v>
      </c>
      <c r="E12976" t="s">
        <v>1583</v>
      </c>
      <c r="F12976">
        <v>8</v>
      </c>
      <c r="G12976">
        <v>-253620</v>
      </c>
    </row>
    <row r="12977" spans="1:7">
      <c r="A12977" t="s">
        <v>131</v>
      </c>
      <c r="B12977">
        <v>20251113</v>
      </c>
      <c r="C12977">
        <v>490114</v>
      </c>
      <c r="D12977" t="s">
        <v>6190</v>
      </c>
      <c r="E12977" t="s">
        <v>1207</v>
      </c>
      <c r="F12977">
        <v>0</v>
      </c>
      <c r="G12977">
        <v>-11339</v>
      </c>
    </row>
    <row r="12978" spans="1:7">
      <c r="A12978" t="s">
        <v>131</v>
      </c>
      <c r="B12978">
        <v>20251113</v>
      </c>
      <c r="C12978">
        <v>490114</v>
      </c>
      <c r="D12978" t="s">
        <v>6190</v>
      </c>
      <c r="E12978" t="s">
        <v>8358</v>
      </c>
      <c r="F12978">
        <v>0</v>
      </c>
      <c r="G12978">
        <v>-17693191</v>
      </c>
    </row>
    <row r="12979" spans="1:7">
      <c r="A12979" t="s">
        <v>131</v>
      </c>
      <c r="B12979">
        <v>20251114</v>
      </c>
      <c r="C12979">
        <v>490114</v>
      </c>
      <c r="D12979" t="s">
        <v>6190</v>
      </c>
      <c r="E12979" t="s">
        <v>1184</v>
      </c>
      <c r="F12979">
        <v>0</v>
      </c>
      <c r="G12979">
        <v>-339153</v>
      </c>
    </row>
    <row r="12980" spans="1:7">
      <c r="A12980" t="s">
        <v>131</v>
      </c>
      <c r="B12980">
        <v>20251114</v>
      </c>
      <c r="C12980">
        <v>490114</v>
      </c>
      <c r="D12980" t="s">
        <v>6190</v>
      </c>
      <c r="E12980" t="s">
        <v>1581</v>
      </c>
      <c r="F12980">
        <v>162</v>
      </c>
      <c r="G12980">
        <v>-22061700</v>
      </c>
    </row>
    <row r="12981" spans="1:7">
      <c r="A12981" t="s">
        <v>131</v>
      </c>
      <c r="B12981">
        <v>20251114</v>
      </c>
      <c r="C12981">
        <v>490114</v>
      </c>
      <c r="D12981" t="s">
        <v>6190</v>
      </c>
      <c r="E12981" t="s">
        <v>1085</v>
      </c>
      <c r="F12981">
        <v>0</v>
      </c>
      <c r="G12981">
        <v>-2341373</v>
      </c>
    </row>
    <row r="12982" spans="1:7">
      <c r="A12982" t="s">
        <v>131</v>
      </c>
      <c r="B12982">
        <v>20251114</v>
      </c>
      <c r="C12982">
        <v>490114</v>
      </c>
      <c r="D12982" t="s">
        <v>6190</v>
      </c>
      <c r="E12982" t="s">
        <v>1194</v>
      </c>
      <c r="F12982">
        <v>0</v>
      </c>
      <c r="G12982">
        <v>-57965559</v>
      </c>
    </row>
    <row r="12983" spans="1:7">
      <c r="A12983" t="s">
        <v>131</v>
      </c>
      <c r="B12983">
        <v>20251114</v>
      </c>
      <c r="C12983">
        <v>490114</v>
      </c>
      <c r="D12983" t="s">
        <v>6190</v>
      </c>
      <c r="E12983" t="s">
        <v>1181</v>
      </c>
      <c r="F12983">
        <v>111</v>
      </c>
      <c r="G12983">
        <v>8921978</v>
      </c>
    </row>
    <row r="12984" spans="1:7">
      <c r="A12984" t="s">
        <v>131</v>
      </c>
      <c r="B12984">
        <v>20251114</v>
      </c>
      <c r="C12984">
        <v>490114</v>
      </c>
      <c r="D12984" t="s">
        <v>6190</v>
      </c>
      <c r="E12984" t="s">
        <v>1084</v>
      </c>
      <c r="F12984">
        <v>125</v>
      </c>
      <c r="G12984">
        <v>12604803</v>
      </c>
    </row>
    <row r="12985" spans="1:7">
      <c r="A12985" t="s">
        <v>131</v>
      </c>
      <c r="B12985">
        <v>20251114</v>
      </c>
      <c r="C12985">
        <v>490114</v>
      </c>
      <c r="D12985" t="s">
        <v>6190</v>
      </c>
      <c r="E12985" t="s">
        <v>1035</v>
      </c>
      <c r="F12985">
        <v>1301</v>
      </c>
      <c r="G12985">
        <v>11007373</v>
      </c>
    </row>
    <row r="12986" spans="1:7">
      <c r="A12986" t="s">
        <v>131</v>
      </c>
      <c r="B12986">
        <v>20251114</v>
      </c>
      <c r="C12986">
        <v>490114</v>
      </c>
      <c r="D12986" t="s">
        <v>6190</v>
      </c>
      <c r="E12986" t="s">
        <v>1066</v>
      </c>
      <c r="F12986">
        <v>214</v>
      </c>
      <c r="G12986">
        <v>10652262</v>
      </c>
    </row>
    <row r="12987" spans="1:7">
      <c r="A12987" t="s">
        <v>131</v>
      </c>
      <c r="B12987">
        <v>20251114</v>
      </c>
      <c r="C12987">
        <v>490114</v>
      </c>
      <c r="D12987" t="s">
        <v>6190</v>
      </c>
      <c r="E12987" t="s">
        <v>1064</v>
      </c>
      <c r="F12987">
        <v>0</v>
      </c>
      <c r="G12987">
        <v>-771339</v>
      </c>
    </row>
    <row r="12988" spans="1:7">
      <c r="A12988" t="s">
        <v>131</v>
      </c>
      <c r="B12988">
        <v>20251114</v>
      </c>
      <c r="C12988">
        <v>490114</v>
      </c>
      <c r="D12988" t="s">
        <v>6190</v>
      </c>
      <c r="E12988" t="s">
        <v>1092</v>
      </c>
      <c r="F12988">
        <v>0</v>
      </c>
      <c r="G12988">
        <v>-17321994</v>
      </c>
    </row>
    <row r="12989" spans="1:7">
      <c r="A12989" t="s">
        <v>131</v>
      </c>
      <c r="B12989">
        <v>20251114</v>
      </c>
      <c r="C12989">
        <v>490114</v>
      </c>
      <c r="D12989" t="s">
        <v>6190</v>
      </c>
      <c r="E12989" t="s">
        <v>9048</v>
      </c>
      <c r="F12989">
        <v>88</v>
      </c>
      <c r="G12989">
        <v>2193153</v>
      </c>
    </row>
    <row r="12990" spans="1:7">
      <c r="A12990" t="s">
        <v>131</v>
      </c>
      <c r="B12990">
        <v>20251114</v>
      </c>
      <c r="C12990">
        <v>490114</v>
      </c>
      <c r="D12990" t="s">
        <v>6190</v>
      </c>
      <c r="E12990" t="s">
        <v>8342</v>
      </c>
      <c r="F12990">
        <v>214</v>
      </c>
      <c r="G12990">
        <v>49665213</v>
      </c>
    </row>
    <row r="12991" spans="1:7">
      <c r="A12991" t="s">
        <v>131</v>
      </c>
      <c r="B12991">
        <v>20251114</v>
      </c>
      <c r="C12991">
        <v>490114</v>
      </c>
      <c r="D12991" t="s">
        <v>6190</v>
      </c>
      <c r="E12991" t="s">
        <v>1124</v>
      </c>
      <c r="F12991">
        <v>29</v>
      </c>
      <c r="G12991">
        <v>-146099</v>
      </c>
    </row>
    <row r="12992" spans="1:7">
      <c r="A12992" t="s">
        <v>131</v>
      </c>
      <c r="B12992">
        <v>20251114</v>
      </c>
      <c r="C12992">
        <v>490114</v>
      </c>
      <c r="D12992" t="s">
        <v>6190</v>
      </c>
      <c r="E12992" t="s">
        <v>1186</v>
      </c>
      <c r="F12992">
        <v>348</v>
      </c>
      <c r="G12992">
        <v>24369587</v>
      </c>
    </row>
    <row r="12993" spans="1:7">
      <c r="A12993" t="s">
        <v>131</v>
      </c>
      <c r="B12993">
        <v>20251114</v>
      </c>
      <c r="C12993">
        <v>490114</v>
      </c>
      <c r="D12993" t="s">
        <v>6190</v>
      </c>
      <c r="E12993" t="s">
        <v>1582</v>
      </c>
      <c r="F12993">
        <v>348</v>
      </c>
      <c r="G12993">
        <v>-398290</v>
      </c>
    </row>
    <row r="12994" spans="1:7">
      <c r="A12994" t="s">
        <v>131</v>
      </c>
      <c r="B12994">
        <v>20251114</v>
      </c>
      <c r="C12994">
        <v>490114</v>
      </c>
      <c r="D12994" t="s">
        <v>6190</v>
      </c>
      <c r="E12994" t="s">
        <v>8333</v>
      </c>
      <c r="F12994">
        <v>0</v>
      </c>
      <c r="G12994">
        <v>-2446</v>
      </c>
    </row>
    <row r="12995" spans="1:7">
      <c r="A12995" t="s">
        <v>131</v>
      </c>
      <c r="B12995">
        <v>20251114</v>
      </c>
      <c r="C12995">
        <v>490114</v>
      </c>
      <c r="D12995" t="s">
        <v>6190</v>
      </c>
      <c r="E12995" t="s">
        <v>1583</v>
      </c>
      <c r="F12995">
        <v>7</v>
      </c>
      <c r="G12995">
        <v>-253613</v>
      </c>
    </row>
    <row r="12996" spans="1:7">
      <c r="A12996" t="s">
        <v>131</v>
      </c>
      <c r="B12996">
        <v>20251114</v>
      </c>
      <c r="C12996">
        <v>490114</v>
      </c>
      <c r="D12996" t="s">
        <v>6190</v>
      </c>
      <c r="E12996" t="s">
        <v>1207</v>
      </c>
      <c r="F12996">
        <v>0</v>
      </c>
      <c r="G12996">
        <v>-11339</v>
      </c>
    </row>
    <row r="12997" spans="1:7">
      <c r="A12997" t="s">
        <v>131</v>
      </c>
      <c r="B12997">
        <v>20251114</v>
      </c>
      <c r="C12997">
        <v>490114</v>
      </c>
      <c r="D12997" t="s">
        <v>6190</v>
      </c>
      <c r="E12997" t="s">
        <v>8358</v>
      </c>
      <c r="F12997">
        <v>0</v>
      </c>
      <c r="G12997">
        <v>-17693191</v>
      </c>
    </row>
    <row r="12998" spans="1:7">
      <c r="A12998" t="s">
        <v>131</v>
      </c>
      <c r="B12998">
        <v>20251115</v>
      </c>
      <c r="C12998">
        <v>490114</v>
      </c>
      <c r="D12998" t="s">
        <v>6190</v>
      </c>
      <c r="E12998" t="s">
        <v>1184</v>
      </c>
      <c r="F12998">
        <v>0</v>
      </c>
      <c r="G12998">
        <v>-339153</v>
      </c>
    </row>
    <row r="12999" spans="1:7">
      <c r="A12999" t="s">
        <v>131</v>
      </c>
      <c r="B12999">
        <v>20251115</v>
      </c>
      <c r="C12999">
        <v>490114</v>
      </c>
      <c r="D12999" t="s">
        <v>6190</v>
      </c>
      <c r="E12999" t="s">
        <v>1581</v>
      </c>
      <c r="F12999">
        <v>162</v>
      </c>
      <c r="G12999">
        <v>-22061538</v>
      </c>
    </row>
    <row r="13000" spans="1:7">
      <c r="A13000" t="s">
        <v>131</v>
      </c>
      <c r="B13000">
        <v>20251115</v>
      </c>
      <c r="C13000">
        <v>490114</v>
      </c>
      <c r="D13000" t="s">
        <v>6190</v>
      </c>
      <c r="E13000" t="s">
        <v>1085</v>
      </c>
      <c r="F13000">
        <v>0</v>
      </c>
      <c r="G13000">
        <v>-2341373</v>
      </c>
    </row>
    <row r="13001" spans="1:7">
      <c r="A13001" t="s">
        <v>131</v>
      </c>
      <c r="B13001">
        <v>20251115</v>
      </c>
      <c r="C13001">
        <v>490114</v>
      </c>
      <c r="D13001" t="s">
        <v>6190</v>
      </c>
      <c r="E13001" t="s">
        <v>1194</v>
      </c>
      <c r="F13001">
        <v>0</v>
      </c>
      <c r="G13001">
        <v>-57965559</v>
      </c>
    </row>
    <row r="13002" spans="1:7">
      <c r="A13002" t="s">
        <v>131</v>
      </c>
      <c r="B13002">
        <v>20251115</v>
      </c>
      <c r="C13002">
        <v>490114</v>
      </c>
      <c r="D13002" t="s">
        <v>6190</v>
      </c>
      <c r="E13002" t="s">
        <v>1181</v>
      </c>
      <c r="F13002">
        <v>111</v>
      </c>
      <c r="G13002">
        <v>8922089</v>
      </c>
    </row>
    <row r="13003" spans="1:7">
      <c r="A13003" t="s">
        <v>131</v>
      </c>
      <c r="B13003">
        <v>20251115</v>
      </c>
      <c r="C13003">
        <v>490114</v>
      </c>
      <c r="D13003" t="s">
        <v>6190</v>
      </c>
      <c r="E13003" t="s">
        <v>1084</v>
      </c>
      <c r="F13003">
        <v>125</v>
      </c>
      <c r="G13003">
        <v>12604928</v>
      </c>
    </row>
    <row r="13004" spans="1:7">
      <c r="A13004" t="s">
        <v>131</v>
      </c>
      <c r="B13004">
        <v>20251115</v>
      </c>
      <c r="C13004">
        <v>490114</v>
      </c>
      <c r="D13004" t="s">
        <v>6190</v>
      </c>
      <c r="E13004" t="s">
        <v>1035</v>
      </c>
      <c r="F13004">
        <v>1301</v>
      </c>
      <c r="G13004">
        <v>11008674</v>
      </c>
    </row>
    <row r="13005" spans="1:7">
      <c r="A13005" t="s">
        <v>131</v>
      </c>
      <c r="B13005">
        <v>20251115</v>
      </c>
      <c r="C13005">
        <v>490114</v>
      </c>
      <c r="D13005" t="s">
        <v>6190</v>
      </c>
      <c r="E13005" t="s">
        <v>1066</v>
      </c>
      <c r="F13005">
        <v>214</v>
      </c>
      <c r="G13005">
        <v>10652476</v>
      </c>
    </row>
    <row r="13006" spans="1:7">
      <c r="A13006" t="s">
        <v>131</v>
      </c>
      <c r="B13006">
        <v>20251115</v>
      </c>
      <c r="C13006">
        <v>490114</v>
      </c>
      <c r="D13006" t="s">
        <v>6190</v>
      </c>
      <c r="E13006" t="s">
        <v>1064</v>
      </c>
      <c r="F13006">
        <v>0</v>
      </c>
      <c r="G13006">
        <v>-771339</v>
      </c>
    </row>
    <row r="13007" spans="1:7">
      <c r="A13007" t="s">
        <v>131</v>
      </c>
      <c r="B13007">
        <v>20251115</v>
      </c>
      <c r="C13007">
        <v>490114</v>
      </c>
      <c r="D13007" t="s">
        <v>6190</v>
      </c>
      <c r="E13007" t="s">
        <v>1092</v>
      </c>
      <c r="F13007">
        <v>0</v>
      </c>
      <c r="G13007">
        <v>-17321994</v>
      </c>
    </row>
    <row r="13008" spans="1:7">
      <c r="A13008" t="s">
        <v>131</v>
      </c>
      <c r="B13008">
        <v>20251115</v>
      </c>
      <c r="C13008">
        <v>490114</v>
      </c>
      <c r="D13008" t="s">
        <v>6190</v>
      </c>
      <c r="E13008" t="s">
        <v>9048</v>
      </c>
      <c r="F13008">
        <v>88</v>
      </c>
      <c r="G13008">
        <v>2193241</v>
      </c>
    </row>
    <row r="13009" spans="1:7">
      <c r="A13009" t="s">
        <v>131</v>
      </c>
      <c r="B13009">
        <v>20251115</v>
      </c>
      <c r="C13009">
        <v>490114</v>
      </c>
      <c r="D13009" t="s">
        <v>6190</v>
      </c>
      <c r="E13009" t="s">
        <v>8342</v>
      </c>
      <c r="F13009">
        <v>214</v>
      </c>
      <c r="G13009">
        <v>49665427</v>
      </c>
    </row>
    <row r="13010" spans="1:7">
      <c r="A13010" t="s">
        <v>131</v>
      </c>
      <c r="B13010">
        <v>20251115</v>
      </c>
      <c r="C13010">
        <v>490114</v>
      </c>
      <c r="D13010" t="s">
        <v>6190</v>
      </c>
      <c r="E13010" t="s">
        <v>1124</v>
      </c>
      <c r="F13010">
        <v>29</v>
      </c>
      <c r="G13010">
        <v>-146070</v>
      </c>
    </row>
    <row r="13011" spans="1:7">
      <c r="A13011" t="s">
        <v>131</v>
      </c>
      <c r="B13011">
        <v>20251115</v>
      </c>
      <c r="C13011">
        <v>490114</v>
      </c>
      <c r="D13011" t="s">
        <v>6190</v>
      </c>
      <c r="E13011" t="s">
        <v>1186</v>
      </c>
      <c r="F13011">
        <v>348</v>
      </c>
      <c r="G13011">
        <v>24369935</v>
      </c>
    </row>
    <row r="13012" spans="1:7">
      <c r="A13012" t="s">
        <v>131</v>
      </c>
      <c r="B13012">
        <v>20251115</v>
      </c>
      <c r="C13012">
        <v>490114</v>
      </c>
      <c r="D13012" t="s">
        <v>6190</v>
      </c>
      <c r="E13012" t="s">
        <v>1582</v>
      </c>
      <c r="F13012">
        <v>348</v>
      </c>
      <c r="G13012">
        <v>-397942</v>
      </c>
    </row>
    <row r="13013" spans="1:7">
      <c r="A13013" t="s">
        <v>131</v>
      </c>
      <c r="B13013">
        <v>20251115</v>
      </c>
      <c r="C13013">
        <v>490114</v>
      </c>
      <c r="D13013" t="s">
        <v>6190</v>
      </c>
      <c r="E13013" t="s">
        <v>8333</v>
      </c>
      <c r="F13013">
        <v>0</v>
      </c>
      <c r="G13013">
        <v>-2446</v>
      </c>
    </row>
    <row r="13014" spans="1:7">
      <c r="A13014" t="s">
        <v>131</v>
      </c>
      <c r="B13014">
        <v>20251115</v>
      </c>
      <c r="C13014">
        <v>490114</v>
      </c>
      <c r="D13014" t="s">
        <v>6190</v>
      </c>
      <c r="E13014" t="s">
        <v>1583</v>
      </c>
      <c r="F13014">
        <v>7</v>
      </c>
      <c r="G13014">
        <v>-253606</v>
      </c>
    </row>
    <row r="13015" spans="1:7">
      <c r="A13015" t="s">
        <v>131</v>
      </c>
      <c r="B13015">
        <v>20251115</v>
      </c>
      <c r="C13015">
        <v>490114</v>
      </c>
      <c r="D13015" t="s">
        <v>6190</v>
      </c>
      <c r="E13015" t="s">
        <v>1207</v>
      </c>
      <c r="F13015">
        <v>0</v>
      </c>
      <c r="G13015">
        <v>-11339</v>
      </c>
    </row>
    <row r="13016" spans="1:7">
      <c r="A13016" t="s">
        <v>131</v>
      </c>
      <c r="B13016">
        <v>20251115</v>
      </c>
      <c r="C13016">
        <v>490114</v>
      </c>
      <c r="D13016" t="s">
        <v>6190</v>
      </c>
      <c r="E13016" t="s">
        <v>8358</v>
      </c>
      <c r="F13016">
        <v>0</v>
      </c>
      <c r="G13016">
        <v>-17693191</v>
      </c>
    </row>
    <row r="13017" spans="1:7">
      <c r="A13017" t="s">
        <v>131</v>
      </c>
      <c r="B13017">
        <v>20251116</v>
      </c>
      <c r="C13017">
        <v>490114</v>
      </c>
      <c r="D13017" t="s">
        <v>6190</v>
      </c>
      <c r="E13017" t="s">
        <v>1184</v>
      </c>
      <c r="F13017">
        <v>0</v>
      </c>
      <c r="G13017">
        <v>-339153</v>
      </c>
    </row>
    <row r="13018" spans="1:7">
      <c r="A13018" t="s">
        <v>131</v>
      </c>
      <c r="B13018">
        <v>20251116</v>
      </c>
      <c r="C13018">
        <v>490114</v>
      </c>
      <c r="D13018" t="s">
        <v>6190</v>
      </c>
      <c r="E13018" t="s">
        <v>1581</v>
      </c>
      <c r="F13018">
        <v>162</v>
      </c>
      <c r="G13018">
        <v>-22061376</v>
      </c>
    </row>
    <row r="13019" spans="1:7">
      <c r="A13019" t="s">
        <v>131</v>
      </c>
      <c r="B13019">
        <v>20251116</v>
      </c>
      <c r="C13019">
        <v>490114</v>
      </c>
      <c r="D13019" t="s">
        <v>6190</v>
      </c>
      <c r="E13019" t="s">
        <v>1085</v>
      </c>
      <c r="F13019">
        <v>0</v>
      </c>
      <c r="G13019">
        <v>-2341373</v>
      </c>
    </row>
    <row r="13020" spans="1:7">
      <c r="A13020" t="s">
        <v>131</v>
      </c>
      <c r="B13020">
        <v>20251116</v>
      </c>
      <c r="C13020">
        <v>490114</v>
      </c>
      <c r="D13020" t="s">
        <v>6190</v>
      </c>
      <c r="E13020" t="s">
        <v>1194</v>
      </c>
      <c r="F13020">
        <v>0</v>
      </c>
      <c r="G13020">
        <v>-57965559</v>
      </c>
    </row>
    <row r="13021" spans="1:7">
      <c r="A13021" t="s">
        <v>131</v>
      </c>
      <c r="B13021">
        <v>20251116</v>
      </c>
      <c r="C13021">
        <v>490114</v>
      </c>
      <c r="D13021" t="s">
        <v>6190</v>
      </c>
      <c r="E13021" t="s">
        <v>1181</v>
      </c>
      <c r="F13021">
        <v>111</v>
      </c>
      <c r="G13021">
        <v>8922200</v>
      </c>
    </row>
    <row r="13022" spans="1:7">
      <c r="A13022" t="s">
        <v>131</v>
      </c>
      <c r="B13022">
        <v>20251116</v>
      </c>
      <c r="C13022">
        <v>490114</v>
      </c>
      <c r="D13022" t="s">
        <v>6190</v>
      </c>
      <c r="E13022" t="s">
        <v>1084</v>
      </c>
      <c r="F13022">
        <v>125</v>
      </c>
      <c r="G13022">
        <v>12605053</v>
      </c>
    </row>
    <row r="13023" spans="1:7">
      <c r="A13023" t="s">
        <v>131</v>
      </c>
      <c r="B13023">
        <v>20251116</v>
      </c>
      <c r="C13023">
        <v>490114</v>
      </c>
      <c r="D13023" t="s">
        <v>6190</v>
      </c>
      <c r="E13023" t="s">
        <v>1035</v>
      </c>
      <c r="F13023">
        <v>1302</v>
      </c>
      <c r="G13023">
        <v>11009976</v>
      </c>
    </row>
    <row r="13024" spans="1:7">
      <c r="A13024" t="s">
        <v>131</v>
      </c>
      <c r="B13024">
        <v>20251116</v>
      </c>
      <c r="C13024">
        <v>490114</v>
      </c>
      <c r="D13024" t="s">
        <v>6190</v>
      </c>
      <c r="E13024" t="s">
        <v>1066</v>
      </c>
      <c r="F13024">
        <v>214</v>
      </c>
      <c r="G13024">
        <v>10652690</v>
      </c>
    </row>
    <row r="13025" spans="1:7">
      <c r="A13025" t="s">
        <v>131</v>
      </c>
      <c r="B13025">
        <v>20251116</v>
      </c>
      <c r="C13025">
        <v>490114</v>
      </c>
      <c r="D13025" t="s">
        <v>6190</v>
      </c>
      <c r="E13025" t="s">
        <v>1064</v>
      </c>
      <c r="F13025">
        <v>0</v>
      </c>
      <c r="G13025">
        <v>-771339</v>
      </c>
    </row>
    <row r="13026" spans="1:7">
      <c r="A13026" t="s">
        <v>131</v>
      </c>
      <c r="B13026">
        <v>20251116</v>
      </c>
      <c r="C13026">
        <v>490114</v>
      </c>
      <c r="D13026" t="s">
        <v>6190</v>
      </c>
      <c r="E13026" t="s">
        <v>1092</v>
      </c>
      <c r="F13026">
        <v>0</v>
      </c>
      <c r="G13026">
        <v>-17321994</v>
      </c>
    </row>
    <row r="13027" spans="1:7">
      <c r="A13027" t="s">
        <v>131</v>
      </c>
      <c r="B13027">
        <v>20251116</v>
      </c>
      <c r="C13027">
        <v>490114</v>
      </c>
      <c r="D13027" t="s">
        <v>6190</v>
      </c>
      <c r="E13027" t="s">
        <v>9048</v>
      </c>
      <c r="F13027">
        <v>88</v>
      </c>
      <c r="G13027">
        <v>2193329</v>
      </c>
    </row>
    <row r="13028" spans="1:7">
      <c r="A13028" t="s">
        <v>131</v>
      </c>
      <c r="B13028">
        <v>20251116</v>
      </c>
      <c r="C13028">
        <v>490114</v>
      </c>
      <c r="D13028" t="s">
        <v>6190</v>
      </c>
      <c r="E13028" t="s">
        <v>8342</v>
      </c>
      <c r="F13028">
        <v>214</v>
      </c>
      <c r="G13028">
        <v>49665641</v>
      </c>
    </row>
    <row r="13029" spans="1:7">
      <c r="A13029" t="s">
        <v>131</v>
      </c>
      <c r="B13029">
        <v>20251116</v>
      </c>
      <c r="C13029">
        <v>490114</v>
      </c>
      <c r="D13029" t="s">
        <v>6190</v>
      </c>
      <c r="E13029" t="s">
        <v>1124</v>
      </c>
      <c r="F13029">
        <v>29</v>
      </c>
      <c r="G13029">
        <v>-146041</v>
      </c>
    </row>
    <row r="13030" spans="1:7">
      <c r="A13030" t="s">
        <v>131</v>
      </c>
      <c r="B13030">
        <v>20251116</v>
      </c>
      <c r="C13030">
        <v>490114</v>
      </c>
      <c r="D13030" t="s">
        <v>6190</v>
      </c>
      <c r="E13030" t="s">
        <v>1186</v>
      </c>
      <c r="F13030">
        <v>348</v>
      </c>
      <c r="G13030">
        <v>24370283</v>
      </c>
    </row>
    <row r="13031" spans="1:7">
      <c r="A13031" t="s">
        <v>131</v>
      </c>
      <c r="B13031">
        <v>20251116</v>
      </c>
      <c r="C13031">
        <v>490114</v>
      </c>
      <c r="D13031" t="s">
        <v>6190</v>
      </c>
      <c r="E13031" t="s">
        <v>1582</v>
      </c>
      <c r="F13031">
        <v>348</v>
      </c>
      <c r="G13031">
        <v>-397594</v>
      </c>
    </row>
    <row r="13032" spans="1:7">
      <c r="A13032" t="s">
        <v>131</v>
      </c>
      <c r="B13032">
        <v>20251116</v>
      </c>
      <c r="C13032">
        <v>490114</v>
      </c>
      <c r="D13032" t="s">
        <v>6190</v>
      </c>
      <c r="E13032" t="s">
        <v>8333</v>
      </c>
      <c r="F13032">
        <v>0</v>
      </c>
      <c r="G13032">
        <v>-2446</v>
      </c>
    </row>
    <row r="13033" spans="1:7">
      <c r="A13033" t="s">
        <v>131</v>
      </c>
      <c r="B13033">
        <v>20251116</v>
      </c>
      <c r="C13033">
        <v>490114</v>
      </c>
      <c r="D13033" t="s">
        <v>6190</v>
      </c>
      <c r="E13033" t="s">
        <v>1583</v>
      </c>
      <c r="F13033">
        <v>7</v>
      </c>
      <c r="G13033">
        <v>-253599</v>
      </c>
    </row>
    <row r="13034" spans="1:7">
      <c r="A13034" t="s">
        <v>131</v>
      </c>
      <c r="B13034">
        <v>20251116</v>
      </c>
      <c r="C13034">
        <v>490114</v>
      </c>
      <c r="D13034" t="s">
        <v>6190</v>
      </c>
      <c r="E13034" t="s">
        <v>1207</v>
      </c>
      <c r="F13034">
        <v>0</v>
      </c>
      <c r="G13034">
        <v>-11339</v>
      </c>
    </row>
    <row r="13035" spans="1:7">
      <c r="A13035" t="s">
        <v>131</v>
      </c>
      <c r="B13035">
        <v>20251116</v>
      </c>
      <c r="C13035">
        <v>490114</v>
      </c>
      <c r="D13035" t="s">
        <v>6190</v>
      </c>
      <c r="E13035" t="s">
        <v>8358</v>
      </c>
      <c r="F13035">
        <v>0</v>
      </c>
      <c r="G13035">
        <v>-17693191</v>
      </c>
    </row>
    <row r="13036" spans="1:7">
      <c r="A13036" t="s">
        <v>131</v>
      </c>
      <c r="B13036">
        <v>20251117</v>
      </c>
      <c r="C13036">
        <v>490114</v>
      </c>
      <c r="D13036" t="s">
        <v>6190</v>
      </c>
      <c r="E13036" t="s">
        <v>1184</v>
      </c>
      <c r="F13036">
        <v>0</v>
      </c>
      <c r="G13036">
        <v>-339153</v>
      </c>
    </row>
    <row r="13037" spans="1:7">
      <c r="A13037" t="s">
        <v>131</v>
      </c>
      <c r="B13037">
        <v>20251117</v>
      </c>
      <c r="C13037">
        <v>490114</v>
      </c>
      <c r="D13037" t="s">
        <v>6190</v>
      </c>
      <c r="E13037" t="s">
        <v>1581</v>
      </c>
      <c r="F13037">
        <v>170</v>
      </c>
      <c r="G13037">
        <v>-22061206</v>
      </c>
    </row>
    <row r="13038" spans="1:7">
      <c r="A13038" t="s">
        <v>131</v>
      </c>
      <c r="B13038">
        <v>20251117</v>
      </c>
      <c r="C13038">
        <v>490114</v>
      </c>
      <c r="D13038" t="s">
        <v>6190</v>
      </c>
      <c r="E13038" t="s">
        <v>1085</v>
      </c>
      <c r="F13038">
        <v>0</v>
      </c>
      <c r="G13038">
        <v>-2341373</v>
      </c>
    </row>
    <row r="13039" spans="1:7">
      <c r="A13039" t="s">
        <v>131</v>
      </c>
      <c r="B13039">
        <v>20251117</v>
      </c>
      <c r="C13039">
        <v>490114</v>
      </c>
      <c r="D13039" t="s">
        <v>6190</v>
      </c>
      <c r="E13039" t="s">
        <v>1194</v>
      </c>
      <c r="F13039">
        <v>0</v>
      </c>
      <c r="G13039">
        <v>-57965559</v>
      </c>
    </row>
    <row r="13040" spans="1:7">
      <c r="A13040" t="s">
        <v>131</v>
      </c>
      <c r="B13040">
        <v>20251117</v>
      </c>
      <c r="C13040">
        <v>490114</v>
      </c>
      <c r="D13040" t="s">
        <v>6190</v>
      </c>
      <c r="E13040" t="s">
        <v>1181</v>
      </c>
      <c r="F13040">
        <v>116</v>
      </c>
      <c r="G13040">
        <v>8922316</v>
      </c>
    </row>
    <row r="13041" spans="1:7">
      <c r="A13041" t="s">
        <v>131</v>
      </c>
      <c r="B13041">
        <v>20251117</v>
      </c>
      <c r="C13041">
        <v>490114</v>
      </c>
      <c r="D13041" t="s">
        <v>6190</v>
      </c>
      <c r="E13041" t="s">
        <v>1084</v>
      </c>
      <c r="F13041">
        <v>131</v>
      </c>
      <c r="G13041">
        <v>12605184</v>
      </c>
    </row>
    <row r="13042" spans="1:7">
      <c r="A13042" t="s">
        <v>131</v>
      </c>
      <c r="B13042">
        <v>20251117</v>
      </c>
      <c r="C13042">
        <v>490114</v>
      </c>
      <c r="D13042" t="s">
        <v>6190</v>
      </c>
      <c r="E13042" t="s">
        <v>1035</v>
      </c>
      <c r="F13042">
        <v>1361</v>
      </c>
      <c r="G13042">
        <v>11011337</v>
      </c>
    </row>
    <row r="13043" spans="1:7">
      <c r="A13043" t="s">
        <v>131</v>
      </c>
      <c r="B13043">
        <v>20251117</v>
      </c>
      <c r="C13043">
        <v>490114</v>
      </c>
      <c r="D13043" t="s">
        <v>6190</v>
      </c>
      <c r="E13043" t="s">
        <v>1066</v>
      </c>
      <c r="F13043">
        <v>224</v>
      </c>
      <c r="G13043">
        <v>10652914</v>
      </c>
    </row>
    <row r="13044" spans="1:7">
      <c r="A13044" t="s">
        <v>131</v>
      </c>
      <c r="B13044">
        <v>20251117</v>
      </c>
      <c r="C13044">
        <v>490114</v>
      </c>
      <c r="D13044" t="s">
        <v>6190</v>
      </c>
      <c r="E13044" t="s">
        <v>1064</v>
      </c>
      <c r="F13044">
        <v>0</v>
      </c>
      <c r="G13044">
        <v>-771339</v>
      </c>
    </row>
    <row r="13045" spans="1:7">
      <c r="A13045" t="s">
        <v>131</v>
      </c>
      <c r="B13045">
        <v>20251117</v>
      </c>
      <c r="C13045">
        <v>490114</v>
      </c>
      <c r="D13045" t="s">
        <v>6190</v>
      </c>
      <c r="E13045" t="s">
        <v>1092</v>
      </c>
      <c r="F13045">
        <v>0</v>
      </c>
      <c r="G13045">
        <v>-17321994</v>
      </c>
    </row>
    <row r="13046" spans="1:7">
      <c r="A13046" t="s">
        <v>131</v>
      </c>
      <c r="B13046">
        <v>20251117</v>
      </c>
      <c r="C13046">
        <v>490114</v>
      </c>
      <c r="D13046" t="s">
        <v>6190</v>
      </c>
      <c r="E13046" t="s">
        <v>9048</v>
      </c>
      <c r="F13046">
        <v>92</v>
      </c>
      <c r="G13046">
        <v>2193421</v>
      </c>
    </row>
    <row r="13047" spans="1:7">
      <c r="A13047" t="s">
        <v>131</v>
      </c>
      <c r="B13047">
        <v>20251117</v>
      </c>
      <c r="C13047">
        <v>490114</v>
      </c>
      <c r="D13047" t="s">
        <v>6190</v>
      </c>
      <c r="E13047" t="s">
        <v>8342</v>
      </c>
      <c r="F13047">
        <v>224</v>
      </c>
      <c r="G13047">
        <v>49665865</v>
      </c>
    </row>
    <row r="13048" spans="1:7">
      <c r="A13048" t="s">
        <v>131</v>
      </c>
      <c r="B13048">
        <v>20251117</v>
      </c>
      <c r="C13048">
        <v>490114</v>
      </c>
      <c r="D13048" t="s">
        <v>6190</v>
      </c>
      <c r="E13048" t="s">
        <v>1124</v>
      </c>
      <c r="F13048">
        <v>30</v>
      </c>
      <c r="G13048">
        <v>-146011</v>
      </c>
    </row>
    <row r="13049" spans="1:7">
      <c r="A13049" t="s">
        <v>131</v>
      </c>
      <c r="B13049">
        <v>20251117</v>
      </c>
      <c r="C13049">
        <v>490114</v>
      </c>
      <c r="D13049" t="s">
        <v>6190</v>
      </c>
      <c r="E13049" t="s">
        <v>1186</v>
      </c>
      <c r="F13049">
        <v>363</v>
      </c>
      <c r="G13049">
        <v>24370646</v>
      </c>
    </row>
    <row r="13050" spans="1:7">
      <c r="A13050" t="s">
        <v>131</v>
      </c>
      <c r="B13050">
        <v>20251117</v>
      </c>
      <c r="C13050">
        <v>490114</v>
      </c>
      <c r="D13050" t="s">
        <v>6190</v>
      </c>
      <c r="E13050" t="s">
        <v>1582</v>
      </c>
      <c r="F13050">
        <v>363</v>
      </c>
      <c r="G13050">
        <v>-397231</v>
      </c>
    </row>
    <row r="13051" spans="1:7">
      <c r="A13051" t="s">
        <v>131</v>
      </c>
      <c r="B13051">
        <v>20251117</v>
      </c>
      <c r="C13051">
        <v>490114</v>
      </c>
      <c r="D13051" t="s">
        <v>6190</v>
      </c>
      <c r="E13051" t="s">
        <v>8333</v>
      </c>
      <c r="F13051">
        <v>0</v>
      </c>
      <c r="G13051">
        <v>-2446</v>
      </c>
    </row>
    <row r="13052" spans="1:7">
      <c r="A13052" t="s">
        <v>131</v>
      </c>
      <c r="B13052">
        <v>20251117</v>
      </c>
      <c r="C13052">
        <v>490114</v>
      </c>
      <c r="D13052" t="s">
        <v>6190</v>
      </c>
      <c r="E13052" t="s">
        <v>1583</v>
      </c>
      <c r="F13052">
        <v>7</v>
      </c>
      <c r="G13052">
        <v>-253592</v>
      </c>
    </row>
    <row r="13053" spans="1:7">
      <c r="A13053" t="s">
        <v>131</v>
      </c>
      <c r="B13053">
        <v>20251117</v>
      </c>
      <c r="C13053">
        <v>490114</v>
      </c>
      <c r="D13053" t="s">
        <v>6190</v>
      </c>
      <c r="E13053" t="s">
        <v>1207</v>
      </c>
      <c r="F13053">
        <v>0</v>
      </c>
      <c r="G13053">
        <v>-11339</v>
      </c>
    </row>
    <row r="13054" spans="1:7">
      <c r="A13054" t="s">
        <v>131</v>
      </c>
      <c r="B13054">
        <v>20251117</v>
      </c>
      <c r="C13054">
        <v>490114</v>
      </c>
      <c r="D13054" t="s">
        <v>6190</v>
      </c>
      <c r="E13054" t="s">
        <v>8358</v>
      </c>
      <c r="F13054">
        <v>0</v>
      </c>
      <c r="G13054">
        <v>-17693191</v>
      </c>
    </row>
    <row r="13055" spans="1:7">
      <c r="A13055" t="s">
        <v>131</v>
      </c>
      <c r="B13055">
        <v>20251118</v>
      </c>
      <c r="C13055">
        <v>490114</v>
      </c>
      <c r="D13055" t="s">
        <v>6190</v>
      </c>
      <c r="E13055" t="s">
        <v>1184</v>
      </c>
      <c r="F13055">
        <v>0</v>
      </c>
      <c r="G13055">
        <v>-339153</v>
      </c>
    </row>
    <row r="13056" spans="1:7">
      <c r="A13056" t="s">
        <v>131</v>
      </c>
      <c r="B13056">
        <v>20251118</v>
      </c>
      <c r="C13056">
        <v>490114</v>
      </c>
      <c r="D13056" t="s">
        <v>6190</v>
      </c>
      <c r="E13056" t="s">
        <v>1581</v>
      </c>
      <c r="F13056">
        <v>164</v>
      </c>
      <c r="G13056">
        <v>-22061042</v>
      </c>
    </row>
    <row r="13057" spans="1:7">
      <c r="A13057" t="s">
        <v>131</v>
      </c>
      <c r="B13057">
        <v>20251118</v>
      </c>
      <c r="C13057">
        <v>490114</v>
      </c>
      <c r="D13057" t="s">
        <v>6190</v>
      </c>
      <c r="E13057" t="s">
        <v>1085</v>
      </c>
      <c r="F13057">
        <v>0</v>
      </c>
      <c r="G13057">
        <v>-2341373</v>
      </c>
    </row>
    <row r="13058" spans="1:7">
      <c r="A13058" t="s">
        <v>131</v>
      </c>
      <c r="B13058">
        <v>20251118</v>
      </c>
      <c r="C13058">
        <v>490114</v>
      </c>
      <c r="D13058" t="s">
        <v>6190</v>
      </c>
      <c r="E13058" t="s">
        <v>1194</v>
      </c>
      <c r="F13058">
        <v>0</v>
      </c>
      <c r="G13058">
        <v>-57965559</v>
      </c>
    </row>
    <row r="13059" spans="1:7">
      <c r="A13059" t="s">
        <v>131</v>
      </c>
      <c r="B13059">
        <v>20251118</v>
      </c>
      <c r="C13059">
        <v>490114</v>
      </c>
      <c r="D13059" t="s">
        <v>6190</v>
      </c>
      <c r="E13059" t="s">
        <v>1181</v>
      </c>
      <c r="F13059">
        <v>112</v>
      </c>
      <c r="G13059">
        <v>8922428</v>
      </c>
    </row>
    <row r="13060" spans="1:7">
      <c r="A13060" t="s">
        <v>131</v>
      </c>
      <c r="B13060">
        <v>20251118</v>
      </c>
      <c r="C13060">
        <v>490114</v>
      </c>
      <c r="D13060" t="s">
        <v>6190</v>
      </c>
      <c r="E13060" t="s">
        <v>1084</v>
      </c>
      <c r="F13060">
        <v>127</v>
      </c>
      <c r="G13060">
        <v>12605311</v>
      </c>
    </row>
    <row r="13061" spans="1:7">
      <c r="A13061" t="s">
        <v>131</v>
      </c>
      <c r="B13061">
        <v>20251118</v>
      </c>
      <c r="C13061">
        <v>490114</v>
      </c>
      <c r="D13061" t="s">
        <v>6190</v>
      </c>
      <c r="E13061" t="s">
        <v>1035</v>
      </c>
      <c r="F13061">
        <v>1318</v>
      </c>
      <c r="G13061">
        <v>11012655</v>
      </c>
    </row>
    <row r="13062" spans="1:7">
      <c r="A13062" t="s">
        <v>131</v>
      </c>
      <c r="B13062">
        <v>20251118</v>
      </c>
      <c r="C13062">
        <v>490114</v>
      </c>
      <c r="D13062" t="s">
        <v>6190</v>
      </c>
      <c r="E13062" t="s">
        <v>1066</v>
      </c>
      <c r="F13062">
        <v>217</v>
      </c>
      <c r="G13062">
        <v>10653131</v>
      </c>
    </row>
    <row r="13063" spans="1:7">
      <c r="A13063" t="s">
        <v>131</v>
      </c>
      <c r="B13063">
        <v>20251118</v>
      </c>
      <c r="C13063">
        <v>490114</v>
      </c>
      <c r="D13063" t="s">
        <v>6190</v>
      </c>
      <c r="E13063" t="s">
        <v>1064</v>
      </c>
      <c r="F13063">
        <v>0</v>
      </c>
      <c r="G13063">
        <v>-771339</v>
      </c>
    </row>
    <row r="13064" spans="1:7">
      <c r="A13064" t="s">
        <v>131</v>
      </c>
      <c r="B13064">
        <v>20251118</v>
      </c>
      <c r="C13064">
        <v>490114</v>
      </c>
      <c r="D13064" t="s">
        <v>6190</v>
      </c>
      <c r="E13064" t="s">
        <v>1092</v>
      </c>
      <c r="F13064">
        <v>0</v>
      </c>
      <c r="G13064">
        <v>-17321994</v>
      </c>
    </row>
    <row r="13065" spans="1:7">
      <c r="A13065" t="s">
        <v>131</v>
      </c>
      <c r="B13065">
        <v>20251118</v>
      </c>
      <c r="C13065">
        <v>490114</v>
      </c>
      <c r="D13065" t="s">
        <v>6190</v>
      </c>
      <c r="E13065" t="s">
        <v>9048</v>
      </c>
      <c r="F13065">
        <v>89</v>
      </c>
      <c r="G13065">
        <v>2193510</v>
      </c>
    </row>
    <row r="13066" spans="1:7">
      <c r="A13066" t="s">
        <v>131</v>
      </c>
      <c r="B13066">
        <v>20251118</v>
      </c>
      <c r="C13066">
        <v>490114</v>
      </c>
      <c r="D13066" t="s">
        <v>6190</v>
      </c>
      <c r="E13066" t="s">
        <v>8342</v>
      </c>
      <c r="F13066">
        <v>217</v>
      </c>
      <c r="G13066">
        <v>49666082</v>
      </c>
    </row>
    <row r="13067" spans="1:7">
      <c r="A13067" t="s">
        <v>131</v>
      </c>
      <c r="B13067">
        <v>20251118</v>
      </c>
      <c r="C13067">
        <v>490114</v>
      </c>
      <c r="D13067" t="s">
        <v>6190</v>
      </c>
      <c r="E13067" t="s">
        <v>1124</v>
      </c>
      <c r="F13067">
        <v>29</v>
      </c>
      <c r="G13067">
        <v>-145982</v>
      </c>
    </row>
    <row r="13068" spans="1:7">
      <c r="A13068" t="s">
        <v>131</v>
      </c>
      <c r="B13068">
        <v>20251118</v>
      </c>
      <c r="C13068">
        <v>490114</v>
      </c>
      <c r="D13068" t="s">
        <v>6190</v>
      </c>
      <c r="E13068" t="s">
        <v>1186</v>
      </c>
      <c r="F13068">
        <v>352</v>
      </c>
      <c r="G13068">
        <v>24370998</v>
      </c>
    </row>
    <row r="13069" spans="1:7">
      <c r="A13069" t="s">
        <v>131</v>
      </c>
      <c r="B13069">
        <v>20251118</v>
      </c>
      <c r="C13069">
        <v>490114</v>
      </c>
      <c r="D13069" t="s">
        <v>6190</v>
      </c>
      <c r="E13069" t="s">
        <v>1582</v>
      </c>
      <c r="F13069">
        <v>352</v>
      </c>
      <c r="G13069">
        <v>-396879</v>
      </c>
    </row>
    <row r="13070" spans="1:7">
      <c r="A13070" t="s">
        <v>131</v>
      </c>
      <c r="B13070">
        <v>20251118</v>
      </c>
      <c r="C13070">
        <v>490114</v>
      </c>
      <c r="D13070" t="s">
        <v>6190</v>
      </c>
      <c r="E13070" t="s">
        <v>8333</v>
      </c>
      <c r="F13070">
        <v>0</v>
      </c>
      <c r="G13070">
        <v>-2446</v>
      </c>
    </row>
    <row r="13071" spans="1:7">
      <c r="A13071" t="s">
        <v>131</v>
      </c>
      <c r="B13071">
        <v>20251118</v>
      </c>
      <c r="C13071">
        <v>490114</v>
      </c>
      <c r="D13071" t="s">
        <v>6190</v>
      </c>
      <c r="E13071" t="s">
        <v>1583</v>
      </c>
      <c r="F13071">
        <v>7</v>
      </c>
      <c r="G13071">
        <v>-253585</v>
      </c>
    </row>
    <row r="13072" spans="1:7">
      <c r="A13072" t="s">
        <v>131</v>
      </c>
      <c r="B13072">
        <v>20251118</v>
      </c>
      <c r="C13072">
        <v>490114</v>
      </c>
      <c r="D13072" t="s">
        <v>6190</v>
      </c>
      <c r="E13072" t="s">
        <v>1207</v>
      </c>
      <c r="F13072">
        <v>0</v>
      </c>
      <c r="G13072">
        <v>-11339</v>
      </c>
    </row>
    <row r="13073" spans="1:7">
      <c r="A13073" t="s">
        <v>131</v>
      </c>
      <c r="B13073">
        <v>20251118</v>
      </c>
      <c r="C13073">
        <v>490114</v>
      </c>
      <c r="D13073" t="s">
        <v>6190</v>
      </c>
      <c r="E13073" t="s">
        <v>8358</v>
      </c>
      <c r="F13073">
        <v>0</v>
      </c>
      <c r="G13073">
        <v>-17693191</v>
      </c>
    </row>
    <row r="13074" spans="1:7">
      <c r="A13074" t="s">
        <v>131</v>
      </c>
      <c r="B13074">
        <v>20251119</v>
      </c>
      <c r="C13074">
        <v>490114</v>
      </c>
      <c r="D13074" t="s">
        <v>6190</v>
      </c>
      <c r="E13074" t="s">
        <v>1184</v>
      </c>
      <c r="F13074">
        <v>0</v>
      </c>
      <c r="G13074">
        <v>-339153</v>
      </c>
    </row>
    <row r="13075" spans="1:7">
      <c r="A13075" t="s">
        <v>131</v>
      </c>
      <c r="B13075">
        <v>20251119</v>
      </c>
      <c r="C13075">
        <v>490114</v>
      </c>
      <c r="D13075" t="s">
        <v>6190</v>
      </c>
      <c r="E13075" t="s">
        <v>1581</v>
      </c>
      <c r="F13075">
        <v>162</v>
      </c>
      <c r="G13075">
        <v>-22060880</v>
      </c>
    </row>
    <row r="13076" spans="1:7">
      <c r="A13076" t="s">
        <v>131</v>
      </c>
      <c r="B13076">
        <v>20251119</v>
      </c>
      <c r="C13076">
        <v>490114</v>
      </c>
      <c r="D13076" t="s">
        <v>6190</v>
      </c>
      <c r="E13076" t="s">
        <v>1085</v>
      </c>
      <c r="F13076">
        <v>0</v>
      </c>
      <c r="G13076">
        <v>-2341373</v>
      </c>
    </row>
    <row r="13077" spans="1:7">
      <c r="A13077" t="s">
        <v>131</v>
      </c>
      <c r="B13077">
        <v>20251119</v>
      </c>
      <c r="C13077">
        <v>490114</v>
      </c>
      <c r="D13077" t="s">
        <v>6190</v>
      </c>
      <c r="E13077" t="s">
        <v>1194</v>
      </c>
      <c r="F13077">
        <v>0</v>
      </c>
      <c r="G13077">
        <v>-57965559</v>
      </c>
    </row>
    <row r="13078" spans="1:7">
      <c r="A13078" t="s">
        <v>131</v>
      </c>
      <c r="B13078">
        <v>20251119</v>
      </c>
      <c r="C13078">
        <v>490114</v>
      </c>
      <c r="D13078" t="s">
        <v>6190</v>
      </c>
      <c r="E13078" t="s">
        <v>1181</v>
      </c>
      <c r="F13078">
        <v>110</v>
      </c>
      <c r="G13078">
        <v>8922538</v>
      </c>
    </row>
    <row r="13079" spans="1:7">
      <c r="A13079" t="s">
        <v>131</v>
      </c>
      <c r="B13079">
        <v>20251119</v>
      </c>
      <c r="C13079">
        <v>490114</v>
      </c>
      <c r="D13079" t="s">
        <v>6190</v>
      </c>
      <c r="E13079" t="s">
        <v>1084</v>
      </c>
      <c r="F13079">
        <v>125</v>
      </c>
      <c r="G13079">
        <v>12605436</v>
      </c>
    </row>
    <row r="13080" spans="1:7">
      <c r="A13080" t="s">
        <v>131</v>
      </c>
      <c r="B13080">
        <v>20251119</v>
      </c>
      <c r="C13080">
        <v>490114</v>
      </c>
      <c r="D13080" t="s">
        <v>6190</v>
      </c>
      <c r="E13080" t="s">
        <v>1035</v>
      </c>
      <c r="F13080">
        <v>1304</v>
      </c>
      <c r="G13080">
        <v>11013959</v>
      </c>
    </row>
    <row r="13081" spans="1:7">
      <c r="A13081" t="s">
        <v>131</v>
      </c>
      <c r="B13081">
        <v>20251119</v>
      </c>
      <c r="C13081">
        <v>490114</v>
      </c>
      <c r="D13081" t="s">
        <v>6190</v>
      </c>
      <c r="E13081" t="s">
        <v>1066</v>
      </c>
      <c r="F13081">
        <v>214</v>
      </c>
      <c r="G13081">
        <v>10653345</v>
      </c>
    </row>
    <row r="13082" spans="1:7">
      <c r="A13082" t="s">
        <v>131</v>
      </c>
      <c r="B13082">
        <v>20251119</v>
      </c>
      <c r="C13082">
        <v>490114</v>
      </c>
      <c r="D13082" t="s">
        <v>6190</v>
      </c>
      <c r="E13082" t="s">
        <v>1064</v>
      </c>
      <c r="F13082">
        <v>0</v>
      </c>
      <c r="G13082">
        <v>-771339</v>
      </c>
    </row>
    <row r="13083" spans="1:7">
      <c r="A13083" t="s">
        <v>131</v>
      </c>
      <c r="B13083">
        <v>20251119</v>
      </c>
      <c r="C13083">
        <v>490114</v>
      </c>
      <c r="D13083" t="s">
        <v>6190</v>
      </c>
      <c r="E13083" t="s">
        <v>1092</v>
      </c>
      <c r="F13083">
        <v>0</v>
      </c>
      <c r="G13083">
        <v>-17321994</v>
      </c>
    </row>
    <row r="13084" spans="1:7">
      <c r="A13084" t="s">
        <v>131</v>
      </c>
      <c r="B13084">
        <v>20251119</v>
      </c>
      <c r="C13084">
        <v>490114</v>
      </c>
      <c r="D13084" t="s">
        <v>6190</v>
      </c>
      <c r="E13084" t="s">
        <v>9048</v>
      </c>
      <c r="F13084">
        <v>88</v>
      </c>
      <c r="G13084">
        <v>2193598</v>
      </c>
    </row>
    <row r="13085" spans="1:7">
      <c r="A13085" t="s">
        <v>131</v>
      </c>
      <c r="B13085">
        <v>20251119</v>
      </c>
      <c r="C13085">
        <v>490114</v>
      </c>
      <c r="D13085" t="s">
        <v>6190</v>
      </c>
      <c r="E13085" t="s">
        <v>8342</v>
      </c>
      <c r="F13085">
        <v>214</v>
      </c>
      <c r="G13085">
        <v>49666296</v>
      </c>
    </row>
    <row r="13086" spans="1:7">
      <c r="A13086" t="s">
        <v>131</v>
      </c>
      <c r="B13086">
        <v>20251119</v>
      </c>
      <c r="C13086">
        <v>490114</v>
      </c>
      <c r="D13086" t="s">
        <v>6190</v>
      </c>
      <c r="E13086" t="s">
        <v>1124</v>
      </c>
      <c r="F13086">
        <v>29</v>
      </c>
      <c r="G13086">
        <v>-145953</v>
      </c>
    </row>
    <row r="13087" spans="1:7">
      <c r="A13087" t="s">
        <v>131</v>
      </c>
      <c r="B13087">
        <v>20251119</v>
      </c>
      <c r="C13087">
        <v>490114</v>
      </c>
      <c r="D13087" t="s">
        <v>6190</v>
      </c>
      <c r="E13087" t="s">
        <v>1186</v>
      </c>
      <c r="F13087">
        <v>347</v>
      </c>
      <c r="G13087">
        <v>24371345</v>
      </c>
    </row>
    <row r="13088" spans="1:7">
      <c r="A13088" t="s">
        <v>131</v>
      </c>
      <c r="B13088">
        <v>20251119</v>
      </c>
      <c r="C13088">
        <v>490114</v>
      </c>
      <c r="D13088" t="s">
        <v>6190</v>
      </c>
      <c r="E13088" t="s">
        <v>1582</v>
      </c>
      <c r="F13088">
        <v>347</v>
      </c>
      <c r="G13088">
        <v>-396532</v>
      </c>
    </row>
    <row r="13089" spans="1:7">
      <c r="A13089" t="s">
        <v>131</v>
      </c>
      <c r="B13089">
        <v>20251119</v>
      </c>
      <c r="C13089">
        <v>490114</v>
      </c>
      <c r="D13089" t="s">
        <v>6190</v>
      </c>
      <c r="E13089" t="s">
        <v>8333</v>
      </c>
      <c r="F13089">
        <v>0</v>
      </c>
      <c r="G13089">
        <v>-2446</v>
      </c>
    </row>
    <row r="13090" spans="1:7">
      <c r="A13090" t="s">
        <v>131</v>
      </c>
      <c r="B13090">
        <v>20251119</v>
      </c>
      <c r="C13090">
        <v>490114</v>
      </c>
      <c r="D13090" t="s">
        <v>6190</v>
      </c>
      <c r="E13090" t="s">
        <v>1583</v>
      </c>
      <c r="F13090">
        <v>7</v>
      </c>
      <c r="G13090">
        <v>-253578</v>
      </c>
    </row>
    <row r="13091" spans="1:7">
      <c r="A13091" t="s">
        <v>131</v>
      </c>
      <c r="B13091">
        <v>20251119</v>
      </c>
      <c r="C13091">
        <v>490114</v>
      </c>
      <c r="D13091" t="s">
        <v>6190</v>
      </c>
      <c r="E13091" t="s">
        <v>1207</v>
      </c>
      <c r="F13091">
        <v>0</v>
      </c>
      <c r="G13091">
        <v>-11339</v>
      </c>
    </row>
    <row r="13092" spans="1:7">
      <c r="A13092" t="s">
        <v>131</v>
      </c>
      <c r="B13092">
        <v>20251119</v>
      </c>
      <c r="C13092">
        <v>490114</v>
      </c>
      <c r="D13092" t="s">
        <v>6190</v>
      </c>
      <c r="E13092" t="s">
        <v>8358</v>
      </c>
      <c r="F13092">
        <v>0</v>
      </c>
      <c r="G13092">
        <v>-17693191</v>
      </c>
    </row>
    <row r="13093" spans="1:7">
      <c r="A13093" t="s">
        <v>131</v>
      </c>
      <c r="B13093">
        <v>20251120</v>
      </c>
      <c r="C13093">
        <v>490114</v>
      </c>
      <c r="D13093" t="s">
        <v>6190</v>
      </c>
      <c r="E13093" t="s">
        <v>1184</v>
      </c>
      <c r="F13093">
        <v>0</v>
      </c>
      <c r="G13093">
        <v>-339153</v>
      </c>
    </row>
    <row r="13094" spans="1:7">
      <c r="A13094" t="s">
        <v>131</v>
      </c>
      <c r="B13094">
        <v>20251120</v>
      </c>
      <c r="C13094">
        <v>490114</v>
      </c>
      <c r="D13094" t="s">
        <v>6190</v>
      </c>
      <c r="E13094" t="s">
        <v>1581</v>
      </c>
      <c r="F13094">
        <v>169</v>
      </c>
      <c r="G13094">
        <v>-22060711</v>
      </c>
    </row>
    <row r="13095" spans="1:7">
      <c r="A13095" t="s">
        <v>131</v>
      </c>
      <c r="B13095">
        <v>20251120</v>
      </c>
      <c r="C13095">
        <v>490114</v>
      </c>
      <c r="D13095" t="s">
        <v>6190</v>
      </c>
      <c r="E13095" t="s">
        <v>1085</v>
      </c>
      <c r="F13095">
        <v>0</v>
      </c>
      <c r="G13095">
        <v>-2341373</v>
      </c>
    </row>
    <row r="13096" spans="1:7">
      <c r="A13096" t="s">
        <v>131</v>
      </c>
      <c r="B13096">
        <v>20251120</v>
      </c>
      <c r="C13096">
        <v>490114</v>
      </c>
      <c r="D13096" t="s">
        <v>6190</v>
      </c>
      <c r="E13096" t="s">
        <v>1194</v>
      </c>
      <c r="F13096">
        <v>0</v>
      </c>
      <c r="G13096">
        <v>-57965559</v>
      </c>
    </row>
    <row r="13097" spans="1:7">
      <c r="A13097" t="s">
        <v>131</v>
      </c>
      <c r="B13097">
        <v>20251120</v>
      </c>
      <c r="C13097">
        <v>490114</v>
      </c>
      <c r="D13097" t="s">
        <v>6190</v>
      </c>
      <c r="E13097" t="s">
        <v>1181</v>
      </c>
      <c r="F13097">
        <v>115</v>
      </c>
      <c r="G13097">
        <v>8922653</v>
      </c>
    </row>
    <row r="13098" spans="1:7">
      <c r="A13098" t="s">
        <v>131</v>
      </c>
      <c r="B13098">
        <v>20251120</v>
      </c>
      <c r="C13098">
        <v>490114</v>
      </c>
      <c r="D13098" t="s">
        <v>6190</v>
      </c>
      <c r="E13098" t="s">
        <v>1084</v>
      </c>
      <c r="F13098">
        <v>131</v>
      </c>
      <c r="G13098">
        <v>12605567</v>
      </c>
    </row>
    <row r="13099" spans="1:7">
      <c r="A13099" t="s">
        <v>131</v>
      </c>
      <c r="B13099">
        <v>20251120</v>
      </c>
      <c r="C13099">
        <v>490114</v>
      </c>
      <c r="D13099" t="s">
        <v>6190</v>
      </c>
      <c r="E13099" t="s">
        <v>1035</v>
      </c>
      <c r="F13099">
        <v>1362</v>
      </c>
      <c r="G13099">
        <v>11015321</v>
      </c>
    </row>
    <row r="13100" spans="1:7">
      <c r="A13100" t="s">
        <v>131</v>
      </c>
      <c r="B13100">
        <v>20251120</v>
      </c>
      <c r="C13100">
        <v>490114</v>
      </c>
      <c r="D13100" t="s">
        <v>6190</v>
      </c>
      <c r="E13100" t="s">
        <v>1066</v>
      </c>
      <c r="F13100">
        <v>223</v>
      </c>
      <c r="G13100">
        <v>10653568</v>
      </c>
    </row>
    <row r="13101" spans="1:7">
      <c r="A13101" t="s">
        <v>131</v>
      </c>
      <c r="B13101">
        <v>20251120</v>
      </c>
      <c r="C13101">
        <v>490114</v>
      </c>
      <c r="D13101" t="s">
        <v>6190</v>
      </c>
      <c r="E13101" t="s">
        <v>1064</v>
      </c>
      <c r="F13101">
        <v>0</v>
      </c>
      <c r="G13101">
        <v>-771339</v>
      </c>
    </row>
    <row r="13102" spans="1:7">
      <c r="A13102" t="s">
        <v>131</v>
      </c>
      <c r="B13102">
        <v>20251120</v>
      </c>
      <c r="C13102">
        <v>490114</v>
      </c>
      <c r="D13102" t="s">
        <v>6190</v>
      </c>
      <c r="E13102" t="s">
        <v>1092</v>
      </c>
      <c r="F13102">
        <v>0</v>
      </c>
      <c r="G13102">
        <v>-17321994</v>
      </c>
    </row>
    <row r="13103" spans="1:7">
      <c r="A13103" t="s">
        <v>131</v>
      </c>
      <c r="B13103">
        <v>20251120</v>
      </c>
      <c r="C13103">
        <v>490114</v>
      </c>
      <c r="D13103" t="s">
        <v>6190</v>
      </c>
      <c r="E13103" t="s">
        <v>9048</v>
      </c>
      <c r="F13103">
        <v>92</v>
      </c>
      <c r="G13103">
        <v>2193690</v>
      </c>
    </row>
    <row r="13104" spans="1:7">
      <c r="A13104" t="s">
        <v>131</v>
      </c>
      <c r="B13104">
        <v>20251120</v>
      </c>
      <c r="C13104">
        <v>490114</v>
      </c>
      <c r="D13104" t="s">
        <v>6190</v>
      </c>
      <c r="E13104" t="s">
        <v>8342</v>
      </c>
      <c r="F13104">
        <v>223</v>
      </c>
      <c r="G13104">
        <v>49666519</v>
      </c>
    </row>
    <row r="13105" spans="1:7">
      <c r="A13105" t="s">
        <v>131</v>
      </c>
      <c r="B13105">
        <v>20251120</v>
      </c>
      <c r="C13105">
        <v>490114</v>
      </c>
      <c r="D13105" t="s">
        <v>6190</v>
      </c>
      <c r="E13105" t="s">
        <v>1124</v>
      </c>
      <c r="F13105">
        <v>30</v>
      </c>
      <c r="G13105">
        <v>-145923</v>
      </c>
    </row>
    <row r="13106" spans="1:7">
      <c r="A13106" t="s">
        <v>131</v>
      </c>
      <c r="B13106">
        <v>20251120</v>
      </c>
      <c r="C13106">
        <v>490114</v>
      </c>
      <c r="D13106" t="s">
        <v>6190</v>
      </c>
      <c r="E13106" t="s">
        <v>1186</v>
      </c>
      <c r="F13106">
        <v>362</v>
      </c>
      <c r="G13106">
        <v>24371707</v>
      </c>
    </row>
    <row r="13107" spans="1:7">
      <c r="A13107" t="s">
        <v>131</v>
      </c>
      <c r="B13107">
        <v>20251120</v>
      </c>
      <c r="C13107">
        <v>490114</v>
      </c>
      <c r="D13107" t="s">
        <v>6190</v>
      </c>
      <c r="E13107" t="s">
        <v>1582</v>
      </c>
      <c r="F13107">
        <v>362</v>
      </c>
      <c r="G13107">
        <v>-396170</v>
      </c>
    </row>
    <row r="13108" spans="1:7">
      <c r="A13108" t="s">
        <v>131</v>
      </c>
      <c r="B13108">
        <v>20251120</v>
      </c>
      <c r="C13108">
        <v>490114</v>
      </c>
      <c r="D13108" t="s">
        <v>6190</v>
      </c>
      <c r="E13108" t="s">
        <v>8333</v>
      </c>
      <c r="F13108">
        <v>0</v>
      </c>
      <c r="G13108">
        <v>-2446</v>
      </c>
    </row>
    <row r="13109" spans="1:7">
      <c r="A13109" t="s">
        <v>131</v>
      </c>
      <c r="B13109">
        <v>20251120</v>
      </c>
      <c r="C13109">
        <v>490114</v>
      </c>
      <c r="D13109" t="s">
        <v>6190</v>
      </c>
      <c r="E13109" t="s">
        <v>1583</v>
      </c>
      <c r="F13109">
        <v>7</v>
      </c>
      <c r="G13109">
        <v>-253571</v>
      </c>
    </row>
    <row r="13110" spans="1:7">
      <c r="A13110" t="s">
        <v>131</v>
      </c>
      <c r="B13110">
        <v>20251120</v>
      </c>
      <c r="C13110">
        <v>490114</v>
      </c>
      <c r="D13110" t="s">
        <v>6190</v>
      </c>
      <c r="E13110" t="s">
        <v>1207</v>
      </c>
      <c r="F13110">
        <v>0</v>
      </c>
      <c r="G13110">
        <v>-11339</v>
      </c>
    </row>
    <row r="13111" spans="1:7">
      <c r="A13111" t="s">
        <v>131</v>
      </c>
      <c r="B13111">
        <v>20251120</v>
      </c>
      <c r="C13111">
        <v>490114</v>
      </c>
      <c r="D13111" t="s">
        <v>6190</v>
      </c>
      <c r="E13111" t="s">
        <v>8358</v>
      </c>
      <c r="F13111">
        <v>0</v>
      </c>
      <c r="G13111">
        <v>-17693191</v>
      </c>
    </row>
    <row r="13112" spans="1:7">
      <c r="A13112" t="s">
        <v>131</v>
      </c>
      <c r="B13112">
        <v>20251121</v>
      </c>
      <c r="C13112">
        <v>490114</v>
      </c>
      <c r="D13112" t="s">
        <v>6190</v>
      </c>
      <c r="E13112" t="s">
        <v>1184</v>
      </c>
      <c r="F13112">
        <v>0</v>
      </c>
      <c r="G13112">
        <v>-339153</v>
      </c>
    </row>
    <row r="13113" spans="1:7">
      <c r="A13113" t="s">
        <v>131</v>
      </c>
      <c r="B13113">
        <v>20251121</v>
      </c>
      <c r="C13113">
        <v>490114</v>
      </c>
      <c r="D13113" t="s">
        <v>6190</v>
      </c>
      <c r="E13113" t="s">
        <v>1581</v>
      </c>
      <c r="F13113">
        <v>155</v>
      </c>
      <c r="G13113">
        <v>-22060556</v>
      </c>
    </row>
    <row r="13114" spans="1:7">
      <c r="A13114" t="s">
        <v>131</v>
      </c>
      <c r="B13114">
        <v>20251121</v>
      </c>
      <c r="C13114">
        <v>490114</v>
      </c>
      <c r="D13114" t="s">
        <v>6190</v>
      </c>
      <c r="E13114" t="s">
        <v>1085</v>
      </c>
      <c r="F13114">
        <v>0</v>
      </c>
      <c r="G13114">
        <v>-2341373</v>
      </c>
    </row>
    <row r="13115" spans="1:7">
      <c r="A13115" t="s">
        <v>131</v>
      </c>
      <c r="B13115">
        <v>20251121</v>
      </c>
      <c r="C13115">
        <v>490114</v>
      </c>
      <c r="D13115" t="s">
        <v>6190</v>
      </c>
      <c r="E13115" t="s">
        <v>1194</v>
      </c>
      <c r="F13115">
        <v>0</v>
      </c>
      <c r="G13115">
        <v>-57965559</v>
      </c>
    </row>
    <row r="13116" spans="1:7">
      <c r="A13116" t="s">
        <v>131</v>
      </c>
      <c r="B13116">
        <v>20251121</v>
      </c>
      <c r="C13116">
        <v>490114</v>
      </c>
      <c r="D13116" t="s">
        <v>6190</v>
      </c>
      <c r="E13116" t="s">
        <v>1181</v>
      </c>
      <c r="F13116">
        <v>105</v>
      </c>
      <c r="G13116">
        <v>8922758</v>
      </c>
    </row>
    <row r="13117" spans="1:7">
      <c r="A13117" t="s">
        <v>131</v>
      </c>
      <c r="B13117">
        <v>20251121</v>
      </c>
      <c r="C13117">
        <v>490114</v>
      </c>
      <c r="D13117" t="s">
        <v>6190</v>
      </c>
      <c r="E13117" t="s">
        <v>1084</v>
      </c>
      <c r="F13117">
        <v>119</v>
      </c>
      <c r="G13117">
        <v>12605686</v>
      </c>
    </row>
    <row r="13118" spans="1:7">
      <c r="A13118" t="s">
        <v>131</v>
      </c>
      <c r="B13118">
        <v>20251121</v>
      </c>
      <c r="C13118">
        <v>490114</v>
      </c>
      <c r="D13118" t="s">
        <v>6190</v>
      </c>
      <c r="E13118" t="s">
        <v>1035</v>
      </c>
      <c r="F13118">
        <v>1244</v>
      </c>
      <c r="G13118">
        <v>11016565</v>
      </c>
    </row>
    <row r="13119" spans="1:7">
      <c r="A13119" t="s">
        <v>131</v>
      </c>
      <c r="B13119">
        <v>20251121</v>
      </c>
      <c r="C13119">
        <v>490114</v>
      </c>
      <c r="D13119" t="s">
        <v>6190</v>
      </c>
      <c r="E13119" t="s">
        <v>1066</v>
      </c>
      <c r="F13119">
        <v>204</v>
      </c>
      <c r="G13119">
        <v>10653772</v>
      </c>
    </row>
    <row r="13120" spans="1:7">
      <c r="A13120" t="s">
        <v>131</v>
      </c>
      <c r="B13120">
        <v>20251121</v>
      </c>
      <c r="C13120">
        <v>490114</v>
      </c>
      <c r="D13120" t="s">
        <v>6190</v>
      </c>
      <c r="E13120" t="s">
        <v>1064</v>
      </c>
      <c r="F13120">
        <v>0</v>
      </c>
      <c r="G13120">
        <v>-771339</v>
      </c>
    </row>
    <row r="13121" spans="1:7">
      <c r="A13121" t="s">
        <v>131</v>
      </c>
      <c r="B13121">
        <v>20251121</v>
      </c>
      <c r="C13121">
        <v>490114</v>
      </c>
      <c r="D13121" t="s">
        <v>6190</v>
      </c>
      <c r="E13121" t="s">
        <v>1092</v>
      </c>
      <c r="F13121">
        <v>0</v>
      </c>
      <c r="G13121">
        <v>-17321994</v>
      </c>
    </row>
    <row r="13122" spans="1:7">
      <c r="A13122" t="s">
        <v>131</v>
      </c>
      <c r="B13122">
        <v>20251121</v>
      </c>
      <c r="C13122">
        <v>490114</v>
      </c>
      <c r="D13122" t="s">
        <v>6190</v>
      </c>
      <c r="E13122" t="s">
        <v>9048</v>
      </c>
      <c r="F13122">
        <v>84</v>
      </c>
      <c r="G13122">
        <v>2193774</v>
      </c>
    </row>
    <row r="13123" spans="1:7">
      <c r="A13123" t="s">
        <v>131</v>
      </c>
      <c r="B13123">
        <v>20251121</v>
      </c>
      <c r="C13123">
        <v>490114</v>
      </c>
      <c r="D13123" t="s">
        <v>6190</v>
      </c>
      <c r="E13123" t="s">
        <v>8342</v>
      </c>
      <c r="F13123">
        <v>204</v>
      </c>
      <c r="G13123">
        <v>49666723</v>
      </c>
    </row>
    <row r="13124" spans="1:7">
      <c r="A13124" t="s">
        <v>131</v>
      </c>
      <c r="B13124">
        <v>20251121</v>
      </c>
      <c r="C13124">
        <v>490114</v>
      </c>
      <c r="D13124" t="s">
        <v>6190</v>
      </c>
      <c r="E13124" t="s">
        <v>1124</v>
      </c>
      <c r="F13124">
        <v>28</v>
      </c>
      <c r="G13124">
        <v>-145895</v>
      </c>
    </row>
    <row r="13125" spans="1:7">
      <c r="A13125" t="s">
        <v>131</v>
      </c>
      <c r="B13125">
        <v>20251121</v>
      </c>
      <c r="C13125">
        <v>490114</v>
      </c>
      <c r="D13125" t="s">
        <v>6190</v>
      </c>
      <c r="E13125" t="s">
        <v>1186</v>
      </c>
      <c r="F13125">
        <v>331</v>
      </c>
      <c r="G13125">
        <v>24372038</v>
      </c>
    </row>
    <row r="13126" spans="1:7">
      <c r="A13126" t="s">
        <v>131</v>
      </c>
      <c r="B13126">
        <v>20251121</v>
      </c>
      <c r="C13126">
        <v>490114</v>
      </c>
      <c r="D13126" t="s">
        <v>6190</v>
      </c>
      <c r="E13126" t="s">
        <v>1582</v>
      </c>
      <c r="F13126">
        <v>331</v>
      </c>
      <c r="G13126">
        <v>-395839</v>
      </c>
    </row>
    <row r="13127" spans="1:7">
      <c r="A13127" t="s">
        <v>131</v>
      </c>
      <c r="B13127">
        <v>20251121</v>
      </c>
      <c r="C13127">
        <v>490114</v>
      </c>
      <c r="D13127" t="s">
        <v>6190</v>
      </c>
      <c r="E13127" t="s">
        <v>8333</v>
      </c>
      <c r="F13127">
        <v>0</v>
      </c>
      <c r="G13127">
        <v>-2446</v>
      </c>
    </row>
    <row r="13128" spans="1:7">
      <c r="A13128" t="s">
        <v>131</v>
      </c>
      <c r="B13128">
        <v>20251121</v>
      </c>
      <c r="C13128">
        <v>490114</v>
      </c>
      <c r="D13128" t="s">
        <v>6190</v>
      </c>
      <c r="E13128" t="s">
        <v>1583</v>
      </c>
      <c r="F13128">
        <v>7</v>
      </c>
      <c r="G13128">
        <v>-253564</v>
      </c>
    </row>
    <row r="13129" spans="1:7">
      <c r="A13129" t="s">
        <v>131</v>
      </c>
      <c r="B13129">
        <v>20251121</v>
      </c>
      <c r="C13129">
        <v>490114</v>
      </c>
      <c r="D13129" t="s">
        <v>6190</v>
      </c>
      <c r="E13129" t="s">
        <v>1207</v>
      </c>
      <c r="F13129">
        <v>0</v>
      </c>
      <c r="G13129">
        <v>-11339</v>
      </c>
    </row>
    <row r="13130" spans="1:7">
      <c r="A13130" t="s">
        <v>131</v>
      </c>
      <c r="B13130">
        <v>20251121</v>
      </c>
      <c r="C13130">
        <v>490114</v>
      </c>
      <c r="D13130" t="s">
        <v>6190</v>
      </c>
      <c r="E13130" t="s">
        <v>8358</v>
      </c>
      <c r="F13130">
        <v>0</v>
      </c>
      <c r="G13130">
        <v>-17693191</v>
      </c>
    </row>
    <row r="13131" spans="1:7">
      <c r="A13131" t="s">
        <v>131</v>
      </c>
      <c r="B13131">
        <v>20251122</v>
      </c>
      <c r="C13131">
        <v>490114</v>
      </c>
      <c r="D13131" t="s">
        <v>6190</v>
      </c>
      <c r="E13131" t="s">
        <v>1184</v>
      </c>
      <c r="F13131">
        <v>0</v>
      </c>
      <c r="G13131">
        <v>-339153</v>
      </c>
    </row>
    <row r="13132" spans="1:7">
      <c r="A13132" t="s">
        <v>131</v>
      </c>
      <c r="B13132">
        <v>20251122</v>
      </c>
      <c r="C13132">
        <v>490114</v>
      </c>
      <c r="D13132" t="s">
        <v>6190</v>
      </c>
      <c r="E13132" t="s">
        <v>1581</v>
      </c>
      <c r="F13132">
        <v>155</v>
      </c>
      <c r="G13132">
        <v>-22060401</v>
      </c>
    </row>
    <row r="13133" spans="1:7">
      <c r="A13133" t="s">
        <v>131</v>
      </c>
      <c r="B13133">
        <v>20251122</v>
      </c>
      <c r="C13133">
        <v>490114</v>
      </c>
      <c r="D13133" t="s">
        <v>6190</v>
      </c>
      <c r="E13133" t="s">
        <v>1085</v>
      </c>
      <c r="F13133">
        <v>0</v>
      </c>
      <c r="G13133">
        <v>-2341373</v>
      </c>
    </row>
    <row r="13134" spans="1:7">
      <c r="A13134" t="s">
        <v>131</v>
      </c>
      <c r="B13134">
        <v>20251122</v>
      </c>
      <c r="C13134">
        <v>490114</v>
      </c>
      <c r="D13134" t="s">
        <v>6190</v>
      </c>
      <c r="E13134" t="s">
        <v>1194</v>
      </c>
      <c r="F13134">
        <v>0</v>
      </c>
      <c r="G13134">
        <v>-57965559</v>
      </c>
    </row>
    <row r="13135" spans="1:7">
      <c r="A13135" t="s">
        <v>131</v>
      </c>
      <c r="B13135">
        <v>20251122</v>
      </c>
      <c r="C13135">
        <v>490114</v>
      </c>
      <c r="D13135" t="s">
        <v>6190</v>
      </c>
      <c r="E13135" t="s">
        <v>1181</v>
      </c>
      <c r="F13135">
        <v>105</v>
      </c>
      <c r="G13135">
        <v>8922863</v>
      </c>
    </row>
    <row r="13136" spans="1:7">
      <c r="A13136" t="s">
        <v>131</v>
      </c>
      <c r="B13136">
        <v>20251122</v>
      </c>
      <c r="C13136">
        <v>490114</v>
      </c>
      <c r="D13136" t="s">
        <v>6190</v>
      </c>
      <c r="E13136" t="s">
        <v>1084</v>
      </c>
      <c r="F13136">
        <v>119</v>
      </c>
      <c r="G13136">
        <v>12605805</v>
      </c>
    </row>
    <row r="13137" spans="1:7">
      <c r="A13137" t="s">
        <v>131</v>
      </c>
      <c r="B13137">
        <v>20251122</v>
      </c>
      <c r="C13137">
        <v>490114</v>
      </c>
      <c r="D13137" t="s">
        <v>6190</v>
      </c>
      <c r="E13137" t="s">
        <v>1035</v>
      </c>
      <c r="F13137">
        <v>1244</v>
      </c>
      <c r="G13137">
        <v>11017809</v>
      </c>
    </row>
    <row r="13138" spans="1:7">
      <c r="A13138" t="s">
        <v>131</v>
      </c>
      <c r="B13138">
        <v>20251122</v>
      </c>
      <c r="C13138">
        <v>490114</v>
      </c>
      <c r="D13138" t="s">
        <v>6190</v>
      </c>
      <c r="E13138" t="s">
        <v>1066</v>
      </c>
      <c r="F13138">
        <v>204</v>
      </c>
      <c r="G13138">
        <v>10653976</v>
      </c>
    </row>
    <row r="13139" spans="1:7">
      <c r="A13139" t="s">
        <v>131</v>
      </c>
      <c r="B13139">
        <v>20251122</v>
      </c>
      <c r="C13139">
        <v>490114</v>
      </c>
      <c r="D13139" t="s">
        <v>6190</v>
      </c>
      <c r="E13139" t="s">
        <v>1064</v>
      </c>
      <c r="F13139">
        <v>0</v>
      </c>
      <c r="G13139">
        <v>-771339</v>
      </c>
    </row>
    <row r="13140" spans="1:7">
      <c r="A13140" t="s">
        <v>131</v>
      </c>
      <c r="B13140">
        <v>20251122</v>
      </c>
      <c r="C13140">
        <v>490114</v>
      </c>
      <c r="D13140" t="s">
        <v>6190</v>
      </c>
      <c r="E13140" t="s">
        <v>1092</v>
      </c>
      <c r="F13140">
        <v>0</v>
      </c>
      <c r="G13140">
        <v>-17321994</v>
      </c>
    </row>
    <row r="13141" spans="1:7">
      <c r="A13141" t="s">
        <v>131</v>
      </c>
      <c r="B13141">
        <v>20251122</v>
      </c>
      <c r="C13141">
        <v>490114</v>
      </c>
      <c r="D13141" t="s">
        <v>6190</v>
      </c>
      <c r="E13141" t="s">
        <v>9048</v>
      </c>
      <c r="F13141">
        <v>84</v>
      </c>
      <c r="G13141">
        <v>2193858</v>
      </c>
    </row>
    <row r="13142" spans="1:7">
      <c r="A13142" t="s">
        <v>131</v>
      </c>
      <c r="B13142">
        <v>20251122</v>
      </c>
      <c r="C13142">
        <v>490114</v>
      </c>
      <c r="D13142" t="s">
        <v>6190</v>
      </c>
      <c r="E13142" t="s">
        <v>8342</v>
      </c>
      <c r="F13142">
        <v>204</v>
      </c>
      <c r="G13142">
        <v>49666927</v>
      </c>
    </row>
    <row r="13143" spans="1:7">
      <c r="A13143" t="s">
        <v>131</v>
      </c>
      <c r="B13143">
        <v>20251122</v>
      </c>
      <c r="C13143">
        <v>490114</v>
      </c>
      <c r="D13143" t="s">
        <v>6190</v>
      </c>
      <c r="E13143" t="s">
        <v>1124</v>
      </c>
      <c r="F13143">
        <v>28</v>
      </c>
      <c r="G13143">
        <v>-145867</v>
      </c>
    </row>
    <row r="13144" spans="1:7">
      <c r="A13144" t="s">
        <v>131</v>
      </c>
      <c r="B13144">
        <v>20251122</v>
      </c>
      <c r="C13144">
        <v>490114</v>
      </c>
      <c r="D13144" t="s">
        <v>6190</v>
      </c>
      <c r="E13144" t="s">
        <v>1186</v>
      </c>
      <c r="F13144">
        <v>331</v>
      </c>
      <c r="G13144">
        <v>24372369</v>
      </c>
    </row>
    <row r="13145" spans="1:7">
      <c r="A13145" t="s">
        <v>131</v>
      </c>
      <c r="B13145">
        <v>20251122</v>
      </c>
      <c r="C13145">
        <v>490114</v>
      </c>
      <c r="D13145" t="s">
        <v>6190</v>
      </c>
      <c r="E13145" t="s">
        <v>1582</v>
      </c>
      <c r="F13145">
        <v>331</v>
      </c>
      <c r="G13145">
        <v>-395508</v>
      </c>
    </row>
    <row r="13146" spans="1:7">
      <c r="A13146" t="s">
        <v>131</v>
      </c>
      <c r="B13146">
        <v>20251122</v>
      </c>
      <c r="C13146">
        <v>490114</v>
      </c>
      <c r="D13146" t="s">
        <v>6190</v>
      </c>
      <c r="E13146" t="s">
        <v>8333</v>
      </c>
      <c r="F13146">
        <v>0</v>
      </c>
      <c r="G13146">
        <v>-2446</v>
      </c>
    </row>
    <row r="13147" spans="1:7">
      <c r="A13147" t="s">
        <v>131</v>
      </c>
      <c r="B13147">
        <v>20251122</v>
      </c>
      <c r="C13147">
        <v>490114</v>
      </c>
      <c r="D13147" t="s">
        <v>6190</v>
      </c>
      <c r="E13147" t="s">
        <v>1583</v>
      </c>
      <c r="F13147">
        <v>7</v>
      </c>
      <c r="G13147">
        <v>-253557</v>
      </c>
    </row>
    <row r="13148" spans="1:7">
      <c r="A13148" t="s">
        <v>131</v>
      </c>
      <c r="B13148">
        <v>20251122</v>
      </c>
      <c r="C13148">
        <v>490114</v>
      </c>
      <c r="D13148" t="s">
        <v>6190</v>
      </c>
      <c r="E13148" t="s">
        <v>1207</v>
      </c>
      <c r="F13148">
        <v>0</v>
      </c>
      <c r="G13148">
        <v>-11339</v>
      </c>
    </row>
    <row r="13149" spans="1:7">
      <c r="A13149" t="s">
        <v>131</v>
      </c>
      <c r="B13149">
        <v>20251122</v>
      </c>
      <c r="C13149">
        <v>490114</v>
      </c>
      <c r="D13149" t="s">
        <v>6190</v>
      </c>
      <c r="E13149" t="s">
        <v>8358</v>
      </c>
      <c r="F13149">
        <v>0</v>
      </c>
      <c r="G13149">
        <v>-17693191</v>
      </c>
    </row>
    <row r="13150" spans="1:7">
      <c r="A13150" t="s">
        <v>131</v>
      </c>
      <c r="B13150">
        <v>20251123</v>
      </c>
      <c r="C13150">
        <v>490114</v>
      </c>
      <c r="D13150" t="s">
        <v>6190</v>
      </c>
      <c r="E13150" t="s">
        <v>1184</v>
      </c>
      <c r="F13150">
        <v>0</v>
      </c>
      <c r="G13150">
        <v>-339153</v>
      </c>
    </row>
    <row r="13151" spans="1:7">
      <c r="A13151" t="s">
        <v>131</v>
      </c>
      <c r="B13151">
        <v>20251123</v>
      </c>
      <c r="C13151">
        <v>490114</v>
      </c>
      <c r="D13151" t="s">
        <v>6190</v>
      </c>
      <c r="E13151" t="s">
        <v>1581</v>
      </c>
      <c r="F13151">
        <v>155</v>
      </c>
      <c r="G13151">
        <v>-22060246</v>
      </c>
    </row>
    <row r="13152" spans="1:7">
      <c r="A13152" t="s">
        <v>131</v>
      </c>
      <c r="B13152">
        <v>20251123</v>
      </c>
      <c r="C13152">
        <v>490114</v>
      </c>
      <c r="D13152" t="s">
        <v>6190</v>
      </c>
      <c r="E13152" t="s">
        <v>1085</v>
      </c>
      <c r="F13152">
        <v>0</v>
      </c>
      <c r="G13152">
        <v>-2341373</v>
      </c>
    </row>
    <row r="13153" spans="1:7">
      <c r="A13153" t="s">
        <v>131</v>
      </c>
      <c r="B13153">
        <v>20251123</v>
      </c>
      <c r="C13153">
        <v>490114</v>
      </c>
      <c r="D13153" t="s">
        <v>6190</v>
      </c>
      <c r="E13153" t="s">
        <v>1194</v>
      </c>
      <c r="F13153">
        <v>0</v>
      </c>
      <c r="G13153">
        <v>-57965559</v>
      </c>
    </row>
    <row r="13154" spans="1:7">
      <c r="A13154" t="s">
        <v>131</v>
      </c>
      <c r="B13154">
        <v>20251123</v>
      </c>
      <c r="C13154">
        <v>490114</v>
      </c>
      <c r="D13154" t="s">
        <v>6190</v>
      </c>
      <c r="E13154" t="s">
        <v>1181</v>
      </c>
      <c r="F13154">
        <v>105</v>
      </c>
      <c r="G13154">
        <v>8922968</v>
      </c>
    </row>
    <row r="13155" spans="1:7">
      <c r="A13155" t="s">
        <v>131</v>
      </c>
      <c r="B13155">
        <v>20251123</v>
      </c>
      <c r="C13155">
        <v>490114</v>
      </c>
      <c r="D13155" t="s">
        <v>6190</v>
      </c>
      <c r="E13155" t="s">
        <v>1084</v>
      </c>
      <c r="F13155">
        <v>119</v>
      </c>
      <c r="G13155">
        <v>12605924</v>
      </c>
    </row>
    <row r="13156" spans="1:7">
      <c r="A13156" t="s">
        <v>131</v>
      </c>
      <c r="B13156">
        <v>20251123</v>
      </c>
      <c r="C13156">
        <v>490114</v>
      </c>
      <c r="D13156" t="s">
        <v>6190</v>
      </c>
      <c r="E13156" t="s">
        <v>1035</v>
      </c>
      <c r="F13156">
        <v>1244</v>
      </c>
      <c r="G13156">
        <v>11019053</v>
      </c>
    </row>
    <row r="13157" spans="1:7">
      <c r="A13157" t="s">
        <v>131</v>
      </c>
      <c r="B13157">
        <v>20251123</v>
      </c>
      <c r="C13157">
        <v>490114</v>
      </c>
      <c r="D13157" t="s">
        <v>6190</v>
      </c>
      <c r="E13157" t="s">
        <v>1066</v>
      </c>
      <c r="F13157">
        <v>204</v>
      </c>
      <c r="G13157">
        <v>10654180</v>
      </c>
    </row>
    <row r="13158" spans="1:7">
      <c r="A13158" t="s">
        <v>131</v>
      </c>
      <c r="B13158">
        <v>20251123</v>
      </c>
      <c r="C13158">
        <v>490114</v>
      </c>
      <c r="D13158" t="s">
        <v>6190</v>
      </c>
      <c r="E13158" t="s">
        <v>1064</v>
      </c>
      <c r="F13158">
        <v>0</v>
      </c>
      <c r="G13158">
        <v>-771339</v>
      </c>
    </row>
    <row r="13159" spans="1:7">
      <c r="A13159" t="s">
        <v>131</v>
      </c>
      <c r="B13159">
        <v>20251123</v>
      </c>
      <c r="C13159">
        <v>490114</v>
      </c>
      <c r="D13159" t="s">
        <v>6190</v>
      </c>
      <c r="E13159" t="s">
        <v>1092</v>
      </c>
      <c r="F13159">
        <v>0</v>
      </c>
      <c r="G13159">
        <v>-17321994</v>
      </c>
    </row>
    <row r="13160" spans="1:7">
      <c r="A13160" t="s">
        <v>131</v>
      </c>
      <c r="B13160">
        <v>20251123</v>
      </c>
      <c r="C13160">
        <v>490114</v>
      </c>
      <c r="D13160" t="s">
        <v>6190</v>
      </c>
      <c r="E13160" t="s">
        <v>9048</v>
      </c>
      <c r="F13160">
        <v>84</v>
      </c>
      <c r="G13160">
        <v>2193942</v>
      </c>
    </row>
    <row r="13161" spans="1:7">
      <c r="A13161" t="s">
        <v>131</v>
      </c>
      <c r="B13161">
        <v>20251123</v>
      </c>
      <c r="C13161">
        <v>490114</v>
      </c>
      <c r="D13161" t="s">
        <v>6190</v>
      </c>
      <c r="E13161" t="s">
        <v>8342</v>
      </c>
      <c r="F13161">
        <v>204</v>
      </c>
      <c r="G13161">
        <v>49667131</v>
      </c>
    </row>
    <row r="13162" spans="1:7">
      <c r="A13162" t="s">
        <v>131</v>
      </c>
      <c r="B13162">
        <v>20251123</v>
      </c>
      <c r="C13162">
        <v>490114</v>
      </c>
      <c r="D13162" t="s">
        <v>6190</v>
      </c>
      <c r="E13162" t="s">
        <v>1124</v>
      </c>
      <c r="F13162">
        <v>28</v>
      </c>
      <c r="G13162">
        <v>-145839</v>
      </c>
    </row>
    <row r="13163" spans="1:7">
      <c r="A13163" t="s">
        <v>131</v>
      </c>
      <c r="B13163">
        <v>20251123</v>
      </c>
      <c r="C13163">
        <v>490114</v>
      </c>
      <c r="D13163" t="s">
        <v>6190</v>
      </c>
      <c r="E13163" t="s">
        <v>1186</v>
      </c>
      <c r="F13163">
        <v>331</v>
      </c>
      <c r="G13163">
        <v>24372700</v>
      </c>
    </row>
    <row r="13164" spans="1:7">
      <c r="A13164" t="s">
        <v>131</v>
      </c>
      <c r="B13164">
        <v>20251123</v>
      </c>
      <c r="C13164">
        <v>490114</v>
      </c>
      <c r="D13164" t="s">
        <v>6190</v>
      </c>
      <c r="E13164" t="s">
        <v>1582</v>
      </c>
      <c r="F13164">
        <v>331</v>
      </c>
      <c r="G13164">
        <v>-395177</v>
      </c>
    </row>
    <row r="13165" spans="1:7">
      <c r="A13165" t="s">
        <v>131</v>
      </c>
      <c r="B13165">
        <v>20251123</v>
      </c>
      <c r="C13165">
        <v>490114</v>
      </c>
      <c r="D13165" t="s">
        <v>6190</v>
      </c>
      <c r="E13165" t="s">
        <v>8333</v>
      </c>
      <c r="F13165">
        <v>0</v>
      </c>
      <c r="G13165">
        <v>-2446</v>
      </c>
    </row>
    <row r="13166" spans="1:7">
      <c r="A13166" t="s">
        <v>131</v>
      </c>
      <c r="B13166">
        <v>20251123</v>
      </c>
      <c r="C13166">
        <v>490114</v>
      </c>
      <c r="D13166" t="s">
        <v>6190</v>
      </c>
      <c r="E13166" t="s">
        <v>1583</v>
      </c>
      <c r="F13166">
        <v>7</v>
      </c>
      <c r="G13166">
        <v>-253550</v>
      </c>
    </row>
    <row r="13167" spans="1:7">
      <c r="A13167" t="s">
        <v>131</v>
      </c>
      <c r="B13167">
        <v>20251123</v>
      </c>
      <c r="C13167">
        <v>490114</v>
      </c>
      <c r="D13167" t="s">
        <v>6190</v>
      </c>
      <c r="E13167" t="s">
        <v>1207</v>
      </c>
      <c r="F13167">
        <v>0</v>
      </c>
      <c r="G13167">
        <v>-11339</v>
      </c>
    </row>
    <row r="13168" spans="1:7">
      <c r="A13168" t="s">
        <v>131</v>
      </c>
      <c r="B13168">
        <v>20251123</v>
      </c>
      <c r="C13168">
        <v>490114</v>
      </c>
      <c r="D13168" t="s">
        <v>6190</v>
      </c>
      <c r="E13168" t="s">
        <v>8358</v>
      </c>
      <c r="F13168">
        <v>0</v>
      </c>
      <c r="G13168">
        <v>-17693191</v>
      </c>
    </row>
    <row r="13169" spans="1:7">
      <c r="A13169" t="s">
        <v>131</v>
      </c>
      <c r="B13169">
        <v>20251124</v>
      </c>
      <c r="C13169">
        <v>490114</v>
      </c>
      <c r="D13169" t="s">
        <v>6190</v>
      </c>
      <c r="E13169" t="s">
        <v>1184</v>
      </c>
      <c r="F13169">
        <v>0</v>
      </c>
      <c r="G13169">
        <v>-339153</v>
      </c>
    </row>
    <row r="13170" spans="1:7">
      <c r="A13170" t="s">
        <v>131</v>
      </c>
      <c r="B13170">
        <v>20251124</v>
      </c>
      <c r="C13170">
        <v>490114</v>
      </c>
      <c r="D13170" t="s">
        <v>6190</v>
      </c>
      <c r="E13170" t="s">
        <v>1581</v>
      </c>
      <c r="F13170">
        <v>149</v>
      </c>
      <c r="G13170">
        <v>-22060097</v>
      </c>
    </row>
    <row r="13171" spans="1:7">
      <c r="A13171" t="s">
        <v>131</v>
      </c>
      <c r="B13171">
        <v>20251124</v>
      </c>
      <c r="C13171">
        <v>490114</v>
      </c>
      <c r="D13171" t="s">
        <v>6190</v>
      </c>
      <c r="E13171" t="s">
        <v>1085</v>
      </c>
      <c r="F13171">
        <v>0</v>
      </c>
      <c r="G13171">
        <v>-2341373</v>
      </c>
    </row>
    <row r="13172" spans="1:7">
      <c r="A13172" t="s">
        <v>131</v>
      </c>
      <c r="B13172">
        <v>20251124</v>
      </c>
      <c r="C13172">
        <v>490114</v>
      </c>
      <c r="D13172" t="s">
        <v>6190</v>
      </c>
      <c r="E13172" t="s">
        <v>1194</v>
      </c>
      <c r="F13172">
        <v>0</v>
      </c>
      <c r="G13172">
        <v>-57965559</v>
      </c>
    </row>
    <row r="13173" spans="1:7">
      <c r="A13173" t="s">
        <v>131</v>
      </c>
      <c r="B13173">
        <v>20251124</v>
      </c>
      <c r="C13173">
        <v>490114</v>
      </c>
      <c r="D13173" t="s">
        <v>6190</v>
      </c>
      <c r="E13173" t="s">
        <v>1181</v>
      </c>
      <c r="F13173">
        <v>102</v>
      </c>
      <c r="G13173">
        <v>8923070</v>
      </c>
    </row>
    <row r="13174" spans="1:7">
      <c r="A13174" t="s">
        <v>131</v>
      </c>
      <c r="B13174">
        <v>20251124</v>
      </c>
      <c r="C13174">
        <v>490114</v>
      </c>
      <c r="D13174" t="s">
        <v>6190</v>
      </c>
      <c r="E13174" t="s">
        <v>1084</v>
      </c>
      <c r="F13174">
        <v>115</v>
      </c>
      <c r="G13174">
        <v>12606039</v>
      </c>
    </row>
    <row r="13175" spans="1:7">
      <c r="A13175" t="s">
        <v>131</v>
      </c>
      <c r="B13175">
        <v>20251124</v>
      </c>
      <c r="C13175">
        <v>490114</v>
      </c>
      <c r="D13175" t="s">
        <v>6190</v>
      </c>
      <c r="E13175" t="s">
        <v>1035</v>
      </c>
      <c r="F13175">
        <v>1203</v>
      </c>
      <c r="G13175">
        <v>11020256</v>
      </c>
    </row>
    <row r="13176" spans="1:7">
      <c r="A13176" t="s">
        <v>131</v>
      </c>
      <c r="B13176">
        <v>20251124</v>
      </c>
      <c r="C13176">
        <v>490114</v>
      </c>
      <c r="D13176" t="s">
        <v>6190</v>
      </c>
      <c r="E13176" t="s">
        <v>1066</v>
      </c>
      <c r="F13176">
        <v>197</v>
      </c>
      <c r="G13176">
        <v>10654377</v>
      </c>
    </row>
    <row r="13177" spans="1:7">
      <c r="A13177" t="s">
        <v>131</v>
      </c>
      <c r="B13177">
        <v>20251124</v>
      </c>
      <c r="C13177">
        <v>490114</v>
      </c>
      <c r="D13177" t="s">
        <v>6190</v>
      </c>
      <c r="E13177" t="s">
        <v>1064</v>
      </c>
      <c r="F13177">
        <v>0</v>
      </c>
      <c r="G13177">
        <v>-771339</v>
      </c>
    </row>
    <row r="13178" spans="1:7">
      <c r="A13178" t="s">
        <v>131</v>
      </c>
      <c r="B13178">
        <v>20251124</v>
      </c>
      <c r="C13178">
        <v>490114</v>
      </c>
      <c r="D13178" t="s">
        <v>6190</v>
      </c>
      <c r="E13178" t="s">
        <v>1092</v>
      </c>
      <c r="F13178">
        <v>0</v>
      </c>
      <c r="G13178">
        <v>-17321994</v>
      </c>
    </row>
    <row r="13179" spans="1:7">
      <c r="A13179" t="s">
        <v>131</v>
      </c>
      <c r="B13179">
        <v>20251124</v>
      </c>
      <c r="C13179">
        <v>490114</v>
      </c>
      <c r="D13179" t="s">
        <v>6190</v>
      </c>
      <c r="E13179" t="s">
        <v>9048</v>
      </c>
      <c r="F13179">
        <v>81</v>
      </c>
      <c r="G13179">
        <v>2194023</v>
      </c>
    </row>
    <row r="13180" spans="1:7">
      <c r="A13180" t="s">
        <v>131</v>
      </c>
      <c r="B13180">
        <v>20251124</v>
      </c>
      <c r="C13180">
        <v>490114</v>
      </c>
      <c r="D13180" t="s">
        <v>6190</v>
      </c>
      <c r="E13180" t="s">
        <v>8342</v>
      </c>
      <c r="F13180">
        <v>197</v>
      </c>
      <c r="G13180">
        <v>49667328</v>
      </c>
    </row>
    <row r="13181" spans="1:7">
      <c r="A13181" t="s">
        <v>131</v>
      </c>
      <c r="B13181">
        <v>20251124</v>
      </c>
      <c r="C13181">
        <v>490114</v>
      </c>
      <c r="D13181" t="s">
        <v>6190</v>
      </c>
      <c r="E13181" t="s">
        <v>1124</v>
      </c>
      <c r="F13181">
        <v>27</v>
      </c>
      <c r="G13181">
        <v>-145812</v>
      </c>
    </row>
    <row r="13182" spans="1:7">
      <c r="A13182" t="s">
        <v>131</v>
      </c>
      <c r="B13182">
        <v>20251124</v>
      </c>
      <c r="C13182">
        <v>490114</v>
      </c>
      <c r="D13182" t="s">
        <v>6190</v>
      </c>
      <c r="E13182" t="s">
        <v>1186</v>
      </c>
      <c r="F13182">
        <v>320</v>
      </c>
      <c r="G13182">
        <v>24373020</v>
      </c>
    </row>
    <row r="13183" spans="1:7">
      <c r="A13183" t="s">
        <v>131</v>
      </c>
      <c r="B13183">
        <v>20251124</v>
      </c>
      <c r="C13183">
        <v>490114</v>
      </c>
      <c r="D13183" t="s">
        <v>6190</v>
      </c>
      <c r="E13183" t="s">
        <v>1582</v>
      </c>
      <c r="F13183">
        <v>320</v>
      </c>
      <c r="G13183">
        <v>-394857</v>
      </c>
    </row>
    <row r="13184" spans="1:7">
      <c r="A13184" t="s">
        <v>131</v>
      </c>
      <c r="B13184">
        <v>20251124</v>
      </c>
      <c r="C13184">
        <v>490114</v>
      </c>
      <c r="D13184" t="s">
        <v>6190</v>
      </c>
      <c r="E13184" t="s">
        <v>8333</v>
      </c>
      <c r="F13184">
        <v>0</v>
      </c>
      <c r="G13184">
        <v>-2446</v>
      </c>
    </row>
    <row r="13185" spans="1:7">
      <c r="A13185" t="s">
        <v>131</v>
      </c>
      <c r="B13185">
        <v>20251124</v>
      </c>
      <c r="C13185">
        <v>490114</v>
      </c>
      <c r="D13185" t="s">
        <v>6190</v>
      </c>
      <c r="E13185" t="s">
        <v>1583</v>
      </c>
      <c r="F13185">
        <v>6</v>
      </c>
      <c r="G13185">
        <v>-253544</v>
      </c>
    </row>
    <row r="13186" spans="1:7">
      <c r="A13186" t="s">
        <v>131</v>
      </c>
      <c r="B13186">
        <v>20251124</v>
      </c>
      <c r="C13186">
        <v>490114</v>
      </c>
      <c r="D13186" t="s">
        <v>6190</v>
      </c>
      <c r="E13186" t="s">
        <v>1207</v>
      </c>
      <c r="F13186">
        <v>0</v>
      </c>
      <c r="G13186">
        <v>-11339</v>
      </c>
    </row>
    <row r="13187" spans="1:7">
      <c r="A13187" t="s">
        <v>131</v>
      </c>
      <c r="B13187">
        <v>20251124</v>
      </c>
      <c r="C13187">
        <v>490114</v>
      </c>
      <c r="D13187" t="s">
        <v>6190</v>
      </c>
      <c r="E13187" t="s">
        <v>8358</v>
      </c>
      <c r="F13187">
        <v>0</v>
      </c>
      <c r="G13187">
        <v>-17693191</v>
      </c>
    </row>
    <row r="13188" spans="1:7">
      <c r="A13188" t="s">
        <v>131</v>
      </c>
      <c r="B13188">
        <v>20251125</v>
      </c>
      <c r="C13188">
        <v>490114</v>
      </c>
      <c r="D13188" t="s">
        <v>6190</v>
      </c>
      <c r="E13188" t="s">
        <v>1184</v>
      </c>
      <c r="F13188">
        <v>0</v>
      </c>
      <c r="G13188">
        <v>-339153</v>
      </c>
    </row>
    <row r="13189" spans="1:7">
      <c r="A13189" t="s">
        <v>131</v>
      </c>
      <c r="B13189">
        <v>20251125</v>
      </c>
      <c r="C13189">
        <v>490114</v>
      </c>
      <c r="D13189" t="s">
        <v>6190</v>
      </c>
      <c r="E13189" t="s">
        <v>1581</v>
      </c>
      <c r="F13189">
        <v>151</v>
      </c>
      <c r="G13189">
        <v>-22059946</v>
      </c>
    </row>
    <row r="13190" spans="1:7">
      <c r="A13190" t="s">
        <v>131</v>
      </c>
      <c r="B13190">
        <v>20251125</v>
      </c>
      <c r="C13190">
        <v>490114</v>
      </c>
      <c r="D13190" t="s">
        <v>6190</v>
      </c>
      <c r="E13190" t="s">
        <v>1085</v>
      </c>
      <c r="F13190">
        <v>0</v>
      </c>
      <c r="G13190">
        <v>-2341373</v>
      </c>
    </row>
    <row r="13191" spans="1:7">
      <c r="A13191" t="s">
        <v>131</v>
      </c>
      <c r="B13191">
        <v>20251125</v>
      </c>
      <c r="C13191">
        <v>490114</v>
      </c>
      <c r="D13191" t="s">
        <v>6190</v>
      </c>
      <c r="E13191" t="s">
        <v>1194</v>
      </c>
      <c r="F13191">
        <v>0</v>
      </c>
      <c r="G13191">
        <v>-57965559</v>
      </c>
    </row>
    <row r="13192" spans="1:7">
      <c r="A13192" t="s">
        <v>131</v>
      </c>
      <c r="B13192">
        <v>20251125</v>
      </c>
      <c r="C13192">
        <v>490114</v>
      </c>
      <c r="D13192" t="s">
        <v>6190</v>
      </c>
      <c r="E13192" t="s">
        <v>1181</v>
      </c>
      <c r="F13192">
        <v>103</v>
      </c>
      <c r="G13192">
        <v>8923173</v>
      </c>
    </row>
    <row r="13193" spans="1:7">
      <c r="A13193" t="s">
        <v>131</v>
      </c>
      <c r="B13193">
        <v>20251125</v>
      </c>
      <c r="C13193">
        <v>490114</v>
      </c>
      <c r="D13193" t="s">
        <v>6190</v>
      </c>
      <c r="E13193" t="s">
        <v>1084</v>
      </c>
      <c r="F13193">
        <v>117</v>
      </c>
      <c r="G13193">
        <v>12606156</v>
      </c>
    </row>
    <row r="13194" spans="1:7">
      <c r="A13194" t="s">
        <v>131</v>
      </c>
      <c r="B13194">
        <v>20251125</v>
      </c>
      <c r="C13194">
        <v>490114</v>
      </c>
      <c r="D13194" t="s">
        <v>6190</v>
      </c>
      <c r="E13194" t="s">
        <v>1035</v>
      </c>
      <c r="F13194">
        <v>1218</v>
      </c>
      <c r="G13194">
        <v>11021474</v>
      </c>
    </row>
    <row r="13195" spans="1:7">
      <c r="A13195" t="s">
        <v>131</v>
      </c>
      <c r="B13195">
        <v>20251125</v>
      </c>
      <c r="C13195">
        <v>490114</v>
      </c>
      <c r="D13195" t="s">
        <v>6190</v>
      </c>
      <c r="E13195" t="s">
        <v>1066</v>
      </c>
      <c r="F13195">
        <v>200</v>
      </c>
      <c r="G13195">
        <v>10654577</v>
      </c>
    </row>
    <row r="13196" spans="1:7">
      <c r="A13196" t="s">
        <v>131</v>
      </c>
      <c r="B13196">
        <v>20251125</v>
      </c>
      <c r="C13196">
        <v>490114</v>
      </c>
      <c r="D13196" t="s">
        <v>6190</v>
      </c>
      <c r="E13196" t="s">
        <v>1064</v>
      </c>
      <c r="F13196">
        <v>0</v>
      </c>
      <c r="G13196">
        <v>-771339</v>
      </c>
    </row>
    <row r="13197" spans="1:7">
      <c r="A13197" t="s">
        <v>131</v>
      </c>
      <c r="B13197">
        <v>20251125</v>
      </c>
      <c r="C13197">
        <v>490114</v>
      </c>
      <c r="D13197" t="s">
        <v>6190</v>
      </c>
      <c r="E13197" t="s">
        <v>1092</v>
      </c>
      <c r="F13197">
        <v>0</v>
      </c>
      <c r="G13197">
        <v>-17321994</v>
      </c>
    </row>
    <row r="13198" spans="1:7">
      <c r="A13198" t="s">
        <v>131</v>
      </c>
      <c r="B13198">
        <v>20251125</v>
      </c>
      <c r="C13198">
        <v>490114</v>
      </c>
      <c r="D13198" t="s">
        <v>6190</v>
      </c>
      <c r="E13198" t="s">
        <v>9048</v>
      </c>
      <c r="F13198">
        <v>82</v>
      </c>
      <c r="G13198">
        <v>2194105</v>
      </c>
    </row>
    <row r="13199" spans="1:7">
      <c r="A13199" t="s">
        <v>131</v>
      </c>
      <c r="B13199">
        <v>20251125</v>
      </c>
      <c r="C13199">
        <v>490114</v>
      </c>
      <c r="D13199" t="s">
        <v>6190</v>
      </c>
      <c r="E13199" t="s">
        <v>8342</v>
      </c>
      <c r="F13199">
        <v>200</v>
      </c>
      <c r="G13199">
        <v>49667528</v>
      </c>
    </row>
    <row r="13200" spans="1:7">
      <c r="A13200" t="s">
        <v>131</v>
      </c>
      <c r="B13200">
        <v>20251125</v>
      </c>
      <c r="C13200">
        <v>490114</v>
      </c>
      <c r="D13200" t="s">
        <v>6190</v>
      </c>
      <c r="E13200" t="s">
        <v>1124</v>
      </c>
      <c r="F13200">
        <v>27</v>
      </c>
      <c r="G13200">
        <v>-145785</v>
      </c>
    </row>
    <row r="13201" spans="1:7">
      <c r="A13201" t="s">
        <v>131</v>
      </c>
      <c r="B13201">
        <v>20251125</v>
      </c>
      <c r="C13201">
        <v>490114</v>
      </c>
      <c r="D13201" t="s">
        <v>6190</v>
      </c>
      <c r="E13201" t="s">
        <v>1186</v>
      </c>
      <c r="F13201">
        <v>324</v>
      </c>
      <c r="G13201">
        <v>24373344</v>
      </c>
    </row>
    <row r="13202" spans="1:7">
      <c r="A13202" t="s">
        <v>131</v>
      </c>
      <c r="B13202">
        <v>20251125</v>
      </c>
      <c r="C13202">
        <v>490114</v>
      </c>
      <c r="D13202" t="s">
        <v>6190</v>
      </c>
      <c r="E13202" t="s">
        <v>1582</v>
      </c>
      <c r="F13202">
        <v>324</v>
      </c>
      <c r="G13202">
        <v>-394533</v>
      </c>
    </row>
    <row r="13203" spans="1:7">
      <c r="A13203" t="s">
        <v>131</v>
      </c>
      <c r="B13203">
        <v>20251125</v>
      </c>
      <c r="C13203">
        <v>490114</v>
      </c>
      <c r="D13203" t="s">
        <v>6190</v>
      </c>
      <c r="E13203" t="s">
        <v>8333</v>
      </c>
      <c r="F13203">
        <v>0</v>
      </c>
      <c r="G13203">
        <v>-2446</v>
      </c>
    </row>
    <row r="13204" spans="1:7">
      <c r="A13204" t="s">
        <v>131</v>
      </c>
      <c r="B13204">
        <v>20251125</v>
      </c>
      <c r="C13204">
        <v>490114</v>
      </c>
      <c r="D13204" t="s">
        <v>6190</v>
      </c>
      <c r="E13204" t="s">
        <v>1583</v>
      </c>
      <c r="F13204">
        <v>6</v>
      </c>
      <c r="G13204">
        <v>-253538</v>
      </c>
    </row>
    <row r="13205" spans="1:7">
      <c r="A13205" t="s">
        <v>131</v>
      </c>
      <c r="B13205">
        <v>20251125</v>
      </c>
      <c r="C13205">
        <v>490114</v>
      </c>
      <c r="D13205" t="s">
        <v>6190</v>
      </c>
      <c r="E13205" t="s">
        <v>1207</v>
      </c>
      <c r="F13205">
        <v>0</v>
      </c>
      <c r="G13205">
        <v>-11339</v>
      </c>
    </row>
    <row r="13206" spans="1:7">
      <c r="A13206" t="s">
        <v>131</v>
      </c>
      <c r="B13206">
        <v>20251125</v>
      </c>
      <c r="C13206">
        <v>490114</v>
      </c>
      <c r="D13206" t="s">
        <v>6190</v>
      </c>
      <c r="E13206" t="s">
        <v>8358</v>
      </c>
      <c r="F13206">
        <v>0</v>
      </c>
      <c r="G13206">
        <v>-17693191</v>
      </c>
    </row>
    <row r="13207" spans="1:7">
      <c r="A13207" t="s">
        <v>131</v>
      </c>
      <c r="B13207">
        <v>20251126</v>
      </c>
      <c r="C13207">
        <v>490114</v>
      </c>
      <c r="D13207" t="s">
        <v>6190</v>
      </c>
      <c r="E13207" t="s">
        <v>1184</v>
      </c>
      <c r="F13207">
        <v>0</v>
      </c>
      <c r="G13207">
        <v>-339153</v>
      </c>
    </row>
    <row r="13208" spans="1:7">
      <c r="A13208" t="s">
        <v>131</v>
      </c>
      <c r="B13208">
        <v>20251126</v>
      </c>
      <c r="C13208">
        <v>490114</v>
      </c>
      <c r="D13208" t="s">
        <v>6190</v>
      </c>
      <c r="E13208" t="s">
        <v>1581</v>
      </c>
      <c r="F13208">
        <v>165</v>
      </c>
      <c r="G13208">
        <v>-22059781</v>
      </c>
    </row>
    <row r="13209" spans="1:7">
      <c r="A13209" t="s">
        <v>131</v>
      </c>
      <c r="B13209">
        <v>20251126</v>
      </c>
      <c r="C13209">
        <v>490114</v>
      </c>
      <c r="D13209" t="s">
        <v>6190</v>
      </c>
      <c r="E13209" t="s">
        <v>1085</v>
      </c>
      <c r="F13209">
        <v>0</v>
      </c>
      <c r="G13209">
        <v>-2341373</v>
      </c>
    </row>
    <row r="13210" spans="1:7">
      <c r="A13210" t="s">
        <v>131</v>
      </c>
      <c r="B13210">
        <v>20251126</v>
      </c>
      <c r="C13210">
        <v>490114</v>
      </c>
      <c r="D13210" t="s">
        <v>6190</v>
      </c>
      <c r="E13210" t="s">
        <v>1194</v>
      </c>
      <c r="F13210">
        <v>0</v>
      </c>
      <c r="G13210">
        <v>-57965559</v>
      </c>
    </row>
    <row r="13211" spans="1:7">
      <c r="A13211" t="s">
        <v>131</v>
      </c>
      <c r="B13211">
        <v>20251126</v>
      </c>
      <c r="C13211">
        <v>490114</v>
      </c>
      <c r="D13211" t="s">
        <v>6190</v>
      </c>
      <c r="E13211" t="s">
        <v>1181</v>
      </c>
      <c r="F13211">
        <v>113</v>
      </c>
      <c r="G13211">
        <v>8923286</v>
      </c>
    </row>
    <row r="13212" spans="1:7">
      <c r="A13212" t="s">
        <v>131</v>
      </c>
      <c r="B13212">
        <v>20251126</v>
      </c>
      <c r="C13212">
        <v>490114</v>
      </c>
      <c r="D13212" t="s">
        <v>6190</v>
      </c>
      <c r="E13212" t="s">
        <v>1084</v>
      </c>
      <c r="F13212">
        <v>128</v>
      </c>
      <c r="G13212">
        <v>12606284</v>
      </c>
    </row>
    <row r="13213" spans="1:7">
      <c r="A13213" t="s">
        <v>131</v>
      </c>
      <c r="B13213">
        <v>20251126</v>
      </c>
      <c r="C13213">
        <v>490114</v>
      </c>
      <c r="D13213" t="s">
        <v>6190</v>
      </c>
      <c r="E13213" t="s">
        <v>1035</v>
      </c>
      <c r="F13213">
        <v>1331</v>
      </c>
      <c r="G13213">
        <v>11022805</v>
      </c>
    </row>
    <row r="13214" spans="1:7">
      <c r="A13214" t="s">
        <v>131</v>
      </c>
      <c r="B13214">
        <v>20251126</v>
      </c>
      <c r="C13214">
        <v>490114</v>
      </c>
      <c r="D13214" t="s">
        <v>6190</v>
      </c>
      <c r="E13214" t="s">
        <v>1066</v>
      </c>
      <c r="F13214">
        <v>218</v>
      </c>
      <c r="G13214">
        <v>10654795</v>
      </c>
    </row>
    <row r="13215" spans="1:7">
      <c r="A13215" t="s">
        <v>131</v>
      </c>
      <c r="B13215">
        <v>20251126</v>
      </c>
      <c r="C13215">
        <v>490114</v>
      </c>
      <c r="D13215" t="s">
        <v>6190</v>
      </c>
      <c r="E13215" t="s">
        <v>1064</v>
      </c>
      <c r="F13215">
        <v>0</v>
      </c>
      <c r="G13215">
        <v>-771339</v>
      </c>
    </row>
    <row r="13216" spans="1:7">
      <c r="A13216" t="s">
        <v>131</v>
      </c>
      <c r="B13216">
        <v>20251126</v>
      </c>
      <c r="C13216">
        <v>490114</v>
      </c>
      <c r="D13216" t="s">
        <v>6190</v>
      </c>
      <c r="E13216" t="s">
        <v>1092</v>
      </c>
      <c r="F13216">
        <v>0</v>
      </c>
      <c r="G13216">
        <v>-17321994</v>
      </c>
    </row>
    <row r="13217" spans="1:7">
      <c r="A13217" t="s">
        <v>131</v>
      </c>
      <c r="B13217">
        <v>20251126</v>
      </c>
      <c r="C13217">
        <v>490114</v>
      </c>
      <c r="D13217" t="s">
        <v>6190</v>
      </c>
      <c r="E13217" t="s">
        <v>9048</v>
      </c>
      <c r="F13217">
        <v>90</v>
      </c>
      <c r="G13217">
        <v>2194195</v>
      </c>
    </row>
    <row r="13218" spans="1:7">
      <c r="A13218" t="s">
        <v>131</v>
      </c>
      <c r="B13218">
        <v>20251126</v>
      </c>
      <c r="C13218">
        <v>490114</v>
      </c>
      <c r="D13218" t="s">
        <v>6190</v>
      </c>
      <c r="E13218" t="s">
        <v>8342</v>
      </c>
      <c r="F13218">
        <v>218</v>
      </c>
      <c r="G13218">
        <v>49667746</v>
      </c>
    </row>
    <row r="13219" spans="1:7">
      <c r="A13219" t="s">
        <v>131</v>
      </c>
      <c r="B13219">
        <v>20251126</v>
      </c>
      <c r="C13219">
        <v>490114</v>
      </c>
      <c r="D13219" t="s">
        <v>6190</v>
      </c>
      <c r="E13219" t="s">
        <v>1124</v>
      </c>
      <c r="F13219">
        <v>30</v>
      </c>
      <c r="G13219">
        <v>-145755</v>
      </c>
    </row>
    <row r="13220" spans="1:7">
      <c r="A13220" t="s">
        <v>131</v>
      </c>
      <c r="B13220">
        <v>20251126</v>
      </c>
      <c r="C13220">
        <v>490114</v>
      </c>
      <c r="D13220" t="s">
        <v>6190</v>
      </c>
      <c r="E13220" t="s">
        <v>1186</v>
      </c>
      <c r="F13220">
        <v>354</v>
      </c>
      <c r="G13220">
        <v>24373698</v>
      </c>
    </row>
    <row r="13221" spans="1:7">
      <c r="A13221" t="s">
        <v>131</v>
      </c>
      <c r="B13221">
        <v>20251126</v>
      </c>
      <c r="C13221">
        <v>490114</v>
      </c>
      <c r="D13221" t="s">
        <v>6190</v>
      </c>
      <c r="E13221" t="s">
        <v>1582</v>
      </c>
      <c r="F13221">
        <v>354</v>
      </c>
      <c r="G13221">
        <v>-394179</v>
      </c>
    </row>
    <row r="13222" spans="1:7">
      <c r="A13222" t="s">
        <v>131</v>
      </c>
      <c r="B13222">
        <v>20251126</v>
      </c>
      <c r="C13222">
        <v>490114</v>
      </c>
      <c r="D13222" t="s">
        <v>6190</v>
      </c>
      <c r="E13222" t="s">
        <v>8333</v>
      </c>
      <c r="F13222">
        <v>0</v>
      </c>
      <c r="G13222">
        <v>-2446</v>
      </c>
    </row>
    <row r="13223" spans="1:7">
      <c r="A13223" t="s">
        <v>131</v>
      </c>
      <c r="B13223">
        <v>20251126</v>
      </c>
      <c r="C13223">
        <v>490114</v>
      </c>
      <c r="D13223" t="s">
        <v>6190</v>
      </c>
      <c r="E13223" t="s">
        <v>1583</v>
      </c>
      <c r="F13223">
        <v>7</v>
      </c>
      <c r="G13223">
        <v>-253531</v>
      </c>
    </row>
    <row r="13224" spans="1:7">
      <c r="A13224" t="s">
        <v>131</v>
      </c>
      <c r="B13224">
        <v>20251126</v>
      </c>
      <c r="C13224">
        <v>490114</v>
      </c>
      <c r="D13224" t="s">
        <v>6190</v>
      </c>
      <c r="E13224" t="s">
        <v>1207</v>
      </c>
      <c r="F13224">
        <v>0</v>
      </c>
      <c r="G13224">
        <v>-11339</v>
      </c>
    </row>
    <row r="13225" spans="1:7">
      <c r="A13225" t="s">
        <v>131</v>
      </c>
      <c r="B13225">
        <v>20251126</v>
      </c>
      <c r="C13225">
        <v>490114</v>
      </c>
      <c r="D13225" t="s">
        <v>6190</v>
      </c>
      <c r="E13225" t="s">
        <v>8358</v>
      </c>
      <c r="F13225">
        <v>0</v>
      </c>
      <c r="G13225">
        <v>-17693191</v>
      </c>
    </row>
    <row r="13226" spans="1:7">
      <c r="A13226" t="s">
        <v>131</v>
      </c>
      <c r="B13226">
        <v>20251127</v>
      </c>
      <c r="C13226">
        <v>490114</v>
      </c>
      <c r="D13226" t="s">
        <v>6190</v>
      </c>
      <c r="E13226" t="s">
        <v>1184</v>
      </c>
      <c r="F13226">
        <v>0</v>
      </c>
      <c r="G13226">
        <v>-339153</v>
      </c>
    </row>
    <row r="13227" spans="1:7">
      <c r="A13227" t="s">
        <v>131</v>
      </c>
      <c r="B13227">
        <v>20251127</v>
      </c>
      <c r="C13227">
        <v>490114</v>
      </c>
      <c r="D13227" t="s">
        <v>6190</v>
      </c>
      <c r="E13227" t="s">
        <v>1581</v>
      </c>
      <c r="F13227">
        <v>168</v>
      </c>
      <c r="G13227">
        <v>-22059613</v>
      </c>
    </row>
    <row r="13228" spans="1:7">
      <c r="A13228" t="s">
        <v>131</v>
      </c>
      <c r="B13228">
        <v>20251127</v>
      </c>
      <c r="C13228">
        <v>490114</v>
      </c>
      <c r="D13228" t="s">
        <v>6190</v>
      </c>
      <c r="E13228" t="s">
        <v>1085</v>
      </c>
      <c r="F13228">
        <v>0</v>
      </c>
      <c r="G13228">
        <v>-2341373</v>
      </c>
    </row>
    <row r="13229" spans="1:7">
      <c r="A13229" t="s">
        <v>131</v>
      </c>
      <c r="B13229">
        <v>20251127</v>
      </c>
      <c r="C13229">
        <v>490114</v>
      </c>
      <c r="D13229" t="s">
        <v>6190</v>
      </c>
      <c r="E13229" t="s">
        <v>1194</v>
      </c>
      <c r="F13229">
        <v>0</v>
      </c>
      <c r="G13229">
        <v>-57965559</v>
      </c>
    </row>
    <row r="13230" spans="1:7">
      <c r="A13230" t="s">
        <v>131</v>
      </c>
      <c r="B13230">
        <v>20251127</v>
      </c>
      <c r="C13230">
        <v>490114</v>
      </c>
      <c r="D13230" t="s">
        <v>6190</v>
      </c>
      <c r="E13230" t="s">
        <v>1181</v>
      </c>
      <c r="F13230">
        <v>114</v>
      </c>
      <c r="G13230">
        <v>8923400</v>
      </c>
    </row>
    <row r="13231" spans="1:7">
      <c r="A13231" t="s">
        <v>131</v>
      </c>
      <c r="B13231">
        <v>20251127</v>
      </c>
      <c r="C13231">
        <v>490114</v>
      </c>
      <c r="D13231" t="s">
        <v>6190</v>
      </c>
      <c r="E13231" t="s">
        <v>1084</v>
      </c>
      <c r="F13231">
        <v>129</v>
      </c>
      <c r="G13231">
        <v>12606413</v>
      </c>
    </row>
    <row r="13232" spans="1:7">
      <c r="A13232" t="s">
        <v>131</v>
      </c>
      <c r="B13232">
        <v>20251127</v>
      </c>
      <c r="C13232">
        <v>490114</v>
      </c>
      <c r="D13232" t="s">
        <v>6190</v>
      </c>
      <c r="E13232" t="s">
        <v>1035</v>
      </c>
      <c r="F13232">
        <v>1350</v>
      </c>
      <c r="G13232">
        <v>11024155</v>
      </c>
    </row>
    <row r="13233" spans="1:7">
      <c r="A13233" t="s">
        <v>131</v>
      </c>
      <c r="B13233">
        <v>20251127</v>
      </c>
      <c r="C13233">
        <v>490114</v>
      </c>
      <c r="D13233" t="s">
        <v>6190</v>
      </c>
      <c r="E13233" t="s">
        <v>1066</v>
      </c>
      <c r="F13233">
        <v>221</v>
      </c>
      <c r="G13233">
        <v>10655016</v>
      </c>
    </row>
    <row r="13234" spans="1:7">
      <c r="A13234" t="s">
        <v>131</v>
      </c>
      <c r="B13234">
        <v>20251127</v>
      </c>
      <c r="C13234">
        <v>490114</v>
      </c>
      <c r="D13234" t="s">
        <v>6190</v>
      </c>
      <c r="E13234" t="s">
        <v>1064</v>
      </c>
      <c r="F13234">
        <v>0</v>
      </c>
      <c r="G13234">
        <v>-771339</v>
      </c>
    </row>
    <row r="13235" spans="1:7">
      <c r="A13235" t="s">
        <v>131</v>
      </c>
      <c r="B13235">
        <v>20251127</v>
      </c>
      <c r="C13235">
        <v>490114</v>
      </c>
      <c r="D13235" t="s">
        <v>6190</v>
      </c>
      <c r="E13235" t="s">
        <v>1092</v>
      </c>
      <c r="F13235">
        <v>0</v>
      </c>
      <c r="G13235">
        <v>-17321994</v>
      </c>
    </row>
    <row r="13236" spans="1:7">
      <c r="A13236" t="s">
        <v>131</v>
      </c>
      <c r="B13236">
        <v>20251127</v>
      </c>
      <c r="C13236">
        <v>490114</v>
      </c>
      <c r="D13236" t="s">
        <v>6190</v>
      </c>
      <c r="E13236" t="s">
        <v>9048</v>
      </c>
      <c r="F13236">
        <v>91</v>
      </c>
      <c r="G13236">
        <v>2194286</v>
      </c>
    </row>
    <row r="13237" spans="1:7">
      <c r="A13237" t="s">
        <v>131</v>
      </c>
      <c r="B13237">
        <v>20251127</v>
      </c>
      <c r="C13237">
        <v>490114</v>
      </c>
      <c r="D13237" t="s">
        <v>6190</v>
      </c>
      <c r="E13237" t="s">
        <v>8342</v>
      </c>
      <c r="F13237">
        <v>221</v>
      </c>
      <c r="G13237">
        <v>49667967</v>
      </c>
    </row>
    <row r="13238" spans="1:7">
      <c r="A13238" t="s">
        <v>131</v>
      </c>
      <c r="B13238">
        <v>20251127</v>
      </c>
      <c r="C13238">
        <v>490114</v>
      </c>
      <c r="D13238" t="s">
        <v>6190</v>
      </c>
      <c r="E13238" t="s">
        <v>1124</v>
      </c>
      <c r="F13238">
        <v>30</v>
      </c>
      <c r="G13238">
        <v>-145725</v>
      </c>
    </row>
    <row r="13239" spans="1:7">
      <c r="A13239" t="s">
        <v>131</v>
      </c>
      <c r="B13239">
        <v>20251127</v>
      </c>
      <c r="C13239">
        <v>490114</v>
      </c>
      <c r="D13239" t="s">
        <v>6190</v>
      </c>
      <c r="E13239" t="s">
        <v>1186</v>
      </c>
      <c r="F13239">
        <v>359</v>
      </c>
      <c r="G13239">
        <v>24374057</v>
      </c>
    </row>
    <row r="13240" spans="1:7">
      <c r="A13240" t="s">
        <v>131</v>
      </c>
      <c r="B13240">
        <v>20251127</v>
      </c>
      <c r="C13240">
        <v>490114</v>
      </c>
      <c r="D13240" t="s">
        <v>6190</v>
      </c>
      <c r="E13240" t="s">
        <v>1582</v>
      </c>
      <c r="F13240">
        <v>359</v>
      </c>
      <c r="G13240">
        <v>-393820</v>
      </c>
    </row>
    <row r="13241" spans="1:7">
      <c r="A13241" t="s">
        <v>131</v>
      </c>
      <c r="B13241">
        <v>20251127</v>
      </c>
      <c r="C13241">
        <v>490114</v>
      </c>
      <c r="D13241" t="s">
        <v>6190</v>
      </c>
      <c r="E13241" t="s">
        <v>8333</v>
      </c>
      <c r="F13241">
        <v>0</v>
      </c>
      <c r="G13241">
        <v>-2446</v>
      </c>
    </row>
    <row r="13242" spans="1:7">
      <c r="A13242" t="s">
        <v>131</v>
      </c>
      <c r="B13242">
        <v>20251127</v>
      </c>
      <c r="C13242">
        <v>490114</v>
      </c>
      <c r="D13242" t="s">
        <v>6190</v>
      </c>
      <c r="E13242" t="s">
        <v>1583</v>
      </c>
      <c r="F13242">
        <v>7</v>
      </c>
      <c r="G13242">
        <v>-253524</v>
      </c>
    </row>
    <row r="13243" spans="1:7">
      <c r="A13243" t="s">
        <v>131</v>
      </c>
      <c r="B13243">
        <v>20251127</v>
      </c>
      <c r="C13243">
        <v>490114</v>
      </c>
      <c r="D13243" t="s">
        <v>6190</v>
      </c>
      <c r="E13243" t="s">
        <v>1207</v>
      </c>
      <c r="F13243">
        <v>0</v>
      </c>
      <c r="G13243">
        <v>-11339</v>
      </c>
    </row>
    <row r="13244" spans="1:7">
      <c r="A13244" t="s">
        <v>131</v>
      </c>
      <c r="B13244">
        <v>20251127</v>
      </c>
      <c r="C13244">
        <v>490114</v>
      </c>
      <c r="D13244" t="s">
        <v>6190</v>
      </c>
      <c r="E13244" t="s">
        <v>8358</v>
      </c>
      <c r="F13244">
        <v>0</v>
      </c>
      <c r="G13244">
        <v>-17693191</v>
      </c>
    </row>
    <row r="13245" spans="1:7">
      <c r="A13245" t="s">
        <v>131</v>
      </c>
      <c r="B13245">
        <v>20251128</v>
      </c>
      <c r="C13245">
        <v>490114</v>
      </c>
      <c r="D13245" t="s">
        <v>6190</v>
      </c>
      <c r="E13245" t="s">
        <v>1184</v>
      </c>
      <c r="F13245">
        <v>0</v>
      </c>
      <c r="G13245">
        <v>-339153</v>
      </c>
    </row>
    <row r="13246" spans="1:7">
      <c r="A13246" t="s">
        <v>131</v>
      </c>
      <c r="B13246">
        <v>20251128</v>
      </c>
      <c r="C13246">
        <v>490114</v>
      </c>
      <c r="D13246" t="s">
        <v>6190</v>
      </c>
      <c r="E13246" t="s">
        <v>1581</v>
      </c>
      <c r="F13246">
        <v>163</v>
      </c>
      <c r="G13246">
        <v>-22059450</v>
      </c>
    </row>
    <row r="13247" spans="1:7">
      <c r="A13247" t="s">
        <v>131</v>
      </c>
      <c r="B13247">
        <v>20251128</v>
      </c>
      <c r="C13247">
        <v>490114</v>
      </c>
      <c r="D13247" t="s">
        <v>6190</v>
      </c>
      <c r="E13247" t="s">
        <v>1085</v>
      </c>
      <c r="F13247">
        <v>0</v>
      </c>
      <c r="G13247">
        <v>-2341373</v>
      </c>
    </row>
    <row r="13248" spans="1:7">
      <c r="A13248" t="s">
        <v>131</v>
      </c>
      <c r="B13248">
        <v>20251128</v>
      </c>
      <c r="C13248">
        <v>490114</v>
      </c>
      <c r="D13248" t="s">
        <v>6190</v>
      </c>
      <c r="E13248" t="s">
        <v>1194</v>
      </c>
      <c r="F13248">
        <v>0</v>
      </c>
      <c r="G13248">
        <v>-57965559</v>
      </c>
    </row>
    <row r="13249" spans="1:7">
      <c r="A13249" t="s">
        <v>131</v>
      </c>
      <c r="B13249">
        <v>20251128</v>
      </c>
      <c r="C13249">
        <v>490114</v>
      </c>
      <c r="D13249" t="s">
        <v>6190</v>
      </c>
      <c r="E13249" t="s">
        <v>1181</v>
      </c>
      <c r="F13249">
        <v>111</v>
      </c>
      <c r="G13249">
        <v>8923511</v>
      </c>
    </row>
    <row r="13250" spans="1:7">
      <c r="A13250" t="s">
        <v>131</v>
      </c>
      <c r="B13250">
        <v>20251128</v>
      </c>
      <c r="C13250">
        <v>490114</v>
      </c>
      <c r="D13250" t="s">
        <v>6190</v>
      </c>
      <c r="E13250" t="s">
        <v>1084</v>
      </c>
      <c r="F13250">
        <v>126</v>
      </c>
      <c r="G13250">
        <v>12606539</v>
      </c>
    </row>
    <row r="13251" spans="1:7">
      <c r="A13251" t="s">
        <v>131</v>
      </c>
      <c r="B13251">
        <v>20251128</v>
      </c>
      <c r="C13251">
        <v>490114</v>
      </c>
      <c r="D13251" t="s">
        <v>6190</v>
      </c>
      <c r="E13251" t="s">
        <v>1035</v>
      </c>
      <c r="F13251">
        <v>1310</v>
      </c>
      <c r="G13251">
        <v>11025465</v>
      </c>
    </row>
    <row r="13252" spans="1:7">
      <c r="A13252" t="s">
        <v>131</v>
      </c>
      <c r="B13252">
        <v>20251128</v>
      </c>
      <c r="C13252">
        <v>490114</v>
      </c>
      <c r="D13252" t="s">
        <v>6190</v>
      </c>
      <c r="E13252" t="s">
        <v>1066</v>
      </c>
      <c r="F13252">
        <v>215</v>
      </c>
      <c r="G13252">
        <v>10655231</v>
      </c>
    </row>
    <row r="13253" spans="1:7">
      <c r="A13253" t="s">
        <v>131</v>
      </c>
      <c r="B13253">
        <v>20251128</v>
      </c>
      <c r="C13253">
        <v>490114</v>
      </c>
      <c r="D13253" t="s">
        <v>6190</v>
      </c>
      <c r="E13253" t="s">
        <v>1064</v>
      </c>
      <c r="F13253">
        <v>0</v>
      </c>
      <c r="G13253">
        <v>-771339</v>
      </c>
    </row>
    <row r="13254" spans="1:7">
      <c r="A13254" t="s">
        <v>131</v>
      </c>
      <c r="B13254">
        <v>20251128</v>
      </c>
      <c r="C13254">
        <v>490114</v>
      </c>
      <c r="D13254" t="s">
        <v>6190</v>
      </c>
      <c r="E13254" t="s">
        <v>1092</v>
      </c>
      <c r="F13254">
        <v>0</v>
      </c>
      <c r="G13254">
        <v>-17321994</v>
      </c>
    </row>
    <row r="13255" spans="1:7">
      <c r="A13255" t="s">
        <v>131</v>
      </c>
      <c r="B13255">
        <v>20251128</v>
      </c>
      <c r="C13255">
        <v>490114</v>
      </c>
      <c r="D13255" t="s">
        <v>6190</v>
      </c>
      <c r="E13255" t="s">
        <v>9048</v>
      </c>
      <c r="F13255">
        <v>89</v>
      </c>
      <c r="G13255">
        <v>2194375</v>
      </c>
    </row>
    <row r="13256" spans="1:7">
      <c r="A13256" t="s">
        <v>131</v>
      </c>
      <c r="B13256">
        <v>20251128</v>
      </c>
      <c r="C13256">
        <v>490114</v>
      </c>
      <c r="D13256" t="s">
        <v>6190</v>
      </c>
      <c r="E13256" t="s">
        <v>8342</v>
      </c>
      <c r="F13256">
        <v>215</v>
      </c>
      <c r="G13256">
        <v>49668182</v>
      </c>
    </row>
    <row r="13257" spans="1:7">
      <c r="A13257" t="s">
        <v>131</v>
      </c>
      <c r="B13257">
        <v>20251128</v>
      </c>
      <c r="C13257">
        <v>490114</v>
      </c>
      <c r="D13257" t="s">
        <v>6190</v>
      </c>
      <c r="E13257" t="s">
        <v>1124</v>
      </c>
      <c r="F13257">
        <v>29</v>
      </c>
      <c r="G13257">
        <v>-145696</v>
      </c>
    </row>
    <row r="13258" spans="1:7">
      <c r="A13258" t="s">
        <v>131</v>
      </c>
      <c r="B13258">
        <v>20251128</v>
      </c>
      <c r="C13258">
        <v>490114</v>
      </c>
      <c r="D13258" t="s">
        <v>6190</v>
      </c>
      <c r="E13258" t="s">
        <v>1186</v>
      </c>
      <c r="F13258">
        <v>348</v>
      </c>
      <c r="G13258">
        <v>24374405</v>
      </c>
    </row>
    <row r="13259" spans="1:7">
      <c r="A13259" t="s">
        <v>131</v>
      </c>
      <c r="B13259">
        <v>20251128</v>
      </c>
      <c r="C13259">
        <v>490114</v>
      </c>
      <c r="D13259" t="s">
        <v>6190</v>
      </c>
      <c r="E13259" t="s">
        <v>1582</v>
      </c>
      <c r="F13259">
        <v>348</v>
      </c>
      <c r="G13259">
        <v>-393472</v>
      </c>
    </row>
    <row r="13260" spans="1:7">
      <c r="A13260" t="s">
        <v>131</v>
      </c>
      <c r="B13260">
        <v>20251128</v>
      </c>
      <c r="C13260">
        <v>490114</v>
      </c>
      <c r="D13260" t="s">
        <v>6190</v>
      </c>
      <c r="E13260" t="s">
        <v>8333</v>
      </c>
      <c r="F13260">
        <v>0</v>
      </c>
      <c r="G13260">
        <v>-2446</v>
      </c>
    </row>
    <row r="13261" spans="1:7">
      <c r="A13261" t="s">
        <v>131</v>
      </c>
      <c r="B13261">
        <v>20251128</v>
      </c>
      <c r="C13261">
        <v>490114</v>
      </c>
      <c r="D13261" t="s">
        <v>6190</v>
      </c>
      <c r="E13261" t="s">
        <v>1583</v>
      </c>
      <c r="F13261">
        <v>7</v>
      </c>
      <c r="G13261">
        <v>-253517</v>
      </c>
    </row>
    <row r="13262" spans="1:7">
      <c r="A13262" t="s">
        <v>131</v>
      </c>
      <c r="B13262">
        <v>20251128</v>
      </c>
      <c r="C13262">
        <v>490114</v>
      </c>
      <c r="D13262" t="s">
        <v>6190</v>
      </c>
      <c r="E13262" t="s">
        <v>1207</v>
      </c>
      <c r="F13262">
        <v>0</v>
      </c>
      <c r="G13262">
        <v>-11339</v>
      </c>
    </row>
    <row r="13263" spans="1:7">
      <c r="A13263" t="s">
        <v>131</v>
      </c>
      <c r="B13263">
        <v>20251128</v>
      </c>
      <c r="C13263">
        <v>490114</v>
      </c>
      <c r="D13263" t="s">
        <v>6190</v>
      </c>
      <c r="E13263" t="s">
        <v>8358</v>
      </c>
      <c r="F13263">
        <v>0</v>
      </c>
      <c r="G13263">
        <v>-17693191</v>
      </c>
    </row>
    <row r="13264" spans="1:7">
      <c r="A13264" t="s">
        <v>131</v>
      </c>
      <c r="B13264">
        <v>20251129</v>
      </c>
      <c r="C13264">
        <v>490114</v>
      </c>
      <c r="D13264" t="s">
        <v>6190</v>
      </c>
      <c r="E13264" t="s">
        <v>1184</v>
      </c>
      <c r="F13264">
        <v>0</v>
      </c>
      <c r="G13264">
        <v>-339153</v>
      </c>
    </row>
    <row r="13265" spans="1:7">
      <c r="A13265" t="s">
        <v>131</v>
      </c>
      <c r="B13265">
        <v>20251129</v>
      </c>
      <c r="C13265">
        <v>490114</v>
      </c>
      <c r="D13265" t="s">
        <v>6190</v>
      </c>
      <c r="E13265" t="s">
        <v>1581</v>
      </c>
      <c r="F13265">
        <v>163</v>
      </c>
      <c r="G13265">
        <v>-22059287</v>
      </c>
    </row>
    <row r="13266" spans="1:7">
      <c r="A13266" t="s">
        <v>131</v>
      </c>
      <c r="B13266">
        <v>20251129</v>
      </c>
      <c r="C13266">
        <v>490114</v>
      </c>
      <c r="D13266" t="s">
        <v>6190</v>
      </c>
      <c r="E13266" t="s">
        <v>1085</v>
      </c>
      <c r="F13266">
        <v>0</v>
      </c>
      <c r="G13266">
        <v>-2341373</v>
      </c>
    </row>
    <row r="13267" spans="1:7">
      <c r="A13267" t="s">
        <v>131</v>
      </c>
      <c r="B13267">
        <v>20251129</v>
      </c>
      <c r="C13267">
        <v>490114</v>
      </c>
      <c r="D13267" t="s">
        <v>6190</v>
      </c>
      <c r="E13267" t="s">
        <v>1194</v>
      </c>
      <c r="F13267">
        <v>0</v>
      </c>
      <c r="G13267">
        <v>-57965559</v>
      </c>
    </row>
    <row r="13268" spans="1:7">
      <c r="A13268" t="s">
        <v>131</v>
      </c>
      <c r="B13268">
        <v>20251129</v>
      </c>
      <c r="C13268">
        <v>490114</v>
      </c>
      <c r="D13268" t="s">
        <v>6190</v>
      </c>
      <c r="E13268" t="s">
        <v>1181</v>
      </c>
      <c r="F13268">
        <v>111</v>
      </c>
      <c r="G13268">
        <v>8923622</v>
      </c>
    </row>
    <row r="13269" spans="1:7">
      <c r="A13269" t="s">
        <v>131</v>
      </c>
      <c r="B13269">
        <v>20251129</v>
      </c>
      <c r="C13269">
        <v>490114</v>
      </c>
      <c r="D13269" t="s">
        <v>6190</v>
      </c>
      <c r="E13269" t="s">
        <v>1084</v>
      </c>
      <c r="F13269">
        <v>126</v>
      </c>
      <c r="G13269">
        <v>12606665</v>
      </c>
    </row>
    <row r="13270" spans="1:7">
      <c r="A13270" t="s">
        <v>131</v>
      </c>
      <c r="B13270">
        <v>20251129</v>
      </c>
      <c r="C13270">
        <v>490114</v>
      </c>
      <c r="D13270" t="s">
        <v>6190</v>
      </c>
      <c r="E13270" t="s">
        <v>1035</v>
      </c>
      <c r="F13270">
        <v>1310</v>
      </c>
      <c r="G13270">
        <v>11026775</v>
      </c>
    </row>
    <row r="13271" spans="1:7">
      <c r="A13271" t="s">
        <v>131</v>
      </c>
      <c r="B13271">
        <v>20251129</v>
      </c>
      <c r="C13271">
        <v>490114</v>
      </c>
      <c r="D13271" t="s">
        <v>6190</v>
      </c>
      <c r="E13271" t="s">
        <v>1066</v>
      </c>
      <c r="F13271">
        <v>215</v>
      </c>
      <c r="G13271">
        <v>10655446</v>
      </c>
    </row>
    <row r="13272" spans="1:7">
      <c r="A13272" t="s">
        <v>131</v>
      </c>
      <c r="B13272">
        <v>20251129</v>
      </c>
      <c r="C13272">
        <v>490114</v>
      </c>
      <c r="D13272" t="s">
        <v>6190</v>
      </c>
      <c r="E13272" t="s">
        <v>1064</v>
      </c>
      <c r="F13272">
        <v>0</v>
      </c>
      <c r="G13272">
        <v>-771339</v>
      </c>
    </row>
    <row r="13273" spans="1:7">
      <c r="A13273" t="s">
        <v>131</v>
      </c>
      <c r="B13273">
        <v>20251129</v>
      </c>
      <c r="C13273">
        <v>490114</v>
      </c>
      <c r="D13273" t="s">
        <v>6190</v>
      </c>
      <c r="E13273" t="s">
        <v>1092</v>
      </c>
      <c r="F13273">
        <v>0</v>
      </c>
      <c r="G13273">
        <v>-17321994</v>
      </c>
    </row>
    <row r="13274" spans="1:7">
      <c r="A13274" t="s">
        <v>131</v>
      </c>
      <c r="B13274">
        <v>20251129</v>
      </c>
      <c r="C13274">
        <v>490114</v>
      </c>
      <c r="D13274" t="s">
        <v>6190</v>
      </c>
      <c r="E13274" t="s">
        <v>9048</v>
      </c>
      <c r="F13274">
        <v>89</v>
      </c>
      <c r="G13274">
        <v>2194464</v>
      </c>
    </row>
    <row r="13275" spans="1:7">
      <c r="A13275" t="s">
        <v>131</v>
      </c>
      <c r="B13275">
        <v>20251129</v>
      </c>
      <c r="C13275">
        <v>490114</v>
      </c>
      <c r="D13275" t="s">
        <v>6190</v>
      </c>
      <c r="E13275" t="s">
        <v>8342</v>
      </c>
      <c r="F13275">
        <v>215</v>
      </c>
      <c r="G13275">
        <v>49668397</v>
      </c>
    </row>
    <row r="13276" spans="1:7">
      <c r="A13276" t="s">
        <v>131</v>
      </c>
      <c r="B13276">
        <v>20251129</v>
      </c>
      <c r="C13276">
        <v>490114</v>
      </c>
      <c r="D13276" t="s">
        <v>6190</v>
      </c>
      <c r="E13276" t="s">
        <v>1124</v>
      </c>
      <c r="F13276">
        <v>29</v>
      </c>
      <c r="G13276">
        <v>-145667</v>
      </c>
    </row>
    <row r="13277" spans="1:7">
      <c r="A13277" t="s">
        <v>131</v>
      </c>
      <c r="B13277">
        <v>20251129</v>
      </c>
      <c r="C13277">
        <v>490114</v>
      </c>
      <c r="D13277" t="s">
        <v>6190</v>
      </c>
      <c r="E13277" t="s">
        <v>1186</v>
      </c>
      <c r="F13277">
        <v>348</v>
      </c>
      <c r="G13277">
        <v>24374753</v>
      </c>
    </row>
    <row r="13278" spans="1:7">
      <c r="A13278" t="s">
        <v>131</v>
      </c>
      <c r="B13278">
        <v>20251129</v>
      </c>
      <c r="C13278">
        <v>490114</v>
      </c>
      <c r="D13278" t="s">
        <v>6190</v>
      </c>
      <c r="E13278" t="s">
        <v>1582</v>
      </c>
      <c r="F13278">
        <v>348</v>
      </c>
      <c r="G13278">
        <v>-393124</v>
      </c>
    </row>
    <row r="13279" spans="1:7">
      <c r="A13279" t="s">
        <v>131</v>
      </c>
      <c r="B13279">
        <v>20251129</v>
      </c>
      <c r="C13279">
        <v>490114</v>
      </c>
      <c r="D13279" t="s">
        <v>6190</v>
      </c>
      <c r="E13279" t="s">
        <v>8333</v>
      </c>
      <c r="F13279">
        <v>0</v>
      </c>
      <c r="G13279">
        <v>-2446</v>
      </c>
    </row>
    <row r="13280" spans="1:7">
      <c r="A13280" t="s">
        <v>131</v>
      </c>
      <c r="B13280">
        <v>20251129</v>
      </c>
      <c r="C13280">
        <v>490114</v>
      </c>
      <c r="D13280" t="s">
        <v>6190</v>
      </c>
      <c r="E13280" t="s">
        <v>1583</v>
      </c>
      <c r="F13280">
        <v>7</v>
      </c>
      <c r="G13280">
        <v>-253510</v>
      </c>
    </row>
    <row r="13281" spans="1:7">
      <c r="A13281" t="s">
        <v>131</v>
      </c>
      <c r="B13281">
        <v>20251129</v>
      </c>
      <c r="C13281">
        <v>490114</v>
      </c>
      <c r="D13281" t="s">
        <v>6190</v>
      </c>
      <c r="E13281" t="s">
        <v>1207</v>
      </c>
      <c r="F13281">
        <v>0</v>
      </c>
      <c r="G13281">
        <v>-11339</v>
      </c>
    </row>
    <row r="13282" spans="1:7">
      <c r="A13282" t="s">
        <v>131</v>
      </c>
      <c r="B13282">
        <v>20251129</v>
      </c>
      <c r="C13282">
        <v>490114</v>
      </c>
      <c r="D13282" t="s">
        <v>6190</v>
      </c>
      <c r="E13282" t="s">
        <v>8358</v>
      </c>
      <c r="F13282">
        <v>0</v>
      </c>
      <c r="G13282">
        <v>-17693191</v>
      </c>
    </row>
    <row r="13283" spans="1:7">
      <c r="A13283" t="s">
        <v>131</v>
      </c>
      <c r="B13283">
        <v>20251130</v>
      </c>
      <c r="C13283">
        <v>490114</v>
      </c>
      <c r="D13283" t="s">
        <v>6190</v>
      </c>
      <c r="E13283" t="s">
        <v>1184</v>
      </c>
      <c r="F13283">
        <v>0</v>
      </c>
      <c r="G13283">
        <v>-339153</v>
      </c>
    </row>
    <row r="13284" spans="1:7">
      <c r="A13284" t="s">
        <v>131</v>
      </c>
      <c r="B13284">
        <v>20251130</v>
      </c>
      <c r="C13284">
        <v>490114</v>
      </c>
      <c r="D13284" t="s">
        <v>6190</v>
      </c>
      <c r="E13284" t="s">
        <v>1581</v>
      </c>
      <c r="F13284">
        <v>163</v>
      </c>
      <c r="G13284">
        <v>-22059124</v>
      </c>
    </row>
    <row r="13285" spans="1:7">
      <c r="A13285" t="s">
        <v>131</v>
      </c>
      <c r="B13285">
        <v>20251130</v>
      </c>
      <c r="C13285">
        <v>490114</v>
      </c>
      <c r="D13285" t="s">
        <v>6190</v>
      </c>
      <c r="E13285" t="s">
        <v>1085</v>
      </c>
      <c r="F13285">
        <v>0</v>
      </c>
      <c r="G13285">
        <v>-2341373</v>
      </c>
    </row>
    <row r="13286" spans="1:7">
      <c r="A13286" t="s">
        <v>131</v>
      </c>
      <c r="B13286">
        <v>20251130</v>
      </c>
      <c r="C13286">
        <v>490114</v>
      </c>
      <c r="D13286" t="s">
        <v>6190</v>
      </c>
      <c r="E13286" t="s">
        <v>1194</v>
      </c>
      <c r="F13286">
        <v>0</v>
      </c>
      <c r="G13286">
        <v>-57965559</v>
      </c>
    </row>
    <row r="13287" spans="1:7">
      <c r="A13287" t="s">
        <v>131</v>
      </c>
      <c r="B13287">
        <v>20251130</v>
      </c>
      <c r="C13287">
        <v>490114</v>
      </c>
      <c r="D13287" t="s">
        <v>6190</v>
      </c>
      <c r="E13287" t="s">
        <v>1181</v>
      </c>
      <c r="F13287">
        <v>111</v>
      </c>
      <c r="G13287">
        <v>8923733</v>
      </c>
    </row>
    <row r="13288" spans="1:7">
      <c r="A13288" t="s">
        <v>131</v>
      </c>
      <c r="B13288">
        <v>20251130</v>
      </c>
      <c r="C13288">
        <v>490114</v>
      </c>
      <c r="D13288" t="s">
        <v>6190</v>
      </c>
      <c r="E13288" t="s">
        <v>1084</v>
      </c>
      <c r="F13288">
        <v>126</v>
      </c>
      <c r="G13288">
        <v>12606791</v>
      </c>
    </row>
    <row r="13289" spans="1:7">
      <c r="A13289" t="s">
        <v>131</v>
      </c>
      <c r="B13289">
        <v>20251130</v>
      </c>
      <c r="C13289">
        <v>490114</v>
      </c>
      <c r="D13289" t="s">
        <v>6190</v>
      </c>
      <c r="E13289" t="s">
        <v>1035</v>
      </c>
      <c r="F13289">
        <v>1310</v>
      </c>
      <c r="G13289">
        <v>11028085</v>
      </c>
    </row>
    <row r="13290" spans="1:7">
      <c r="A13290" t="s">
        <v>131</v>
      </c>
      <c r="B13290">
        <v>20251130</v>
      </c>
      <c r="C13290">
        <v>490114</v>
      </c>
      <c r="D13290" t="s">
        <v>6190</v>
      </c>
      <c r="E13290" t="s">
        <v>1066</v>
      </c>
      <c r="F13290">
        <v>215</v>
      </c>
      <c r="G13290">
        <v>10655661</v>
      </c>
    </row>
    <row r="13291" spans="1:7">
      <c r="A13291" t="s">
        <v>131</v>
      </c>
      <c r="B13291">
        <v>20251130</v>
      </c>
      <c r="C13291">
        <v>490114</v>
      </c>
      <c r="D13291" t="s">
        <v>6190</v>
      </c>
      <c r="E13291" t="s">
        <v>1064</v>
      </c>
      <c r="F13291">
        <v>0</v>
      </c>
      <c r="G13291">
        <v>-771339</v>
      </c>
    </row>
    <row r="13292" spans="1:7">
      <c r="A13292" t="s">
        <v>131</v>
      </c>
      <c r="B13292">
        <v>20251130</v>
      </c>
      <c r="C13292">
        <v>490114</v>
      </c>
      <c r="D13292" t="s">
        <v>6190</v>
      </c>
      <c r="E13292" t="s">
        <v>1092</v>
      </c>
      <c r="F13292">
        <v>0</v>
      </c>
      <c r="G13292">
        <v>-17321994</v>
      </c>
    </row>
    <row r="13293" spans="1:7">
      <c r="A13293" t="s">
        <v>131</v>
      </c>
      <c r="B13293">
        <v>20251130</v>
      </c>
      <c r="C13293">
        <v>490114</v>
      </c>
      <c r="D13293" t="s">
        <v>6190</v>
      </c>
      <c r="E13293" t="s">
        <v>9048</v>
      </c>
      <c r="F13293">
        <v>89</v>
      </c>
      <c r="G13293">
        <v>2194553</v>
      </c>
    </row>
    <row r="13294" spans="1:7">
      <c r="A13294" t="s">
        <v>131</v>
      </c>
      <c r="B13294">
        <v>20251130</v>
      </c>
      <c r="C13294">
        <v>490114</v>
      </c>
      <c r="D13294" t="s">
        <v>6190</v>
      </c>
      <c r="E13294" t="s">
        <v>8342</v>
      </c>
      <c r="F13294">
        <v>215</v>
      </c>
      <c r="G13294">
        <v>49668612</v>
      </c>
    </row>
    <row r="13295" spans="1:7">
      <c r="A13295" t="s">
        <v>131</v>
      </c>
      <c r="B13295">
        <v>20251130</v>
      </c>
      <c r="C13295">
        <v>490114</v>
      </c>
      <c r="D13295" t="s">
        <v>6190</v>
      </c>
      <c r="E13295" t="s">
        <v>1124</v>
      </c>
      <c r="F13295">
        <v>29</v>
      </c>
      <c r="G13295">
        <v>-145638</v>
      </c>
    </row>
    <row r="13296" spans="1:7">
      <c r="A13296" t="s">
        <v>131</v>
      </c>
      <c r="B13296">
        <v>20251130</v>
      </c>
      <c r="C13296">
        <v>490114</v>
      </c>
      <c r="D13296" t="s">
        <v>6190</v>
      </c>
      <c r="E13296" t="s">
        <v>1186</v>
      </c>
      <c r="F13296">
        <v>348</v>
      </c>
      <c r="G13296">
        <v>24375101</v>
      </c>
    </row>
    <row r="13297" spans="1:7">
      <c r="A13297" t="s">
        <v>131</v>
      </c>
      <c r="B13297">
        <v>20251130</v>
      </c>
      <c r="C13297">
        <v>490114</v>
      </c>
      <c r="D13297" t="s">
        <v>6190</v>
      </c>
      <c r="E13297" t="s">
        <v>1582</v>
      </c>
      <c r="F13297">
        <v>348</v>
      </c>
      <c r="G13297">
        <v>-392776</v>
      </c>
    </row>
    <row r="13298" spans="1:7">
      <c r="A13298" t="s">
        <v>131</v>
      </c>
      <c r="B13298">
        <v>20251130</v>
      </c>
      <c r="C13298">
        <v>490114</v>
      </c>
      <c r="D13298" t="s">
        <v>6190</v>
      </c>
      <c r="E13298" t="s">
        <v>8333</v>
      </c>
      <c r="F13298">
        <v>0</v>
      </c>
      <c r="G13298">
        <v>-2446</v>
      </c>
    </row>
    <row r="13299" spans="1:7">
      <c r="A13299" t="s">
        <v>131</v>
      </c>
      <c r="B13299">
        <v>20251130</v>
      </c>
      <c r="C13299">
        <v>490114</v>
      </c>
      <c r="D13299" t="s">
        <v>6190</v>
      </c>
      <c r="E13299" t="s">
        <v>1583</v>
      </c>
      <c r="F13299">
        <v>7</v>
      </c>
      <c r="G13299">
        <v>-253503</v>
      </c>
    </row>
    <row r="13300" spans="1:7">
      <c r="A13300" t="s">
        <v>131</v>
      </c>
      <c r="B13300">
        <v>20251130</v>
      </c>
      <c r="C13300">
        <v>490114</v>
      </c>
      <c r="D13300" t="s">
        <v>6190</v>
      </c>
      <c r="E13300" t="s">
        <v>1207</v>
      </c>
      <c r="F13300">
        <v>0</v>
      </c>
      <c r="G13300">
        <v>-11339</v>
      </c>
    </row>
    <row r="13301" spans="1:7">
      <c r="A13301" t="s">
        <v>131</v>
      </c>
      <c r="B13301">
        <v>20251130</v>
      </c>
      <c r="C13301">
        <v>490114</v>
      </c>
      <c r="D13301" t="s">
        <v>6190</v>
      </c>
      <c r="E13301" t="s">
        <v>8358</v>
      </c>
      <c r="F13301">
        <v>0</v>
      </c>
      <c r="G13301">
        <v>-17693191</v>
      </c>
    </row>
    <row r="13302" spans="1:7">
      <c r="A13302" t="s">
        <v>131</v>
      </c>
      <c r="B13302">
        <v>20251201</v>
      </c>
      <c r="C13302">
        <v>490114</v>
      </c>
      <c r="D13302" t="s">
        <v>6190</v>
      </c>
      <c r="E13302" t="s">
        <v>1184</v>
      </c>
      <c r="F13302">
        <v>0</v>
      </c>
      <c r="G13302">
        <v>-339153</v>
      </c>
    </row>
    <row r="13303" spans="1:7">
      <c r="A13303" t="s">
        <v>131</v>
      </c>
      <c r="B13303">
        <v>20251201</v>
      </c>
      <c r="C13303">
        <v>490114</v>
      </c>
      <c r="D13303" t="s">
        <v>6190</v>
      </c>
      <c r="E13303" t="s">
        <v>1581</v>
      </c>
      <c r="F13303">
        <v>156</v>
      </c>
      <c r="G13303">
        <v>-22058968</v>
      </c>
    </row>
    <row r="13304" spans="1:7">
      <c r="A13304" t="s">
        <v>131</v>
      </c>
      <c r="B13304">
        <v>20251201</v>
      </c>
      <c r="C13304">
        <v>490114</v>
      </c>
      <c r="D13304" t="s">
        <v>6190</v>
      </c>
      <c r="E13304" t="s">
        <v>1085</v>
      </c>
      <c r="F13304">
        <v>0</v>
      </c>
      <c r="G13304">
        <v>-2341373</v>
      </c>
    </row>
    <row r="13305" spans="1:7">
      <c r="A13305" t="s">
        <v>131</v>
      </c>
      <c r="B13305">
        <v>20251201</v>
      </c>
      <c r="C13305">
        <v>490114</v>
      </c>
      <c r="D13305" t="s">
        <v>6190</v>
      </c>
      <c r="E13305" t="s">
        <v>1194</v>
      </c>
      <c r="F13305">
        <v>0</v>
      </c>
      <c r="G13305">
        <v>-57965559</v>
      </c>
    </row>
    <row r="13306" spans="1:7">
      <c r="A13306" t="s">
        <v>131</v>
      </c>
      <c r="B13306">
        <v>20251201</v>
      </c>
      <c r="C13306">
        <v>490114</v>
      </c>
      <c r="D13306" t="s">
        <v>6190</v>
      </c>
      <c r="E13306" t="s">
        <v>1181</v>
      </c>
      <c r="F13306">
        <v>106</v>
      </c>
      <c r="G13306">
        <v>8923839</v>
      </c>
    </row>
    <row r="13307" spans="1:7">
      <c r="A13307" t="s">
        <v>131</v>
      </c>
      <c r="B13307">
        <v>20251201</v>
      </c>
      <c r="C13307">
        <v>490114</v>
      </c>
      <c r="D13307" t="s">
        <v>6190</v>
      </c>
      <c r="E13307" t="s">
        <v>1084</v>
      </c>
      <c r="F13307">
        <v>120</v>
      </c>
      <c r="G13307">
        <v>12606911</v>
      </c>
    </row>
    <row r="13308" spans="1:7">
      <c r="A13308" t="s">
        <v>131</v>
      </c>
      <c r="B13308">
        <v>20251201</v>
      </c>
      <c r="C13308">
        <v>490114</v>
      </c>
      <c r="D13308" t="s">
        <v>6190</v>
      </c>
      <c r="E13308" t="s">
        <v>1035</v>
      </c>
      <c r="F13308">
        <v>1254</v>
      </c>
      <c r="G13308">
        <v>11029339</v>
      </c>
    </row>
    <row r="13309" spans="1:7">
      <c r="A13309" t="s">
        <v>131</v>
      </c>
      <c r="B13309">
        <v>20251201</v>
      </c>
      <c r="C13309">
        <v>490114</v>
      </c>
      <c r="D13309" t="s">
        <v>6190</v>
      </c>
      <c r="E13309" t="s">
        <v>1066</v>
      </c>
      <c r="F13309">
        <v>206</v>
      </c>
      <c r="G13309">
        <v>10655867</v>
      </c>
    </row>
    <row r="13310" spans="1:7">
      <c r="A13310" t="s">
        <v>131</v>
      </c>
      <c r="B13310">
        <v>20251201</v>
      </c>
      <c r="C13310">
        <v>490114</v>
      </c>
      <c r="D13310" t="s">
        <v>6190</v>
      </c>
      <c r="E13310" t="s">
        <v>1064</v>
      </c>
      <c r="F13310">
        <v>0</v>
      </c>
      <c r="G13310">
        <v>-771339</v>
      </c>
    </row>
    <row r="13311" spans="1:7">
      <c r="A13311" t="s">
        <v>131</v>
      </c>
      <c r="B13311">
        <v>20251201</v>
      </c>
      <c r="C13311">
        <v>490114</v>
      </c>
      <c r="D13311" t="s">
        <v>6190</v>
      </c>
      <c r="E13311" t="s">
        <v>1092</v>
      </c>
      <c r="F13311">
        <v>0</v>
      </c>
      <c r="G13311">
        <v>-17321994</v>
      </c>
    </row>
    <row r="13312" spans="1:7">
      <c r="A13312" t="s">
        <v>131</v>
      </c>
      <c r="B13312">
        <v>20251201</v>
      </c>
      <c r="C13312">
        <v>490114</v>
      </c>
      <c r="D13312" t="s">
        <v>6190</v>
      </c>
      <c r="E13312" t="s">
        <v>9048</v>
      </c>
      <c r="F13312">
        <v>85</v>
      </c>
      <c r="G13312">
        <v>2194638</v>
      </c>
    </row>
    <row r="13313" spans="1:7">
      <c r="A13313" t="s">
        <v>131</v>
      </c>
      <c r="B13313">
        <v>20251201</v>
      </c>
      <c r="C13313">
        <v>490114</v>
      </c>
      <c r="D13313" t="s">
        <v>6190</v>
      </c>
      <c r="E13313" t="s">
        <v>8342</v>
      </c>
      <c r="F13313">
        <v>206</v>
      </c>
      <c r="G13313">
        <v>49668818</v>
      </c>
    </row>
    <row r="13314" spans="1:7">
      <c r="A13314" t="s">
        <v>131</v>
      </c>
      <c r="B13314">
        <v>20251201</v>
      </c>
      <c r="C13314">
        <v>490114</v>
      </c>
      <c r="D13314" t="s">
        <v>6190</v>
      </c>
      <c r="E13314" t="s">
        <v>1124</v>
      </c>
      <c r="F13314">
        <v>28</v>
      </c>
      <c r="G13314">
        <v>-145610</v>
      </c>
    </row>
    <row r="13315" spans="1:7">
      <c r="A13315" t="s">
        <v>131</v>
      </c>
      <c r="B13315">
        <v>20251201</v>
      </c>
      <c r="C13315">
        <v>490114</v>
      </c>
      <c r="D13315" t="s">
        <v>6190</v>
      </c>
      <c r="E13315" t="s">
        <v>1186</v>
      </c>
      <c r="F13315">
        <v>334</v>
      </c>
      <c r="G13315">
        <v>24375435</v>
      </c>
    </row>
    <row r="13316" spans="1:7">
      <c r="A13316" t="s">
        <v>131</v>
      </c>
      <c r="B13316">
        <v>20251201</v>
      </c>
      <c r="C13316">
        <v>490114</v>
      </c>
      <c r="D13316" t="s">
        <v>6190</v>
      </c>
      <c r="E13316" t="s">
        <v>1582</v>
      </c>
      <c r="F13316">
        <v>334</v>
      </c>
      <c r="G13316">
        <v>-392442</v>
      </c>
    </row>
    <row r="13317" spans="1:7">
      <c r="A13317" t="s">
        <v>131</v>
      </c>
      <c r="B13317">
        <v>20251201</v>
      </c>
      <c r="C13317">
        <v>490114</v>
      </c>
      <c r="D13317" t="s">
        <v>6190</v>
      </c>
      <c r="E13317" t="s">
        <v>8333</v>
      </c>
      <c r="F13317">
        <v>0</v>
      </c>
      <c r="G13317">
        <v>-2446</v>
      </c>
    </row>
    <row r="13318" spans="1:7">
      <c r="A13318" t="s">
        <v>131</v>
      </c>
      <c r="B13318">
        <v>20251201</v>
      </c>
      <c r="C13318">
        <v>490114</v>
      </c>
      <c r="D13318" t="s">
        <v>6190</v>
      </c>
      <c r="E13318" t="s">
        <v>1583</v>
      </c>
      <c r="F13318">
        <v>7</v>
      </c>
      <c r="G13318">
        <v>-253496</v>
      </c>
    </row>
    <row r="13319" spans="1:7">
      <c r="A13319" t="s">
        <v>131</v>
      </c>
      <c r="B13319">
        <v>20251201</v>
      </c>
      <c r="C13319">
        <v>490114</v>
      </c>
      <c r="D13319" t="s">
        <v>6190</v>
      </c>
      <c r="E13319" t="s">
        <v>1207</v>
      </c>
      <c r="F13319">
        <v>0</v>
      </c>
      <c r="G13319">
        <v>-11339</v>
      </c>
    </row>
    <row r="13320" spans="1:7">
      <c r="A13320" t="s">
        <v>131</v>
      </c>
      <c r="B13320">
        <v>20251201</v>
      </c>
      <c r="C13320">
        <v>490114</v>
      </c>
      <c r="D13320" t="s">
        <v>6190</v>
      </c>
      <c r="E13320" t="s">
        <v>8358</v>
      </c>
      <c r="F13320">
        <v>0</v>
      </c>
      <c r="G13320">
        <v>-17693191</v>
      </c>
    </row>
    <row r="13321" spans="1:7">
      <c r="A13321" t="s">
        <v>131</v>
      </c>
      <c r="B13321">
        <v>20251202</v>
      </c>
      <c r="C13321">
        <v>490114</v>
      </c>
      <c r="D13321" t="s">
        <v>6190</v>
      </c>
      <c r="E13321" t="s">
        <v>1184</v>
      </c>
      <c r="F13321">
        <v>0</v>
      </c>
      <c r="G13321">
        <v>-339153</v>
      </c>
    </row>
    <row r="13322" spans="1:7">
      <c r="A13322" t="s">
        <v>131</v>
      </c>
      <c r="B13322">
        <v>20251202</v>
      </c>
      <c r="C13322">
        <v>490114</v>
      </c>
      <c r="D13322" t="s">
        <v>6190</v>
      </c>
      <c r="E13322" t="s">
        <v>1581</v>
      </c>
      <c r="F13322">
        <v>163</v>
      </c>
      <c r="G13322">
        <v>-22058805</v>
      </c>
    </row>
    <row r="13323" spans="1:7">
      <c r="A13323" t="s">
        <v>131</v>
      </c>
      <c r="B13323">
        <v>20251202</v>
      </c>
      <c r="C13323">
        <v>490114</v>
      </c>
      <c r="D13323" t="s">
        <v>6190</v>
      </c>
      <c r="E13323" t="s">
        <v>1085</v>
      </c>
      <c r="F13323">
        <v>0</v>
      </c>
      <c r="G13323">
        <v>-2341373</v>
      </c>
    </row>
    <row r="13324" spans="1:7">
      <c r="A13324" t="s">
        <v>131</v>
      </c>
      <c r="B13324">
        <v>20251202</v>
      </c>
      <c r="C13324">
        <v>490114</v>
      </c>
      <c r="D13324" t="s">
        <v>6190</v>
      </c>
      <c r="E13324" t="s">
        <v>1194</v>
      </c>
      <c r="F13324">
        <v>0</v>
      </c>
      <c r="G13324">
        <v>-57965559</v>
      </c>
    </row>
    <row r="13325" spans="1:7">
      <c r="A13325" t="s">
        <v>131</v>
      </c>
      <c r="B13325">
        <v>20251202</v>
      </c>
      <c r="C13325">
        <v>490114</v>
      </c>
      <c r="D13325" t="s">
        <v>6190</v>
      </c>
      <c r="E13325" t="s">
        <v>1181</v>
      </c>
      <c r="F13325">
        <v>111</v>
      </c>
      <c r="G13325">
        <v>8923950</v>
      </c>
    </row>
    <row r="13326" spans="1:7">
      <c r="A13326" t="s">
        <v>131</v>
      </c>
      <c r="B13326">
        <v>20251202</v>
      </c>
      <c r="C13326">
        <v>490114</v>
      </c>
      <c r="D13326" t="s">
        <v>6190</v>
      </c>
      <c r="E13326" t="s">
        <v>1084</v>
      </c>
      <c r="F13326">
        <v>126</v>
      </c>
      <c r="G13326">
        <v>12607037</v>
      </c>
    </row>
    <row r="13327" spans="1:7">
      <c r="A13327" t="s">
        <v>131</v>
      </c>
      <c r="B13327">
        <v>20251202</v>
      </c>
      <c r="C13327">
        <v>490114</v>
      </c>
      <c r="D13327" t="s">
        <v>6190</v>
      </c>
      <c r="E13327" t="s">
        <v>1035</v>
      </c>
      <c r="F13327">
        <v>1310</v>
      </c>
      <c r="G13327">
        <v>11030649</v>
      </c>
    </row>
    <row r="13328" spans="1:7">
      <c r="A13328" t="s">
        <v>131</v>
      </c>
      <c r="B13328">
        <v>20251202</v>
      </c>
      <c r="C13328">
        <v>490114</v>
      </c>
      <c r="D13328" t="s">
        <v>6190</v>
      </c>
      <c r="E13328" t="s">
        <v>1066</v>
      </c>
      <c r="F13328">
        <v>214</v>
      </c>
      <c r="G13328">
        <v>10656081</v>
      </c>
    </row>
    <row r="13329" spans="1:7">
      <c r="A13329" t="s">
        <v>131</v>
      </c>
      <c r="B13329">
        <v>20251202</v>
      </c>
      <c r="C13329">
        <v>490114</v>
      </c>
      <c r="D13329" t="s">
        <v>6190</v>
      </c>
      <c r="E13329" t="s">
        <v>1064</v>
      </c>
      <c r="F13329">
        <v>0</v>
      </c>
      <c r="G13329">
        <v>-771339</v>
      </c>
    </row>
    <row r="13330" spans="1:7">
      <c r="A13330" t="s">
        <v>131</v>
      </c>
      <c r="B13330">
        <v>20251202</v>
      </c>
      <c r="C13330">
        <v>490114</v>
      </c>
      <c r="D13330" t="s">
        <v>6190</v>
      </c>
      <c r="E13330" t="s">
        <v>1092</v>
      </c>
      <c r="F13330">
        <v>0</v>
      </c>
      <c r="G13330">
        <v>-17321994</v>
      </c>
    </row>
    <row r="13331" spans="1:7">
      <c r="A13331" t="s">
        <v>131</v>
      </c>
      <c r="B13331">
        <v>20251202</v>
      </c>
      <c r="C13331">
        <v>490114</v>
      </c>
      <c r="D13331" t="s">
        <v>6190</v>
      </c>
      <c r="E13331" t="s">
        <v>9048</v>
      </c>
      <c r="F13331">
        <v>88</v>
      </c>
      <c r="G13331">
        <v>2194726</v>
      </c>
    </row>
    <row r="13332" spans="1:7">
      <c r="A13332" t="s">
        <v>131</v>
      </c>
      <c r="B13332">
        <v>20251202</v>
      </c>
      <c r="C13332">
        <v>490114</v>
      </c>
      <c r="D13332" t="s">
        <v>6190</v>
      </c>
      <c r="E13332" t="s">
        <v>8342</v>
      </c>
      <c r="F13332">
        <v>214</v>
      </c>
      <c r="G13332">
        <v>49669032</v>
      </c>
    </row>
    <row r="13333" spans="1:7">
      <c r="A13333" t="s">
        <v>131</v>
      </c>
      <c r="B13333">
        <v>20251202</v>
      </c>
      <c r="C13333">
        <v>490114</v>
      </c>
      <c r="D13333" t="s">
        <v>6190</v>
      </c>
      <c r="E13333" t="s">
        <v>1124</v>
      </c>
      <c r="F13333">
        <v>29</v>
      </c>
      <c r="G13333">
        <v>-145581</v>
      </c>
    </row>
    <row r="13334" spans="1:7">
      <c r="A13334" t="s">
        <v>131</v>
      </c>
      <c r="B13334">
        <v>20251202</v>
      </c>
      <c r="C13334">
        <v>490114</v>
      </c>
      <c r="D13334" t="s">
        <v>6190</v>
      </c>
      <c r="E13334" t="s">
        <v>1186</v>
      </c>
      <c r="F13334">
        <v>348</v>
      </c>
      <c r="G13334">
        <v>24375783</v>
      </c>
    </row>
    <row r="13335" spans="1:7">
      <c r="A13335" t="s">
        <v>131</v>
      </c>
      <c r="B13335">
        <v>20251202</v>
      </c>
      <c r="C13335">
        <v>490114</v>
      </c>
      <c r="D13335" t="s">
        <v>6190</v>
      </c>
      <c r="E13335" t="s">
        <v>1582</v>
      </c>
      <c r="F13335">
        <v>348</v>
      </c>
      <c r="G13335">
        <v>-392094</v>
      </c>
    </row>
    <row r="13336" spans="1:7">
      <c r="A13336" t="s">
        <v>131</v>
      </c>
      <c r="B13336">
        <v>20251202</v>
      </c>
      <c r="C13336">
        <v>490114</v>
      </c>
      <c r="D13336" t="s">
        <v>6190</v>
      </c>
      <c r="E13336" t="s">
        <v>8333</v>
      </c>
      <c r="F13336">
        <v>0</v>
      </c>
      <c r="G13336">
        <v>-2446</v>
      </c>
    </row>
    <row r="13337" spans="1:7">
      <c r="A13337" t="s">
        <v>131</v>
      </c>
      <c r="B13337">
        <v>20251202</v>
      </c>
      <c r="C13337">
        <v>490114</v>
      </c>
      <c r="D13337" t="s">
        <v>6190</v>
      </c>
      <c r="E13337" t="s">
        <v>1583</v>
      </c>
      <c r="F13337">
        <v>7</v>
      </c>
      <c r="G13337">
        <v>-253489</v>
      </c>
    </row>
    <row r="13338" spans="1:7">
      <c r="A13338" t="s">
        <v>131</v>
      </c>
      <c r="B13338">
        <v>20251202</v>
      </c>
      <c r="C13338">
        <v>490114</v>
      </c>
      <c r="D13338" t="s">
        <v>6190</v>
      </c>
      <c r="E13338" t="s">
        <v>1207</v>
      </c>
      <c r="F13338">
        <v>0</v>
      </c>
      <c r="G13338">
        <v>-11339</v>
      </c>
    </row>
    <row r="13339" spans="1:7">
      <c r="A13339" t="s">
        <v>131</v>
      </c>
      <c r="B13339">
        <v>20251202</v>
      </c>
      <c r="C13339">
        <v>490114</v>
      </c>
      <c r="D13339" t="s">
        <v>6190</v>
      </c>
      <c r="E13339" t="s">
        <v>8358</v>
      </c>
      <c r="F13339">
        <v>0</v>
      </c>
      <c r="G13339">
        <v>-17693191</v>
      </c>
    </row>
    <row r="13340" spans="1:7">
      <c r="A13340" t="s">
        <v>131</v>
      </c>
      <c r="B13340">
        <v>20251203</v>
      </c>
      <c r="C13340">
        <v>490114</v>
      </c>
      <c r="D13340" t="s">
        <v>6190</v>
      </c>
      <c r="E13340" t="s">
        <v>1184</v>
      </c>
      <c r="F13340">
        <v>0</v>
      </c>
      <c r="G13340">
        <v>-339153</v>
      </c>
    </row>
    <row r="13341" spans="1:7">
      <c r="A13341" t="s">
        <v>131</v>
      </c>
      <c r="B13341">
        <v>20251203</v>
      </c>
      <c r="C13341">
        <v>490114</v>
      </c>
      <c r="D13341" t="s">
        <v>6190</v>
      </c>
      <c r="E13341" t="s">
        <v>1581</v>
      </c>
      <c r="F13341">
        <v>166</v>
      </c>
      <c r="G13341">
        <v>-22058639</v>
      </c>
    </row>
    <row r="13342" spans="1:7">
      <c r="A13342" t="s">
        <v>131</v>
      </c>
      <c r="B13342">
        <v>20251203</v>
      </c>
      <c r="C13342">
        <v>490114</v>
      </c>
      <c r="D13342" t="s">
        <v>6190</v>
      </c>
      <c r="E13342" t="s">
        <v>1085</v>
      </c>
      <c r="F13342">
        <v>0</v>
      </c>
      <c r="G13342">
        <v>-2341373</v>
      </c>
    </row>
    <row r="13343" spans="1:7">
      <c r="A13343" t="s">
        <v>131</v>
      </c>
      <c r="B13343">
        <v>20251203</v>
      </c>
      <c r="C13343">
        <v>490114</v>
      </c>
      <c r="D13343" t="s">
        <v>6190</v>
      </c>
      <c r="E13343" t="s">
        <v>1194</v>
      </c>
      <c r="F13343">
        <v>0</v>
      </c>
      <c r="G13343">
        <v>-57965559</v>
      </c>
    </row>
    <row r="13344" spans="1:7">
      <c r="A13344" t="s">
        <v>131</v>
      </c>
      <c r="B13344">
        <v>20251203</v>
      </c>
      <c r="C13344">
        <v>490114</v>
      </c>
      <c r="D13344" t="s">
        <v>6190</v>
      </c>
      <c r="E13344" t="s">
        <v>1181</v>
      </c>
      <c r="F13344">
        <v>113</v>
      </c>
      <c r="G13344">
        <v>8924063</v>
      </c>
    </row>
    <row r="13345" spans="1:7">
      <c r="A13345" t="s">
        <v>131</v>
      </c>
      <c r="B13345">
        <v>20251203</v>
      </c>
      <c r="C13345">
        <v>490114</v>
      </c>
      <c r="D13345" t="s">
        <v>6190</v>
      </c>
      <c r="E13345" t="s">
        <v>1084</v>
      </c>
      <c r="F13345">
        <v>128</v>
      </c>
      <c r="G13345">
        <v>12607165</v>
      </c>
    </row>
    <row r="13346" spans="1:7">
      <c r="A13346" t="s">
        <v>131</v>
      </c>
      <c r="B13346">
        <v>20251203</v>
      </c>
      <c r="C13346">
        <v>490114</v>
      </c>
      <c r="D13346" t="s">
        <v>6190</v>
      </c>
      <c r="E13346" t="s">
        <v>1035</v>
      </c>
      <c r="F13346">
        <v>1334</v>
      </c>
      <c r="G13346">
        <v>11031983</v>
      </c>
    </row>
    <row r="13347" spans="1:7">
      <c r="A13347" t="s">
        <v>131</v>
      </c>
      <c r="B13347">
        <v>20251203</v>
      </c>
      <c r="C13347">
        <v>490114</v>
      </c>
      <c r="D13347" t="s">
        <v>6190</v>
      </c>
      <c r="E13347" t="s">
        <v>1066</v>
      </c>
      <c r="F13347">
        <v>219</v>
      </c>
      <c r="G13347">
        <v>10656300</v>
      </c>
    </row>
    <row r="13348" spans="1:7">
      <c r="A13348" t="s">
        <v>131</v>
      </c>
      <c r="B13348">
        <v>20251203</v>
      </c>
      <c r="C13348">
        <v>490114</v>
      </c>
      <c r="D13348" t="s">
        <v>6190</v>
      </c>
      <c r="E13348" t="s">
        <v>1064</v>
      </c>
      <c r="F13348">
        <v>0</v>
      </c>
      <c r="G13348">
        <v>-771339</v>
      </c>
    </row>
    <row r="13349" spans="1:7">
      <c r="A13349" t="s">
        <v>131</v>
      </c>
      <c r="B13349">
        <v>20251203</v>
      </c>
      <c r="C13349">
        <v>490114</v>
      </c>
      <c r="D13349" t="s">
        <v>6190</v>
      </c>
      <c r="E13349" t="s">
        <v>1092</v>
      </c>
      <c r="F13349">
        <v>0</v>
      </c>
      <c r="G13349">
        <v>-17321994</v>
      </c>
    </row>
    <row r="13350" spans="1:7">
      <c r="A13350" t="s">
        <v>131</v>
      </c>
      <c r="B13350">
        <v>20251203</v>
      </c>
      <c r="C13350">
        <v>490114</v>
      </c>
      <c r="D13350" t="s">
        <v>6190</v>
      </c>
      <c r="E13350" t="s">
        <v>9048</v>
      </c>
      <c r="F13350">
        <v>90</v>
      </c>
      <c r="G13350">
        <v>2194816</v>
      </c>
    </row>
    <row r="13351" spans="1:7">
      <c r="A13351" t="s">
        <v>131</v>
      </c>
      <c r="B13351">
        <v>20251203</v>
      </c>
      <c r="C13351">
        <v>490114</v>
      </c>
      <c r="D13351" t="s">
        <v>6190</v>
      </c>
      <c r="E13351" t="s">
        <v>8342</v>
      </c>
      <c r="F13351">
        <v>219</v>
      </c>
      <c r="G13351">
        <v>49669251</v>
      </c>
    </row>
    <row r="13352" spans="1:7">
      <c r="A13352" t="s">
        <v>131</v>
      </c>
      <c r="B13352">
        <v>20251203</v>
      </c>
      <c r="C13352">
        <v>490114</v>
      </c>
      <c r="D13352" t="s">
        <v>6190</v>
      </c>
      <c r="E13352" t="s">
        <v>1124</v>
      </c>
      <c r="F13352">
        <v>30</v>
      </c>
      <c r="G13352">
        <v>-145551</v>
      </c>
    </row>
    <row r="13353" spans="1:7">
      <c r="A13353" t="s">
        <v>131</v>
      </c>
      <c r="B13353">
        <v>20251203</v>
      </c>
      <c r="C13353">
        <v>490114</v>
      </c>
      <c r="D13353" t="s">
        <v>6190</v>
      </c>
      <c r="E13353" t="s">
        <v>1186</v>
      </c>
      <c r="F13353">
        <v>355</v>
      </c>
      <c r="G13353">
        <v>24376138</v>
      </c>
    </row>
    <row r="13354" spans="1:7">
      <c r="A13354" t="s">
        <v>131</v>
      </c>
      <c r="B13354">
        <v>20251203</v>
      </c>
      <c r="C13354">
        <v>490114</v>
      </c>
      <c r="D13354" t="s">
        <v>6190</v>
      </c>
      <c r="E13354" t="s">
        <v>1582</v>
      </c>
      <c r="F13354">
        <v>355</v>
      </c>
      <c r="G13354">
        <v>-391739</v>
      </c>
    </row>
    <row r="13355" spans="1:7">
      <c r="A13355" t="s">
        <v>131</v>
      </c>
      <c r="B13355">
        <v>20251203</v>
      </c>
      <c r="C13355">
        <v>490114</v>
      </c>
      <c r="D13355" t="s">
        <v>6190</v>
      </c>
      <c r="E13355" t="s">
        <v>8333</v>
      </c>
      <c r="F13355">
        <v>0</v>
      </c>
      <c r="G13355">
        <v>-2446</v>
      </c>
    </row>
    <row r="13356" spans="1:7">
      <c r="A13356" t="s">
        <v>131</v>
      </c>
      <c r="B13356">
        <v>20251203</v>
      </c>
      <c r="C13356">
        <v>490114</v>
      </c>
      <c r="D13356" t="s">
        <v>6190</v>
      </c>
      <c r="E13356" t="s">
        <v>1583</v>
      </c>
      <c r="F13356">
        <v>7</v>
      </c>
      <c r="G13356">
        <v>-253482</v>
      </c>
    </row>
    <row r="13357" spans="1:7">
      <c r="A13357" t="s">
        <v>131</v>
      </c>
      <c r="B13357">
        <v>20251203</v>
      </c>
      <c r="C13357">
        <v>490114</v>
      </c>
      <c r="D13357" t="s">
        <v>6190</v>
      </c>
      <c r="E13357" t="s">
        <v>1207</v>
      </c>
      <c r="F13357">
        <v>0</v>
      </c>
      <c r="G13357">
        <v>-11339</v>
      </c>
    </row>
    <row r="13358" spans="1:7">
      <c r="A13358" t="s">
        <v>131</v>
      </c>
      <c r="B13358">
        <v>20251203</v>
      </c>
      <c r="C13358">
        <v>490114</v>
      </c>
      <c r="D13358" t="s">
        <v>6190</v>
      </c>
      <c r="E13358" t="s">
        <v>8358</v>
      </c>
      <c r="F13358">
        <v>0</v>
      </c>
      <c r="G13358">
        <v>-17693191</v>
      </c>
    </row>
    <row r="13359" spans="1:7">
      <c r="A13359" t="s">
        <v>131</v>
      </c>
      <c r="B13359">
        <v>20251204</v>
      </c>
      <c r="C13359">
        <v>490114</v>
      </c>
      <c r="D13359" t="s">
        <v>6190</v>
      </c>
      <c r="E13359" t="s">
        <v>1184</v>
      </c>
      <c r="F13359">
        <v>0</v>
      </c>
      <c r="G13359">
        <v>-339153</v>
      </c>
    </row>
    <row r="13360" spans="1:7">
      <c r="A13360" t="s">
        <v>131</v>
      </c>
      <c r="B13360">
        <v>20251204</v>
      </c>
      <c r="C13360">
        <v>490114</v>
      </c>
      <c r="D13360" t="s">
        <v>6190</v>
      </c>
      <c r="E13360" t="s">
        <v>1581</v>
      </c>
      <c r="F13360">
        <v>165</v>
      </c>
      <c r="G13360">
        <v>-22058474</v>
      </c>
    </row>
    <row r="13361" spans="1:7">
      <c r="A13361" t="s">
        <v>131</v>
      </c>
      <c r="B13361">
        <v>20251204</v>
      </c>
      <c r="C13361">
        <v>490114</v>
      </c>
      <c r="D13361" t="s">
        <v>6190</v>
      </c>
      <c r="E13361" t="s">
        <v>1085</v>
      </c>
      <c r="F13361">
        <v>0</v>
      </c>
      <c r="G13361">
        <v>-2341373</v>
      </c>
    </row>
    <row r="13362" spans="1:7">
      <c r="A13362" t="s">
        <v>131</v>
      </c>
      <c r="B13362">
        <v>20251204</v>
      </c>
      <c r="C13362">
        <v>490114</v>
      </c>
      <c r="D13362" t="s">
        <v>6190</v>
      </c>
      <c r="E13362" t="s">
        <v>1194</v>
      </c>
      <c r="F13362">
        <v>0</v>
      </c>
      <c r="G13362">
        <v>-57965559</v>
      </c>
    </row>
    <row r="13363" spans="1:7">
      <c r="A13363" t="s">
        <v>131</v>
      </c>
      <c r="B13363">
        <v>20251204</v>
      </c>
      <c r="C13363">
        <v>490114</v>
      </c>
      <c r="D13363" t="s">
        <v>6190</v>
      </c>
      <c r="E13363" t="s">
        <v>1181</v>
      </c>
      <c r="F13363">
        <v>112</v>
      </c>
      <c r="G13363">
        <v>8924175</v>
      </c>
    </row>
    <row r="13364" spans="1:7">
      <c r="A13364" t="s">
        <v>131</v>
      </c>
      <c r="B13364">
        <v>20251204</v>
      </c>
      <c r="C13364">
        <v>490114</v>
      </c>
      <c r="D13364" t="s">
        <v>6190</v>
      </c>
      <c r="E13364" t="s">
        <v>1084</v>
      </c>
      <c r="F13364">
        <v>128</v>
      </c>
      <c r="G13364">
        <v>12607293</v>
      </c>
    </row>
    <row r="13365" spans="1:7">
      <c r="A13365" t="s">
        <v>131</v>
      </c>
      <c r="B13365">
        <v>20251204</v>
      </c>
      <c r="C13365">
        <v>490114</v>
      </c>
      <c r="D13365" t="s">
        <v>6190</v>
      </c>
      <c r="E13365" t="s">
        <v>1035</v>
      </c>
      <c r="F13365">
        <v>1331</v>
      </c>
      <c r="G13365">
        <v>11033314</v>
      </c>
    </row>
    <row r="13366" spans="1:7">
      <c r="A13366" t="s">
        <v>131</v>
      </c>
      <c r="B13366">
        <v>20251204</v>
      </c>
      <c r="C13366">
        <v>490114</v>
      </c>
      <c r="D13366" t="s">
        <v>6190</v>
      </c>
      <c r="E13366" t="s">
        <v>1066</v>
      </c>
      <c r="F13366">
        <v>218</v>
      </c>
      <c r="G13366">
        <v>10656518</v>
      </c>
    </row>
    <row r="13367" spans="1:7">
      <c r="A13367" t="s">
        <v>131</v>
      </c>
      <c r="B13367">
        <v>20251204</v>
      </c>
      <c r="C13367">
        <v>490114</v>
      </c>
      <c r="D13367" t="s">
        <v>6190</v>
      </c>
      <c r="E13367" t="s">
        <v>1064</v>
      </c>
      <c r="F13367">
        <v>0</v>
      </c>
      <c r="G13367">
        <v>-771339</v>
      </c>
    </row>
    <row r="13368" spans="1:7">
      <c r="A13368" t="s">
        <v>131</v>
      </c>
      <c r="B13368">
        <v>20251204</v>
      </c>
      <c r="C13368">
        <v>490114</v>
      </c>
      <c r="D13368" t="s">
        <v>6190</v>
      </c>
      <c r="E13368" t="s">
        <v>1092</v>
      </c>
      <c r="F13368">
        <v>0</v>
      </c>
      <c r="G13368">
        <v>-17321994</v>
      </c>
    </row>
    <row r="13369" spans="1:7">
      <c r="A13369" t="s">
        <v>131</v>
      </c>
      <c r="B13369">
        <v>20251204</v>
      </c>
      <c r="C13369">
        <v>490114</v>
      </c>
      <c r="D13369" t="s">
        <v>6190</v>
      </c>
      <c r="E13369" t="s">
        <v>9048</v>
      </c>
      <c r="F13369">
        <v>90</v>
      </c>
      <c r="G13369">
        <v>2194906</v>
      </c>
    </row>
    <row r="13370" spans="1:7">
      <c r="A13370" t="s">
        <v>131</v>
      </c>
      <c r="B13370">
        <v>20251204</v>
      </c>
      <c r="C13370">
        <v>490114</v>
      </c>
      <c r="D13370" t="s">
        <v>6190</v>
      </c>
      <c r="E13370" t="s">
        <v>8342</v>
      </c>
      <c r="F13370">
        <v>218</v>
      </c>
      <c r="G13370">
        <v>49669469</v>
      </c>
    </row>
    <row r="13371" spans="1:7">
      <c r="A13371" t="s">
        <v>131</v>
      </c>
      <c r="B13371">
        <v>20251204</v>
      </c>
      <c r="C13371">
        <v>490114</v>
      </c>
      <c r="D13371" t="s">
        <v>6190</v>
      </c>
      <c r="E13371" t="s">
        <v>1124</v>
      </c>
      <c r="F13371">
        <v>30</v>
      </c>
      <c r="G13371">
        <v>-145521</v>
      </c>
    </row>
    <row r="13372" spans="1:7">
      <c r="A13372" t="s">
        <v>131</v>
      </c>
      <c r="B13372">
        <v>20251204</v>
      </c>
      <c r="C13372">
        <v>490114</v>
      </c>
      <c r="D13372" t="s">
        <v>6190</v>
      </c>
      <c r="E13372" t="s">
        <v>1186</v>
      </c>
      <c r="F13372">
        <v>353</v>
      </c>
      <c r="G13372">
        <v>24376491</v>
      </c>
    </row>
    <row r="13373" spans="1:7">
      <c r="A13373" t="s">
        <v>131</v>
      </c>
      <c r="B13373">
        <v>20251204</v>
      </c>
      <c r="C13373">
        <v>490114</v>
      </c>
      <c r="D13373" t="s">
        <v>6190</v>
      </c>
      <c r="E13373" t="s">
        <v>1582</v>
      </c>
      <c r="F13373">
        <v>353</v>
      </c>
      <c r="G13373">
        <v>-391386</v>
      </c>
    </row>
    <row r="13374" spans="1:7">
      <c r="A13374" t="s">
        <v>131</v>
      </c>
      <c r="B13374">
        <v>20251204</v>
      </c>
      <c r="C13374">
        <v>490114</v>
      </c>
      <c r="D13374" t="s">
        <v>6190</v>
      </c>
      <c r="E13374" t="s">
        <v>8333</v>
      </c>
      <c r="F13374">
        <v>0</v>
      </c>
      <c r="G13374">
        <v>-2446</v>
      </c>
    </row>
    <row r="13375" spans="1:7">
      <c r="A13375" t="s">
        <v>131</v>
      </c>
      <c r="B13375">
        <v>20251204</v>
      </c>
      <c r="C13375">
        <v>490114</v>
      </c>
      <c r="D13375" t="s">
        <v>6190</v>
      </c>
      <c r="E13375" t="s">
        <v>1583</v>
      </c>
      <c r="F13375">
        <v>7</v>
      </c>
      <c r="G13375">
        <v>-253475</v>
      </c>
    </row>
    <row r="13376" spans="1:7">
      <c r="A13376" t="s">
        <v>131</v>
      </c>
      <c r="B13376">
        <v>20251204</v>
      </c>
      <c r="C13376">
        <v>490114</v>
      </c>
      <c r="D13376" t="s">
        <v>6190</v>
      </c>
      <c r="E13376" t="s">
        <v>1207</v>
      </c>
      <c r="F13376">
        <v>0</v>
      </c>
      <c r="G13376">
        <v>-11339</v>
      </c>
    </row>
    <row r="13377" spans="1:7">
      <c r="A13377" t="s">
        <v>131</v>
      </c>
      <c r="B13377">
        <v>20251204</v>
      </c>
      <c r="C13377">
        <v>490114</v>
      </c>
      <c r="D13377" t="s">
        <v>6190</v>
      </c>
      <c r="E13377" t="s">
        <v>8358</v>
      </c>
      <c r="F13377">
        <v>0</v>
      </c>
      <c r="G13377">
        <v>-17693191</v>
      </c>
    </row>
    <row r="13378" spans="1:7">
      <c r="A13378" t="s">
        <v>131</v>
      </c>
      <c r="B13378">
        <v>20251205</v>
      </c>
      <c r="C13378">
        <v>490114</v>
      </c>
      <c r="D13378" t="s">
        <v>6190</v>
      </c>
      <c r="E13378" t="s">
        <v>1184</v>
      </c>
      <c r="F13378">
        <v>0</v>
      </c>
      <c r="G13378">
        <v>-339153</v>
      </c>
    </row>
    <row r="13379" spans="1:7">
      <c r="A13379" t="s">
        <v>131</v>
      </c>
      <c r="B13379">
        <v>20251205</v>
      </c>
      <c r="C13379">
        <v>490114</v>
      </c>
      <c r="D13379" t="s">
        <v>6190</v>
      </c>
      <c r="E13379" t="s">
        <v>1581</v>
      </c>
      <c r="F13379">
        <v>165</v>
      </c>
      <c r="G13379">
        <v>-22058309</v>
      </c>
    </row>
    <row r="13380" spans="1:7">
      <c r="A13380" t="s">
        <v>131</v>
      </c>
      <c r="B13380">
        <v>20251205</v>
      </c>
      <c r="C13380">
        <v>490114</v>
      </c>
      <c r="D13380" t="s">
        <v>6190</v>
      </c>
      <c r="E13380" t="s">
        <v>1085</v>
      </c>
      <c r="F13380">
        <v>0</v>
      </c>
      <c r="G13380">
        <v>-2341373</v>
      </c>
    </row>
    <row r="13381" spans="1:7">
      <c r="A13381" t="s">
        <v>131</v>
      </c>
      <c r="B13381">
        <v>20251205</v>
      </c>
      <c r="C13381">
        <v>490114</v>
      </c>
      <c r="D13381" t="s">
        <v>6190</v>
      </c>
      <c r="E13381" t="s">
        <v>1194</v>
      </c>
      <c r="F13381">
        <v>0</v>
      </c>
      <c r="G13381">
        <v>-57965559</v>
      </c>
    </row>
    <row r="13382" spans="1:7">
      <c r="A13382" t="s">
        <v>131</v>
      </c>
      <c r="B13382">
        <v>20251205</v>
      </c>
      <c r="C13382">
        <v>490114</v>
      </c>
      <c r="D13382" t="s">
        <v>6190</v>
      </c>
      <c r="E13382" t="s">
        <v>1181</v>
      </c>
      <c r="F13382">
        <v>112</v>
      </c>
      <c r="G13382">
        <v>8924287</v>
      </c>
    </row>
    <row r="13383" spans="1:7">
      <c r="A13383" t="s">
        <v>131</v>
      </c>
      <c r="B13383">
        <v>20251205</v>
      </c>
      <c r="C13383">
        <v>490114</v>
      </c>
      <c r="D13383" t="s">
        <v>6190</v>
      </c>
      <c r="E13383" t="s">
        <v>1084</v>
      </c>
      <c r="F13383">
        <v>127</v>
      </c>
      <c r="G13383">
        <v>12607420</v>
      </c>
    </row>
    <row r="13384" spans="1:7">
      <c r="A13384" t="s">
        <v>131</v>
      </c>
      <c r="B13384">
        <v>20251205</v>
      </c>
      <c r="C13384">
        <v>490114</v>
      </c>
      <c r="D13384" t="s">
        <v>6190</v>
      </c>
      <c r="E13384" t="s">
        <v>1035</v>
      </c>
      <c r="F13384">
        <v>1327</v>
      </c>
      <c r="G13384">
        <v>11034641</v>
      </c>
    </row>
    <row r="13385" spans="1:7">
      <c r="A13385" t="s">
        <v>131</v>
      </c>
      <c r="B13385">
        <v>20251205</v>
      </c>
      <c r="C13385">
        <v>490114</v>
      </c>
      <c r="D13385" t="s">
        <v>6190</v>
      </c>
      <c r="E13385" t="s">
        <v>1066</v>
      </c>
      <c r="F13385">
        <v>217</v>
      </c>
      <c r="G13385">
        <v>10656735</v>
      </c>
    </row>
    <row r="13386" spans="1:7">
      <c r="A13386" t="s">
        <v>131</v>
      </c>
      <c r="B13386">
        <v>20251205</v>
      </c>
      <c r="C13386">
        <v>490114</v>
      </c>
      <c r="D13386" t="s">
        <v>6190</v>
      </c>
      <c r="E13386" t="s">
        <v>1064</v>
      </c>
      <c r="F13386">
        <v>0</v>
      </c>
      <c r="G13386">
        <v>-771339</v>
      </c>
    </row>
    <row r="13387" spans="1:7">
      <c r="A13387" t="s">
        <v>131</v>
      </c>
      <c r="B13387">
        <v>20251205</v>
      </c>
      <c r="C13387">
        <v>490114</v>
      </c>
      <c r="D13387" t="s">
        <v>6190</v>
      </c>
      <c r="E13387" t="s">
        <v>1092</v>
      </c>
      <c r="F13387">
        <v>0</v>
      </c>
      <c r="G13387">
        <v>-17321994</v>
      </c>
    </row>
    <row r="13388" spans="1:7">
      <c r="A13388" t="s">
        <v>131</v>
      </c>
      <c r="B13388">
        <v>20251205</v>
      </c>
      <c r="C13388">
        <v>490114</v>
      </c>
      <c r="D13388" t="s">
        <v>6190</v>
      </c>
      <c r="E13388" t="s">
        <v>9048</v>
      </c>
      <c r="F13388">
        <v>90</v>
      </c>
      <c r="G13388">
        <v>2194996</v>
      </c>
    </row>
    <row r="13389" spans="1:7">
      <c r="A13389" t="s">
        <v>131</v>
      </c>
      <c r="B13389">
        <v>20251205</v>
      </c>
      <c r="C13389">
        <v>490114</v>
      </c>
      <c r="D13389" t="s">
        <v>6190</v>
      </c>
      <c r="E13389" t="s">
        <v>8342</v>
      </c>
      <c r="F13389">
        <v>217</v>
      </c>
      <c r="G13389">
        <v>49669686</v>
      </c>
    </row>
    <row r="13390" spans="1:7">
      <c r="A13390" t="s">
        <v>131</v>
      </c>
      <c r="B13390">
        <v>20251205</v>
      </c>
      <c r="C13390">
        <v>490114</v>
      </c>
      <c r="D13390" t="s">
        <v>6190</v>
      </c>
      <c r="E13390" t="s">
        <v>1124</v>
      </c>
      <c r="F13390">
        <v>30</v>
      </c>
      <c r="G13390">
        <v>-145491</v>
      </c>
    </row>
    <row r="13391" spans="1:7">
      <c r="A13391" t="s">
        <v>131</v>
      </c>
      <c r="B13391">
        <v>20251205</v>
      </c>
      <c r="C13391">
        <v>490114</v>
      </c>
      <c r="D13391" t="s">
        <v>6190</v>
      </c>
      <c r="E13391" t="s">
        <v>1186</v>
      </c>
      <c r="F13391">
        <v>352</v>
      </c>
      <c r="G13391">
        <v>24376843</v>
      </c>
    </row>
    <row r="13392" spans="1:7">
      <c r="A13392" t="s">
        <v>131</v>
      </c>
      <c r="B13392">
        <v>20251205</v>
      </c>
      <c r="C13392">
        <v>490114</v>
      </c>
      <c r="D13392" t="s">
        <v>6190</v>
      </c>
      <c r="E13392" t="s">
        <v>1582</v>
      </c>
      <c r="F13392">
        <v>352</v>
      </c>
      <c r="G13392">
        <v>-391034</v>
      </c>
    </row>
    <row r="13393" spans="1:7">
      <c r="A13393" t="s">
        <v>131</v>
      </c>
      <c r="B13393">
        <v>20251205</v>
      </c>
      <c r="C13393">
        <v>490114</v>
      </c>
      <c r="D13393" t="s">
        <v>6190</v>
      </c>
      <c r="E13393" t="s">
        <v>8333</v>
      </c>
      <c r="F13393">
        <v>0</v>
      </c>
      <c r="G13393">
        <v>-2446</v>
      </c>
    </row>
    <row r="13394" spans="1:7">
      <c r="A13394" t="s">
        <v>131</v>
      </c>
      <c r="B13394">
        <v>20251205</v>
      </c>
      <c r="C13394">
        <v>490114</v>
      </c>
      <c r="D13394" t="s">
        <v>6190</v>
      </c>
      <c r="E13394" t="s">
        <v>1583</v>
      </c>
      <c r="F13394">
        <v>7</v>
      </c>
      <c r="G13394">
        <v>-253468</v>
      </c>
    </row>
    <row r="13395" spans="1:7">
      <c r="A13395" t="s">
        <v>131</v>
      </c>
      <c r="B13395">
        <v>20251205</v>
      </c>
      <c r="C13395">
        <v>490114</v>
      </c>
      <c r="D13395" t="s">
        <v>6190</v>
      </c>
      <c r="E13395" t="s">
        <v>1207</v>
      </c>
      <c r="F13395">
        <v>0</v>
      </c>
      <c r="G13395">
        <v>-11339</v>
      </c>
    </row>
    <row r="13396" spans="1:7">
      <c r="A13396" t="s">
        <v>131</v>
      </c>
      <c r="B13396">
        <v>20251205</v>
      </c>
      <c r="C13396">
        <v>490114</v>
      </c>
      <c r="D13396" t="s">
        <v>6190</v>
      </c>
      <c r="E13396" t="s">
        <v>8358</v>
      </c>
      <c r="F13396">
        <v>0</v>
      </c>
      <c r="G13396">
        <v>-17693191</v>
      </c>
    </row>
    <row r="13397" spans="1:7">
      <c r="A13397" t="s">
        <v>131</v>
      </c>
      <c r="B13397">
        <v>20251206</v>
      </c>
      <c r="C13397">
        <v>490114</v>
      </c>
      <c r="D13397" t="s">
        <v>6190</v>
      </c>
      <c r="E13397" t="s">
        <v>1184</v>
      </c>
      <c r="F13397">
        <v>0</v>
      </c>
      <c r="G13397">
        <v>-339153</v>
      </c>
    </row>
    <row r="13398" spans="1:7">
      <c r="A13398" t="s">
        <v>131</v>
      </c>
      <c r="B13398">
        <v>20251206</v>
      </c>
      <c r="C13398">
        <v>490114</v>
      </c>
      <c r="D13398" t="s">
        <v>6190</v>
      </c>
      <c r="E13398" t="s">
        <v>1581</v>
      </c>
      <c r="F13398">
        <v>165</v>
      </c>
      <c r="G13398">
        <v>-22058144</v>
      </c>
    </row>
    <row r="13399" spans="1:7">
      <c r="A13399" t="s">
        <v>131</v>
      </c>
      <c r="B13399">
        <v>20251206</v>
      </c>
      <c r="C13399">
        <v>490114</v>
      </c>
      <c r="D13399" t="s">
        <v>6190</v>
      </c>
      <c r="E13399" t="s">
        <v>1085</v>
      </c>
      <c r="F13399">
        <v>0</v>
      </c>
      <c r="G13399">
        <v>-2341373</v>
      </c>
    </row>
    <row r="13400" spans="1:7">
      <c r="A13400" t="s">
        <v>131</v>
      </c>
      <c r="B13400">
        <v>20251206</v>
      </c>
      <c r="C13400">
        <v>490114</v>
      </c>
      <c r="D13400" t="s">
        <v>6190</v>
      </c>
      <c r="E13400" t="s">
        <v>1194</v>
      </c>
      <c r="F13400">
        <v>0</v>
      </c>
      <c r="G13400">
        <v>-57965559</v>
      </c>
    </row>
    <row r="13401" spans="1:7">
      <c r="A13401" t="s">
        <v>131</v>
      </c>
      <c r="B13401">
        <v>20251206</v>
      </c>
      <c r="C13401">
        <v>490114</v>
      </c>
      <c r="D13401" t="s">
        <v>6190</v>
      </c>
      <c r="E13401" t="s">
        <v>1181</v>
      </c>
      <c r="F13401">
        <v>112</v>
      </c>
      <c r="G13401">
        <v>8924399</v>
      </c>
    </row>
    <row r="13402" spans="1:7">
      <c r="A13402" t="s">
        <v>131</v>
      </c>
      <c r="B13402">
        <v>20251206</v>
      </c>
      <c r="C13402">
        <v>490114</v>
      </c>
      <c r="D13402" t="s">
        <v>6190</v>
      </c>
      <c r="E13402" t="s">
        <v>1084</v>
      </c>
      <c r="F13402">
        <v>127</v>
      </c>
      <c r="G13402">
        <v>12607547</v>
      </c>
    </row>
    <row r="13403" spans="1:7">
      <c r="A13403" t="s">
        <v>131</v>
      </c>
      <c r="B13403">
        <v>20251206</v>
      </c>
      <c r="C13403">
        <v>490114</v>
      </c>
      <c r="D13403" t="s">
        <v>6190</v>
      </c>
      <c r="E13403" t="s">
        <v>1035</v>
      </c>
      <c r="F13403">
        <v>1327</v>
      </c>
      <c r="G13403">
        <v>11035968</v>
      </c>
    </row>
    <row r="13404" spans="1:7">
      <c r="A13404" t="s">
        <v>131</v>
      </c>
      <c r="B13404">
        <v>20251206</v>
      </c>
      <c r="C13404">
        <v>490114</v>
      </c>
      <c r="D13404" t="s">
        <v>6190</v>
      </c>
      <c r="E13404" t="s">
        <v>1066</v>
      </c>
      <c r="F13404">
        <v>217</v>
      </c>
      <c r="G13404">
        <v>10656952</v>
      </c>
    </row>
    <row r="13405" spans="1:7">
      <c r="A13405" t="s">
        <v>131</v>
      </c>
      <c r="B13405">
        <v>20251206</v>
      </c>
      <c r="C13405">
        <v>490114</v>
      </c>
      <c r="D13405" t="s">
        <v>6190</v>
      </c>
      <c r="E13405" t="s">
        <v>1064</v>
      </c>
      <c r="F13405">
        <v>0</v>
      </c>
      <c r="G13405">
        <v>-771339</v>
      </c>
    </row>
    <row r="13406" spans="1:7">
      <c r="A13406" t="s">
        <v>131</v>
      </c>
      <c r="B13406">
        <v>20251206</v>
      </c>
      <c r="C13406">
        <v>490114</v>
      </c>
      <c r="D13406" t="s">
        <v>6190</v>
      </c>
      <c r="E13406" t="s">
        <v>1092</v>
      </c>
      <c r="F13406">
        <v>0</v>
      </c>
      <c r="G13406">
        <v>-17321994</v>
      </c>
    </row>
    <row r="13407" spans="1:7">
      <c r="A13407" t="s">
        <v>131</v>
      </c>
      <c r="B13407">
        <v>20251206</v>
      </c>
      <c r="C13407">
        <v>490114</v>
      </c>
      <c r="D13407" t="s">
        <v>6190</v>
      </c>
      <c r="E13407" t="s">
        <v>9048</v>
      </c>
      <c r="F13407">
        <v>90</v>
      </c>
      <c r="G13407">
        <v>2195086</v>
      </c>
    </row>
    <row r="13408" spans="1:7">
      <c r="A13408" t="s">
        <v>131</v>
      </c>
      <c r="B13408">
        <v>20251206</v>
      </c>
      <c r="C13408">
        <v>490114</v>
      </c>
      <c r="D13408" t="s">
        <v>6190</v>
      </c>
      <c r="E13408" t="s">
        <v>8342</v>
      </c>
      <c r="F13408">
        <v>217</v>
      </c>
      <c r="G13408">
        <v>49669903</v>
      </c>
    </row>
    <row r="13409" spans="1:7">
      <c r="A13409" t="s">
        <v>131</v>
      </c>
      <c r="B13409">
        <v>20251206</v>
      </c>
      <c r="C13409">
        <v>490114</v>
      </c>
      <c r="D13409" t="s">
        <v>6190</v>
      </c>
      <c r="E13409" t="s">
        <v>1124</v>
      </c>
      <c r="F13409">
        <v>30</v>
      </c>
      <c r="G13409">
        <v>-145461</v>
      </c>
    </row>
    <row r="13410" spans="1:7">
      <c r="A13410" t="s">
        <v>131</v>
      </c>
      <c r="B13410">
        <v>20251206</v>
      </c>
      <c r="C13410">
        <v>490114</v>
      </c>
      <c r="D13410" t="s">
        <v>6190</v>
      </c>
      <c r="E13410" t="s">
        <v>1186</v>
      </c>
      <c r="F13410">
        <v>352</v>
      </c>
      <c r="G13410">
        <v>24377195</v>
      </c>
    </row>
    <row r="13411" spans="1:7">
      <c r="A13411" t="s">
        <v>131</v>
      </c>
      <c r="B13411">
        <v>20251206</v>
      </c>
      <c r="C13411">
        <v>490114</v>
      </c>
      <c r="D13411" t="s">
        <v>6190</v>
      </c>
      <c r="E13411" t="s">
        <v>1582</v>
      </c>
      <c r="F13411">
        <v>352</v>
      </c>
      <c r="G13411">
        <v>-390682</v>
      </c>
    </row>
    <row r="13412" spans="1:7">
      <c r="A13412" t="s">
        <v>131</v>
      </c>
      <c r="B13412">
        <v>20251206</v>
      </c>
      <c r="C13412">
        <v>490114</v>
      </c>
      <c r="D13412" t="s">
        <v>6190</v>
      </c>
      <c r="E13412" t="s">
        <v>8333</v>
      </c>
      <c r="F13412">
        <v>0</v>
      </c>
      <c r="G13412">
        <v>-2446</v>
      </c>
    </row>
    <row r="13413" spans="1:7">
      <c r="A13413" t="s">
        <v>131</v>
      </c>
      <c r="B13413">
        <v>20251206</v>
      </c>
      <c r="C13413">
        <v>490114</v>
      </c>
      <c r="D13413" t="s">
        <v>6190</v>
      </c>
      <c r="E13413" t="s">
        <v>1583</v>
      </c>
      <c r="F13413">
        <v>7</v>
      </c>
      <c r="G13413">
        <v>-253461</v>
      </c>
    </row>
    <row r="13414" spans="1:7">
      <c r="A13414" t="s">
        <v>131</v>
      </c>
      <c r="B13414">
        <v>20251206</v>
      </c>
      <c r="C13414">
        <v>490114</v>
      </c>
      <c r="D13414" t="s">
        <v>6190</v>
      </c>
      <c r="E13414" t="s">
        <v>1207</v>
      </c>
      <c r="F13414">
        <v>0</v>
      </c>
      <c r="G13414">
        <v>-11339</v>
      </c>
    </row>
    <row r="13415" spans="1:7">
      <c r="A13415" t="s">
        <v>131</v>
      </c>
      <c r="B13415">
        <v>20251206</v>
      </c>
      <c r="C13415">
        <v>490114</v>
      </c>
      <c r="D13415" t="s">
        <v>6190</v>
      </c>
      <c r="E13415" t="s">
        <v>8358</v>
      </c>
      <c r="F13415">
        <v>0</v>
      </c>
      <c r="G13415">
        <v>-17693191</v>
      </c>
    </row>
    <row r="13416" spans="1:7">
      <c r="A13416" t="s">
        <v>131</v>
      </c>
      <c r="B13416">
        <v>20251207</v>
      </c>
      <c r="C13416">
        <v>490114</v>
      </c>
      <c r="D13416" t="s">
        <v>6190</v>
      </c>
      <c r="E13416" t="s">
        <v>1184</v>
      </c>
      <c r="F13416">
        <v>0</v>
      </c>
      <c r="G13416">
        <v>-339153</v>
      </c>
    </row>
    <row r="13417" spans="1:7">
      <c r="A13417" t="s">
        <v>131</v>
      </c>
      <c r="B13417">
        <v>20251207</v>
      </c>
      <c r="C13417">
        <v>490114</v>
      </c>
      <c r="D13417" t="s">
        <v>6190</v>
      </c>
      <c r="E13417" t="s">
        <v>1581</v>
      </c>
      <c r="F13417">
        <v>165</v>
      </c>
      <c r="G13417">
        <v>-22057979</v>
      </c>
    </row>
    <row r="13418" spans="1:7">
      <c r="A13418" t="s">
        <v>131</v>
      </c>
      <c r="B13418">
        <v>20251207</v>
      </c>
      <c r="C13418">
        <v>490114</v>
      </c>
      <c r="D13418" t="s">
        <v>6190</v>
      </c>
      <c r="E13418" t="s">
        <v>1085</v>
      </c>
      <c r="F13418">
        <v>0</v>
      </c>
      <c r="G13418">
        <v>-2341373</v>
      </c>
    </row>
    <row r="13419" spans="1:7">
      <c r="A13419" t="s">
        <v>131</v>
      </c>
      <c r="B13419">
        <v>20251207</v>
      </c>
      <c r="C13419">
        <v>490114</v>
      </c>
      <c r="D13419" t="s">
        <v>6190</v>
      </c>
      <c r="E13419" t="s">
        <v>1194</v>
      </c>
      <c r="F13419">
        <v>0</v>
      </c>
      <c r="G13419">
        <v>-57965559</v>
      </c>
    </row>
    <row r="13420" spans="1:7">
      <c r="A13420" t="s">
        <v>131</v>
      </c>
      <c r="B13420">
        <v>20251207</v>
      </c>
      <c r="C13420">
        <v>490114</v>
      </c>
      <c r="D13420" t="s">
        <v>6190</v>
      </c>
      <c r="E13420" t="s">
        <v>1181</v>
      </c>
      <c r="F13420">
        <v>112</v>
      </c>
      <c r="G13420">
        <v>8924511</v>
      </c>
    </row>
    <row r="13421" spans="1:7">
      <c r="A13421" t="s">
        <v>131</v>
      </c>
      <c r="B13421">
        <v>20251207</v>
      </c>
      <c r="C13421">
        <v>490114</v>
      </c>
      <c r="D13421" t="s">
        <v>6190</v>
      </c>
      <c r="E13421" t="s">
        <v>1084</v>
      </c>
      <c r="F13421">
        <v>127</v>
      </c>
      <c r="G13421">
        <v>12607674</v>
      </c>
    </row>
    <row r="13422" spans="1:7">
      <c r="A13422" t="s">
        <v>131</v>
      </c>
      <c r="B13422">
        <v>20251207</v>
      </c>
      <c r="C13422">
        <v>490114</v>
      </c>
      <c r="D13422" t="s">
        <v>6190</v>
      </c>
      <c r="E13422" t="s">
        <v>1035</v>
      </c>
      <c r="F13422">
        <v>1327</v>
      </c>
      <c r="G13422">
        <v>11037295</v>
      </c>
    </row>
    <row r="13423" spans="1:7">
      <c r="A13423" t="s">
        <v>131</v>
      </c>
      <c r="B13423">
        <v>20251207</v>
      </c>
      <c r="C13423">
        <v>490114</v>
      </c>
      <c r="D13423" t="s">
        <v>6190</v>
      </c>
      <c r="E13423" t="s">
        <v>1066</v>
      </c>
      <c r="F13423">
        <v>217</v>
      </c>
      <c r="G13423">
        <v>10657169</v>
      </c>
    </row>
    <row r="13424" spans="1:7">
      <c r="A13424" t="s">
        <v>131</v>
      </c>
      <c r="B13424">
        <v>20251207</v>
      </c>
      <c r="C13424">
        <v>490114</v>
      </c>
      <c r="D13424" t="s">
        <v>6190</v>
      </c>
      <c r="E13424" t="s">
        <v>1064</v>
      </c>
      <c r="F13424">
        <v>0</v>
      </c>
      <c r="G13424">
        <v>-771339</v>
      </c>
    </row>
    <row r="13425" spans="1:7">
      <c r="A13425" t="s">
        <v>131</v>
      </c>
      <c r="B13425">
        <v>20251207</v>
      </c>
      <c r="C13425">
        <v>490114</v>
      </c>
      <c r="D13425" t="s">
        <v>6190</v>
      </c>
      <c r="E13425" t="s">
        <v>1092</v>
      </c>
      <c r="F13425">
        <v>0</v>
      </c>
      <c r="G13425">
        <v>-17321994</v>
      </c>
    </row>
    <row r="13426" spans="1:7">
      <c r="A13426" t="s">
        <v>131</v>
      </c>
      <c r="B13426">
        <v>20251207</v>
      </c>
      <c r="C13426">
        <v>490114</v>
      </c>
      <c r="D13426" t="s">
        <v>6190</v>
      </c>
      <c r="E13426" t="s">
        <v>9048</v>
      </c>
      <c r="F13426">
        <v>90</v>
      </c>
      <c r="G13426">
        <v>2195176</v>
      </c>
    </row>
    <row r="13427" spans="1:7">
      <c r="A13427" t="s">
        <v>131</v>
      </c>
      <c r="B13427">
        <v>20251207</v>
      </c>
      <c r="C13427">
        <v>490114</v>
      </c>
      <c r="D13427" t="s">
        <v>6190</v>
      </c>
      <c r="E13427" t="s">
        <v>8342</v>
      </c>
      <c r="F13427">
        <v>217</v>
      </c>
      <c r="G13427">
        <v>49670120</v>
      </c>
    </row>
    <row r="13428" spans="1:7">
      <c r="A13428" t="s">
        <v>131</v>
      </c>
      <c r="B13428">
        <v>20251207</v>
      </c>
      <c r="C13428">
        <v>490114</v>
      </c>
      <c r="D13428" t="s">
        <v>6190</v>
      </c>
      <c r="E13428" t="s">
        <v>1124</v>
      </c>
      <c r="F13428">
        <v>30</v>
      </c>
      <c r="G13428">
        <v>-145431</v>
      </c>
    </row>
    <row r="13429" spans="1:7">
      <c r="A13429" t="s">
        <v>131</v>
      </c>
      <c r="B13429">
        <v>20251207</v>
      </c>
      <c r="C13429">
        <v>490114</v>
      </c>
      <c r="D13429" t="s">
        <v>6190</v>
      </c>
      <c r="E13429" t="s">
        <v>1186</v>
      </c>
      <c r="F13429">
        <v>352</v>
      </c>
      <c r="G13429">
        <v>24377547</v>
      </c>
    </row>
    <row r="13430" spans="1:7">
      <c r="A13430" t="s">
        <v>131</v>
      </c>
      <c r="B13430">
        <v>20251207</v>
      </c>
      <c r="C13430">
        <v>490114</v>
      </c>
      <c r="D13430" t="s">
        <v>6190</v>
      </c>
      <c r="E13430" t="s">
        <v>1582</v>
      </c>
      <c r="F13430">
        <v>352</v>
      </c>
      <c r="G13430">
        <v>-390330</v>
      </c>
    </row>
    <row r="13431" spans="1:7">
      <c r="A13431" t="s">
        <v>131</v>
      </c>
      <c r="B13431">
        <v>20251207</v>
      </c>
      <c r="C13431">
        <v>490114</v>
      </c>
      <c r="D13431" t="s">
        <v>6190</v>
      </c>
      <c r="E13431" t="s">
        <v>8333</v>
      </c>
      <c r="F13431">
        <v>0</v>
      </c>
      <c r="G13431">
        <v>-2446</v>
      </c>
    </row>
    <row r="13432" spans="1:7">
      <c r="A13432" t="s">
        <v>131</v>
      </c>
      <c r="B13432">
        <v>20251207</v>
      </c>
      <c r="C13432">
        <v>490114</v>
      </c>
      <c r="D13432" t="s">
        <v>6190</v>
      </c>
      <c r="E13432" t="s">
        <v>1583</v>
      </c>
      <c r="F13432">
        <v>7</v>
      </c>
      <c r="G13432">
        <v>-253454</v>
      </c>
    </row>
    <row r="13433" spans="1:7">
      <c r="A13433" t="s">
        <v>131</v>
      </c>
      <c r="B13433">
        <v>20251207</v>
      </c>
      <c r="C13433">
        <v>490114</v>
      </c>
      <c r="D13433" t="s">
        <v>6190</v>
      </c>
      <c r="E13433" t="s">
        <v>1207</v>
      </c>
      <c r="F13433">
        <v>0</v>
      </c>
      <c r="G13433">
        <v>-11339</v>
      </c>
    </row>
    <row r="13434" spans="1:7">
      <c r="A13434" t="s">
        <v>131</v>
      </c>
      <c r="B13434">
        <v>20251207</v>
      </c>
      <c r="C13434">
        <v>490114</v>
      </c>
      <c r="D13434" t="s">
        <v>6190</v>
      </c>
      <c r="E13434" t="s">
        <v>8358</v>
      </c>
      <c r="F13434">
        <v>0</v>
      </c>
      <c r="G13434">
        <v>-17693191</v>
      </c>
    </row>
    <row r="13435" spans="1:7">
      <c r="A13435" t="s">
        <v>131</v>
      </c>
      <c r="B13435">
        <v>20251208</v>
      </c>
      <c r="C13435">
        <v>490114</v>
      </c>
      <c r="D13435" t="s">
        <v>6190</v>
      </c>
      <c r="E13435" t="s">
        <v>1184</v>
      </c>
      <c r="F13435">
        <v>0</v>
      </c>
      <c r="G13435">
        <v>-339153</v>
      </c>
    </row>
    <row r="13436" spans="1:7">
      <c r="A13436" t="s">
        <v>131</v>
      </c>
      <c r="B13436">
        <v>20251208</v>
      </c>
      <c r="C13436">
        <v>490114</v>
      </c>
      <c r="D13436" t="s">
        <v>6190</v>
      </c>
      <c r="E13436" t="s">
        <v>1581</v>
      </c>
      <c r="F13436">
        <v>169</v>
      </c>
      <c r="G13436">
        <v>-22057810</v>
      </c>
    </row>
    <row r="13437" spans="1:7">
      <c r="A13437" t="s">
        <v>131</v>
      </c>
      <c r="B13437">
        <v>20251208</v>
      </c>
      <c r="C13437">
        <v>490114</v>
      </c>
      <c r="D13437" t="s">
        <v>6190</v>
      </c>
      <c r="E13437" t="s">
        <v>1085</v>
      </c>
      <c r="F13437">
        <v>0</v>
      </c>
      <c r="G13437">
        <v>-2341373</v>
      </c>
    </row>
    <row r="13438" spans="1:7">
      <c r="A13438" t="s">
        <v>131</v>
      </c>
      <c r="B13438">
        <v>20251208</v>
      </c>
      <c r="C13438">
        <v>490114</v>
      </c>
      <c r="D13438" t="s">
        <v>6190</v>
      </c>
      <c r="E13438" t="s">
        <v>1194</v>
      </c>
      <c r="F13438">
        <v>0</v>
      </c>
      <c r="G13438">
        <v>-57965559</v>
      </c>
    </row>
    <row r="13439" spans="1:7">
      <c r="A13439" t="s">
        <v>131</v>
      </c>
      <c r="B13439">
        <v>20251208</v>
      </c>
      <c r="C13439">
        <v>490114</v>
      </c>
      <c r="D13439" t="s">
        <v>6190</v>
      </c>
      <c r="E13439" t="s">
        <v>1181</v>
      </c>
      <c r="F13439">
        <v>115</v>
      </c>
      <c r="G13439">
        <v>8924626</v>
      </c>
    </row>
    <row r="13440" spans="1:7">
      <c r="A13440" t="s">
        <v>131</v>
      </c>
      <c r="B13440">
        <v>20251208</v>
      </c>
      <c r="C13440">
        <v>490114</v>
      </c>
      <c r="D13440" t="s">
        <v>6190</v>
      </c>
      <c r="E13440" t="s">
        <v>1084</v>
      </c>
      <c r="F13440">
        <v>131</v>
      </c>
      <c r="G13440">
        <v>12607805</v>
      </c>
    </row>
    <row r="13441" spans="1:7">
      <c r="A13441" t="s">
        <v>131</v>
      </c>
      <c r="B13441">
        <v>20251208</v>
      </c>
      <c r="C13441">
        <v>490114</v>
      </c>
      <c r="D13441" t="s">
        <v>6190</v>
      </c>
      <c r="E13441" t="s">
        <v>1035</v>
      </c>
      <c r="F13441">
        <v>1367</v>
      </c>
      <c r="G13441">
        <v>11038662</v>
      </c>
    </row>
    <row r="13442" spans="1:7">
      <c r="A13442" t="s">
        <v>131</v>
      </c>
      <c r="B13442">
        <v>20251208</v>
      </c>
      <c r="C13442">
        <v>490114</v>
      </c>
      <c r="D13442" t="s">
        <v>6190</v>
      </c>
      <c r="E13442" t="s">
        <v>1066</v>
      </c>
      <c r="F13442">
        <v>223</v>
      </c>
      <c r="G13442">
        <v>10657392</v>
      </c>
    </row>
    <row r="13443" spans="1:7">
      <c r="A13443" t="s">
        <v>131</v>
      </c>
      <c r="B13443">
        <v>20251208</v>
      </c>
      <c r="C13443">
        <v>490114</v>
      </c>
      <c r="D13443" t="s">
        <v>6190</v>
      </c>
      <c r="E13443" t="s">
        <v>1064</v>
      </c>
      <c r="F13443">
        <v>0</v>
      </c>
      <c r="G13443">
        <v>-771339</v>
      </c>
    </row>
    <row r="13444" spans="1:7">
      <c r="A13444" t="s">
        <v>131</v>
      </c>
      <c r="B13444">
        <v>20251208</v>
      </c>
      <c r="C13444">
        <v>490114</v>
      </c>
      <c r="D13444" t="s">
        <v>6190</v>
      </c>
      <c r="E13444" t="s">
        <v>1092</v>
      </c>
      <c r="F13444">
        <v>0</v>
      </c>
      <c r="G13444">
        <v>-17321994</v>
      </c>
    </row>
    <row r="13445" spans="1:7">
      <c r="A13445" t="s">
        <v>131</v>
      </c>
      <c r="B13445">
        <v>20251208</v>
      </c>
      <c r="C13445">
        <v>490114</v>
      </c>
      <c r="D13445" t="s">
        <v>6190</v>
      </c>
      <c r="E13445" t="s">
        <v>9048</v>
      </c>
      <c r="F13445">
        <v>92</v>
      </c>
      <c r="G13445">
        <v>2195268</v>
      </c>
    </row>
    <row r="13446" spans="1:7">
      <c r="A13446" t="s">
        <v>131</v>
      </c>
      <c r="B13446">
        <v>20251208</v>
      </c>
      <c r="C13446">
        <v>490114</v>
      </c>
      <c r="D13446" t="s">
        <v>6190</v>
      </c>
      <c r="E13446" t="s">
        <v>8342</v>
      </c>
      <c r="F13446">
        <v>223</v>
      </c>
      <c r="G13446">
        <v>49670343</v>
      </c>
    </row>
    <row r="13447" spans="1:7">
      <c r="A13447" t="s">
        <v>131</v>
      </c>
      <c r="B13447">
        <v>20251208</v>
      </c>
      <c r="C13447">
        <v>490114</v>
      </c>
      <c r="D13447" t="s">
        <v>6190</v>
      </c>
      <c r="E13447" t="s">
        <v>1124</v>
      </c>
      <c r="F13447">
        <v>30</v>
      </c>
      <c r="G13447">
        <v>-145401</v>
      </c>
    </row>
    <row r="13448" spans="1:7">
      <c r="A13448" t="s">
        <v>131</v>
      </c>
      <c r="B13448">
        <v>20251208</v>
      </c>
      <c r="C13448">
        <v>490114</v>
      </c>
      <c r="D13448" t="s">
        <v>6190</v>
      </c>
      <c r="E13448" t="s">
        <v>1186</v>
      </c>
      <c r="F13448">
        <v>362</v>
      </c>
      <c r="G13448">
        <v>24377909</v>
      </c>
    </row>
    <row r="13449" spans="1:7">
      <c r="A13449" t="s">
        <v>131</v>
      </c>
      <c r="B13449">
        <v>20251208</v>
      </c>
      <c r="C13449">
        <v>490114</v>
      </c>
      <c r="D13449" t="s">
        <v>6190</v>
      </c>
      <c r="E13449" t="s">
        <v>1582</v>
      </c>
      <c r="F13449">
        <v>362</v>
      </c>
      <c r="G13449">
        <v>-389968</v>
      </c>
    </row>
    <row r="13450" spans="1:7">
      <c r="A13450" t="s">
        <v>131</v>
      </c>
      <c r="B13450">
        <v>20251208</v>
      </c>
      <c r="C13450">
        <v>490114</v>
      </c>
      <c r="D13450" t="s">
        <v>6190</v>
      </c>
      <c r="E13450" t="s">
        <v>8333</v>
      </c>
      <c r="F13450">
        <v>0</v>
      </c>
      <c r="G13450">
        <v>-2446</v>
      </c>
    </row>
    <row r="13451" spans="1:7">
      <c r="A13451" t="s">
        <v>131</v>
      </c>
      <c r="B13451">
        <v>20251208</v>
      </c>
      <c r="C13451">
        <v>490114</v>
      </c>
      <c r="D13451" t="s">
        <v>6190</v>
      </c>
      <c r="E13451" t="s">
        <v>1583</v>
      </c>
      <c r="F13451">
        <v>7</v>
      </c>
      <c r="G13451">
        <v>-253447</v>
      </c>
    </row>
    <row r="13452" spans="1:7">
      <c r="A13452" t="s">
        <v>131</v>
      </c>
      <c r="B13452">
        <v>20251208</v>
      </c>
      <c r="C13452">
        <v>490114</v>
      </c>
      <c r="D13452" t="s">
        <v>6190</v>
      </c>
      <c r="E13452" t="s">
        <v>1207</v>
      </c>
      <c r="F13452">
        <v>0</v>
      </c>
      <c r="G13452">
        <v>-11339</v>
      </c>
    </row>
    <row r="13453" spans="1:7">
      <c r="A13453" t="s">
        <v>131</v>
      </c>
      <c r="B13453">
        <v>20251208</v>
      </c>
      <c r="C13453">
        <v>490114</v>
      </c>
      <c r="D13453" t="s">
        <v>6190</v>
      </c>
      <c r="E13453" t="s">
        <v>8358</v>
      </c>
      <c r="F13453">
        <v>0</v>
      </c>
      <c r="G13453">
        <v>-17693191</v>
      </c>
    </row>
    <row r="13454" spans="1:7">
      <c r="A13454" t="s">
        <v>131</v>
      </c>
      <c r="B13454">
        <v>20251209</v>
      </c>
      <c r="C13454">
        <v>490114</v>
      </c>
      <c r="D13454" t="s">
        <v>6190</v>
      </c>
      <c r="E13454" t="s">
        <v>1184</v>
      </c>
      <c r="F13454">
        <v>0</v>
      </c>
      <c r="G13454">
        <v>-339153</v>
      </c>
    </row>
    <row r="13455" spans="1:7">
      <c r="A13455" t="s">
        <v>131</v>
      </c>
      <c r="B13455">
        <v>20251209</v>
      </c>
      <c r="C13455">
        <v>490114</v>
      </c>
      <c r="D13455" t="s">
        <v>6190</v>
      </c>
      <c r="E13455" t="s">
        <v>1581</v>
      </c>
      <c r="F13455">
        <v>167</v>
      </c>
      <c r="G13455">
        <v>-22057643</v>
      </c>
    </row>
    <row r="13456" spans="1:7">
      <c r="A13456" t="s">
        <v>131</v>
      </c>
      <c r="B13456">
        <v>20251209</v>
      </c>
      <c r="C13456">
        <v>490114</v>
      </c>
      <c r="D13456" t="s">
        <v>6190</v>
      </c>
      <c r="E13456" t="s">
        <v>1085</v>
      </c>
      <c r="F13456">
        <v>0</v>
      </c>
      <c r="G13456">
        <v>-2341373</v>
      </c>
    </row>
    <row r="13457" spans="1:7">
      <c r="A13457" t="s">
        <v>131</v>
      </c>
      <c r="B13457">
        <v>20251209</v>
      </c>
      <c r="C13457">
        <v>490114</v>
      </c>
      <c r="D13457" t="s">
        <v>6190</v>
      </c>
      <c r="E13457" t="s">
        <v>1194</v>
      </c>
      <c r="F13457">
        <v>0</v>
      </c>
      <c r="G13457">
        <v>-57965559</v>
      </c>
    </row>
    <row r="13458" spans="1:7">
      <c r="A13458" t="s">
        <v>131</v>
      </c>
      <c r="B13458">
        <v>20251209</v>
      </c>
      <c r="C13458">
        <v>490114</v>
      </c>
      <c r="D13458" t="s">
        <v>6190</v>
      </c>
      <c r="E13458" t="s">
        <v>1181</v>
      </c>
      <c r="F13458">
        <v>114</v>
      </c>
      <c r="G13458">
        <v>8924740</v>
      </c>
    </row>
    <row r="13459" spans="1:7">
      <c r="A13459" t="s">
        <v>131</v>
      </c>
      <c r="B13459">
        <v>20251209</v>
      </c>
      <c r="C13459">
        <v>490114</v>
      </c>
      <c r="D13459" t="s">
        <v>6190</v>
      </c>
      <c r="E13459" t="s">
        <v>1084</v>
      </c>
      <c r="F13459">
        <v>129</v>
      </c>
      <c r="G13459">
        <v>12607934</v>
      </c>
    </row>
    <row r="13460" spans="1:7">
      <c r="A13460" t="s">
        <v>131</v>
      </c>
      <c r="B13460">
        <v>20251209</v>
      </c>
      <c r="C13460">
        <v>490114</v>
      </c>
      <c r="D13460" t="s">
        <v>6190</v>
      </c>
      <c r="E13460" t="s">
        <v>1035</v>
      </c>
      <c r="F13460">
        <v>1349</v>
      </c>
      <c r="G13460">
        <v>11040011</v>
      </c>
    </row>
    <row r="13461" spans="1:7">
      <c r="A13461" t="s">
        <v>131</v>
      </c>
      <c r="B13461">
        <v>20251209</v>
      </c>
      <c r="C13461">
        <v>490114</v>
      </c>
      <c r="D13461" t="s">
        <v>6190</v>
      </c>
      <c r="E13461" t="s">
        <v>1066</v>
      </c>
      <c r="F13461">
        <v>221</v>
      </c>
      <c r="G13461">
        <v>10657613</v>
      </c>
    </row>
    <row r="13462" spans="1:7">
      <c r="A13462" t="s">
        <v>131</v>
      </c>
      <c r="B13462">
        <v>20251209</v>
      </c>
      <c r="C13462">
        <v>490114</v>
      </c>
      <c r="D13462" t="s">
        <v>6190</v>
      </c>
      <c r="E13462" t="s">
        <v>1064</v>
      </c>
      <c r="F13462">
        <v>0</v>
      </c>
      <c r="G13462">
        <v>-771339</v>
      </c>
    </row>
    <row r="13463" spans="1:7">
      <c r="A13463" t="s">
        <v>131</v>
      </c>
      <c r="B13463">
        <v>20251209</v>
      </c>
      <c r="C13463">
        <v>490114</v>
      </c>
      <c r="D13463" t="s">
        <v>6190</v>
      </c>
      <c r="E13463" t="s">
        <v>1092</v>
      </c>
      <c r="F13463">
        <v>0</v>
      </c>
      <c r="G13463">
        <v>-17321994</v>
      </c>
    </row>
    <row r="13464" spans="1:7">
      <c r="A13464" t="s">
        <v>131</v>
      </c>
      <c r="B13464">
        <v>20251209</v>
      </c>
      <c r="C13464">
        <v>490114</v>
      </c>
      <c r="D13464" t="s">
        <v>6190</v>
      </c>
      <c r="E13464" t="s">
        <v>9048</v>
      </c>
      <c r="F13464">
        <v>91</v>
      </c>
      <c r="G13464">
        <v>2195359</v>
      </c>
    </row>
    <row r="13465" spans="1:7">
      <c r="A13465" t="s">
        <v>131</v>
      </c>
      <c r="B13465">
        <v>20251209</v>
      </c>
      <c r="C13465">
        <v>490114</v>
      </c>
      <c r="D13465" t="s">
        <v>6190</v>
      </c>
      <c r="E13465" t="s">
        <v>8342</v>
      </c>
      <c r="F13465">
        <v>221</v>
      </c>
      <c r="G13465">
        <v>49670564</v>
      </c>
    </row>
    <row r="13466" spans="1:7">
      <c r="A13466" t="s">
        <v>131</v>
      </c>
      <c r="B13466">
        <v>20251209</v>
      </c>
      <c r="C13466">
        <v>490114</v>
      </c>
      <c r="D13466" t="s">
        <v>6190</v>
      </c>
      <c r="E13466" t="s">
        <v>1124</v>
      </c>
      <c r="F13466">
        <v>30</v>
      </c>
      <c r="G13466">
        <v>-145371</v>
      </c>
    </row>
    <row r="13467" spans="1:7">
      <c r="A13467" t="s">
        <v>131</v>
      </c>
      <c r="B13467">
        <v>20251209</v>
      </c>
      <c r="C13467">
        <v>490114</v>
      </c>
      <c r="D13467" t="s">
        <v>6190</v>
      </c>
      <c r="E13467" t="s">
        <v>1186</v>
      </c>
      <c r="F13467">
        <v>358</v>
      </c>
      <c r="G13467">
        <v>24378267</v>
      </c>
    </row>
    <row r="13468" spans="1:7">
      <c r="A13468" t="s">
        <v>131</v>
      </c>
      <c r="B13468">
        <v>20251209</v>
      </c>
      <c r="C13468">
        <v>490114</v>
      </c>
      <c r="D13468" t="s">
        <v>6190</v>
      </c>
      <c r="E13468" t="s">
        <v>1582</v>
      </c>
      <c r="F13468">
        <v>358</v>
      </c>
      <c r="G13468">
        <v>-389610</v>
      </c>
    </row>
    <row r="13469" spans="1:7">
      <c r="A13469" t="s">
        <v>131</v>
      </c>
      <c r="B13469">
        <v>20251209</v>
      </c>
      <c r="C13469">
        <v>490114</v>
      </c>
      <c r="D13469" t="s">
        <v>6190</v>
      </c>
      <c r="E13469" t="s">
        <v>8333</v>
      </c>
      <c r="F13469">
        <v>0</v>
      </c>
      <c r="G13469">
        <v>-2446</v>
      </c>
    </row>
    <row r="13470" spans="1:7">
      <c r="A13470" t="s">
        <v>131</v>
      </c>
      <c r="B13470">
        <v>20251209</v>
      </c>
      <c r="C13470">
        <v>490114</v>
      </c>
      <c r="D13470" t="s">
        <v>6190</v>
      </c>
      <c r="E13470" t="s">
        <v>1583</v>
      </c>
      <c r="F13470">
        <v>7</v>
      </c>
      <c r="G13470">
        <v>-253440</v>
      </c>
    </row>
    <row r="13471" spans="1:7">
      <c r="A13471" t="s">
        <v>131</v>
      </c>
      <c r="B13471">
        <v>20251209</v>
      </c>
      <c r="C13471">
        <v>490114</v>
      </c>
      <c r="D13471" t="s">
        <v>6190</v>
      </c>
      <c r="E13471" t="s">
        <v>1207</v>
      </c>
      <c r="F13471">
        <v>0</v>
      </c>
      <c r="G13471">
        <v>-11339</v>
      </c>
    </row>
    <row r="13472" spans="1:7">
      <c r="A13472" t="s">
        <v>131</v>
      </c>
      <c r="B13472">
        <v>20251209</v>
      </c>
      <c r="C13472">
        <v>490114</v>
      </c>
      <c r="D13472" t="s">
        <v>6190</v>
      </c>
      <c r="E13472" t="s">
        <v>8358</v>
      </c>
      <c r="F13472">
        <v>0</v>
      </c>
      <c r="G13472">
        <v>-17693191</v>
      </c>
    </row>
    <row r="13473" spans="1:7">
      <c r="A13473" t="s">
        <v>131</v>
      </c>
      <c r="B13473">
        <v>20251210</v>
      </c>
      <c r="C13473">
        <v>490114</v>
      </c>
      <c r="D13473" t="s">
        <v>6190</v>
      </c>
      <c r="E13473" t="s">
        <v>1184</v>
      </c>
      <c r="F13473">
        <v>0</v>
      </c>
      <c r="G13473">
        <v>-339153</v>
      </c>
    </row>
    <row r="13474" spans="1:7">
      <c r="A13474" t="s">
        <v>131</v>
      </c>
      <c r="B13474">
        <v>20251210</v>
      </c>
      <c r="C13474">
        <v>490114</v>
      </c>
      <c r="D13474" t="s">
        <v>6190</v>
      </c>
      <c r="E13474" t="s">
        <v>1581</v>
      </c>
      <c r="F13474">
        <v>167</v>
      </c>
      <c r="G13474">
        <v>-22057476</v>
      </c>
    </row>
    <row r="13475" spans="1:7">
      <c r="A13475" t="s">
        <v>131</v>
      </c>
      <c r="B13475">
        <v>20251210</v>
      </c>
      <c r="C13475">
        <v>490114</v>
      </c>
      <c r="D13475" t="s">
        <v>6190</v>
      </c>
      <c r="E13475" t="s">
        <v>1085</v>
      </c>
      <c r="F13475">
        <v>0</v>
      </c>
      <c r="G13475">
        <v>-2341373</v>
      </c>
    </row>
    <row r="13476" spans="1:7">
      <c r="A13476" t="s">
        <v>131</v>
      </c>
      <c r="B13476">
        <v>20251210</v>
      </c>
      <c r="C13476">
        <v>490114</v>
      </c>
      <c r="D13476" t="s">
        <v>6190</v>
      </c>
      <c r="E13476" t="s">
        <v>1194</v>
      </c>
      <c r="F13476">
        <v>0</v>
      </c>
      <c r="G13476">
        <v>-57965559</v>
      </c>
    </row>
    <row r="13477" spans="1:7">
      <c r="A13477" t="s">
        <v>131</v>
      </c>
      <c r="B13477">
        <v>20251210</v>
      </c>
      <c r="C13477">
        <v>490114</v>
      </c>
      <c r="D13477" t="s">
        <v>6190</v>
      </c>
      <c r="E13477" t="s">
        <v>1181</v>
      </c>
      <c r="F13477">
        <v>114</v>
      </c>
      <c r="G13477">
        <v>8924854</v>
      </c>
    </row>
    <row r="13478" spans="1:7">
      <c r="A13478" t="s">
        <v>131</v>
      </c>
      <c r="B13478">
        <v>20251210</v>
      </c>
      <c r="C13478">
        <v>490114</v>
      </c>
      <c r="D13478" t="s">
        <v>6190</v>
      </c>
      <c r="E13478" t="s">
        <v>1084</v>
      </c>
      <c r="F13478">
        <v>129</v>
      </c>
      <c r="G13478">
        <v>12608063</v>
      </c>
    </row>
    <row r="13479" spans="1:7">
      <c r="A13479" t="s">
        <v>131</v>
      </c>
      <c r="B13479">
        <v>20251210</v>
      </c>
      <c r="C13479">
        <v>490114</v>
      </c>
      <c r="D13479" t="s">
        <v>6190</v>
      </c>
      <c r="E13479" t="s">
        <v>1035</v>
      </c>
      <c r="F13479">
        <v>1347</v>
      </c>
      <c r="G13479">
        <v>11041358</v>
      </c>
    </row>
    <row r="13480" spans="1:7">
      <c r="A13480" t="s">
        <v>131</v>
      </c>
      <c r="B13480">
        <v>20251210</v>
      </c>
      <c r="C13480">
        <v>490114</v>
      </c>
      <c r="D13480" t="s">
        <v>6190</v>
      </c>
      <c r="E13480" t="s">
        <v>1066</v>
      </c>
      <c r="F13480">
        <v>221</v>
      </c>
      <c r="G13480">
        <v>10657834</v>
      </c>
    </row>
    <row r="13481" spans="1:7">
      <c r="A13481" t="s">
        <v>131</v>
      </c>
      <c r="B13481">
        <v>20251210</v>
      </c>
      <c r="C13481">
        <v>490114</v>
      </c>
      <c r="D13481" t="s">
        <v>6190</v>
      </c>
      <c r="E13481" t="s">
        <v>1064</v>
      </c>
      <c r="F13481">
        <v>0</v>
      </c>
      <c r="G13481">
        <v>-771339</v>
      </c>
    </row>
    <row r="13482" spans="1:7">
      <c r="A13482" t="s">
        <v>131</v>
      </c>
      <c r="B13482">
        <v>20251210</v>
      </c>
      <c r="C13482">
        <v>490114</v>
      </c>
      <c r="D13482" t="s">
        <v>6190</v>
      </c>
      <c r="E13482" t="s">
        <v>1092</v>
      </c>
      <c r="F13482">
        <v>0</v>
      </c>
      <c r="G13482">
        <v>-17321994</v>
      </c>
    </row>
    <row r="13483" spans="1:7">
      <c r="A13483" t="s">
        <v>131</v>
      </c>
      <c r="B13483">
        <v>20251210</v>
      </c>
      <c r="C13483">
        <v>490114</v>
      </c>
      <c r="D13483" t="s">
        <v>6190</v>
      </c>
      <c r="E13483" t="s">
        <v>9048</v>
      </c>
      <c r="F13483">
        <v>91</v>
      </c>
      <c r="G13483">
        <v>2195450</v>
      </c>
    </row>
    <row r="13484" spans="1:7">
      <c r="A13484" t="s">
        <v>131</v>
      </c>
      <c r="B13484">
        <v>20251210</v>
      </c>
      <c r="C13484">
        <v>490114</v>
      </c>
      <c r="D13484" t="s">
        <v>6190</v>
      </c>
      <c r="E13484" t="s">
        <v>8342</v>
      </c>
      <c r="F13484">
        <v>221</v>
      </c>
      <c r="G13484">
        <v>49670785</v>
      </c>
    </row>
    <row r="13485" spans="1:7">
      <c r="A13485" t="s">
        <v>131</v>
      </c>
      <c r="B13485">
        <v>20251210</v>
      </c>
      <c r="C13485">
        <v>490114</v>
      </c>
      <c r="D13485" t="s">
        <v>6190</v>
      </c>
      <c r="E13485" t="s">
        <v>1124</v>
      </c>
      <c r="F13485">
        <v>30</v>
      </c>
      <c r="G13485">
        <v>-145341</v>
      </c>
    </row>
    <row r="13486" spans="1:7">
      <c r="A13486" t="s">
        <v>131</v>
      </c>
      <c r="B13486">
        <v>20251210</v>
      </c>
      <c r="C13486">
        <v>490114</v>
      </c>
      <c r="D13486" t="s">
        <v>6190</v>
      </c>
      <c r="E13486" t="s">
        <v>1186</v>
      </c>
      <c r="F13486">
        <v>358</v>
      </c>
      <c r="G13486">
        <v>24378625</v>
      </c>
    </row>
    <row r="13487" spans="1:7">
      <c r="A13487" t="s">
        <v>131</v>
      </c>
      <c r="B13487">
        <v>20251210</v>
      </c>
      <c r="C13487">
        <v>490114</v>
      </c>
      <c r="D13487" t="s">
        <v>6190</v>
      </c>
      <c r="E13487" t="s">
        <v>1582</v>
      </c>
      <c r="F13487">
        <v>358</v>
      </c>
      <c r="G13487">
        <v>-389252</v>
      </c>
    </row>
    <row r="13488" spans="1:7">
      <c r="A13488" t="s">
        <v>131</v>
      </c>
      <c r="B13488">
        <v>20251210</v>
      </c>
      <c r="C13488">
        <v>490114</v>
      </c>
      <c r="D13488" t="s">
        <v>6190</v>
      </c>
      <c r="E13488" t="s">
        <v>8333</v>
      </c>
      <c r="F13488">
        <v>0</v>
      </c>
      <c r="G13488">
        <v>-2446</v>
      </c>
    </row>
    <row r="13489" spans="1:7">
      <c r="A13489" t="s">
        <v>131</v>
      </c>
      <c r="B13489">
        <v>20251210</v>
      </c>
      <c r="C13489">
        <v>490114</v>
      </c>
      <c r="D13489" t="s">
        <v>6190</v>
      </c>
      <c r="E13489" t="s">
        <v>1583</v>
      </c>
      <c r="F13489">
        <v>7</v>
      </c>
      <c r="G13489">
        <v>-253433</v>
      </c>
    </row>
    <row r="13490" spans="1:7">
      <c r="A13490" t="s">
        <v>131</v>
      </c>
      <c r="B13490">
        <v>20251210</v>
      </c>
      <c r="C13490">
        <v>490114</v>
      </c>
      <c r="D13490" t="s">
        <v>6190</v>
      </c>
      <c r="E13490" t="s">
        <v>1207</v>
      </c>
      <c r="F13490">
        <v>0</v>
      </c>
      <c r="G13490">
        <v>-11339</v>
      </c>
    </row>
    <row r="13491" spans="1:7">
      <c r="A13491" t="s">
        <v>131</v>
      </c>
      <c r="B13491">
        <v>20251210</v>
      </c>
      <c r="C13491">
        <v>490114</v>
      </c>
      <c r="D13491" t="s">
        <v>6190</v>
      </c>
      <c r="E13491" t="s">
        <v>8358</v>
      </c>
      <c r="F13491">
        <v>0</v>
      </c>
      <c r="G13491">
        <v>-17693191</v>
      </c>
    </row>
    <row r="13492" spans="1:7">
      <c r="A13492" t="s">
        <v>131</v>
      </c>
      <c r="B13492">
        <v>20251211</v>
      </c>
      <c r="C13492">
        <v>490114</v>
      </c>
      <c r="D13492" t="s">
        <v>6190</v>
      </c>
      <c r="E13492" t="s">
        <v>1184</v>
      </c>
      <c r="F13492">
        <v>0</v>
      </c>
      <c r="G13492">
        <v>-339153</v>
      </c>
    </row>
    <row r="13493" spans="1:7">
      <c r="A13493" t="s">
        <v>131</v>
      </c>
      <c r="B13493">
        <v>20251211</v>
      </c>
      <c r="C13493">
        <v>490114</v>
      </c>
      <c r="D13493" t="s">
        <v>6190</v>
      </c>
      <c r="E13493" t="s">
        <v>1581</v>
      </c>
      <c r="F13493">
        <v>164</v>
      </c>
      <c r="G13493">
        <v>-22057312</v>
      </c>
    </row>
    <row r="13494" spans="1:7">
      <c r="A13494" t="s">
        <v>131</v>
      </c>
      <c r="B13494">
        <v>20251211</v>
      </c>
      <c r="C13494">
        <v>490114</v>
      </c>
      <c r="D13494" t="s">
        <v>6190</v>
      </c>
      <c r="E13494" t="s">
        <v>1085</v>
      </c>
      <c r="F13494">
        <v>0</v>
      </c>
      <c r="G13494">
        <v>-2341373</v>
      </c>
    </row>
    <row r="13495" spans="1:7">
      <c r="A13495" t="s">
        <v>131</v>
      </c>
      <c r="B13495">
        <v>20251211</v>
      </c>
      <c r="C13495">
        <v>490114</v>
      </c>
      <c r="D13495" t="s">
        <v>6190</v>
      </c>
      <c r="E13495" t="s">
        <v>1194</v>
      </c>
      <c r="F13495">
        <v>0</v>
      </c>
      <c r="G13495">
        <v>-57965559</v>
      </c>
    </row>
    <row r="13496" spans="1:7">
      <c r="A13496" t="s">
        <v>131</v>
      </c>
      <c r="B13496">
        <v>20251211</v>
      </c>
      <c r="C13496">
        <v>490114</v>
      </c>
      <c r="D13496" t="s">
        <v>6190</v>
      </c>
      <c r="E13496" t="s">
        <v>1181</v>
      </c>
      <c r="F13496">
        <v>112</v>
      </c>
      <c r="G13496">
        <v>8924966</v>
      </c>
    </row>
    <row r="13497" spans="1:7">
      <c r="A13497" t="s">
        <v>131</v>
      </c>
      <c r="B13497">
        <v>20251211</v>
      </c>
      <c r="C13497">
        <v>490114</v>
      </c>
      <c r="D13497" t="s">
        <v>6190</v>
      </c>
      <c r="E13497" t="s">
        <v>1084</v>
      </c>
      <c r="F13497">
        <v>127</v>
      </c>
      <c r="G13497">
        <v>12608190</v>
      </c>
    </row>
    <row r="13498" spans="1:7">
      <c r="A13498" t="s">
        <v>131</v>
      </c>
      <c r="B13498">
        <v>20251211</v>
      </c>
      <c r="C13498">
        <v>490114</v>
      </c>
      <c r="D13498" t="s">
        <v>6190</v>
      </c>
      <c r="E13498" t="s">
        <v>1035</v>
      </c>
      <c r="F13498">
        <v>1322</v>
      </c>
      <c r="G13498">
        <v>11042680</v>
      </c>
    </row>
    <row r="13499" spans="1:7">
      <c r="A13499" t="s">
        <v>131</v>
      </c>
      <c r="B13499">
        <v>20251211</v>
      </c>
      <c r="C13499">
        <v>490114</v>
      </c>
      <c r="D13499" t="s">
        <v>6190</v>
      </c>
      <c r="E13499" t="s">
        <v>1066</v>
      </c>
      <c r="F13499">
        <v>217</v>
      </c>
      <c r="G13499">
        <v>10658051</v>
      </c>
    </row>
    <row r="13500" spans="1:7">
      <c r="A13500" t="s">
        <v>131</v>
      </c>
      <c r="B13500">
        <v>20251211</v>
      </c>
      <c r="C13500">
        <v>490114</v>
      </c>
      <c r="D13500" t="s">
        <v>6190</v>
      </c>
      <c r="E13500" t="s">
        <v>1064</v>
      </c>
      <c r="F13500">
        <v>0</v>
      </c>
      <c r="G13500">
        <v>-771339</v>
      </c>
    </row>
    <row r="13501" spans="1:7">
      <c r="A13501" t="s">
        <v>131</v>
      </c>
      <c r="B13501">
        <v>20251211</v>
      </c>
      <c r="C13501">
        <v>490114</v>
      </c>
      <c r="D13501" t="s">
        <v>6190</v>
      </c>
      <c r="E13501" t="s">
        <v>1092</v>
      </c>
      <c r="F13501">
        <v>0</v>
      </c>
      <c r="G13501">
        <v>-17321994</v>
      </c>
    </row>
    <row r="13502" spans="1:7">
      <c r="A13502" t="s">
        <v>131</v>
      </c>
      <c r="B13502">
        <v>20251211</v>
      </c>
      <c r="C13502">
        <v>490114</v>
      </c>
      <c r="D13502" t="s">
        <v>6190</v>
      </c>
      <c r="E13502" t="s">
        <v>9048</v>
      </c>
      <c r="F13502">
        <v>89</v>
      </c>
      <c r="G13502">
        <v>2195539</v>
      </c>
    </row>
    <row r="13503" spans="1:7">
      <c r="A13503" t="s">
        <v>131</v>
      </c>
      <c r="B13503">
        <v>20251211</v>
      </c>
      <c r="C13503">
        <v>490114</v>
      </c>
      <c r="D13503" t="s">
        <v>6190</v>
      </c>
      <c r="E13503" t="s">
        <v>8342</v>
      </c>
      <c r="F13503">
        <v>217</v>
      </c>
      <c r="G13503">
        <v>49671002</v>
      </c>
    </row>
    <row r="13504" spans="1:7">
      <c r="A13504" t="s">
        <v>131</v>
      </c>
      <c r="B13504">
        <v>20251211</v>
      </c>
      <c r="C13504">
        <v>490114</v>
      </c>
      <c r="D13504" t="s">
        <v>6190</v>
      </c>
      <c r="E13504" t="s">
        <v>1124</v>
      </c>
      <c r="F13504">
        <v>29</v>
      </c>
      <c r="G13504">
        <v>-145312</v>
      </c>
    </row>
    <row r="13505" spans="1:7">
      <c r="A13505" t="s">
        <v>131</v>
      </c>
      <c r="B13505">
        <v>20251211</v>
      </c>
      <c r="C13505">
        <v>490114</v>
      </c>
      <c r="D13505" t="s">
        <v>6190</v>
      </c>
      <c r="E13505" t="s">
        <v>1186</v>
      </c>
      <c r="F13505">
        <v>351</v>
      </c>
      <c r="G13505">
        <v>24378976</v>
      </c>
    </row>
    <row r="13506" spans="1:7">
      <c r="A13506" t="s">
        <v>131</v>
      </c>
      <c r="B13506">
        <v>20251211</v>
      </c>
      <c r="C13506">
        <v>490114</v>
      </c>
      <c r="D13506" t="s">
        <v>6190</v>
      </c>
      <c r="E13506" t="s">
        <v>1582</v>
      </c>
      <c r="F13506">
        <v>351</v>
      </c>
      <c r="G13506">
        <v>-388901</v>
      </c>
    </row>
    <row r="13507" spans="1:7">
      <c r="A13507" t="s">
        <v>131</v>
      </c>
      <c r="B13507">
        <v>20251211</v>
      </c>
      <c r="C13507">
        <v>490114</v>
      </c>
      <c r="D13507" t="s">
        <v>6190</v>
      </c>
      <c r="E13507" t="s">
        <v>8333</v>
      </c>
      <c r="F13507">
        <v>0</v>
      </c>
      <c r="G13507">
        <v>-2446</v>
      </c>
    </row>
    <row r="13508" spans="1:7">
      <c r="A13508" t="s">
        <v>131</v>
      </c>
      <c r="B13508">
        <v>20251211</v>
      </c>
      <c r="C13508">
        <v>490114</v>
      </c>
      <c r="D13508" t="s">
        <v>6190</v>
      </c>
      <c r="E13508" t="s">
        <v>1583</v>
      </c>
      <c r="F13508">
        <v>7</v>
      </c>
      <c r="G13508">
        <v>-253426</v>
      </c>
    </row>
    <row r="13509" spans="1:7">
      <c r="A13509" t="s">
        <v>131</v>
      </c>
      <c r="B13509">
        <v>20251211</v>
      </c>
      <c r="C13509">
        <v>490114</v>
      </c>
      <c r="D13509" t="s">
        <v>6190</v>
      </c>
      <c r="E13509" t="s">
        <v>1207</v>
      </c>
      <c r="F13509">
        <v>0</v>
      </c>
      <c r="G13509">
        <v>-11339</v>
      </c>
    </row>
    <row r="13510" spans="1:7">
      <c r="A13510" t="s">
        <v>131</v>
      </c>
      <c r="B13510">
        <v>20251211</v>
      </c>
      <c r="C13510">
        <v>490114</v>
      </c>
      <c r="D13510" t="s">
        <v>6190</v>
      </c>
      <c r="E13510" t="s">
        <v>8358</v>
      </c>
      <c r="F13510">
        <v>0</v>
      </c>
      <c r="G13510">
        <v>-17693191</v>
      </c>
    </row>
    <row r="13511" spans="1:7">
      <c r="A13511" t="s">
        <v>131</v>
      </c>
      <c r="B13511">
        <v>20251212</v>
      </c>
      <c r="C13511">
        <v>490114</v>
      </c>
      <c r="D13511" t="s">
        <v>6190</v>
      </c>
      <c r="E13511" t="s">
        <v>1184</v>
      </c>
      <c r="F13511">
        <v>0</v>
      </c>
      <c r="G13511">
        <v>-339153</v>
      </c>
    </row>
    <row r="13512" spans="1:7">
      <c r="A13512" t="s">
        <v>131</v>
      </c>
      <c r="B13512">
        <v>20251212</v>
      </c>
      <c r="C13512">
        <v>490114</v>
      </c>
      <c r="D13512" t="s">
        <v>6190</v>
      </c>
      <c r="E13512" t="s">
        <v>1581</v>
      </c>
      <c r="F13512">
        <v>162</v>
      </c>
      <c r="G13512">
        <v>-22057150</v>
      </c>
    </row>
    <row r="13513" spans="1:7">
      <c r="A13513" t="s">
        <v>131</v>
      </c>
      <c r="B13513">
        <v>20251212</v>
      </c>
      <c r="C13513">
        <v>490114</v>
      </c>
      <c r="D13513" t="s">
        <v>6190</v>
      </c>
      <c r="E13513" t="s">
        <v>1085</v>
      </c>
      <c r="F13513">
        <v>0</v>
      </c>
      <c r="G13513">
        <v>-2341373</v>
      </c>
    </row>
    <row r="13514" spans="1:7">
      <c r="A13514" t="s">
        <v>131</v>
      </c>
      <c r="B13514">
        <v>20251212</v>
      </c>
      <c r="C13514">
        <v>490114</v>
      </c>
      <c r="D13514" t="s">
        <v>6190</v>
      </c>
      <c r="E13514" t="s">
        <v>1194</v>
      </c>
      <c r="F13514">
        <v>0</v>
      </c>
      <c r="G13514">
        <v>-57965559</v>
      </c>
    </row>
    <row r="13515" spans="1:7">
      <c r="A13515" t="s">
        <v>131</v>
      </c>
      <c r="B13515">
        <v>20251212</v>
      </c>
      <c r="C13515">
        <v>490114</v>
      </c>
      <c r="D13515" t="s">
        <v>6190</v>
      </c>
      <c r="E13515" t="s">
        <v>1181</v>
      </c>
      <c r="F13515">
        <v>110</v>
      </c>
      <c r="G13515">
        <v>8925076</v>
      </c>
    </row>
    <row r="13516" spans="1:7">
      <c r="A13516" t="s">
        <v>131</v>
      </c>
      <c r="B13516">
        <v>20251212</v>
      </c>
      <c r="C13516">
        <v>490114</v>
      </c>
      <c r="D13516" t="s">
        <v>6190</v>
      </c>
      <c r="E13516" t="s">
        <v>1084</v>
      </c>
      <c r="F13516">
        <v>125</v>
      </c>
      <c r="G13516">
        <v>12608315</v>
      </c>
    </row>
    <row r="13517" spans="1:7">
      <c r="A13517" t="s">
        <v>131</v>
      </c>
      <c r="B13517">
        <v>20251212</v>
      </c>
      <c r="C13517">
        <v>490114</v>
      </c>
      <c r="D13517" t="s">
        <v>6190</v>
      </c>
      <c r="E13517" t="s">
        <v>1035</v>
      </c>
      <c r="F13517">
        <v>1308</v>
      </c>
      <c r="G13517">
        <v>11043988</v>
      </c>
    </row>
    <row r="13518" spans="1:7">
      <c r="A13518" t="s">
        <v>131</v>
      </c>
      <c r="B13518">
        <v>20251212</v>
      </c>
      <c r="C13518">
        <v>490114</v>
      </c>
      <c r="D13518" t="s">
        <v>6190</v>
      </c>
      <c r="E13518" t="s">
        <v>1066</v>
      </c>
      <c r="F13518">
        <v>214</v>
      </c>
      <c r="G13518">
        <v>10658265</v>
      </c>
    </row>
    <row r="13519" spans="1:7">
      <c r="A13519" t="s">
        <v>131</v>
      </c>
      <c r="B13519">
        <v>20251212</v>
      </c>
      <c r="C13519">
        <v>490114</v>
      </c>
      <c r="D13519" t="s">
        <v>6190</v>
      </c>
      <c r="E13519" t="s">
        <v>1064</v>
      </c>
      <c r="F13519">
        <v>0</v>
      </c>
      <c r="G13519">
        <v>-771339</v>
      </c>
    </row>
    <row r="13520" spans="1:7">
      <c r="A13520" t="s">
        <v>131</v>
      </c>
      <c r="B13520">
        <v>20251212</v>
      </c>
      <c r="C13520">
        <v>490114</v>
      </c>
      <c r="D13520" t="s">
        <v>6190</v>
      </c>
      <c r="E13520" t="s">
        <v>1092</v>
      </c>
      <c r="F13520">
        <v>0</v>
      </c>
      <c r="G13520">
        <v>-17321994</v>
      </c>
    </row>
    <row r="13521" spans="1:7">
      <c r="A13521" t="s">
        <v>131</v>
      </c>
      <c r="B13521">
        <v>20251212</v>
      </c>
      <c r="C13521">
        <v>490114</v>
      </c>
      <c r="D13521" t="s">
        <v>6190</v>
      </c>
      <c r="E13521" t="s">
        <v>9048</v>
      </c>
      <c r="F13521">
        <v>88</v>
      </c>
      <c r="G13521">
        <v>2195627</v>
      </c>
    </row>
    <row r="13522" spans="1:7">
      <c r="A13522" t="s">
        <v>131</v>
      </c>
      <c r="B13522">
        <v>20251212</v>
      </c>
      <c r="C13522">
        <v>490114</v>
      </c>
      <c r="D13522" t="s">
        <v>6190</v>
      </c>
      <c r="E13522" t="s">
        <v>8342</v>
      </c>
      <c r="F13522">
        <v>214</v>
      </c>
      <c r="G13522">
        <v>49671216</v>
      </c>
    </row>
    <row r="13523" spans="1:7">
      <c r="A13523" t="s">
        <v>131</v>
      </c>
      <c r="B13523">
        <v>20251212</v>
      </c>
      <c r="C13523">
        <v>490114</v>
      </c>
      <c r="D13523" t="s">
        <v>6190</v>
      </c>
      <c r="E13523" t="s">
        <v>1124</v>
      </c>
      <c r="F13523">
        <v>29</v>
      </c>
      <c r="G13523">
        <v>-145283</v>
      </c>
    </row>
    <row r="13524" spans="1:7">
      <c r="A13524" t="s">
        <v>131</v>
      </c>
      <c r="B13524">
        <v>20251212</v>
      </c>
      <c r="C13524">
        <v>490114</v>
      </c>
      <c r="D13524" t="s">
        <v>6190</v>
      </c>
      <c r="E13524" t="s">
        <v>1186</v>
      </c>
      <c r="F13524">
        <v>347</v>
      </c>
      <c r="G13524">
        <v>24379323</v>
      </c>
    </row>
    <row r="13525" spans="1:7">
      <c r="A13525" t="s">
        <v>131</v>
      </c>
      <c r="B13525">
        <v>20251212</v>
      </c>
      <c r="C13525">
        <v>490114</v>
      </c>
      <c r="D13525" t="s">
        <v>6190</v>
      </c>
      <c r="E13525" t="s">
        <v>1582</v>
      </c>
      <c r="F13525">
        <v>347</v>
      </c>
      <c r="G13525">
        <v>-388554</v>
      </c>
    </row>
    <row r="13526" spans="1:7">
      <c r="A13526" t="s">
        <v>131</v>
      </c>
      <c r="B13526">
        <v>20251212</v>
      </c>
      <c r="C13526">
        <v>490114</v>
      </c>
      <c r="D13526" t="s">
        <v>6190</v>
      </c>
      <c r="E13526" t="s">
        <v>8333</v>
      </c>
      <c r="F13526">
        <v>0</v>
      </c>
      <c r="G13526">
        <v>-2446</v>
      </c>
    </row>
    <row r="13527" spans="1:7">
      <c r="A13527" t="s">
        <v>131</v>
      </c>
      <c r="B13527">
        <v>20251212</v>
      </c>
      <c r="C13527">
        <v>490114</v>
      </c>
      <c r="D13527" t="s">
        <v>6190</v>
      </c>
      <c r="E13527" t="s">
        <v>1583</v>
      </c>
      <c r="F13527">
        <v>7</v>
      </c>
      <c r="G13527">
        <v>-253419</v>
      </c>
    </row>
    <row r="13528" spans="1:7">
      <c r="A13528" t="s">
        <v>131</v>
      </c>
      <c r="B13528">
        <v>20251212</v>
      </c>
      <c r="C13528">
        <v>490114</v>
      </c>
      <c r="D13528" t="s">
        <v>6190</v>
      </c>
      <c r="E13528" t="s">
        <v>1207</v>
      </c>
      <c r="F13528">
        <v>0</v>
      </c>
      <c r="G13528">
        <v>-11339</v>
      </c>
    </row>
    <row r="13529" spans="1:7">
      <c r="A13529" t="s">
        <v>131</v>
      </c>
      <c r="B13529">
        <v>20251212</v>
      </c>
      <c r="C13529">
        <v>490114</v>
      </c>
      <c r="D13529" t="s">
        <v>6190</v>
      </c>
      <c r="E13529" t="s">
        <v>8358</v>
      </c>
      <c r="F13529">
        <v>0</v>
      </c>
      <c r="G13529">
        <v>-17693191</v>
      </c>
    </row>
    <row r="13530" spans="1:7">
      <c r="A13530" t="s">
        <v>131</v>
      </c>
      <c r="B13530">
        <v>20251213</v>
      </c>
      <c r="C13530">
        <v>490114</v>
      </c>
      <c r="D13530" t="s">
        <v>6190</v>
      </c>
      <c r="E13530" t="s">
        <v>1184</v>
      </c>
      <c r="F13530">
        <v>0</v>
      </c>
      <c r="G13530">
        <v>-339153</v>
      </c>
    </row>
    <row r="13531" spans="1:7">
      <c r="A13531" t="s">
        <v>131</v>
      </c>
      <c r="B13531">
        <v>20251213</v>
      </c>
      <c r="C13531">
        <v>490114</v>
      </c>
      <c r="D13531" t="s">
        <v>6190</v>
      </c>
      <c r="E13531" t="s">
        <v>1581</v>
      </c>
      <c r="F13531">
        <v>162</v>
      </c>
      <c r="G13531">
        <v>-22056988</v>
      </c>
    </row>
    <row r="13532" spans="1:7">
      <c r="A13532" t="s">
        <v>131</v>
      </c>
      <c r="B13532">
        <v>20251213</v>
      </c>
      <c r="C13532">
        <v>490114</v>
      </c>
      <c r="D13532" t="s">
        <v>6190</v>
      </c>
      <c r="E13532" t="s">
        <v>1085</v>
      </c>
      <c r="F13532">
        <v>0</v>
      </c>
      <c r="G13532">
        <v>-2341373</v>
      </c>
    </row>
    <row r="13533" spans="1:7">
      <c r="A13533" t="s">
        <v>131</v>
      </c>
      <c r="B13533">
        <v>20251213</v>
      </c>
      <c r="C13533">
        <v>490114</v>
      </c>
      <c r="D13533" t="s">
        <v>6190</v>
      </c>
      <c r="E13533" t="s">
        <v>1194</v>
      </c>
      <c r="F13533">
        <v>0</v>
      </c>
      <c r="G13533">
        <v>-57965559</v>
      </c>
    </row>
    <row r="13534" spans="1:7">
      <c r="A13534" t="s">
        <v>131</v>
      </c>
      <c r="B13534">
        <v>20251213</v>
      </c>
      <c r="C13534">
        <v>490114</v>
      </c>
      <c r="D13534" t="s">
        <v>6190</v>
      </c>
      <c r="E13534" t="s">
        <v>1181</v>
      </c>
      <c r="F13534">
        <v>110</v>
      </c>
      <c r="G13534">
        <v>8925186</v>
      </c>
    </row>
    <row r="13535" spans="1:7">
      <c r="A13535" t="s">
        <v>131</v>
      </c>
      <c r="B13535">
        <v>20251213</v>
      </c>
      <c r="C13535">
        <v>490114</v>
      </c>
      <c r="D13535" t="s">
        <v>6190</v>
      </c>
      <c r="E13535" t="s">
        <v>1084</v>
      </c>
      <c r="F13535">
        <v>125</v>
      </c>
      <c r="G13535">
        <v>12608440</v>
      </c>
    </row>
    <row r="13536" spans="1:7">
      <c r="A13536" t="s">
        <v>131</v>
      </c>
      <c r="B13536">
        <v>20251213</v>
      </c>
      <c r="C13536">
        <v>490114</v>
      </c>
      <c r="D13536" t="s">
        <v>6190</v>
      </c>
      <c r="E13536" t="s">
        <v>1035</v>
      </c>
      <c r="F13536">
        <v>1308</v>
      </c>
      <c r="G13536">
        <v>11045296</v>
      </c>
    </row>
    <row r="13537" spans="1:7">
      <c r="A13537" t="s">
        <v>131</v>
      </c>
      <c r="B13537">
        <v>20251213</v>
      </c>
      <c r="C13537">
        <v>490114</v>
      </c>
      <c r="D13537" t="s">
        <v>6190</v>
      </c>
      <c r="E13537" t="s">
        <v>1066</v>
      </c>
      <c r="F13537">
        <v>214</v>
      </c>
      <c r="G13537">
        <v>10658479</v>
      </c>
    </row>
    <row r="13538" spans="1:7">
      <c r="A13538" t="s">
        <v>131</v>
      </c>
      <c r="B13538">
        <v>20251213</v>
      </c>
      <c r="C13538">
        <v>490114</v>
      </c>
      <c r="D13538" t="s">
        <v>6190</v>
      </c>
      <c r="E13538" t="s">
        <v>1064</v>
      </c>
      <c r="F13538">
        <v>0</v>
      </c>
      <c r="G13538">
        <v>-771339</v>
      </c>
    </row>
    <row r="13539" spans="1:7">
      <c r="A13539" t="s">
        <v>131</v>
      </c>
      <c r="B13539">
        <v>20251213</v>
      </c>
      <c r="C13539">
        <v>490114</v>
      </c>
      <c r="D13539" t="s">
        <v>6190</v>
      </c>
      <c r="E13539" t="s">
        <v>1092</v>
      </c>
      <c r="F13539">
        <v>0</v>
      </c>
      <c r="G13539">
        <v>-17321994</v>
      </c>
    </row>
    <row r="13540" spans="1:7">
      <c r="A13540" t="s">
        <v>131</v>
      </c>
      <c r="B13540">
        <v>20251213</v>
      </c>
      <c r="C13540">
        <v>490114</v>
      </c>
      <c r="D13540" t="s">
        <v>6190</v>
      </c>
      <c r="E13540" t="s">
        <v>9048</v>
      </c>
      <c r="F13540">
        <v>88</v>
      </c>
      <c r="G13540">
        <v>2195715</v>
      </c>
    </row>
    <row r="13541" spans="1:7">
      <c r="A13541" t="s">
        <v>131</v>
      </c>
      <c r="B13541">
        <v>20251213</v>
      </c>
      <c r="C13541">
        <v>490114</v>
      </c>
      <c r="D13541" t="s">
        <v>6190</v>
      </c>
      <c r="E13541" t="s">
        <v>8342</v>
      </c>
      <c r="F13541">
        <v>214</v>
      </c>
      <c r="G13541">
        <v>49671430</v>
      </c>
    </row>
    <row r="13542" spans="1:7">
      <c r="A13542" t="s">
        <v>131</v>
      </c>
      <c r="B13542">
        <v>20251213</v>
      </c>
      <c r="C13542">
        <v>490114</v>
      </c>
      <c r="D13542" t="s">
        <v>6190</v>
      </c>
      <c r="E13542" t="s">
        <v>1124</v>
      </c>
      <c r="F13542">
        <v>29</v>
      </c>
      <c r="G13542">
        <v>-145254</v>
      </c>
    </row>
    <row r="13543" spans="1:7">
      <c r="A13543" t="s">
        <v>131</v>
      </c>
      <c r="B13543">
        <v>20251213</v>
      </c>
      <c r="C13543">
        <v>490114</v>
      </c>
      <c r="D13543" t="s">
        <v>6190</v>
      </c>
      <c r="E13543" t="s">
        <v>1186</v>
      </c>
      <c r="F13543">
        <v>347</v>
      </c>
      <c r="G13543">
        <v>24379670</v>
      </c>
    </row>
    <row r="13544" spans="1:7">
      <c r="A13544" t="s">
        <v>131</v>
      </c>
      <c r="B13544">
        <v>20251213</v>
      </c>
      <c r="C13544">
        <v>490114</v>
      </c>
      <c r="D13544" t="s">
        <v>6190</v>
      </c>
      <c r="E13544" t="s">
        <v>1582</v>
      </c>
      <c r="F13544">
        <v>347</v>
      </c>
      <c r="G13544">
        <v>-388207</v>
      </c>
    </row>
    <row r="13545" spans="1:7">
      <c r="A13545" t="s">
        <v>131</v>
      </c>
      <c r="B13545">
        <v>20251213</v>
      </c>
      <c r="C13545">
        <v>490114</v>
      </c>
      <c r="D13545" t="s">
        <v>6190</v>
      </c>
      <c r="E13545" t="s">
        <v>8333</v>
      </c>
      <c r="F13545">
        <v>0</v>
      </c>
      <c r="G13545">
        <v>-2446</v>
      </c>
    </row>
    <row r="13546" spans="1:7">
      <c r="A13546" t="s">
        <v>131</v>
      </c>
      <c r="B13546">
        <v>20251213</v>
      </c>
      <c r="C13546">
        <v>490114</v>
      </c>
      <c r="D13546" t="s">
        <v>6190</v>
      </c>
      <c r="E13546" t="s">
        <v>1583</v>
      </c>
      <c r="F13546">
        <v>7</v>
      </c>
      <c r="G13546">
        <v>-253412</v>
      </c>
    </row>
    <row r="13547" spans="1:7">
      <c r="A13547" t="s">
        <v>131</v>
      </c>
      <c r="B13547">
        <v>20251213</v>
      </c>
      <c r="C13547">
        <v>490114</v>
      </c>
      <c r="D13547" t="s">
        <v>6190</v>
      </c>
      <c r="E13547" t="s">
        <v>1207</v>
      </c>
      <c r="F13547">
        <v>0</v>
      </c>
      <c r="G13547">
        <v>-11339</v>
      </c>
    </row>
    <row r="13548" spans="1:7">
      <c r="A13548" t="s">
        <v>131</v>
      </c>
      <c r="B13548">
        <v>20251213</v>
      </c>
      <c r="C13548">
        <v>490114</v>
      </c>
      <c r="D13548" t="s">
        <v>6190</v>
      </c>
      <c r="E13548" t="s">
        <v>8358</v>
      </c>
      <c r="F13548">
        <v>0</v>
      </c>
      <c r="G13548">
        <v>-17693191</v>
      </c>
    </row>
    <row r="13549" spans="1:7">
      <c r="A13549" t="s">
        <v>131</v>
      </c>
      <c r="B13549">
        <v>20251214</v>
      </c>
      <c r="C13549">
        <v>490114</v>
      </c>
      <c r="D13549" t="s">
        <v>6190</v>
      </c>
      <c r="E13549" t="s">
        <v>1184</v>
      </c>
      <c r="F13549">
        <v>0</v>
      </c>
      <c r="G13549">
        <v>-339153</v>
      </c>
    </row>
    <row r="13550" spans="1:7">
      <c r="A13550" t="s">
        <v>131</v>
      </c>
      <c r="B13550">
        <v>20251214</v>
      </c>
      <c r="C13550">
        <v>490114</v>
      </c>
      <c r="D13550" t="s">
        <v>6190</v>
      </c>
      <c r="E13550" t="s">
        <v>1581</v>
      </c>
      <c r="F13550">
        <v>162</v>
      </c>
      <c r="G13550">
        <v>-22056826</v>
      </c>
    </row>
    <row r="13551" spans="1:7">
      <c r="A13551" t="s">
        <v>131</v>
      </c>
      <c r="B13551">
        <v>20251214</v>
      </c>
      <c r="C13551">
        <v>490114</v>
      </c>
      <c r="D13551" t="s">
        <v>6190</v>
      </c>
      <c r="E13551" t="s">
        <v>1085</v>
      </c>
      <c r="F13551">
        <v>0</v>
      </c>
      <c r="G13551">
        <v>-2341373</v>
      </c>
    </row>
    <row r="13552" spans="1:7">
      <c r="A13552" t="s">
        <v>131</v>
      </c>
      <c r="B13552">
        <v>20251214</v>
      </c>
      <c r="C13552">
        <v>490114</v>
      </c>
      <c r="D13552" t="s">
        <v>6190</v>
      </c>
      <c r="E13552" t="s">
        <v>1194</v>
      </c>
      <c r="F13552">
        <v>0</v>
      </c>
      <c r="G13552">
        <v>-57965559</v>
      </c>
    </row>
    <row r="13553" spans="1:7">
      <c r="A13553" t="s">
        <v>131</v>
      </c>
      <c r="B13553">
        <v>20251214</v>
      </c>
      <c r="C13553">
        <v>490114</v>
      </c>
      <c r="D13553" t="s">
        <v>6190</v>
      </c>
      <c r="E13553" t="s">
        <v>1181</v>
      </c>
      <c r="F13553">
        <v>110</v>
      </c>
      <c r="G13553">
        <v>8925296</v>
      </c>
    </row>
    <row r="13554" spans="1:7">
      <c r="A13554" t="s">
        <v>131</v>
      </c>
      <c r="B13554">
        <v>20251214</v>
      </c>
      <c r="C13554">
        <v>490114</v>
      </c>
      <c r="D13554" t="s">
        <v>6190</v>
      </c>
      <c r="E13554" t="s">
        <v>1084</v>
      </c>
      <c r="F13554">
        <v>125</v>
      </c>
      <c r="G13554">
        <v>12608565</v>
      </c>
    </row>
    <row r="13555" spans="1:7">
      <c r="A13555" t="s">
        <v>131</v>
      </c>
      <c r="B13555">
        <v>20251214</v>
      </c>
      <c r="C13555">
        <v>490114</v>
      </c>
      <c r="D13555" t="s">
        <v>6190</v>
      </c>
      <c r="E13555" t="s">
        <v>1035</v>
      </c>
      <c r="F13555">
        <v>1308</v>
      </c>
      <c r="G13555">
        <v>11046604</v>
      </c>
    </row>
    <row r="13556" spans="1:7">
      <c r="A13556" t="s">
        <v>131</v>
      </c>
      <c r="B13556">
        <v>20251214</v>
      </c>
      <c r="C13556">
        <v>490114</v>
      </c>
      <c r="D13556" t="s">
        <v>6190</v>
      </c>
      <c r="E13556" t="s">
        <v>1066</v>
      </c>
      <c r="F13556">
        <v>214</v>
      </c>
      <c r="G13556">
        <v>10658693</v>
      </c>
    </row>
    <row r="13557" spans="1:7">
      <c r="A13557" t="s">
        <v>131</v>
      </c>
      <c r="B13557">
        <v>20251214</v>
      </c>
      <c r="C13557">
        <v>490114</v>
      </c>
      <c r="D13557" t="s">
        <v>6190</v>
      </c>
      <c r="E13557" t="s">
        <v>1064</v>
      </c>
      <c r="F13557">
        <v>0</v>
      </c>
      <c r="G13557">
        <v>-771339</v>
      </c>
    </row>
    <row r="13558" spans="1:7">
      <c r="A13558" t="s">
        <v>131</v>
      </c>
      <c r="B13558">
        <v>20251214</v>
      </c>
      <c r="C13558">
        <v>490114</v>
      </c>
      <c r="D13558" t="s">
        <v>6190</v>
      </c>
      <c r="E13558" t="s">
        <v>1092</v>
      </c>
      <c r="F13558">
        <v>0</v>
      </c>
      <c r="G13558">
        <v>-17321994</v>
      </c>
    </row>
    <row r="13559" spans="1:7">
      <c r="A13559" t="s">
        <v>131</v>
      </c>
      <c r="B13559">
        <v>20251214</v>
      </c>
      <c r="C13559">
        <v>490114</v>
      </c>
      <c r="D13559" t="s">
        <v>6190</v>
      </c>
      <c r="E13559" t="s">
        <v>9048</v>
      </c>
      <c r="F13559">
        <v>88</v>
      </c>
      <c r="G13559">
        <v>2195803</v>
      </c>
    </row>
    <row r="13560" spans="1:7">
      <c r="A13560" t="s">
        <v>131</v>
      </c>
      <c r="B13560">
        <v>20251214</v>
      </c>
      <c r="C13560">
        <v>490114</v>
      </c>
      <c r="D13560" t="s">
        <v>6190</v>
      </c>
      <c r="E13560" t="s">
        <v>8342</v>
      </c>
      <c r="F13560">
        <v>214</v>
      </c>
      <c r="G13560">
        <v>49671644</v>
      </c>
    </row>
    <row r="13561" spans="1:7">
      <c r="A13561" t="s">
        <v>131</v>
      </c>
      <c r="B13561">
        <v>20251214</v>
      </c>
      <c r="C13561">
        <v>490114</v>
      </c>
      <c r="D13561" t="s">
        <v>6190</v>
      </c>
      <c r="E13561" t="s">
        <v>1124</v>
      </c>
      <c r="F13561">
        <v>29</v>
      </c>
      <c r="G13561">
        <v>-145225</v>
      </c>
    </row>
    <row r="13562" spans="1:7">
      <c r="A13562" t="s">
        <v>131</v>
      </c>
      <c r="B13562">
        <v>20251214</v>
      </c>
      <c r="C13562">
        <v>490114</v>
      </c>
      <c r="D13562" t="s">
        <v>6190</v>
      </c>
      <c r="E13562" t="s">
        <v>1186</v>
      </c>
      <c r="F13562">
        <v>347</v>
      </c>
      <c r="G13562">
        <v>24380017</v>
      </c>
    </row>
    <row r="13563" spans="1:7">
      <c r="A13563" t="s">
        <v>131</v>
      </c>
      <c r="B13563">
        <v>20251214</v>
      </c>
      <c r="C13563">
        <v>490114</v>
      </c>
      <c r="D13563" t="s">
        <v>6190</v>
      </c>
      <c r="E13563" t="s">
        <v>1582</v>
      </c>
      <c r="F13563">
        <v>347</v>
      </c>
      <c r="G13563">
        <v>-387860</v>
      </c>
    </row>
    <row r="13564" spans="1:7">
      <c r="A13564" t="s">
        <v>131</v>
      </c>
      <c r="B13564">
        <v>20251214</v>
      </c>
      <c r="C13564">
        <v>490114</v>
      </c>
      <c r="D13564" t="s">
        <v>6190</v>
      </c>
      <c r="E13564" t="s">
        <v>8333</v>
      </c>
      <c r="F13564">
        <v>0</v>
      </c>
      <c r="G13564">
        <v>-2446</v>
      </c>
    </row>
    <row r="13565" spans="1:7">
      <c r="A13565" t="s">
        <v>131</v>
      </c>
      <c r="B13565">
        <v>20251214</v>
      </c>
      <c r="C13565">
        <v>490114</v>
      </c>
      <c r="D13565" t="s">
        <v>6190</v>
      </c>
      <c r="E13565" t="s">
        <v>1583</v>
      </c>
      <c r="F13565">
        <v>7</v>
      </c>
      <c r="G13565">
        <v>-253405</v>
      </c>
    </row>
    <row r="13566" spans="1:7">
      <c r="A13566" t="s">
        <v>131</v>
      </c>
      <c r="B13566">
        <v>20251214</v>
      </c>
      <c r="C13566">
        <v>490114</v>
      </c>
      <c r="D13566" t="s">
        <v>6190</v>
      </c>
      <c r="E13566" t="s">
        <v>1207</v>
      </c>
      <c r="F13566">
        <v>0</v>
      </c>
      <c r="G13566">
        <v>-11339</v>
      </c>
    </row>
    <row r="13567" spans="1:7">
      <c r="A13567" t="s">
        <v>131</v>
      </c>
      <c r="B13567">
        <v>20251214</v>
      </c>
      <c r="C13567">
        <v>490114</v>
      </c>
      <c r="D13567" t="s">
        <v>6190</v>
      </c>
      <c r="E13567" t="s">
        <v>8358</v>
      </c>
      <c r="F13567">
        <v>0</v>
      </c>
      <c r="G13567">
        <v>-17693191</v>
      </c>
    </row>
    <row r="13568" spans="1:7">
      <c r="A13568" t="s">
        <v>131</v>
      </c>
      <c r="B13568">
        <v>20251215</v>
      </c>
      <c r="C13568">
        <v>490114</v>
      </c>
      <c r="D13568" t="s">
        <v>6190</v>
      </c>
      <c r="E13568" t="s">
        <v>1184</v>
      </c>
      <c r="F13568">
        <v>0</v>
      </c>
      <c r="G13568">
        <v>-339153</v>
      </c>
    </row>
    <row r="13569" spans="1:7">
      <c r="A13569" t="s">
        <v>131</v>
      </c>
      <c r="B13569">
        <v>20251215</v>
      </c>
      <c r="C13569">
        <v>490114</v>
      </c>
      <c r="D13569" t="s">
        <v>6190</v>
      </c>
      <c r="E13569" t="s">
        <v>1581</v>
      </c>
      <c r="F13569">
        <v>155</v>
      </c>
      <c r="G13569">
        <v>-22056671</v>
      </c>
    </row>
    <row r="13570" spans="1:7">
      <c r="A13570" t="s">
        <v>131</v>
      </c>
      <c r="B13570">
        <v>20251215</v>
      </c>
      <c r="C13570">
        <v>490114</v>
      </c>
      <c r="D13570" t="s">
        <v>6190</v>
      </c>
      <c r="E13570" t="s">
        <v>1085</v>
      </c>
      <c r="F13570">
        <v>0</v>
      </c>
      <c r="G13570">
        <v>-2341373</v>
      </c>
    </row>
    <row r="13571" spans="1:7">
      <c r="A13571" t="s">
        <v>131</v>
      </c>
      <c r="B13571">
        <v>20251215</v>
      </c>
      <c r="C13571">
        <v>490114</v>
      </c>
      <c r="D13571" t="s">
        <v>6190</v>
      </c>
      <c r="E13571" t="s">
        <v>1194</v>
      </c>
      <c r="F13571">
        <v>0</v>
      </c>
      <c r="G13571">
        <v>-57965559</v>
      </c>
    </row>
    <row r="13572" spans="1:7">
      <c r="A13572" t="s">
        <v>131</v>
      </c>
      <c r="B13572">
        <v>20251215</v>
      </c>
      <c r="C13572">
        <v>490114</v>
      </c>
      <c r="D13572" t="s">
        <v>6190</v>
      </c>
      <c r="E13572" t="s">
        <v>1181</v>
      </c>
      <c r="F13572">
        <v>105</v>
      </c>
      <c r="G13572">
        <v>8925401</v>
      </c>
    </row>
    <row r="13573" spans="1:7">
      <c r="A13573" t="s">
        <v>131</v>
      </c>
      <c r="B13573">
        <v>20251215</v>
      </c>
      <c r="C13573">
        <v>490114</v>
      </c>
      <c r="D13573" t="s">
        <v>6190</v>
      </c>
      <c r="E13573" t="s">
        <v>1084</v>
      </c>
      <c r="F13573">
        <v>119</v>
      </c>
      <c r="G13573">
        <v>12608684</v>
      </c>
    </row>
    <row r="13574" spans="1:7">
      <c r="A13574" t="s">
        <v>131</v>
      </c>
      <c r="B13574">
        <v>20251215</v>
      </c>
      <c r="C13574">
        <v>490114</v>
      </c>
      <c r="D13574" t="s">
        <v>6190</v>
      </c>
      <c r="E13574" t="s">
        <v>1035</v>
      </c>
      <c r="F13574">
        <v>1245</v>
      </c>
      <c r="G13574">
        <v>11047849</v>
      </c>
    </row>
    <row r="13575" spans="1:7">
      <c r="A13575" t="s">
        <v>131</v>
      </c>
      <c r="B13575">
        <v>20251215</v>
      </c>
      <c r="C13575">
        <v>490114</v>
      </c>
      <c r="D13575" t="s">
        <v>6190</v>
      </c>
      <c r="E13575" t="s">
        <v>1066</v>
      </c>
      <c r="F13575">
        <v>204</v>
      </c>
      <c r="G13575">
        <v>10658897</v>
      </c>
    </row>
    <row r="13576" spans="1:7">
      <c r="A13576" t="s">
        <v>131</v>
      </c>
      <c r="B13576">
        <v>20251215</v>
      </c>
      <c r="C13576">
        <v>490114</v>
      </c>
      <c r="D13576" t="s">
        <v>6190</v>
      </c>
      <c r="E13576" t="s">
        <v>1064</v>
      </c>
      <c r="F13576">
        <v>0</v>
      </c>
      <c r="G13576">
        <v>-771339</v>
      </c>
    </row>
    <row r="13577" spans="1:7">
      <c r="A13577" t="s">
        <v>131</v>
      </c>
      <c r="B13577">
        <v>20251215</v>
      </c>
      <c r="C13577">
        <v>490114</v>
      </c>
      <c r="D13577" t="s">
        <v>6190</v>
      </c>
      <c r="E13577" t="s">
        <v>1092</v>
      </c>
      <c r="F13577">
        <v>0</v>
      </c>
      <c r="G13577">
        <v>-17321994</v>
      </c>
    </row>
    <row r="13578" spans="1:7">
      <c r="A13578" t="s">
        <v>131</v>
      </c>
      <c r="B13578">
        <v>20251215</v>
      </c>
      <c r="C13578">
        <v>490114</v>
      </c>
      <c r="D13578" t="s">
        <v>6190</v>
      </c>
      <c r="E13578" t="s">
        <v>9048</v>
      </c>
      <c r="F13578">
        <v>84</v>
      </c>
      <c r="G13578">
        <v>2195887</v>
      </c>
    </row>
    <row r="13579" spans="1:7">
      <c r="A13579" t="s">
        <v>131</v>
      </c>
      <c r="B13579">
        <v>20251215</v>
      </c>
      <c r="C13579">
        <v>490114</v>
      </c>
      <c r="D13579" t="s">
        <v>6190</v>
      </c>
      <c r="E13579" t="s">
        <v>8342</v>
      </c>
      <c r="F13579">
        <v>204</v>
      </c>
      <c r="G13579">
        <v>49671848</v>
      </c>
    </row>
    <row r="13580" spans="1:7">
      <c r="A13580" t="s">
        <v>131</v>
      </c>
      <c r="B13580">
        <v>20251215</v>
      </c>
      <c r="C13580">
        <v>490114</v>
      </c>
      <c r="D13580" t="s">
        <v>6190</v>
      </c>
      <c r="E13580" t="s">
        <v>1124</v>
      </c>
      <c r="F13580">
        <v>28</v>
      </c>
      <c r="G13580">
        <v>-145197</v>
      </c>
    </row>
    <row r="13581" spans="1:7">
      <c r="A13581" t="s">
        <v>131</v>
      </c>
      <c r="B13581">
        <v>20251215</v>
      </c>
      <c r="C13581">
        <v>490114</v>
      </c>
      <c r="D13581" t="s">
        <v>6190</v>
      </c>
      <c r="E13581" t="s">
        <v>1186</v>
      </c>
      <c r="F13581">
        <v>331</v>
      </c>
      <c r="G13581">
        <v>24380348</v>
      </c>
    </row>
    <row r="13582" spans="1:7">
      <c r="A13582" t="s">
        <v>131</v>
      </c>
      <c r="B13582">
        <v>20251215</v>
      </c>
      <c r="C13582">
        <v>490114</v>
      </c>
      <c r="D13582" t="s">
        <v>6190</v>
      </c>
      <c r="E13582" t="s">
        <v>1582</v>
      </c>
      <c r="F13582">
        <v>331</v>
      </c>
      <c r="G13582">
        <v>-387529</v>
      </c>
    </row>
    <row r="13583" spans="1:7">
      <c r="A13583" t="s">
        <v>131</v>
      </c>
      <c r="B13583">
        <v>20251215</v>
      </c>
      <c r="C13583">
        <v>490114</v>
      </c>
      <c r="D13583" t="s">
        <v>6190</v>
      </c>
      <c r="E13583" t="s">
        <v>8333</v>
      </c>
      <c r="F13583">
        <v>0</v>
      </c>
      <c r="G13583">
        <v>-2446</v>
      </c>
    </row>
    <row r="13584" spans="1:7">
      <c r="A13584" t="s">
        <v>131</v>
      </c>
      <c r="B13584">
        <v>20251215</v>
      </c>
      <c r="C13584">
        <v>490114</v>
      </c>
      <c r="D13584" t="s">
        <v>6190</v>
      </c>
      <c r="E13584" t="s">
        <v>1583</v>
      </c>
      <c r="F13584">
        <v>7</v>
      </c>
      <c r="G13584">
        <v>-253398</v>
      </c>
    </row>
    <row r="13585" spans="1:7">
      <c r="A13585" t="s">
        <v>131</v>
      </c>
      <c r="B13585">
        <v>20251215</v>
      </c>
      <c r="C13585">
        <v>490114</v>
      </c>
      <c r="D13585" t="s">
        <v>6190</v>
      </c>
      <c r="E13585" t="s">
        <v>1207</v>
      </c>
      <c r="F13585">
        <v>0</v>
      </c>
      <c r="G13585">
        <v>-11339</v>
      </c>
    </row>
    <row r="13586" spans="1:7">
      <c r="A13586" t="s">
        <v>131</v>
      </c>
      <c r="B13586">
        <v>20251215</v>
      </c>
      <c r="C13586">
        <v>490114</v>
      </c>
      <c r="D13586" t="s">
        <v>6190</v>
      </c>
      <c r="E13586" t="s">
        <v>8358</v>
      </c>
      <c r="F13586">
        <v>0</v>
      </c>
      <c r="G13586">
        <v>-17693191</v>
      </c>
    </row>
    <row r="13587" spans="1:7">
      <c r="A13587" t="s">
        <v>131</v>
      </c>
      <c r="B13587">
        <v>20251216</v>
      </c>
      <c r="C13587">
        <v>490114</v>
      </c>
      <c r="D13587" t="s">
        <v>6190</v>
      </c>
      <c r="E13587" t="s">
        <v>1184</v>
      </c>
      <c r="F13587">
        <v>0</v>
      </c>
      <c r="G13587">
        <v>-339153</v>
      </c>
    </row>
    <row r="13588" spans="1:7">
      <c r="A13588" t="s">
        <v>131</v>
      </c>
      <c r="B13588">
        <v>20251216</v>
      </c>
      <c r="C13588">
        <v>490114</v>
      </c>
      <c r="D13588" t="s">
        <v>6190</v>
      </c>
      <c r="E13588" t="s">
        <v>1581</v>
      </c>
      <c r="F13588">
        <v>148</v>
      </c>
      <c r="G13588">
        <v>-22056523</v>
      </c>
    </row>
    <row r="13589" spans="1:7">
      <c r="A13589" t="s">
        <v>131</v>
      </c>
      <c r="B13589">
        <v>20251216</v>
      </c>
      <c r="C13589">
        <v>490114</v>
      </c>
      <c r="D13589" t="s">
        <v>6190</v>
      </c>
      <c r="E13589" t="s">
        <v>1085</v>
      </c>
      <c r="F13589">
        <v>0</v>
      </c>
      <c r="G13589">
        <v>-2341373</v>
      </c>
    </row>
    <row r="13590" spans="1:7">
      <c r="A13590" t="s">
        <v>131</v>
      </c>
      <c r="B13590">
        <v>20251216</v>
      </c>
      <c r="C13590">
        <v>490114</v>
      </c>
      <c r="D13590" t="s">
        <v>6190</v>
      </c>
      <c r="E13590" t="s">
        <v>1194</v>
      </c>
      <c r="F13590">
        <v>0</v>
      </c>
      <c r="G13590">
        <v>-57965559</v>
      </c>
    </row>
    <row r="13591" spans="1:7">
      <c r="A13591" t="s">
        <v>131</v>
      </c>
      <c r="B13591">
        <v>20251216</v>
      </c>
      <c r="C13591">
        <v>490114</v>
      </c>
      <c r="D13591" t="s">
        <v>6190</v>
      </c>
      <c r="E13591" t="s">
        <v>1181</v>
      </c>
      <c r="F13591">
        <v>101</v>
      </c>
      <c r="G13591">
        <v>8925502</v>
      </c>
    </row>
    <row r="13592" spans="1:7">
      <c r="A13592" t="s">
        <v>131</v>
      </c>
      <c r="B13592">
        <v>20251216</v>
      </c>
      <c r="C13592">
        <v>490114</v>
      </c>
      <c r="D13592" t="s">
        <v>6190</v>
      </c>
      <c r="E13592" t="s">
        <v>1084</v>
      </c>
      <c r="F13592">
        <v>114</v>
      </c>
      <c r="G13592">
        <v>12608798</v>
      </c>
    </row>
    <row r="13593" spans="1:7">
      <c r="A13593" t="s">
        <v>131</v>
      </c>
      <c r="B13593">
        <v>20251216</v>
      </c>
      <c r="C13593">
        <v>490114</v>
      </c>
      <c r="D13593" t="s">
        <v>6190</v>
      </c>
      <c r="E13593" t="s">
        <v>1035</v>
      </c>
      <c r="F13593">
        <v>1194</v>
      </c>
      <c r="G13593">
        <v>11049043</v>
      </c>
    </row>
    <row r="13594" spans="1:7">
      <c r="A13594" t="s">
        <v>131</v>
      </c>
      <c r="B13594">
        <v>20251216</v>
      </c>
      <c r="C13594">
        <v>490114</v>
      </c>
      <c r="D13594" t="s">
        <v>6190</v>
      </c>
      <c r="E13594" t="s">
        <v>1066</v>
      </c>
      <c r="F13594">
        <v>195</v>
      </c>
      <c r="G13594">
        <v>10659092</v>
      </c>
    </row>
    <row r="13595" spans="1:7">
      <c r="A13595" t="s">
        <v>131</v>
      </c>
      <c r="B13595">
        <v>20251216</v>
      </c>
      <c r="C13595">
        <v>490114</v>
      </c>
      <c r="D13595" t="s">
        <v>6190</v>
      </c>
      <c r="E13595" t="s">
        <v>1064</v>
      </c>
      <c r="F13595">
        <v>0</v>
      </c>
      <c r="G13595">
        <v>-771339</v>
      </c>
    </row>
    <row r="13596" spans="1:7">
      <c r="A13596" t="s">
        <v>131</v>
      </c>
      <c r="B13596">
        <v>20251216</v>
      </c>
      <c r="C13596">
        <v>490114</v>
      </c>
      <c r="D13596" t="s">
        <v>6190</v>
      </c>
      <c r="E13596" t="s">
        <v>1092</v>
      </c>
      <c r="F13596">
        <v>0</v>
      </c>
      <c r="G13596">
        <v>-17321994</v>
      </c>
    </row>
    <row r="13597" spans="1:7">
      <c r="A13597" t="s">
        <v>131</v>
      </c>
      <c r="B13597">
        <v>20251216</v>
      </c>
      <c r="C13597">
        <v>490114</v>
      </c>
      <c r="D13597" t="s">
        <v>6190</v>
      </c>
      <c r="E13597" t="s">
        <v>9048</v>
      </c>
      <c r="F13597">
        <v>81</v>
      </c>
      <c r="G13597">
        <v>2195968</v>
      </c>
    </row>
    <row r="13598" spans="1:7">
      <c r="A13598" t="s">
        <v>131</v>
      </c>
      <c r="B13598">
        <v>20251216</v>
      </c>
      <c r="C13598">
        <v>490114</v>
      </c>
      <c r="D13598" t="s">
        <v>6190</v>
      </c>
      <c r="E13598" t="s">
        <v>8342</v>
      </c>
      <c r="F13598">
        <v>195</v>
      </c>
      <c r="G13598">
        <v>49672043</v>
      </c>
    </row>
    <row r="13599" spans="1:7">
      <c r="A13599" t="s">
        <v>131</v>
      </c>
      <c r="B13599">
        <v>20251216</v>
      </c>
      <c r="C13599">
        <v>490114</v>
      </c>
      <c r="D13599" t="s">
        <v>6190</v>
      </c>
      <c r="E13599" t="s">
        <v>1124</v>
      </c>
      <c r="F13599">
        <v>27</v>
      </c>
      <c r="G13599">
        <v>-145170</v>
      </c>
    </row>
    <row r="13600" spans="1:7">
      <c r="A13600" t="s">
        <v>131</v>
      </c>
      <c r="B13600">
        <v>20251216</v>
      </c>
      <c r="C13600">
        <v>490114</v>
      </c>
      <c r="D13600" t="s">
        <v>6190</v>
      </c>
      <c r="E13600" t="s">
        <v>1186</v>
      </c>
      <c r="F13600">
        <v>317</v>
      </c>
      <c r="G13600">
        <v>24380665</v>
      </c>
    </row>
    <row r="13601" spans="1:7">
      <c r="A13601" t="s">
        <v>131</v>
      </c>
      <c r="B13601">
        <v>20251216</v>
      </c>
      <c r="C13601">
        <v>490114</v>
      </c>
      <c r="D13601" t="s">
        <v>6190</v>
      </c>
      <c r="E13601" t="s">
        <v>1582</v>
      </c>
      <c r="F13601">
        <v>317</v>
      </c>
      <c r="G13601">
        <v>-387212</v>
      </c>
    </row>
    <row r="13602" spans="1:7">
      <c r="A13602" t="s">
        <v>131</v>
      </c>
      <c r="B13602">
        <v>20251216</v>
      </c>
      <c r="C13602">
        <v>490114</v>
      </c>
      <c r="D13602" t="s">
        <v>6190</v>
      </c>
      <c r="E13602" t="s">
        <v>8333</v>
      </c>
      <c r="F13602">
        <v>0</v>
      </c>
      <c r="G13602">
        <v>-2446</v>
      </c>
    </row>
    <row r="13603" spans="1:7">
      <c r="A13603" t="s">
        <v>131</v>
      </c>
      <c r="B13603">
        <v>20251216</v>
      </c>
      <c r="C13603">
        <v>490114</v>
      </c>
      <c r="D13603" t="s">
        <v>6190</v>
      </c>
      <c r="E13603" t="s">
        <v>1583</v>
      </c>
      <c r="F13603">
        <v>6</v>
      </c>
      <c r="G13603">
        <v>-253392</v>
      </c>
    </row>
    <row r="13604" spans="1:7">
      <c r="A13604" t="s">
        <v>131</v>
      </c>
      <c r="B13604">
        <v>20251216</v>
      </c>
      <c r="C13604">
        <v>490114</v>
      </c>
      <c r="D13604" t="s">
        <v>6190</v>
      </c>
      <c r="E13604" t="s">
        <v>1207</v>
      </c>
      <c r="F13604">
        <v>0</v>
      </c>
      <c r="G13604">
        <v>-11339</v>
      </c>
    </row>
    <row r="13605" spans="1:7">
      <c r="A13605" t="s">
        <v>131</v>
      </c>
      <c r="B13605">
        <v>20251216</v>
      </c>
      <c r="C13605">
        <v>490114</v>
      </c>
      <c r="D13605" t="s">
        <v>6190</v>
      </c>
      <c r="E13605" t="s">
        <v>8358</v>
      </c>
      <c r="F13605">
        <v>0</v>
      </c>
      <c r="G13605">
        <v>-17693191</v>
      </c>
    </row>
    <row r="13606" spans="1:7">
      <c r="A13606" t="s">
        <v>131</v>
      </c>
      <c r="B13606">
        <v>20251217</v>
      </c>
      <c r="C13606">
        <v>490114</v>
      </c>
      <c r="D13606" t="s">
        <v>6190</v>
      </c>
      <c r="E13606" t="s">
        <v>1184</v>
      </c>
      <c r="F13606">
        <v>0</v>
      </c>
      <c r="G13606">
        <v>-339153</v>
      </c>
    </row>
    <row r="13607" spans="1:7">
      <c r="A13607" t="s">
        <v>131</v>
      </c>
      <c r="B13607">
        <v>20251217</v>
      </c>
      <c r="C13607">
        <v>490114</v>
      </c>
      <c r="D13607" t="s">
        <v>6190</v>
      </c>
      <c r="E13607" t="s">
        <v>1581</v>
      </c>
      <c r="F13607">
        <v>154</v>
      </c>
      <c r="G13607">
        <v>-22056369</v>
      </c>
    </row>
    <row r="13608" spans="1:7">
      <c r="A13608" t="s">
        <v>131</v>
      </c>
      <c r="B13608">
        <v>20251217</v>
      </c>
      <c r="C13608">
        <v>490114</v>
      </c>
      <c r="D13608" t="s">
        <v>6190</v>
      </c>
      <c r="E13608" t="s">
        <v>1085</v>
      </c>
      <c r="F13608">
        <v>0</v>
      </c>
      <c r="G13608">
        <v>-2341373</v>
      </c>
    </row>
    <row r="13609" spans="1:7">
      <c r="A13609" t="s">
        <v>131</v>
      </c>
      <c r="B13609">
        <v>20251217</v>
      </c>
      <c r="C13609">
        <v>490114</v>
      </c>
      <c r="D13609" t="s">
        <v>6190</v>
      </c>
      <c r="E13609" t="s">
        <v>1194</v>
      </c>
      <c r="F13609">
        <v>0</v>
      </c>
      <c r="G13609">
        <v>-57965559</v>
      </c>
    </row>
    <row r="13610" spans="1:7">
      <c r="A13610" t="s">
        <v>131</v>
      </c>
      <c r="B13610">
        <v>20251217</v>
      </c>
      <c r="C13610">
        <v>490114</v>
      </c>
      <c r="D13610" t="s">
        <v>6190</v>
      </c>
      <c r="E13610" t="s">
        <v>1181</v>
      </c>
      <c r="F13610">
        <v>105</v>
      </c>
      <c r="G13610">
        <v>8925607</v>
      </c>
    </row>
    <row r="13611" spans="1:7">
      <c r="A13611" t="s">
        <v>131</v>
      </c>
      <c r="B13611">
        <v>20251217</v>
      </c>
      <c r="C13611">
        <v>490114</v>
      </c>
      <c r="D13611" t="s">
        <v>6190</v>
      </c>
      <c r="E13611" t="s">
        <v>1084</v>
      </c>
      <c r="F13611">
        <v>119</v>
      </c>
      <c r="G13611">
        <v>12608917</v>
      </c>
    </row>
    <row r="13612" spans="1:7">
      <c r="A13612" t="s">
        <v>131</v>
      </c>
      <c r="B13612">
        <v>20251217</v>
      </c>
      <c r="C13612">
        <v>490114</v>
      </c>
      <c r="D13612" t="s">
        <v>6190</v>
      </c>
      <c r="E13612" t="s">
        <v>1035</v>
      </c>
      <c r="F13612">
        <v>1235</v>
      </c>
      <c r="G13612">
        <v>11050278</v>
      </c>
    </row>
    <row r="13613" spans="1:7">
      <c r="A13613" t="s">
        <v>131</v>
      </c>
      <c r="B13613">
        <v>20251217</v>
      </c>
      <c r="C13613">
        <v>490114</v>
      </c>
      <c r="D13613" t="s">
        <v>6190</v>
      </c>
      <c r="E13613" t="s">
        <v>1066</v>
      </c>
      <c r="F13613">
        <v>203</v>
      </c>
      <c r="G13613">
        <v>10659295</v>
      </c>
    </row>
    <row r="13614" spans="1:7">
      <c r="A13614" t="s">
        <v>131</v>
      </c>
      <c r="B13614">
        <v>20251217</v>
      </c>
      <c r="C13614">
        <v>490114</v>
      </c>
      <c r="D13614" t="s">
        <v>6190</v>
      </c>
      <c r="E13614" t="s">
        <v>1064</v>
      </c>
      <c r="F13614">
        <v>0</v>
      </c>
      <c r="G13614">
        <v>-771339</v>
      </c>
    </row>
    <row r="13615" spans="1:7">
      <c r="A13615" t="s">
        <v>131</v>
      </c>
      <c r="B13615">
        <v>20251217</v>
      </c>
      <c r="C13615">
        <v>490114</v>
      </c>
      <c r="D13615" t="s">
        <v>6190</v>
      </c>
      <c r="E13615" t="s">
        <v>1092</v>
      </c>
      <c r="F13615">
        <v>0</v>
      </c>
      <c r="G13615">
        <v>-17321994</v>
      </c>
    </row>
    <row r="13616" spans="1:7">
      <c r="A13616" t="s">
        <v>131</v>
      </c>
      <c r="B13616">
        <v>20251217</v>
      </c>
      <c r="C13616">
        <v>490114</v>
      </c>
      <c r="D13616" t="s">
        <v>6190</v>
      </c>
      <c r="E13616" t="s">
        <v>9048</v>
      </c>
      <c r="F13616">
        <v>84</v>
      </c>
      <c r="G13616">
        <v>2196052</v>
      </c>
    </row>
    <row r="13617" spans="1:7">
      <c r="A13617" t="s">
        <v>131</v>
      </c>
      <c r="B13617">
        <v>20251217</v>
      </c>
      <c r="C13617">
        <v>490114</v>
      </c>
      <c r="D13617" t="s">
        <v>6190</v>
      </c>
      <c r="E13617" t="s">
        <v>8342</v>
      </c>
      <c r="F13617">
        <v>203</v>
      </c>
      <c r="G13617">
        <v>49672246</v>
      </c>
    </row>
    <row r="13618" spans="1:7">
      <c r="A13618" t="s">
        <v>131</v>
      </c>
      <c r="B13618">
        <v>20251217</v>
      </c>
      <c r="C13618">
        <v>490114</v>
      </c>
      <c r="D13618" t="s">
        <v>6190</v>
      </c>
      <c r="E13618" t="s">
        <v>1124</v>
      </c>
      <c r="F13618">
        <v>28</v>
      </c>
      <c r="G13618">
        <v>-145142</v>
      </c>
    </row>
    <row r="13619" spans="1:7">
      <c r="A13619" t="s">
        <v>131</v>
      </c>
      <c r="B13619">
        <v>20251217</v>
      </c>
      <c r="C13619">
        <v>490114</v>
      </c>
      <c r="D13619" t="s">
        <v>6190</v>
      </c>
      <c r="E13619" t="s">
        <v>1186</v>
      </c>
      <c r="F13619">
        <v>329</v>
      </c>
      <c r="G13619">
        <v>24380994</v>
      </c>
    </row>
    <row r="13620" spans="1:7">
      <c r="A13620" t="s">
        <v>131</v>
      </c>
      <c r="B13620">
        <v>20251217</v>
      </c>
      <c r="C13620">
        <v>490114</v>
      </c>
      <c r="D13620" t="s">
        <v>6190</v>
      </c>
      <c r="E13620" t="s">
        <v>1582</v>
      </c>
      <c r="F13620">
        <v>329</v>
      </c>
      <c r="G13620">
        <v>-386883</v>
      </c>
    </row>
    <row r="13621" spans="1:7">
      <c r="A13621" t="s">
        <v>131</v>
      </c>
      <c r="B13621">
        <v>20251217</v>
      </c>
      <c r="C13621">
        <v>490114</v>
      </c>
      <c r="D13621" t="s">
        <v>6190</v>
      </c>
      <c r="E13621" t="s">
        <v>8333</v>
      </c>
      <c r="F13621">
        <v>0</v>
      </c>
      <c r="G13621">
        <v>-2446</v>
      </c>
    </row>
    <row r="13622" spans="1:7">
      <c r="A13622" t="s">
        <v>131</v>
      </c>
      <c r="B13622">
        <v>20251217</v>
      </c>
      <c r="C13622">
        <v>490114</v>
      </c>
      <c r="D13622" t="s">
        <v>6190</v>
      </c>
      <c r="E13622" t="s">
        <v>1583</v>
      </c>
      <c r="F13622">
        <v>7</v>
      </c>
      <c r="G13622">
        <v>-253385</v>
      </c>
    </row>
    <row r="13623" spans="1:7">
      <c r="A13623" t="s">
        <v>131</v>
      </c>
      <c r="B13623">
        <v>20251217</v>
      </c>
      <c r="C13623">
        <v>490114</v>
      </c>
      <c r="D13623" t="s">
        <v>6190</v>
      </c>
      <c r="E13623" t="s">
        <v>1207</v>
      </c>
      <c r="F13623">
        <v>0</v>
      </c>
      <c r="G13623">
        <v>-11339</v>
      </c>
    </row>
    <row r="13624" spans="1:7">
      <c r="A13624" t="s">
        <v>131</v>
      </c>
      <c r="B13624">
        <v>20251217</v>
      </c>
      <c r="C13624">
        <v>490114</v>
      </c>
      <c r="D13624" t="s">
        <v>6190</v>
      </c>
      <c r="E13624" t="s">
        <v>8358</v>
      </c>
      <c r="F13624">
        <v>0</v>
      </c>
      <c r="G13624">
        <v>-17693191</v>
      </c>
    </row>
    <row r="13625" spans="1:7">
      <c r="A13625" t="s">
        <v>131</v>
      </c>
      <c r="B13625">
        <v>20251218</v>
      </c>
      <c r="C13625">
        <v>490114</v>
      </c>
      <c r="D13625" t="s">
        <v>6190</v>
      </c>
      <c r="E13625" t="s">
        <v>1184</v>
      </c>
      <c r="F13625">
        <v>0</v>
      </c>
      <c r="G13625">
        <v>-339153</v>
      </c>
    </row>
    <row r="13626" spans="1:7">
      <c r="A13626" t="s">
        <v>131</v>
      </c>
      <c r="B13626">
        <v>20251218</v>
      </c>
      <c r="C13626">
        <v>490114</v>
      </c>
      <c r="D13626" t="s">
        <v>6190</v>
      </c>
      <c r="E13626" t="s">
        <v>1581</v>
      </c>
      <c r="F13626">
        <v>150</v>
      </c>
      <c r="G13626">
        <v>-22056219</v>
      </c>
    </row>
    <row r="13627" spans="1:7">
      <c r="A13627" t="s">
        <v>131</v>
      </c>
      <c r="B13627">
        <v>20251218</v>
      </c>
      <c r="C13627">
        <v>490114</v>
      </c>
      <c r="D13627" t="s">
        <v>6190</v>
      </c>
      <c r="E13627" t="s">
        <v>1085</v>
      </c>
      <c r="F13627">
        <v>0</v>
      </c>
      <c r="G13627">
        <v>-2341373</v>
      </c>
    </row>
    <row r="13628" spans="1:7">
      <c r="A13628" t="s">
        <v>131</v>
      </c>
      <c r="B13628">
        <v>20251218</v>
      </c>
      <c r="C13628">
        <v>490114</v>
      </c>
      <c r="D13628" t="s">
        <v>6190</v>
      </c>
      <c r="E13628" t="s">
        <v>1194</v>
      </c>
      <c r="F13628">
        <v>0</v>
      </c>
      <c r="G13628">
        <v>-57965559</v>
      </c>
    </row>
    <row r="13629" spans="1:7">
      <c r="A13629" t="s">
        <v>131</v>
      </c>
      <c r="B13629">
        <v>20251218</v>
      </c>
      <c r="C13629">
        <v>490114</v>
      </c>
      <c r="D13629" t="s">
        <v>6190</v>
      </c>
      <c r="E13629" t="s">
        <v>1181</v>
      </c>
      <c r="F13629">
        <v>102</v>
      </c>
      <c r="G13629">
        <v>8925709</v>
      </c>
    </row>
    <row r="13630" spans="1:7">
      <c r="A13630" t="s">
        <v>131</v>
      </c>
      <c r="B13630">
        <v>20251218</v>
      </c>
      <c r="C13630">
        <v>490114</v>
      </c>
      <c r="D13630" t="s">
        <v>6190</v>
      </c>
      <c r="E13630" t="s">
        <v>1084</v>
      </c>
      <c r="F13630">
        <v>116</v>
      </c>
      <c r="G13630">
        <v>12609033</v>
      </c>
    </row>
    <row r="13631" spans="1:7">
      <c r="A13631" t="s">
        <v>131</v>
      </c>
      <c r="B13631">
        <v>20251218</v>
      </c>
      <c r="C13631">
        <v>490114</v>
      </c>
      <c r="D13631" t="s">
        <v>6190</v>
      </c>
      <c r="E13631" t="s">
        <v>1035</v>
      </c>
      <c r="F13631">
        <v>1208</v>
      </c>
      <c r="G13631">
        <v>11051486</v>
      </c>
    </row>
    <row r="13632" spans="1:7">
      <c r="A13632" t="s">
        <v>131</v>
      </c>
      <c r="B13632">
        <v>20251218</v>
      </c>
      <c r="C13632">
        <v>490114</v>
      </c>
      <c r="D13632" t="s">
        <v>6190</v>
      </c>
      <c r="E13632" t="s">
        <v>1066</v>
      </c>
      <c r="F13632">
        <v>197</v>
      </c>
      <c r="G13632">
        <v>10659492</v>
      </c>
    </row>
    <row r="13633" spans="1:7">
      <c r="A13633" t="s">
        <v>131</v>
      </c>
      <c r="B13633">
        <v>20251218</v>
      </c>
      <c r="C13633">
        <v>490114</v>
      </c>
      <c r="D13633" t="s">
        <v>6190</v>
      </c>
      <c r="E13633" t="s">
        <v>1064</v>
      </c>
      <c r="F13633">
        <v>0</v>
      </c>
      <c r="G13633">
        <v>-771339</v>
      </c>
    </row>
    <row r="13634" spans="1:7">
      <c r="A13634" t="s">
        <v>131</v>
      </c>
      <c r="B13634">
        <v>20251218</v>
      </c>
      <c r="C13634">
        <v>490114</v>
      </c>
      <c r="D13634" t="s">
        <v>6190</v>
      </c>
      <c r="E13634" t="s">
        <v>1092</v>
      </c>
      <c r="F13634">
        <v>0</v>
      </c>
      <c r="G13634">
        <v>-17321994</v>
      </c>
    </row>
    <row r="13635" spans="1:7">
      <c r="A13635" t="s">
        <v>131</v>
      </c>
      <c r="B13635">
        <v>20251218</v>
      </c>
      <c r="C13635">
        <v>490114</v>
      </c>
      <c r="D13635" t="s">
        <v>6190</v>
      </c>
      <c r="E13635" t="s">
        <v>9048</v>
      </c>
      <c r="F13635">
        <v>81</v>
      </c>
      <c r="G13635">
        <v>2196133</v>
      </c>
    </row>
    <row r="13636" spans="1:7">
      <c r="A13636" t="s">
        <v>131</v>
      </c>
      <c r="B13636">
        <v>20251218</v>
      </c>
      <c r="C13636">
        <v>490114</v>
      </c>
      <c r="D13636" t="s">
        <v>6190</v>
      </c>
      <c r="E13636" t="s">
        <v>8342</v>
      </c>
      <c r="F13636">
        <v>197</v>
      </c>
      <c r="G13636">
        <v>49672443</v>
      </c>
    </row>
    <row r="13637" spans="1:7">
      <c r="A13637" t="s">
        <v>131</v>
      </c>
      <c r="B13637">
        <v>20251218</v>
      </c>
      <c r="C13637">
        <v>490114</v>
      </c>
      <c r="D13637" t="s">
        <v>6190</v>
      </c>
      <c r="E13637" t="s">
        <v>1124</v>
      </c>
      <c r="F13637">
        <v>27</v>
      </c>
      <c r="G13637">
        <v>-145115</v>
      </c>
    </row>
    <row r="13638" spans="1:7">
      <c r="A13638" t="s">
        <v>131</v>
      </c>
      <c r="B13638">
        <v>20251218</v>
      </c>
      <c r="C13638">
        <v>490114</v>
      </c>
      <c r="D13638" t="s">
        <v>6190</v>
      </c>
      <c r="E13638" t="s">
        <v>1186</v>
      </c>
      <c r="F13638">
        <v>320</v>
      </c>
      <c r="G13638">
        <v>24381314</v>
      </c>
    </row>
    <row r="13639" spans="1:7">
      <c r="A13639" t="s">
        <v>131</v>
      </c>
      <c r="B13639">
        <v>20251218</v>
      </c>
      <c r="C13639">
        <v>490114</v>
      </c>
      <c r="D13639" t="s">
        <v>6190</v>
      </c>
      <c r="E13639" t="s">
        <v>1582</v>
      </c>
      <c r="F13639">
        <v>320</v>
      </c>
      <c r="G13639">
        <v>-386563</v>
      </c>
    </row>
    <row r="13640" spans="1:7">
      <c r="A13640" t="s">
        <v>131</v>
      </c>
      <c r="B13640">
        <v>20251218</v>
      </c>
      <c r="C13640">
        <v>490114</v>
      </c>
      <c r="D13640" t="s">
        <v>6190</v>
      </c>
      <c r="E13640" t="s">
        <v>8333</v>
      </c>
      <c r="F13640">
        <v>0</v>
      </c>
      <c r="G13640">
        <v>-2446</v>
      </c>
    </row>
    <row r="13641" spans="1:7">
      <c r="A13641" t="s">
        <v>131</v>
      </c>
      <c r="B13641">
        <v>20251218</v>
      </c>
      <c r="C13641">
        <v>490114</v>
      </c>
      <c r="D13641" t="s">
        <v>6190</v>
      </c>
      <c r="E13641" t="s">
        <v>1583</v>
      </c>
      <c r="F13641">
        <v>6</v>
      </c>
      <c r="G13641">
        <v>-253379</v>
      </c>
    </row>
    <row r="13642" spans="1:7">
      <c r="A13642" t="s">
        <v>131</v>
      </c>
      <c r="B13642">
        <v>20251218</v>
      </c>
      <c r="C13642">
        <v>490114</v>
      </c>
      <c r="D13642" t="s">
        <v>6190</v>
      </c>
      <c r="E13642" t="s">
        <v>1207</v>
      </c>
      <c r="F13642">
        <v>0</v>
      </c>
      <c r="G13642">
        <v>-11339</v>
      </c>
    </row>
    <row r="13643" spans="1:7">
      <c r="A13643" t="s">
        <v>131</v>
      </c>
      <c r="B13643">
        <v>20251218</v>
      </c>
      <c r="C13643">
        <v>490114</v>
      </c>
      <c r="D13643" t="s">
        <v>6190</v>
      </c>
      <c r="E13643" t="s">
        <v>8358</v>
      </c>
      <c r="F13643">
        <v>0</v>
      </c>
      <c r="G13643">
        <v>-17693191</v>
      </c>
    </row>
    <row r="13644" spans="1:7">
      <c r="A13644" t="s">
        <v>131</v>
      </c>
      <c r="B13644">
        <v>20251219</v>
      </c>
      <c r="C13644">
        <v>490114</v>
      </c>
      <c r="D13644" t="s">
        <v>6190</v>
      </c>
      <c r="E13644" t="s">
        <v>1184</v>
      </c>
      <c r="F13644">
        <v>0</v>
      </c>
      <c r="G13644">
        <v>-339153</v>
      </c>
    </row>
    <row r="13645" spans="1:7">
      <c r="A13645" t="s">
        <v>131</v>
      </c>
      <c r="B13645">
        <v>20251219</v>
      </c>
      <c r="C13645">
        <v>490114</v>
      </c>
      <c r="D13645" t="s">
        <v>6190</v>
      </c>
      <c r="E13645" t="s">
        <v>1581</v>
      </c>
      <c r="F13645">
        <v>158</v>
      </c>
      <c r="G13645">
        <v>-22056061</v>
      </c>
    </row>
    <row r="13646" spans="1:7">
      <c r="A13646" t="s">
        <v>131</v>
      </c>
      <c r="B13646">
        <v>20251219</v>
      </c>
      <c r="C13646">
        <v>490114</v>
      </c>
      <c r="D13646" t="s">
        <v>6190</v>
      </c>
      <c r="E13646" t="s">
        <v>1085</v>
      </c>
      <c r="F13646">
        <v>0</v>
      </c>
      <c r="G13646">
        <v>-2341373</v>
      </c>
    </row>
    <row r="13647" spans="1:7">
      <c r="A13647" t="s">
        <v>131</v>
      </c>
      <c r="B13647">
        <v>20251219</v>
      </c>
      <c r="C13647">
        <v>490114</v>
      </c>
      <c r="D13647" t="s">
        <v>6190</v>
      </c>
      <c r="E13647" t="s">
        <v>1194</v>
      </c>
      <c r="F13647">
        <v>0</v>
      </c>
      <c r="G13647">
        <v>-57965559</v>
      </c>
    </row>
    <row r="13648" spans="1:7">
      <c r="A13648" t="s">
        <v>131</v>
      </c>
      <c r="B13648">
        <v>20251219</v>
      </c>
      <c r="C13648">
        <v>490114</v>
      </c>
      <c r="D13648" t="s">
        <v>6190</v>
      </c>
      <c r="E13648" t="s">
        <v>1181</v>
      </c>
      <c r="F13648">
        <v>108</v>
      </c>
      <c r="G13648">
        <v>8925817</v>
      </c>
    </row>
    <row r="13649" spans="1:7">
      <c r="A13649" t="s">
        <v>131</v>
      </c>
      <c r="B13649">
        <v>20251219</v>
      </c>
      <c r="C13649">
        <v>490114</v>
      </c>
      <c r="D13649" t="s">
        <v>6190</v>
      </c>
      <c r="E13649" t="s">
        <v>1084</v>
      </c>
      <c r="F13649">
        <v>122</v>
      </c>
      <c r="G13649">
        <v>12609155</v>
      </c>
    </row>
    <row r="13650" spans="1:7">
      <c r="A13650" t="s">
        <v>131</v>
      </c>
      <c r="B13650">
        <v>20251219</v>
      </c>
      <c r="C13650">
        <v>490114</v>
      </c>
      <c r="D13650" t="s">
        <v>6190</v>
      </c>
      <c r="E13650" t="s">
        <v>1035</v>
      </c>
      <c r="F13650">
        <v>1274</v>
      </c>
      <c r="G13650">
        <v>11052760</v>
      </c>
    </row>
    <row r="13651" spans="1:7">
      <c r="A13651" t="s">
        <v>131</v>
      </c>
      <c r="B13651">
        <v>20251219</v>
      </c>
      <c r="C13651">
        <v>490114</v>
      </c>
      <c r="D13651" t="s">
        <v>6190</v>
      </c>
      <c r="E13651" t="s">
        <v>1066</v>
      </c>
      <c r="F13651">
        <v>209</v>
      </c>
      <c r="G13651">
        <v>10659701</v>
      </c>
    </row>
    <row r="13652" spans="1:7">
      <c r="A13652" t="s">
        <v>131</v>
      </c>
      <c r="B13652">
        <v>20251219</v>
      </c>
      <c r="C13652">
        <v>490114</v>
      </c>
      <c r="D13652" t="s">
        <v>6190</v>
      </c>
      <c r="E13652" t="s">
        <v>1064</v>
      </c>
      <c r="F13652">
        <v>0</v>
      </c>
      <c r="G13652">
        <v>-771339</v>
      </c>
    </row>
    <row r="13653" spans="1:7">
      <c r="A13653" t="s">
        <v>131</v>
      </c>
      <c r="B13653">
        <v>20251219</v>
      </c>
      <c r="C13653">
        <v>490114</v>
      </c>
      <c r="D13653" t="s">
        <v>6190</v>
      </c>
      <c r="E13653" t="s">
        <v>1092</v>
      </c>
      <c r="F13653">
        <v>0</v>
      </c>
      <c r="G13653">
        <v>-17321994</v>
      </c>
    </row>
    <row r="13654" spans="1:7">
      <c r="A13654" t="s">
        <v>131</v>
      </c>
      <c r="B13654">
        <v>20251219</v>
      </c>
      <c r="C13654">
        <v>490114</v>
      </c>
      <c r="D13654" t="s">
        <v>6190</v>
      </c>
      <c r="E13654" t="s">
        <v>9048</v>
      </c>
      <c r="F13654">
        <v>86</v>
      </c>
      <c r="G13654">
        <v>2196219</v>
      </c>
    </row>
    <row r="13655" spans="1:7">
      <c r="A13655" t="s">
        <v>131</v>
      </c>
      <c r="B13655">
        <v>20251219</v>
      </c>
      <c r="C13655">
        <v>490114</v>
      </c>
      <c r="D13655" t="s">
        <v>6190</v>
      </c>
      <c r="E13655" t="s">
        <v>8342</v>
      </c>
      <c r="F13655">
        <v>209</v>
      </c>
      <c r="G13655">
        <v>49672652</v>
      </c>
    </row>
    <row r="13656" spans="1:7">
      <c r="A13656" t="s">
        <v>131</v>
      </c>
      <c r="B13656">
        <v>20251219</v>
      </c>
      <c r="C13656">
        <v>490114</v>
      </c>
      <c r="D13656" t="s">
        <v>6190</v>
      </c>
      <c r="E13656" t="s">
        <v>1124</v>
      </c>
      <c r="F13656">
        <v>28</v>
      </c>
      <c r="G13656">
        <v>-145087</v>
      </c>
    </row>
    <row r="13657" spans="1:7">
      <c r="A13657" t="s">
        <v>131</v>
      </c>
      <c r="B13657">
        <v>20251219</v>
      </c>
      <c r="C13657">
        <v>490114</v>
      </c>
      <c r="D13657" t="s">
        <v>6190</v>
      </c>
      <c r="E13657" t="s">
        <v>1186</v>
      </c>
      <c r="F13657">
        <v>338</v>
      </c>
      <c r="G13657">
        <v>24381652</v>
      </c>
    </row>
    <row r="13658" spans="1:7">
      <c r="A13658" t="s">
        <v>131</v>
      </c>
      <c r="B13658">
        <v>20251219</v>
      </c>
      <c r="C13658">
        <v>490114</v>
      </c>
      <c r="D13658" t="s">
        <v>6190</v>
      </c>
      <c r="E13658" t="s">
        <v>1582</v>
      </c>
      <c r="F13658">
        <v>338</v>
      </c>
      <c r="G13658">
        <v>-386225</v>
      </c>
    </row>
    <row r="13659" spans="1:7">
      <c r="A13659" t="s">
        <v>131</v>
      </c>
      <c r="B13659">
        <v>20251219</v>
      </c>
      <c r="C13659">
        <v>490114</v>
      </c>
      <c r="D13659" t="s">
        <v>6190</v>
      </c>
      <c r="E13659" t="s">
        <v>8333</v>
      </c>
      <c r="F13659">
        <v>0</v>
      </c>
      <c r="G13659">
        <v>-2446</v>
      </c>
    </row>
    <row r="13660" spans="1:7">
      <c r="A13660" t="s">
        <v>131</v>
      </c>
      <c r="B13660">
        <v>20251219</v>
      </c>
      <c r="C13660">
        <v>490114</v>
      </c>
      <c r="D13660" t="s">
        <v>6190</v>
      </c>
      <c r="E13660" t="s">
        <v>1583</v>
      </c>
      <c r="F13660">
        <v>7</v>
      </c>
      <c r="G13660">
        <v>-253372</v>
      </c>
    </row>
    <row r="13661" spans="1:7">
      <c r="A13661" t="s">
        <v>131</v>
      </c>
      <c r="B13661">
        <v>20251219</v>
      </c>
      <c r="C13661">
        <v>490114</v>
      </c>
      <c r="D13661" t="s">
        <v>6190</v>
      </c>
      <c r="E13661" t="s">
        <v>1207</v>
      </c>
      <c r="F13661">
        <v>0</v>
      </c>
      <c r="G13661">
        <v>-11339</v>
      </c>
    </row>
    <row r="13662" spans="1:7">
      <c r="A13662" t="s">
        <v>131</v>
      </c>
      <c r="B13662">
        <v>20251219</v>
      </c>
      <c r="C13662">
        <v>490114</v>
      </c>
      <c r="D13662" t="s">
        <v>6190</v>
      </c>
      <c r="E13662" t="s">
        <v>8358</v>
      </c>
      <c r="F13662">
        <v>0</v>
      </c>
      <c r="G13662">
        <v>-17693191</v>
      </c>
    </row>
    <row r="13663" spans="1:7">
      <c r="A13663" t="s">
        <v>131</v>
      </c>
      <c r="B13663">
        <v>20251220</v>
      </c>
      <c r="C13663">
        <v>490114</v>
      </c>
      <c r="D13663" t="s">
        <v>6190</v>
      </c>
      <c r="E13663" t="s">
        <v>1184</v>
      </c>
      <c r="F13663">
        <v>0</v>
      </c>
      <c r="G13663">
        <v>-339153</v>
      </c>
    </row>
    <row r="13664" spans="1:7">
      <c r="A13664" t="s">
        <v>131</v>
      </c>
      <c r="B13664">
        <v>20251220</v>
      </c>
      <c r="C13664">
        <v>490114</v>
      </c>
      <c r="D13664" t="s">
        <v>6190</v>
      </c>
      <c r="E13664" t="s">
        <v>1581</v>
      </c>
      <c r="F13664">
        <v>158</v>
      </c>
      <c r="G13664">
        <v>-22055903</v>
      </c>
    </row>
    <row r="13665" spans="1:7">
      <c r="A13665" t="s">
        <v>131</v>
      </c>
      <c r="B13665">
        <v>20251220</v>
      </c>
      <c r="C13665">
        <v>490114</v>
      </c>
      <c r="D13665" t="s">
        <v>6190</v>
      </c>
      <c r="E13665" t="s">
        <v>1085</v>
      </c>
      <c r="F13665">
        <v>0</v>
      </c>
      <c r="G13665">
        <v>-2341373</v>
      </c>
    </row>
    <row r="13666" spans="1:7">
      <c r="A13666" t="s">
        <v>131</v>
      </c>
      <c r="B13666">
        <v>20251220</v>
      </c>
      <c r="C13666">
        <v>490114</v>
      </c>
      <c r="D13666" t="s">
        <v>6190</v>
      </c>
      <c r="E13666" t="s">
        <v>1194</v>
      </c>
      <c r="F13666">
        <v>0</v>
      </c>
      <c r="G13666">
        <v>-57965559</v>
      </c>
    </row>
    <row r="13667" spans="1:7">
      <c r="A13667" t="s">
        <v>131</v>
      </c>
      <c r="B13667">
        <v>20251220</v>
      </c>
      <c r="C13667">
        <v>490114</v>
      </c>
      <c r="D13667" t="s">
        <v>6190</v>
      </c>
      <c r="E13667" t="s">
        <v>1181</v>
      </c>
      <c r="F13667">
        <v>108</v>
      </c>
      <c r="G13667">
        <v>8925925</v>
      </c>
    </row>
    <row r="13668" spans="1:7">
      <c r="A13668" t="s">
        <v>131</v>
      </c>
      <c r="B13668">
        <v>20251220</v>
      </c>
      <c r="C13668">
        <v>490114</v>
      </c>
      <c r="D13668" t="s">
        <v>6190</v>
      </c>
      <c r="E13668" t="s">
        <v>1084</v>
      </c>
      <c r="F13668">
        <v>122</v>
      </c>
      <c r="G13668">
        <v>12609277</v>
      </c>
    </row>
    <row r="13669" spans="1:7">
      <c r="A13669" t="s">
        <v>131</v>
      </c>
      <c r="B13669">
        <v>20251220</v>
      </c>
      <c r="C13669">
        <v>490114</v>
      </c>
      <c r="D13669" t="s">
        <v>6190</v>
      </c>
      <c r="E13669" t="s">
        <v>1035</v>
      </c>
      <c r="F13669">
        <v>1274</v>
      </c>
      <c r="G13669">
        <v>11054034</v>
      </c>
    </row>
    <row r="13670" spans="1:7">
      <c r="A13670" t="s">
        <v>131</v>
      </c>
      <c r="B13670">
        <v>20251220</v>
      </c>
      <c r="C13670">
        <v>490114</v>
      </c>
      <c r="D13670" t="s">
        <v>6190</v>
      </c>
      <c r="E13670" t="s">
        <v>1066</v>
      </c>
      <c r="F13670">
        <v>209</v>
      </c>
      <c r="G13670">
        <v>10659910</v>
      </c>
    </row>
    <row r="13671" spans="1:7">
      <c r="A13671" t="s">
        <v>131</v>
      </c>
      <c r="B13671">
        <v>20251220</v>
      </c>
      <c r="C13671">
        <v>490114</v>
      </c>
      <c r="D13671" t="s">
        <v>6190</v>
      </c>
      <c r="E13671" t="s">
        <v>1064</v>
      </c>
      <c r="F13671">
        <v>0</v>
      </c>
      <c r="G13671">
        <v>-771339</v>
      </c>
    </row>
    <row r="13672" spans="1:7">
      <c r="A13672" t="s">
        <v>131</v>
      </c>
      <c r="B13672">
        <v>20251220</v>
      </c>
      <c r="C13672">
        <v>490114</v>
      </c>
      <c r="D13672" t="s">
        <v>6190</v>
      </c>
      <c r="E13672" t="s">
        <v>1092</v>
      </c>
      <c r="F13672">
        <v>0</v>
      </c>
      <c r="G13672">
        <v>-17321994</v>
      </c>
    </row>
    <row r="13673" spans="1:7">
      <c r="A13673" t="s">
        <v>131</v>
      </c>
      <c r="B13673">
        <v>20251220</v>
      </c>
      <c r="C13673">
        <v>490114</v>
      </c>
      <c r="D13673" t="s">
        <v>6190</v>
      </c>
      <c r="E13673" t="s">
        <v>9048</v>
      </c>
      <c r="F13673">
        <v>86</v>
      </c>
      <c r="G13673">
        <v>2196305</v>
      </c>
    </row>
    <row r="13674" spans="1:7">
      <c r="A13674" t="s">
        <v>131</v>
      </c>
      <c r="B13674">
        <v>20251220</v>
      </c>
      <c r="C13674">
        <v>490114</v>
      </c>
      <c r="D13674" t="s">
        <v>6190</v>
      </c>
      <c r="E13674" t="s">
        <v>8342</v>
      </c>
      <c r="F13674">
        <v>209</v>
      </c>
      <c r="G13674">
        <v>49672861</v>
      </c>
    </row>
    <row r="13675" spans="1:7">
      <c r="A13675" t="s">
        <v>131</v>
      </c>
      <c r="B13675">
        <v>20251220</v>
      </c>
      <c r="C13675">
        <v>490114</v>
      </c>
      <c r="D13675" t="s">
        <v>6190</v>
      </c>
      <c r="E13675" t="s">
        <v>1124</v>
      </c>
      <c r="F13675">
        <v>28</v>
      </c>
      <c r="G13675">
        <v>-145059</v>
      </c>
    </row>
    <row r="13676" spans="1:7">
      <c r="A13676" t="s">
        <v>131</v>
      </c>
      <c r="B13676">
        <v>20251220</v>
      </c>
      <c r="C13676">
        <v>490114</v>
      </c>
      <c r="D13676" t="s">
        <v>6190</v>
      </c>
      <c r="E13676" t="s">
        <v>1186</v>
      </c>
      <c r="F13676">
        <v>338</v>
      </c>
      <c r="G13676">
        <v>24381990</v>
      </c>
    </row>
    <row r="13677" spans="1:7">
      <c r="A13677" t="s">
        <v>131</v>
      </c>
      <c r="B13677">
        <v>20251220</v>
      </c>
      <c r="C13677">
        <v>490114</v>
      </c>
      <c r="D13677" t="s">
        <v>6190</v>
      </c>
      <c r="E13677" t="s">
        <v>1582</v>
      </c>
      <c r="F13677">
        <v>338</v>
      </c>
      <c r="G13677">
        <v>-385887</v>
      </c>
    </row>
    <row r="13678" spans="1:7">
      <c r="A13678" t="s">
        <v>131</v>
      </c>
      <c r="B13678">
        <v>20251220</v>
      </c>
      <c r="C13678">
        <v>490114</v>
      </c>
      <c r="D13678" t="s">
        <v>6190</v>
      </c>
      <c r="E13678" t="s">
        <v>8333</v>
      </c>
      <c r="F13678">
        <v>0</v>
      </c>
      <c r="G13678">
        <v>-2446</v>
      </c>
    </row>
    <row r="13679" spans="1:7">
      <c r="A13679" t="s">
        <v>131</v>
      </c>
      <c r="B13679">
        <v>20251220</v>
      </c>
      <c r="C13679">
        <v>490114</v>
      </c>
      <c r="D13679" t="s">
        <v>6190</v>
      </c>
      <c r="E13679" t="s">
        <v>1583</v>
      </c>
      <c r="F13679">
        <v>7</v>
      </c>
      <c r="G13679">
        <v>-253365</v>
      </c>
    </row>
    <row r="13680" spans="1:7">
      <c r="A13680" t="s">
        <v>131</v>
      </c>
      <c r="B13680">
        <v>20251220</v>
      </c>
      <c r="C13680">
        <v>490114</v>
      </c>
      <c r="D13680" t="s">
        <v>6190</v>
      </c>
      <c r="E13680" t="s">
        <v>1207</v>
      </c>
      <c r="F13680">
        <v>0</v>
      </c>
      <c r="G13680">
        <v>-11339</v>
      </c>
    </row>
    <row r="13681" spans="1:7">
      <c r="A13681" t="s">
        <v>131</v>
      </c>
      <c r="B13681">
        <v>20251220</v>
      </c>
      <c r="C13681">
        <v>490114</v>
      </c>
      <c r="D13681" t="s">
        <v>6190</v>
      </c>
      <c r="E13681" t="s">
        <v>8358</v>
      </c>
      <c r="F13681">
        <v>0</v>
      </c>
      <c r="G13681">
        <v>-17693191</v>
      </c>
    </row>
    <row r="13682" spans="1:7">
      <c r="A13682" t="s">
        <v>131</v>
      </c>
      <c r="B13682">
        <v>20251221</v>
      </c>
      <c r="C13682">
        <v>490114</v>
      </c>
      <c r="D13682" t="s">
        <v>6190</v>
      </c>
      <c r="E13682" t="s">
        <v>1184</v>
      </c>
      <c r="F13682">
        <v>0</v>
      </c>
      <c r="G13682">
        <v>-339153</v>
      </c>
    </row>
    <row r="13683" spans="1:7">
      <c r="A13683" t="s">
        <v>131</v>
      </c>
      <c r="B13683">
        <v>20251221</v>
      </c>
      <c r="C13683">
        <v>490114</v>
      </c>
      <c r="D13683" t="s">
        <v>6190</v>
      </c>
      <c r="E13683" t="s">
        <v>1581</v>
      </c>
      <c r="F13683">
        <v>158</v>
      </c>
      <c r="G13683">
        <v>-22055745</v>
      </c>
    </row>
    <row r="13684" spans="1:7">
      <c r="A13684" t="s">
        <v>131</v>
      </c>
      <c r="B13684">
        <v>20251221</v>
      </c>
      <c r="C13684">
        <v>490114</v>
      </c>
      <c r="D13684" t="s">
        <v>6190</v>
      </c>
      <c r="E13684" t="s">
        <v>1085</v>
      </c>
      <c r="F13684">
        <v>0</v>
      </c>
      <c r="G13684">
        <v>-2341373</v>
      </c>
    </row>
    <row r="13685" spans="1:7">
      <c r="A13685" t="s">
        <v>131</v>
      </c>
      <c r="B13685">
        <v>20251221</v>
      </c>
      <c r="C13685">
        <v>490114</v>
      </c>
      <c r="D13685" t="s">
        <v>6190</v>
      </c>
      <c r="E13685" t="s">
        <v>1194</v>
      </c>
      <c r="F13685">
        <v>0</v>
      </c>
      <c r="G13685">
        <v>-57965559</v>
      </c>
    </row>
    <row r="13686" spans="1:7">
      <c r="A13686" t="s">
        <v>131</v>
      </c>
      <c r="B13686">
        <v>20251221</v>
      </c>
      <c r="C13686">
        <v>490114</v>
      </c>
      <c r="D13686" t="s">
        <v>6190</v>
      </c>
      <c r="E13686" t="s">
        <v>1181</v>
      </c>
      <c r="F13686">
        <v>108</v>
      </c>
      <c r="G13686">
        <v>8926033</v>
      </c>
    </row>
    <row r="13687" spans="1:7">
      <c r="A13687" t="s">
        <v>131</v>
      </c>
      <c r="B13687">
        <v>20251221</v>
      </c>
      <c r="C13687">
        <v>490114</v>
      </c>
      <c r="D13687" t="s">
        <v>6190</v>
      </c>
      <c r="E13687" t="s">
        <v>1084</v>
      </c>
      <c r="F13687">
        <v>122</v>
      </c>
      <c r="G13687">
        <v>12609399</v>
      </c>
    </row>
    <row r="13688" spans="1:7">
      <c r="A13688" t="s">
        <v>131</v>
      </c>
      <c r="B13688">
        <v>20251221</v>
      </c>
      <c r="C13688">
        <v>490114</v>
      </c>
      <c r="D13688" t="s">
        <v>6190</v>
      </c>
      <c r="E13688" t="s">
        <v>1035</v>
      </c>
      <c r="F13688">
        <v>1274</v>
      </c>
      <c r="G13688">
        <v>11055308</v>
      </c>
    </row>
    <row r="13689" spans="1:7">
      <c r="A13689" t="s">
        <v>131</v>
      </c>
      <c r="B13689">
        <v>20251221</v>
      </c>
      <c r="C13689">
        <v>490114</v>
      </c>
      <c r="D13689" t="s">
        <v>6190</v>
      </c>
      <c r="E13689" t="s">
        <v>1066</v>
      </c>
      <c r="F13689">
        <v>209</v>
      </c>
      <c r="G13689">
        <v>10660119</v>
      </c>
    </row>
    <row r="13690" spans="1:7">
      <c r="A13690" t="s">
        <v>131</v>
      </c>
      <c r="B13690">
        <v>20251221</v>
      </c>
      <c r="C13690">
        <v>490114</v>
      </c>
      <c r="D13690" t="s">
        <v>6190</v>
      </c>
      <c r="E13690" t="s">
        <v>1064</v>
      </c>
      <c r="F13690">
        <v>0</v>
      </c>
      <c r="G13690">
        <v>-771339</v>
      </c>
    </row>
    <row r="13691" spans="1:7">
      <c r="A13691" t="s">
        <v>131</v>
      </c>
      <c r="B13691">
        <v>20251221</v>
      </c>
      <c r="C13691">
        <v>490114</v>
      </c>
      <c r="D13691" t="s">
        <v>6190</v>
      </c>
      <c r="E13691" t="s">
        <v>1092</v>
      </c>
      <c r="F13691">
        <v>0</v>
      </c>
      <c r="G13691">
        <v>-17321994</v>
      </c>
    </row>
    <row r="13692" spans="1:7">
      <c r="A13692" t="s">
        <v>131</v>
      </c>
      <c r="B13692">
        <v>20251221</v>
      </c>
      <c r="C13692">
        <v>490114</v>
      </c>
      <c r="D13692" t="s">
        <v>6190</v>
      </c>
      <c r="E13692" t="s">
        <v>9048</v>
      </c>
      <c r="F13692">
        <v>86</v>
      </c>
      <c r="G13692">
        <v>2196391</v>
      </c>
    </row>
    <row r="13693" spans="1:7">
      <c r="A13693" t="s">
        <v>131</v>
      </c>
      <c r="B13693">
        <v>20251221</v>
      </c>
      <c r="C13693">
        <v>490114</v>
      </c>
      <c r="D13693" t="s">
        <v>6190</v>
      </c>
      <c r="E13693" t="s">
        <v>8342</v>
      </c>
      <c r="F13693">
        <v>209</v>
      </c>
      <c r="G13693">
        <v>49673070</v>
      </c>
    </row>
    <row r="13694" spans="1:7">
      <c r="A13694" t="s">
        <v>131</v>
      </c>
      <c r="B13694">
        <v>20251221</v>
      </c>
      <c r="C13694">
        <v>490114</v>
      </c>
      <c r="D13694" t="s">
        <v>6190</v>
      </c>
      <c r="E13694" t="s">
        <v>1124</v>
      </c>
      <c r="F13694">
        <v>28</v>
      </c>
      <c r="G13694">
        <v>-145031</v>
      </c>
    </row>
    <row r="13695" spans="1:7">
      <c r="A13695" t="s">
        <v>131</v>
      </c>
      <c r="B13695">
        <v>20251221</v>
      </c>
      <c r="C13695">
        <v>490114</v>
      </c>
      <c r="D13695" t="s">
        <v>6190</v>
      </c>
      <c r="E13695" t="s">
        <v>1186</v>
      </c>
      <c r="F13695">
        <v>338</v>
      </c>
      <c r="G13695">
        <v>24382328</v>
      </c>
    </row>
    <row r="13696" spans="1:7">
      <c r="A13696" t="s">
        <v>131</v>
      </c>
      <c r="B13696">
        <v>20251221</v>
      </c>
      <c r="C13696">
        <v>490114</v>
      </c>
      <c r="D13696" t="s">
        <v>6190</v>
      </c>
      <c r="E13696" t="s">
        <v>1582</v>
      </c>
      <c r="F13696">
        <v>338</v>
      </c>
      <c r="G13696">
        <v>-385549</v>
      </c>
    </row>
    <row r="13697" spans="1:7">
      <c r="A13697" t="s">
        <v>131</v>
      </c>
      <c r="B13697">
        <v>20251221</v>
      </c>
      <c r="C13697">
        <v>490114</v>
      </c>
      <c r="D13697" t="s">
        <v>6190</v>
      </c>
      <c r="E13697" t="s">
        <v>8333</v>
      </c>
      <c r="F13697">
        <v>0</v>
      </c>
      <c r="G13697">
        <v>-2446</v>
      </c>
    </row>
    <row r="13698" spans="1:7">
      <c r="A13698" t="s">
        <v>131</v>
      </c>
      <c r="B13698">
        <v>20251221</v>
      </c>
      <c r="C13698">
        <v>490114</v>
      </c>
      <c r="D13698" t="s">
        <v>6190</v>
      </c>
      <c r="E13698" t="s">
        <v>1583</v>
      </c>
      <c r="F13698">
        <v>7</v>
      </c>
      <c r="G13698">
        <v>-253358</v>
      </c>
    </row>
    <row r="13699" spans="1:7">
      <c r="A13699" t="s">
        <v>131</v>
      </c>
      <c r="B13699">
        <v>20251221</v>
      </c>
      <c r="C13699">
        <v>490114</v>
      </c>
      <c r="D13699" t="s">
        <v>6190</v>
      </c>
      <c r="E13699" t="s">
        <v>1207</v>
      </c>
      <c r="F13699">
        <v>0</v>
      </c>
      <c r="G13699">
        <v>-11339</v>
      </c>
    </row>
    <row r="13700" spans="1:7">
      <c r="A13700" t="s">
        <v>131</v>
      </c>
      <c r="B13700">
        <v>20251221</v>
      </c>
      <c r="C13700">
        <v>490114</v>
      </c>
      <c r="D13700" t="s">
        <v>6190</v>
      </c>
      <c r="E13700" t="s">
        <v>8358</v>
      </c>
      <c r="F13700">
        <v>0</v>
      </c>
      <c r="G13700">
        <v>-17693191</v>
      </c>
    </row>
    <row r="13701" spans="1:7">
      <c r="A13701" t="s">
        <v>131</v>
      </c>
      <c r="B13701">
        <v>20251222</v>
      </c>
      <c r="C13701">
        <v>490114</v>
      </c>
      <c r="D13701" t="s">
        <v>6190</v>
      </c>
      <c r="E13701" t="s">
        <v>1184</v>
      </c>
      <c r="F13701">
        <v>0</v>
      </c>
      <c r="G13701">
        <v>-339153</v>
      </c>
    </row>
    <row r="13702" spans="1:7">
      <c r="A13702" t="s">
        <v>131</v>
      </c>
      <c r="B13702">
        <v>20251222</v>
      </c>
      <c r="C13702">
        <v>490114</v>
      </c>
      <c r="D13702" t="s">
        <v>6190</v>
      </c>
      <c r="E13702" t="s">
        <v>1581</v>
      </c>
      <c r="F13702">
        <v>172</v>
      </c>
      <c r="G13702">
        <v>-22055573</v>
      </c>
    </row>
    <row r="13703" spans="1:7">
      <c r="A13703" t="s">
        <v>131</v>
      </c>
      <c r="B13703">
        <v>20251222</v>
      </c>
      <c r="C13703">
        <v>490114</v>
      </c>
      <c r="D13703" t="s">
        <v>6190</v>
      </c>
      <c r="E13703" t="s">
        <v>1085</v>
      </c>
      <c r="F13703">
        <v>0</v>
      </c>
      <c r="G13703">
        <v>-2341373</v>
      </c>
    </row>
    <row r="13704" spans="1:7">
      <c r="A13704" t="s">
        <v>131</v>
      </c>
      <c r="B13704">
        <v>20251222</v>
      </c>
      <c r="C13704">
        <v>490114</v>
      </c>
      <c r="D13704" t="s">
        <v>6190</v>
      </c>
      <c r="E13704" t="s">
        <v>1194</v>
      </c>
      <c r="F13704">
        <v>0</v>
      </c>
      <c r="G13704">
        <v>-57965559</v>
      </c>
    </row>
    <row r="13705" spans="1:7">
      <c r="A13705" t="s">
        <v>131</v>
      </c>
      <c r="B13705">
        <v>20251222</v>
      </c>
      <c r="C13705">
        <v>490114</v>
      </c>
      <c r="D13705" t="s">
        <v>6190</v>
      </c>
      <c r="E13705" t="s">
        <v>1181</v>
      </c>
      <c r="F13705">
        <v>117</v>
      </c>
      <c r="G13705">
        <v>8926150</v>
      </c>
    </row>
    <row r="13706" spans="1:7">
      <c r="A13706" t="s">
        <v>131</v>
      </c>
      <c r="B13706">
        <v>20251222</v>
      </c>
      <c r="C13706">
        <v>490114</v>
      </c>
      <c r="D13706" t="s">
        <v>6190</v>
      </c>
      <c r="E13706" t="s">
        <v>1084</v>
      </c>
      <c r="F13706">
        <v>133</v>
      </c>
      <c r="G13706">
        <v>12609532</v>
      </c>
    </row>
    <row r="13707" spans="1:7">
      <c r="A13707" t="s">
        <v>131</v>
      </c>
      <c r="B13707">
        <v>20251222</v>
      </c>
      <c r="C13707">
        <v>490114</v>
      </c>
      <c r="D13707" t="s">
        <v>6190</v>
      </c>
      <c r="E13707" t="s">
        <v>1035</v>
      </c>
      <c r="F13707">
        <v>1384</v>
      </c>
      <c r="G13707">
        <v>11056692</v>
      </c>
    </row>
    <row r="13708" spans="1:7">
      <c r="A13708" t="s">
        <v>131</v>
      </c>
      <c r="B13708">
        <v>20251222</v>
      </c>
      <c r="C13708">
        <v>490114</v>
      </c>
      <c r="D13708" t="s">
        <v>6190</v>
      </c>
      <c r="E13708" t="s">
        <v>1066</v>
      </c>
      <c r="F13708">
        <v>226</v>
      </c>
      <c r="G13708">
        <v>10660345</v>
      </c>
    </row>
    <row r="13709" spans="1:7">
      <c r="A13709" t="s">
        <v>131</v>
      </c>
      <c r="B13709">
        <v>20251222</v>
      </c>
      <c r="C13709">
        <v>490114</v>
      </c>
      <c r="D13709" t="s">
        <v>6190</v>
      </c>
      <c r="E13709" t="s">
        <v>1064</v>
      </c>
      <c r="F13709">
        <v>0</v>
      </c>
      <c r="G13709">
        <v>-771339</v>
      </c>
    </row>
    <row r="13710" spans="1:7">
      <c r="A13710" t="s">
        <v>131</v>
      </c>
      <c r="B13710">
        <v>20251222</v>
      </c>
      <c r="C13710">
        <v>490114</v>
      </c>
      <c r="D13710" t="s">
        <v>6190</v>
      </c>
      <c r="E13710" t="s">
        <v>1092</v>
      </c>
      <c r="F13710">
        <v>0</v>
      </c>
      <c r="G13710">
        <v>-17321994</v>
      </c>
    </row>
    <row r="13711" spans="1:7">
      <c r="A13711" t="s">
        <v>131</v>
      </c>
      <c r="B13711">
        <v>20251222</v>
      </c>
      <c r="C13711">
        <v>490114</v>
      </c>
      <c r="D13711" t="s">
        <v>6190</v>
      </c>
      <c r="E13711" t="s">
        <v>9048</v>
      </c>
      <c r="F13711">
        <v>93</v>
      </c>
      <c r="G13711">
        <v>2196484</v>
      </c>
    </row>
    <row r="13712" spans="1:7">
      <c r="A13712" t="s">
        <v>131</v>
      </c>
      <c r="B13712">
        <v>20251222</v>
      </c>
      <c r="C13712">
        <v>490114</v>
      </c>
      <c r="D13712" t="s">
        <v>6190</v>
      </c>
      <c r="E13712" t="s">
        <v>8342</v>
      </c>
      <c r="F13712">
        <v>234</v>
      </c>
      <c r="G13712">
        <v>49673304</v>
      </c>
    </row>
    <row r="13713" spans="1:7">
      <c r="A13713" t="s">
        <v>131</v>
      </c>
      <c r="B13713">
        <v>20251222</v>
      </c>
      <c r="C13713">
        <v>490114</v>
      </c>
      <c r="D13713" t="s">
        <v>6190</v>
      </c>
      <c r="E13713" t="s">
        <v>1124</v>
      </c>
      <c r="F13713">
        <v>31</v>
      </c>
      <c r="G13713">
        <v>-145000</v>
      </c>
    </row>
    <row r="13714" spans="1:7">
      <c r="A13714" t="s">
        <v>131</v>
      </c>
      <c r="B13714">
        <v>20251222</v>
      </c>
      <c r="C13714">
        <v>490114</v>
      </c>
      <c r="D13714" t="s">
        <v>6190</v>
      </c>
      <c r="E13714" t="s">
        <v>1186</v>
      </c>
      <c r="F13714">
        <v>367</v>
      </c>
      <c r="G13714">
        <v>24382695</v>
      </c>
    </row>
    <row r="13715" spans="1:7">
      <c r="A13715" t="s">
        <v>131</v>
      </c>
      <c r="B13715">
        <v>20251222</v>
      </c>
      <c r="C13715">
        <v>490114</v>
      </c>
      <c r="D13715" t="s">
        <v>6190</v>
      </c>
      <c r="E13715" t="s">
        <v>1582</v>
      </c>
      <c r="F13715">
        <v>367</v>
      </c>
      <c r="G13715">
        <v>-385182</v>
      </c>
    </row>
    <row r="13716" spans="1:7">
      <c r="A13716" t="s">
        <v>131</v>
      </c>
      <c r="B13716">
        <v>20251222</v>
      </c>
      <c r="C13716">
        <v>490114</v>
      </c>
      <c r="D13716" t="s">
        <v>6190</v>
      </c>
      <c r="E13716" t="s">
        <v>8333</v>
      </c>
      <c r="F13716">
        <v>0</v>
      </c>
      <c r="G13716">
        <v>-2446</v>
      </c>
    </row>
    <row r="13717" spans="1:7">
      <c r="A13717" t="s">
        <v>131</v>
      </c>
      <c r="B13717">
        <v>20251222</v>
      </c>
      <c r="C13717">
        <v>490114</v>
      </c>
      <c r="D13717" t="s">
        <v>6190</v>
      </c>
      <c r="E13717" t="s">
        <v>1583</v>
      </c>
      <c r="F13717">
        <v>7</v>
      </c>
      <c r="G13717">
        <v>-253351</v>
      </c>
    </row>
    <row r="13718" spans="1:7">
      <c r="A13718" t="s">
        <v>131</v>
      </c>
      <c r="B13718">
        <v>20251222</v>
      </c>
      <c r="C13718">
        <v>490114</v>
      </c>
      <c r="D13718" t="s">
        <v>6190</v>
      </c>
      <c r="E13718" t="s">
        <v>1207</v>
      </c>
      <c r="F13718">
        <v>0</v>
      </c>
      <c r="G13718">
        <v>-11339</v>
      </c>
    </row>
    <row r="13719" spans="1:7">
      <c r="A13719" t="s">
        <v>131</v>
      </c>
      <c r="B13719">
        <v>20251222</v>
      </c>
      <c r="C13719">
        <v>490114</v>
      </c>
      <c r="D13719" t="s">
        <v>6190</v>
      </c>
      <c r="E13719" t="s">
        <v>8358</v>
      </c>
      <c r="F13719">
        <v>0</v>
      </c>
      <c r="G13719">
        <v>-17693191</v>
      </c>
    </row>
    <row r="13720" spans="1:7">
      <c r="A13720" t="s">
        <v>131</v>
      </c>
      <c r="B13720">
        <v>20251223</v>
      </c>
      <c r="C13720">
        <v>490114</v>
      </c>
      <c r="D13720" t="s">
        <v>6190</v>
      </c>
      <c r="E13720" t="s">
        <v>1184</v>
      </c>
      <c r="F13720">
        <v>0</v>
      </c>
      <c r="G13720">
        <v>-339153</v>
      </c>
    </row>
    <row r="13721" spans="1:7">
      <c r="A13721" t="s">
        <v>131</v>
      </c>
      <c r="B13721">
        <v>20251223</v>
      </c>
      <c r="C13721">
        <v>490114</v>
      </c>
      <c r="D13721" t="s">
        <v>6190</v>
      </c>
      <c r="E13721" t="s">
        <v>1581</v>
      </c>
      <c r="F13721">
        <v>173</v>
      </c>
      <c r="G13721">
        <v>-22055400</v>
      </c>
    </row>
    <row r="13722" spans="1:7">
      <c r="A13722" t="s">
        <v>131</v>
      </c>
      <c r="B13722">
        <v>20251223</v>
      </c>
      <c r="C13722">
        <v>490114</v>
      </c>
      <c r="D13722" t="s">
        <v>6190</v>
      </c>
      <c r="E13722" t="s">
        <v>1085</v>
      </c>
      <c r="F13722">
        <v>0</v>
      </c>
      <c r="G13722">
        <v>-2341373</v>
      </c>
    </row>
    <row r="13723" spans="1:7">
      <c r="A13723" t="s">
        <v>131</v>
      </c>
      <c r="B13723">
        <v>20251223</v>
      </c>
      <c r="C13723">
        <v>490114</v>
      </c>
      <c r="D13723" t="s">
        <v>6190</v>
      </c>
      <c r="E13723" t="s">
        <v>1194</v>
      </c>
      <c r="F13723">
        <v>0</v>
      </c>
      <c r="G13723">
        <v>-57965559</v>
      </c>
    </row>
    <row r="13724" spans="1:7">
      <c r="A13724" t="s">
        <v>131</v>
      </c>
      <c r="B13724">
        <v>20251223</v>
      </c>
      <c r="C13724">
        <v>490114</v>
      </c>
      <c r="D13724" t="s">
        <v>6190</v>
      </c>
      <c r="E13724" t="s">
        <v>1181</v>
      </c>
      <c r="F13724">
        <v>118</v>
      </c>
      <c r="G13724">
        <v>8926268</v>
      </c>
    </row>
    <row r="13725" spans="1:7">
      <c r="A13725" t="s">
        <v>131</v>
      </c>
      <c r="B13725">
        <v>20251223</v>
      </c>
      <c r="C13725">
        <v>490114</v>
      </c>
      <c r="D13725" t="s">
        <v>6190</v>
      </c>
      <c r="E13725" t="s">
        <v>1084</v>
      </c>
      <c r="F13725">
        <v>133</v>
      </c>
      <c r="G13725">
        <v>12609665</v>
      </c>
    </row>
    <row r="13726" spans="1:7">
      <c r="A13726" t="s">
        <v>131</v>
      </c>
      <c r="B13726">
        <v>20251223</v>
      </c>
      <c r="C13726">
        <v>490114</v>
      </c>
      <c r="D13726" t="s">
        <v>6190</v>
      </c>
      <c r="E13726" t="s">
        <v>1035</v>
      </c>
      <c r="F13726">
        <v>1390</v>
      </c>
      <c r="G13726">
        <v>11058082</v>
      </c>
    </row>
    <row r="13727" spans="1:7">
      <c r="A13727" t="s">
        <v>131</v>
      </c>
      <c r="B13727">
        <v>20251223</v>
      </c>
      <c r="C13727">
        <v>490114</v>
      </c>
      <c r="D13727" t="s">
        <v>6190</v>
      </c>
      <c r="E13727" t="s">
        <v>1066</v>
      </c>
      <c r="F13727">
        <v>228</v>
      </c>
      <c r="G13727">
        <v>10660573</v>
      </c>
    </row>
    <row r="13728" spans="1:7">
      <c r="A13728" t="s">
        <v>131</v>
      </c>
      <c r="B13728">
        <v>20251223</v>
      </c>
      <c r="C13728">
        <v>490114</v>
      </c>
      <c r="D13728" t="s">
        <v>6190</v>
      </c>
      <c r="E13728" t="s">
        <v>1064</v>
      </c>
      <c r="F13728">
        <v>0</v>
      </c>
      <c r="G13728">
        <v>-771339</v>
      </c>
    </row>
    <row r="13729" spans="1:7">
      <c r="A13729" t="s">
        <v>131</v>
      </c>
      <c r="B13729">
        <v>20251223</v>
      </c>
      <c r="C13729">
        <v>490114</v>
      </c>
      <c r="D13729" t="s">
        <v>6190</v>
      </c>
      <c r="E13729" t="s">
        <v>1092</v>
      </c>
      <c r="F13729">
        <v>0</v>
      </c>
      <c r="G13729">
        <v>-17321994</v>
      </c>
    </row>
    <row r="13730" spans="1:7">
      <c r="A13730" t="s">
        <v>131</v>
      </c>
      <c r="B13730">
        <v>20251223</v>
      </c>
      <c r="C13730">
        <v>490114</v>
      </c>
      <c r="D13730" t="s">
        <v>6190</v>
      </c>
      <c r="E13730" t="s">
        <v>9048</v>
      </c>
      <c r="F13730">
        <v>94</v>
      </c>
      <c r="G13730">
        <v>2196578</v>
      </c>
    </row>
    <row r="13731" spans="1:7">
      <c r="A13731" t="s">
        <v>131</v>
      </c>
      <c r="B13731">
        <v>20251223</v>
      </c>
      <c r="C13731">
        <v>490114</v>
      </c>
      <c r="D13731" t="s">
        <v>6190</v>
      </c>
      <c r="E13731" t="s">
        <v>8342</v>
      </c>
      <c r="F13731">
        <v>236</v>
      </c>
      <c r="G13731">
        <v>49673540</v>
      </c>
    </row>
    <row r="13732" spans="1:7">
      <c r="A13732" t="s">
        <v>131</v>
      </c>
      <c r="B13732">
        <v>20251223</v>
      </c>
      <c r="C13732">
        <v>490114</v>
      </c>
      <c r="D13732" t="s">
        <v>6190</v>
      </c>
      <c r="E13732" t="s">
        <v>1124</v>
      </c>
      <c r="F13732">
        <v>31</v>
      </c>
      <c r="G13732">
        <v>-144969</v>
      </c>
    </row>
    <row r="13733" spans="1:7">
      <c r="A13733" t="s">
        <v>131</v>
      </c>
      <c r="B13733">
        <v>20251223</v>
      </c>
      <c r="C13733">
        <v>490114</v>
      </c>
      <c r="D13733" t="s">
        <v>6190</v>
      </c>
      <c r="E13733" t="s">
        <v>1186</v>
      </c>
      <c r="F13733">
        <v>369</v>
      </c>
      <c r="G13733">
        <v>24383064</v>
      </c>
    </row>
    <row r="13734" spans="1:7">
      <c r="A13734" t="s">
        <v>131</v>
      </c>
      <c r="B13734">
        <v>20251223</v>
      </c>
      <c r="C13734">
        <v>490114</v>
      </c>
      <c r="D13734" t="s">
        <v>6190</v>
      </c>
      <c r="E13734" t="s">
        <v>1582</v>
      </c>
      <c r="F13734">
        <v>369</v>
      </c>
      <c r="G13734">
        <v>-384813</v>
      </c>
    </row>
    <row r="13735" spans="1:7">
      <c r="A13735" t="s">
        <v>131</v>
      </c>
      <c r="B13735">
        <v>20251223</v>
      </c>
      <c r="C13735">
        <v>490114</v>
      </c>
      <c r="D13735" t="s">
        <v>6190</v>
      </c>
      <c r="E13735" t="s">
        <v>8333</v>
      </c>
      <c r="F13735">
        <v>0</v>
      </c>
      <c r="G13735">
        <v>-2446</v>
      </c>
    </row>
    <row r="13736" spans="1:7">
      <c r="A13736" t="s">
        <v>131</v>
      </c>
      <c r="B13736">
        <v>20251223</v>
      </c>
      <c r="C13736">
        <v>490114</v>
      </c>
      <c r="D13736" t="s">
        <v>6190</v>
      </c>
      <c r="E13736" t="s">
        <v>1583</v>
      </c>
      <c r="F13736">
        <v>7</v>
      </c>
      <c r="G13736">
        <v>-253344</v>
      </c>
    </row>
    <row r="13737" spans="1:7">
      <c r="A13737" t="s">
        <v>131</v>
      </c>
      <c r="B13737">
        <v>20251223</v>
      </c>
      <c r="C13737">
        <v>490114</v>
      </c>
      <c r="D13737" t="s">
        <v>6190</v>
      </c>
      <c r="E13737" t="s">
        <v>1207</v>
      </c>
      <c r="F13737">
        <v>0</v>
      </c>
      <c r="G13737">
        <v>-11339</v>
      </c>
    </row>
    <row r="13738" spans="1:7">
      <c r="A13738" t="s">
        <v>131</v>
      </c>
      <c r="B13738">
        <v>20251223</v>
      </c>
      <c r="C13738">
        <v>490114</v>
      </c>
      <c r="D13738" t="s">
        <v>6190</v>
      </c>
      <c r="E13738" t="s">
        <v>8358</v>
      </c>
      <c r="F13738">
        <v>0</v>
      </c>
      <c r="G13738">
        <v>-17693191</v>
      </c>
    </row>
    <row r="13739" spans="1:7">
      <c r="A13739" t="s">
        <v>131</v>
      </c>
      <c r="B13739">
        <v>20251224</v>
      </c>
      <c r="C13739">
        <v>490114</v>
      </c>
      <c r="D13739" t="s">
        <v>6190</v>
      </c>
      <c r="E13739" t="s">
        <v>1184</v>
      </c>
      <c r="F13739">
        <v>0</v>
      </c>
      <c r="G13739">
        <v>-339153</v>
      </c>
    </row>
    <row r="13740" spans="1:7">
      <c r="A13740" t="s">
        <v>131</v>
      </c>
      <c r="B13740">
        <v>20251224</v>
      </c>
      <c r="C13740">
        <v>490114</v>
      </c>
      <c r="D13740" t="s">
        <v>6190</v>
      </c>
      <c r="E13740" t="s">
        <v>1581</v>
      </c>
      <c r="F13740">
        <v>173</v>
      </c>
      <c r="G13740">
        <v>-22055227</v>
      </c>
    </row>
    <row r="13741" spans="1:7">
      <c r="A13741" t="s">
        <v>131</v>
      </c>
      <c r="B13741">
        <v>20251224</v>
      </c>
      <c r="C13741">
        <v>490114</v>
      </c>
      <c r="D13741" t="s">
        <v>6190</v>
      </c>
      <c r="E13741" t="s">
        <v>1085</v>
      </c>
      <c r="F13741">
        <v>0</v>
      </c>
      <c r="G13741">
        <v>-2341373</v>
      </c>
    </row>
    <row r="13742" spans="1:7">
      <c r="A13742" t="s">
        <v>131</v>
      </c>
      <c r="B13742">
        <v>20251224</v>
      </c>
      <c r="C13742">
        <v>490114</v>
      </c>
      <c r="D13742" t="s">
        <v>6190</v>
      </c>
      <c r="E13742" t="s">
        <v>1194</v>
      </c>
      <c r="F13742">
        <v>0</v>
      </c>
      <c r="G13742">
        <v>-57965559</v>
      </c>
    </row>
    <row r="13743" spans="1:7">
      <c r="A13743" t="s">
        <v>131</v>
      </c>
      <c r="B13743">
        <v>20251224</v>
      </c>
      <c r="C13743">
        <v>490114</v>
      </c>
      <c r="D13743" t="s">
        <v>6190</v>
      </c>
      <c r="E13743" t="s">
        <v>1181</v>
      </c>
      <c r="F13743">
        <v>117</v>
      </c>
      <c r="G13743">
        <v>8926385</v>
      </c>
    </row>
    <row r="13744" spans="1:7">
      <c r="A13744" t="s">
        <v>131</v>
      </c>
      <c r="B13744">
        <v>20251224</v>
      </c>
      <c r="C13744">
        <v>490114</v>
      </c>
      <c r="D13744" t="s">
        <v>6190</v>
      </c>
      <c r="E13744" t="s">
        <v>1084</v>
      </c>
      <c r="F13744">
        <v>133</v>
      </c>
      <c r="G13744">
        <v>12609798</v>
      </c>
    </row>
    <row r="13745" spans="1:7">
      <c r="A13745" t="s">
        <v>131</v>
      </c>
      <c r="B13745">
        <v>20251224</v>
      </c>
      <c r="C13745">
        <v>490114</v>
      </c>
      <c r="D13745" t="s">
        <v>6190</v>
      </c>
      <c r="E13745" t="s">
        <v>1035</v>
      </c>
      <c r="F13745">
        <v>1390</v>
      </c>
      <c r="G13745">
        <v>11059472</v>
      </c>
    </row>
    <row r="13746" spans="1:7">
      <c r="A13746" t="s">
        <v>131</v>
      </c>
      <c r="B13746">
        <v>20251224</v>
      </c>
      <c r="C13746">
        <v>490114</v>
      </c>
      <c r="D13746" t="s">
        <v>6190</v>
      </c>
      <c r="E13746" t="s">
        <v>1066</v>
      </c>
      <c r="F13746">
        <v>228</v>
      </c>
      <c r="G13746">
        <v>10660801</v>
      </c>
    </row>
    <row r="13747" spans="1:7">
      <c r="A13747" t="s">
        <v>131</v>
      </c>
      <c r="B13747">
        <v>20251224</v>
      </c>
      <c r="C13747">
        <v>490114</v>
      </c>
      <c r="D13747" t="s">
        <v>6190</v>
      </c>
      <c r="E13747" t="s">
        <v>1064</v>
      </c>
      <c r="F13747">
        <v>0</v>
      </c>
      <c r="G13747">
        <v>-771339</v>
      </c>
    </row>
    <row r="13748" spans="1:7">
      <c r="A13748" t="s">
        <v>131</v>
      </c>
      <c r="B13748">
        <v>20251224</v>
      </c>
      <c r="C13748">
        <v>490114</v>
      </c>
      <c r="D13748" t="s">
        <v>6190</v>
      </c>
      <c r="E13748" t="s">
        <v>1092</v>
      </c>
      <c r="F13748">
        <v>0</v>
      </c>
      <c r="G13748">
        <v>-17321994</v>
      </c>
    </row>
    <row r="13749" spans="1:7">
      <c r="A13749" t="s">
        <v>131</v>
      </c>
      <c r="B13749">
        <v>20251224</v>
      </c>
      <c r="C13749">
        <v>490114</v>
      </c>
      <c r="D13749" t="s">
        <v>6190</v>
      </c>
      <c r="E13749" t="s">
        <v>9048</v>
      </c>
      <c r="F13749">
        <v>94</v>
      </c>
      <c r="G13749">
        <v>2196672</v>
      </c>
    </row>
    <row r="13750" spans="1:7">
      <c r="A13750" t="s">
        <v>131</v>
      </c>
      <c r="B13750">
        <v>20251224</v>
      </c>
      <c r="C13750">
        <v>490114</v>
      </c>
      <c r="D13750" t="s">
        <v>6190</v>
      </c>
      <c r="E13750" t="s">
        <v>8342</v>
      </c>
      <c r="F13750">
        <v>235</v>
      </c>
      <c r="G13750">
        <v>49673775</v>
      </c>
    </row>
    <row r="13751" spans="1:7">
      <c r="A13751" t="s">
        <v>131</v>
      </c>
      <c r="B13751">
        <v>20251224</v>
      </c>
      <c r="C13751">
        <v>490114</v>
      </c>
      <c r="D13751" t="s">
        <v>6190</v>
      </c>
      <c r="E13751" t="s">
        <v>1124</v>
      </c>
      <c r="F13751">
        <v>31</v>
      </c>
      <c r="G13751">
        <v>-144938</v>
      </c>
    </row>
    <row r="13752" spans="1:7">
      <c r="A13752" t="s">
        <v>131</v>
      </c>
      <c r="B13752">
        <v>20251224</v>
      </c>
      <c r="C13752">
        <v>490114</v>
      </c>
      <c r="D13752" t="s">
        <v>6190</v>
      </c>
      <c r="E13752" t="s">
        <v>1186</v>
      </c>
      <c r="F13752">
        <v>369</v>
      </c>
      <c r="G13752">
        <v>24383433</v>
      </c>
    </row>
    <row r="13753" spans="1:7">
      <c r="A13753" t="s">
        <v>131</v>
      </c>
      <c r="B13753">
        <v>20251224</v>
      </c>
      <c r="C13753">
        <v>490114</v>
      </c>
      <c r="D13753" t="s">
        <v>6190</v>
      </c>
      <c r="E13753" t="s">
        <v>1582</v>
      </c>
      <c r="F13753">
        <v>369</v>
      </c>
      <c r="G13753">
        <v>-384444</v>
      </c>
    </row>
    <row r="13754" spans="1:7">
      <c r="A13754" t="s">
        <v>131</v>
      </c>
      <c r="B13754">
        <v>20251224</v>
      </c>
      <c r="C13754">
        <v>490114</v>
      </c>
      <c r="D13754" t="s">
        <v>6190</v>
      </c>
      <c r="E13754" t="s">
        <v>8333</v>
      </c>
      <c r="F13754">
        <v>0</v>
      </c>
      <c r="G13754">
        <v>-2446</v>
      </c>
    </row>
    <row r="13755" spans="1:7">
      <c r="A13755" t="s">
        <v>131</v>
      </c>
      <c r="B13755">
        <v>20251224</v>
      </c>
      <c r="C13755">
        <v>490114</v>
      </c>
      <c r="D13755" t="s">
        <v>6190</v>
      </c>
      <c r="E13755" t="s">
        <v>1583</v>
      </c>
      <c r="F13755">
        <v>7</v>
      </c>
      <c r="G13755">
        <v>-253337</v>
      </c>
    </row>
    <row r="13756" spans="1:7">
      <c r="A13756" t="s">
        <v>131</v>
      </c>
      <c r="B13756">
        <v>20251224</v>
      </c>
      <c r="C13756">
        <v>490114</v>
      </c>
      <c r="D13756" t="s">
        <v>6190</v>
      </c>
      <c r="E13756" t="s">
        <v>1207</v>
      </c>
      <c r="F13756">
        <v>0</v>
      </c>
      <c r="G13756">
        <v>-11339</v>
      </c>
    </row>
    <row r="13757" spans="1:7">
      <c r="A13757" t="s">
        <v>131</v>
      </c>
      <c r="B13757">
        <v>20251224</v>
      </c>
      <c r="C13757">
        <v>490114</v>
      </c>
      <c r="D13757" t="s">
        <v>6190</v>
      </c>
      <c r="E13757" t="s">
        <v>8358</v>
      </c>
      <c r="F13757">
        <v>0</v>
      </c>
      <c r="G13757">
        <v>-17693191</v>
      </c>
    </row>
    <row r="13758" spans="1:7">
      <c r="A13758" t="s">
        <v>131</v>
      </c>
      <c r="B13758">
        <v>20251225</v>
      </c>
      <c r="C13758">
        <v>490114</v>
      </c>
      <c r="D13758" t="s">
        <v>6190</v>
      </c>
      <c r="E13758" t="s">
        <v>1184</v>
      </c>
      <c r="F13758">
        <v>0</v>
      </c>
      <c r="G13758">
        <v>-339153</v>
      </c>
    </row>
    <row r="13759" spans="1:7">
      <c r="A13759" t="s">
        <v>131</v>
      </c>
      <c r="B13759">
        <v>20251225</v>
      </c>
      <c r="C13759">
        <v>490114</v>
      </c>
      <c r="D13759" t="s">
        <v>6190</v>
      </c>
      <c r="E13759" t="s">
        <v>1581</v>
      </c>
      <c r="F13759">
        <v>173</v>
      </c>
      <c r="G13759">
        <v>-22055054</v>
      </c>
    </row>
    <row r="13760" spans="1:7">
      <c r="A13760" t="s">
        <v>131</v>
      </c>
      <c r="B13760">
        <v>20251225</v>
      </c>
      <c r="C13760">
        <v>490114</v>
      </c>
      <c r="D13760" t="s">
        <v>6190</v>
      </c>
      <c r="E13760" t="s">
        <v>1085</v>
      </c>
      <c r="F13760">
        <v>0</v>
      </c>
      <c r="G13760">
        <v>-2341373</v>
      </c>
    </row>
    <row r="13761" spans="1:7">
      <c r="A13761" t="s">
        <v>131</v>
      </c>
      <c r="B13761">
        <v>20251225</v>
      </c>
      <c r="C13761">
        <v>490114</v>
      </c>
      <c r="D13761" t="s">
        <v>6190</v>
      </c>
      <c r="E13761" t="s">
        <v>1194</v>
      </c>
      <c r="F13761">
        <v>0</v>
      </c>
      <c r="G13761">
        <v>-57965559</v>
      </c>
    </row>
    <row r="13762" spans="1:7">
      <c r="A13762" t="s">
        <v>131</v>
      </c>
      <c r="B13762">
        <v>20251225</v>
      </c>
      <c r="C13762">
        <v>490114</v>
      </c>
      <c r="D13762" t="s">
        <v>6190</v>
      </c>
      <c r="E13762" t="s">
        <v>1181</v>
      </c>
      <c r="F13762">
        <v>117</v>
      </c>
      <c r="G13762">
        <v>8926502</v>
      </c>
    </row>
    <row r="13763" spans="1:7">
      <c r="A13763" t="s">
        <v>131</v>
      </c>
      <c r="B13763">
        <v>20251225</v>
      </c>
      <c r="C13763">
        <v>490114</v>
      </c>
      <c r="D13763" t="s">
        <v>6190</v>
      </c>
      <c r="E13763" t="s">
        <v>1084</v>
      </c>
      <c r="F13763">
        <v>133</v>
      </c>
      <c r="G13763">
        <v>12609931</v>
      </c>
    </row>
    <row r="13764" spans="1:7">
      <c r="A13764" t="s">
        <v>131</v>
      </c>
      <c r="B13764">
        <v>20251225</v>
      </c>
      <c r="C13764">
        <v>490114</v>
      </c>
      <c r="D13764" t="s">
        <v>6190</v>
      </c>
      <c r="E13764" t="s">
        <v>1035</v>
      </c>
      <c r="F13764">
        <v>1390</v>
      </c>
      <c r="G13764">
        <v>11060862</v>
      </c>
    </row>
    <row r="13765" spans="1:7">
      <c r="A13765" t="s">
        <v>131</v>
      </c>
      <c r="B13765">
        <v>20251225</v>
      </c>
      <c r="C13765">
        <v>490114</v>
      </c>
      <c r="D13765" t="s">
        <v>6190</v>
      </c>
      <c r="E13765" t="s">
        <v>1066</v>
      </c>
      <c r="F13765">
        <v>228</v>
      </c>
      <c r="G13765">
        <v>10661029</v>
      </c>
    </row>
    <row r="13766" spans="1:7">
      <c r="A13766" t="s">
        <v>131</v>
      </c>
      <c r="B13766">
        <v>20251225</v>
      </c>
      <c r="C13766">
        <v>490114</v>
      </c>
      <c r="D13766" t="s">
        <v>6190</v>
      </c>
      <c r="E13766" t="s">
        <v>1064</v>
      </c>
      <c r="F13766">
        <v>0</v>
      </c>
      <c r="G13766">
        <v>-771339</v>
      </c>
    </row>
    <row r="13767" spans="1:7">
      <c r="A13767" t="s">
        <v>131</v>
      </c>
      <c r="B13767">
        <v>20251225</v>
      </c>
      <c r="C13767">
        <v>490114</v>
      </c>
      <c r="D13767" t="s">
        <v>6190</v>
      </c>
      <c r="E13767" t="s">
        <v>1092</v>
      </c>
      <c r="F13767">
        <v>0</v>
      </c>
      <c r="G13767">
        <v>-17321994</v>
      </c>
    </row>
    <row r="13768" spans="1:7">
      <c r="A13768" t="s">
        <v>131</v>
      </c>
      <c r="B13768">
        <v>20251225</v>
      </c>
      <c r="C13768">
        <v>490114</v>
      </c>
      <c r="D13768" t="s">
        <v>6190</v>
      </c>
      <c r="E13768" t="s">
        <v>9048</v>
      </c>
      <c r="F13768">
        <v>94</v>
      </c>
      <c r="G13768">
        <v>2196766</v>
      </c>
    </row>
    <row r="13769" spans="1:7">
      <c r="A13769" t="s">
        <v>131</v>
      </c>
      <c r="B13769">
        <v>20251225</v>
      </c>
      <c r="C13769">
        <v>490114</v>
      </c>
      <c r="D13769" t="s">
        <v>6190</v>
      </c>
      <c r="E13769" t="s">
        <v>8342</v>
      </c>
      <c r="F13769">
        <v>235</v>
      </c>
      <c r="G13769">
        <v>49674010</v>
      </c>
    </row>
    <row r="13770" spans="1:7">
      <c r="A13770" t="s">
        <v>131</v>
      </c>
      <c r="B13770">
        <v>20251225</v>
      </c>
      <c r="C13770">
        <v>490114</v>
      </c>
      <c r="D13770" t="s">
        <v>6190</v>
      </c>
      <c r="E13770" t="s">
        <v>1124</v>
      </c>
      <c r="F13770">
        <v>31</v>
      </c>
      <c r="G13770">
        <v>-144907</v>
      </c>
    </row>
    <row r="13771" spans="1:7">
      <c r="A13771" t="s">
        <v>131</v>
      </c>
      <c r="B13771">
        <v>20251225</v>
      </c>
      <c r="C13771">
        <v>490114</v>
      </c>
      <c r="D13771" t="s">
        <v>6190</v>
      </c>
      <c r="E13771" t="s">
        <v>1186</v>
      </c>
      <c r="F13771">
        <v>369</v>
      </c>
      <c r="G13771">
        <v>24383802</v>
      </c>
    </row>
    <row r="13772" spans="1:7">
      <c r="A13772" t="s">
        <v>131</v>
      </c>
      <c r="B13772">
        <v>20251225</v>
      </c>
      <c r="C13772">
        <v>490114</v>
      </c>
      <c r="D13772" t="s">
        <v>6190</v>
      </c>
      <c r="E13772" t="s">
        <v>1582</v>
      </c>
      <c r="F13772">
        <v>369</v>
      </c>
      <c r="G13772">
        <v>-384075</v>
      </c>
    </row>
    <row r="13773" spans="1:7">
      <c r="A13773" t="s">
        <v>131</v>
      </c>
      <c r="B13773">
        <v>20251225</v>
      </c>
      <c r="C13773">
        <v>490114</v>
      </c>
      <c r="D13773" t="s">
        <v>6190</v>
      </c>
      <c r="E13773" t="s">
        <v>8333</v>
      </c>
      <c r="F13773">
        <v>0</v>
      </c>
      <c r="G13773">
        <v>-2446</v>
      </c>
    </row>
    <row r="13774" spans="1:7">
      <c r="A13774" t="s">
        <v>131</v>
      </c>
      <c r="B13774">
        <v>20251225</v>
      </c>
      <c r="C13774">
        <v>490114</v>
      </c>
      <c r="D13774" t="s">
        <v>6190</v>
      </c>
      <c r="E13774" t="s">
        <v>1583</v>
      </c>
      <c r="F13774">
        <v>7</v>
      </c>
      <c r="G13774">
        <v>-253330</v>
      </c>
    </row>
    <row r="13775" spans="1:7">
      <c r="A13775" t="s">
        <v>131</v>
      </c>
      <c r="B13775">
        <v>20251225</v>
      </c>
      <c r="C13775">
        <v>490114</v>
      </c>
      <c r="D13775" t="s">
        <v>6190</v>
      </c>
      <c r="E13775" t="s">
        <v>1207</v>
      </c>
      <c r="F13775">
        <v>0</v>
      </c>
      <c r="G13775">
        <v>-11339</v>
      </c>
    </row>
    <row r="13776" spans="1:7">
      <c r="A13776" t="s">
        <v>131</v>
      </c>
      <c r="B13776">
        <v>20251225</v>
      </c>
      <c r="C13776">
        <v>490114</v>
      </c>
      <c r="D13776" t="s">
        <v>6190</v>
      </c>
      <c r="E13776" t="s">
        <v>8358</v>
      </c>
      <c r="F13776">
        <v>0</v>
      </c>
      <c r="G13776">
        <v>-17693191</v>
      </c>
    </row>
    <row r="13777" spans="1:7">
      <c r="A13777" t="s">
        <v>131</v>
      </c>
      <c r="B13777">
        <v>20251226</v>
      </c>
      <c r="C13777">
        <v>490114</v>
      </c>
      <c r="D13777" t="s">
        <v>6190</v>
      </c>
      <c r="E13777" t="s">
        <v>1184</v>
      </c>
      <c r="F13777">
        <v>0</v>
      </c>
      <c r="G13777">
        <v>-339153</v>
      </c>
    </row>
    <row r="13778" spans="1:7">
      <c r="A13778" t="s">
        <v>131</v>
      </c>
      <c r="B13778">
        <v>20251226</v>
      </c>
      <c r="C13778">
        <v>490114</v>
      </c>
      <c r="D13778" t="s">
        <v>6190</v>
      </c>
      <c r="E13778" t="s">
        <v>1581</v>
      </c>
      <c r="F13778">
        <v>195</v>
      </c>
      <c r="G13778">
        <v>-22054859</v>
      </c>
    </row>
    <row r="13779" spans="1:7">
      <c r="A13779" t="s">
        <v>131</v>
      </c>
      <c r="B13779">
        <v>20251226</v>
      </c>
      <c r="C13779">
        <v>490114</v>
      </c>
      <c r="D13779" t="s">
        <v>6190</v>
      </c>
      <c r="E13779" t="s">
        <v>1085</v>
      </c>
      <c r="F13779">
        <v>0</v>
      </c>
      <c r="G13779">
        <v>-2341373</v>
      </c>
    </row>
    <row r="13780" spans="1:7">
      <c r="A13780" t="s">
        <v>131</v>
      </c>
      <c r="B13780">
        <v>20251226</v>
      </c>
      <c r="C13780">
        <v>490114</v>
      </c>
      <c r="D13780" t="s">
        <v>6190</v>
      </c>
      <c r="E13780" t="s">
        <v>1194</v>
      </c>
      <c r="F13780">
        <v>0</v>
      </c>
      <c r="G13780">
        <v>-57965559</v>
      </c>
    </row>
    <row r="13781" spans="1:7">
      <c r="A13781" t="s">
        <v>131</v>
      </c>
      <c r="B13781">
        <v>20251226</v>
      </c>
      <c r="C13781">
        <v>490114</v>
      </c>
      <c r="D13781" t="s">
        <v>6190</v>
      </c>
      <c r="E13781" t="s">
        <v>1181</v>
      </c>
      <c r="F13781">
        <v>133</v>
      </c>
      <c r="G13781">
        <v>8926635</v>
      </c>
    </row>
    <row r="13782" spans="1:7">
      <c r="A13782" t="s">
        <v>131</v>
      </c>
      <c r="B13782">
        <v>20251226</v>
      </c>
      <c r="C13782">
        <v>490114</v>
      </c>
      <c r="D13782" t="s">
        <v>6190</v>
      </c>
      <c r="E13782" t="s">
        <v>1084</v>
      </c>
      <c r="F13782">
        <v>151</v>
      </c>
      <c r="G13782">
        <v>12610082</v>
      </c>
    </row>
    <row r="13783" spans="1:7">
      <c r="A13783" t="s">
        <v>131</v>
      </c>
      <c r="B13783">
        <v>20251226</v>
      </c>
      <c r="C13783">
        <v>490114</v>
      </c>
      <c r="D13783" t="s">
        <v>6190</v>
      </c>
      <c r="E13783" t="s">
        <v>1035</v>
      </c>
      <c r="F13783">
        <v>1579</v>
      </c>
      <c r="G13783">
        <v>11062441</v>
      </c>
    </row>
    <row r="13784" spans="1:7">
      <c r="A13784" t="s">
        <v>131</v>
      </c>
      <c r="B13784">
        <v>20251226</v>
      </c>
      <c r="C13784">
        <v>490114</v>
      </c>
      <c r="D13784" t="s">
        <v>6190</v>
      </c>
      <c r="E13784" t="s">
        <v>1066</v>
      </c>
      <c r="F13784">
        <v>257</v>
      </c>
      <c r="G13784">
        <v>10661286</v>
      </c>
    </row>
    <row r="13785" spans="1:7">
      <c r="A13785" t="s">
        <v>131</v>
      </c>
      <c r="B13785">
        <v>20251226</v>
      </c>
      <c r="C13785">
        <v>490114</v>
      </c>
      <c r="D13785" t="s">
        <v>6190</v>
      </c>
      <c r="E13785" t="s">
        <v>1064</v>
      </c>
      <c r="F13785">
        <v>0</v>
      </c>
      <c r="G13785">
        <v>-771339</v>
      </c>
    </row>
    <row r="13786" spans="1:7">
      <c r="A13786" t="s">
        <v>131</v>
      </c>
      <c r="B13786">
        <v>20251226</v>
      </c>
      <c r="C13786">
        <v>490114</v>
      </c>
      <c r="D13786" t="s">
        <v>6190</v>
      </c>
      <c r="E13786" t="s">
        <v>1092</v>
      </c>
      <c r="F13786">
        <v>0</v>
      </c>
      <c r="G13786">
        <v>-17321994</v>
      </c>
    </row>
    <row r="13787" spans="1:7">
      <c r="A13787" t="s">
        <v>131</v>
      </c>
      <c r="B13787">
        <v>20251226</v>
      </c>
      <c r="C13787">
        <v>490114</v>
      </c>
      <c r="D13787" t="s">
        <v>6190</v>
      </c>
      <c r="E13787" t="s">
        <v>9048</v>
      </c>
      <c r="F13787">
        <v>106</v>
      </c>
      <c r="G13787">
        <v>2196872</v>
      </c>
    </row>
    <row r="13788" spans="1:7">
      <c r="A13788" t="s">
        <v>131</v>
      </c>
      <c r="B13788">
        <v>20251226</v>
      </c>
      <c r="C13788">
        <v>490114</v>
      </c>
      <c r="D13788" t="s">
        <v>6190</v>
      </c>
      <c r="E13788" t="s">
        <v>8342</v>
      </c>
      <c r="F13788">
        <v>266</v>
      </c>
      <c r="G13788">
        <v>49674276</v>
      </c>
    </row>
    <row r="13789" spans="1:7">
      <c r="A13789" t="s">
        <v>131</v>
      </c>
      <c r="B13789">
        <v>20251226</v>
      </c>
      <c r="C13789">
        <v>490114</v>
      </c>
      <c r="D13789" t="s">
        <v>6190</v>
      </c>
      <c r="E13789" t="s">
        <v>1124</v>
      </c>
      <c r="F13789">
        <v>44</v>
      </c>
      <c r="G13789">
        <v>-144863</v>
      </c>
    </row>
    <row r="13790" spans="1:7">
      <c r="A13790" t="s">
        <v>131</v>
      </c>
      <c r="B13790">
        <v>20251226</v>
      </c>
      <c r="C13790">
        <v>490114</v>
      </c>
      <c r="D13790" t="s">
        <v>6190</v>
      </c>
      <c r="E13790" t="s">
        <v>1186</v>
      </c>
      <c r="F13790">
        <v>417</v>
      </c>
      <c r="G13790">
        <v>24384219</v>
      </c>
    </row>
    <row r="13791" spans="1:7">
      <c r="A13791" t="s">
        <v>131</v>
      </c>
      <c r="B13791">
        <v>20251226</v>
      </c>
      <c r="C13791">
        <v>490114</v>
      </c>
      <c r="D13791" t="s">
        <v>6190</v>
      </c>
      <c r="E13791" t="s">
        <v>1582</v>
      </c>
      <c r="F13791">
        <v>417</v>
      </c>
      <c r="G13791">
        <v>-383658</v>
      </c>
    </row>
    <row r="13792" spans="1:7">
      <c r="A13792" t="s">
        <v>131</v>
      </c>
      <c r="B13792">
        <v>20251226</v>
      </c>
      <c r="C13792">
        <v>490114</v>
      </c>
      <c r="D13792" t="s">
        <v>6190</v>
      </c>
      <c r="E13792" t="s">
        <v>8333</v>
      </c>
      <c r="F13792">
        <v>0</v>
      </c>
      <c r="G13792">
        <v>-2446</v>
      </c>
    </row>
    <row r="13793" spans="1:7">
      <c r="A13793" t="s">
        <v>131</v>
      </c>
      <c r="B13793">
        <v>20251226</v>
      </c>
      <c r="C13793">
        <v>490114</v>
      </c>
      <c r="D13793" t="s">
        <v>6190</v>
      </c>
      <c r="E13793" t="s">
        <v>1583</v>
      </c>
      <c r="F13793">
        <v>8</v>
      </c>
      <c r="G13793">
        <v>-253322</v>
      </c>
    </row>
    <row r="13794" spans="1:7">
      <c r="A13794" t="s">
        <v>131</v>
      </c>
      <c r="B13794">
        <v>20251226</v>
      </c>
      <c r="C13794">
        <v>490114</v>
      </c>
      <c r="D13794" t="s">
        <v>6190</v>
      </c>
      <c r="E13794" t="s">
        <v>1207</v>
      </c>
      <c r="F13794">
        <v>0</v>
      </c>
      <c r="G13794">
        <v>-11339</v>
      </c>
    </row>
    <row r="13795" spans="1:7">
      <c r="A13795" t="s">
        <v>131</v>
      </c>
      <c r="B13795">
        <v>20251226</v>
      </c>
      <c r="C13795">
        <v>490114</v>
      </c>
      <c r="D13795" t="s">
        <v>6190</v>
      </c>
      <c r="E13795" t="s">
        <v>8358</v>
      </c>
      <c r="F13795">
        <v>0</v>
      </c>
      <c r="G13795">
        <v>-17693191</v>
      </c>
    </row>
    <row r="13796" spans="1:7">
      <c r="A13796" t="s">
        <v>131</v>
      </c>
      <c r="B13796">
        <v>20251227</v>
      </c>
      <c r="C13796">
        <v>490114</v>
      </c>
      <c r="D13796" t="s">
        <v>6190</v>
      </c>
      <c r="E13796" t="s">
        <v>1184</v>
      </c>
      <c r="F13796">
        <v>0</v>
      </c>
      <c r="G13796">
        <v>-339153</v>
      </c>
    </row>
    <row r="13797" spans="1:7">
      <c r="A13797" t="s">
        <v>131</v>
      </c>
      <c r="B13797">
        <v>20251227</v>
      </c>
      <c r="C13797">
        <v>490114</v>
      </c>
      <c r="D13797" t="s">
        <v>6190</v>
      </c>
      <c r="E13797" t="s">
        <v>1581</v>
      </c>
      <c r="F13797">
        <v>195</v>
      </c>
      <c r="G13797">
        <v>-22054664</v>
      </c>
    </row>
    <row r="13798" spans="1:7">
      <c r="A13798" t="s">
        <v>131</v>
      </c>
      <c r="B13798">
        <v>20251227</v>
      </c>
      <c r="C13798">
        <v>490114</v>
      </c>
      <c r="D13798" t="s">
        <v>6190</v>
      </c>
      <c r="E13798" t="s">
        <v>1085</v>
      </c>
      <c r="F13798">
        <v>0</v>
      </c>
      <c r="G13798">
        <v>-2341373</v>
      </c>
    </row>
    <row r="13799" spans="1:7">
      <c r="A13799" t="s">
        <v>131</v>
      </c>
      <c r="B13799">
        <v>20251227</v>
      </c>
      <c r="C13799">
        <v>490114</v>
      </c>
      <c r="D13799" t="s">
        <v>6190</v>
      </c>
      <c r="E13799" t="s">
        <v>1194</v>
      </c>
      <c r="F13799">
        <v>0</v>
      </c>
      <c r="G13799">
        <v>-57965559</v>
      </c>
    </row>
    <row r="13800" spans="1:7">
      <c r="A13800" t="s">
        <v>131</v>
      </c>
      <c r="B13800">
        <v>20251227</v>
      </c>
      <c r="C13800">
        <v>490114</v>
      </c>
      <c r="D13800" t="s">
        <v>6190</v>
      </c>
      <c r="E13800" t="s">
        <v>1181</v>
      </c>
      <c r="F13800">
        <v>133</v>
      </c>
      <c r="G13800">
        <v>8926768</v>
      </c>
    </row>
    <row r="13801" spans="1:7">
      <c r="A13801" t="s">
        <v>131</v>
      </c>
      <c r="B13801">
        <v>20251227</v>
      </c>
      <c r="C13801">
        <v>490114</v>
      </c>
      <c r="D13801" t="s">
        <v>6190</v>
      </c>
      <c r="E13801" t="s">
        <v>1084</v>
      </c>
      <c r="F13801">
        <v>151</v>
      </c>
      <c r="G13801">
        <v>12610233</v>
      </c>
    </row>
    <row r="13802" spans="1:7">
      <c r="A13802" t="s">
        <v>131</v>
      </c>
      <c r="B13802">
        <v>20251227</v>
      </c>
      <c r="C13802">
        <v>490114</v>
      </c>
      <c r="D13802" t="s">
        <v>6190</v>
      </c>
      <c r="E13802" t="s">
        <v>1035</v>
      </c>
      <c r="F13802">
        <v>1579</v>
      </c>
      <c r="G13802">
        <v>11064020</v>
      </c>
    </row>
    <row r="13803" spans="1:7">
      <c r="A13803" t="s">
        <v>131</v>
      </c>
      <c r="B13803">
        <v>20251227</v>
      </c>
      <c r="C13803">
        <v>490114</v>
      </c>
      <c r="D13803" t="s">
        <v>6190</v>
      </c>
      <c r="E13803" t="s">
        <v>1066</v>
      </c>
      <c r="F13803">
        <v>257</v>
      </c>
      <c r="G13803">
        <v>10661543</v>
      </c>
    </row>
    <row r="13804" spans="1:7">
      <c r="A13804" t="s">
        <v>131</v>
      </c>
      <c r="B13804">
        <v>20251227</v>
      </c>
      <c r="C13804">
        <v>490114</v>
      </c>
      <c r="D13804" t="s">
        <v>6190</v>
      </c>
      <c r="E13804" t="s">
        <v>1064</v>
      </c>
      <c r="F13804">
        <v>0</v>
      </c>
      <c r="G13804">
        <v>-771339</v>
      </c>
    </row>
    <row r="13805" spans="1:7">
      <c r="A13805" t="s">
        <v>131</v>
      </c>
      <c r="B13805">
        <v>20251227</v>
      </c>
      <c r="C13805">
        <v>490114</v>
      </c>
      <c r="D13805" t="s">
        <v>6190</v>
      </c>
      <c r="E13805" t="s">
        <v>1092</v>
      </c>
      <c r="F13805">
        <v>0</v>
      </c>
      <c r="G13805">
        <v>-17321994</v>
      </c>
    </row>
    <row r="13806" spans="1:7">
      <c r="A13806" t="s">
        <v>131</v>
      </c>
      <c r="B13806">
        <v>20251227</v>
      </c>
      <c r="C13806">
        <v>490114</v>
      </c>
      <c r="D13806" t="s">
        <v>6190</v>
      </c>
      <c r="E13806" t="s">
        <v>9048</v>
      </c>
      <c r="F13806">
        <v>106</v>
      </c>
      <c r="G13806">
        <v>2196978</v>
      </c>
    </row>
    <row r="13807" spans="1:7">
      <c r="A13807" t="s">
        <v>131</v>
      </c>
      <c r="B13807">
        <v>20251227</v>
      </c>
      <c r="C13807">
        <v>490114</v>
      </c>
      <c r="D13807" t="s">
        <v>6190</v>
      </c>
      <c r="E13807" t="s">
        <v>8342</v>
      </c>
      <c r="F13807">
        <v>266</v>
      </c>
      <c r="G13807">
        <v>49674542</v>
      </c>
    </row>
    <row r="13808" spans="1:7">
      <c r="A13808" t="s">
        <v>131</v>
      </c>
      <c r="B13808">
        <v>20251227</v>
      </c>
      <c r="C13808">
        <v>490114</v>
      </c>
      <c r="D13808" t="s">
        <v>6190</v>
      </c>
      <c r="E13808" t="s">
        <v>1124</v>
      </c>
      <c r="F13808">
        <v>44</v>
      </c>
      <c r="G13808">
        <v>-144819</v>
      </c>
    </row>
    <row r="13809" spans="1:7">
      <c r="A13809" t="s">
        <v>131</v>
      </c>
      <c r="B13809">
        <v>20251227</v>
      </c>
      <c r="C13809">
        <v>490114</v>
      </c>
      <c r="D13809" t="s">
        <v>6190</v>
      </c>
      <c r="E13809" t="s">
        <v>1186</v>
      </c>
      <c r="F13809">
        <v>417</v>
      </c>
      <c r="G13809">
        <v>24384636</v>
      </c>
    </row>
    <row r="13810" spans="1:7">
      <c r="A13810" t="s">
        <v>131</v>
      </c>
      <c r="B13810">
        <v>20251227</v>
      </c>
      <c r="C13810">
        <v>490114</v>
      </c>
      <c r="D13810" t="s">
        <v>6190</v>
      </c>
      <c r="E13810" t="s">
        <v>1582</v>
      </c>
      <c r="F13810">
        <v>417</v>
      </c>
      <c r="G13810">
        <v>-383241</v>
      </c>
    </row>
    <row r="13811" spans="1:7">
      <c r="A13811" t="s">
        <v>131</v>
      </c>
      <c r="B13811">
        <v>20251227</v>
      </c>
      <c r="C13811">
        <v>490114</v>
      </c>
      <c r="D13811" t="s">
        <v>6190</v>
      </c>
      <c r="E13811" t="s">
        <v>8333</v>
      </c>
      <c r="F13811">
        <v>0</v>
      </c>
      <c r="G13811">
        <v>-2446</v>
      </c>
    </row>
    <row r="13812" spans="1:7">
      <c r="A13812" t="s">
        <v>131</v>
      </c>
      <c r="B13812">
        <v>20251227</v>
      </c>
      <c r="C13812">
        <v>490114</v>
      </c>
      <c r="D13812" t="s">
        <v>6190</v>
      </c>
      <c r="E13812" t="s">
        <v>1583</v>
      </c>
      <c r="F13812">
        <v>8</v>
      </c>
      <c r="G13812">
        <v>-253314</v>
      </c>
    </row>
    <row r="13813" spans="1:7">
      <c r="A13813" t="s">
        <v>131</v>
      </c>
      <c r="B13813">
        <v>20251227</v>
      </c>
      <c r="C13813">
        <v>490114</v>
      </c>
      <c r="D13813" t="s">
        <v>6190</v>
      </c>
      <c r="E13813" t="s">
        <v>1207</v>
      </c>
      <c r="F13813">
        <v>0</v>
      </c>
      <c r="G13813">
        <v>-11339</v>
      </c>
    </row>
    <row r="13814" spans="1:7">
      <c r="A13814" t="s">
        <v>131</v>
      </c>
      <c r="B13814">
        <v>20251227</v>
      </c>
      <c r="C13814">
        <v>490114</v>
      </c>
      <c r="D13814" t="s">
        <v>6190</v>
      </c>
      <c r="E13814" t="s">
        <v>8358</v>
      </c>
      <c r="F13814">
        <v>0</v>
      </c>
      <c r="G13814">
        <v>-17693191</v>
      </c>
    </row>
    <row r="13815" spans="1:7">
      <c r="A13815" t="s">
        <v>131</v>
      </c>
      <c r="B13815">
        <v>20251228</v>
      </c>
      <c r="C13815">
        <v>490114</v>
      </c>
      <c r="D13815" t="s">
        <v>6190</v>
      </c>
      <c r="E13815" t="s">
        <v>1184</v>
      </c>
      <c r="F13815">
        <v>0</v>
      </c>
      <c r="G13815">
        <v>-339153</v>
      </c>
    </row>
    <row r="13816" spans="1:7">
      <c r="A13816" t="s">
        <v>131</v>
      </c>
      <c r="B13816">
        <v>20251228</v>
      </c>
      <c r="C13816">
        <v>490114</v>
      </c>
      <c r="D13816" t="s">
        <v>6190</v>
      </c>
      <c r="E13816" t="s">
        <v>1581</v>
      </c>
      <c r="F13816">
        <v>195</v>
      </c>
      <c r="G13816">
        <v>-22054469</v>
      </c>
    </row>
    <row r="13817" spans="1:7">
      <c r="A13817" t="s">
        <v>131</v>
      </c>
      <c r="B13817">
        <v>20251228</v>
      </c>
      <c r="C13817">
        <v>490114</v>
      </c>
      <c r="D13817" t="s">
        <v>6190</v>
      </c>
      <c r="E13817" t="s">
        <v>1085</v>
      </c>
      <c r="F13817">
        <v>0</v>
      </c>
      <c r="G13817">
        <v>-2341373</v>
      </c>
    </row>
    <row r="13818" spans="1:7">
      <c r="A13818" t="s">
        <v>131</v>
      </c>
      <c r="B13818">
        <v>20251228</v>
      </c>
      <c r="C13818">
        <v>490114</v>
      </c>
      <c r="D13818" t="s">
        <v>6190</v>
      </c>
      <c r="E13818" t="s">
        <v>1194</v>
      </c>
      <c r="F13818">
        <v>0</v>
      </c>
      <c r="G13818">
        <v>-57965559</v>
      </c>
    </row>
    <row r="13819" spans="1:7">
      <c r="A13819" t="s">
        <v>131</v>
      </c>
      <c r="B13819">
        <v>20251228</v>
      </c>
      <c r="C13819">
        <v>490114</v>
      </c>
      <c r="D13819" t="s">
        <v>6190</v>
      </c>
      <c r="E13819" t="s">
        <v>1181</v>
      </c>
      <c r="F13819">
        <v>133</v>
      </c>
      <c r="G13819">
        <v>8926901</v>
      </c>
    </row>
    <row r="13820" spans="1:7">
      <c r="A13820" t="s">
        <v>131</v>
      </c>
      <c r="B13820">
        <v>20251228</v>
      </c>
      <c r="C13820">
        <v>490114</v>
      </c>
      <c r="D13820" t="s">
        <v>6190</v>
      </c>
      <c r="E13820" t="s">
        <v>1084</v>
      </c>
      <c r="F13820">
        <v>151</v>
      </c>
      <c r="G13820">
        <v>12610384</v>
      </c>
    </row>
    <row r="13821" spans="1:7">
      <c r="A13821" t="s">
        <v>131</v>
      </c>
      <c r="B13821">
        <v>20251228</v>
      </c>
      <c r="C13821">
        <v>490114</v>
      </c>
      <c r="D13821" t="s">
        <v>6190</v>
      </c>
      <c r="E13821" t="s">
        <v>1035</v>
      </c>
      <c r="F13821">
        <v>1579</v>
      </c>
      <c r="G13821">
        <v>11065599</v>
      </c>
    </row>
    <row r="13822" spans="1:7">
      <c r="A13822" t="s">
        <v>131</v>
      </c>
      <c r="B13822">
        <v>20251228</v>
      </c>
      <c r="C13822">
        <v>490114</v>
      </c>
      <c r="D13822" t="s">
        <v>6190</v>
      </c>
      <c r="E13822" t="s">
        <v>1066</v>
      </c>
      <c r="F13822">
        <v>257</v>
      </c>
      <c r="G13822">
        <v>10661800</v>
      </c>
    </row>
    <row r="13823" spans="1:7">
      <c r="A13823" t="s">
        <v>131</v>
      </c>
      <c r="B13823">
        <v>20251228</v>
      </c>
      <c r="C13823">
        <v>490114</v>
      </c>
      <c r="D13823" t="s">
        <v>6190</v>
      </c>
      <c r="E13823" t="s">
        <v>1064</v>
      </c>
      <c r="F13823">
        <v>0</v>
      </c>
      <c r="G13823">
        <v>-771339</v>
      </c>
    </row>
    <row r="13824" spans="1:7">
      <c r="A13824" t="s">
        <v>131</v>
      </c>
      <c r="B13824">
        <v>20251228</v>
      </c>
      <c r="C13824">
        <v>490114</v>
      </c>
      <c r="D13824" t="s">
        <v>6190</v>
      </c>
      <c r="E13824" t="s">
        <v>1092</v>
      </c>
      <c r="F13824">
        <v>0</v>
      </c>
      <c r="G13824">
        <v>-17321994</v>
      </c>
    </row>
    <row r="13825" spans="1:7">
      <c r="A13825" t="s">
        <v>131</v>
      </c>
      <c r="B13825">
        <v>20251228</v>
      </c>
      <c r="C13825">
        <v>490114</v>
      </c>
      <c r="D13825" t="s">
        <v>6190</v>
      </c>
      <c r="E13825" t="s">
        <v>9048</v>
      </c>
      <c r="F13825">
        <v>106</v>
      </c>
      <c r="G13825">
        <v>2197084</v>
      </c>
    </row>
    <row r="13826" spans="1:7">
      <c r="A13826" t="s">
        <v>131</v>
      </c>
      <c r="B13826">
        <v>20251228</v>
      </c>
      <c r="C13826">
        <v>490114</v>
      </c>
      <c r="D13826" t="s">
        <v>6190</v>
      </c>
      <c r="E13826" t="s">
        <v>8342</v>
      </c>
      <c r="F13826">
        <v>266</v>
      </c>
      <c r="G13826">
        <v>49674808</v>
      </c>
    </row>
    <row r="13827" spans="1:7">
      <c r="A13827" t="s">
        <v>131</v>
      </c>
      <c r="B13827">
        <v>20251228</v>
      </c>
      <c r="C13827">
        <v>490114</v>
      </c>
      <c r="D13827" t="s">
        <v>6190</v>
      </c>
      <c r="E13827" t="s">
        <v>1124</v>
      </c>
      <c r="F13827">
        <v>44</v>
      </c>
      <c r="G13827">
        <v>-144775</v>
      </c>
    </row>
    <row r="13828" spans="1:7">
      <c r="A13828" t="s">
        <v>131</v>
      </c>
      <c r="B13828">
        <v>20251228</v>
      </c>
      <c r="C13828">
        <v>490114</v>
      </c>
      <c r="D13828" t="s">
        <v>6190</v>
      </c>
      <c r="E13828" t="s">
        <v>1186</v>
      </c>
      <c r="F13828">
        <v>417</v>
      </c>
      <c r="G13828">
        <v>24385053</v>
      </c>
    </row>
    <row r="13829" spans="1:7">
      <c r="A13829" t="s">
        <v>131</v>
      </c>
      <c r="B13829">
        <v>20251228</v>
      </c>
      <c r="C13829">
        <v>490114</v>
      </c>
      <c r="D13829" t="s">
        <v>6190</v>
      </c>
      <c r="E13829" t="s">
        <v>1582</v>
      </c>
      <c r="F13829">
        <v>417</v>
      </c>
      <c r="G13829">
        <v>-382824</v>
      </c>
    </row>
    <row r="13830" spans="1:7">
      <c r="A13830" t="s">
        <v>131</v>
      </c>
      <c r="B13830">
        <v>20251228</v>
      </c>
      <c r="C13830">
        <v>490114</v>
      </c>
      <c r="D13830" t="s">
        <v>6190</v>
      </c>
      <c r="E13830" t="s">
        <v>8333</v>
      </c>
      <c r="F13830">
        <v>0</v>
      </c>
      <c r="G13830">
        <v>-2446</v>
      </c>
    </row>
    <row r="13831" spans="1:7">
      <c r="A13831" t="s">
        <v>131</v>
      </c>
      <c r="B13831">
        <v>20251228</v>
      </c>
      <c r="C13831">
        <v>490114</v>
      </c>
      <c r="D13831" t="s">
        <v>6190</v>
      </c>
      <c r="E13831" t="s">
        <v>1583</v>
      </c>
      <c r="F13831">
        <v>8</v>
      </c>
      <c r="G13831">
        <v>-253306</v>
      </c>
    </row>
    <row r="13832" spans="1:7">
      <c r="A13832" t="s">
        <v>131</v>
      </c>
      <c r="B13832">
        <v>20251228</v>
      </c>
      <c r="C13832">
        <v>490114</v>
      </c>
      <c r="D13832" t="s">
        <v>6190</v>
      </c>
      <c r="E13832" t="s">
        <v>1207</v>
      </c>
      <c r="F13832">
        <v>0</v>
      </c>
      <c r="G13832">
        <v>-11339</v>
      </c>
    </row>
    <row r="13833" spans="1:7">
      <c r="A13833" t="s">
        <v>131</v>
      </c>
      <c r="B13833">
        <v>20251228</v>
      </c>
      <c r="C13833">
        <v>490114</v>
      </c>
      <c r="D13833" t="s">
        <v>6190</v>
      </c>
      <c r="E13833" t="s">
        <v>8358</v>
      </c>
      <c r="F13833">
        <v>0</v>
      </c>
      <c r="G13833">
        <v>-17693191</v>
      </c>
    </row>
    <row r="13834" spans="1:7">
      <c r="A13834" t="s">
        <v>131</v>
      </c>
      <c r="B13834">
        <v>20251229</v>
      </c>
      <c r="C13834">
        <v>490114</v>
      </c>
      <c r="D13834" t="s">
        <v>6190</v>
      </c>
      <c r="E13834" t="s">
        <v>1184</v>
      </c>
      <c r="F13834">
        <v>0</v>
      </c>
      <c r="G13834">
        <v>-339153</v>
      </c>
    </row>
    <row r="13835" spans="1:7">
      <c r="A13835" t="s">
        <v>131</v>
      </c>
      <c r="B13835">
        <v>20251229</v>
      </c>
      <c r="C13835">
        <v>490114</v>
      </c>
      <c r="D13835" t="s">
        <v>6190</v>
      </c>
      <c r="E13835" t="s">
        <v>1581</v>
      </c>
      <c r="F13835">
        <v>204</v>
      </c>
      <c r="G13835">
        <v>-22054265</v>
      </c>
    </row>
    <row r="13836" spans="1:7">
      <c r="A13836" t="s">
        <v>131</v>
      </c>
      <c r="B13836">
        <v>20251229</v>
      </c>
      <c r="C13836">
        <v>490114</v>
      </c>
      <c r="D13836" t="s">
        <v>6190</v>
      </c>
      <c r="E13836" t="s">
        <v>1085</v>
      </c>
      <c r="F13836">
        <v>0</v>
      </c>
      <c r="G13836">
        <v>-2341373</v>
      </c>
    </row>
    <row r="13837" spans="1:7">
      <c r="A13837" t="s">
        <v>131</v>
      </c>
      <c r="B13837">
        <v>20251229</v>
      </c>
      <c r="C13837">
        <v>490114</v>
      </c>
      <c r="D13837" t="s">
        <v>6190</v>
      </c>
      <c r="E13837" t="s">
        <v>1194</v>
      </c>
      <c r="F13837">
        <v>0</v>
      </c>
      <c r="G13837">
        <v>-57965559</v>
      </c>
    </row>
    <row r="13838" spans="1:7">
      <c r="A13838" t="s">
        <v>131</v>
      </c>
      <c r="B13838">
        <v>20251229</v>
      </c>
      <c r="C13838">
        <v>490114</v>
      </c>
      <c r="D13838" t="s">
        <v>6190</v>
      </c>
      <c r="E13838" t="s">
        <v>1181</v>
      </c>
      <c r="F13838">
        <v>139</v>
      </c>
      <c r="G13838">
        <v>8927040</v>
      </c>
    </row>
    <row r="13839" spans="1:7">
      <c r="A13839" t="s">
        <v>131</v>
      </c>
      <c r="B13839">
        <v>20251229</v>
      </c>
      <c r="C13839">
        <v>490114</v>
      </c>
      <c r="D13839" t="s">
        <v>6190</v>
      </c>
      <c r="E13839" t="s">
        <v>1084</v>
      </c>
      <c r="F13839">
        <v>158</v>
      </c>
      <c r="G13839">
        <v>12610542</v>
      </c>
    </row>
    <row r="13840" spans="1:7">
      <c r="A13840" t="s">
        <v>131</v>
      </c>
      <c r="B13840">
        <v>20251229</v>
      </c>
      <c r="C13840">
        <v>490114</v>
      </c>
      <c r="D13840" t="s">
        <v>6190</v>
      </c>
      <c r="E13840" t="s">
        <v>1035</v>
      </c>
      <c r="F13840">
        <v>1653</v>
      </c>
      <c r="G13840">
        <v>11067252</v>
      </c>
    </row>
    <row r="13841" spans="1:7">
      <c r="A13841" t="s">
        <v>131</v>
      </c>
      <c r="B13841">
        <v>20251229</v>
      </c>
      <c r="C13841">
        <v>490114</v>
      </c>
      <c r="D13841" t="s">
        <v>6190</v>
      </c>
      <c r="E13841" t="s">
        <v>1066</v>
      </c>
      <c r="F13841">
        <v>270</v>
      </c>
      <c r="G13841">
        <v>10662070</v>
      </c>
    </row>
    <row r="13842" spans="1:7">
      <c r="A13842" t="s">
        <v>131</v>
      </c>
      <c r="B13842">
        <v>20251229</v>
      </c>
      <c r="C13842">
        <v>490114</v>
      </c>
      <c r="D13842" t="s">
        <v>6190</v>
      </c>
      <c r="E13842" t="s">
        <v>1064</v>
      </c>
      <c r="F13842">
        <v>0</v>
      </c>
      <c r="G13842">
        <v>-771339</v>
      </c>
    </row>
    <row r="13843" spans="1:7">
      <c r="A13843" t="s">
        <v>131</v>
      </c>
      <c r="B13843">
        <v>20251229</v>
      </c>
      <c r="C13843">
        <v>490114</v>
      </c>
      <c r="D13843" t="s">
        <v>6190</v>
      </c>
      <c r="E13843" t="s">
        <v>1092</v>
      </c>
      <c r="F13843">
        <v>0</v>
      </c>
      <c r="G13843">
        <v>-17321994</v>
      </c>
    </row>
    <row r="13844" spans="1:7">
      <c r="A13844" t="s">
        <v>131</v>
      </c>
      <c r="B13844">
        <v>20251229</v>
      </c>
      <c r="C13844">
        <v>490114</v>
      </c>
      <c r="D13844" t="s">
        <v>6190</v>
      </c>
      <c r="E13844" t="s">
        <v>9048</v>
      </c>
      <c r="F13844">
        <v>111</v>
      </c>
      <c r="G13844">
        <v>2197195</v>
      </c>
    </row>
    <row r="13845" spans="1:7">
      <c r="A13845" t="s">
        <v>131</v>
      </c>
      <c r="B13845">
        <v>20251229</v>
      </c>
      <c r="C13845">
        <v>490114</v>
      </c>
      <c r="D13845" t="s">
        <v>6190</v>
      </c>
      <c r="E13845" t="s">
        <v>8342</v>
      </c>
      <c r="F13845">
        <v>279</v>
      </c>
      <c r="G13845">
        <v>49675087</v>
      </c>
    </row>
    <row r="13846" spans="1:7">
      <c r="A13846" t="s">
        <v>131</v>
      </c>
      <c r="B13846">
        <v>20251229</v>
      </c>
      <c r="C13846">
        <v>490114</v>
      </c>
      <c r="D13846" t="s">
        <v>6190</v>
      </c>
      <c r="E13846" t="s">
        <v>1124</v>
      </c>
      <c r="F13846">
        <v>46</v>
      </c>
      <c r="G13846">
        <v>-144729</v>
      </c>
    </row>
    <row r="13847" spans="1:7">
      <c r="A13847" t="s">
        <v>131</v>
      </c>
      <c r="B13847">
        <v>20251229</v>
      </c>
      <c r="C13847">
        <v>490114</v>
      </c>
      <c r="D13847" t="s">
        <v>6190</v>
      </c>
      <c r="E13847" t="s">
        <v>1186</v>
      </c>
      <c r="F13847">
        <v>437</v>
      </c>
      <c r="G13847">
        <v>24385490</v>
      </c>
    </row>
    <row r="13848" spans="1:7">
      <c r="A13848" t="s">
        <v>131</v>
      </c>
      <c r="B13848">
        <v>20251229</v>
      </c>
      <c r="C13848">
        <v>490114</v>
      </c>
      <c r="D13848" t="s">
        <v>6190</v>
      </c>
      <c r="E13848" t="s">
        <v>1582</v>
      </c>
      <c r="F13848">
        <v>437</v>
      </c>
      <c r="G13848">
        <v>-382387</v>
      </c>
    </row>
    <row r="13849" spans="1:7">
      <c r="A13849" t="s">
        <v>131</v>
      </c>
      <c r="B13849">
        <v>20251229</v>
      </c>
      <c r="C13849">
        <v>490114</v>
      </c>
      <c r="D13849" t="s">
        <v>6190</v>
      </c>
      <c r="E13849" t="s">
        <v>8333</v>
      </c>
      <c r="F13849">
        <v>0</v>
      </c>
      <c r="G13849">
        <v>-2446</v>
      </c>
    </row>
    <row r="13850" spans="1:7">
      <c r="A13850" t="s">
        <v>131</v>
      </c>
      <c r="B13850">
        <v>20251229</v>
      </c>
      <c r="C13850">
        <v>490114</v>
      </c>
      <c r="D13850" t="s">
        <v>6190</v>
      </c>
      <c r="E13850" t="s">
        <v>1583</v>
      </c>
      <c r="F13850">
        <v>9</v>
      </c>
      <c r="G13850">
        <v>-253297</v>
      </c>
    </row>
    <row r="13851" spans="1:7">
      <c r="A13851" t="s">
        <v>131</v>
      </c>
      <c r="B13851">
        <v>20251229</v>
      </c>
      <c r="C13851">
        <v>490114</v>
      </c>
      <c r="D13851" t="s">
        <v>6190</v>
      </c>
      <c r="E13851" t="s">
        <v>1207</v>
      </c>
      <c r="F13851">
        <v>0</v>
      </c>
      <c r="G13851">
        <v>-11339</v>
      </c>
    </row>
    <row r="13852" spans="1:7">
      <c r="A13852" t="s">
        <v>131</v>
      </c>
      <c r="B13852">
        <v>20251229</v>
      </c>
      <c r="C13852">
        <v>490114</v>
      </c>
      <c r="D13852" t="s">
        <v>6190</v>
      </c>
      <c r="E13852" t="s">
        <v>8358</v>
      </c>
      <c r="F13852">
        <v>0</v>
      </c>
      <c r="G13852">
        <v>-17693191</v>
      </c>
    </row>
    <row r="13853" spans="1:7">
      <c r="A13853" t="s">
        <v>131</v>
      </c>
      <c r="B13853">
        <v>20251230</v>
      </c>
      <c r="C13853">
        <v>490114</v>
      </c>
      <c r="D13853" t="s">
        <v>6190</v>
      </c>
      <c r="E13853" t="s">
        <v>1184</v>
      </c>
      <c r="F13853">
        <v>0</v>
      </c>
      <c r="G13853">
        <v>-339153</v>
      </c>
    </row>
    <row r="13854" spans="1:7">
      <c r="A13854" t="s">
        <v>131</v>
      </c>
      <c r="B13854">
        <v>20251230</v>
      </c>
      <c r="C13854">
        <v>490114</v>
      </c>
      <c r="D13854" t="s">
        <v>6190</v>
      </c>
      <c r="E13854" t="s">
        <v>1581</v>
      </c>
      <c r="F13854">
        <v>205</v>
      </c>
      <c r="G13854">
        <v>-22054060</v>
      </c>
    </row>
    <row r="13855" spans="1:7">
      <c r="A13855" t="s">
        <v>131</v>
      </c>
      <c r="B13855">
        <v>20251230</v>
      </c>
      <c r="C13855">
        <v>490114</v>
      </c>
      <c r="D13855" t="s">
        <v>6190</v>
      </c>
      <c r="E13855" t="s">
        <v>1085</v>
      </c>
      <c r="F13855">
        <v>0</v>
      </c>
      <c r="G13855">
        <v>-2341373</v>
      </c>
    </row>
    <row r="13856" spans="1:7">
      <c r="A13856" t="s">
        <v>131</v>
      </c>
      <c r="B13856">
        <v>20251230</v>
      </c>
      <c r="C13856">
        <v>490114</v>
      </c>
      <c r="D13856" t="s">
        <v>6190</v>
      </c>
      <c r="E13856" t="s">
        <v>1194</v>
      </c>
      <c r="F13856">
        <v>0</v>
      </c>
      <c r="G13856">
        <v>-57965559</v>
      </c>
    </row>
    <row r="13857" spans="1:7">
      <c r="A13857" t="s">
        <v>131</v>
      </c>
      <c r="B13857">
        <v>20251230</v>
      </c>
      <c r="C13857">
        <v>490114</v>
      </c>
      <c r="D13857" t="s">
        <v>6190</v>
      </c>
      <c r="E13857" t="s">
        <v>1181</v>
      </c>
      <c r="F13857">
        <v>140</v>
      </c>
      <c r="G13857">
        <v>8927180</v>
      </c>
    </row>
    <row r="13858" spans="1:7">
      <c r="A13858" t="s">
        <v>131</v>
      </c>
      <c r="B13858">
        <v>20251230</v>
      </c>
      <c r="C13858">
        <v>490114</v>
      </c>
      <c r="D13858" t="s">
        <v>6190</v>
      </c>
      <c r="E13858" t="s">
        <v>1084</v>
      </c>
      <c r="F13858">
        <v>159</v>
      </c>
      <c r="G13858">
        <v>12610701</v>
      </c>
    </row>
    <row r="13859" spans="1:7">
      <c r="A13859" t="s">
        <v>131</v>
      </c>
      <c r="B13859">
        <v>20251230</v>
      </c>
      <c r="C13859">
        <v>490114</v>
      </c>
      <c r="D13859" t="s">
        <v>6190</v>
      </c>
      <c r="E13859" t="s">
        <v>1035</v>
      </c>
      <c r="F13859">
        <v>1663</v>
      </c>
      <c r="G13859">
        <v>11068915</v>
      </c>
    </row>
    <row r="13860" spans="1:7">
      <c r="A13860" t="s">
        <v>131</v>
      </c>
      <c r="B13860">
        <v>20251230</v>
      </c>
      <c r="C13860">
        <v>490114</v>
      </c>
      <c r="D13860" t="s">
        <v>6190</v>
      </c>
      <c r="E13860" t="s">
        <v>1066</v>
      </c>
      <c r="F13860">
        <v>271</v>
      </c>
      <c r="G13860">
        <v>10662341</v>
      </c>
    </row>
    <row r="13861" spans="1:7">
      <c r="A13861" t="s">
        <v>131</v>
      </c>
      <c r="B13861">
        <v>20251230</v>
      </c>
      <c r="C13861">
        <v>490114</v>
      </c>
      <c r="D13861" t="s">
        <v>6190</v>
      </c>
      <c r="E13861" t="s">
        <v>1064</v>
      </c>
      <c r="F13861">
        <v>0</v>
      </c>
      <c r="G13861">
        <v>-771339</v>
      </c>
    </row>
    <row r="13862" spans="1:7">
      <c r="A13862" t="s">
        <v>131</v>
      </c>
      <c r="B13862">
        <v>20251230</v>
      </c>
      <c r="C13862">
        <v>490114</v>
      </c>
      <c r="D13862" t="s">
        <v>6190</v>
      </c>
      <c r="E13862" t="s">
        <v>1092</v>
      </c>
      <c r="F13862">
        <v>0</v>
      </c>
      <c r="G13862">
        <v>-17321994</v>
      </c>
    </row>
    <row r="13863" spans="1:7">
      <c r="A13863" t="s">
        <v>131</v>
      </c>
      <c r="B13863">
        <v>20251230</v>
      </c>
      <c r="C13863">
        <v>490114</v>
      </c>
      <c r="D13863" t="s">
        <v>6190</v>
      </c>
      <c r="E13863" t="s">
        <v>9048</v>
      </c>
      <c r="F13863">
        <v>112</v>
      </c>
      <c r="G13863">
        <v>2197307</v>
      </c>
    </row>
    <row r="13864" spans="1:7">
      <c r="A13864" t="s">
        <v>131</v>
      </c>
      <c r="B13864">
        <v>20251230</v>
      </c>
      <c r="C13864">
        <v>490114</v>
      </c>
      <c r="D13864" t="s">
        <v>6190</v>
      </c>
      <c r="E13864" t="s">
        <v>8342</v>
      </c>
      <c r="F13864">
        <v>280</v>
      </c>
      <c r="G13864">
        <v>49675367</v>
      </c>
    </row>
    <row r="13865" spans="1:7">
      <c r="A13865" t="s">
        <v>131</v>
      </c>
      <c r="B13865">
        <v>20251230</v>
      </c>
      <c r="C13865">
        <v>490114</v>
      </c>
      <c r="D13865" t="s">
        <v>6190</v>
      </c>
      <c r="E13865" t="s">
        <v>1124</v>
      </c>
      <c r="F13865">
        <v>46</v>
      </c>
      <c r="G13865">
        <v>-144683</v>
      </c>
    </row>
    <row r="13866" spans="1:7">
      <c r="A13866" t="s">
        <v>131</v>
      </c>
      <c r="B13866">
        <v>20251230</v>
      </c>
      <c r="C13866">
        <v>490114</v>
      </c>
      <c r="D13866" t="s">
        <v>6190</v>
      </c>
      <c r="E13866" t="s">
        <v>1186</v>
      </c>
      <c r="F13866">
        <v>439</v>
      </c>
      <c r="G13866">
        <v>24385929</v>
      </c>
    </row>
    <row r="13867" spans="1:7">
      <c r="A13867" t="s">
        <v>131</v>
      </c>
      <c r="B13867">
        <v>20251230</v>
      </c>
      <c r="C13867">
        <v>490114</v>
      </c>
      <c r="D13867" t="s">
        <v>6190</v>
      </c>
      <c r="E13867" t="s">
        <v>1582</v>
      </c>
      <c r="F13867">
        <v>439</v>
      </c>
      <c r="G13867">
        <v>-381948</v>
      </c>
    </row>
    <row r="13868" spans="1:7">
      <c r="A13868" t="s">
        <v>131</v>
      </c>
      <c r="B13868">
        <v>20251230</v>
      </c>
      <c r="C13868">
        <v>490114</v>
      </c>
      <c r="D13868" t="s">
        <v>6190</v>
      </c>
      <c r="E13868" t="s">
        <v>8333</v>
      </c>
      <c r="F13868">
        <v>0</v>
      </c>
      <c r="G13868">
        <v>-2446</v>
      </c>
    </row>
    <row r="13869" spans="1:7">
      <c r="A13869" t="s">
        <v>131</v>
      </c>
      <c r="B13869">
        <v>20251230</v>
      </c>
      <c r="C13869">
        <v>490114</v>
      </c>
      <c r="D13869" t="s">
        <v>6190</v>
      </c>
      <c r="E13869" t="s">
        <v>1583</v>
      </c>
      <c r="F13869">
        <v>9</v>
      </c>
      <c r="G13869">
        <v>-253288</v>
      </c>
    </row>
    <row r="13870" spans="1:7">
      <c r="A13870" t="s">
        <v>131</v>
      </c>
      <c r="B13870">
        <v>20251230</v>
      </c>
      <c r="C13870">
        <v>490114</v>
      </c>
      <c r="D13870" t="s">
        <v>6190</v>
      </c>
      <c r="E13870" t="s">
        <v>1207</v>
      </c>
      <c r="F13870">
        <v>0</v>
      </c>
      <c r="G13870">
        <v>-11339</v>
      </c>
    </row>
    <row r="13871" spans="1:7">
      <c r="A13871" t="s">
        <v>131</v>
      </c>
      <c r="B13871">
        <v>20251230</v>
      </c>
      <c r="C13871">
        <v>490114</v>
      </c>
      <c r="D13871" t="s">
        <v>6190</v>
      </c>
      <c r="E13871" t="s">
        <v>8358</v>
      </c>
      <c r="F13871">
        <v>0</v>
      </c>
      <c r="G13871">
        <v>-17693191</v>
      </c>
    </row>
    <row r="13872" spans="1:7">
      <c r="A13872" t="s">
        <v>131</v>
      </c>
      <c r="B13872">
        <v>20251231</v>
      </c>
      <c r="C13872">
        <v>490114</v>
      </c>
      <c r="D13872" t="s">
        <v>6190</v>
      </c>
      <c r="E13872" t="s">
        <v>1184</v>
      </c>
      <c r="F13872">
        <v>0</v>
      </c>
      <c r="G13872">
        <v>-339153</v>
      </c>
    </row>
    <row r="13873" spans="1:7">
      <c r="A13873" t="s">
        <v>131</v>
      </c>
      <c r="B13873">
        <v>20251231</v>
      </c>
      <c r="C13873">
        <v>490114</v>
      </c>
      <c r="D13873" t="s">
        <v>6190</v>
      </c>
      <c r="E13873" t="s">
        <v>1581</v>
      </c>
      <c r="F13873">
        <v>205</v>
      </c>
      <c r="G13873">
        <v>-22053855</v>
      </c>
    </row>
    <row r="13874" spans="1:7">
      <c r="A13874" t="s">
        <v>131</v>
      </c>
      <c r="B13874">
        <v>20251231</v>
      </c>
      <c r="C13874">
        <v>490114</v>
      </c>
      <c r="D13874" t="s">
        <v>6190</v>
      </c>
      <c r="E13874" t="s">
        <v>1085</v>
      </c>
      <c r="F13874">
        <v>0</v>
      </c>
      <c r="G13874">
        <v>-2341373</v>
      </c>
    </row>
    <row r="13875" spans="1:7">
      <c r="A13875" t="s">
        <v>131</v>
      </c>
      <c r="B13875">
        <v>20251231</v>
      </c>
      <c r="C13875">
        <v>490114</v>
      </c>
      <c r="D13875" t="s">
        <v>6190</v>
      </c>
      <c r="E13875" t="s">
        <v>1194</v>
      </c>
      <c r="F13875">
        <v>0</v>
      </c>
      <c r="G13875">
        <v>-57965559</v>
      </c>
    </row>
    <row r="13876" spans="1:7">
      <c r="A13876" t="s">
        <v>131</v>
      </c>
      <c r="B13876">
        <v>20251231</v>
      </c>
      <c r="C13876">
        <v>490114</v>
      </c>
      <c r="D13876" t="s">
        <v>6190</v>
      </c>
      <c r="E13876" t="s">
        <v>1181</v>
      </c>
      <c r="F13876">
        <v>140</v>
      </c>
      <c r="G13876">
        <v>8927320</v>
      </c>
    </row>
    <row r="13877" spans="1:7">
      <c r="A13877" t="s">
        <v>131</v>
      </c>
      <c r="B13877">
        <v>20251231</v>
      </c>
      <c r="C13877">
        <v>490114</v>
      </c>
      <c r="D13877" t="s">
        <v>6190</v>
      </c>
      <c r="E13877" t="s">
        <v>1084</v>
      </c>
      <c r="F13877">
        <v>159</v>
      </c>
      <c r="G13877">
        <v>12610860</v>
      </c>
    </row>
    <row r="13878" spans="1:7">
      <c r="A13878" t="s">
        <v>131</v>
      </c>
      <c r="B13878">
        <v>20251231</v>
      </c>
      <c r="C13878">
        <v>490114</v>
      </c>
      <c r="D13878" t="s">
        <v>6190</v>
      </c>
      <c r="E13878" t="s">
        <v>1035</v>
      </c>
      <c r="F13878">
        <v>1663</v>
      </c>
      <c r="G13878">
        <v>11070578</v>
      </c>
    </row>
    <row r="13879" spans="1:7">
      <c r="A13879" t="s">
        <v>131</v>
      </c>
      <c r="B13879">
        <v>20251231</v>
      </c>
      <c r="C13879">
        <v>490114</v>
      </c>
      <c r="D13879" t="s">
        <v>6190</v>
      </c>
      <c r="E13879" t="s">
        <v>1066</v>
      </c>
      <c r="F13879">
        <v>271</v>
      </c>
      <c r="G13879">
        <v>10662612</v>
      </c>
    </row>
    <row r="13880" spans="1:7">
      <c r="A13880" t="s">
        <v>131</v>
      </c>
      <c r="B13880">
        <v>20251231</v>
      </c>
      <c r="C13880">
        <v>490114</v>
      </c>
      <c r="D13880" t="s">
        <v>6190</v>
      </c>
      <c r="E13880" t="s">
        <v>1064</v>
      </c>
      <c r="F13880">
        <v>0</v>
      </c>
      <c r="G13880">
        <v>-771339</v>
      </c>
    </row>
    <row r="13881" spans="1:7">
      <c r="A13881" t="s">
        <v>131</v>
      </c>
      <c r="B13881">
        <v>20251231</v>
      </c>
      <c r="C13881">
        <v>490114</v>
      </c>
      <c r="D13881" t="s">
        <v>6190</v>
      </c>
      <c r="E13881" t="s">
        <v>1092</v>
      </c>
      <c r="F13881">
        <v>0</v>
      </c>
      <c r="G13881">
        <v>-17321994</v>
      </c>
    </row>
    <row r="13882" spans="1:7">
      <c r="A13882" t="s">
        <v>131</v>
      </c>
      <c r="B13882">
        <v>20251231</v>
      </c>
      <c r="C13882">
        <v>490114</v>
      </c>
      <c r="D13882" t="s">
        <v>6190</v>
      </c>
      <c r="E13882" t="s">
        <v>9048</v>
      </c>
      <c r="F13882">
        <v>112</v>
      </c>
      <c r="G13882">
        <v>2197419</v>
      </c>
    </row>
    <row r="13883" spans="1:7">
      <c r="A13883" t="s">
        <v>131</v>
      </c>
      <c r="B13883">
        <v>20251231</v>
      </c>
      <c r="C13883">
        <v>490114</v>
      </c>
      <c r="D13883" t="s">
        <v>6190</v>
      </c>
      <c r="E13883" t="s">
        <v>8342</v>
      </c>
      <c r="F13883">
        <v>280</v>
      </c>
      <c r="G13883">
        <v>49675647</v>
      </c>
    </row>
    <row r="13884" spans="1:7">
      <c r="A13884" t="s">
        <v>131</v>
      </c>
      <c r="B13884">
        <v>20251231</v>
      </c>
      <c r="C13884">
        <v>490114</v>
      </c>
      <c r="D13884" t="s">
        <v>6190</v>
      </c>
      <c r="E13884" t="s">
        <v>1124</v>
      </c>
      <c r="F13884">
        <v>46</v>
      </c>
      <c r="G13884">
        <v>-144637</v>
      </c>
    </row>
    <row r="13885" spans="1:7">
      <c r="A13885" t="s">
        <v>131</v>
      </c>
      <c r="B13885">
        <v>20251231</v>
      </c>
      <c r="C13885">
        <v>490114</v>
      </c>
      <c r="D13885" t="s">
        <v>6190</v>
      </c>
      <c r="E13885" t="s">
        <v>1186</v>
      </c>
      <c r="F13885">
        <v>439</v>
      </c>
      <c r="G13885">
        <v>24386368</v>
      </c>
    </row>
    <row r="13886" spans="1:7">
      <c r="A13886" t="s">
        <v>131</v>
      </c>
      <c r="B13886">
        <v>20251231</v>
      </c>
      <c r="C13886">
        <v>490114</v>
      </c>
      <c r="D13886" t="s">
        <v>6190</v>
      </c>
      <c r="E13886" t="s">
        <v>1582</v>
      </c>
      <c r="F13886">
        <v>439</v>
      </c>
      <c r="G13886">
        <v>-381509</v>
      </c>
    </row>
    <row r="13887" spans="1:7">
      <c r="A13887" t="s">
        <v>131</v>
      </c>
      <c r="B13887">
        <v>20251231</v>
      </c>
      <c r="C13887">
        <v>490114</v>
      </c>
      <c r="D13887" t="s">
        <v>6190</v>
      </c>
      <c r="E13887" t="s">
        <v>8333</v>
      </c>
      <c r="F13887">
        <v>0</v>
      </c>
      <c r="G13887">
        <v>-2446</v>
      </c>
    </row>
    <row r="13888" spans="1:7">
      <c r="A13888" t="s">
        <v>131</v>
      </c>
      <c r="B13888">
        <v>20251231</v>
      </c>
      <c r="C13888">
        <v>490114</v>
      </c>
      <c r="D13888" t="s">
        <v>6190</v>
      </c>
      <c r="E13888" t="s">
        <v>1583</v>
      </c>
      <c r="F13888">
        <v>9</v>
      </c>
      <c r="G13888">
        <v>-253279</v>
      </c>
    </row>
    <row r="13889" spans="1:7">
      <c r="A13889" t="s">
        <v>131</v>
      </c>
      <c r="B13889">
        <v>20251231</v>
      </c>
      <c r="C13889">
        <v>490114</v>
      </c>
      <c r="D13889" t="s">
        <v>6190</v>
      </c>
      <c r="E13889" t="s">
        <v>1207</v>
      </c>
      <c r="F13889">
        <v>0</v>
      </c>
      <c r="G13889">
        <v>-11339</v>
      </c>
    </row>
    <row r="13890" spans="1:7">
      <c r="A13890" t="s">
        <v>131</v>
      </c>
      <c r="B13890">
        <v>20251231</v>
      </c>
      <c r="C13890">
        <v>490114</v>
      </c>
      <c r="D13890" t="s">
        <v>6190</v>
      </c>
      <c r="E13890" t="s">
        <v>8358</v>
      </c>
      <c r="F13890">
        <v>0</v>
      </c>
      <c r="G13890">
        <v>-17693191</v>
      </c>
    </row>
  </sheetData>
  <autoFilter ref="A1:G13890" xr:uid="{2FDDB9D9-79F6-42E6-A58A-2A7852496823}">
    <filterColumn colId="0">
      <filters>
        <filter val="당기"/>
      </filters>
    </filterColumn>
  </autoFilter>
  <phoneticPr fontId="1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EF1B-5495-4F8F-9FF4-878C75D9AB2C}">
  <sheetPr>
    <tabColor theme="8" tint="0.79998168889431442"/>
  </sheetPr>
  <dimension ref="A1:P366"/>
  <sheetViews>
    <sheetView workbookViewId="0">
      <selection activeCell="L360" sqref="L360"/>
    </sheetView>
  </sheetViews>
  <sheetFormatPr defaultRowHeight="12.75"/>
  <cols>
    <col min="2" max="2" width="19" customWidth="1"/>
    <col min="3" max="3" width="14.28515625" bestFit="1" customWidth="1"/>
    <col min="4" max="4" width="19.42578125" bestFit="1" customWidth="1"/>
    <col min="7" max="8" width="15" style="1" bestFit="1" customWidth="1"/>
  </cols>
  <sheetData>
    <row r="1" spans="1:16">
      <c r="A1" t="s">
        <v>1584</v>
      </c>
      <c r="B1" t="s">
        <v>7636</v>
      </c>
      <c r="C1" t="s">
        <v>7637</v>
      </c>
      <c r="D1" t="s">
        <v>7638</v>
      </c>
      <c r="E1" t="s">
        <v>7639</v>
      </c>
      <c r="F1" t="s">
        <v>7640</v>
      </c>
      <c r="G1" t="s">
        <v>177</v>
      </c>
      <c r="H1" t="s">
        <v>7641</v>
      </c>
      <c r="I1" t="s">
        <v>7642</v>
      </c>
      <c r="J1" t="s">
        <v>7643</v>
      </c>
      <c r="K1" t="s">
        <v>7644</v>
      </c>
      <c r="L1" t="s">
        <v>7645</v>
      </c>
      <c r="M1" t="s">
        <v>7646</v>
      </c>
      <c r="N1" t="s">
        <v>297</v>
      </c>
      <c r="O1" t="s">
        <v>7647</v>
      </c>
      <c r="P1" t="s">
        <v>352</v>
      </c>
    </row>
    <row r="2" spans="1:16">
      <c r="A2">
        <v>20250101</v>
      </c>
      <c r="B2">
        <v>2246153208</v>
      </c>
      <c r="C2">
        <v>6677642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20250102</v>
      </c>
      <c r="B3">
        <v>2070075158</v>
      </c>
      <c r="C3">
        <v>299179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>
        <v>20250103</v>
      </c>
      <c r="B4">
        <v>1920549798</v>
      </c>
      <c r="C4">
        <v>432302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>
        <v>20250104</v>
      </c>
      <c r="B5">
        <v>1920549798</v>
      </c>
      <c r="C5">
        <v>565425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>
        <v>20250105</v>
      </c>
      <c r="B6">
        <v>1920549798</v>
      </c>
      <c r="C6">
        <v>698548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>
        <v>20250106</v>
      </c>
      <c r="B7">
        <v>2980106153</v>
      </c>
      <c r="C7">
        <v>905115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>
        <v>20250107</v>
      </c>
      <c r="B8">
        <v>3834228990</v>
      </c>
      <c r="C8">
        <v>1170884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>
        <v>20250108</v>
      </c>
      <c r="B9">
        <v>3944491069</v>
      </c>
      <c r="C9">
        <v>1444297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>
        <v>20250109</v>
      </c>
      <c r="B10">
        <v>4249095783</v>
      </c>
      <c r="C10">
        <v>1738823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>
        <v>20250110</v>
      </c>
      <c r="B11">
        <v>3259141963</v>
      </c>
      <c r="C11">
        <v>1964731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>
        <v>20250111</v>
      </c>
      <c r="B12">
        <v>3259141963</v>
      </c>
      <c r="C12">
        <v>2190639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>
        <v>20250112</v>
      </c>
      <c r="B13">
        <v>3259141963</v>
      </c>
      <c r="C13">
        <v>2416546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>
        <v>20250113</v>
      </c>
      <c r="B14">
        <v>2538362682</v>
      </c>
      <c r="C14">
        <v>2592493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>
        <v>20250114</v>
      </c>
      <c r="B15">
        <v>206935054</v>
      </c>
      <c r="C15">
        <v>2606837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>
        <v>20250115</v>
      </c>
      <c r="B16">
        <v>2906033339</v>
      </c>
      <c r="C16">
        <v>2808269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>
        <v>20250116</v>
      </c>
      <c r="B17">
        <v>2726564668</v>
      </c>
      <c r="C17">
        <v>2997261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>
        <v>20250117</v>
      </c>
      <c r="B18">
        <v>3294514698</v>
      </c>
      <c r="C18">
        <v>3225620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>
        <v>20250118</v>
      </c>
      <c r="B19">
        <v>3294514698</v>
      </c>
      <c r="C19">
        <v>3453980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>
        <v>20250119</v>
      </c>
      <c r="B20">
        <v>3294514698</v>
      </c>
      <c r="C20">
        <v>3682339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>
        <v>20250120</v>
      </c>
      <c r="B21">
        <v>2193739709</v>
      </c>
      <c r="C21">
        <v>3834399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>
        <v>20250121</v>
      </c>
      <c r="B22">
        <v>2495780087</v>
      </c>
      <c r="C22">
        <v>4007394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>
        <v>20250122</v>
      </c>
      <c r="B23">
        <v>2506272587</v>
      </c>
      <c r="C23">
        <v>4181116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>
        <v>20250123</v>
      </c>
      <c r="B24">
        <v>2502817924</v>
      </c>
      <c r="C24">
        <v>4354599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>
        <v>20250124</v>
      </c>
      <c r="B25">
        <v>1270123489</v>
      </c>
      <c r="C25">
        <v>4442638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>
        <v>20250125</v>
      </c>
      <c r="B26">
        <v>1270123489</v>
      </c>
      <c r="C26">
        <v>4530677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>
        <v>20250126</v>
      </c>
      <c r="B27">
        <v>1270123489</v>
      </c>
      <c r="C27">
        <v>4618715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>
        <v>20250127</v>
      </c>
      <c r="B28">
        <v>1270123489</v>
      </c>
      <c r="C28">
        <v>4706754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>
        <v>20250128</v>
      </c>
      <c r="B29">
        <v>1270123489</v>
      </c>
      <c r="C29">
        <v>4794793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>
        <v>20250129</v>
      </c>
      <c r="B30">
        <v>1270123489</v>
      </c>
      <c r="C30">
        <v>4882831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>
        <v>20250130</v>
      </c>
      <c r="B31">
        <v>1270123489</v>
      </c>
      <c r="C31">
        <v>4970870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>
        <v>20250131</v>
      </c>
      <c r="B32">
        <v>2039749117</v>
      </c>
      <c r="C32">
        <v>5112255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>
        <v>20250201</v>
      </c>
      <c r="B33">
        <v>2039749117</v>
      </c>
      <c r="C33">
        <v>5253640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>
        <v>20250202</v>
      </c>
      <c r="B34">
        <v>2039749117</v>
      </c>
      <c r="C34">
        <v>5395025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>
        <v>20250203</v>
      </c>
      <c r="B35">
        <v>258554089</v>
      </c>
      <c r="C35">
        <v>300692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>
        <v>20250204</v>
      </c>
      <c r="B36">
        <v>4341983575</v>
      </c>
      <c r="C36">
        <v>601657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>
        <v>20250205</v>
      </c>
      <c r="B37">
        <v>3189655412</v>
      </c>
      <c r="C37">
        <v>822748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>
        <v>20250206</v>
      </c>
      <c r="B38">
        <v>1903411673</v>
      </c>
      <c r="C38">
        <v>954683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>
        <v>20250207</v>
      </c>
      <c r="B39">
        <v>3117980778</v>
      </c>
      <c r="C39">
        <v>1170806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>
        <v>20250208</v>
      </c>
      <c r="B40">
        <v>3117980778</v>
      </c>
      <c r="C40">
        <v>1386929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>
        <v>20250209</v>
      </c>
      <c r="B41">
        <v>3117980778</v>
      </c>
      <c r="C41">
        <v>1603052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>
        <v>20250210</v>
      </c>
      <c r="B42">
        <v>910105863</v>
      </c>
      <c r="C42">
        <v>1666136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20250211</v>
      </c>
      <c r="B43">
        <v>2909755660</v>
      </c>
      <c r="C43">
        <v>1867826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20250212</v>
      </c>
      <c r="B44">
        <v>4883920612</v>
      </c>
      <c r="C44">
        <v>2206355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>
        <v>20250213</v>
      </c>
      <c r="B45">
        <v>1938800988</v>
      </c>
      <c r="C45">
        <v>2340744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>
        <v>20250214</v>
      </c>
      <c r="B46">
        <v>3773237288</v>
      </c>
      <c r="C46">
        <v>2602286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>
        <v>20250215</v>
      </c>
      <c r="B47">
        <v>3773237288</v>
      </c>
      <c r="C47">
        <v>2863828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>
        <v>20250216</v>
      </c>
      <c r="B48">
        <v>3773237288</v>
      </c>
      <c r="C48">
        <v>3125370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>
        <v>20250217</v>
      </c>
      <c r="B49">
        <v>1781994859</v>
      </c>
      <c r="C49">
        <v>3248889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>
        <v>20250218</v>
      </c>
      <c r="B50">
        <v>5926954934</v>
      </c>
      <c r="C50">
        <v>3659717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>
        <v>20250219</v>
      </c>
      <c r="B51">
        <v>4709713928</v>
      </c>
      <c r="C51">
        <v>3986171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>
        <v>20250220</v>
      </c>
      <c r="B52">
        <v>6294561448</v>
      </c>
      <c r="C52">
        <v>4422479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>
        <v>20250221</v>
      </c>
      <c r="B53">
        <v>594244476</v>
      </c>
      <c r="C53">
        <v>4463669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>
        <v>20250222</v>
      </c>
      <c r="B54">
        <v>594244476</v>
      </c>
      <c r="C54">
        <v>4504859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>
        <v>20250223</v>
      </c>
      <c r="B55">
        <v>594244476</v>
      </c>
      <c r="C55">
        <v>4546049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>
        <v>20250224</v>
      </c>
      <c r="B56">
        <v>4026638549</v>
      </c>
      <c r="C56">
        <v>4825156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>
        <v>20250225</v>
      </c>
      <c r="B57">
        <v>3901376424</v>
      </c>
      <c r="C57">
        <v>5095580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>
        <v>20250226</v>
      </c>
      <c r="B58">
        <v>3901376424</v>
      </c>
      <c r="C58">
        <v>5341420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>
        <v>20250227</v>
      </c>
      <c r="B59">
        <v>5529473873</v>
      </c>
      <c r="C59">
        <v>5689852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>
        <v>20250228</v>
      </c>
      <c r="B60">
        <v>1997425058</v>
      </c>
      <c r="C60">
        <v>5815717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>
        <v>20250301</v>
      </c>
      <c r="B61">
        <v>1997425058</v>
      </c>
      <c r="C61">
        <v>5941582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>
        <v>20250302</v>
      </c>
      <c r="B62">
        <v>1997425058</v>
      </c>
      <c r="C62">
        <v>6067447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>
        <v>20250303</v>
      </c>
      <c r="B63">
        <v>1997425058</v>
      </c>
      <c r="C63">
        <v>6193312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>
        <v>20250304</v>
      </c>
      <c r="B64">
        <v>1931340775</v>
      </c>
      <c r="C64">
        <v>499296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>
        <v>20250305</v>
      </c>
      <c r="B65">
        <v>2603672210</v>
      </c>
      <c r="C65">
        <v>663363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>
        <v>20250306</v>
      </c>
      <c r="B66">
        <v>6089914380</v>
      </c>
      <c r="C66">
        <v>1047111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>
        <v>20250307</v>
      </c>
      <c r="B67">
        <v>1396150442</v>
      </c>
      <c r="C67">
        <v>1135087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>
        <v>20250308</v>
      </c>
      <c r="B68">
        <v>1396150442</v>
      </c>
      <c r="C68">
        <v>1223064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>
        <v>20250309</v>
      </c>
      <c r="B69">
        <v>1396150442</v>
      </c>
      <c r="C69">
        <v>1311041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>
        <v>20250310</v>
      </c>
      <c r="B70">
        <v>2179918007</v>
      </c>
      <c r="C70">
        <v>1448405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>
        <v>20250311</v>
      </c>
      <c r="B71">
        <v>1962515989</v>
      </c>
      <c r="C71">
        <v>1572071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>
        <v>20250312</v>
      </c>
      <c r="B72">
        <v>1620690719</v>
      </c>
      <c r="C72">
        <v>1674197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>
        <v>20250313</v>
      </c>
      <c r="B73">
        <v>4409474867</v>
      </c>
      <c r="C73">
        <v>1952054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>
        <v>20250314</v>
      </c>
      <c r="B74">
        <v>1211190537</v>
      </c>
      <c r="C74">
        <v>2028375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>
        <v>20250315</v>
      </c>
      <c r="B75">
        <v>1211190537</v>
      </c>
      <c r="C75">
        <v>2104697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>
        <v>20250316</v>
      </c>
      <c r="B76">
        <v>1211190537</v>
      </c>
      <c r="C76">
        <v>2181019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>
        <v>20250317</v>
      </c>
      <c r="B77">
        <v>5013645892</v>
      </c>
      <c r="C77">
        <v>2496947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>
        <v>20250318</v>
      </c>
      <c r="B78">
        <v>5562279197</v>
      </c>
      <c r="C78">
        <v>2847447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>
        <v>20250319</v>
      </c>
      <c r="B79">
        <v>4077116907</v>
      </c>
      <c r="C79">
        <v>3104361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>
        <v>20250320</v>
      </c>
      <c r="B80">
        <v>4194382302</v>
      </c>
      <c r="C80">
        <v>3368665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>
        <v>20250321</v>
      </c>
      <c r="B81">
        <v>3994625562</v>
      </c>
      <c r="C81">
        <v>3620381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>
        <v>20250322</v>
      </c>
      <c r="B82">
        <v>3994625562</v>
      </c>
      <c r="C82">
        <v>3872097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>
        <v>20250323</v>
      </c>
      <c r="B83">
        <v>3994625562</v>
      </c>
      <c r="C83">
        <v>4123813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>
        <v>20250324</v>
      </c>
      <c r="B84">
        <v>3295421227</v>
      </c>
      <c r="C84">
        <v>4331470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>
        <v>20250325</v>
      </c>
      <c r="B85">
        <v>1176573072</v>
      </c>
      <c r="C85">
        <v>4405610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>
        <v>20250326</v>
      </c>
      <c r="B86">
        <v>1285706451</v>
      </c>
      <c r="C86">
        <v>4486627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>
        <v>20250327</v>
      </c>
      <c r="B87">
        <v>3097746680</v>
      </c>
      <c r="C87">
        <v>4681827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>
        <v>20250328</v>
      </c>
      <c r="B88">
        <v>1453098565</v>
      </c>
      <c r="C88">
        <v>4773393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>
        <v>20250329</v>
      </c>
      <c r="B89">
        <v>1453098565</v>
      </c>
      <c r="C89">
        <v>4864958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>
        <v>20250330</v>
      </c>
      <c r="B90">
        <v>1453098565</v>
      </c>
      <c r="C90">
        <v>4956523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>
        <v>20250331</v>
      </c>
      <c r="B91">
        <v>638681835</v>
      </c>
      <c r="C91">
        <v>4996768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>
        <v>20250401</v>
      </c>
      <c r="B92">
        <v>2375651353</v>
      </c>
      <c r="C92">
        <v>149698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>
        <v>20250402</v>
      </c>
      <c r="B93">
        <v>6755953286</v>
      </c>
      <c r="C93">
        <v>575416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>
        <v>20250403</v>
      </c>
      <c r="B94">
        <v>1123406377</v>
      </c>
      <c r="C94">
        <v>646206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>
        <v>20250404</v>
      </c>
      <c r="B95">
        <v>3191190740</v>
      </c>
      <c r="C95">
        <v>847294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>
        <v>20250405</v>
      </c>
      <c r="B96">
        <v>3191190740</v>
      </c>
      <c r="C96">
        <v>1048383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>
        <v>20250406</v>
      </c>
      <c r="B97">
        <v>3191190740</v>
      </c>
      <c r="C97">
        <v>1249472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>
        <v>20250407</v>
      </c>
      <c r="B98">
        <v>3525040945</v>
      </c>
      <c r="C98">
        <v>1471598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>
        <v>20250408</v>
      </c>
      <c r="B99">
        <v>3409897108</v>
      </c>
      <c r="C99">
        <v>1686468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>
        <v>20250409</v>
      </c>
      <c r="B100">
        <v>6515588941</v>
      </c>
      <c r="C100">
        <v>2097039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>
        <v>20250410</v>
      </c>
      <c r="B101">
        <v>7278914982</v>
      </c>
      <c r="C101">
        <v>2555711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>
        <v>20250411</v>
      </c>
      <c r="B102">
        <v>7111756273</v>
      </c>
      <c r="C102">
        <v>3003849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>
        <v>20250412</v>
      </c>
      <c r="B103">
        <v>7111756273</v>
      </c>
      <c r="C103">
        <v>3451987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>
        <v>20250413</v>
      </c>
      <c r="B104">
        <v>7111756273</v>
      </c>
      <c r="C104">
        <v>3900125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>
        <v>20250414</v>
      </c>
      <c r="B105">
        <v>7971653849</v>
      </c>
      <c r="C105">
        <v>4402448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>
        <v>20250415</v>
      </c>
      <c r="B106">
        <v>4044575209</v>
      </c>
      <c r="C106">
        <v>4657312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>
        <v>20250416</v>
      </c>
      <c r="B107">
        <v>4280292324</v>
      </c>
      <c r="C107">
        <v>4927029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>
        <v>20250417</v>
      </c>
      <c r="B108">
        <v>5213997315</v>
      </c>
      <c r="C108">
        <v>5255582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>
        <v>20250418</v>
      </c>
      <c r="B109">
        <v>6719467549</v>
      </c>
      <c r="C109">
        <v>5679001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>
        <v>20250419</v>
      </c>
      <c r="B110">
        <v>6719467549</v>
      </c>
      <c r="C110">
        <v>6102419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>
        <v>20250420</v>
      </c>
      <c r="B111">
        <v>6719467549</v>
      </c>
      <c r="C111">
        <v>6525838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>
        <v>20250421</v>
      </c>
      <c r="B112">
        <v>6436799507</v>
      </c>
      <c r="C112">
        <v>6931444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>
        <v>20250422</v>
      </c>
      <c r="B113">
        <v>5164510486</v>
      </c>
      <c r="C113">
        <v>7256879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>
        <v>20250423</v>
      </c>
      <c r="B114">
        <v>3729789905</v>
      </c>
      <c r="C114">
        <v>7491907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>
        <v>20250424</v>
      </c>
      <c r="B115">
        <v>4622820816</v>
      </c>
      <c r="C115">
        <v>7783208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>
        <v>20250425</v>
      </c>
      <c r="B116">
        <v>2808938462</v>
      </c>
      <c r="C116">
        <v>7960210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>
        <v>20250426</v>
      </c>
      <c r="B117">
        <v>2808938462</v>
      </c>
      <c r="C117">
        <v>8137211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>
        <v>20250427</v>
      </c>
      <c r="B118">
        <v>2808938462</v>
      </c>
      <c r="C118">
        <v>8314213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>
        <v>20250428</v>
      </c>
      <c r="B119">
        <v>3612108492</v>
      </c>
      <c r="C119">
        <v>8541825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>
        <v>20250429</v>
      </c>
      <c r="B120">
        <v>3611142077</v>
      </c>
      <c r="C120">
        <v>8769377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>
        <v>20250430</v>
      </c>
      <c r="B121">
        <v>3842777358</v>
      </c>
      <c r="C121">
        <v>9011524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>
        <v>20250501</v>
      </c>
      <c r="B122">
        <v>3842777358</v>
      </c>
      <c r="C122">
        <v>9253671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>
        <v>20250502</v>
      </c>
      <c r="B123">
        <v>2806381334</v>
      </c>
      <c r="C123">
        <v>418988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>
        <v>20250503</v>
      </c>
      <c r="B124">
        <v>2806381334</v>
      </c>
      <c r="C124">
        <v>595828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>
        <v>20250504</v>
      </c>
      <c r="B125">
        <v>2806381334</v>
      </c>
      <c r="C125">
        <v>772669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>
        <v>20250505</v>
      </c>
      <c r="B126">
        <v>2806381334</v>
      </c>
      <c r="C126">
        <v>949509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>
        <v>20250506</v>
      </c>
      <c r="B127">
        <v>2806381334</v>
      </c>
      <c r="C127">
        <v>1126349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>
        <v>20250507</v>
      </c>
      <c r="B128">
        <v>3911347100</v>
      </c>
      <c r="C128">
        <v>1372818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>
        <v>20250508</v>
      </c>
      <c r="B129">
        <v>743235935</v>
      </c>
      <c r="C129">
        <v>1419652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>
        <v>20250509</v>
      </c>
      <c r="B130">
        <v>3049207918</v>
      </c>
      <c r="C130">
        <v>1611794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>
        <v>20250510</v>
      </c>
      <c r="B131">
        <v>3049207918</v>
      </c>
      <c r="C131">
        <v>1803936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>
        <v>20250511</v>
      </c>
      <c r="B132">
        <v>3049207918</v>
      </c>
      <c r="C132">
        <v>1996078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>
        <v>20250512</v>
      </c>
      <c r="B133">
        <v>3038644578</v>
      </c>
      <c r="C133">
        <v>2187554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>
        <v>20250513</v>
      </c>
      <c r="B134">
        <v>3796573438</v>
      </c>
      <c r="C134">
        <v>2426790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>
        <v>20250514</v>
      </c>
      <c r="B135">
        <v>2943238768</v>
      </c>
      <c r="C135">
        <v>2612254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>
        <v>20250515</v>
      </c>
      <c r="B136">
        <v>3244477098</v>
      </c>
      <c r="C136">
        <v>2816701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>
        <v>20250516</v>
      </c>
      <c r="B137">
        <v>125735801</v>
      </c>
      <c r="C137">
        <v>2824624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>
        <v>20250517</v>
      </c>
      <c r="B138">
        <v>125735801</v>
      </c>
      <c r="C138">
        <v>2832547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>
        <v>20250518</v>
      </c>
      <c r="B139">
        <v>125735801</v>
      </c>
      <c r="C139">
        <v>2840470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>
        <v>20250519</v>
      </c>
      <c r="B140">
        <v>2042797601</v>
      </c>
      <c r="C140">
        <v>2969194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>
        <v>20250520</v>
      </c>
      <c r="B141">
        <v>1779646677</v>
      </c>
      <c r="C141">
        <v>3081336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>
        <v>20250521</v>
      </c>
      <c r="B142">
        <v>1917267625</v>
      </c>
      <c r="C142">
        <v>3202150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>
        <v>20250522</v>
      </c>
      <c r="B143">
        <v>2488539531</v>
      </c>
      <c r="C143">
        <v>3358963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>
        <v>20250523</v>
      </c>
      <c r="B144">
        <v>1612370051</v>
      </c>
      <c r="C144">
        <v>3460564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>
        <v>20250524</v>
      </c>
      <c r="B145">
        <v>1612370051</v>
      </c>
      <c r="C145">
        <v>3562165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>
        <v>20250525</v>
      </c>
      <c r="B146">
        <v>1612370051</v>
      </c>
      <c r="C146">
        <v>3663767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>
        <v>20250526</v>
      </c>
      <c r="B147">
        <v>2733375281</v>
      </c>
      <c r="C147">
        <v>3836007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>
        <v>20250527</v>
      </c>
      <c r="B148">
        <v>3537983781</v>
      </c>
      <c r="C148">
        <v>4058948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>
        <v>20250528</v>
      </c>
      <c r="B149">
        <v>2492315623</v>
      </c>
      <c r="C149">
        <v>4215998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>
        <v>20250529</v>
      </c>
      <c r="B150">
        <v>3293591123</v>
      </c>
      <c r="C150">
        <v>4423540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>
        <v>20250530</v>
      </c>
      <c r="B151">
        <v>4012583781</v>
      </c>
      <c r="C151">
        <v>4651102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>
        <v>20250531</v>
      </c>
      <c r="B152">
        <v>4012583781</v>
      </c>
      <c r="C152">
        <v>4878665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>
        <v>20250601</v>
      </c>
      <c r="B153">
        <v>4012583781</v>
      </c>
      <c r="C153">
        <v>5106227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>
        <v>20250602</v>
      </c>
      <c r="B154">
        <v>370891207</v>
      </c>
      <c r="C154">
        <v>248597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>
        <v>20250603</v>
      </c>
      <c r="B155">
        <v>370891207</v>
      </c>
      <c r="C155">
        <v>269631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>
        <v>20250604</v>
      </c>
      <c r="B156">
        <v>4684903460</v>
      </c>
      <c r="C156">
        <v>535322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>
        <v>20250605</v>
      </c>
      <c r="B157">
        <v>6700995214</v>
      </c>
      <c r="C157">
        <v>915352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>
        <v>20250606</v>
      </c>
      <c r="B158">
        <v>6700995214</v>
      </c>
      <c r="C158">
        <v>1295381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>
        <v>20250607</v>
      </c>
      <c r="B159">
        <v>6700995214</v>
      </c>
      <c r="C159">
        <v>1675410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>
        <v>20250608</v>
      </c>
      <c r="B160">
        <v>6700995214</v>
      </c>
      <c r="C160">
        <v>2055439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>
        <v>20250609</v>
      </c>
      <c r="B161">
        <v>6698848299</v>
      </c>
      <c r="C161">
        <v>2435346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>
        <v>20250610</v>
      </c>
      <c r="B162">
        <v>3964571724</v>
      </c>
      <c r="C162">
        <v>2660186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>
        <v>20250611</v>
      </c>
      <c r="B163">
        <v>2276009001</v>
      </c>
      <c r="C163">
        <v>2789264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>
        <v>20250612</v>
      </c>
      <c r="B164">
        <v>6681352641</v>
      </c>
      <c r="C164">
        <v>3168179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>
        <v>20250613</v>
      </c>
      <c r="B165">
        <v>2795385754</v>
      </c>
      <c r="C165">
        <v>3326712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>
        <v>20250614</v>
      </c>
      <c r="B166">
        <v>2795385754</v>
      </c>
      <c r="C166">
        <v>3485245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>
        <v>20250615</v>
      </c>
      <c r="B167">
        <v>2795385754</v>
      </c>
      <c r="C167">
        <v>3643777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>
        <v>20250616</v>
      </c>
      <c r="B168">
        <v>6976535392</v>
      </c>
      <c r="C168">
        <v>4039433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>
        <v>20250617</v>
      </c>
      <c r="B169">
        <v>7965171575</v>
      </c>
      <c r="C169">
        <v>4491156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>
        <v>20250618</v>
      </c>
      <c r="B170">
        <v>10339153313</v>
      </c>
      <c r="C170">
        <v>5077514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>
        <v>20250619</v>
      </c>
      <c r="B171">
        <v>6695091166</v>
      </c>
      <c r="C171">
        <v>5457208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>
        <v>20250620</v>
      </c>
      <c r="B172">
        <v>3251330594</v>
      </c>
      <c r="C172">
        <v>5641599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>
        <v>20250621</v>
      </c>
      <c r="B173">
        <v>3251330594</v>
      </c>
      <c r="C173">
        <v>5825989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>
        <v>20250622</v>
      </c>
      <c r="B174">
        <v>3251330594</v>
      </c>
      <c r="C174">
        <v>6010380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>
        <v>20250623</v>
      </c>
      <c r="B175">
        <v>5312602843</v>
      </c>
      <c r="C175">
        <v>6311670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>
        <v>20250624</v>
      </c>
      <c r="B176">
        <v>4706339508</v>
      </c>
      <c r="C176">
        <v>6578577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>
        <v>20250625</v>
      </c>
      <c r="B177">
        <v>7156943458</v>
      </c>
      <c r="C177">
        <v>6984464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>
        <v>20250626</v>
      </c>
      <c r="B178">
        <v>4288279360</v>
      </c>
      <c r="C178">
        <v>7227662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>
        <v>20250627</v>
      </c>
      <c r="B179">
        <v>7806438816</v>
      </c>
      <c r="C179">
        <v>7670384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>
        <v>20250628</v>
      </c>
      <c r="B180">
        <v>7806438816</v>
      </c>
      <c r="C180">
        <v>8113105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>
        <v>20250629</v>
      </c>
      <c r="B181">
        <v>7806438816</v>
      </c>
      <c r="C181">
        <v>8555826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>
        <v>20250630</v>
      </c>
      <c r="B182">
        <v>6915670902</v>
      </c>
      <c r="C182">
        <v>8948030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>
        <v>20250701</v>
      </c>
      <c r="B183">
        <v>7382535402</v>
      </c>
      <c r="C183">
        <v>418680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>
        <v>20250702</v>
      </c>
      <c r="B184">
        <v>6517183553</v>
      </c>
      <c r="C184">
        <v>788285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>
        <v>20250703</v>
      </c>
      <c r="B185">
        <v>5676039837</v>
      </c>
      <c r="C185">
        <v>1110186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>
        <v>20250704</v>
      </c>
      <c r="B186">
        <v>8783888297</v>
      </c>
      <c r="C186">
        <v>1608341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>
        <v>20250705</v>
      </c>
      <c r="B187">
        <v>8783888297</v>
      </c>
      <c r="C187">
        <v>2106496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>
        <v>20250706</v>
      </c>
      <c r="B188">
        <v>8783888297</v>
      </c>
      <c r="C188">
        <v>2604651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>
        <v>20250707</v>
      </c>
      <c r="B189">
        <v>2758374160</v>
      </c>
      <c r="C189">
        <v>2761084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>
        <v>20250708</v>
      </c>
      <c r="B190">
        <v>4658028049</v>
      </c>
      <c r="C190">
        <v>3025252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>
        <v>20250709</v>
      </c>
      <c r="B191">
        <v>6251027349</v>
      </c>
      <c r="C191">
        <v>3379762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>
        <v>20250710</v>
      </c>
      <c r="B192">
        <v>3631268357</v>
      </c>
      <c r="C192">
        <v>3585700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>
        <v>20250711</v>
      </c>
      <c r="B193">
        <v>6947755067</v>
      </c>
      <c r="C193">
        <v>3979723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>
        <v>20250712</v>
      </c>
      <c r="B194">
        <v>6947755067</v>
      </c>
      <c r="C194">
        <v>4373747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>
        <v>20250713</v>
      </c>
      <c r="B195">
        <v>6947755067</v>
      </c>
      <c r="C195">
        <v>4767770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>
        <v>20250714</v>
      </c>
      <c r="B196">
        <v>2934538818</v>
      </c>
      <c r="C196">
        <v>4934195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>
        <v>20250715</v>
      </c>
      <c r="B197">
        <v>5924395091</v>
      </c>
      <c r="C197">
        <v>5270181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>
        <v>20250716</v>
      </c>
      <c r="B198">
        <v>1692948264</v>
      </c>
      <c r="C198">
        <v>5366192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>
        <v>20250717</v>
      </c>
      <c r="B199">
        <v>5690553552</v>
      </c>
      <c r="C199">
        <v>5688917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>
        <v>20250718</v>
      </c>
      <c r="B200">
        <v>4351606117</v>
      </c>
      <c r="C200">
        <v>5935706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>
        <v>20250719</v>
      </c>
      <c r="B201">
        <v>4351606117</v>
      </c>
      <c r="C201">
        <v>6182496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>
        <v>20250720</v>
      </c>
      <c r="B202">
        <v>4351606117</v>
      </c>
      <c r="C202">
        <v>6429286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>
        <v>20250721</v>
      </c>
      <c r="B203">
        <v>6656881500</v>
      </c>
      <c r="C203">
        <v>6806813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>
        <v>20250722</v>
      </c>
      <c r="B204">
        <v>3955134773</v>
      </c>
      <c r="C204">
        <v>7031118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>
        <v>20250723</v>
      </c>
      <c r="B205">
        <v>2639226628</v>
      </c>
      <c r="C205">
        <v>7180795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>
        <v>20250724</v>
      </c>
      <c r="B206">
        <v>5298484790</v>
      </c>
      <c r="C206">
        <v>7481284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>
        <v>20250725</v>
      </c>
      <c r="B207">
        <v>2843487405</v>
      </c>
      <c r="C207">
        <v>7642545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>
        <v>20250726</v>
      </c>
      <c r="B208">
        <v>2843487405</v>
      </c>
      <c r="C208">
        <v>7803806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>
        <v>20250727</v>
      </c>
      <c r="B209">
        <v>2843487405</v>
      </c>
      <c r="C209">
        <v>7965066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>
        <v>20250728</v>
      </c>
      <c r="B210">
        <v>4669890955</v>
      </c>
      <c r="C210">
        <v>8229907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>
        <v>20250729</v>
      </c>
      <c r="B211">
        <v>4878179273</v>
      </c>
      <c r="C211">
        <v>8506560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>
      <c r="A212">
        <v>20250730</v>
      </c>
      <c r="B212">
        <v>5440687245</v>
      </c>
      <c r="C212">
        <v>8815114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>
        <v>20250731</v>
      </c>
      <c r="B213">
        <v>6026438433</v>
      </c>
      <c r="C213">
        <v>9156887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>
      <c r="A214">
        <v>20250801</v>
      </c>
      <c r="B214">
        <v>318547095</v>
      </c>
      <c r="C214">
        <v>18065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>
        <v>20250802</v>
      </c>
      <c r="B215">
        <v>318547095</v>
      </c>
      <c r="C215">
        <v>36131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>
      <c r="A216">
        <v>20250803</v>
      </c>
      <c r="B216">
        <v>318547095</v>
      </c>
      <c r="C216">
        <v>54196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>
        <v>20250804</v>
      </c>
      <c r="B217">
        <v>586736182</v>
      </c>
      <c r="C217">
        <v>87471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>
        <v>20250805</v>
      </c>
      <c r="B218">
        <v>3015091293</v>
      </c>
      <c r="C218">
        <v>258464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>
        <v>20250806</v>
      </c>
      <c r="B219">
        <v>3879624358</v>
      </c>
      <c r="C219">
        <v>478487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>
        <v>20250807</v>
      </c>
      <c r="B220">
        <v>3874967983</v>
      </c>
      <c r="C220">
        <v>698245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>
        <v>20250808</v>
      </c>
      <c r="B221">
        <v>4266129461</v>
      </c>
      <c r="C221">
        <v>940187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>
        <v>20250809</v>
      </c>
      <c r="B222">
        <v>4266129461</v>
      </c>
      <c r="C222">
        <v>1182129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>
        <v>20250810</v>
      </c>
      <c r="B223">
        <v>4266129461</v>
      </c>
      <c r="C223">
        <v>1424072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>
        <v>20250811</v>
      </c>
      <c r="B224">
        <v>1734313795</v>
      </c>
      <c r="C224">
        <v>1522429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>
      <c r="A225">
        <v>20250812</v>
      </c>
      <c r="B225">
        <v>1594354931</v>
      </c>
      <c r="C225">
        <v>1612848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>
        <v>20250813</v>
      </c>
      <c r="B226">
        <v>1591248025</v>
      </c>
      <c r="C226">
        <v>1703092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>
        <v>20250814</v>
      </c>
      <c r="B227">
        <v>902361056</v>
      </c>
      <c r="C227">
        <v>1754266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>
        <v>20250815</v>
      </c>
      <c r="B228">
        <v>902361056</v>
      </c>
      <c r="C228">
        <v>1805441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>
        <v>20250816</v>
      </c>
      <c r="B229">
        <v>902361056</v>
      </c>
      <c r="C229">
        <v>1856616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>
        <v>20250817</v>
      </c>
      <c r="B230">
        <v>902361056</v>
      </c>
      <c r="C230">
        <v>1907791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>
        <v>20250818</v>
      </c>
      <c r="B231">
        <v>2466728953</v>
      </c>
      <c r="C231">
        <v>2047685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>
        <v>20250819</v>
      </c>
      <c r="B232">
        <v>2170225275</v>
      </c>
      <c r="C232">
        <v>2170764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>
        <v>20250820</v>
      </c>
      <c r="B233">
        <v>2326510883</v>
      </c>
      <c r="C233">
        <v>2302706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>
      <c r="A234">
        <v>20250821</v>
      </c>
      <c r="B234">
        <v>2326642883</v>
      </c>
      <c r="C234">
        <v>2434655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>
      <c r="A235">
        <v>20250822</v>
      </c>
      <c r="B235">
        <v>3250267298</v>
      </c>
      <c r="C235">
        <v>2618985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>
        <v>20250823</v>
      </c>
      <c r="B236">
        <v>3250267298</v>
      </c>
      <c r="C236">
        <v>2803316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>
      <c r="A237">
        <v>20250824</v>
      </c>
      <c r="B237">
        <v>3250267298</v>
      </c>
      <c r="C237">
        <v>2987646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>
        <v>20250825</v>
      </c>
      <c r="B238">
        <v>3582488276</v>
      </c>
      <c r="C238">
        <v>3190817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>
        <v>20250826</v>
      </c>
      <c r="B239">
        <v>2886237346</v>
      </c>
      <c r="C239">
        <v>3354502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>
        <v>20250827</v>
      </c>
      <c r="B240">
        <v>2016969886</v>
      </c>
      <c r="C240">
        <v>3468889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>
      <c r="A241">
        <v>20250828</v>
      </c>
      <c r="B241">
        <v>3260593286</v>
      </c>
      <c r="C241">
        <v>3653805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>
        <v>20250829</v>
      </c>
      <c r="B242">
        <v>3790223880</v>
      </c>
      <c r="C242">
        <v>3868758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>
        <v>20250830</v>
      </c>
      <c r="B243">
        <v>3790223880</v>
      </c>
      <c r="C243">
        <v>4083710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>
        <v>20250831</v>
      </c>
      <c r="B244">
        <v>3790223880</v>
      </c>
      <c r="C244">
        <v>4298662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>
        <v>20250901</v>
      </c>
      <c r="B245">
        <v>1960714168</v>
      </c>
      <c r="C245">
        <v>111196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>
        <v>20250902</v>
      </c>
      <c r="B246">
        <v>1957761118</v>
      </c>
      <c r="C246">
        <v>222225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>
        <v>20250903</v>
      </c>
      <c r="B247">
        <v>2687355763</v>
      </c>
      <c r="C247">
        <v>374632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>
        <v>20250904</v>
      </c>
      <c r="B248">
        <v>353036859</v>
      </c>
      <c r="C248">
        <v>394653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>
        <v>20250905</v>
      </c>
      <c r="B249">
        <v>2365589555</v>
      </c>
      <c r="C249">
        <v>528811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>
        <v>20250906</v>
      </c>
      <c r="B250">
        <v>2365589555</v>
      </c>
      <c r="C250">
        <v>662969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>
        <v>20250907</v>
      </c>
      <c r="B251">
        <v>2365589555</v>
      </c>
      <c r="C251">
        <v>797127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>
      <c r="A252">
        <v>20250908</v>
      </c>
      <c r="B252">
        <v>2583275240</v>
      </c>
      <c r="C252">
        <v>943631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>
      <c r="A253">
        <v>20250909</v>
      </c>
      <c r="B253">
        <v>2268660008</v>
      </c>
      <c r="C253">
        <v>1072292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>
        <v>20250910</v>
      </c>
      <c r="B254">
        <v>3016584725</v>
      </c>
      <c r="C254">
        <v>1243369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>
      <c r="A255">
        <v>20250911</v>
      </c>
      <c r="B255">
        <v>1524042841</v>
      </c>
      <c r="C255">
        <v>1329801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>
        <v>20250912</v>
      </c>
      <c r="B256">
        <v>678551974</v>
      </c>
      <c r="C256">
        <v>1368284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>
        <v>20250913</v>
      </c>
      <c r="B257">
        <v>678551974</v>
      </c>
      <c r="C257">
        <v>1406766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>
        <v>20250914</v>
      </c>
      <c r="B258">
        <v>678551974</v>
      </c>
      <c r="C258">
        <v>1445248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>
        <v>20250915</v>
      </c>
      <c r="B259">
        <v>1903118884</v>
      </c>
      <c r="C259">
        <v>1553179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>
        <v>20250916</v>
      </c>
      <c r="B260">
        <v>609937790</v>
      </c>
      <c r="C260">
        <v>1587770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>
        <v>20250917</v>
      </c>
      <c r="B261">
        <v>1899822955</v>
      </c>
      <c r="C261">
        <v>1695513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>
        <v>20250918</v>
      </c>
      <c r="B262">
        <v>223346398</v>
      </c>
      <c r="C262">
        <v>1708179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>
        <v>20250919</v>
      </c>
      <c r="B263">
        <v>1032078810</v>
      </c>
      <c r="C263">
        <v>1766711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>
        <v>20250920</v>
      </c>
      <c r="B264">
        <v>1032078810</v>
      </c>
      <c r="C264">
        <v>1825243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>
        <v>20250921</v>
      </c>
      <c r="B265">
        <v>1032078810</v>
      </c>
      <c r="C265">
        <v>1883774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>
        <v>20250922</v>
      </c>
      <c r="B266">
        <v>329408043</v>
      </c>
      <c r="C266">
        <v>1902456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>
      <c r="A267">
        <v>20250923</v>
      </c>
      <c r="B267">
        <v>1385451420</v>
      </c>
      <c r="C267">
        <v>1981028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>
        <v>20250924</v>
      </c>
      <c r="B268">
        <v>1667480470</v>
      </c>
      <c r="C268">
        <v>2075595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>
      <c r="A269">
        <v>20250925</v>
      </c>
      <c r="B269">
        <v>1666755790</v>
      </c>
      <c r="C269">
        <v>2170120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>
        <v>20250926</v>
      </c>
      <c r="B270">
        <v>469587960</v>
      </c>
      <c r="C270">
        <v>2196752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>
      <c r="A271">
        <v>20250927</v>
      </c>
      <c r="B271">
        <v>469587960</v>
      </c>
      <c r="C271">
        <v>2223383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>
        <v>20250928</v>
      </c>
      <c r="B272">
        <v>469587960</v>
      </c>
      <c r="C272">
        <v>2250014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>
      <c r="A273">
        <v>20250929</v>
      </c>
      <c r="B273">
        <v>3708773452</v>
      </c>
      <c r="C273">
        <v>2460348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>
        <v>20250930</v>
      </c>
      <c r="B274">
        <v>4620465512</v>
      </c>
      <c r="C274">
        <v>2722385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>
      <c r="A275">
        <v>20251001</v>
      </c>
      <c r="B275">
        <v>2503495548</v>
      </c>
      <c r="C275">
        <v>141979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>
      <c r="A276">
        <v>20251002</v>
      </c>
      <c r="B276">
        <v>3448147384</v>
      </c>
      <c r="C276">
        <v>337531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>
        <v>20251003</v>
      </c>
      <c r="B277">
        <v>3448147384</v>
      </c>
      <c r="C277">
        <v>533083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>
      <c r="A278">
        <v>20251004</v>
      </c>
      <c r="B278">
        <v>3448147384</v>
      </c>
      <c r="C278">
        <v>728636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>
      <c r="A279">
        <v>20251005</v>
      </c>
      <c r="B279">
        <v>3448147384</v>
      </c>
      <c r="C279">
        <v>924188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>
      <c r="A280">
        <v>20251006</v>
      </c>
      <c r="B280">
        <v>3448147384</v>
      </c>
      <c r="C280">
        <v>1119741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>
      <c r="A281">
        <v>20251007</v>
      </c>
      <c r="B281">
        <v>3448147384</v>
      </c>
      <c r="C281">
        <v>1315293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>
      <c r="A282">
        <v>20251008</v>
      </c>
      <c r="B282">
        <v>3448147384</v>
      </c>
      <c r="C282">
        <v>1510846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>
        <v>20251009</v>
      </c>
      <c r="B283">
        <v>3448147384</v>
      </c>
      <c r="C283">
        <v>1706398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>
      <c r="A284">
        <v>20251010</v>
      </c>
      <c r="B284">
        <v>4271038979</v>
      </c>
      <c r="C284">
        <v>1948619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>
        <v>20251011</v>
      </c>
      <c r="B285">
        <v>4271038979</v>
      </c>
      <c r="C285">
        <v>2190839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>
        <v>20251012</v>
      </c>
      <c r="B286">
        <v>4271038979</v>
      </c>
      <c r="C286">
        <v>2433060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>
        <v>20251013</v>
      </c>
      <c r="B287">
        <v>4448085349</v>
      </c>
      <c r="C287">
        <v>2685321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>
        <v>20251014</v>
      </c>
      <c r="B288">
        <v>1998468524</v>
      </c>
      <c r="C288">
        <v>2798659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>
      <c r="A289">
        <v>20251015</v>
      </c>
      <c r="B289">
        <v>1246600110</v>
      </c>
      <c r="C289">
        <v>2869357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>
      <c r="A290">
        <v>20251016</v>
      </c>
      <c r="B290">
        <v>8544189587</v>
      </c>
      <c r="C290">
        <v>3353918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>
      <c r="A291">
        <v>20251017</v>
      </c>
      <c r="B291">
        <v>6410619972</v>
      </c>
      <c r="C291">
        <v>3717479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>
      <c r="A292">
        <v>20251018</v>
      </c>
      <c r="B292">
        <v>6410619972</v>
      </c>
      <c r="C292">
        <v>4081040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>
      <c r="A293">
        <v>20251019</v>
      </c>
      <c r="B293">
        <v>6410619972</v>
      </c>
      <c r="C293">
        <v>4444601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>
      <c r="A294">
        <v>20251020</v>
      </c>
      <c r="B294">
        <v>5283730058</v>
      </c>
      <c r="C294">
        <v>4744254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>
      <c r="A295">
        <v>20251021</v>
      </c>
      <c r="B295">
        <v>6900917558</v>
      </c>
      <c r="C295">
        <v>5135621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>
        <v>20251022</v>
      </c>
      <c r="B296">
        <v>4430470690</v>
      </c>
      <c r="C296">
        <v>5386883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>
      <c r="A297">
        <v>20251023</v>
      </c>
      <c r="B297">
        <v>4396447575</v>
      </c>
      <c r="C297">
        <v>5636216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>
      <c r="A298">
        <v>20251024</v>
      </c>
      <c r="B298">
        <v>10888429221</v>
      </c>
      <c r="C298">
        <v>6253724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>
      <c r="A299">
        <v>20251025</v>
      </c>
      <c r="B299">
        <v>10888429221</v>
      </c>
      <c r="C299">
        <v>6871232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>
      <c r="A300">
        <v>20251026</v>
      </c>
      <c r="B300">
        <v>10888429221</v>
      </c>
      <c r="C300">
        <v>7488741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>
        <v>20251027</v>
      </c>
      <c r="B301">
        <v>9208135763</v>
      </c>
      <c r="C301">
        <v>8010955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>
        <v>20251028</v>
      </c>
      <c r="B302">
        <v>6864404863</v>
      </c>
      <c r="C302">
        <v>8400252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>
        <v>20251029</v>
      </c>
      <c r="B303">
        <v>6729541863</v>
      </c>
      <c r="C303">
        <v>8781900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>
        <v>20251030</v>
      </c>
      <c r="B304">
        <v>16258669267</v>
      </c>
      <c r="C304">
        <v>9703967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>
        <v>20251031</v>
      </c>
      <c r="B305">
        <v>9801531970</v>
      </c>
      <c r="C305">
        <v>10259834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>
        <v>20251101</v>
      </c>
      <c r="B306">
        <v>9801531970</v>
      </c>
      <c r="C306">
        <v>10815701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>
      <c r="A307">
        <v>20251102</v>
      </c>
      <c r="B307">
        <v>9801531970</v>
      </c>
      <c r="C307">
        <v>11371569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>
      <c r="A308">
        <v>20251103</v>
      </c>
      <c r="B308">
        <v>9314785259</v>
      </c>
      <c r="C308">
        <v>1639998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>
      <c r="A309">
        <v>20251104</v>
      </c>
      <c r="B309">
        <v>13615537462</v>
      </c>
      <c r="C309">
        <v>2412167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>
      <c r="A310">
        <v>20251105</v>
      </c>
      <c r="B310">
        <v>9377770744</v>
      </c>
      <c r="C310">
        <v>2944002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>
      <c r="A311">
        <v>20251106</v>
      </c>
      <c r="B311">
        <v>9547183859</v>
      </c>
      <c r="C311">
        <v>3485445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>
      <c r="A312">
        <v>20251107</v>
      </c>
      <c r="B312">
        <v>13740195350</v>
      </c>
      <c r="C312">
        <v>4264684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>
      <c r="A313">
        <v>20251108</v>
      </c>
      <c r="B313">
        <v>13740195350</v>
      </c>
      <c r="C313">
        <v>5043922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>
        <v>20251109</v>
      </c>
      <c r="B314">
        <v>13740195350</v>
      </c>
      <c r="C314">
        <v>5823161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>
        <v>20251110</v>
      </c>
      <c r="B315">
        <v>15234963103</v>
      </c>
      <c r="C315">
        <v>6687171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>
      <c r="A316">
        <v>20251111</v>
      </c>
      <c r="B316">
        <v>18886703511</v>
      </c>
      <c r="C316">
        <v>7758280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>
      <c r="A317">
        <v>20251112</v>
      </c>
      <c r="B317">
        <v>12406185630</v>
      </c>
      <c r="C317">
        <v>8461863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>
      <c r="A318">
        <v>20251113</v>
      </c>
      <c r="B318">
        <v>13906550599</v>
      </c>
      <c r="C318">
        <v>9250536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>
      <c r="A319">
        <v>20251114</v>
      </c>
      <c r="B319">
        <v>6315303639</v>
      </c>
      <c r="C319">
        <v>9608692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>
      <c r="A320">
        <v>20251115</v>
      </c>
      <c r="B320">
        <v>6315303639</v>
      </c>
      <c r="C320">
        <v>9966847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>
        <v>20251116</v>
      </c>
      <c r="B321">
        <v>6315303639</v>
      </c>
      <c r="C321">
        <v>10325003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>
        <v>20251117</v>
      </c>
      <c r="B322">
        <v>4143989294</v>
      </c>
      <c r="C322">
        <v>10560018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>
        <v>20251118</v>
      </c>
      <c r="B323">
        <v>10772450023</v>
      </c>
      <c r="C323">
        <v>11170949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>
        <v>20251119</v>
      </c>
      <c r="B324">
        <v>6215005973</v>
      </c>
      <c r="C324">
        <v>11523417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>
        <v>20251120</v>
      </c>
      <c r="B325">
        <v>11183707786</v>
      </c>
      <c r="C325">
        <v>12157671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>
      <c r="A326">
        <v>20251121</v>
      </c>
      <c r="B326">
        <v>9298079211</v>
      </c>
      <c r="C326">
        <v>12684986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>
      <c r="A327">
        <v>20251122</v>
      </c>
      <c r="B327">
        <v>9298079211</v>
      </c>
      <c r="C327">
        <v>13212302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>
      <c r="A328">
        <v>20251123</v>
      </c>
      <c r="B328">
        <v>9298079211</v>
      </c>
      <c r="C328">
        <v>13739618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>
      <c r="A329">
        <v>20251124</v>
      </c>
      <c r="B329">
        <v>105763970</v>
      </c>
      <c r="C329">
        <v>13745616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>
      <c r="A330">
        <v>20251125</v>
      </c>
      <c r="B330">
        <v>7693703008</v>
      </c>
      <c r="C330">
        <v>14181944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>
      <c r="A331">
        <v>20251126</v>
      </c>
      <c r="B331">
        <v>11125486842</v>
      </c>
      <c r="C331">
        <v>14812896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>
      <c r="A332">
        <v>20251127</v>
      </c>
      <c r="B332">
        <v>8416980445</v>
      </c>
      <c r="C332">
        <v>15290243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>
      <c r="A333">
        <v>20251128</v>
      </c>
      <c r="B333">
        <v>4217665285</v>
      </c>
      <c r="C333">
        <v>15529436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>
        <v>20251129</v>
      </c>
      <c r="B334">
        <v>4217665285</v>
      </c>
      <c r="C334">
        <v>15768630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>
      <c r="A335">
        <v>20251130</v>
      </c>
      <c r="B335">
        <v>4217665285</v>
      </c>
      <c r="C335">
        <v>16007823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>
      <c r="A336">
        <v>20251201</v>
      </c>
      <c r="B336">
        <v>114871164</v>
      </c>
      <c r="C336">
        <v>6514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>
      <c r="A337">
        <v>20251202</v>
      </c>
      <c r="B337">
        <v>5184317938</v>
      </c>
      <c r="C337">
        <v>300529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>
      <c r="A338">
        <v>20251203</v>
      </c>
      <c r="B338">
        <v>8558387501</v>
      </c>
      <c r="C338">
        <v>785895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>
      <c r="A339">
        <v>20251204</v>
      </c>
      <c r="B339">
        <v>6008476114</v>
      </c>
      <c r="C339">
        <v>1126650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>
        <v>20251205</v>
      </c>
      <c r="B340">
        <v>416831038</v>
      </c>
      <c r="C340">
        <v>1150289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>
        <v>20251206</v>
      </c>
      <c r="B341">
        <v>416831038</v>
      </c>
      <c r="C341">
        <v>1173929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>
        <v>20251207</v>
      </c>
      <c r="B342">
        <v>416831038</v>
      </c>
      <c r="C342">
        <v>1197568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>
        <v>20251208</v>
      </c>
      <c r="B343">
        <v>4639628333</v>
      </c>
      <c r="C343">
        <v>1460692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>
        <v>20251209</v>
      </c>
      <c r="B344">
        <v>2381559726</v>
      </c>
      <c r="C344">
        <v>1595756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>
      <c r="A345">
        <v>20251210</v>
      </c>
      <c r="B345">
        <v>444558196</v>
      </c>
      <c r="C345">
        <v>1620968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>
      <c r="A346">
        <v>20251211</v>
      </c>
      <c r="B346">
        <v>60932456</v>
      </c>
      <c r="C346">
        <v>1624423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>
      <c r="A347">
        <v>20251212</v>
      </c>
      <c r="B347">
        <v>1587508594</v>
      </c>
      <c r="C347">
        <v>1714455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>
      <c r="A348">
        <v>20251213</v>
      </c>
      <c r="B348">
        <v>1587508594</v>
      </c>
      <c r="C348">
        <v>1804486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>
      <c r="A349">
        <v>20251214</v>
      </c>
      <c r="B349">
        <v>1587508594</v>
      </c>
      <c r="C349">
        <v>1894517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>
      <c r="A350">
        <v>20251215</v>
      </c>
      <c r="B350">
        <v>4704142188</v>
      </c>
      <c r="C350">
        <v>2161300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>
      <c r="A351">
        <v>20251216</v>
      </c>
      <c r="B351">
        <v>1256178821</v>
      </c>
      <c r="C351">
        <v>2232541</v>
      </c>
      <c r="D351">
        <v>0</v>
      </c>
      <c r="E351">
        <v>0</v>
      </c>
      <c r="F351">
        <v>0</v>
      </c>
      <c r="G351">
        <v>0</v>
      </c>
      <c r="H351">
        <v>1000000000</v>
      </c>
      <c r="I351">
        <v>70410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>
      <c r="A352">
        <v>20251217</v>
      </c>
      <c r="B352">
        <v>2229957831</v>
      </c>
      <c r="C352">
        <v>2359007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>
        <v>20251218</v>
      </c>
      <c r="B353">
        <v>2914270891</v>
      </c>
      <c r="C353">
        <v>2524282</v>
      </c>
      <c r="D353">
        <v>0</v>
      </c>
      <c r="E353">
        <v>0</v>
      </c>
      <c r="F353">
        <v>0</v>
      </c>
      <c r="G353">
        <v>0</v>
      </c>
      <c r="H353">
        <v>1000000000</v>
      </c>
      <c r="I353">
        <v>70410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>
      <c r="A354">
        <v>20251219</v>
      </c>
      <c r="B354">
        <v>327676385</v>
      </c>
      <c r="C354">
        <v>2542866</v>
      </c>
      <c r="D354">
        <v>0</v>
      </c>
      <c r="E354">
        <v>0</v>
      </c>
      <c r="F354">
        <v>0</v>
      </c>
      <c r="G354">
        <v>0</v>
      </c>
      <c r="H354">
        <v>5000000000</v>
      </c>
      <c r="I354">
        <v>353422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>
      <c r="A355">
        <v>20251220</v>
      </c>
      <c r="B355">
        <v>327676385</v>
      </c>
      <c r="C355">
        <v>2561449</v>
      </c>
      <c r="D355">
        <v>0</v>
      </c>
      <c r="E355">
        <v>0</v>
      </c>
      <c r="F355">
        <v>0</v>
      </c>
      <c r="G355">
        <v>0</v>
      </c>
      <c r="H355">
        <v>5000000000</v>
      </c>
      <c r="I355">
        <v>706847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>
      <c r="A356">
        <v>20251221</v>
      </c>
      <c r="B356">
        <v>327676385</v>
      </c>
      <c r="C356">
        <v>2580032</v>
      </c>
      <c r="D356">
        <v>0</v>
      </c>
      <c r="E356">
        <v>0</v>
      </c>
      <c r="F356">
        <v>0</v>
      </c>
      <c r="G356">
        <v>0</v>
      </c>
      <c r="H356">
        <v>5000000000</v>
      </c>
      <c r="I356">
        <v>1060272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>
      <c r="A357">
        <v>20251222</v>
      </c>
      <c r="B357">
        <v>3128619169</v>
      </c>
      <c r="C357">
        <v>2757463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>
      <c r="A358">
        <v>20251223</v>
      </c>
      <c r="B358">
        <v>2566124084</v>
      </c>
      <c r="C358">
        <v>2902994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>
        <v>20251224</v>
      </c>
      <c r="B359">
        <v>260244364</v>
      </c>
      <c r="C359">
        <v>2917753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>
        <v>20251225</v>
      </c>
      <c r="B360">
        <v>260244364</v>
      </c>
      <c r="C360">
        <v>2932512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>
        <v>20251226</v>
      </c>
      <c r="B361">
        <v>12641479163</v>
      </c>
      <c r="C361">
        <v>3649440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>
        <v>20251227</v>
      </c>
      <c r="B362">
        <v>12641479163</v>
      </c>
      <c r="C362">
        <v>4366368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>
        <v>20251228</v>
      </c>
      <c r="B363">
        <v>12641479163</v>
      </c>
      <c r="C363">
        <v>5083296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>
        <v>20251229</v>
      </c>
      <c r="B364">
        <v>5860537899</v>
      </c>
      <c r="C364">
        <v>5415660</v>
      </c>
      <c r="D364">
        <v>0</v>
      </c>
      <c r="E364">
        <v>0</v>
      </c>
      <c r="F364">
        <v>0</v>
      </c>
      <c r="G364">
        <v>0</v>
      </c>
      <c r="H364">
        <v>9000000000</v>
      </c>
      <c r="I364">
        <v>641095</v>
      </c>
      <c r="J364">
        <v>5366354131</v>
      </c>
      <c r="K364">
        <v>220650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>
      <c r="A365">
        <v>20251230</v>
      </c>
      <c r="B365">
        <v>7183488821</v>
      </c>
      <c r="C365">
        <v>5823053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5366631364</v>
      </c>
      <c r="K365">
        <v>441299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>
      <c r="A366">
        <v>20251231</v>
      </c>
      <c r="B366">
        <v>7196301321</v>
      </c>
      <c r="C366">
        <v>6231172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5368673944</v>
      </c>
      <c r="K366">
        <v>661948</v>
      </c>
      <c r="L366">
        <v>0</v>
      </c>
      <c r="M366">
        <v>0</v>
      </c>
      <c r="N366">
        <v>0</v>
      </c>
      <c r="O366">
        <v>0</v>
      </c>
      <c r="P366">
        <v>0</v>
      </c>
    </row>
  </sheetData>
  <phoneticPr fontId="1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A0C0-C13D-48BA-9CA6-C54C719D15CD}">
  <sheetPr>
    <tabColor theme="8" tint="0.79998168889431442"/>
  </sheetPr>
  <dimension ref="A1:K40"/>
  <sheetViews>
    <sheetView topLeftCell="A26" workbookViewId="0">
      <selection activeCell="I40" sqref="I40"/>
    </sheetView>
  </sheetViews>
  <sheetFormatPr defaultColWidth="8.85546875" defaultRowHeight="16.5"/>
  <cols>
    <col min="1" max="1" width="13.28515625" style="508" customWidth="1"/>
    <col min="2" max="2" width="11.28515625" style="508" customWidth="1"/>
    <col min="3" max="3" width="17.7109375" style="508" customWidth="1"/>
    <col min="4" max="4" width="11.7109375" style="508" customWidth="1"/>
    <col min="5" max="5" width="24.7109375" style="508" customWidth="1"/>
    <col min="6" max="8" width="8.28515625" style="508" bestFit="1" customWidth="1"/>
    <col min="9" max="9" width="8.7109375" style="508" bestFit="1" customWidth="1"/>
    <col min="10" max="11" width="11.42578125" style="508" bestFit="1" customWidth="1"/>
    <col min="12" max="16384" width="8.85546875" style="508"/>
  </cols>
  <sheetData>
    <row r="1" spans="1:11" ht="22.5">
      <c r="A1" s="732" t="s">
        <v>1196</v>
      </c>
      <c r="B1" s="436" t="s">
        <v>1197</v>
      </c>
      <c r="C1" s="436" t="s">
        <v>1165</v>
      </c>
      <c r="D1" s="436" t="s">
        <v>1198</v>
      </c>
      <c r="E1" s="436" t="s">
        <v>1199</v>
      </c>
      <c r="F1" s="436" t="s">
        <v>1166</v>
      </c>
      <c r="G1" s="436" t="s">
        <v>1167</v>
      </c>
      <c r="H1" s="436" t="s">
        <v>1168</v>
      </c>
      <c r="I1" s="436" t="s">
        <v>1200</v>
      </c>
      <c r="J1" s="436" t="s">
        <v>1201</v>
      </c>
      <c r="K1" s="436" t="s">
        <v>1202</v>
      </c>
    </row>
    <row r="2" spans="1:11">
      <c r="A2" s="438">
        <v>46022</v>
      </c>
      <c r="B2" s="441" t="s">
        <v>1204</v>
      </c>
      <c r="C2" s="437" t="s">
        <v>1205</v>
      </c>
      <c r="D2" s="439" t="s">
        <v>1183</v>
      </c>
      <c r="E2" s="437" t="s">
        <v>1184</v>
      </c>
      <c r="F2" s="696">
        <v>3</v>
      </c>
      <c r="G2" s="696">
        <v>0</v>
      </c>
      <c r="H2" s="696">
        <v>0</v>
      </c>
      <c r="I2" s="696">
        <v>3</v>
      </c>
      <c r="J2" s="438">
        <v>46022</v>
      </c>
      <c r="K2" s="438">
        <v>46031</v>
      </c>
    </row>
    <row r="3" spans="1:11">
      <c r="A3" s="442">
        <v>46022</v>
      </c>
      <c r="B3" s="437" t="s">
        <v>1204</v>
      </c>
      <c r="C3" s="441" t="s">
        <v>1205</v>
      </c>
      <c r="D3" s="443" t="s">
        <v>1169</v>
      </c>
      <c r="E3" s="441" t="s">
        <v>1581</v>
      </c>
      <c r="F3" s="697">
        <v>2573</v>
      </c>
      <c r="G3" s="697">
        <v>0</v>
      </c>
      <c r="H3" s="697">
        <v>0</v>
      </c>
      <c r="I3" s="697">
        <v>2573</v>
      </c>
      <c r="J3" s="442">
        <v>46022</v>
      </c>
      <c r="K3" s="442">
        <v>46031</v>
      </c>
    </row>
    <row r="4" spans="1:11">
      <c r="A4" s="438">
        <v>46022</v>
      </c>
      <c r="B4" s="441" t="s">
        <v>1204</v>
      </c>
      <c r="C4" s="437" t="s">
        <v>1205</v>
      </c>
      <c r="D4" s="439" t="s">
        <v>1170</v>
      </c>
      <c r="E4" s="437" t="s">
        <v>1085</v>
      </c>
      <c r="F4" s="696">
        <v>2056</v>
      </c>
      <c r="G4" s="696">
        <v>0</v>
      </c>
      <c r="H4" s="696">
        <v>0</v>
      </c>
      <c r="I4" s="696">
        <v>2056</v>
      </c>
      <c r="J4" s="438">
        <v>46022</v>
      </c>
      <c r="K4" s="438">
        <v>46031</v>
      </c>
    </row>
    <row r="5" spans="1:11">
      <c r="A5" s="442">
        <v>46022</v>
      </c>
      <c r="B5" s="437" t="s">
        <v>1204</v>
      </c>
      <c r="C5" s="441" t="s">
        <v>1205</v>
      </c>
      <c r="D5" s="443" t="s">
        <v>1171</v>
      </c>
      <c r="E5" s="441" t="s">
        <v>1194</v>
      </c>
      <c r="F5" s="697">
        <v>6938</v>
      </c>
      <c r="G5" s="697">
        <v>10463</v>
      </c>
      <c r="H5" s="697">
        <v>91830</v>
      </c>
      <c r="I5" s="697">
        <v>109231</v>
      </c>
      <c r="J5" s="442">
        <v>46022</v>
      </c>
      <c r="K5" s="442">
        <v>46031</v>
      </c>
    </row>
    <row r="6" spans="1:11">
      <c r="A6" s="438">
        <v>46022</v>
      </c>
      <c r="B6" s="441" t="s">
        <v>1204</v>
      </c>
      <c r="C6" s="437" t="s">
        <v>1205</v>
      </c>
      <c r="D6" s="439" t="s">
        <v>1180</v>
      </c>
      <c r="E6" s="437" t="s">
        <v>1181</v>
      </c>
      <c r="F6" s="696">
        <v>535</v>
      </c>
      <c r="G6" s="696">
        <v>0</v>
      </c>
      <c r="H6" s="696">
        <v>0</v>
      </c>
      <c r="I6" s="696">
        <v>535</v>
      </c>
      <c r="J6" s="438">
        <v>46022</v>
      </c>
      <c r="K6" s="438">
        <v>46031</v>
      </c>
    </row>
    <row r="7" spans="1:11">
      <c r="A7" s="442">
        <v>46022</v>
      </c>
      <c r="B7" s="437" t="s">
        <v>1204</v>
      </c>
      <c r="C7" s="441" t="s">
        <v>1205</v>
      </c>
      <c r="D7" s="443" t="s">
        <v>1176</v>
      </c>
      <c r="E7" s="441" t="s">
        <v>1084</v>
      </c>
      <c r="F7" s="697">
        <v>501</v>
      </c>
      <c r="G7" s="697">
        <v>0</v>
      </c>
      <c r="H7" s="697">
        <v>0</v>
      </c>
      <c r="I7" s="697">
        <v>501</v>
      </c>
      <c r="J7" s="442">
        <v>46022</v>
      </c>
      <c r="K7" s="442">
        <v>46031</v>
      </c>
    </row>
    <row r="8" spans="1:11">
      <c r="A8" s="438">
        <v>46022</v>
      </c>
      <c r="B8" s="441" t="s">
        <v>1204</v>
      </c>
      <c r="C8" s="437" t="s">
        <v>1205</v>
      </c>
      <c r="D8" s="439" t="s">
        <v>1178</v>
      </c>
      <c r="E8" s="437" t="s">
        <v>1035</v>
      </c>
      <c r="F8" s="696">
        <v>3575</v>
      </c>
      <c r="G8" s="696">
        <v>10466</v>
      </c>
      <c r="H8" s="696">
        <v>69046</v>
      </c>
      <c r="I8" s="696">
        <v>83087</v>
      </c>
      <c r="J8" s="438">
        <v>46022</v>
      </c>
      <c r="K8" s="438">
        <v>46031</v>
      </c>
    </row>
    <row r="9" spans="1:11">
      <c r="A9" s="442">
        <v>46022</v>
      </c>
      <c r="B9" s="437" t="s">
        <v>1204</v>
      </c>
      <c r="C9" s="441" t="s">
        <v>1205</v>
      </c>
      <c r="D9" s="443" t="s">
        <v>1177</v>
      </c>
      <c r="E9" s="441" t="s">
        <v>1066</v>
      </c>
      <c r="F9" s="697">
        <v>1213</v>
      </c>
      <c r="G9" s="697">
        <v>0</v>
      </c>
      <c r="H9" s="697">
        <v>0</v>
      </c>
      <c r="I9" s="697">
        <v>1213</v>
      </c>
      <c r="J9" s="442">
        <v>46022</v>
      </c>
      <c r="K9" s="442">
        <v>46031</v>
      </c>
    </row>
    <row r="10" spans="1:11">
      <c r="A10" s="438">
        <v>46022</v>
      </c>
      <c r="B10" s="441" t="s">
        <v>1204</v>
      </c>
      <c r="C10" s="437" t="s">
        <v>1205</v>
      </c>
      <c r="D10" s="439" t="s">
        <v>1172</v>
      </c>
      <c r="E10" s="437" t="s">
        <v>1064</v>
      </c>
      <c r="F10" s="696">
        <v>80</v>
      </c>
      <c r="G10" s="696">
        <v>0</v>
      </c>
      <c r="H10" s="696">
        <v>0</v>
      </c>
      <c r="I10" s="696">
        <v>80</v>
      </c>
      <c r="J10" s="438">
        <v>46022</v>
      </c>
      <c r="K10" s="438">
        <v>46031</v>
      </c>
    </row>
    <row r="11" spans="1:11">
      <c r="A11" s="442">
        <v>46022</v>
      </c>
      <c r="B11" s="437" t="s">
        <v>1204</v>
      </c>
      <c r="C11" s="441" t="s">
        <v>1205</v>
      </c>
      <c r="D11" s="443" t="s">
        <v>1182</v>
      </c>
      <c r="E11" s="441" t="s">
        <v>1092</v>
      </c>
      <c r="F11" s="697">
        <v>57</v>
      </c>
      <c r="G11" s="697">
        <v>0</v>
      </c>
      <c r="H11" s="697">
        <v>0</v>
      </c>
      <c r="I11" s="697">
        <v>57</v>
      </c>
      <c r="J11" s="442">
        <v>46022</v>
      </c>
      <c r="K11" s="442">
        <v>46031</v>
      </c>
    </row>
    <row r="12" spans="1:11">
      <c r="A12" s="438">
        <v>46022</v>
      </c>
      <c r="B12" s="441" t="s">
        <v>1204</v>
      </c>
      <c r="C12" s="437" t="s">
        <v>1205</v>
      </c>
      <c r="D12" s="439" t="s">
        <v>1173</v>
      </c>
      <c r="E12" s="437" t="s">
        <v>9048</v>
      </c>
      <c r="F12" s="696">
        <v>47</v>
      </c>
      <c r="G12" s="696">
        <v>0</v>
      </c>
      <c r="H12" s="696">
        <v>0</v>
      </c>
      <c r="I12" s="696">
        <v>47</v>
      </c>
      <c r="J12" s="438">
        <v>46022</v>
      </c>
      <c r="K12" s="438">
        <v>46031</v>
      </c>
    </row>
    <row r="13" spans="1:11">
      <c r="A13" s="442">
        <v>46022</v>
      </c>
      <c r="B13" s="437" t="s">
        <v>1204</v>
      </c>
      <c r="C13" s="441" t="s">
        <v>1205</v>
      </c>
      <c r="D13" s="443" t="s">
        <v>1189</v>
      </c>
      <c r="E13" s="441" t="s">
        <v>1190</v>
      </c>
      <c r="F13" s="697">
        <v>0</v>
      </c>
      <c r="G13" s="697">
        <v>0</v>
      </c>
      <c r="H13" s="697">
        <v>0</v>
      </c>
      <c r="I13" s="697">
        <v>0</v>
      </c>
      <c r="J13" s="442">
        <v>46022</v>
      </c>
      <c r="K13" s="442">
        <v>46031</v>
      </c>
    </row>
    <row r="14" spans="1:11">
      <c r="A14" s="438">
        <v>46022</v>
      </c>
      <c r="B14" s="441" t="s">
        <v>1204</v>
      </c>
      <c r="C14" s="437" t="s">
        <v>1205</v>
      </c>
      <c r="D14" s="439" t="s">
        <v>1175</v>
      </c>
      <c r="E14" s="437" t="s">
        <v>8342</v>
      </c>
      <c r="F14" s="696">
        <v>397</v>
      </c>
      <c r="G14" s="696">
        <v>2092</v>
      </c>
      <c r="H14" s="696">
        <v>916</v>
      </c>
      <c r="I14" s="696">
        <v>3405</v>
      </c>
      <c r="J14" s="438">
        <v>46022</v>
      </c>
      <c r="K14" s="438">
        <v>46031</v>
      </c>
    </row>
    <row r="15" spans="1:11">
      <c r="A15" s="442">
        <v>46022</v>
      </c>
      <c r="B15" s="437" t="s">
        <v>1204</v>
      </c>
      <c r="C15" s="441" t="s">
        <v>1205</v>
      </c>
      <c r="D15" s="443" t="s">
        <v>1179</v>
      </c>
      <c r="E15" s="441" t="s">
        <v>1124</v>
      </c>
      <c r="F15" s="697">
        <v>5755</v>
      </c>
      <c r="G15" s="697">
        <v>2092</v>
      </c>
      <c r="H15" s="697">
        <v>11716</v>
      </c>
      <c r="I15" s="697">
        <v>19563</v>
      </c>
      <c r="J15" s="442">
        <v>46022</v>
      </c>
      <c r="K15" s="442">
        <v>46031</v>
      </c>
    </row>
    <row r="16" spans="1:11">
      <c r="A16" s="438">
        <v>46022</v>
      </c>
      <c r="B16" s="441" t="s">
        <v>1204</v>
      </c>
      <c r="C16" s="437" t="s">
        <v>1205</v>
      </c>
      <c r="D16" s="439" t="s">
        <v>1185</v>
      </c>
      <c r="E16" s="437" t="s">
        <v>1186</v>
      </c>
      <c r="F16" s="696">
        <v>0</v>
      </c>
      <c r="G16" s="696">
        <v>0</v>
      </c>
      <c r="H16" s="696">
        <v>0</v>
      </c>
      <c r="I16" s="696">
        <v>0</v>
      </c>
      <c r="J16" s="438">
        <v>46022</v>
      </c>
      <c r="K16" s="438">
        <v>46031</v>
      </c>
    </row>
    <row r="17" spans="1:11">
      <c r="A17" s="442">
        <v>46022</v>
      </c>
      <c r="B17" s="437" t="s">
        <v>1204</v>
      </c>
      <c r="C17" s="441" t="s">
        <v>1205</v>
      </c>
      <c r="D17" s="443" t="s">
        <v>1187</v>
      </c>
      <c r="E17" s="441" t="s">
        <v>1582</v>
      </c>
      <c r="F17" s="697">
        <v>394</v>
      </c>
      <c r="G17" s="697">
        <v>0</v>
      </c>
      <c r="H17" s="697">
        <v>0</v>
      </c>
      <c r="I17" s="697">
        <v>394</v>
      </c>
      <c r="J17" s="442">
        <v>46022</v>
      </c>
      <c r="K17" s="442">
        <v>46031</v>
      </c>
    </row>
    <row r="18" spans="1:11">
      <c r="A18" s="438">
        <v>46022</v>
      </c>
      <c r="B18" s="441" t="s">
        <v>1204</v>
      </c>
      <c r="C18" s="437" t="s">
        <v>1205</v>
      </c>
      <c r="D18" s="439" t="s">
        <v>1203</v>
      </c>
      <c r="E18" s="437" t="s">
        <v>8333</v>
      </c>
      <c r="F18" s="696">
        <v>35</v>
      </c>
      <c r="G18" s="696">
        <v>0</v>
      </c>
      <c r="H18" s="696">
        <v>2</v>
      </c>
      <c r="I18" s="696">
        <v>37</v>
      </c>
      <c r="J18" s="438">
        <v>46022</v>
      </c>
      <c r="K18" s="438">
        <v>46031</v>
      </c>
    </row>
    <row r="19" spans="1:11">
      <c r="A19" s="442">
        <v>46022</v>
      </c>
      <c r="B19" s="437" t="s">
        <v>1204</v>
      </c>
      <c r="C19" s="441" t="s">
        <v>1205</v>
      </c>
      <c r="D19" s="443" t="s">
        <v>1191</v>
      </c>
      <c r="E19" s="441" t="s">
        <v>1583</v>
      </c>
      <c r="F19" s="697">
        <v>32</v>
      </c>
      <c r="G19" s="697">
        <v>0</v>
      </c>
      <c r="H19" s="697">
        <v>364</v>
      </c>
      <c r="I19" s="697">
        <v>396</v>
      </c>
      <c r="J19" s="442">
        <v>46022</v>
      </c>
      <c r="K19" s="442">
        <v>46031</v>
      </c>
    </row>
    <row r="20" spans="1:11">
      <c r="A20" s="438">
        <v>46022</v>
      </c>
      <c r="B20" s="441" t="s">
        <v>1204</v>
      </c>
      <c r="C20" s="437" t="s">
        <v>1205</v>
      </c>
      <c r="D20" s="439" t="s">
        <v>1206</v>
      </c>
      <c r="E20" s="437" t="s">
        <v>1207</v>
      </c>
      <c r="F20" s="696">
        <v>3</v>
      </c>
      <c r="G20" s="696">
        <v>0</v>
      </c>
      <c r="H20" s="696">
        <v>27030</v>
      </c>
      <c r="I20" s="696">
        <v>27033</v>
      </c>
      <c r="J20" s="438">
        <v>46022</v>
      </c>
      <c r="K20" s="438">
        <v>46031</v>
      </c>
    </row>
    <row r="21" spans="1:11">
      <c r="A21" s="442">
        <v>46022</v>
      </c>
      <c r="B21" s="437" t="s">
        <v>1204</v>
      </c>
      <c r="C21" s="441" t="s">
        <v>1205</v>
      </c>
      <c r="D21" s="443" t="s">
        <v>1188</v>
      </c>
      <c r="E21" s="441" t="s">
        <v>8358</v>
      </c>
      <c r="F21" s="697">
        <v>919</v>
      </c>
      <c r="G21" s="697">
        <v>0</v>
      </c>
      <c r="H21" s="697">
        <v>0</v>
      </c>
      <c r="I21" s="697">
        <v>919</v>
      </c>
      <c r="J21" s="442">
        <v>46022</v>
      </c>
      <c r="K21" s="442">
        <v>46031</v>
      </c>
    </row>
    <row r="27" spans="1:11" ht="22.5">
      <c r="A27" s="732" t="s">
        <v>1196</v>
      </c>
      <c r="B27" s="436" t="s">
        <v>1197</v>
      </c>
      <c r="C27" s="436" t="s">
        <v>1165</v>
      </c>
      <c r="D27" s="436" t="s">
        <v>1198</v>
      </c>
      <c r="E27" s="436" t="s">
        <v>1199</v>
      </c>
      <c r="F27" s="436" t="s">
        <v>1166</v>
      </c>
      <c r="G27" s="436" t="s">
        <v>1167</v>
      </c>
      <c r="H27" s="436" t="s">
        <v>1168</v>
      </c>
      <c r="I27" s="436" t="s">
        <v>1200</v>
      </c>
      <c r="J27" s="436" t="s">
        <v>1201</v>
      </c>
      <c r="K27" s="436" t="s">
        <v>1202</v>
      </c>
    </row>
    <row r="28" spans="1:11">
      <c r="A28" s="438">
        <v>45688</v>
      </c>
      <c r="B28" s="441" t="s">
        <v>1204</v>
      </c>
      <c r="C28" s="437" t="s">
        <v>1205</v>
      </c>
      <c r="D28" s="439" t="s">
        <v>1171</v>
      </c>
      <c r="E28" s="437" t="s">
        <v>1194</v>
      </c>
      <c r="F28" s="696">
        <v>1139</v>
      </c>
      <c r="G28" s="696">
        <v>1139</v>
      </c>
      <c r="H28" s="696">
        <v>0</v>
      </c>
      <c r="I28" s="696">
        <v>2278</v>
      </c>
      <c r="J28" s="438">
        <v>45747</v>
      </c>
      <c r="K28" s="438">
        <v>45755</v>
      </c>
    </row>
    <row r="29" spans="1:11">
      <c r="A29" s="438">
        <v>45716</v>
      </c>
      <c r="B29" s="441" t="s">
        <v>1204</v>
      </c>
      <c r="C29" s="437" t="s">
        <v>1205</v>
      </c>
      <c r="D29" s="439" t="s">
        <v>1171</v>
      </c>
      <c r="E29" s="437" t="s">
        <v>1194</v>
      </c>
      <c r="F29" s="696">
        <v>2204</v>
      </c>
      <c r="G29" s="696">
        <v>0</v>
      </c>
      <c r="H29" s="696">
        <v>0</v>
      </c>
      <c r="I29" s="696">
        <v>2204</v>
      </c>
      <c r="J29" s="438">
        <v>45747</v>
      </c>
      <c r="K29" s="438">
        <v>45755</v>
      </c>
    </row>
    <row r="30" spans="1:11">
      <c r="A30" s="438">
        <v>45747</v>
      </c>
      <c r="B30" s="437" t="s">
        <v>1204</v>
      </c>
      <c r="C30" s="437" t="s">
        <v>1205</v>
      </c>
      <c r="D30" s="439" t="s">
        <v>1171</v>
      </c>
      <c r="E30" s="437" t="s">
        <v>1194</v>
      </c>
      <c r="F30" s="696">
        <v>3350</v>
      </c>
      <c r="G30" s="696">
        <v>0</v>
      </c>
      <c r="H30" s="696">
        <v>0</v>
      </c>
      <c r="I30" s="696">
        <v>3350</v>
      </c>
      <c r="J30" s="438">
        <v>45747</v>
      </c>
      <c r="K30" s="438">
        <v>45755</v>
      </c>
    </row>
    <row r="31" spans="1:11">
      <c r="A31" s="442">
        <v>45777</v>
      </c>
      <c r="B31" s="441" t="s">
        <v>1204</v>
      </c>
      <c r="C31" s="441" t="s">
        <v>1205</v>
      </c>
      <c r="D31" s="443" t="s">
        <v>1171</v>
      </c>
      <c r="E31" s="441" t="s">
        <v>1194</v>
      </c>
      <c r="F31" s="697">
        <v>1176</v>
      </c>
      <c r="G31" s="697">
        <v>0</v>
      </c>
      <c r="H31" s="697">
        <v>0</v>
      </c>
      <c r="I31" s="697">
        <v>1176</v>
      </c>
      <c r="J31" s="442">
        <v>45838</v>
      </c>
      <c r="K31" s="442">
        <v>45846</v>
      </c>
    </row>
    <row r="32" spans="1:11">
      <c r="A32" s="442">
        <v>45808</v>
      </c>
      <c r="B32" s="437" t="s">
        <v>1204</v>
      </c>
      <c r="C32" s="441" t="s">
        <v>1205</v>
      </c>
      <c r="D32" s="443" t="s">
        <v>1171</v>
      </c>
      <c r="E32" s="441" t="s">
        <v>1194</v>
      </c>
      <c r="F32" s="697">
        <v>2418</v>
      </c>
      <c r="G32" s="697">
        <v>0</v>
      </c>
      <c r="H32" s="697">
        <v>0</v>
      </c>
      <c r="I32" s="697">
        <v>2418</v>
      </c>
      <c r="J32" s="442">
        <v>45838</v>
      </c>
      <c r="K32" s="442">
        <v>45846</v>
      </c>
    </row>
    <row r="33" spans="1:11">
      <c r="A33" s="438">
        <v>45838</v>
      </c>
      <c r="B33" s="441" t="s">
        <v>1204</v>
      </c>
      <c r="C33" s="437" t="s">
        <v>1205</v>
      </c>
      <c r="D33" s="439" t="s">
        <v>1171</v>
      </c>
      <c r="E33" s="437" t="s">
        <v>1194</v>
      </c>
      <c r="F33" s="696">
        <v>3680</v>
      </c>
      <c r="G33" s="696">
        <v>0</v>
      </c>
      <c r="H33" s="696">
        <v>0</v>
      </c>
      <c r="I33" s="696">
        <v>3680</v>
      </c>
      <c r="J33" s="438">
        <v>45838</v>
      </c>
      <c r="K33" s="438">
        <v>45846</v>
      </c>
    </row>
    <row r="34" spans="1:11">
      <c r="A34" s="438">
        <v>45869</v>
      </c>
      <c r="B34" s="437" t="s">
        <v>1204</v>
      </c>
      <c r="C34" s="437" t="s">
        <v>1205</v>
      </c>
      <c r="D34" s="439" t="s">
        <v>1171</v>
      </c>
      <c r="E34" s="437" t="s">
        <v>1194</v>
      </c>
      <c r="F34" s="696">
        <v>1219</v>
      </c>
      <c r="G34" s="696">
        <v>0</v>
      </c>
      <c r="H34" s="696">
        <v>0</v>
      </c>
      <c r="I34" s="696">
        <v>1219</v>
      </c>
      <c r="J34" s="438">
        <v>45930</v>
      </c>
      <c r="K34" s="438">
        <v>45945</v>
      </c>
    </row>
    <row r="35" spans="1:11">
      <c r="A35" s="438">
        <v>45900</v>
      </c>
      <c r="B35" s="437" t="s">
        <v>1204</v>
      </c>
      <c r="C35" s="437" t="s">
        <v>1205</v>
      </c>
      <c r="D35" s="439" t="s">
        <v>1171</v>
      </c>
      <c r="E35" s="437" t="s">
        <v>1194</v>
      </c>
      <c r="F35" s="696">
        <v>2327</v>
      </c>
      <c r="G35" s="696">
        <v>0</v>
      </c>
      <c r="H35" s="696">
        <v>0</v>
      </c>
      <c r="I35" s="696">
        <v>2327</v>
      </c>
      <c r="J35" s="438">
        <v>45930</v>
      </c>
      <c r="K35" s="438">
        <v>45945</v>
      </c>
    </row>
    <row r="36" spans="1:11">
      <c r="A36" s="442">
        <v>45930</v>
      </c>
      <c r="B36" s="437" t="s">
        <v>1204</v>
      </c>
      <c r="C36" s="441" t="s">
        <v>1205</v>
      </c>
      <c r="D36" s="443" t="s">
        <v>1171</v>
      </c>
      <c r="E36" s="441" t="s">
        <v>1194</v>
      </c>
      <c r="F36" s="697">
        <v>3398</v>
      </c>
      <c r="G36" s="697">
        <v>0</v>
      </c>
      <c r="H36" s="697">
        <v>0</v>
      </c>
      <c r="I36" s="697">
        <v>3398</v>
      </c>
      <c r="J36" s="442">
        <v>45930</v>
      </c>
      <c r="K36" s="442">
        <v>45945</v>
      </c>
    </row>
    <row r="37" spans="1:11">
      <c r="A37" s="442">
        <v>45961</v>
      </c>
      <c r="B37" s="441" t="s">
        <v>1204</v>
      </c>
      <c r="C37" s="441" t="s">
        <v>1205</v>
      </c>
      <c r="D37" s="443" t="s">
        <v>1171</v>
      </c>
      <c r="E37" s="441" t="s">
        <v>1194</v>
      </c>
      <c r="F37" s="697">
        <v>1646</v>
      </c>
      <c r="G37" s="697">
        <v>3992</v>
      </c>
      <c r="H37" s="697">
        <v>0</v>
      </c>
      <c r="I37" s="697">
        <v>5638</v>
      </c>
      <c r="J37" s="442">
        <v>46022</v>
      </c>
      <c r="K37" s="442">
        <v>46031</v>
      </c>
    </row>
    <row r="38" spans="1:11">
      <c r="A38" s="438">
        <v>45991</v>
      </c>
      <c r="B38" s="441" t="s">
        <v>1204</v>
      </c>
      <c r="C38" s="437" t="s">
        <v>1205</v>
      </c>
      <c r="D38" s="439" t="s">
        <v>1171</v>
      </c>
      <c r="E38" s="437" t="s">
        <v>1194</v>
      </c>
      <c r="F38" s="696">
        <v>4252</v>
      </c>
      <c r="G38" s="696">
        <v>7755</v>
      </c>
      <c r="H38" s="696">
        <v>0</v>
      </c>
      <c r="I38" s="696">
        <v>12007</v>
      </c>
      <c r="J38" s="438">
        <v>46022</v>
      </c>
      <c r="K38" s="438">
        <v>46031</v>
      </c>
    </row>
    <row r="39" spans="1:11">
      <c r="A39" s="442">
        <v>46022</v>
      </c>
      <c r="B39" s="437" t="s">
        <v>1204</v>
      </c>
      <c r="C39" s="441" t="s">
        <v>1205</v>
      </c>
      <c r="D39" s="443" t="s">
        <v>1171</v>
      </c>
      <c r="E39" s="441" t="s">
        <v>1194</v>
      </c>
      <c r="F39" s="697">
        <v>6938</v>
      </c>
      <c r="G39" s="697">
        <v>10463</v>
      </c>
      <c r="H39" s="697">
        <v>91830</v>
      </c>
      <c r="I39" s="697">
        <v>109231</v>
      </c>
      <c r="J39" s="442">
        <v>46022</v>
      </c>
      <c r="K39" s="442">
        <v>46031</v>
      </c>
    </row>
    <row r="40" spans="1:11">
      <c r="I40" s="509">
        <f>I30+I33+I36+I39</f>
        <v>119659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C96A-7154-4788-990C-D32BEE8A30BB}">
  <sheetPr>
    <tabColor rgb="FFFFC000"/>
  </sheetPr>
  <dimension ref="A1:U368"/>
  <sheetViews>
    <sheetView workbookViewId="0">
      <selection activeCell="B3" sqref="B3"/>
    </sheetView>
  </sheetViews>
  <sheetFormatPr defaultColWidth="8.85546875" defaultRowHeight="13.5"/>
  <cols>
    <col min="1" max="1" width="9.7109375" style="510" bestFit="1" customWidth="1"/>
    <col min="2" max="2" width="11.28515625" style="511" bestFit="1" customWidth="1"/>
    <col min="3" max="3" width="20.5703125" style="511" bestFit="1" customWidth="1"/>
    <col min="4" max="18" width="8.85546875" style="510"/>
    <col min="19" max="19" width="16.140625" style="510" bestFit="1" customWidth="1"/>
    <col min="20" max="20" width="12.7109375" style="510" bestFit="1" customWidth="1"/>
    <col min="21" max="21" width="16" style="510" bestFit="1" customWidth="1"/>
    <col min="22" max="16384" width="8.85546875" style="510"/>
  </cols>
  <sheetData>
    <row r="1" spans="1:21">
      <c r="A1" s="510" t="s">
        <v>1048</v>
      </c>
      <c r="B1" s="511" t="s">
        <v>1047</v>
      </c>
      <c r="C1" s="510" t="s">
        <v>1193</v>
      </c>
    </row>
    <row r="2" spans="1:21">
      <c r="A2" s="512" t="s">
        <v>1584</v>
      </c>
      <c r="B2" s="513" t="s">
        <v>862</v>
      </c>
      <c r="C2" s="514" t="s">
        <v>1585</v>
      </c>
    </row>
    <row r="3" spans="1:21">
      <c r="A3" s="515">
        <v>20220101</v>
      </c>
      <c r="B3" s="516">
        <v>1700000</v>
      </c>
      <c r="C3" s="517">
        <v>38739971923</v>
      </c>
      <c r="D3" s="511"/>
      <c r="S3" s="518"/>
      <c r="U3" s="518"/>
    </row>
    <row r="4" spans="1:21">
      <c r="A4" s="519">
        <v>20220102</v>
      </c>
      <c r="B4" s="520">
        <v>1700000</v>
      </c>
      <c r="C4" s="521">
        <v>38739934062</v>
      </c>
      <c r="D4" s="511"/>
      <c r="S4" s="518"/>
    </row>
    <row r="5" spans="1:21">
      <c r="A5" s="515">
        <v>20220103</v>
      </c>
      <c r="B5" s="516">
        <v>1700000</v>
      </c>
      <c r="C5" s="517">
        <v>38964788228</v>
      </c>
      <c r="D5" s="511"/>
      <c r="S5" s="518"/>
    </row>
    <row r="6" spans="1:21">
      <c r="A6" s="519">
        <v>20220104</v>
      </c>
      <c r="B6" s="520">
        <v>1700000</v>
      </c>
      <c r="C6" s="521">
        <v>38891344146</v>
      </c>
      <c r="D6" s="511"/>
      <c r="S6" s="518"/>
    </row>
    <row r="7" spans="1:21">
      <c r="A7" s="515">
        <v>20220105</v>
      </c>
      <c r="B7" s="516">
        <v>1700000</v>
      </c>
      <c r="C7" s="517">
        <v>37848122067</v>
      </c>
      <c r="D7" s="511"/>
      <c r="S7" s="518"/>
    </row>
    <row r="8" spans="1:21">
      <c r="A8" s="519">
        <v>20220106</v>
      </c>
      <c r="B8" s="520">
        <v>1700000</v>
      </c>
      <c r="C8" s="521">
        <v>37067149253</v>
      </c>
      <c r="D8" s="511"/>
      <c r="S8" s="518"/>
    </row>
    <row r="9" spans="1:21">
      <c r="A9" s="515">
        <v>20220107</v>
      </c>
      <c r="B9" s="516">
        <v>1700000</v>
      </c>
      <c r="C9" s="517">
        <v>38017331341</v>
      </c>
      <c r="D9" s="511"/>
      <c r="S9" s="518"/>
    </row>
    <row r="10" spans="1:21">
      <c r="A10" s="519">
        <v>20220108</v>
      </c>
      <c r="B10" s="520">
        <v>1700000</v>
      </c>
      <c r="C10" s="521">
        <v>38017291535</v>
      </c>
      <c r="D10" s="511"/>
      <c r="S10" s="518"/>
    </row>
    <row r="11" spans="1:21">
      <c r="A11" s="515">
        <v>20220109</v>
      </c>
      <c r="B11" s="516">
        <v>1700000</v>
      </c>
      <c r="C11" s="517">
        <v>38017251730</v>
      </c>
      <c r="D11" s="511"/>
      <c r="S11" s="518"/>
    </row>
    <row r="12" spans="1:21">
      <c r="A12" s="519">
        <v>20220110</v>
      </c>
      <c r="B12" s="520">
        <v>1700000</v>
      </c>
      <c r="C12" s="521">
        <v>37327902930</v>
      </c>
      <c r="D12" s="511"/>
      <c r="S12" s="518"/>
    </row>
    <row r="13" spans="1:21">
      <c r="A13" s="515">
        <v>20220111</v>
      </c>
      <c r="B13" s="516">
        <v>1700000</v>
      </c>
      <c r="C13" s="517">
        <v>37620406203</v>
      </c>
      <c r="D13" s="511"/>
      <c r="S13" s="518"/>
    </row>
    <row r="14" spans="1:21">
      <c r="A14" s="519">
        <v>20220112</v>
      </c>
      <c r="B14" s="520">
        <v>1700000</v>
      </c>
      <c r="C14" s="521">
        <v>38824919767</v>
      </c>
      <c r="D14" s="511"/>
      <c r="S14" s="518"/>
    </row>
    <row r="15" spans="1:21">
      <c r="A15" s="515">
        <v>20220113</v>
      </c>
      <c r="B15" s="516">
        <v>1700000</v>
      </c>
      <c r="C15" s="517">
        <v>38412672092</v>
      </c>
      <c r="D15" s="511"/>
      <c r="S15" s="518"/>
    </row>
    <row r="16" spans="1:21">
      <c r="A16" s="519">
        <v>20220114</v>
      </c>
      <c r="B16" s="520">
        <v>1700000</v>
      </c>
      <c r="C16" s="521">
        <v>37276841305</v>
      </c>
      <c r="D16" s="511"/>
      <c r="S16" s="518"/>
    </row>
    <row r="17" spans="1:19">
      <c r="A17" s="515">
        <v>20220115</v>
      </c>
      <c r="B17" s="516">
        <v>1700000</v>
      </c>
      <c r="C17" s="517">
        <v>37276797860</v>
      </c>
      <c r="D17" s="511"/>
      <c r="S17" s="518"/>
    </row>
    <row r="18" spans="1:19">
      <c r="A18" s="519">
        <v>20220116</v>
      </c>
      <c r="B18" s="520">
        <v>1700000</v>
      </c>
      <c r="C18" s="521">
        <v>37276754415</v>
      </c>
      <c r="D18" s="511"/>
      <c r="S18" s="518"/>
    </row>
    <row r="19" spans="1:19">
      <c r="A19" s="515">
        <v>20220117</v>
      </c>
      <c r="B19" s="516">
        <v>1700000</v>
      </c>
      <c r="C19" s="517">
        <v>36719971982</v>
      </c>
      <c r="D19" s="511"/>
      <c r="S19" s="518"/>
    </row>
    <row r="20" spans="1:19">
      <c r="A20" s="519">
        <v>20220118</v>
      </c>
      <c r="B20" s="520">
        <v>1700000</v>
      </c>
      <c r="C20" s="521">
        <v>36103172050</v>
      </c>
      <c r="D20" s="511"/>
      <c r="S20" s="518"/>
    </row>
    <row r="21" spans="1:19">
      <c r="A21" s="515">
        <v>20220119</v>
      </c>
      <c r="B21" s="516">
        <v>1700000</v>
      </c>
      <c r="C21" s="517">
        <v>35588856814</v>
      </c>
      <c r="D21" s="511"/>
      <c r="S21" s="518"/>
    </row>
    <row r="22" spans="1:19">
      <c r="A22" s="519">
        <v>20220120</v>
      </c>
      <c r="B22" s="520">
        <v>1800000</v>
      </c>
      <c r="C22" s="521">
        <v>38100224794</v>
      </c>
      <c r="D22" s="511"/>
      <c r="S22" s="518"/>
    </row>
    <row r="23" spans="1:19">
      <c r="A23" s="515">
        <v>20220121</v>
      </c>
      <c r="B23" s="516">
        <v>1800000</v>
      </c>
      <c r="C23" s="517">
        <v>37299395135</v>
      </c>
      <c r="D23" s="511"/>
      <c r="S23" s="518"/>
    </row>
    <row r="24" spans="1:19">
      <c r="A24" s="519">
        <v>20220122</v>
      </c>
      <c r="B24" s="520">
        <v>1800000</v>
      </c>
      <c r="C24" s="521">
        <v>37299354036</v>
      </c>
      <c r="D24" s="511"/>
      <c r="S24" s="518"/>
    </row>
    <row r="25" spans="1:19">
      <c r="A25" s="515">
        <v>20220123</v>
      </c>
      <c r="B25" s="516">
        <v>1800000</v>
      </c>
      <c r="C25" s="517">
        <v>37299312937</v>
      </c>
      <c r="D25" s="511"/>
      <c r="S25" s="518"/>
    </row>
    <row r="26" spans="1:19">
      <c r="A26" s="519">
        <v>20220124</v>
      </c>
      <c r="B26" s="520">
        <v>1800000</v>
      </c>
      <c r="C26" s="521">
        <v>36284435184</v>
      </c>
      <c r="D26" s="511"/>
      <c r="S26" s="518"/>
    </row>
    <row r="27" spans="1:19">
      <c r="A27" s="515">
        <v>20220125</v>
      </c>
      <c r="B27" s="516">
        <v>1800000</v>
      </c>
      <c r="C27" s="517">
        <v>34447060748</v>
      </c>
      <c r="D27" s="511"/>
      <c r="S27" s="518"/>
    </row>
    <row r="28" spans="1:19">
      <c r="A28" s="519">
        <v>20220126</v>
      </c>
      <c r="B28" s="520">
        <v>1800000</v>
      </c>
      <c r="C28" s="521">
        <v>34274007103</v>
      </c>
      <c r="D28" s="511"/>
      <c r="S28" s="518"/>
    </row>
    <row r="29" spans="1:19">
      <c r="A29" s="515">
        <v>20220127</v>
      </c>
      <c r="B29" s="516">
        <v>1900000</v>
      </c>
      <c r="C29" s="517">
        <v>33632805686</v>
      </c>
      <c r="D29" s="511"/>
      <c r="S29" s="518"/>
    </row>
    <row r="30" spans="1:19">
      <c r="A30" s="519">
        <v>20220128</v>
      </c>
      <c r="B30" s="520">
        <v>2000000</v>
      </c>
      <c r="C30" s="521">
        <v>37280424176</v>
      </c>
      <c r="D30" s="511"/>
      <c r="S30" s="518"/>
    </row>
    <row r="31" spans="1:19">
      <c r="A31" s="515">
        <v>20220129</v>
      </c>
      <c r="B31" s="516">
        <v>2000000</v>
      </c>
      <c r="C31" s="517">
        <v>37280393370</v>
      </c>
      <c r="D31" s="511"/>
      <c r="S31" s="518"/>
    </row>
    <row r="32" spans="1:19">
      <c r="A32" s="519">
        <v>20220130</v>
      </c>
      <c r="B32" s="520">
        <v>2000000</v>
      </c>
      <c r="C32" s="521">
        <v>37280362565</v>
      </c>
      <c r="D32" s="511"/>
      <c r="S32" s="518"/>
    </row>
    <row r="33" spans="1:19">
      <c r="A33" s="515">
        <v>20220131</v>
      </c>
      <c r="B33" s="516">
        <v>2000000</v>
      </c>
      <c r="C33" s="517">
        <v>37280331759</v>
      </c>
      <c r="D33" s="511"/>
      <c r="S33" s="518"/>
    </row>
    <row r="34" spans="1:19">
      <c r="A34" s="519">
        <v>20220201</v>
      </c>
      <c r="B34" s="520">
        <v>2000000</v>
      </c>
      <c r="C34" s="521">
        <v>37280300953</v>
      </c>
      <c r="D34" s="511"/>
      <c r="S34" s="518"/>
    </row>
    <row r="35" spans="1:19">
      <c r="A35" s="515">
        <v>20220202</v>
      </c>
      <c r="B35" s="516">
        <v>2000000</v>
      </c>
      <c r="C35" s="517">
        <v>37280270147</v>
      </c>
      <c r="D35" s="511"/>
      <c r="S35" s="518"/>
    </row>
    <row r="36" spans="1:19">
      <c r="A36" s="519">
        <v>20220203</v>
      </c>
      <c r="B36" s="520">
        <v>2100000</v>
      </c>
      <c r="C36" s="521">
        <v>40079786918</v>
      </c>
      <c r="D36" s="511"/>
      <c r="S36" s="518"/>
    </row>
    <row r="37" spans="1:19">
      <c r="A37" s="515">
        <v>20220204</v>
      </c>
      <c r="B37" s="516">
        <v>2100000</v>
      </c>
      <c r="C37" s="517">
        <v>41142938271</v>
      </c>
      <c r="D37" s="511"/>
      <c r="S37" s="518"/>
    </row>
    <row r="38" spans="1:19">
      <c r="A38" s="519">
        <v>20220205</v>
      </c>
      <c r="B38" s="520">
        <v>2100000</v>
      </c>
      <c r="C38" s="521">
        <v>41142908839</v>
      </c>
      <c r="D38" s="511"/>
      <c r="S38" s="518"/>
    </row>
    <row r="39" spans="1:19">
      <c r="A39" s="515">
        <v>20220206</v>
      </c>
      <c r="B39" s="516">
        <v>2100000</v>
      </c>
      <c r="C39" s="517">
        <v>41142879407</v>
      </c>
      <c r="D39" s="511"/>
      <c r="S39" s="518"/>
    </row>
    <row r="40" spans="1:19">
      <c r="A40" s="519">
        <v>20220207</v>
      </c>
      <c r="B40" s="520">
        <v>2100000</v>
      </c>
      <c r="C40" s="521">
        <v>40405519790</v>
      </c>
      <c r="D40" s="511"/>
      <c r="S40" s="518"/>
    </row>
    <row r="41" spans="1:19">
      <c r="A41" s="515">
        <v>20220208</v>
      </c>
      <c r="B41" s="516">
        <v>2100000</v>
      </c>
      <c r="C41" s="517">
        <v>40465843551</v>
      </c>
      <c r="D41" s="511"/>
      <c r="S41" s="518"/>
    </row>
    <row r="42" spans="1:19">
      <c r="A42" s="519">
        <v>20220209</v>
      </c>
      <c r="B42" s="520">
        <v>2100000</v>
      </c>
      <c r="C42" s="521">
        <v>41670638927</v>
      </c>
      <c r="D42" s="511"/>
      <c r="S42" s="518"/>
    </row>
    <row r="43" spans="1:19">
      <c r="A43" s="515">
        <v>20220210</v>
      </c>
      <c r="B43" s="516">
        <v>2100000</v>
      </c>
      <c r="C43" s="517">
        <v>42322991574</v>
      </c>
      <c r="D43" s="511"/>
      <c r="S43" s="518"/>
    </row>
    <row r="44" spans="1:19">
      <c r="A44" s="519">
        <v>20220211</v>
      </c>
      <c r="B44" s="520">
        <v>2100000</v>
      </c>
      <c r="C44" s="521">
        <v>41558293790</v>
      </c>
      <c r="D44" s="511"/>
      <c r="S44" s="518"/>
    </row>
    <row r="45" spans="1:19">
      <c r="A45" s="515">
        <v>20220212</v>
      </c>
      <c r="B45" s="516">
        <v>2100000</v>
      </c>
      <c r="C45" s="517">
        <v>41558274021</v>
      </c>
      <c r="D45" s="511"/>
      <c r="S45" s="518"/>
    </row>
    <row r="46" spans="1:19">
      <c r="A46" s="519">
        <v>20220213</v>
      </c>
      <c r="B46" s="520">
        <v>2100000</v>
      </c>
      <c r="C46" s="521">
        <v>41558254252</v>
      </c>
      <c r="D46" s="511"/>
      <c r="S46" s="518"/>
    </row>
    <row r="47" spans="1:19">
      <c r="A47" s="515">
        <v>20220214</v>
      </c>
      <c r="B47" s="516">
        <v>2100000</v>
      </c>
      <c r="C47" s="517">
        <v>40447542264</v>
      </c>
      <c r="D47" s="511"/>
      <c r="S47" s="518"/>
    </row>
    <row r="48" spans="1:19">
      <c r="A48" s="519">
        <v>20220215</v>
      </c>
      <c r="B48" s="520">
        <v>2100000</v>
      </c>
      <c r="C48" s="521">
        <v>39825406076</v>
      </c>
      <c r="D48" s="511"/>
      <c r="S48" s="518"/>
    </row>
    <row r="49" spans="1:19">
      <c r="A49" s="515">
        <v>20220216</v>
      </c>
      <c r="B49" s="516">
        <v>2100000</v>
      </c>
      <c r="C49" s="517">
        <v>41324039539</v>
      </c>
      <c r="D49" s="511"/>
      <c r="S49" s="518"/>
    </row>
    <row r="50" spans="1:19">
      <c r="A50" s="519">
        <v>20220217</v>
      </c>
      <c r="B50" s="520">
        <v>2100000</v>
      </c>
      <c r="C50" s="521">
        <v>41902772153</v>
      </c>
      <c r="D50" s="511"/>
      <c r="S50" s="518"/>
    </row>
    <row r="51" spans="1:19">
      <c r="A51" s="515">
        <v>20220218</v>
      </c>
      <c r="B51" s="516">
        <v>2100000</v>
      </c>
      <c r="C51" s="517">
        <v>41575775836</v>
      </c>
      <c r="D51" s="511"/>
      <c r="S51" s="518"/>
    </row>
    <row r="52" spans="1:19">
      <c r="A52" s="519">
        <v>20220219</v>
      </c>
      <c r="B52" s="520">
        <v>2100000</v>
      </c>
      <c r="C52" s="521">
        <v>41575741547</v>
      </c>
      <c r="D52" s="511"/>
      <c r="S52" s="518"/>
    </row>
    <row r="53" spans="1:19">
      <c r="A53" s="515">
        <v>20220220</v>
      </c>
      <c r="B53" s="516">
        <v>2100000</v>
      </c>
      <c r="C53" s="517">
        <v>41575707258</v>
      </c>
      <c r="D53" s="511"/>
      <c r="S53" s="518"/>
    </row>
    <row r="54" spans="1:19">
      <c r="A54" s="519">
        <v>20220221</v>
      </c>
      <c r="B54" s="520">
        <v>2100000</v>
      </c>
      <c r="C54" s="521">
        <v>41632320626</v>
      </c>
      <c r="D54" s="511"/>
      <c r="S54" s="518"/>
    </row>
    <row r="55" spans="1:19">
      <c r="A55" s="515">
        <v>20220222</v>
      </c>
      <c r="B55" s="516">
        <v>2100000</v>
      </c>
      <c r="C55" s="517">
        <v>40464108471</v>
      </c>
      <c r="D55" s="511"/>
      <c r="S55" s="518"/>
    </row>
    <row r="56" spans="1:19">
      <c r="A56" s="519">
        <v>20220223</v>
      </c>
      <c r="B56" s="520">
        <v>2100000</v>
      </c>
      <c r="C56" s="521">
        <v>40625044628</v>
      </c>
      <c r="D56" s="511"/>
      <c r="S56" s="518"/>
    </row>
    <row r="57" spans="1:19">
      <c r="A57" s="515">
        <v>20220224</v>
      </c>
      <c r="B57" s="516">
        <v>2100000</v>
      </c>
      <c r="C57" s="517">
        <v>38497001411</v>
      </c>
      <c r="D57" s="511"/>
      <c r="S57" s="518"/>
    </row>
    <row r="58" spans="1:19">
      <c r="A58" s="519">
        <v>20220225</v>
      </c>
      <c r="B58" s="520">
        <v>2100000</v>
      </c>
      <c r="C58" s="521">
        <v>39425173975</v>
      </c>
      <c r="D58" s="511"/>
      <c r="S58" s="518"/>
    </row>
    <row r="59" spans="1:19">
      <c r="A59" s="515">
        <v>20220226</v>
      </c>
      <c r="B59" s="516">
        <v>2100000</v>
      </c>
      <c r="C59" s="517">
        <v>39425101117</v>
      </c>
      <c r="D59" s="511"/>
      <c r="S59" s="518"/>
    </row>
    <row r="60" spans="1:19">
      <c r="A60" s="519">
        <v>20220227</v>
      </c>
      <c r="B60" s="520">
        <v>2100000</v>
      </c>
      <c r="C60" s="521">
        <v>39425028259</v>
      </c>
      <c r="D60" s="511"/>
      <c r="S60" s="518"/>
    </row>
    <row r="61" spans="1:19">
      <c r="A61" s="515">
        <v>20220228</v>
      </c>
      <c r="B61" s="516">
        <v>2100000</v>
      </c>
      <c r="C61" s="517">
        <v>39954691192</v>
      </c>
      <c r="D61" s="511"/>
      <c r="S61" s="518"/>
    </row>
    <row r="62" spans="1:19">
      <c r="A62" s="519">
        <v>20220301</v>
      </c>
      <c r="B62" s="520">
        <v>2100000</v>
      </c>
      <c r="C62" s="521">
        <v>39954669187</v>
      </c>
      <c r="D62" s="511"/>
      <c r="S62" s="518"/>
    </row>
    <row r="63" spans="1:19">
      <c r="A63" s="515">
        <v>20220302</v>
      </c>
      <c r="B63" s="516">
        <v>2100000</v>
      </c>
      <c r="C63" s="517">
        <v>39732385449</v>
      </c>
      <c r="D63" s="511"/>
      <c r="S63" s="518"/>
    </row>
    <row r="64" spans="1:19">
      <c r="A64" s="519">
        <v>20220303</v>
      </c>
      <c r="B64" s="520">
        <v>2100000</v>
      </c>
      <c r="C64" s="521">
        <v>41139041995</v>
      </c>
      <c r="D64" s="511"/>
      <c r="S64" s="518"/>
    </row>
    <row r="65" spans="1:19">
      <c r="A65" s="515">
        <v>20220304</v>
      </c>
      <c r="B65" s="516">
        <v>2100000</v>
      </c>
      <c r="C65" s="517">
        <v>39927593787</v>
      </c>
      <c r="D65" s="511"/>
      <c r="S65" s="518"/>
    </row>
    <row r="66" spans="1:19">
      <c r="A66" s="519">
        <v>20220305</v>
      </c>
      <c r="B66" s="520">
        <v>2100000</v>
      </c>
      <c r="C66" s="521">
        <v>39927554465</v>
      </c>
      <c r="D66" s="511"/>
      <c r="S66" s="518"/>
    </row>
    <row r="67" spans="1:19">
      <c r="A67" s="515">
        <v>20220306</v>
      </c>
      <c r="B67" s="516">
        <v>2100000</v>
      </c>
      <c r="C67" s="517">
        <v>39927515142</v>
      </c>
      <c r="D67" s="511"/>
      <c r="S67" s="518"/>
    </row>
    <row r="68" spans="1:19">
      <c r="A68" s="519">
        <v>20220307</v>
      </c>
      <c r="B68" s="520">
        <v>2100000</v>
      </c>
      <c r="C68" s="521">
        <v>38039663797</v>
      </c>
      <c r="D68" s="511"/>
      <c r="S68" s="518"/>
    </row>
    <row r="69" spans="1:19">
      <c r="A69" s="515">
        <v>20220308</v>
      </c>
      <c r="B69" s="516">
        <v>2100000</v>
      </c>
      <c r="C69" s="517">
        <v>37051076514</v>
      </c>
      <c r="D69" s="511"/>
      <c r="S69" s="518"/>
    </row>
    <row r="70" spans="1:19">
      <c r="A70" s="519">
        <v>20220309</v>
      </c>
      <c r="B70" s="520">
        <v>2100000</v>
      </c>
      <c r="C70" s="521">
        <v>37051008970</v>
      </c>
      <c r="D70" s="511"/>
      <c r="S70" s="518"/>
    </row>
    <row r="71" spans="1:19">
      <c r="A71" s="515">
        <v>20220310</v>
      </c>
      <c r="B71" s="516">
        <v>2100000</v>
      </c>
      <c r="C71" s="517">
        <v>38987658394</v>
      </c>
      <c r="D71" s="511"/>
      <c r="S71" s="518"/>
    </row>
    <row r="72" spans="1:19">
      <c r="A72" s="519">
        <v>20220311</v>
      </c>
      <c r="B72" s="520">
        <v>2100000</v>
      </c>
      <c r="C72" s="521">
        <v>38431569729</v>
      </c>
      <c r="D72" s="511"/>
      <c r="S72" s="518"/>
    </row>
    <row r="73" spans="1:19">
      <c r="A73" s="515">
        <v>20220312</v>
      </c>
      <c r="B73" s="516">
        <v>2100000</v>
      </c>
      <c r="C73" s="517">
        <v>38431546449</v>
      </c>
      <c r="D73" s="511"/>
      <c r="S73" s="518"/>
    </row>
    <row r="74" spans="1:19">
      <c r="A74" s="519">
        <v>20220313</v>
      </c>
      <c r="B74" s="520">
        <v>2100000</v>
      </c>
      <c r="C74" s="521">
        <v>38431523170</v>
      </c>
      <c r="D74" s="511"/>
      <c r="S74" s="518"/>
    </row>
    <row r="75" spans="1:19">
      <c r="A75" s="515">
        <v>20220314</v>
      </c>
      <c r="B75" s="516">
        <v>2100000</v>
      </c>
      <c r="C75" s="517">
        <v>38333685908</v>
      </c>
      <c r="D75" s="511"/>
      <c r="S75" s="518"/>
    </row>
    <row r="76" spans="1:19">
      <c r="A76" s="519">
        <v>20220315</v>
      </c>
      <c r="B76" s="520">
        <v>2200000</v>
      </c>
      <c r="C76" s="521">
        <v>39351589323</v>
      </c>
      <c r="D76" s="511"/>
      <c r="S76" s="518"/>
    </row>
    <row r="77" spans="1:19">
      <c r="A77" s="515">
        <v>20220316</v>
      </c>
      <c r="B77" s="516">
        <v>2200000</v>
      </c>
      <c r="C77" s="517">
        <v>40573962662</v>
      </c>
      <c r="D77" s="511"/>
      <c r="S77" s="518"/>
    </row>
    <row r="78" spans="1:19">
      <c r="A78" s="519">
        <v>20220317</v>
      </c>
      <c r="B78" s="520">
        <v>2200000</v>
      </c>
      <c r="C78" s="521">
        <v>41820883472</v>
      </c>
      <c r="D78" s="511"/>
      <c r="S78" s="518"/>
    </row>
    <row r="79" spans="1:19">
      <c r="A79" s="515">
        <v>20220318</v>
      </c>
      <c r="B79" s="516">
        <v>2200000</v>
      </c>
      <c r="C79" s="517">
        <v>41949497347</v>
      </c>
      <c r="D79" s="511"/>
      <c r="S79" s="518"/>
    </row>
    <row r="80" spans="1:19">
      <c r="A80" s="519">
        <v>20220319</v>
      </c>
      <c r="B80" s="520">
        <v>2200000</v>
      </c>
      <c r="C80" s="521">
        <v>41949468027</v>
      </c>
      <c r="D80" s="511"/>
      <c r="S80" s="518"/>
    </row>
    <row r="81" spans="1:19">
      <c r="A81" s="515">
        <v>20220320</v>
      </c>
      <c r="B81" s="516">
        <v>2200000</v>
      </c>
      <c r="C81" s="517">
        <v>41949438706</v>
      </c>
      <c r="D81" s="511"/>
      <c r="S81" s="518"/>
    </row>
    <row r="82" spans="1:19">
      <c r="A82" s="519">
        <v>20220321</v>
      </c>
      <c r="B82" s="520">
        <v>2200000</v>
      </c>
      <c r="C82" s="521">
        <v>41159104656</v>
      </c>
      <c r="D82" s="511"/>
      <c r="S82" s="518"/>
    </row>
    <row r="83" spans="1:19">
      <c r="A83" s="515">
        <v>20220322</v>
      </c>
      <c r="B83" s="516">
        <v>2200000</v>
      </c>
      <c r="C83" s="517">
        <v>41802253123</v>
      </c>
      <c r="D83" s="511"/>
      <c r="S83" s="518"/>
    </row>
    <row r="84" spans="1:19">
      <c r="A84" s="519">
        <v>20220323</v>
      </c>
      <c r="B84" s="520">
        <v>2200000</v>
      </c>
      <c r="C84" s="521">
        <v>42492494328</v>
      </c>
      <c r="D84" s="511"/>
      <c r="S84" s="518"/>
    </row>
    <row r="85" spans="1:19">
      <c r="A85" s="515">
        <v>20220324</v>
      </c>
      <c r="B85" s="516">
        <v>2200000</v>
      </c>
      <c r="C85" s="517">
        <v>42113605140</v>
      </c>
      <c r="D85" s="511"/>
      <c r="S85" s="518"/>
    </row>
    <row r="86" spans="1:19">
      <c r="A86" s="519">
        <v>20220325</v>
      </c>
      <c r="B86" s="520">
        <v>2200000</v>
      </c>
      <c r="C86" s="521">
        <v>41872949654</v>
      </c>
      <c r="D86" s="511"/>
      <c r="S86" s="518"/>
    </row>
    <row r="87" spans="1:19">
      <c r="A87" s="515">
        <v>20220326</v>
      </c>
      <c r="B87" s="516">
        <v>2200000</v>
      </c>
      <c r="C87" s="517">
        <v>41872897896</v>
      </c>
      <c r="D87" s="511"/>
      <c r="S87" s="518"/>
    </row>
    <row r="88" spans="1:19">
      <c r="A88" s="519">
        <v>20220327</v>
      </c>
      <c r="B88" s="520">
        <v>2200000</v>
      </c>
      <c r="C88" s="521">
        <v>41872846138</v>
      </c>
      <c r="D88" s="511"/>
      <c r="S88" s="518"/>
    </row>
    <row r="89" spans="1:19">
      <c r="A89" s="515">
        <v>20220328</v>
      </c>
      <c r="B89" s="516">
        <v>2100000</v>
      </c>
      <c r="C89" s="517">
        <v>40046874345</v>
      </c>
      <c r="D89" s="511"/>
      <c r="S89" s="518"/>
    </row>
    <row r="90" spans="1:19">
      <c r="A90" s="519">
        <v>20220329</v>
      </c>
      <c r="B90" s="520">
        <v>2100000</v>
      </c>
      <c r="C90" s="521">
        <v>40366268486</v>
      </c>
      <c r="D90" s="511"/>
      <c r="S90" s="518"/>
    </row>
    <row r="91" spans="1:19">
      <c r="A91" s="515">
        <v>20220330</v>
      </c>
      <c r="B91" s="516">
        <v>2100000</v>
      </c>
      <c r="C91" s="517">
        <v>40661146486</v>
      </c>
      <c r="D91" s="511"/>
      <c r="S91" s="518"/>
    </row>
    <row r="92" spans="1:19">
      <c r="A92" s="519">
        <v>20220331</v>
      </c>
      <c r="B92" s="520">
        <v>2100000</v>
      </c>
      <c r="C92" s="521">
        <v>40898158489</v>
      </c>
      <c r="D92" s="511"/>
      <c r="S92" s="518"/>
    </row>
    <row r="93" spans="1:19">
      <c r="A93" s="515">
        <v>20220401</v>
      </c>
      <c r="B93" s="516">
        <v>2100000</v>
      </c>
      <c r="C93" s="517">
        <v>40371095356</v>
      </c>
      <c r="D93" s="511"/>
      <c r="S93" s="518"/>
    </row>
    <row r="94" spans="1:19">
      <c r="A94" s="519">
        <v>20220402</v>
      </c>
      <c r="B94" s="520">
        <v>2100000</v>
      </c>
      <c r="C94" s="521">
        <v>40371060755</v>
      </c>
      <c r="D94" s="511"/>
      <c r="S94" s="518"/>
    </row>
    <row r="95" spans="1:19">
      <c r="A95" s="515">
        <v>20220403</v>
      </c>
      <c r="B95" s="516">
        <v>2100000</v>
      </c>
      <c r="C95" s="517">
        <v>40371025554</v>
      </c>
      <c r="D95" s="511"/>
      <c r="S95" s="518"/>
    </row>
    <row r="96" spans="1:19">
      <c r="A96" s="519">
        <v>20220404</v>
      </c>
      <c r="B96" s="520">
        <v>2100000</v>
      </c>
      <c r="C96" s="521">
        <v>40785350787</v>
      </c>
      <c r="D96" s="511"/>
      <c r="S96" s="518"/>
    </row>
    <row r="97" spans="1:19">
      <c r="A97" s="515">
        <v>20220405</v>
      </c>
      <c r="B97" s="516">
        <v>2100000</v>
      </c>
      <c r="C97" s="517">
        <v>40744885537</v>
      </c>
      <c r="D97" s="511"/>
      <c r="S97" s="518"/>
    </row>
    <row r="98" spans="1:19">
      <c r="A98" s="519">
        <v>20220406</v>
      </c>
      <c r="B98" s="520">
        <v>2100000</v>
      </c>
      <c r="C98" s="521">
        <v>39885203472</v>
      </c>
      <c r="D98" s="511"/>
      <c r="S98" s="518"/>
    </row>
    <row r="99" spans="1:19">
      <c r="A99" s="515">
        <v>20220407</v>
      </c>
      <c r="B99" s="516">
        <v>2100000</v>
      </c>
      <c r="C99" s="517">
        <v>38740146342</v>
      </c>
      <c r="D99" s="511"/>
      <c r="S99" s="518"/>
    </row>
    <row r="100" spans="1:19">
      <c r="A100" s="519">
        <v>20220408</v>
      </c>
      <c r="B100" s="520">
        <v>2200000</v>
      </c>
      <c r="C100" s="521">
        <v>40635353695</v>
      </c>
      <c r="D100" s="511"/>
      <c r="S100" s="518"/>
    </row>
    <row r="101" spans="1:19">
      <c r="A101" s="515">
        <v>20220409</v>
      </c>
      <c r="B101" s="516">
        <v>2200000</v>
      </c>
      <c r="C101" s="517">
        <v>40635349240</v>
      </c>
      <c r="D101" s="511"/>
      <c r="S101" s="518"/>
    </row>
    <row r="102" spans="1:19">
      <c r="A102" s="519">
        <v>20220410</v>
      </c>
      <c r="B102" s="520">
        <v>2200000</v>
      </c>
      <c r="C102" s="521">
        <v>40635344785</v>
      </c>
      <c r="D102" s="511"/>
      <c r="S102" s="518"/>
    </row>
    <row r="103" spans="1:19">
      <c r="A103" s="515">
        <v>20220411</v>
      </c>
      <c r="B103" s="516">
        <v>2200000</v>
      </c>
      <c r="C103" s="517">
        <v>40574176607</v>
      </c>
      <c r="D103" s="511"/>
      <c r="S103" s="518"/>
    </row>
    <row r="104" spans="1:19">
      <c r="A104" s="519">
        <v>20220412</v>
      </c>
      <c r="B104" s="520">
        <v>2200000</v>
      </c>
      <c r="C104" s="521">
        <v>39796151823</v>
      </c>
      <c r="D104" s="511"/>
      <c r="S104" s="518"/>
    </row>
    <row r="105" spans="1:19">
      <c r="A105" s="515">
        <v>20220413</v>
      </c>
      <c r="B105" s="516">
        <v>2200000</v>
      </c>
      <c r="C105" s="517">
        <v>41240022636</v>
      </c>
      <c r="D105" s="511"/>
      <c r="S105" s="518"/>
    </row>
    <row r="106" spans="1:19">
      <c r="A106" s="519">
        <v>20220414</v>
      </c>
      <c r="B106" s="520">
        <v>2200000</v>
      </c>
      <c r="C106" s="521">
        <v>40885904593</v>
      </c>
      <c r="D106" s="511"/>
      <c r="S106" s="518"/>
    </row>
    <row r="107" spans="1:19">
      <c r="A107" s="515">
        <v>20220415</v>
      </c>
      <c r="B107" s="516">
        <v>2200000</v>
      </c>
      <c r="C107" s="517">
        <v>39969788313</v>
      </c>
      <c r="D107" s="511"/>
      <c r="S107" s="518"/>
    </row>
    <row r="108" spans="1:19">
      <c r="A108" s="519">
        <v>20220416</v>
      </c>
      <c r="B108" s="520">
        <v>2200000</v>
      </c>
      <c r="C108" s="521">
        <v>39969752245</v>
      </c>
      <c r="D108" s="511"/>
      <c r="S108" s="518"/>
    </row>
    <row r="109" spans="1:19">
      <c r="A109" s="515">
        <v>20220417</v>
      </c>
      <c r="B109" s="516">
        <v>2200000</v>
      </c>
      <c r="C109" s="517">
        <v>39969716177</v>
      </c>
      <c r="D109" s="511"/>
      <c r="S109" s="518"/>
    </row>
    <row r="110" spans="1:19">
      <c r="A110" s="519">
        <v>20220418</v>
      </c>
      <c r="B110" s="520">
        <v>2200000</v>
      </c>
      <c r="C110" s="521">
        <v>40031345056</v>
      </c>
      <c r="D110" s="511"/>
      <c r="S110" s="518"/>
    </row>
    <row r="111" spans="1:19">
      <c r="A111" s="515">
        <v>20220419</v>
      </c>
      <c r="B111" s="516">
        <v>2200000</v>
      </c>
      <c r="C111" s="517">
        <v>40854417213</v>
      </c>
      <c r="D111" s="511"/>
      <c r="S111" s="518"/>
    </row>
    <row r="112" spans="1:19">
      <c r="A112" s="519">
        <v>20220420</v>
      </c>
      <c r="B112" s="520">
        <v>2200000</v>
      </c>
      <c r="C112" s="521">
        <v>40836516855</v>
      </c>
      <c r="D112" s="511"/>
      <c r="S112" s="518"/>
    </row>
    <row r="113" spans="1:19">
      <c r="A113" s="515">
        <v>20220421</v>
      </c>
      <c r="B113" s="516">
        <v>2200000</v>
      </c>
      <c r="C113" s="517">
        <v>41234446282</v>
      </c>
      <c r="D113" s="511"/>
      <c r="S113" s="518"/>
    </row>
    <row r="114" spans="1:19">
      <c r="A114" s="519">
        <v>20220422</v>
      </c>
      <c r="B114" s="520">
        <v>2200000</v>
      </c>
      <c r="C114" s="521">
        <v>40319589614</v>
      </c>
      <c r="D114" s="511"/>
      <c r="S114" s="518"/>
    </row>
    <row r="115" spans="1:19">
      <c r="A115" s="515">
        <v>20220423</v>
      </c>
      <c r="B115" s="516">
        <v>2200000</v>
      </c>
      <c r="C115" s="517">
        <v>40319577797</v>
      </c>
      <c r="D115" s="511"/>
      <c r="S115" s="518"/>
    </row>
    <row r="116" spans="1:19">
      <c r="A116" s="519">
        <v>20220424</v>
      </c>
      <c r="B116" s="520">
        <v>2200000</v>
      </c>
      <c r="C116" s="521">
        <v>40319565980</v>
      </c>
      <c r="D116" s="511"/>
      <c r="S116" s="518"/>
    </row>
    <row r="117" spans="1:19">
      <c r="A117" s="515">
        <v>20220425</v>
      </c>
      <c r="B117" s="516">
        <v>2200000</v>
      </c>
      <c r="C117" s="517">
        <v>38898565297</v>
      </c>
      <c r="D117" s="511"/>
      <c r="S117" s="518"/>
    </row>
    <row r="118" spans="1:19">
      <c r="A118" s="519">
        <v>20220426</v>
      </c>
      <c r="B118" s="520">
        <v>2200000</v>
      </c>
      <c r="C118" s="521">
        <v>39271683940</v>
      </c>
      <c r="D118" s="511"/>
      <c r="S118" s="518"/>
    </row>
    <row r="119" spans="1:19">
      <c r="A119" s="515">
        <v>20220427</v>
      </c>
      <c r="B119" s="516">
        <v>2200000</v>
      </c>
      <c r="C119" s="517">
        <v>38258426754</v>
      </c>
      <c r="D119" s="511"/>
      <c r="S119" s="518"/>
    </row>
    <row r="120" spans="1:19">
      <c r="A120" s="519">
        <v>20220428</v>
      </c>
      <c r="B120" s="520">
        <v>2200000</v>
      </c>
      <c r="C120" s="521">
        <v>39180932804</v>
      </c>
      <c r="D120" s="511"/>
      <c r="S120" s="518"/>
    </row>
    <row r="121" spans="1:19">
      <c r="A121" s="515">
        <v>20220429</v>
      </c>
      <c r="B121" s="516">
        <v>2200000</v>
      </c>
      <c r="C121" s="517">
        <v>40375007675</v>
      </c>
      <c r="D121" s="511"/>
      <c r="S121" s="518"/>
    </row>
    <row r="122" spans="1:19">
      <c r="A122" s="519">
        <v>20220430</v>
      </c>
      <c r="B122" s="520">
        <v>2200000</v>
      </c>
      <c r="C122" s="521">
        <v>40375008288</v>
      </c>
      <c r="D122" s="511"/>
      <c r="S122" s="518"/>
    </row>
    <row r="123" spans="1:19">
      <c r="A123" s="515">
        <v>20220501</v>
      </c>
      <c r="B123" s="516">
        <v>2200000</v>
      </c>
      <c r="C123" s="517">
        <v>40375008901</v>
      </c>
      <c r="D123" s="511"/>
      <c r="S123" s="518"/>
    </row>
    <row r="124" spans="1:19">
      <c r="A124" s="519">
        <v>20220502</v>
      </c>
      <c r="B124" s="520">
        <v>2200000</v>
      </c>
      <c r="C124" s="521">
        <v>39996257604</v>
      </c>
      <c r="D124" s="511"/>
      <c r="S124" s="518"/>
    </row>
    <row r="125" spans="1:19">
      <c r="A125" s="515">
        <v>20220503</v>
      </c>
      <c r="B125" s="516">
        <v>2200000</v>
      </c>
      <c r="C125" s="517">
        <v>39853496811</v>
      </c>
      <c r="D125" s="511"/>
      <c r="S125" s="518"/>
    </row>
    <row r="126" spans="1:19">
      <c r="A126" s="519">
        <v>20220504</v>
      </c>
      <c r="B126" s="520">
        <v>2200000</v>
      </c>
      <c r="C126" s="521">
        <v>39992434173</v>
      </c>
      <c r="D126" s="511"/>
      <c r="S126" s="518"/>
    </row>
    <row r="127" spans="1:19">
      <c r="A127" s="515">
        <v>20220505</v>
      </c>
      <c r="B127" s="516">
        <v>2200000</v>
      </c>
      <c r="C127" s="517">
        <v>39992452323</v>
      </c>
      <c r="D127" s="511"/>
      <c r="S127" s="518"/>
    </row>
    <row r="128" spans="1:19">
      <c r="A128" s="519">
        <v>20220506</v>
      </c>
      <c r="B128" s="520">
        <v>2200000</v>
      </c>
      <c r="C128" s="521">
        <v>38852962774</v>
      </c>
      <c r="D128" s="511"/>
      <c r="S128" s="518"/>
    </row>
    <row r="129" spans="1:19">
      <c r="A129" s="515">
        <v>20220507</v>
      </c>
      <c r="B129" s="516">
        <v>2200000</v>
      </c>
      <c r="C129" s="517">
        <v>38852962074</v>
      </c>
      <c r="D129" s="511"/>
      <c r="S129" s="518"/>
    </row>
    <row r="130" spans="1:19">
      <c r="A130" s="519">
        <v>20220508</v>
      </c>
      <c r="B130" s="520">
        <v>2200000</v>
      </c>
      <c r="C130" s="521">
        <v>38852961375</v>
      </c>
      <c r="D130" s="511"/>
      <c r="S130" s="518"/>
    </row>
    <row r="131" spans="1:19">
      <c r="A131" s="515">
        <v>20220509</v>
      </c>
      <c r="B131" s="516">
        <v>2200000</v>
      </c>
      <c r="C131" s="517">
        <v>38129283138</v>
      </c>
      <c r="D131" s="511"/>
      <c r="S131" s="518"/>
    </row>
    <row r="132" spans="1:19">
      <c r="A132" s="519">
        <v>20220510</v>
      </c>
      <c r="B132" s="520">
        <v>2300000</v>
      </c>
      <c r="C132" s="521">
        <v>39401802264</v>
      </c>
      <c r="D132" s="511"/>
      <c r="S132" s="518"/>
    </row>
    <row r="133" spans="1:19">
      <c r="A133" s="515">
        <v>20220511</v>
      </c>
      <c r="B133" s="516">
        <v>2400000</v>
      </c>
      <c r="C133" s="517">
        <v>41086619134</v>
      </c>
      <c r="D133" s="511"/>
      <c r="S133" s="518"/>
    </row>
    <row r="134" spans="1:19">
      <c r="A134" s="519">
        <v>20220512</v>
      </c>
      <c r="B134" s="520">
        <v>2500000</v>
      </c>
      <c r="C134" s="521">
        <v>41450966604</v>
      </c>
      <c r="D134" s="511"/>
      <c r="S134" s="518"/>
    </row>
    <row r="135" spans="1:19">
      <c r="A135" s="515">
        <v>20220513</v>
      </c>
      <c r="B135" s="516">
        <v>2500000</v>
      </c>
      <c r="C135" s="517">
        <v>43364526258</v>
      </c>
      <c r="D135" s="511"/>
      <c r="S135" s="518"/>
    </row>
    <row r="136" spans="1:19">
      <c r="A136" s="519">
        <v>20220514</v>
      </c>
      <c r="B136" s="520">
        <v>2500000</v>
      </c>
      <c r="C136" s="521">
        <v>43364492112</v>
      </c>
      <c r="D136" s="511"/>
      <c r="S136" s="518"/>
    </row>
    <row r="137" spans="1:19">
      <c r="A137" s="515">
        <v>20220515</v>
      </c>
      <c r="B137" s="516">
        <v>2500000</v>
      </c>
      <c r="C137" s="517">
        <v>43364457967</v>
      </c>
      <c r="D137" s="511"/>
      <c r="S137" s="518"/>
    </row>
    <row r="138" spans="1:19">
      <c r="A138" s="519">
        <v>20220516</v>
      </c>
      <c r="B138" s="520">
        <v>2500000</v>
      </c>
      <c r="C138" s="521">
        <v>42983357254</v>
      </c>
      <c r="D138" s="511"/>
      <c r="S138" s="518"/>
    </row>
    <row r="139" spans="1:19">
      <c r="A139" s="515">
        <v>20220517</v>
      </c>
      <c r="B139" s="516">
        <v>2500000</v>
      </c>
      <c r="C139" s="517">
        <v>43851067700</v>
      </c>
      <c r="D139" s="511"/>
      <c r="S139" s="518"/>
    </row>
    <row r="140" spans="1:19">
      <c r="A140" s="519">
        <v>20220518</v>
      </c>
      <c r="B140" s="520">
        <v>2500000</v>
      </c>
      <c r="C140" s="521">
        <v>44055254780</v>
      </c>
      <c r="D140" s="511"/>
      <c r="S140" s="518"/>
    </row>
    <row r="141" spans="1:19">
      <c r="A141" s="515">
        <v>20220519</v>
      </c>
      <c r="B141" s="516">
        <v>2500000</v>
      </c>
      <c r="C141" s="517">
        <v>42613264224</v>
      </c>
      <c r="D141" s="511"/>
      <c r="S141" s="518"/>
    </row>
    <row r="142" spans="1:19">
      <c r="A142" s="519">
        <v>20220520</v>
      </c>
      <c r="B142" s="520">
        <v>2500000</v>
      </c>
      <c r="C142" s="521">
        <v>44312656573</v>
      </c>
      <c r="D142" s="511"/>
      <c r="S142" s="518"/>
    </row>
    <row r="143" spans="1:19">
      <c r="A143" s="515">
        <v>20220521</v>
      </c>
      <c r="B143" s="516">
        <v>2500000</v>
      </c>
      <c r="C143" s="517">
        <v>44312671537</v>
      </c>
      <c r="D143" s="511"/>
      <c r="S143" s="518"/>
    </row>
    <row r="144" spans="1:19">
      <c r="A144" s="519">
        <v>20220522</v>
      </c>
      <c r="B144" s="520">
        <v>2500000</v>
      </c>
      <c r="C144" s="521">
        <v>44312686500</v>
      </c>
      <c r="D144" s="511"/>
      <c r="S144" s="518"/>
    </row>
    <row r="145" spans="1:19">
      <c r="A145" s="515">
        <v>20220523</v>
      </c>
      <c r="B145" s="516">
        <v>2500000</v>
      </c>
      <c r="C145" s="517">
        <v>44578901041</v>
      </c>
      <c r="D145" s="511"/>
      <c r="S145" s="518"/>
    </row>
    <row r="146" spans="1:19">
      <c r="A146" s="519">
        <v>20220524</v>
      </c>
      <c r="B146" s="520">
        <v>2500000</v>
      </c>
      <c r="C146" s="521">
        <v>42963774313</v>
      </c>
      <c r="D146" s="511"/>
      <c r="S146" s="518"/>
    </row>
    <row r="147" spans="1:19">
      <c r="A147" s="515">
        <v>20220525</v>
      </c>
      <c r="B147" s="516">
        <v>2500000</v>
      </c>
      <c r="C147" s="517">
        <v>43386322064</v>
      </c>
      <c r="D147" s="511"/>
      <c r="S147" s="518"/>
    </row>
    <row r="148" spans="1:19">
      <c r="A148" s="519">
        <v>20220526</v>
      </c>
      <c r="B148" s="520">
        <v>2500000</v>
      </c>
      <c r="C148" s="521">
        <v>43059789719</v>
      </c>
      <c r="D148" s="511"/>
      <c r="S148" s="518"/>
    </row>
    <row r="149" spans="1:19">
      <c r="A149" s="515">
        <v>20220527</v>
      </c>
      <c r="B149" s="516">
        <v>2500000</v>
      </c>
      <c r="C149" s="517">
        <v>44039296271</v>
      </c>
      <c r="D149" s="511"/>
      <c r="S149" s="518"/>
    </row>
    <row r="150" spans="1:19">
      <c r="A150" s="519">
        <v>20220528</v>
      </c>
      <c r="B150" s="520">
        <v>2500000</v>
      </c>
      <c r="C150" s="521">
        <v>44039307738</v>
      </c>
      <c r="D150" s="511"/>
      <c r="S150" s="518"/>
    </row>
    <row r="151" spans="1:19">
      <c r="A151" s="515">
        <v>20220529</v>
      </c>
      <c r="B151" s="516">
        <v>2500000</v>
      </c>
      <c r="C151" s="517">
        <v>44039319205</v>
      </c>
      <c r="D151" s="511"/>
      <c r="S151" s="518"/>
    </row>
    <row r="152" spans="1:19">
      <c r="A152" s="519">
        <v>20220530</v>
      </c>
      <c r="B152" s="520">
        <v>2500000</v>
      </c>
      <c r="C152" s="521">
        <v>45113581204</v>
      </c>
      <c r="D152" s="511"/>
      <c r="S152" s="518"/>
    </row>
    <row r="153" spans="1:19">
      <c r="A153" s="515">
        <v>20220531</v>
      </c>
      <c r="B153" s="516">
        <v>2500000</v>
      </c>
      <c r="C153" s="517">
        <v>45500880045</v>
      </c>
      <c r="D153" s="511"/>
      <c r="S153" s="518"/>
    </row>
    <row r="154" spans="1:19">
      <c r="A154" s="519">
        <v>20220601</v>
      </c>
      <c r="B154" s="520">
        <v>2500000</v>
      </c>
      <c r="C154" s="521">
        <v>45500929462</v>
      </c>
      <c r="D154" s="511"/>
      <c r="S154" s="518"/>
    </row>
    <row r="155" spans="1:19">
      <c r="A155" s="515">
        <v>20220602</v>
      </c>
      <c r="B155" s="516">
        <v>2500000</v>
      </c>
      <c r="C155" s="517">
        <v>44453984572</v>
      </c>
      <c r="D155" s="511"/>
      <c r="S155" s="518"/>
    </row>
    <row r="156" spans="1:19">
      <c r="A156" s="519">
        <v>20220603</v>
      </c>
      <c r="B156" s="520">
        <v>2300000</v>
      </c>
      <c r="C156" s="521">
        <v>41365333857</v>
      </c>
      <c r="D156" s="511"/>
      <c r="S156" s="518"/>
    </row>
    <row r="157" spans="1:19">
      <c r="A157" s="515">
        <v>20220604</v>
      </c>
      <c r="B157" s="516">
        <v>2300000</v>
      </c>
      <c r="C157" s="517">
        <v>41365211593</v>
      </c>
      <c r="D157" s="511"/>
      <c r="S157" s="518"/>
    </row>
    <row r="158" spans="1:19">
      <c r="A158" s="519">
        <v>20220605</v>
      </c>
      <c r="B158" s="520">
        <v>2300000</v>
      </c>
      <c r="C158" s="521">
        <v>41365089329</v>
      </c>
      <c r="D158" s="511"/>
      <c r="S158" s="518"/>
    </row>
    <row r="159" spans="1:19">
      <c r="A159" s="515">
        <v>20220606</v>
      </c>
      <c r="B159" s="516">
        <v>2300000</v>
      </c>
      <c r="C159" s="517">
        <v>41364967065</v>
      </c>
      <c r="D159" s="511"/>
      <c r="S159" s="518"/>
    </row>
    <row r="160" spans="1:19">
      <c r="A160" s="519">
        <v>20220607</v>
      </c>
      <c r="B160" s="520">
        <v>2300000</v>
      </c>
      <c r="C160" s="521">
        <v>39826619484</v>
      </c>
      <c r="D160" s="511"/>
      <c r="S160" s="518"/>
    </row>
    <row r="161" spans="1:19">
      <c r="A161" s="515">
        <v>20220608</v>
      </c>
      <c r="B161" s="516">
        <v>2300000</v>
      </c>
      <c r="C161" s="517">
        <v>39979226583</v>
      </c>
      <c r="D161" s="511"/>
      <c r="S161" s="518"/>
    </row>
    <row r="162" spans="1:19">
      <c r="A162" s="519">
        <v>20220609</v>
      </c>
      <c r="B162" s="520">
        <v>2300000</v>
      </c>
      <c r="C162" s="521">
        <v>39825955377</v>
      </c>
      <c r="D162" s="511"/>
      <c r="S162" s="518"/>
    </row>
    <row r="163" spans="1:19">
      <c r="A163" s="515">
        <v>20220610</v>
      </c>
      <c r="B163" s="516">
        <v>2300000</v>
      </c>
      <c r="C163" s="517">
        <v>38861126172</v>
      </c>
      <c r="D163" s="511"/>
      <c r="S163" s="518"/>
    </row>
    <row r="164" spans="1:19">
      <c r="A164" s="519">
        <v>20220611</v>
      </c>
      <c r="B164" s="520">
        <v>2300000</v>
      </c>
      <c r="C164" s="521">
        <v>38861123337</v>
      </c>
      <c r="D164" s="511"/>
      <c r="S164" s="518"/>
    </row>
    <row r="165" spans="1:19">
      <c r="A165" s="515">
        <v>20220612</v>
      </c>
      <c r="B165" s="516">
        <v>2300000</v>
      </c>
      <c r="C165" s="517">
        <v>38861120603</v>
      </c>
      <c r="D165" s="511"/>
      <c r="S165" s="518"/>
    </row>
    <row r="166" spans="1:19">
      <c r="A166" s="519">
        <v>20220613</v>
      </c>
      <c r="B166" s="520">
        <v>2300000</v>
      </c>
      <c r="C166" s="521">
        <v>36148642081</v>
      </c>
      <c r="D166" s="511"/>
      <c r="S166" s="518"/>
    </row>
    <row r="167" spans="1:19">
      <c r="A167" s="515">
        <v>20220614</v>
      </c>
      <c r="B167" s="516">
        <v>2400000</v>
      </c>
      <c r="C167" s="517">
        <v>37271998615</v>
      </c>
      <c r="D167" s="511"/>
      <c r="S167" s="518"/>
    </row>
    <row r="168" spans="1:19">
      <c r="A168" s="519">
        <v>20220615</v>
      </c>
      <c r="B168" s="520">
        <v>2500000</v>
      </c>
      <c r="C168" s="521">
        <v>37443745287</v>
      </c>
      <c r="D168" s="511"/>
      <c r="S168" s="518"/>
    </row>
    <row r="169" spans="1:19">
      <c r="A169" s="515">
        <v>20220616</v>
      </c>
      <c r="B169" s="516">
        <v>2600000</v>
      </c>
      <c r="C169" s="517">
        <v>38981212744</v>
      </c>
      <c r="D169" s="511"/>
      <c r="S169" s="518"/>
    </row>
    <row r="170" spans="1:19">
      <c r="A170" s="519">
        <v>20220617</v>
      </c>
      <c r="B170" s="520">
        <v>2700000</v>
      </c>
      <c r="C170" s="521">
        <v>39861362661</v>
      </c>
      <c r="D170" s="511"/>
      <c r="S170" s="518"/>
    </row>
    <row r="171" spans="1:19">
      <c r="A171" s="515">
        <v>20220618</v>
      </c>
      <c r="B171" s="516">
        <v>2700000</v>
      </c>
      <c r="C171" s="517">
        <v>39861444917</v>
      </c>
      <c r="D171" s="511"/>
      <c r="S171" s="518"/>
    </row>
    <row r="172" spans="1:19">
      <c r="A172" s="519">
        <v>20220619</v>
      </c>
      <c r="B172" s="520">
        <v>2700000</v>
      </c>
      <c r="C172" s="521">
        <v>39861527172</v>
      </c>
      <c r="D172" s="511"/>
      <c r="S172" s="518"/>
    </row>
    <row r="173" spans="1:19">
      <c r="A173" s="515">
        <v>20220620</v>
      </c>
      <c r="B173" s="516">
        <v>2700000</v>
      </c>
      <c r="C173" s="517">
        <v>38536189372</v>
      </c>
      <c r="D173" s="511"/>
      <c r="S173" s="518"/>
    </row>
    <row r="174" spans="1:19">
      <c r="A174" s="519">
        <v>20220621</v>
      </c>
      <c r="B174" s="520">
        <v>2700000</v>
      </c>
      <c r="C174" s="521">
        <v>39120262852</v>
      </c>
      <c r="D174" s="511"/>
      <c r="S174" s="518"/>
    </row>
    <row r="175" spans="1:19">
      <c r="A175" s="515">
        <v>20220622</v>
      </c>
      <c r="B175" s="516">
        <v>2800000</v>
      </c>
      <c r="C175" s="517">
        <v>38430918596</v>
      </c>
      <c r="D175" s="511"/>
      <c r="S175" s="518"/>
    </row>
    <row r="176" spans="1:19">
      <c r="A176" s="519">
        <v>20220623</v>
      </c>
      <c r="B176" s="520">
        <v>2800000</v>
      </c>
      <c r="C176" s="521">
        <v>37841228602</v>
      </c>
      <c r="D176" s="511"/>
      <c r="S176" s="518"/>
    </row>
    <row r="177" spans="1:19">
      <c r="A177" s="515">
        <v>20220624</v>
      </c>
      <c r="B177" s="516">
        <v>2800000</v>
      </c>
      <c r="C177" s="517">
        <v>39459476111</v>
      </c>
      <c r="D177" s="511"/>
      <c r="S177" s="518"/>
    </row>
    <row r="178" spans="1:19">
      <c r="A178" s="519">
        <v>20220625</v>
      </c>
      <c r="B178" s="520">
        <v>2800000</v>
      </c>
      <c r="C178" s="521">
        <v>39459494717</v>
      </c>
      <c r="D178" s="511"/>
      <c r="S178" s="518"/>
    </row>
    <row r="179" spans="1:19">
      <c r="A179" s="515">
        <v>20220626</v>
      </c>
      <c r="B179" s="516">
        <v>2800000</v>
      </c>
      <c r="C179" s="517">
        <v>39459513323</v>
      </c>
      <c r="D179" s="511"/>
      <c r="S179" s="518"/>
    </row>
    <row r="180" spans="1:19">
      <c r="A180" s="519">
        <v>20220627</v>
      </c>
      <c r="B180" s="520">
        <v>2900000</v>
      </c>
      <c r="C180" s="521">
        <v>41895950761</v>
      </c>
      <c r="D180" s="511"/>
      <c r="S180" s="518"/>
    </row>
    <row r="181" spans="1:19">
      <c r="A181" s="515">
        <v>20220628</v>
      </c>
      <c r="B181" s="516">
        <v>3000000</v>
      </c>
      <c r="C181" s="517">
        <v>44058267477</v>
      </c>
      <c r="D181" s="511"/>
      <c r="S181" s="518"/>
    </row>
    <row r="182" spans="1:19">
      <c r="A182" s="519">
        <v>20220629</v>
      </c>
      <c r="B182" s="520">
        <v>3000000</v>
      </c>
      <c r="C182" s="521">
        <v>42577700478</v>
      </c>
      <c r="D182" s="511"/>
      <c r="S182" s="518"/>
    </row>
    <row r="183" spans="1:19">
      <c r="A183" s="515">
        <v>20220630</v>
      </c>
      <c r="B183" s="516">
        <v>3000000</v>
      </c>
      <c r="C183" s="517">
        <v>41019572460</v>
      </c>
      <c r="D183" s="511"/>
      <c r="S183" s="518"/>
    </row>
    <row r="184" spans="1:19">
      <c r="A184" s="519">
        <v>20220701</v>
      </c>
      <c r="B184" s="520">
        <v>3000000</v>
      </c>
      <c r="C184" s="521">
        <v>40253220457</v>
      </c>
      <c r="D184" s="511"/>
      <c r="S184" s="518"/>
    </row>
    <row r="185" spans="1:19">
      <c r="A185" s="515">
        <v>20220702</v>
      </c>
      <c r="B185" s="516">
        <v>3000000</v>
      </c>
      <c r="C185" s="517">
        <v>40253099530</v>
      </c>
      <c r="D185" s="511"/>
      <c r="S185" s="518"/>
    </row>
    <row r="186" spans="1:19">
      <c r="A186" s="519">
        <v>20220703</v>
      </c>
      <c r="B186" s="520">
        <v>3000000</v>
      </c>
      <c r="C186" s="521">
        <v>40252979903</v>
      </c>
      <c r="D186" s="511"/>
      <c r="S186" s="518"/>
    </row>
    <row r="187" spans="1:19">
      <c r="A187" s="515">
        <v>20220704</v>
      </c>
      <c r="B187" s="516">
        <v>3000000</v>
      </c>
      <c r="C187" s="517">
        <v>40268068170</v>
      </c>
      <c r="D187" s="511"/>
      <c r="S187" s="518"/>
    </row>
    <row r="188" spans="1:19">
      <c r="A188" s="519">
        <v>20220705</v>
      </c>
      <c r="B188" s="520">
        <v>3000000</v>
      </c>
      <c r="C188" s="521">
        <v>41568279794</v>
      </c>
      <c r="D188" s="511"/>
      <c r="S188" s="518"/>
    </row>
    <row r="189" spans="1:19">
      <c r="A189" s="515">
        <v>20220706</v>
      </c>
      <c r="B189" s="516">
        <v>3000000</v>
      </c>
      <c r="C189" s="517">
        <v>39770578339</v>
      </c>
      <c r="D189" s="511"/>
      <c r="S189" s="518"/>
    </row>
    <row r="190" spans="1:19">
      <c r="A190" s="519">
        <v>20220707</v>
      </c>
      <c r="B190" s="520">
        <v>3000000</v>
      </c>
      <c r="C190" s="521">
        <v>41302676658</v>
      </c>
      <c r="D190" s="511"/>
      <c r="S190" s="518"/>
    </row>
    <row r="191" spans="1:19">
      <c r="A191" s="515">
        <v>20220708</v>
      </c>
      <c r="B191" s="516">
        <v>3000000</v>
      </c>
      <c r="C191" s="517">
        <v>41795978708</v>
      </c>
      <c r="D191" s="511"/>
      <c r="S191" s="518"/>
    </row>
    <row r="192" spans="1:19">
      <c r="A192" s="519">
        <v>20220709</v>
      </c>
      <c r="B192" s="520">
        <v>3000000</v>
      </c>
      <c r="C192" s="521">
        <v>41796013271</v>
      </c>
      <c r="D192" s="511"/>
      <c r="S192" s="518"/>
    </row>
    <row r="193" spans="1:19">
      <c r="A193" s="515">
        <v>20220710</v>
      </c>
      <c r="B193" s="516">
        <v>3000000</v>
      </c>
      <c r="C193" s="517">
        <v>41796047733</v>
      </c>
      <c r="D193" s="511"/>
      <c r="S193" s="518"/>
    </row>
    <row r="194" spans="1:19">
      <c r="A194" s="519">
        <v>20220711</v>
      </c>
      <c r="B194" s="520">
        <v>3000000</v>
      </c>
      <c r="C194" s="521">
        <v>41319032720</v>
      </c>
      <c r="D194" s="511"/>
      <c r="S194" s="518"/>
    </row>
    <row r="195" spans="1:19">
      <c r="A195" s="515">
        <v>20220712</v>
      </c>
      <c r="B195" s="516">
        <v>3000000</v>
      </c>
      <c r="C195" s="517">
        <v>40408044336</v>
      </c>
      <c r="D195" s="511"/>
      <c r="S195" s="518"/>
    </row>
    <row r="196" spans="1:19">
      <c r="A196" s="519">
        <v>20220713</v>
      </c>
      <c r="B196" s="520">
        <v>3000000</v>
      </c>
      <c r="C196" s="521">
        <v>40923320365</v>
      </c>
      <c r="D196" s="511"/>
      <c r="S196" s="518"/>
    </row>
    <row r="197" spans="1:19">
      <c r="A197" s="515">
        <v>20220714</v>
      </c>
      <c r="B197" s="516">
        <v>3000000</v>
      </c>
      <c r="C197" s="517">
        <v>40593839106</v>
      </c>
      <c r="D197" s="511"/>
      <c r="S197" s="518"/>
    </row>
    <row r="198" spans="1:19">
      <c r="A198" s="519">
        <v>20220715</v>
      </c>
      <c r="B198" s="520">
        <v>3000000</v>
      </c>
      <c r="C198" s="521">
        <v>41101318970</v>
      </c>
      <c r="D198" s="511"/>
      <c r="S198" s="518"/>
    </row>
    <row r="199" spans="1:19">
      <c r="A199" s="515">
        <v>20220716</v>
      </c>
      <c r="B199" s="516">
        <v>3000000</v>
      </c>
      <c r="C199" s="517">
        <v>41101354836</v>
      </c>
      <c r="D199" s="511"/>
      <c r="S199" s="518"/>
    </row>
    <row r="200" spans="1:19">
      <c r="A200" s="519">
        <v>20220717</v>
      </c>
      <c r="B200" s="520">
        <v>3000000</v>
      </c>
      <c r="C200" s="521">
        <v>41101390802</v>
      </c>
      <c r="D200" s="511"/>
      <c r="S200" s="518"/>
    </row>
    <row r="201" spans="1:19">
      <c r="A201" s="515">
        <v>20220718</v>
      </c>
      <c r="B201" s="516">
        <v>3000000</v>
      </c>
      <c r="C201" s="517">
        <v>43083964116</v>
      </c>
      <c r="D201" s="511"/>
      <c r="S201" s="518"/>
    </row>
    <row r="202" spans="1:19">
      <c r="A202" s="519">
        <v>20220719</v>
      </c>
      <c r="B202" s="520">
        <v>3000000</v>
      </c>
      <c r="C202" s="521">
        <v>42624089579</v>
      </c>
      <c r="D202" s="511"/>
      <c r="S202" s="518"/>
    </row>
    <row r="203" spans="1:19">
      <c r="A203" s="515">
        <v>20220720</v>
      </c>
      <c r="B203" s="516">
        <v>3000000</v>
      </c>
      <c r="C203" s="517">
        <v>43309913361</v>
      </c>
      <c r="D203" s="511"/>
      <c r="S203" s="518"/>
    </row>
    <row r="204" spans="1:19">
      <c r="A204" s="519">
        <v>20220721</v>
      </c>
      <c r="B204" s="520">
        <v>3000000</v>
      </c>
      <c r="C204" s="521">
        <v>44110434809</v>
      </c>
      <c r="D204" s="511"/>
      <c r="S204" s="518"/>
    </row>
    <row r="205" spans="1:19">
      <c r="A205" s="515">
        <v>20220722</v>
      </c>
      <c r="B205" s="516">
        <v>3000000</v>
      </c>
      <c r="C205" s="517">
        <v>43722889657</v>
      </c>
      <c r="D205" s="511"/>
      <c r="S205" s="518"/>
    </row>
    <row r="206" spans="1:19">
      <c r="A206" s="519">
        <v>20220723</v>
      </c>
      <c r="B206" s="520">
        <v>3000000</v>
      </c>
      <c r="C206" s="521">
        <v>43722939919</v>
      </c>
      <c r="D206" s="511"/>
      <c r="S206" s="518"/>
    </row>
    <row r="207" spans="1:19">
      <c r="A207" s="515">
        <v>20220724</v>
      </c>
      <c r="B207" s="516">
        <v>3000000</v>
      </c>
      <c r="C207" s="517">
        <v>43722990181</v>
      </c>
      <c r="D207" s="511"/>
      <c r="S207" s="518"/>
    </row>
    <row r="208" spans="1:19">
      <c r="A208" s="519">
        <v>20220725</v>
      </c>
      <c r="B208" s="520">
        <v>3000000</v>
      </c>
      <c r="C208" s="521">
        <v>43981601772</v>
      </c>
      <c r="D208" s="511"/>
      <c r="S208" s="518"/>
    </row>
    <row r="209" spans="1:19">
      <c r="A209" s="515">
        <v>20220726</v>
      </c>
      <c r="B209" s="516">
        <v>3000000</v>
      </c>
      <c r="C209" s="517">
        <v>44355790414</v>
      </c>
      <c r="D209" s="511"/>
      <c r="S209" s="518"/>
    </row>
    <row r="210" spans="1:19">
      <c r="A210" s="519">
        <v>20220727</v>
      </c>
      <c r="B210" s="520">
        <v>3000000</v>
      </c>
      <c r="C210" s="521">
        <v>44333525057</v>
      </c>
      <c r="D210" s="511"/>
      <c r="S210" s="518"/>
    </row>
    <row r="211" spans="1:19">
      <c r="A211" s="515">
        <v>20220728</v>
      </c>
      <c r="B211" s="516">
        <v>3000000</v>
      </c>
      <c r="C211" s="517">
        <v>44945427153</v>
      </c>
      <c r="D211" s="511"/>
      <c r="S211" s="518"/>
    </row>
    <row r="212" spans="1:19">
      <c r="A212" s="519">
        <v>20220729</v>
      </c>
      <c r="B212" s="520">
        <v>3000000</v>
      </c>
      <c r="C212" s="521">
        <v>45268304511</v>
      </c>
      <c r="D212" s="511"/>
      <c r="S212" s="518"/>
    </row>
    <row r="213" spans="1:19">
      <c r="A213" s="515">
        <v>20220730</v>
      </c>
      <c r="B213" s="516">
        <v>3000000</v>
      </c>
      <c r="C213" s="517">
        <v>45268361631</v>
      </c>
      <c r="D213" s="511"/>
      <c r="S213" s="518"/>
    </row>
    <row r="214" spans="1:19">
      <c r="A214" s="519">
        <v>20220731</v>
      </c>
      <c r="B214" s="520">
        <v>3000000</v>
      </c>
      <c r="C214" s="521">
        <v>45268418650</v>
      </c>
      <c r="D214" s="511"/>
      <c r="S214" s="518"/>
    </row>
    <row r="215" spans="1:19">
      <c r="A215" s="515">
        <v>20220801</v>
      </c>
      <c r="B215" s="516">
        <v>3000000</v>
      </c>
      <c r="C215" s="517">
        <v>45290339330</v>
      </c>
      <c r="D215" s="511"/>
      <c r="S215" s="518"/>
    </row>
    <row r="216" spans="1:19">
      <c r="A216" s="519">
        <v>20220802</v>
      </c>
      <c r="B216" s="520">
        <v>3000000</v>
      </c>
      <c r="C216" s="521">
        <v>44758829771</v>
      </c>
      <c r="D216" s="511"/>
      <c r="S216" s="518"/>
    </row>
    <row r="217" spans="1:19">
      <c r="A217" s="515">
        <v>20220803</v>
      </c>
      <c r="B217" s="516">
        <v>3000000</v>
      </c>
      <c r="C217" s="517">
        <v>45424169880</v>
      </c>
      <c r="D217" s="511"/>
      <c r="S217" s="518"/>
    </row>
    <row r="218" spans="1:19">
      <c r="A218" s="519">
        <v>20220804</v>
      </c>
      <c r="B218" s="520">
        <v>3000000</v>
      </c>
      <c r="C218" s="521">
        <v>45885155707</v>
      </c>
      <c r="D218" s="511"/>
      <c r="S218" s="518"/>
    </row>
    <row r="219" spans="1:19">
      <c r="A219" s="515">
        <v>20220805</v>
      </c>
      <c r="B219" s="516">
        <v>3000000</v>
      </c>
      <c r="C219" s="517">
        <v>46399607904</v>
      </c>
      <c r="D219" s="511"/>
      <c r="S219" s="518"/>
    </row>
    <row r="220" spans="1:19">
      <c r="A220" s="519">
        <v>20220806</v>
      </c>
      <c r="B220" s="520">
        <v>3000000</v>
      </c>
      <c r="C220" s="521">
        <v>46399652149</v>
      </c>
      <c r="D220" s="511"/>
      <c r="S220" s="518"/>
    </row>
    <row r="221" spans="1:19">
      <c r="A221" s="515">
        <v>20220807</v>
      </c>
      <c r="B221" s="516">
        <v>3000000</v>
      </c>
      <c r="C221" s="517">
        <v>46399696294</v>
      </c>
      <c r="D221" s="511"/>
      <c r="S221" s="518"/>
    </row>
    <row r="222" spans="1:19">
      <c r="A222" s="519">
        <v>20220808</v>
      </c>
      <c r="B222" s="520">
        <v>3000000</v>
      </c>
      <c r="C222" s="521">
        <v>46277729637</v>
      </c>
      <c r="D222" s="511"/>
      <c r="S222" s="518"/>
    </row>
    <row r="223" spans="1:19">
      <c r="A223" s="515">
        <v>20220809</v>
      </c>
      <c r="B223" s="516">
        <v>2900000</v>
      </c>
      <c r="C223" s="517">
        <v>45044172847</v>
      </c>
      <c r="D223" s="511"/>
      <c r="S223" s="518"/>
    </row>
    <row r="224" spans="1:19">
      <c r="A224" s="519">
        <v>20220810</v>
      </c>
      <c r="B224" s="520">
        <v>2900000</v>
      </c>
      <c r="C224" s="521">
        <v>44020513899</v>
      </c>
      <c r="D224" s="511"/>
      <c r="S224" s="518"/>
    </row>
    <row r="225" spans="1:19">
      <c r="A225" s="515">
        <v>20220811</v>
      </c>
      <c r="B225" s="516">
        <v>2900000</v>
      </c>
      <c r="C225" s="517">
        <v>45549270925</v>
      </c>
      <c r="D225" s="511"/>
      <c r="S225" s="518"/>
    </row>
    <row r="226" spans="1:19">
      <c r="A226" s="519">
        <v>20220812</v>
      </c>
      <c r="B226" s="520">
        <v>2900000</v>
      </c>
      <c r="C226" s="521">
        <v>45726211961</v>
      </c>
      <c r="D226" s="511"/>
      <c r="S226" s="518"/>
    </row>
    <row r="227" spans="1:19">
      <c r="A227" s="515">
        <v>20220813</v>
      </c>
      <c r="B227" s="516">
        <v>2900000</v>
      </c>
      <c r="C227" s="517">
        <v>45726320354</v>
      </c>
      <c r="D227" s="511"/>
      <c r="S227" s="518"/>
    </row>
    <row r="228" spans="1:19">
      <c r="A228" s="519">
        <v>20220814</v>
      </c>
      <c r="B228" s="520">
        <v>2900000</v>
      </c>
      <c r="C228" s="521">
        <v>45726428746</v>
      </c>
      <c r="D228" s="511"/>
      <c r="S228" s="518"/>
    </row>
    <row r="229" spans="1:19">
      <c r="A229" s="515">
        <v>20220815</v>
      </c>
      <c r="B229" s="516">
        <v>2900000</v>
      </c>
      <c r="C229" s="517">
        <v>45726537038</v>
      </c>
      <c r="D229" s="511"/>
      <c r="S229" s="518"/>
    </row>
    <row r="230" spans="1:19">
      <c r="A230" s="519">
        <v>20220816</v>
      </c>
      <c r="B230" s="520">
        <v>2900000</v>
      </c>
      <c r="C230" s="521">
        <v>46066803966</v>
      </c>
      <c r="D230" s="511"/>
      <c r="S230" s="518"/>
    </row>
    <row r="231" spans="1:19">
      <c r="A231" s="515">
        <v>20220817</v>
      </c>
      <c r="B231" s="516">
        <v>2900000</v>
      </c>
      <c r="C231" s="517">
        <v>45494076622</v>
      </c>
      <c r="D231" s="511"/>
      <c r="S231" s="518"/>
    </row>
    <row r="232" spans="1:19">
      <c r="A232" s="519">
        <v>20220818</v>
      </c>
      <c r="B232" s="520">
        <v>2800000</v>
      </c>
      <c r="C232" s="521">
        <v>43583611881</v>
      </c>
      <c r="D232" s="511"/>
      <c r="S232" s="518"/>
    </row>
    <row r="233" spans="1:19">
      <c r="A233" s="515">
        <v>20220819</v>
      </c>
      <c r="B233" s="516">
        <v>2800000</v>
      </c>
      <c r="C233" s="517">
        <v>43109931973</v>
      </c>
      <c r="D233" s="511"/>
      <c r="S233" s="518"/>
    </row>
    <row r="234" spans="1:19">
      <c r="A234" s="519">
        <v>20220820</v>
      </c>
      <c r="B234" s="520">
        <v>2800000</v>
      </c>
      <c r="C234" s="521">
        <v>43109948477</v>
      </c>
      <c r="D234" s="511"/>
      <c r="S234" s="518"/>
    </row>
    <row r="235" spans="1:19">
      <c r="A235" s="515">
        <v>20220821</v>
      </c>
      <c r="B235" s="516">
        <v>2800000</v>
      </c>
      <c r="C235" s="517">
        <v>43109964980</v>
      </c>
      <c r="D235" s="511"/>
      <c r="S235" s="518"/>
    </row>
    <row r="236" spans="1:19">
      <c r="A236" s="519">
        <v>20220822</v>
      </c>
      <c r="B236" s="520">
        <v>2800000</v>
      </c>
      <c r="C236" s="521">
        <v>41966412612</v>
      </c>
      <c r="D236" s="511"/>
      <c r="S236" s="518"/>
    </row>
    <row r="237" spans="1:19">
      <c r="A237" s="515">
        <v>20220823</v>
      </c>
      <c r="B237" s="516">
        <v>2800000</v>
      </c>
      <c r="C237" s="517">
        <v>40909044762</v>
      </c>
      <c r="D237" s="511"/>
      <c r="S237" s="518"/>
    </row>
    <row r="238" spans="1:19">
      <c r="A238" s="519">
        <v>20220824</v>
      </c>
      <c r="B238" s="520">
        <v>2800000</v>
      </c>
      <c r="C238" s="521">
        <v>41248440999</v>
      </c>
      <c r="D238" s="511"/>
      <c r="S238" s="518"/>
    </row>
    <row r="239" spans="1:19">
      <c r="A239" s="515">
        <v>20220825</v>
      </c>
      <c r="B239" s="516">
        <v>2800000</v>
      </c>
      <c r="C239" s="517">
        <v>42284160578</v>
      </c>
      <c r="D239" s="511"/>
      <c r="S239" s="518"/>
    </row>
    <row r="240" spans="1:19">
      <c r="A240" s="519">
        <v>20220826</v>
      </c>
      <c r="B240" s="520">
        <v>2800000</v>
      </c>
      <c r="C240" s="521">
        <v>42409206551</v>
      </c>
      <c r="D240" s="511"/>
      <c r="S240" s="518"/>
    </row>
    <row r="241" spans="1:19">
      <c r="A241" s="515">
        <v>20220827</v>
      </c>
      <c r="B241" s="516">
        <v>2800000</v>
      </c>
      <c r="C241" s="517">
        <v>42409259990</v>
      </c>
      <c r="D241" s="511"/>
      <c r="S241" s="518"/>
    </row>
    <row r="242" spans="1:19">
      <c r="A242" s="519">
        <v>20220828</v>
      </c>
      <c r="B242" s="520">
        <v>2800000</v>
      </c>
      <c r="C242" s="521">
        <v>42409313527</v>
      </c>
      <c r="D242" s="511"/>
      <c r="S242" s="518"/>
    </row>
    <row r="243" spans="1:19">
      <c r="A243" s="515">
        <v>20220829</v>
      </c>
      <c r="B243" s="516">
        <v>2800000</v>
      </c>
      <c r="C243" s="517">
        <v>40260752441</v>
      </c>
      <c r="D243" s="511"/>
      <c r="S243" s="518"/>
    </row>
    <row r="244" spans="1:19">
      <c r="A244" s="519">
        <v>20220830</v>
      </c>
      <c r="B244" s="520">
        <v>2800000</v>
      </c>
      <c r="C244" s="521">
        <v>41145819576</v>
      </c>
      <c r="D244" s="511"/>
      <c r="S244" s="518"/>
    </row>
    <row r="245" spans="1:19">
      <c r="A245" s="515">
        <v>20220831</v>
      </c>
      <c r="B245" s="516">
        <v>2800000</v>
      </c>
      <c r="C245" s="517">
        <v>41768533973</v>
      </c>
      <c r="D245" s="511"/>
      <c r="S245" s="518"/>
    </row>
    <row r="246" spans="1:19">
      <c r="A246" s="519">
        <v>20220901</v>
      </c>
      <c r="B246" s="520">
        <v>2800000</v>
      </c>
      <c r="C246" s="521">
        <v>39905643095</v>
      </c>
      <c r="D246" s="511"/>
      <c r="S246" s="518"/>
    </row>
    <row r="247" spans="1:19">
      <c r="A247" s="515">
        <v>20220902</v>
      </c>
      <c r="B247" s="516">
        <v>2800000</v>
      </c>
      <c r="C247" s="517">
        <v>39568699687</v>
      </c>
      <c r="D247" s="511"/>
      <c r="S247" s="518"/>
    </row>
    <row r="248" spans="1:19">
      <c r="A248" s="519">
        <v>20220903</v>
      </c>
      <c r="B248" s="520">
        <v>2800000</v>
      </c>
      <c r="C248" s="521">
        <v>39568705194</v>
      </c>
      <c r="D248" s="511"/>
      <c r="S248" s="518"/>
    </row>
    <row r="249" spans="1:19">
      <c r="A249" s="515">
        <v>20220904</v>
      </c>
      <c r="B249" s="516">
        <v>2800000</v>
      </c>
      <c r="C249" s="517">
        <v>39568710601</v>
      </c>
      <c r="D249" s="511"/>
      <c r="S249" s="518"/>
    </row>
    <row r="250" spans="1:19">
      <c r="A250" s="519">
        <v>20220905</v>
      </c>
      <c r="B250" s="520">
        <v>2800000</v>
      </c>
      <c r="C250" s="521">
        <v>39281006403</v>
      </c>
      <c r="D250" s="511"/>
      <c r="S250" s="518"/>
    </row>
    <row r="251" spans="1:19">
      <c r="A251" s="515">
        <v>20220906</v>
      </c>
      <c r="B251" s="516">
        <v>2800000</v>
      </c>
      <c r="C251" s="517">
        <v>39430367763</v>
      </c>
      <c r="D251" s="511"/>
      <c r="S251" s="518"/>
    </row>
    <row r="252" spans="1:19">
      <c r="A252" s="519">
        <v>20220907</v>
      </c>
      <c r="B252" s="520">
        <v>2800000</v>
      </c>
      <c r="C252" s="521">
        <v>38163905531</v>
      </c>
      <c r="D252" s="511"/>
      <c r="S252" s="518"/>
    </row>
    <row r="253" spans="1:19">
      <c r="A253" s="515">
        <v>20220908</v>
      </c>
      <c r="B253" s="516">
        <v>2800000</v>
      </c>
      <c r="C253" s="517">
        <v>38427071520</v>
      </c>
      <c r="D253" s="511"/>
      <c r="S253" s="518"/>
    </row>
    <row r="254" spans="1:19">
      <c r="A254" s="519">
        <v>20220909</v>
      </c>
      <c r="B254" s="520">
        <v>2800000</v>
      </c>
      <c r="C254" s="521">
        <v>38427104927</v>
      </c>
      <c r="D254" s="511"/>
      <c r="S254" s="518"/>
    </row>
    <row r="255" spans="1:19">
      <c r="A255" s="515">
        <v>20220910</v>
      </c>
      <c r="B255" s="516">
        <v>2800000</v>
      </c>
      <c r="C255" s="517">
        <v>38427138335</v>
      </c>
      <c r="D255" s="511"/>
      <c r="S255" s="518"/>
    </row>
    <row r="256" spans="1:19">
      <c r="A256" s="519">
        <v>20220911</v>
      </c>
      <c r="B256" s="520">
        <v>2800000</v>
      </c>
      <c r="C256" s="521">
        <v>38427169840</v>
      </c>
      <c r="D256" s="511"/>
      <c r="S256" s="518"/>
    </row>
    <row r="257" spans="1:19">
      <c r="A257" s="515">
        <v>20220912</v>
      </c>
      <c r="B257" s="516">
        <v>2800000</v>
      </c>
      <c r="C257" s="517">
        <v>38427203246</v>
      </c>
      <c r="D257" s="511"/>
      <c r="S257" s="518"/>
    </row>
    <row r="258" spans="1:19">
      <c r="A258" s="519">
        <v>20220913</v>
      </c>
      <c r="B258" s="520">
        <v>2900000</v>
      </c>
      <c r="C258" s="521">
        <v>42412159113</v>
      </c>
      <c r="D258" s="511"/>
      <c r="S258" s="518"/>
    </row>
    <row r="259" spans="1:19">
      <c r="A259" s="515">
        <v>20220914</v>
      </c>
      <c r="B259" s="516">
        <v>2900000</v>
      </c>
      <c r="C259" s="517">
        <v>40630963004</v>
      </c>
      <c r="D259" s="511"/>
      <c r="S259" s="518"/>
    </row>
    <row r="260" spans="1:19">
      <c r="A260" s="519">
        <v>20220915</v>
      </c>
      <c r="B260" s="520">
        <v>2900000</v>
      </c>
      <c r="C260" s="521">
        <v>40197412417</v>
      </c>
      <c r="D260" s="511"/>
      <c r="S260" s="518"/>
    </row>
    <row r="261" spans="1:19">
      <c r="A261" s="515">
        <v>20220916</v>
      </c>
      <c r="B261" s="516">
        <v>2900000</v>
      </c>
      <c r="C261" s="517">
        <v>39471167835</v>
      </c>
      <c r="D261" s="511"/>
      <c r="S261" s="518"/>
    </row>
    <row r="262" spans="1:19">
      <c r="A262" s="519">
        <v>20220917</v>
      </c>
      <c r="B262" s="520">
        <v>2900000</v>
      </c>
      <c r="C262" s="521">
        <v>39471198737</v>
      </c>
      <c r="D262" s="511"/>
      <c r="S262" s="518"/>
    </row>
    <row r="263" spans="1:19">
      <c r="A263" s="515">
        <v>20220918</v>
      </c>
      <c r="B263" s="516">
        <v>2900000</v>
      </c>
      <c r="C263" s="517">
        <v>39471229739</v>
      </c>
      <c r="D263" s="511"/>
      <c r="S263" s="518"/>
    </row>
    <row r="264" spans="1:19">
      <c r="A264" s="519">
        <v>20220919</v>
      </c>
      <c r="B264" s="520">
        <v>2900000</v>
      </c>
      <c r="C264" s="521">
        <v>39073347568</v>
      </c>
      <c r="D264" s="511"/>
      <c r="S264" s="518"/>
    </row>
    <row r="265" spans="1:19">
      <c r="A265" s="515">
        <v>20220920</v>
      </c>
      <c r="B265" s="516">
        <v>2900000</v>
      </c>
      <c r="C265" s="517">
        <v>39287107188</v>
      </c>
      <c r="D265" s="511"/>
      <c r="S265" s="518"/>
    </row>
    <row r="266" spans="1:19">
      <c r="A266" s="519">
        <v>20220921</v>
      </c>
      <c r="B266" s="520">
        <v>2900000</v>
      </c>
      <c r="C266" s="521">
        <v>38517535702</v>
      </c>
      <c r="D266" s="511"/>
      <c r="S266" s="518"/>
    </row>
    <row r="267" spans="1:19">
      <c r="A267" s="515">
        <v>20220922</v>
      </c>
      <c r="B267" s="516">
        <v>2900000</v>
      </c>
      <c r="C267" s="517">
        <v>37706822147</v>
      </c>
      <c r="D267" s="511"/>
      <c r="S267" s="518"/>
    </row>
    <row r="268" spans="1:19">
      <c r="A268" s="519">
        <v>20220923</v>
      </c>
      <c r="B268" s="520">
        <v>3000000</v>
      </c>
      <c r="C268" s="521">
        <v>38099870205</v>
      </c>
      <c r="D268" s="511"/>
      <c r="S268" s="518"/>
    </row>
    <row r="269" spans="1:19">
      <c r="A269" s="515">
        <v>20220924</v>
      </c>
      <c r="B269" s="516">
        <v>3000000</v>
      </c>
      <c r="C269" s="517">
        <v>38099975953</v>
      </c>
      <c r="D269" s="511"/>
      <c r="S269" s="518"/>
    </row>
    <row r="270" spans="1:19">
      <c r="A270" s="519">
        <v>20220925</v>
      </c>
      <c r="B270" s="520">
        <v>3000000</v>
      </c>
      <c r="C270" s="521">
        <v>38100081702</v>
      </c>
      <c r="D270" s="511"/>
      <c r="S270" s="518"/>
    </row>
    <row r="271" spans="1:19">
      <c r="A271" s="515">
        <v>20220926</v>
      </c>
      <c r="B271" s="516">
        <v>3000000</v>
      </c>
      <c r="C271" s="517">
        <v>36127328191</v>
      </c>
      <c r="D271" s="511"/>
      <c r="S271" s="518"/>
    </row>
    <row r="272" spans="1:19">
      <c r="A272" s="519">
        <v>20220927</v>
      </c>
      <c r="B272" s="520">
        <v>3100000</v>
      </c>
      <c r="C272" s="521">
        <v>37428786194</v>
      </c>
      <c r="D272" s="511"/>
      <c r="S272" s="518"/>
    </row>
    <row r="273" spans="1:19">
      <c r="A273" s="515">
        <v>20220928</v>
      </c>
      <c r="B273" s="516">
        <v>3100000</v>
      </c>
      <c r="C273" s="517">
        <v>35544710847</v>
      </c>
      <c r="D273" s="511"/>
      <c r="S273" s="518"/>
    </row>
    <row r="274" spans="1:19">
      <c r="A274" s="519">
        <v>20220929</v>
      </c>
      <c r="B274" s="520">
        <v>3200000</v>
      </c>
      <c r="C274" s="521">
        <v>36964084061</v>
      </c>
      <c r="D274" s="511"/>
      <c r="S274" s="518"/>
    </row>
    <row r="275" spans="1:19">
      <c r="A275" s="515">
        <v>20220930</v>
      </c>
      <c r="B275" s="516">
        <v>3300000</v>
      </c>
      <c r="C275" s="517">
        <v>37626067923</v>
      </c>
      <c r="D275" s="511"/>
      <c r="S275" s="518"/>
    </row>
    <row r="276" spans="1:19">
      <c r="A276" s="519">
        <v>20221001</v>
      </c>
      <c r="B276" s="520">
        <v>3300000</v>
      </c>
      <c r="C276" s="521">
        <v>37626222065</v>
      </c>
      <c r="D276" s="511"/>
      <c r="S276" s="518"/>
    </row>
    <row r="277" spans="1:19">
      <c r="A277" s="515">
        <v>20221002</v>
      </c>
      <c r="B277" s="516">
        <v>3300000</v>
      </c>
      <c r="C277" s="517">
        <v>37626376106</v>
      </c>
      <c r="D277" s="511"/>
      <c r="S277" s="518"/>
    </row>
    <row r="278" spans="1:19">
      <c r="A278" s="519">
        <v>20221003</v>
      </c>
      <c r="B278" s="520">
        <v>3300000</v>
      </c>
      <c r="C278" s="521">
        <v>37626530247</v>
      </c>
      <c r="D278" s="511"/>
      <c r="S278" s="518"/>
    </row>
    <row r="279" spans="1:19">
      <c r="A279" s="515">
        <v>20221004</v>
      </c>
      <c r="B279" s="516">
        <v>3300000</v>
      </c>
      <c r="C279" s="517">
        <v>39555206220</v>
      </c>
      <c r="D279" s="511"/>
      <c r="S279" s="518"/>
    </row>
    <row r="280" spans="1:19">
      <c r="A280" s="519">
        <v>20221005</v>
      </c>
      <c r="B280" s="520">
        <v>3300000</v>
      </c>
      <c r="C280" s="521">
        <v>39703608682</v>
      </c>
      <c r="D280" s="511"/>
      <c r="S280" s="518"/>
    </row>
    <row r="281" spans="1:19">
      <c r="A281" s="515">
        <v>20221006</v>
      </c>
      <c r="B281" s="516">
        <v>3300000</v>
      </c>
      <c r="C281" s="517">
        <v>40262128052</v>
      </c>
      <c r="D281" s="511"/>
      <c r="S281" s="518"/>
    </row>
    <row r="282" spans="1:19">
      <c r="A282" s="519">
        <v>20221007</v>
      </c>
      <c r="B282" s="520">
        <v>3300000</v>
      </c>
      <c r="C282" s="521">
        <v>39954657066</v>
      </c>
      <c r="D282" s="511"/>
      <c r="S282" s="518"/>
    </row>
    <row r="283" spans="1:19">
      <c r="A283" s="515">
        <v>20221008</v>
      </c>
      <c r="B283" s="516">
        <v>3300000</v>
      </c>
      <c r="C283" s="517">
        <v>39954741537</v>
      </c>
      <c r="D283" s="511"/>
      <c r="S283" s="518"/>
    </row>
    <row r="284" spans="1:19">
      <c r="A284" s="519">
        <v>20221009</v>
      </c>
      <c r="B284" s="520">
        <v>3300000</v>
      </c>
      <c r="C284" s="521">
        <v>39954826109</v>
      </c>
      <c r="D284" s="511"/>
      <c r="S284" s="518"/>
    </row>
    <row r="285" spans="1:19">
      <c r="A285" s="515">
        <v>20221010</v>
      </c>
      <c r="B285" s="516">
        <v>3300000</v>
      </c>
      <c r="C285" s="517">
        <v>39954910680</v>
      </c>
      <c r="D285" s="511"/>
      <c r="S285" s="518"/>
    </row>
    <row r="286" spans="1:19">
      <c r="A286" s="519">
        <v>20221011</v>
      </c>
      <c r="B286" s="520">
        <v>3300000</v>
      </c>
      <c r="C286" s="521">
        <v>38378976493</v>
      </c>
      <c r="D286" s="511"/>
      <c r="S286" s="518"/>
    </row>
    <row r="287" spans="1:19">
      <c r="A287" s="515">
        <v>20221012</v>
      </c>
      <c r="B287" s="516">
        <v>3300000</v>
      </c>
      <c r="C287" s="517">
        <v>39068643606</v>
      </c>
      <c r="D287" s="511"/>
      <c r="S287" s="518"/>
    </row>
    <row r="288" spans="1:19">
      <c r="A288" s="519">
        <v>20221013</v>
      </c>
      <c r="B288" s="520">
        <v>3300000</v>
      </c>
      <c r="C288" s="521">
        <v>37762247754</v>
      </c>
      <c r="D288" s="511"/>
      <c r="S288" s="518"/>
    </row>
    <row r="289" spans="1:19">
      <c r="A289" s="515">
        <v>20221014</v>
      </c>
      <c r="B289" s="516">
        <v>3300000</v>
      </c>
      <c r="C289" s="517">
        <v>39761005819</v>
      </c>
      <c r="D289" s="511"/>
      <c r="S289" s="518"/>
    </row>
    <row r="290" spans="1:19">
      <c r="A290" s="519">
        <v>20221015</v>
      </c>
      <c r="B290" s="520">
        <v>3300000</v>
      </c>
      <c r="C290" s="521">
        <v>39761061884</v>
      </c>
      <c r="D290" s="511"/>
      <c r="S290" s="518"/>
    </row>
    <row r="291" spans="1:19">
      <c r="A291" s="515">
        <v>20221016</v>
      </c>
      <c r="B291" s="516">
        <v>3300000</v>
      </c>
      <c r="C291" s="517">
        <v>39761117948</v>
      </c>
      <c r="D291" s="511"/>
      <c r="S291" s="518"/>
    </row>
    <row r="292" spans="1:19">
      <c r="A292" s="519">
        <v>20221017</v>
      </c>
      <c r="B292" s="520">
        <v>3300000</v>
      </c>
      <c r="C292" s="521">
        <v>39565292124</v>
      </c>
      <c r="D292" s="511"/>
      <c r="S292" s="518"/>
    </row>
    <row r="293" spans="1:19">
      <c r="A293" s="515">
        <v>20221018</v>
      </c>
      <c r="B293" s="516">
        <v>3300000</v>
      </c>
      <c r="C293" s="517">
        <v>40822922431</v>
      </c>
      <c r="D293" s="511"/>
      <c r="S293" s="518"/>
    </row>
    <row r="294" spans="1:19">
      <c r="A294" s="519">
        <v>20221019</v>
      </c>
      <c r="B294" s="520">
        <v>3300000</v>
      </c>
      <c r="C294" s="521">
        <v>40055262308</v>
      </c>
      <c r="D294" s="511"/>
      <c r="S294" s="518"/>
    </row>
    <row r="295" spans="1:19">
      <c r="A295" s="515">
        <v>20221020</v>
      </c>
      <c r="B295" s="516">
        <v>3300000</v>
      </c>
      <c r="C295" s="517">
        <v>39314245223</v>
      </c>
      <c r="D295" s="511"/>
      <c r="S295" s="518"/>
    </row>
    <row r="296" spans="1:19">
      <c r="A296" s="519">
        <v>20221021</v>
      </c>
      <c r="B296" s="520">
        <v>3300000</v>
      </c>
      <c r="C296" s="521">
        <v>39453319481</v>
      </c>
      <c r="D296" s="511"/>
      <c r="S296" s="518"/>
    </row>
    <row r="297" spans="1:19">
      <c r="A297" s="515">
        <v>20221022</v>
      </c>
      <c r="B297" s="516">
        <v>3300000</v>
      </c>
      <c r="C297" s="517">
        <v>39453383344</v>
      </c>
      <c r="D297" s="511"/>
      <c r="S297" s="518"/>
    </row>
    <row r="298" spans="1:19">
      <c r="A298" s="519">
        <v>20221023</v>
      </c>
      <c r="B298" s="520">
        <v>3300000</v>
      </c>
      <c r="C298" s="521">
        <v>39453447307</v>
      </c>
      <c r="D298" s="511"/>
      <c r="S298" s="518"/>
    </row>
    <row r="299" spans="1:19">
      <c r="A299" s="515">
        <v>20221024</v>
      </c>
      <c r="B299" s="516">
        <v>3300000</v>
      </c>
      <c r="C299" s="517">
        <v>40304880203</v>
      </c>
      <c r="D299" s="511"/>
      <c r="S299" s="518"/>
    </row>
    <row r="300" spans="1:19">
      <c r="A300" s="519">
        <v>20221025</v>
      </c>
      <c r="B300" s="520">
        <v>3300000</v>
      </c>
      <c r="C300" s="521">
        <v>40262284845</v>
      </c>
      <c r="D300" s="511"/>
      <c r="S300" s="518"/>
    </row>
    <row r="301" spans="1:19">
      <c r="A301" s="515">
        <v>20221026</v>
      </c>
      <c r="B301" s="516">
        <v>3300000</v>
      </c>
      <c r="C301" s="517">
        <v>40881262522</v>
      </c>
      <c r="D301" s="511"/>
      <c r="S301" s="518"/>
    </row>
    <row r="302" spans="1:19">
      <c r="A302" s="519">
        <v>20221027</v>
      </c>
      <c r="B302" s="520">
        <v>3300000</v>
      </c>
      <c r="C302" s="521">
        <v>42257804243</v>
      </c>
      <c r="D302" s="511"/>
      <c r="S302" s="518"/>
    </row>
    <row r="303" spans="1:19">
      <c r="A303" s="515">
        <v>20221028</v>
      </c>
      <c r="B303" s="516">
        <v>3300000</v>
      </c>
      <c r="C303" s="517">
        <v>41179434926</v>
      </c>
      <c r="D303" s="511"/>
      <c r="S303" s="518"/>
    </row>
    <row r="304" spans="1:19">
      <c r="A304" s="519">
        <v>20221029</v>
      </c>
      <c r="B304" s="520">
        <v>3300000</v>
      </c>
      <c r="C304" s="521">
        <v>41179554591</v>
      </c>
      <c r="D304" s="511"/>
      <c r="S304" s="518"/>
    </row>
    <row r="305" spans="1:19">
      <c r="A305" s="515">
        <v>20221030</v>
      </c>
      <c r="B305" s="516">
        <v>3300000</v>
      </c>
      <c r="C305" s="517">
        <v>41179674155</v>
      </c>
      <c r="D305" s="511"/>
      <c r="S305" s="518"/>
    </row>
    <row r="306" spans="1:19">
      <c r="A306" s="519">
        <v>20221031</v>
      </c>
      <c r="B306" s="520">
        <v>3300000</v>
      </c>
      <c r="C306" s="521">
        <v>42491362162</v>
      </c>
      <c r="D306" s="511"/>
      <c r="S306" s="518"/>
    </row>
    <row r="307" spans="1:19">
      <c r="A307" s="515">
        <v>20221101</v>
      </c>
      <c r="B307" s="516">
        <v>3300000</v>
      </c>
      <c r="C307" s="517">
        <v>43555843932</v>
      </c>
      <c r="D307" s="511"/>
      <c r="S307" s="518"/>
    </row>
    <row r="308" spans="1:19">
      <c r="A308" s="519">
        <v>20221102</v>
      </c>
      <c r="B308" s="520">
        <v>3300000</v>
      </c>
      <c r="C308" s="521">
        <v>43621230530</v>
      </c>
      <c r="D308" s="511"/>
      <c r="S308" s="518"/>
    </row>
    <row r="309" spans="1:19">
      <c r="A309" s="515">
        <v>20221103</v>
      </c>
      <c r="B309" s="516">
        <v>3300000</v>
      </c>
      <c r="C309" s="517">
        <v>42971374205</v>
      </c>
      <c r="D309" s="511"/>
      <c r="S309" s="518"/>
    </row>
    <row r="310" spans="1:19">
      <c r="A310" s="519">
        <v>20221104</v>
      </c>
      <c r="B310" s="520">
        <v>3300000</v>
      </c>
      <c r="C310" s="521">
        <v>43830010348</v>
      </c>
      <c r="D310" s="511"/>
      <c r="S310" s="518"/>
    </row>
    <row r="311" spans="1:19">
      <c r="A311" s="515">
        <v>20221105</v>
      </c>
      <c r="B311" s="516">
        <v>3300000</v>
      </c>
      <c r="C311" s="517">
        <v>43830088885</v>
      </c>
      <c r="D311" s="511"/>
      <c r="S311" s="518"/>
    </row>
    <row r="312" spans="1:19">
      <c r="A312" s="519">
        <v>20221106</v>
      </c>
      <c r="B312" s="520">
        <v>3300000</v>
      </c>
      <c r="C312" s="521">
        <v>43830167322</v>
      </c>
      <c r="D312" s="511"/>
      <c r="S312" s="518"/>
    </row>
    <row r="313" spans="1:19">
      <c r="A313" s="515">
        <v>20221107</v>
      </c>
      <c r="B313" s="516">
        <v>3300000</v>
      </c>
      <c r="C313" s="517">
        <v>44853355866</v>
      </c>
      <c r="D313" s="511"/>
      <c r="S313" s="518"/>
    </row>
    <row r="314" spans="1:19">
      <c r="A314" s="519">
        <v>20221108</v>
      </c>
      <c r="B314" s="520">
        <v>3300000</v>
      </c>
      <c r="C314" s="521">
        <v>46025002090</v>
      </c>
      <c r="D314" s="511"/>
      <c r="S314" s="518"/>
    </row>
    <row r="315" spans="1:19">
      <c r="A315" s="515">
        <v>20221109</v>
      </c>
      <c r="B315" s="516">
        <v>3100000</v>
      </c>
      <c r="C315" s="517">
        <v>44138185790</v>
      </c>
      <c r="D315" s="511"/>
      <c r="S315" s="518"/>
    </row>
    <row r="316" spans="1:19">
      <c r="A316" s="519">
        <v>20221110</v>
      </c>
      <c r="B316" s="520">
        <v>3100000</v>
      </c>
      <c r="C316" s="521">
        <v>42899285031</v>
      </c>
      <c r="D316" s="511"/>
      <c r="S316" s="518"/>
    </row>
    <row r="317" spans="1:19">
      <c r="A317" s="515">
        <v>20221111</v>
      </c>
      <c r="B317" s="516">
        <v>3100000</v>
      </c>
      <c r="C317" s="517">
        <v>46423471456</v>
      </c>
      <c r="D317" s="511"/>
      <c r="S317" s="518"/>
    </row>
    <row r="318" spans="1:19">
      <c r="A318" s="519">
        <v>20221112</v>
      </c>
      <c r="B318" s="520">
        <v>3100000</v>
      </c>
      <c r="C318" s="521">
        <v>46423535451</v>
      </c>
      <c r="D318" s="511"/>
      <c r="S318" s="518"/>
    </row>
    <row r="319" spans="1:19">
      <c r="A319" s="515">
        <v>20221113</v>
      </c>
      <c r="B319" s="516">
        <v>3100000</v>
      </c>
      <c r="C319" s="517">
        <v>46423599447</v>
      </c>
      <c r="D319" s="511"/>
      <c r="S319" s="518"/>
    </row>
    <row r="320" spans="1:19">
      <c r="A320" s="519">
        <v>20221114</v>
      </c>
      <c r="B320" s="520">
        <v>3100000</v>
      </c>
      <c r="C320" s="521">
        <v>45844823879</v>
      </c>
      <c r="D320" s="511"/>
      <c r="S320" s="518"/>
    </row>
    <row r="321" spans="1:19">
      <c r="A321" s="515">
        <v>20221115</v>
      </c>
      <c r="B321" s="516">
        <v>2900000</v>
      </c>
      <c r="C321" s="517">
        <v>43047685493</v>
      </c>
      <c r="D321" s="511"/>
      <c r="S321" s="518"/>
    </row>
    <row r="322" spans="1:19">
      <c r="A322" s="519">
        <v>20221116</v>
      </c>
      <c r="B322" s="520">
        <v>2900000</v>
      </c>
      <c r="C322" s="521">
        <v>42989220495</v>
      </c>
      <c r="D322" s="511"/>
      <c r="S322" s="518"/>
    </row>
    <row r="323" spans="1:19">
      <c r="A323" s="515">
        <v>20221117</v>
      </c>
      <c r="B323" s="516">
        <v>2900000</v>
      </c>
      <c r="C323" s="517">
        <v>41827944750</v>
      </c>
      <c r="D323" s="511"/>
      <c r="S323" s="518"/>
    </row>
    <row r="324" spans="1:19">
      <c r="A324" s="519">
        <v>20221118</v>
      </c>
      <c r="B324" s="520">
        <v>2900000</v>
      </c>
      <c r="C324" s="521">
        <v>41614385463</v>
      </c>
      <c r="D324" s="511"/>
      <c r="S324" s="518"/>
    </row>
    <row r="325" spans="1:19">
      <c r="A325" s="515">
        <v>20221119</v>
      </c>
      <c r="B325" s="516">
        <v>2900000</v>
      </c>
      <c r="C325" s="517">
        <v>41614466414</v>
      </c>
      <c r="D325" s="511"/>
      <c r="S325" s="518"/>
    </row>
    <row r="326" spans="1:19">
      <c r="A326" s="519">
        <v>20221120</v>
      </c>
      <c r="B326" s="520">
        <v>2900000</v>
      </c>
      <c r="C326" s="521">
        <v>41614547464</v>
      </c>
      <c r="D326" s="511"/>
      <c r="S326" s="518"/>
    </row>
    <row r="327" spans="1:19">
      <c r="A327" s="515">
        <v>20221121</v>
      </c>
      <c r="B327" s="516">
        <v>2900000</v>
      </c>
      <c r="C327" s="517">
        <v>40896626193</v>
      </c>
      <c r="D327" s="511"/>
      <c r="S327" s="518"/>
    </row>
    <row r="328" spans="1:19">
      <c r="A328" s="519">
        <v>20221122</v>
      </c>
      <c r="B328" s="520">
        <v>2900000</v>
      </c>
      <c r="C328" s="521">
        <v>40289808463</v>
      </c>
      <c r="D328" s="511"/>
      <c r="S328" s="518"/>
    </row>
    <row r="329" spans="1:19">
      <c r="A329" s="515">
        <v>20221123</v>
      </c>
      <c r="B329" s="516">
        <v>2900000</v>
      </c>
      <c r="C329" s="517">
        <v>40907564658</v>
      </c>
      <c r="D329" s="511"/>
      <c r="S329" s="518"/>
    </row>
    <row r="330" spans="1:19">
      <c r="A330" s="519">
        <v>20221124</v>
      </c>
      <c r="B330" s="520">
        <v>2900000</v>
      </c>
      <c r="C330" s="521">
        <v>41707787674</v>
      </c>
      <c r="D330" s="511"/>
      <c r="S330" s="518"/>
    </row>
    <row r="331" spans="1:19">
      <c r="A331" s="515">
        <v>20221125</v>
      </c>
      <c r="B331" s="516">
        <v>2900000</v>
      </c>
      <c r="C331" s="517">
        <v>41342782288</v>
      </c>
      <c r="D331" s="511"/>
      <c r="S331" s="518"/>
    </row>
    <row r="332" spans="1:19">
      <c r="A332" s="519">
        <v>20221126</v>
      </c>
      <c r="B332" s="520">
        <v>2900000</v>
      </c>
      <c r="C332" s="521">
        <v>41342920493</v>
      </c>
      <c r="D332" s="511"/>
      <c r="S332" s="518"/>
    </row>
    <row r="333" spans="1:19">
      <c r="A333" s="515">
        <v>20221127</v>
      </c>
      <c r="B333" s="516">
        <v>2900000</v>
      </c>
      <c r="C333" s="517">
        <v>41343058798</v>
      </c>
      <c r="D333" s="511"/>
      <c r="S333" s="518"/>
    </row>
    <row r="334" spans="1:19">
      <c r="A334" s="519">
        <v>20221128</v>
      </c>
      <c r="B334" s="520">
        <v>2900000</v>
      </c>
      <c r="C334" s="521">
        <v>40368379303</v>
      </c>
      <c r="D334" s="511"/>
      <c r="S334" s="518"/>
    </row>
    <row r="335" spans="1:19">
      <c r="A335" s="515">
        <v>20221129</v>
      </c>
      <c r="B335" s="516">
        <v>2900000</v>
      </c>
      <c r="C335" s="517">
        <v>41162762104</v>
      </c>
      <c r="D335" s="511"/>
      <c r="S335" s="518"/>
    </row>
    <row r="336" spans="1:19">
      <c r="A336" s="519">
        <v>20221130</v>
      </c>
      <c r="B336" s="520">
        <v>2900000</v>
      </c>
      <c r="C336" s="521">
        <v>42364459229</v>
      </c>
      <c r="D336" s="511"/>
      <c r="S336" s="518"/>
    </row>
    <row r="337" spans="1:19">
      <c r="A337" s="515">
        <v>20221201</v>
      </c>
      <c r="B337" s="516">
        <v>2900000</v>
      </c>
      <c r="C337" s="517">
        <v>42990519568</v>
      </c>
      <c r="D337" s="511"/>
      <c r="S337" s="518"/>
    </row>
    <row r="338" spans="1:19">
      <c r="A338" s="519">
        <v>20221202</v>
      </c>
      <c r="B338" s="520">
        <v>2900000</v>
      </c>
      <c r="C338" s="521">
        <v>40968384173</v>
      </c>
      <c r="D338" s="511"/>
      <c r="S338" s="518"/>
    </row>
    <row r="339" spans="1:19">
      <c r="A339" s="515">
        <v>20221203</v>
      </c>
      <c r="B339" s="516">
        <v>2900000</v>
      </c>
      <c r="C339" s="517">
        <v>40968466268</v>
      </c>
      <c r="D339" s="511"/>
      <c r="S339" s="518"/>
    </row>
    <row r="340" spans="1:19">
      <c r="A340" s="519">
        <v>20221204</v>
      </c>
      <c r="B340" s="520">
        <v>2900000</v>
      </c>
      <c r="C340" s="521">
        <v>40968548263</v>
      </c>
      <c r="D340" s="511"/>
      <c r="S340" s="518"/>
    </row>
    <row r="341" spans="1:19">
      <c r="A341" s="515">
        <v>20221205</v>
      </c>
      <c r="B341" s="516">
        <v>2900000</v>
      </c>
      <c r="C341" s="517">
        <v>40739350355</v>
      </c>
      <c r="D341" s="511"/>
      <c r="S341" s="518"/>
    </row>
    <row r="342" spans="1:19">
      <c r="A342" s="519">
        <v>20221206</v>
      </c>
      <c r="B342" s="520">
        <v>2900000</v>
      </c>
      <c r="C342" s="521">
        <v>39652051491</v>
      </c>
      <c r="D342" s="511"/>
      <c r="S342" s="518"/>
    </row>
    <row r="343" spans="1:19">
      <c r="A343" s="515">
        <v>20221207</v>
      </c>
      <c r="B343" s="516">
        <v>2900000</v>
      </c>
      <c r="C343" s="517">
        <v>39195688634</v>
      </c>
      <c r="D343" s="511"/>
      <c r="S343" s="518"/>
    </row>
    <row r="344" spans="1:19">
      <c r="A344" s="519">
        <v>20221208</v>
      </c>
      <c r="B344" s="520">
        <v>2900000</v>
      </c>
      <c r="C344" s="521">
        <v>39254636982</v>
      </c>
      <c r="D344" s="511"/>
      <c r="S344" s="518"/>
    </row>
    <row r="345" spans="1:19">
      <c r="A345" s="515">
        <v>20221209</v>
      </c>
      <c r="B345" s="516">
        <v>2900000</v>
      </c>
      <c r="C345" s="517">
        <v>40152164158</v>
      </c>
      <c r="D345" s="511"/>
      <c r="S345" s="518"/>
    </row>
    <row r="346" spans="1:19">
      <c r="A346" s="519">
        <v>20221210</v>
      </c>
      <c r="B346" s="520">
        <v>2900000</v>
      </c>
      <c r="C346" s="521">
        <v>40152340627</v>
      </c>
      <c r="D346" s="511"/>
      <c r="S346" s="518"/>
    </row>
    <row r="347" spans="1:19">
      <c r="A347" s="515">
        <v>20221211</v>
      </c>
      <c r="B347" s="516">
        <v>2900000</v>
      </c>
      <c r="C347" s="517">
        <v>40152516995</v>
      </c>
      <c r="D347" s="511"/>
      <c r="S347" s="518"/>
    </row>
    <row r="348" spans="1:19">
      <c r="A348" s="519">
        <v>20221212</v>
      </c>
      <c r="B348" s="520">
        <v>2900000</v>
      </c>
      <c r="C348" s="521">
        <v>39560090420</v>
      </c>
      <c r="D348" s="511"/>
      <c r="S348" s="518"/>
    </row>
    <row r="349" spans="1:19">
      <c r="A349" s="515">
        <v>20221213</v>
      </c>
      <c r="B349" s="516">
        <v>2900000</v>
      </c>
      <c r="C349" s="517">
        <v>39580402288</v>
      </c>
      <c r="D349" s="511"/>
      <c r="S349" s="518"/>
    </row>
    <row r="350" spans="1:19">
      <c r="A350" s="519">
        <v>20221214</v>
      </c>
      <c r="B350" s="520">
        <v>2900000</v>
      </c>
      <c r="C350" s="521">
        <v>40441241151</v>
      </c>
      <c r="D350" s="511"/>
      <c r="S350" s="518"/>
    </row>
    <row r="351" spans="1:19">
      <c r="A351" s="515">
        <v>20221215</v>
      </c>
      <c r="B351" s="516">
        <v>2900000</v>
      </c>
      <c r="C351" s="517">
        <v>39056888812</v>
      </c>
      <c r="D351" s="511"/>
      <c r="S351" s="518"/>
    </row>
    <row r="352" spans="1:19">
      <c r="A352" s="519">
        <v>20221216</v>
      </c>
      <c r="B352" s="520">
        <v>2900000</v>
      </c>
      <c r="C352" s="521">
        <v>38729373224</v>
      </c>
      <c r="D352" s="511"/>
      <c r="S352" s="518"/>
    </row>
    <row r="353" spans="1:21">
      <c r="A353" s="515">
        <v>20221217</v>
      </c>
      <c r="B353" s="516">
        <v>2900000</v>
      </c>
      <c r="C353" s="517">
        <v>38729455006</v>
      </c>
      <c r="D353" s="511"/>
      <c r="S353" s="518"/>
    </row>
    <row r="354" spans="1:21">
      <c r="A354" s="519">
        <v>20221218</v>
      </c>
      <c r="B354" s="520">
        <v>2900000</v>
      </c>
      <c r="C354" s="521">
        <v>38729536788</v>
      </c>
      <c r="D354" s="511"/>
      <c r="S354" s="518"/>
    </row>
    <row r="355" spans="1:21">
      <c r="A355" s="515">
        <v>20221219</v>
      </c>
      <c r="B355" s="516">
        <v>2900000</v>
      </c>
      <c r="C355" s="517">
        <v>38694135174</v>
      </c>
      <c r="D355" s="511"/>
      <c r="S355" s="518"/>
    </row>
    <row r="356" spans="1:21">
      <c r="A356" s="519">
        <v>20221220</v>
      </c>
      <c r="B356" s="520">
        <v>2900000</v>
      </c>
      <c r="C356" s="521">
        <v>38043525993</v>
      </c>
      <c r="D356" s="511"/>
      <c r="S356" s="518"/>
    </row>
    <row r="357" spans="1:21">
      <c r="A357" s="515">
        <v>20221221</v>
      </c>
      <c r="B357" s="516">
        <v>2900000</v>
      </c>
      <c r="C357" s="517">
        <v>37827961983</v>
      </c>
      <c r="D357" s="511"/>
      <c r="S357" s="518"/>
    </row>
    <row r="358" spans="1:21">
      <c r="A358" s="519">
        <v>20221222</v>
      </c>
      <c r="B358" s="520">
        <v>2900000</v>
      </c>
      <c r="C358" s="521">
        <v>38861563579</v>
      </c>
      <c r="D358" s="511"/>
      <c r="S358" s="518"/>
    </row>
    <row r="359" spans="1:21">
      <c r="A359" s="515">
        <v>20221223</v>
      </c>
      <c r="B359" s="516">
        <v>2900000</v>
      </c>
      <c r="C359" s="517">
        <v>37466374553</v>
      </c>
      <c r="D359" s="511"/>
      <c r="S359" s="518"/>
    </row>
    <row r="360" spans="1:21">
      <c r="A360" s="519">
        <v>20221224</v>
      </c>
      <c r="B360" s="520">
        <v>2900000</v>
      </c>
      <c r="C360" s="521">
        <v>37466510247</v>
      </c>
      <c r="D360" s="511"/>
      <c r="S360" s="518"/>
    </row>
    <row r="361" spans="1:21">
      <c r="A361" s="515">
        <v>20221225</v>
      </c>
      <c r="B361" s="516">
        <v>2900000</v>
      </c>
      <c r="C361" s="517">
        <v>37466646041</v>
      </c>
      <c r="D361" s="511"/>
      <c r="S361" s="518"/>
    </row>
    <row r="362" spans="1:21">
      <c r="A362" s="519">
        <v>20221226</v>
      </c>
      <c r="B362" s="520">
        <v>2900000</v>
      </c>
      <c r="C362" s="521">
        <v>37561510040</v>
      </c>
      <c r="D362" s="511"/>
      <c r="S362" s="518"/>
    </row>
    <row r="363" spans="1:21">
      <c r="A363" s="515">
        <v>20221227</v>
      </c>
      <c r="B363" s="516">
        <v>2900000</v>
      </c>
      <c r="C363" s="517">
        <v>38103511008</v>
      </c>
      <c r="D363" s="511"/>
      <c r="S363" s="518"/>
    </row>
    <row r="364" spans="1:21">
      <c r="A364" s="519">
        <v>20221228</v>
      </c>
      <c r="B364" s="520">
        <v>2900000</v>
      </c>
      <c r="C364" s="521">
        <v>37281684093</v>
      </c>
      <c r="D364" s="511"/>
      <c r="S364" s="518"/>
    </row>
    <row r="365" spans="1:21">
      <c r="A365" s="515">
        <v>20221229</v>
      </c>
      <c r="B365" s="516">
        <v>2900000</v>
      </c>
      <c r="C365" s="517">
        <v>35851870319</v>
      </c>
      <c r="D365" s="511"/>
      <c r="S365" s="518"/>
    </row>
    <row r="366" spans="1:21">
      <c r="A366" s="519">
        <v>20221230</v>
      </c>
      <c r="B366" s="520">
        <v>2900000</v>
      </c>
      <c r="C366" s="521">
        <v>35851945337</v>
      </c>
      <c r="D366" s="511"/>
      <c r="S366" s="518"/>
    </row>
    <row r="367" spans="1:21">
      <c r="A367" s="519">
        <v>20221231</v>
      </c>
      <c r="B367" s="520">
        <v>2900000</v>
      </c>
      <c r="C367" s="521">
        <v>35852020455</v>
      </c>
      <c r="D367" s="511"/>
      <c r="S367" s="518"/>
      <c r="T367" s="510">
        <v>66217908754</v>
      </c>
      <c r="U367" s="518">
        <f>T367-S367</f>
        <v>66217908754</v>
      </c>
    </row>
    <row r="368" spans="1:21">
      <c r="B368" s="511">
        <f>AVERAGE(B3:B367)</f>
        <v>2602739.7260273974</v>
      </c>
    </row>
  </sheetData>
  <phoneticPr fontId="1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4DF2-50D5-466B-A0E2-1A429256E0DA}">
  <sheetPr>
    <tabColor theme="8" tint="0.79998168889431442"/>
  </sheetPr>
  <dimension ref="A1:I368"/>
  <sheetViews>
    <sheetView workbookViewId="0">
      <selection activeCell="K8" sqref="K8"/>
    </sheetView>
  </sheetViews>
  <sheetFormatPr defaultRowHeight="12.75"/>
  <cols>
    <col min="1" max="1" width="9.5703125" bestFit="1" customWidth="1"/>
    <col min="2" max="2" width="11.140625" style="1" bestFit="1" customWidth="1"/>
    <col min="3" max="3" width="12.28515625" style="1" bestFit="1" customWidth="1"/>
    <col min="4" max="4" width="17.28515625" style="1" bestFit="1" customWidth="1"/>
    <col min="5" max="5" width="12.28515625" style="1" bestFit="1" customWidth="1"/>
    <col min="6" max="6" width="17.28515625" style="1" bestFit="1" customWidth="1"/>
    <col min="7" max="7" width="13.28515625" style="1" bestFit="1" customWidth="1"/>
    <col min="8" max="8" width="11.140625" bestFit="1" customWidth="1"/>
    <col min="9" max="9" width="12.7109375" bestFit="1" customWidth="1"/>
  </cols>
  <sheetData>
    <row r="1" spans="1:9">
      <c r="A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t="s">
        <v>333</v>
      </c>
      <c r="I1" t="s">
        <v>580</v>
      </c>
    </row>
    <row r="2" spans="1:9">
      <c r="A2" t="s">
        <v>1584</v>
      </c>
      <c r="B2" t="s">
        <v>1145</v>
      </c>
      <c r="C2" t="s">
        <v>1146</v>
      </c>
      <c r="D2" t="s">
        <v>114</v>
      </c>
      <c r="E2" t="s">
        <v>1147</v>
      </c>
      <c r="F2" t="s">
        <v>116</v>
      </c>
      <c r="G2" t="s">
        <v>1148</v>
      </c>
      <c r="H2" t="s">
        <v>1149</v>
      </c>
      <c r="I2" t="s">
        <v>1150</v>
      </c>
    </row>
    <row r="3" spans="1:9">
      <c r="A3">
        <v>20250101</v>
      </c>
      <c r="B3">
        <v>3100000</v>
      </c>
      <c r="C3">
        <v>0</v>
      </c>
      <c r="D3">
        <v>0</v>
      </c>
      <c r="E3">
        <v>0</v>
      </c>
      <c r="F3">
        <v>0</v>
      </c>
      <c r="G3">
        <v>3100000</v>
      </c>
      <c r="H3">
        <v>13687.87</v>
      </c>
      <c r="I3">
        <v>42432382313</v>
      </c>
    </row>
    <row r="4" spans="1:9">
      <c r="A4">
        <v>20250102</v>
      </c>
      <c r="B4">
        <v>3100000</v>
      </c>
      <c r="C4">
        <v>100000</v>
      </c>
      <c r="D4">
        <v>1368790041</v>
      </c>
      <c r="E4">
        <v>100000</v>
      </c>
      <c r="F4">
        <v>1368790041</v>
      </c>
      <c r="G4">
        <v>3100000</v>
      </c>
      <c r="H4">
        <v>13687.9</v>
      </c>
      <c r="I4">
        <v>42432491295</v>
      </c>
    </row>
    <row r="5" spans="1:9">
      <c r="A5">
        <v>20250103</v>
      </c>
      <c r="B5">
        <v>3100000</v>
      </c>
      <c r="C5">
        <v>100000</v>
      </c>
      <c r="D5">
        <v>1362017594</v>
      </c>
      <c r="E5">
        <v>100000</v>
      </c>
      <c r="F5">
        <v>1362017594</v>
      </c>
      <c r="G5">
        <v>3100000</v>
      </c>
      <c r="H5">
        <v>13620.18</v>
      </c>
      <c r="I5">
        <v>42222545434</v>
      </c>
    </row>
    <row r="6" spans="1:9">
      <c r="A6">
        <v>20250104</v>
      </c>
      <c r="B6">
        <v>3100000</v>
      </c>
      <c r="C6">
        <v>0</v>
      </c>
      <c r="D6">
        <v>0</v>
      </c>
      <c r="E6">
        <v>0</v>
      </c>
      <c r="F6">
        <v>0</v>
      </c>
      <c r="G6">
        <v>3100000</v>
      </c>
      <c r="H6">
        <v>14206.56</v>
      </c>
      <c r="I6">
        <v>44040329603</v>
      </c>
    </row>
    <row r="7" spans="1:9">
      <c r="A7">
        <v>20250105</v>
      </c>
      <c r="B7">
        <v>3100000</v>
      </c>
      <c r="C7">
        <v>0</v>
      </c>
      <c r="D7">
        <v>0</v>
      </c>
      <c r="E7">
        <v>0</v>
      </c>
      <c r="F7">
        <v>0</v>
      </c>
      <c r="G7">
        <v>3100000</v>
      </c>
      <c r="H7">
        <v>14206.59</v>
      </c>
      <c r="I7">
        <v>44040414305</v>
      </c>
    </row>
    <row r="8" spans="1:9">
      <c r="A8">
        <v>20250106</v>
      </c>
      <c r="B8">
        <v>3100000</v>
      </c>
      <c r="C8">
        <v>100000</v>
      </c>
      <c r="D8">
        <v>1420661261</v>
      </c>
      <c r="E8">
        <v>100000</v>
      </c>
      <c r="F8">
        <v>1420661261</v>
      </c>
      <c r="G8">
        <v>3100000</v>
      </c>
      <c r="H8">
        <v>14206.61</v>
      </c>
      <c r="I8">
        <v>44040499107</v>
      </c>
    </row>
    <row r="9" spans="1:9">
      <c r="A9">
        <v>20250107</v>
      </c>
      <c r="B9">
        <v>3100000</v>
      </c>
      <c r="C9">
        <v>100000</v>
      </c>
      <c r="D9">
        <v>1477904356</v>
      </c>
      <c r="E9">
        <v>100000</v>
      </c>
      <c r="F9">
        <v>1477904356</v>
      </c>
      <c r="G9">
        <v>3100000</v>
      </c>
      <c r="H9">
        <v>14779.04</v>
      </c>
      <c r="I9">
        <v>45815035044</v>
      </c>
    </row>
    <row r="10" spans="1:9">
      <c r="A10">
        <v>20250108</v>
      </c>
      <c r="B10">
        <v>3100000</v>
      </c>
      <c r="C10">
        <v>100000</v>
      </c>
      <c r="D10">
        <v>1480033987</v>
      </c>
      <c r="E10">
        <v>100000</v>
      </c>
      <c r="F10">
        <v>1480033987</v>
      </c>
      <c r="G10">
        <v>3100000</v>
      </c>
      <c r="H10">
        <v>14800.34</v>
      </c>
      <c r="I10">
        <v>45881053601</v>
      </c>
    </row>
    <row r="11" spans="1:9">
      <c r="A11">
        <v>20250109</v>
      </c>
      <c r="B11">
        <v>3100000</v>
      </c>
      <c r="C11">
        <v>100000</v>
      </c>
      <c r="D11">
        <v>1508731459</v>
      </c>
      <c r="E11">
        <v>100000</v>
      </c>
      <c r="F11">
        <v>1508731459</v>
      </c>
      <c r="G11">
        <v>3100000</v>
      </c>
      <c r="H11">
        <v>15087.31</v>
      </c>
      <c r="I11">
        <v>46770675242</v>
      </c>
    </row>
    <row r="12" spans="1:9">
      <c r="A12">
        <v>20250110</v>
      </c>
      <c r="B12">
        <v>3100000</v>
      </c>
      <c r="C12">
        <v>100000</v>
      </c>
      <c r="D12">
        <v>1508721010</v>
      </c>
      <c r="E12">
        <v>100000</v>
      </c>
      <c r="F12">
        <v>1508721010</v>
      </c>
      <c r="G12">
        <v>3100000</v>
      </c>
      <c r="H12">
        <v>15087.21</v>
      </c>
      <c r="I12">
        <v>46770351338</v>
      </c>
    </row>
    <row r="13" spans="1:9">
      <c r="A13">
        <v>20250111</v>
      </c>
      <c r="B13">
        <v>3100000</v>
      </c>
      <c r="C13">
        <v>0</v>
      </c>
      <c r="D13">
        <v>0</v>
      </c>
      <c r="E13">
        <v>0</v>
      </c>
      <c r="F13">
        <v>0</v>
      </c>
      <c r="G13">
        <v>3100000</v>
      </c>
      <c r="H13">
        <v>15078.57</v>
      </c>
      <c r="I13">
        <v>46743577702</v>
      </c>
    </row>
    <row r="14" spans="1:9">
      <c r="A14">
        <v>20250112</v>
      </c>
      <c r="B14">
        <v>3100000</v>
      </c>
      <c r="C14">
        <v>0</v>
      </c>
      <c r="D14">
        <v>0</v>
      </c>
      <c r="E14">
        <v>0</v>
      </c>
      <c r="F14">
        <v>0</v>
      </c>
      <c r="G14">
        <v>3100000</v>
      </c>
      <c r="H14">
        <v>15078.63</v>
      </c>
      <c r="I14">
        <v>46743752358</v>
      </c>
    </row>
    <row r="15" spans="1:9">
      <c r="A15">
        <v>20250113</v>
      </c>
      <c r="B15">
        <v>3100000</v>
      </c>
      <c r="C15">
        <v>100000</v>
      </c>
      <c r="D15">
        <v>1507868613</v>
      </c>
      <c r="E15">
        <v>100000</v>
      </c>
      <c r="F15">
        <v>1507868613</v>
      </c>
      <c r="G15">
        <v>3100000</v>
      </c>
      <c r="H15">
        <v>15078.69</v>
      </c>
      <c r="I15">
        <v>46743927013</v>
      </c>
    </row>
    <row r="16" spans="1:9">
      <c r="A16">
        <v>20250114</v>
      </c>
      <c r="B16">
        <v>3100000</v>
      </c>
      <c r="C16">
        <v>100000</v>
      </c>
      <c r="D16">
        <v>1465741543</v>
      </c>
      <c r="E16">
        <v>300000</v>
      </c>
      <c r="F16">
        <v>4397224629</v>
      </c>
      <c r="G16">
        <v>2900000</v>
      </c>
      <c r="H16">
        <v>14657.42</v>
      </c>
      <c r="I16">
        <v>45437987857</v>
      </c>
    </row>
    <row r="17" spans="1:9">
      <c r="A17">
        <v>20250115</v>
      </c>
      <c r="B17">
        <v>2900000</v>
      </c>
      <c r="C17">
        <v>100000</v>
      </c>
      <c r="D17">
        <v>1475448498</v>
      </c>
      <c r="E17">
        <v>100000</v>
      </c>
      <c r="F17">
        <v>1475448498</v>
      </c>
      <c r="G17">
        <v>2900000</v>
      </c>
      <c r="H17">
        <v>14754.48</v>
      </c>
      <c r="I17">
        <v>42788006442</v>
      </c>
    </row>
    <row r="18" spans="1:9">
      <c r="A18">
        <v>20250116</v>
      </c>
      <c r="B18">
        <v>2900000</v>
      </c>
      <c r="C18">
        <v>100000</v>
      </c>
      <c r="D18">
        <v>1472562375</v>
      </c>
      <c r="E18">
        <v>100000</v>
      </c>
      <c r="F18">
        <v>1472562375</v>
      </c>
      <c r="G18">
        <v>2900000</v>
      </c>
      <c r="H18">
        <v>14725.62</v>
      </c>
      <c r="I18">
        <v>42704308899</v>
      </c>
    </row>
    <row r="19" spans="1:9">
      <c r="A19">
        <v>20250117</v>
      </c>
      <c r="B19">
        <v>2900000</v>
      </c>
      <c r="C19">
        <v>100000</v>
      </c>
      <c r="D19">
        <v>1516969849</v>
      </c>
      <c r="E19">
        <v>100000</v>
      </c>
      <c r="F19">
        <v>1516969849</v>
      </c>
      <c r="G19">
        <v>2900000</v>
      </c>
      <c r="H19">
        <v>15169.7</v>
      </c>
      <c r="I19">
        <v>43992125639</v>
      </c>
    </row>
    <row r="20" spans="1:9">
      <c r="A20">
        <v>20250118</v>
      </c>
      <c r="B20">
        <v>2900000</v>
      </c>
      <c r="C20">
        <v>0</v>
      </c>
      <c r="D20">
        <v>0</v>
      </c>
      <c r="E20">
        <v>0</v>
      </c>
      <c r="F20">
        <v>0</v>
      </c>
      <c r="G20">
        <v>2900000</v>
      </c>
      <c r="H20">
        <v>15090.66</v>
      </c>
      <c r="I20">
        <v>43762916679</v>
      </c>
    </row>
    <row r="21" spans="1:9">
      <c r="A21">
        <v>20250119</v>
      </c>
      <c r="B21">
        <v>2900000</v>
      </c>
      <c r="C21">
        <v>0</v>
      </c>
      <c r="D21">
        <v>0</v>
      </c>
      <c r="E21">
        <v>0</v>
      </c>
      <c r="F21">
        <v>0</v>
      </c>
      <c r="G21">
        <v>2900000</v>
      </c>
      <c r="H21">
        <v>15090.72</v>
      </c>
      <c r="I21">
        <v>43763097204</v>
      </c>
    </row>
    <row r="22" spans="1:9">
      <c r="A22">
        <v>20250120</v>
      </c>
      <c r="B22">
        <v>2900000</v>
      </c>
      <c r="C22">
        <v>100000</v>
      </c>
      <c r="D22">
        <v>1509078542</v>
      </c>
      <c r="E22">
        <v>100000</v>
      </c>
      <c r="F22">
        <v>1509078542</v>
      </c>
      <c r="G22">
        <v>2900000</v>
      </c>
      <c r="H22">
        <v>15090.79</v>
      </c>
      <c r="I22">
        <v>43763277728</v>
      </c>
    </row>
    <row r="23" spans="1:9">
      <c r="A23">
        <v>20250121</v>
      </c>
      <c r="B23">
        <v>2900000</v>
      </c>
      <c r="C23">
        <v>100000</v>
      </c>
      <c r="D23">
        <v>1502863323</v>
      </c>
      <c r="E23">
        <v>100000</v>
      </c>
      <c r="F23">
        <v>1502863323</v>
      </c>
      <c r="G23">
        <v>2900000</v>
      </c>
      <c r="H23">
        <v>15028.63</v>
      </c>
      <c r="I23">
        <v>43583036369</v>
      </c>
    </row>
    <row r="24" spans="1:9">
      <c r="A24">
        <v>20250122</v>
      </c>
      <c r="B24">
        <v>2900000</v>
      </c>
      <c r="C24">
        <v>100000</v>
      </c>
      <c r="D24">
        <v>1505203075</v>
      </c>
      <c r="E24">
        <v>100000</v>
      </c>
      <c r="F24">
        <v>1505203075</v>
      </c>
      <c r="G24">
        <v>2900000</v>
      </c>
      <c r="H24">
        <v>15052.03</v>
      </c>
      <c r="I24">
        <v>43650889194</v>
      </c>
    </row>
    <row r="25" spans="1:9">
      <c r="A25">
        <v>20250123</v>
      </c>
      <c r="B25">
        <v>2900000</v>
      </c>
      <c r="C25">
        <v>100000</v>
      </c>
      <c r="D25">
        <v>1541771845</v>
      </c>
      <c r="E25">
        <v>100000</v>
      </c>
      <c r="F25">
        <v>1541771845</v>
      </c>
      <c r="G25">
        <v>2900000</v>
      </c>
      <c r="H25">
        <v>15417.72</v>
      </c>
      <c r="I25">
        <v>44711383517</v>
      </c>
    </row>
    <row r="26" spans="1:9">
      <c r="A26">
        <v>20250124</v>
      </c>
      <c r="B26">
        <v>2900000</v>
      </c>
      <c r="C26">
        <v>100000</v>
      </c>
      <c r="D26">
        <v>1504871704</v>
      </c>
      <c r="E26">
        <v>100000</v>
      </c>
      <c r="F26">
        <v>1504871704</v>
      </c>
      <c r="G26">
        <v>2900000</v>
      </c>
      <c r="H26">
        <v>15048.72</v>
      </c>
      <c r="I26">
        <v>43641279428</v>
      </c>
    </row>
    <row r="27" spans="1:9">
      <c r="A27">
        <v>20250125</v>
      </c>
      <c r="B27">
        <v>2900000</v>
      </c>
      <c r="C27">
        <v>0</v>
      </c>
      <c r="D27">
        <v>0</v>
      </c>
      <c r="E27">
        <v>0</v>
      </c>
      <c r="F27">
        <v>0</v>
      </c>
      <c r="G27">
        <v>2900000</v>
      </c>
      <c r="H27">
        <v>15225.49</v>
      </c>
      <c r="I27">
        <v>44153914295</v>
      </c>
    </row>
    <row r="28" spans="1:9">
      <c r="A28">
        <v>20250126</v>
      </c>
      <c r="B28">
        <v>2900000</v>
      </c>
      <c r="C28">
        <v>0</v>
      </c>
      <c r="D28">
        <v>0</v>
      </c>
      <c r="E28">
        <v>0</v>
      </c>
      <c r="F28">
        <v>0</v>
      </c>
      <c r="G28">
        <v>2900000</v>
      </c>
      <c r="H28">
        <v>15225.5</v>
      </c>
      <c r="I28">
        <v>44153954108</v>
      </c>
    </row>
    <row r="29" spans="1:9">
      <c r="A29">
        <v>20250127</v>
      </c>
      <c r="B29">
        <v>2900000</v>
      </c>
      <c r="C29">
        <v>0</v>
      </c>
      <c r="D29">
        <v>0</v>
      </c>
      <c r="E29">
        <v>0</v>
      </c>
      <c r="F29">
        <v>0</v>
      </c>
      <c r="G29">
        <v>2900000</v>
      </c>
      <c r="H29">
        <v>15225.52</v>
      </c>
      <c r="I29">
        <v>44153994220</v>
      </c>
    </row>
    <row r="30" spans="1:9">
      <c r="A30">
        <v>20250128</v>
      </c>
      <c r="B30">
        <v>2900000</v>
      </c>
      <c r="C30">
        <v>0</v>
      </c>
      <c r="D30">
        <v>0</v>
      </c>
      <c r="E30">
        <v>0</v>
      </c>
      <c r="F30">
        <v>0</v>
      </c>
      <c r="G30">
        <v>2900000</v>
      </c>
      <c r="H30">
        <v>15225.53</v>
      </c>
      <c r="I30">
        <v>44154034031</v>
      </c>
    </row>
    <row r="31" spans="1:9">
      <c r="A31">
        <v>20250129</v>
      </c>
      <c r="B31">
        <v>2900000</v>
      </c>
      <c r="C31">
        <v>0</v>
      </c>
      <c r="D31">
        <v>0</v>
      </c>
      <c r="E31">
        <v>0</v>
      </c>
      <c r="F31">
        <v>0</v>
      </c>
      <c r="G31">
        <v>2900000</v>
      </c>
      <c r="H31">
        <v>15225.54</v>
      </c>
      <c r="I31">
        <v>44154073842</v>
      </c>
    </row>
    <row r="32" spans="1:9">
      <c r="A32">
        <v>20250130</v>
      </c>
      <c r="B32">
        <v>2900000</v>
      </c>
      <c r="C32">
        <v>0</v>
      </c>
      <c r="D32">
        <v>0</v>
      </c>
      <c r="E32">
        <v>0</v>
      </c>
      <c r="F32">
        <v>0</v>
      </c>
      <c r="G32">
        <v>2900000</v>
      </c>
      <c r="H32">
        <v>15225.56</v>
      </c>
      <c r="I32">
        <v>44154113752</v>
      </c>
    </row>
    <row r="33" spans="1:9">
      <c r="A33">
        <v>20250131</v>
      </c>
      <c r="B33">
        <v>2900000</v>
      </c>
      <c r="C33">
        <v>100000</v>
      </c>
      <c r="D33">
        <v>1522557019</v>
      </c>
      <c r="E33">
        <v>100000</v>
      </c>
      <c r="F33">
        <v>1522557019</v>
      </c>
      <c r="G33">
        <v>2900000</v>
      </c>
      <c r="H33">
        <v>15225.57</v>
      </c>
      <c r="I33">
        <v>44154153563</v>
      </c>
    </row>
    <row r="34" spans="1:9">
      <c r="A34">
        <v>20250201</v>
      </c>
      <c r="B34">
        <v>2900000</v>
      </c>
      <c r="C34">
        <v>0</v>
      </c>
      <c r="D34">
        <v>0</v>
      </c>
      <c r="E34">
        <v>0</v>
      </c>
      <c r="F34">
        <v>0</v>
      </c>
      <c r="G34">
        <v>2900000</v>
      </c>
      <c r="H34">
        <v>14924.69</v>
      </c>
      <c r="I34">
        <v>43281604408</v>
      </c>
    </row>
    <row r="35" spans="1:9">
      <c r="A35">
        <v>20250202</v>
      </c>
      <c r="B35">
        <v>2900000</v>
      </c>
      <c r="C35">
        <v>0</v>
      </c>
      <c r="D35">
        <v>0</v>
      </c>
      <c r="E35">
        <v>0</v>
      </c>
      <c r="F35">
        <v>0</v>
      </c>
      <c r="G35">
        <v>2900000</v>
      </c>
      <c r="H35">
        <v>14924.72</v>
      </c>
      <c r="I35">
        <v>43281698483</v>
      </c>
    </row>
    <row r="36" spans="1:9">
      <c r="A36">
        <v>20250203</v>
      </c>
      <c r="B36">
        <v>2900000</v>
      </c>
      <c r="C36">
        <v>100000</v>
      </c>
      <c r="D36">
        <v>1492475608</v>
      </c>
      <c r="E36">
        <v>100000</v>
      </c>
      <c r="F36">
        <v>1492475608</v>
      </c>
      <c r="G36">
        <v>2900000</v>
      </c>
      <c r="H36">
        <v>14924.76</v>
      </c>
      <c r="I36">
        <v>43281792658</v>
      </c>
    </row>
    <row r="37" spans="1:9">
      <c r="A37">
        <v>20250204</v>
      </c>
      <c r="B37">
        <v>2900000</v>
      </c>
      <c r="C37">
        <v>300000</v>
      </c>
      <c r="D37">
        <v>4234002237</v>
      </c>
      <c r="E37">
        <v>100000</v>
      </c>
      <c r="F37">
        <v>1411334079</v>
      </c>
      <c r="G37">
        <v>3100000</v>
      </c>
      <c r="H37">
        <v>14113.34</v>
      </c>
      <c r="I37">
        <v>40928688316</v>
      </c>
    </row>
    <row r="38" spans="1:9">
      <c r="A38">
        <v>20250205</v>
      </c>
      <c r="B38">
        <v>3100000</v>
      </c>
      <c r="C38">
        <v>200000</v>
      </c>
      <c r="D38">
        <v>2896086082</v>
      </c>
      <c r="E38">
        <v>200000</v>
      </c>
      <c r="F38">
        <v>2896086082</v>
      </c>
      <c r="G38">
        <v>3100000</v>
      </c>
      <c r="H38">
        <v>14480.43</v>
      </c>
      <c r="I38">
        <v>44889334284</v>
      </c>
    </row>
    <row r="39" spans="1:9">
      <c r="A39">
        <v>20250206</v>
      </c>
      <c r="B39">
        <v>3100000</v>
      </c>
      <c r="C39">
        <v>100000</v>
      </c>
      <c r="D39">
        <v>1480693494</v>
      </c>
      <c r="E39">
        <v>200000</v>
      </c>
      <c r="F39">
        <v>2961386988</v>
      </c>
      <c r="G39">
        <v>3000000</v>
      </c>
      <c r="H39">
        <v>14806.93</v>
      </c>
      <c r="I39">
        <v>45901498339</v>
      </c>
    </row>
    <row r="40" spans="1:9">
      <c r="A40">
        <v>20250207</v>
      </c>
      <c r="B40">
        <v>3000000</v>
      </c>
      <c r="C40">
        <v>100000</v>
      </c>
      <c r="D40">
        <v>1512560083</v>
      </c>
      <c r="E40">
        <v>100000</v>
      </c>
      <c r="F40">
        <v>1512560083</v>
      </c>
      <c r="G40">
        <v>3000000</v>
      </c>
      <c r="H40">
        <v>15125.6</v>
      </c>
      <c r="I40">
        <v>45376802505</v>
      </c>
    </row>
    <row r="41" spans="1:9">
      <c r="A41">
        <v>20250208</v>
      </c>
      <c r="B41">
        <v>3000000</v>
      </c>
      <c r="C41">
        <v>0</v>
      </c>
      <c r="D41">
        <v>0</v>
      </c>
      <c r="E41">
        <v>0</v>
      </c>
      <c r="F41">
        <v>0</v>
      </c>
      <c r="G41">
        <v>3000000</v>
      </c>
      <c r="H41">
        <v>14931.91</v>
      </c>
      <c r="I41">
        <v>44795728785</v>
      </c>
    </row>
    <row r="42" spans="1:9">
      <c r="A42">
        <v>20250209</v>
      </c>
      <c r="B42">
        <v>3000000</v>
      </c>
      <c r="C42">
        <v>0</v>
      </c>
      <c r="D42">
        <v>0</v>
      </c>
      <c r="E42">
        <v>0</v>
      </c>
      <c r="F42">
        <v>0</v>
      </c>
      <c r="G42">
        <v>3000000</v>
      </c>
      <c r="H42">
        <v>14931.97</v>
      </c>
      <c r="I42">
        <v>44795895984</v>
      </c>
    </row>
    <row r="43" spans="1:9">
      <c r="A43">
        <v>20250210</v>
      </c>
      <c r="B43">
        <v>3000000</v>
      </c>
      <c r="C43">
        <v>100000</v>
      </c>
      <c r="D43">
        <v>1493202102</v>
      </c>
      <c r="E43">
        <v>200000</v>
      </c>
      <c r="F43">
        <v>2986404204</v>
      </c>
      <c r="G43">
        <v>2900000</v>
      </c>
      <c r="H43">
        <v>14932.02</v>
      </c>
      <c r="I43">
        <v>44796063083</v>
      </c>
    </row>
    <row r="44" spans="1:9">
      <c r="A44">
        <v>20250211</v>
      </c>
      <c r="B44">
        <v>2900000</v>
      </c>
      <c r="C44">
        <v>200000</v>
      </c>
      <c r="D44">
        <v>2988715434</v>
      </c>
      <c r="E44">
        <v>200000</v>
      </c>
      <c r="F44">
        <v>2988715434</v>
      </c>
      <c r="G44">
        <v>2900000</v>
      </c>
      <c r="H44">
        <v>14943.58</v>
      </c>
      <c r="I44">
        <v>43336373797</v>
      </c>
    </row>
    <row r="45" spans="1:9">
      <c r="A45">
        <v>20250212</v>
      </c>
      <c r="B45">
        <v>2900000</v>
      </c>
      <c r="C45">
        <v>300000</v>
      </c>
      <c r="D45">
        <v>4558010556</v>
      </c>
      <c r="E45">
        <v>200000</v>
      </c>
      <c r="F45">
        <v>3038673704</v>
      </c>
      <c r="G45">
        <v>3000000</v>
      </c>
      <c r="H45">
        <v>15193.37</v>
      </c>
      <c r="I45">
        <v>44060768714</v>
      </c>
    </row>
    <row r="46" spans="1:9">
      <c r="A46">
        <v>20250213</v>
      </c>
      <c r="B46">
        <v>3000000</v>
      </c>
      <c r="C46">
        <v>100000</v>
      </c>
      <c r="D46">
        <v>1525098377</v>
      </c>
      <c r="E46">
        <v>200000</v>
      </c>
      <c r="F46">
        <v>3050196754</v>
      </c>
      <c r="G46">
        <v>2900000</v>
      </c>
      <c r="H46">
        <v>15250.98</v>
      </c>
      <c r="I46">
        <v>45752951312</v>
      </c>
    </row>
    <row r="47" spans="1:9">
      <c r="A47">
        <v>20250214</v>
      </c>
      <c r="B47">
        <v>2900000</v>
      </c>
      <c r="C47">
        <v>100000</v>
      </c>
      <c r="D47">
        <v>1555241315</v>
      </c>
      <c r="E47">
        <v>100000</v>
      </c>
      <c r="F47">
        <v>1555241315</v>
      </c>
      <c r="G47">
        <v>2900000</v>
      </c>
      <c r="H47">
        <v>15552.41</v>
      </c>
      <c r="I47">
        <v>45101998137</v>
      </c>
    </row>
    <row r="48" spans="1:9">
      <c r="A48">
        <v>20250215</v>
      </c>
      <c r="B48">
        <v>2900000</v>
      </c>
      <c r="C48">
        <v>0</v>
      </c>
      <c r="D48">
        <v>0</v>
      </c>
      <c r="E48">
        <v>0</v>
      </c>
      <c r="F48">
        <v>0</v>
      </c>
      <c r="G48">
        <v>2900000</v>
      </c>
      <c r="H48">
        <v>15742.99</v>
      </c>
      <c r="I48">
        <v>45654660813</v>
      </c>
    </row>
    <row r="49" spans="1:9">
      <c r="A49">
        <v>20250216</v>
      </c>
      <c r="B49">
        <v>2900000</v>
      </c>
      <c r="C49">
        <v>0</v>
      </c>
      <c r="D49">
        <v>0</v>
      </c>
      <c r="E49">
        <v>0</v>
      </c>
      <c r="F49">
        <v>0</v>
      </c>
      <c r="G49">
        <v>2900000</v>
      </c>
      <c r="H49">
        <v>15743.06</v>
      </c>
      <c r="I49">
        <v>45654872662</v>
      </c>
    </row>
    <row r="50" spans="1:9">
      <c r="A50">
        <v>20250217</v>
      </c>
      <c r="B50">
        <v>2900000</v>
      </c>
      <c r="C50">
        <v>100000</v>
      </c>
      <c r="D50">
        <v>1574313255</v>
      </c>
      <c r="E50">
        <v>200000</v>
      </c>
      <c r="F50">
        <v>3148626510</v>
      </c>
      <c r="G50">
        <v>2800000</v>
      </c>
      <c r="H50">
        <v>15743.13</v>
      </c>
      <c r="I50">
        <v>45655084411</v>
      </c>
    </row>
    <row r="51" spans="1:9">
      <c r="A51">
        <v>20250218</v>
      </c>
      <c r="B51">
        <v>2800000</v>
      </c>
      <c r="C51">
        <v>200000</v>
      </c>
      <c r="D51">
        <v>3189179354</v>
      </c>
      <c r="E51">
        <v>100000</v>
      </c>
      <c r="F51">
        <v>1594589677</v>
      </c>
      <c r="G51">
        <v>2900000</v>
      </c>
      <c r="H51">
        <v>15945.9</v>
      </c>
      <c r="I51">
        <v>44648510968</v>
      </c>
    </row>
    <row r="52" spans="1:9">
      <c r="A52">
        <v>20250219</v>
      </c>
      <c r="B52">
        <v>2900000</v>
      </c>
      <c r="C52">
        <v>100000</v>
      </c>
      <c r="D52">
        <v>1619123625</v>
      </c>
      <c r="E52">
        <v>200000</v>
      </c>
      <c r="F52">
        <v>3238247250</v>
      </c>
      <c r="G52">
        <v>2800000</v>
      </c>
      <c r="H52">
        <v>16191.24</v>
      </c>
      <c r="I52">
        <v>46954585151</v>
      </c>
    </row>
    <row r="53" spans="1:9">
      <c r="A53">
        <v>20250220</v>
      </c>
      <c r="B53">
        <v>2800000</v>
      </c>
      <c r="C53">
        <v>200000</v>
      </c>
      <c r="D53">
        <v>3369927590</v>
      </c>
      <c r="E53">
        <v>200000</v>
      </c>
      <c r="F53">
        <v>3369927590</v>
      </c>
      <c r="G53">
        <v>2800000</v>
      </c>
      <c r="H53">
        <v>16849.64</v>
      </c>
      <c r="I53">
        <v>47178986275</v>
      </c>
    </row>
    <row r="54" spans="1:9">
      <c r="A54">
        <v>20250221</v>
      </c>
      <c r="B54">
        <v>2800000</v>
      </c>
      <c r="C54">
        <v>100000</v>
      </c>
      <c r="D54">
        <v>1658258331</v>
      </c>
      <c r="E54">
        <v>300000</v>
      </c>
      <c r="F54">
        <v>4974774993</v>
      </c>
      <c r="G54">
        <v>2600000</v>
      </c>
      <c r="H54">
        <v>16582.580000000002</v>
      </c>
      <c r="I54">
        <v>46431233284</v>
      </c>
    </row>
    <row r="55" spans="1:9">
      <c r="A55">
        <v>20250222</v>
      </c>
      <c r="B55">
        <v>2600000</v>
      </c>
      <c r="C55">
        <v>0</v>
      </c>
      <c r="D55">
        <v>0</v>
      </c>
      <c r="E55">
        <v>0</v>
      </c>
      <c r="F55">
        <v>0</v>
      </c>
      <c r="G55">
        <v>2600000</v>
      </c>
      <c r="H55">
        <v>16587.689999999999</v>
      </c>
      <c r="I55">
        <v>43127993242</v>
      </c>
    </row>
    <row r="56" spans="1:9">
      <c r="A56">
        <v>20250223</v>
      </c>
      <c r="B56">
        <v>2600000</v>
      </c>
      <c r="C56">
        <v>0</v>
      </c>
      <c r="D56">
        <v>0</v>
      </c>
      <c r="E56">
        <v>0</v>
      </c>
      <c r="F56">
        <v>0</v>
      </c>
      <c r="G56">
        <v>2600000</v>
      </c>
      <c r="H56">
        <v>16587.689999999999</v>
      </c>
      <c r="I56">
        <v>43127987602</v>
      </c>
    </row>
    <row r="57" spans="1:9">
      <c r="A57">
        <v>20250224</v>
      </c>
      <c r="B57">
        <v>2600000</v>
      </c>
      <c r="C57">
        <v>100000</v>
      </c>
      <c r="D57">
        <v>1658768537</v>
      </c>
      <c r="E57">
        <v>100000</v>
      </c>
      <c r="F57">
        <v>1658768537</v>
      </c>
      <c r="G57">
        <v>2600000</v>
      </c>
      <c r="H57">
        <v>16587.689999999999</v>
      </c>
      <c r="I57">
        <v>43127981962</v>
      </c>
    </row>
    <row r="58" spans="1:9">
      <c r="A58">
        <v>20250225</v>
      </c>
      <c r="B58">
        <v>2600000</v>
      </c>
      <c r="C58">
        <v>100000</v>
      </c>
      <c r="D58">
        <v>1632254317</v>
      </c>
      <c r="E58">
        <v>100000</v>
      </c>
      <c r="F58">
        <v>1632254317</v>
      </c>
      <c r="G58">
        <v>2600000</v>
      </c>
      <c r="H58">
        <v>16322.54</v>
      </c>
      <c r="I58">
        <v>42438612250</v>
      </c>
    </row>
    <row r="59" spans="1:9">
      <c r="A59">
        <v>20250226</v>
      </c>
      <c r="B59">
        <v>2600000</v>
      </c>
      <c r="C59">
        <v>100000</v>
      </c>
      <c r="D59">
        <v>1618163613</v>
      </c>
      <c r="E59">
        <v>100000</v>
      </c>
      <c r="F59">
        <v>1618163613</v>
      </c>
      <c r="G59">
        <v>2600000</v>
      </c>
      <c r="H59">
        <v>16181.64</v>
      </c>
      <c r="I59">
        <v>42072253956</v>
      </c>
    </row>
    <row r="60" spans="1:9">
      <c r="A60">
        <v>20250227</v>
      </c>
      <c r="B60">
        <v>2600000</v>
      </c>
      <c r="C60">
        <v>200000</v>
      </c>
      <c r="D60">
        <v>3264239862</v>
      </c>
      <c r="E60">
        <v>100000</v>
      </c>
      <c r="F60">
        <v>1632119931</v>
      </c>
      <c r="G60">
        <v>2700000</v>
      </c>
      <c r="H60">
        <v>16321.2</v>
      </c>
      <c r="I60">
        <v>42435118212</v>
      </c>
    </row>
    <row r="61" spans="1:9">
      <c r="A61">
        <v>20250228</v>
      </c>
      <c r="B61">
        <v>2700000</v>
      </c>
      <c r="C61">
        <v>100000</v>
      </c>
      <c r="D61">
        <v>1619911009</v>
      </c>
      <c r="E61">
        <v>100000</v>
      </c>
      <c r="F61">
        <v>1619911009</v>
      </c>
      <c r="G61">
        <v>2700000</v>
      </c>
      <c r="H61">
        <v>16199.11</v>
      </c>
      <c r="I61">
        <v>43737597248</v>
      </c>
    </row>
    <row r="62" spans="1:9">
      <c r="A62">
        <v>20250301</v>
      </c>
      <c r="B62">
        <v>2700000</v>
      </c>
      <c r="C62">
        <v>0</v>
      </c>
      <c r="D62">
        <v>0</v>
      </c>
      <c r="E62">
        <v>0</v>
      </c>
      <c r="F62">
        <v>0</v>
      </c>
      <c r="G62">
        <v>2700000</v>
      </c>
      <c r="H62">
        <v>15027.58</v>
      </c>
      <c r="I62">
        <v>40574460282</v>
      </c>
    </row>
    <row r="63" spans="1:9">
      <c r="A63">
        <v>20250302</v>
      </c>
      <c r="B63">
        <v>2700000</v>
      </c>
      <c r="C63">
        <v>0</v>
      </c>
      <c r="D63">
        <v>0</v>
      </c>
      <c r="E63">
        <v>0</v>
      </c>
      <c r="F63">
        <v>0</v>
      </c>
      <c r="G63">
        <v>2700000</v>
      </c>
      <c r="H63">
        <v>15027.61</v>
      </c>
      <c r="I63">
        <v>40574541849</v>
      </c>
    </row>
    <row r="64" spans="1:9">
      <c r="A64">
        <v>20250303</v>
      </c>
      <c r="B64">
        <v>2700000</v>
      </c>
      <c r="C64">
        <v>0</v>
      </c>
      <c r="D64">
        <v>0</v>
      </c>
      <c r="E64">
        <v>0</v>
      </c>
      <c r="F64">
        <v>0</v>
      </c>
      <c r="G64">
        <v>2700000</v>
      </c>
      <c r="H64">
        <v>15027.64</v>
      </c>
      <c r="I64">
        <v>40574623416</v>
      </c>
    </row>
    <row r="65" spans="1:9">
      <c r="A65">
        <v>20250304</v>
      </c>
      <c r="B65">
        <v>2700000</v>
      </c>
      <c r="C65">
        <v>100000</v>
      </c>
      <c r="D65">
        <v>1502766854</v>
      </c>
      <c r="E65">
        <v>100000</v>
      </c>
      <c r="F65">
        <v>1502766854</v>
      </c>
      <c r="G65">
        <v>2700000</v>
      </c>
      <c r="H65">
        <v>15027.67</v>
      </c>
      <c r="I65">
        <v>40574705083</v>
      </c>
    </row>
    <row r="66" spans="1:9">
      <c r="A66">
        <v>20250305</v>
      </c>
      <c r="B66">
        <v>2700000</v>
      </c>
      <c r="C66">
        <v>100000</v>
      </c>
      <c r="D66">
        <v>1498855105</v>
      </c>
      <c r="E66">
        <v>100000</v>
      </c>
      <c r="F66">
        <v>1498855105</v>
      </c>
      <c r="G66">
        <v>2700000</v>
      </c>
      <c r="H66">
        <v>14988.55</v>
      </c>
      <c r="I66">
        <v>40469087840</v>
      </c>
    </row>
    <row r="67" spans="1:9">
      <c r="A67">
        <v>20250306</v>
      </c>
      <c r="B67">
        <v>2700000</v>
      </c>
      <c r="C67">
        <v>300000</v>
      </c>
      <c r="D67">
        <v>4581748620</v>
      </c>
      <c r="E67">
        <v>100000</v>
      </c>
      <c r="F67">
        <v>1527249540</v>
      </c>
      <c r="G67">
        <v>2900000</v>
      </c>
      <c r="H67">
        <v>15272.5</v>
      </c>
      <c r="I67">
        <v>41235737581</v>
      </c>
    </row>
    <row r="68" spans="1:9">
      <c r="A68">
        <v>20250307</v>
      </c>
      <c r="B68">
        <v>2900000</v>
      </c>
      <c r="C68">
        <v>100000</v>
      </c>
      <c r="D68">
        <v>1556565388</v>
      </c>
      <c r="E68">
        <v>200000</v>
      </c>
      <c r="F68">
        <v>3113130776</v>
      </c>
      <c r="G68">
        <v>2800000</v>
      </c>
      <c r="H68">
        <v>15565.65</v>
      </c>
      <c r="I68">
        <v>45140396273</v>
      </c>
    </row>
    <row r="69" spans="1:9">
      <c r="A69">
        <v>20250308</v>
      </c>
      <c r="B69">
        <v>2800000</v>
      </c>
      <c r="C69">
        <v>0</v>
      </c>
      <c r="D69">
        <v>0</v>
      </c>
      <c r="E69">
        <v>0</v>
      </c>
      <c r="F69">
        <v>0</v>
      </c>
      <c r="G69">
        <v>2800000</v>
      </c>
      <c r="H69">
        <v>15416.92</v>
      </c>
      <c r="I69">
        <v>43167380298</v>
      </c>
    </row>
    <row r="70" spans="1:9">
      <c r="A70">
        <v>20250309</v>
      </c>
      <c r="B70">
        <v>2800000</v>
      </c>
      <c r="C70">
        <v>0</v>
      </c>
      <c r="D70">
        <v>0</v>
      </c>
      <c r="E70">
        <v>0</v>
      </c>
      <c r="F70">
        <v>0</v>
      </c>
      <c r="G70">
        <v>2800000</v>
      </c>
      <c r="H70">
        <v>15416.94</v>
      </c>
      <c r="I70">
        <v>43167421288</v>
      </c>
    </row>
    <row r="71" spans="1:9">
      <c r="A71">
        <v>20250310</v>
      </c>
      <c r="B71">
        <v>2800000</v>
      </c>
      <c r="C71">
        <v>200000</v>
      </c>
      <c r="D71">
        <v>3083390168</v>
      </c>
      <c r="E71">
        <v>200000</v>
      </c>
      <c r="F71">
        <v>3083390168</v>
      </c>
      <c r="G71">
        <v>2800000</v>
      </c>
      <c r="H71">
        <v>15416.95</v>
      </c>
      <c r="I71">
        <v>43167462378</v>
      </c>
    </row>
    <row r="72" spans="1:9">
      <c r="A72">
        <v>20250311</v>
      </c>
      <c r="B72">
        <v>2800000</v>
      </c>
      <c r="C72">
        <v>100000</v>
      </c>
      <c r="D72">
        <v>1548717679</v>
      </c>
      <c r="E72">
        <v>100000</v>
      </c>
      <c r="F72">
        <v>1548717679</v>
      </c>
      <c r="G72">
        <v>2800000</v>
      </c>
      <c r="H72">
        <v>15487.18</v>
      </c>
      <c r="I72">
        <v>43364095032</v>
      </c>
    </row>
    <row r="73" spans="1:9">
      <c r="A73">
        <v>20250312</v>
      </c>
      <c r="B73">
        <v>2800000</v>
      </c>
      <c r="C73">
        <v>200000</v>
      </c>
      <c r="D73">
        <v>3021240918</v>
      </c>
      <c r="E73">
        <v>200000</v>
      </c>
      <c r="F73">
        <v>3021240918</v>
      </c>
      <c r="G73">
        <v>2800000</v>
      </c>
      <c r="H73">
        <v>15106.2</v>
      </c>
      <c r="I73">
        <v>42297372860</v>
      </c>
    </row>
    <row r="74" spans="1:9">
      <c r="A74">
        <v>20250313</v>
      </c>
      <c r="B74">
        <v>2800000</v>
      </c>
      <c r="C74">
        <v>200000</v>
      </c>
      <c r="D74">
        <v>3124500738</v>
      </c>
      <c r="E74">
        <v>100000</v>
      </c>
      <c r="F74">
        <v>1562250369</v>
      </c>
      <c r="G74">
        <v>2900000</v>
      </c>
      <c r="H74">
        <v>15622.5</v>
      </c>
      <c r="I74">
        <v>43743010344</v>
      </c>
    </row>
    <row r="75" spans="1:9">
      <c r="A75">
        <v>20250314</v>
      </c>
      <c r="B75">
        <v>2900000</v>
      </c>
      <c r="C75">
        <v>100000</v>
      </c>
      <c r="D75">
        <v>1549830015</v>
      </c>
      <c r="E75">
        <v>200000</v>
      </c>
      <c r="F75">
        <v>3099660030</v>
      </c>
      <c r="G75">
        <v>2800000</v>
      </c>
      <c r="H75">
        <v>15498.3</v>
      </c>
      <c r="I75">
        <v>44945070441</v>
      </c>
    </row>
    <row r="76" spans="1:9">
      <c r="A76">
        <v>20250315</v>
      </c>
      <c r="B76">
        <v>2800000</v>
      </c>
      <c r="C76">
        <v>0</v>
      </c>
      <c r="D76">
        <v>0</v>
      </c>
      <c r="E76">
        <v>0</v>
      </c>
      <c r="F76">
        <v>0</v>
      </c>
      <c r="G76">
        <v>2800000</v>
      </c>
      <c r="H76">
        <v>15637.34</v>
      </c>
      <c r="I76">
        <v>43784561489</v>
      </c>
    </row>
    <row r="77" spans="1:9">
      <c r="A77">
        <v>20250316</v>
      </c>
      <c r="B77">
        <v>2800000</v>
      </c>
      <c r="C77">
        <v>0</v>
      </c>
      <c r="D77">
        <v>0</v>
      </c>
      <c r="E77">
        <v>0</v>
      </c>
      <c r="F77">
        <v>0</v>
      </c>
      <c r="G77">
        <v>2800000</v>
      </c>
      <c r="H77">
        <v>15637.35</v>
      </c>
      <c r="I77">
        <v>43784590265</v>
      </c>
    </row>
    <row r="78" spans="1:9">
      <c r="A78">
        <v>20250317</v>
      </c>
      <c r="B78">
        <v>2800000</v>
      </c>
      <c r="C78">
        <v>100000</v>
      </c>
      <c r="D78">
        <v>1563736390</v>
      </c>
      <c r="E78">
        <v>100000</v>
      </c>
      <c r="F78">
        <v>1563736390</v>
      </c>
      <c r="G78">
        <v>2800000</v>
      </c>
      <c r="H78">
        <v>15637.36</v>
      </c>
      <c r="I78">
        <v>43784618941</v>
      </c>
    </row>
    <row r="79" spans="1:9">
      <c r="A79">
        <v>20250318</v>
      </c>
      <c r="B79">
        <v>2800000</v>
      </c>
      <c r="C79">
        <v>100000</v>
      </c>
      <c r="D79">
        <v>1625959468</v>
      </c>
      <c r="E79">
        <v>100000</v>
      </c>
      <c r="F79">
        <v>1625959468</v>
      </c>
      <c r="G79">
        <v>2800000</v>
      </c>
      <c r="H79">
        <v>16259.59</v>
      </c>
      <c r="I79">
        <v>45526865125</v>
      </c>
    </row>
    <row r="80" spans="1:9">
      <c r="A80">
        <v>20250319</v>
      </c>
      <c r="B80">
        <v>2800000</v>
      </c>
      <c r="C80">
        <v>100000</v>
      </c>
      <c r="D80">
        <v>1634607597</v>
      </c>
      <c r="E80">
        <v>100000</v>
      </c>
      <c r="F80">
        <v>1634607597</v>
      </c>
      <c r="G80">
        <v>2800000</v>
      </c>
      <c r="H80">
        <v>16346.08</v>
      </c>
      <c r="I80">
        <v>45769012725</v>
      </c>
    </row>
    <row r="81" spans="1:9">
      <c r="A81">
        <v>20250320</v>
      </c>
      <c r="B81">
        <v>2800000</v>
      </c>
      <c r="C81">
        <v>100000</v>
      </c>
      <c r="D81">
        <v>1660115225</v>
      </c>
      <c r="E81">
        <v>100000</v>
      </c>
      <c r="F81">
        <v>1660115225</v>
      </c>
      <c r="G81">
        <v>2800000</v>
      </c>
      <c r="H81">
        <v>16601.150000000001</v>
      </c>
      <c r="I81">
        <v>46483226309</v>
      </c>
    </row>
    <row r="82" spans="1:9">
      <c r="A82">
        <v>20250321</v>
      </c>
      <c r="B82">
        <v>2800000</v>
      </c>
      <c r="C82">
        <v>100000</v>
      </c>
      <c r="D82">
        <v>1685795748</v>
      </c>
      <c r="E82">
        <v>100000</v>
      </c>
      <c r="F82">
        <v>1685795748</v>
      </c>
      <c r="G82">
        <v>2800000</v>
      </c>
      <c r="H82">
        <v>16857.96</v>
      </c>
      <c r="I82">
        <v>47202280948</v>
      </c>
    </row>
    <row r="83" spans="1:9">
      <c r="A83">
        <v>20250322</v>
      </c>
      <c r="B83">
        <v>2800000</v>
      </c>
      <c r="C83">
        <v>0</v>
      </c>
      <c r="D83">
        <v>0</v>
      </c>
      <c r="E83">
        <v>0</v>
      </c>
      <c r="F83">
        <v>0</v>
      </c>
      <c r="G83">
        <v>2800000</v>
      </c>
      <c r="H83">
        <v>17019.810000000001</v>
      </c>
      <c r="I83">
        <v>47655455532</v>
      </c>
    </row>
    <row r="84" spans="1:9">
      <c r="A84">
        <v>20250323</v>
      </c>
      <c r="B84">
        <v>2800000</v>
      </c>
      <c r="C84">
        <v>0</v>
      </c>
      <c r="D84">
        <v>0</v>
      </c>
      <c r="E84">
        <v>0</v>
      </c>
      <c r="F84">
        <v>0</v>
      </c>
      <c r="G84">
        <v>2800000</v>
      </c>
      <c r="H84">
        <v>17019.88</v>
      </c>
      <c r="I84">
        <v>47655655453</v>
      </c>
    </row>
    <row r="85" spans="1:9">
      <c r="A85">
        <v>20250324</v>
      </c>
      <c r="B85">
        <v>2800000</v>
      </c>
      <c r="C85">
        <v>100000</v>
      </c>
      <c r="D85">
        <v>1701994831</v>
      </c>
      <c r="E85">
        <v>100000</v>
      </c>
      <c r="F85">
        <v>1701994831</v>
      </c>
      <c r="G85">
        <v>2800000</v>
      </c>
      <c r="H85">
        <v>17019.95</v>
      </c>
      <c r="I85">
        <v>47655855274</v>
      </c>
    </row>
    <row r="86" spans="1:9">
      <c r="A86">
        <v>20250325</v>
      </c>
      <c r="B86">
        <v>2800000</v>
      </c>
      <c r="C86">
        <v>300000</v>
      </c>
      <c r="D86">
        <v>5062587612</v>
      </c>
      <c r="E86">
        <v>400000</v>
      </c>
      <c r="F86">
        <v>6750116816</v>
      </c>
      <c r="G86">
        <v>2700000</v>
      </c>
      <c r="H86">
        <v>16875.29</v>
      </c>
      <c r="I86">
        <v>47250817733</v>
      </c>
    </row>
    <row r="87" spans="1:9">
      <c r="A87">
        <v>20250326</v>
      </c>
      <c r="B87">
        <v>2700000</v>
      </c>
      <c r="C87">
        <v>100000</v>
      </c>
      <c r="D87">
        <v>1672778184</v>
      </c>
      <c r="E87">
        <v>200000</v>
      </c>
      <c r="F87">
        <v>3345556368</v>
      </c>
      <c r="G87">
        <v>2600000</v>
      </c>
      <c r="H87">
        <v>16727.78</v>
      </c>
      <c r="I87">
        <v>45165010977</v>
      </c>
    </row>
    <row r="88" spans="1:9">
      <c r="A88">
        <v>20250327</v>
      </c>
      <c r="B88">
        <v>2600000</v>
      </c>
      <c r="C88">
        <v>100000</v>
      </c>
      <c r="D88">
        <v>1702197646</v>
      </c>
      <c r="E88">
        <v>100000</v>
      </c>
      <c r="F88">
        <v>1702197646</v>
      </c>
      <c r="G88">
        <v>2600000</v>
      </c>
      <c r="H88">
        <v>17021.98</v>
      </c>
      <c r="I88">
        <v>44257138797</v>
      </c>
    </row>
    <row r="89" spans="1:9">
      <c r="A89">
        <v>20250328</v>
      </c>
      <c r="B89">
        <v>2600000</v>
      </c>
      <c r="C89">
        <v>100000</v>
      </c>
      <c r="D89">
        <v>1656749639</v>
      </c>
      <c r="E89">
        <v>100000</v>
      </c>
      <c r="F89">
        <v>1656749639</v>
      </c>
      <c r="G89">
        <v>2600000</v>
      </c>
      <c r="H89">
        <v>16567.5</v>
      </c>
      <c r="I89">
        <v>43075490624</v>
      </c>
    </row>
    <row r="90" spans="1:9">
      <c r="A90">
        <v>20250329</v>
      </c>
      <c r="B90">
        <v>2600000</v>
      </c>
      <c r="C90">
        <v>0</v>
      </c>
      <c r="D90">
        <v>0</v>
      </c>
      <c r="E90">
        <v>0</v>
      </c>
      <c r="F90">
        <v>0</v>
      </c>
      <c r="G90">
        <v>2600000</v>
      </c>
      <c r="H90">
        <v>16018.84</v>
      </c>
      <c r="I90">
        <v>41648987495</v>
      </c>
    </row>
    <row r="91" spans="1:9">
      <c r="A91">
        <v>20250330</v>
      </c>
      <c r="B91">
        <v>2600000</v>
      </c>
      <c r="C91">
        <v>0</v>
      </c>
      <c r="D91">
        <v>0</v>
      </c>
      <c r="E91">
        <v>0</v>
      </c>
      <c r="F91">
        <v>0</v>
      </c>
      <c r="G91">
        <v>2600000</v>
      </c>
      <c r="H91">
        <v>16018.86</v>
      </c>
      <c r="I91">
        <v>41649033948</v>
      </c>
    </row>
    <row r="92" spans="1:9">
      <c r="A92">
        <v>20250331</v>
      </c>
      <c r="B92">
        <v>2600000</v>
      </c>
      <c r="C92">
        <v>100000</v>
      </c>
      <c r="D92">
        <v>1601887711</v>
      </c>
      <c r="E92">
        <v>100000</v>
      </c>
      <c r="F92">
        <v>1601887711</v>
      </c>
      <c r="G92">
        <v>2600000</v>
      </c>
      <c r="H92">
        <v>16018.88</v>
      </c>
      <c r="I92">
        <v>41649080501</v>
      </c>
    </row>
    <row r="93" spans="1:9">
      <c r="A93">
        <v>20250401</v>
      </c>
      <c r="B93">
        <v>2600000</v>
      </c>
      <c r="C93">
        <v>100000</v>
      </c>
      <c r="D93">
        <v>1502851402</v>
      </c>
      <c r="E93">
        <v>100000</v>
      </c>
      <c r="F93">
        <v>1502851402</v>
      </c>
      <c r="G93">
        <v>2600000</v>
      </c>
      <c r="H93">
        <v>15028.51</v>
      </c>
      <c r="I93">
        <v>39074136458</v>
      </c>
    </row>
    <row r="94" spans="1:9">
      <c r="A94">
        <v>20250402</v>
      </c>
      <c r="B94">
        <v>2600000</v>
      </c>
      <c r="C94">
        <v>300000</v>
      </c>
      <c r="D94">
        <v>4669768932</v>
      </c>
      <c r="E94">
        <v>100000</v>
      </c>
      <c r="F94">
        <v>1556589644</v>
      </c>
      <c r="G94">
        <v>2800000</v>
      </c>
      <c r="H94">
        <v>15565.9</v>
      </c>
      <c r="I94">
        <v>40471330749</v>
      </c>
    </row>
    <row r="95" spans="1:9">
      <c r="A95">
        <v>20250403</v>
      </c>
      <c r="B95">
        <v>2800000</v>
      </c>
      <c r="C95">
        <v>100000</v>
      </c>
      <c r="D95">
        <v>1535639484</v>
      </c>
      <c r="E95">
        <v>200000</v>
      </c>
      <c r="F95">
        <v>3071278968</v>
      </c>
      <c r="G95">
        <v>2700000</v>
      </c>
      <c r="H95">
        <v>15356.39</v>
      </c>
      <c r="I95">
        <v>42997905565</v>
      </c>
    </row>
    <row r="96" spans="1:9">
      <c r="A96">
        <v>20250404</v>
      </c>
      <c r="B96">
        <v>2700000</v>
      </c>
      <c r="C96">
        <v>200000</v>
      </c>
      <c r="D96">
        <v>2993139848</v>
      </c>
      <c r="E96">
        <v>100000</v>
      </c>
      <c r="F96">
        <v>1496569924</v>
      </c>
      <c r="G96">
        <v>2800000</v>
      </c>
      <c r="H96">
        <v>14965.7</v>
      </c>
      <c r="I96">
        <v>40407387955</v>
      </c>
    </row>
    <row r="97" spans="1:9">
      <c r="A97">
        <v>20250405</v>
      </c>
      <c r="B97">
        <v>2800000</v>
      </c>
      <c r="C97">
        <v>0</v>
      </c>
      <c r="D97">
        <v>0</v>
      </c>
      <c r="E97">
        <v>0</v>
      </c>
      <c r="F97">
        <v>0</v>
      </c>
      <c r="G97">
        <v>2800000</v>
      </c>
      <c r="H97">
        <v>14646.4</v>
      </c>
      <c r="I97">
        <v>41009911132</v>
      </c>
    </row>
    <row r="98" spans="1:9">
      <c r="A98">
        <v>20250406</v>
      </c>
      <c r="B98">
        <v>2800000</v>
      </c>
      <c r="C98">
        <v>0</v>
      </c>
      <c r="D98">
        <v>0</v>
      </c>
      <c r="E98">
        <v>0</v>
      </c>
      <c r="F98">
        <v>0</v>
      </c>
      <c r="G98">
        <v>2800000</v>
      </c>
      <c r="H98">
        <v>14646.45</v>
      </c>
      <c r="I98">
        <v>41010067632</v>
      </c>
    </row>
    <row r="99" spans="1:9">
      <c r="A99">
        <v>20250407</v>
      </c>
      <c r="B99">
        <v>2800000</v>
      </c>
      <c r="C99">
        <v>1200000</v>
      </c>
      <c r="D99">
        <v>17575810332</v>
      </c>
      <c r="E99">
        <v>900000</v>
      </c>
      <c r="F99">
        <v>13181857749</v>
      </c>
      <c r="G99">
        <v>3100000</v>
      </c>
      <c r="H99">
        <v>14646.51</v>
      </c>
      <c r="I99">
        <v>41010224132</v>
      </c>
    </row>
    <row r="100" spans="1:9">
      <c r="A100">
        <v>20250408</v>
      </c>
      <c r="B100">
        <v>3100000</v>
      </c>
      <c r="C100">
        <v>400000</v>
      </c>
      <c r="D100">
        <v>5147509504</v>
      </c>
      <c r="E100">
        <v>200000</v>
      </c>
      <c r="F100">
        <v>2573754752</v>
      </c>
      <c r="G100">
        <v>3300000</v>
      </c>
      <c r="H100">
        <v>12868.77</v>
      </c>
      <c r="I100">
        <v>39893198686</v>
      </c>
    </row>
    <row r="101" spans="1:9">
      <c r="A101">
        <v>20250409</v>
      </c>
      <c r="B101">
        <v>3300000</v>
      </c>
      <c r="C101">
        <v>400000</v>
      </c>
      <c r="D101">
        <v>5189317668</v>
      </c>
      <c r="E101">
        <v>100000</v>
      </c>
      <c r="F101">
        <v>1297329417</v>
      </c>
      <c r="G101">
        <v>3600000</v>
      </c>
      <c r="H101">
        <v>12973.29</v>
      </c>
      <c r="I101">
        <v>42811870763</v>
      </c>
    </row>
    <row r="102" spans="1:9">
      <c r="A102">
        <v>20250410</v>
      </c>
      <c r="B102">
        <v>3600000</v>
      </c>
      <c r="C102">
        <v>300000</v>
      </c>
      <c r="D102">
        <v>3748810692</v>
      </c>
      <c r="E102">
        <v>100000</v>
      </c>
      <c r="F102">
        <v>1249603564</v>
      </c>
      <c r="G102">
        <v>3800000</v>
      </c>
      <c r="H102">
        <v>12496.04</v>
      </c>
      <c r="I102">
        <v>44985728335</v>
      </c>
    </row>
    <row r="103" spans="1:9">
      <c r="A103">
        <v>20250411</v>
      </c>
      <c r="B103">
        <v>3800000</v>
      </c>
      <c r="C103">
        <v>100000</v>
      </c>
      <c r="D103">
        <v>1413599709</v>
      </c>
      <c r="E103">
        <v>100000</v>
      </c>
      <c r="F103">
        <v>1413599709</v>
      </c>
      <c r="G103">
        <v>3800000</v>
      </c>
      <c r="H103">
        <v>14136</v>
      </c>
      <c r="I103">
        <v>53716788973</v>
      </c>
    </row>
    <row r="104" spans="1:9">
      <c r="A104">
        <v>20250412</v>
      </c>
      <c r="B104">
        <v>3800000</v>
      </c>
      <c r="C104">
        <v>0</v>
      </c>
      <c r="D104">
        <v>0</v>
      </c>
      <c r="E104">
        <v>0</v>
      </c>
      <c r="F104">
        <v>0</v>
      </c>
      <c r="G104">
        <v>3800000</v>
      </c>
      <c r="H104">
        <v>13942.22</v>
      </c>
      <c r="I104">
        <v>52980424387</v>
      </c>
    </row>
    <row r="105" spans="1:9">
      <c r="A105">
        <v>20250413</v>
      </c>
      <c r="B105">
        <v>3800000</v>
      </c>
      <c r="C105">
        <v>0</v>
      </c>
      <c r="D105">
        <v>0</v>
      </c>
      <c r="E105">
        <v>0</v>
      </c>
      <c r="F105">
        <v>0</v>
      </c>
      <c r="G105">
        <v>3800000</v>
      </c>
      <c r="H105">
        <v>13942.32</v>
      </c>
      <c r="I105">
        <v>52980814131</v>
      </c>
    </row>
    <row r="106" spans="1:9">
      <c r="A106">
        <v>20250414</v>
      </c>
      <c r="B106">
        <v>3800000</v>
      </c>
      <c r="C106">
        <v>300000</v>
      </c>
      <c r="D106">
        <v>4182726549</v>
      </c>
      <c r="E106">
        <v>100000</v>
      </c>
      <c r="F106">
        <v>1394242183</v>
      </c>
      <c r="G106">
        <v>4000000</v>
      </c>
      <c r="H106">
        <v>13942.42</v>
      </c>
      <c r="I106">
        <v>52981202974</v>
      </c>
    </row>
    <row r="107" spans="1:9">
      <c r="A107">
        <v>20250415</v>
      </c>
      <c r="B107">
        <v>4000000</v>
      </c>
      <c r="C107">
        <v>100000</v>
      </c>
      <c r="D107">
        <v>1421211265</v>
      </c>
      <c r="E107">
        <v>200000</v>
      </c>
      <c r="F107">
        <v>2842422530</v>
      </c>
      <c r="G107">
        <v>3900000</v>
      </c>
      <c r="H107">
        <v>14212.11</v>
      </c>
      <c r="I107">
        <v>56848450607</v>
      </c>
    </row>
    <row r="108" spans="1:9">
      <c r="A108">
        <v>20250416</v>
      </c>
      <c r="B108">
        <v>3900000</v>
      </c>
      <c r="C108">
        <v>100000</v>
      </c>
      <c r="D108">
        <v>1446024171</v>
      </c>
      <c r="E108">
        <v>200000</v>
      </c>
      <c r="F108">
        <v>2892048342</v>
      </c>
      <c r="G108">
        <v>3800000</v>
      </c>
      <c r="H108">
        <v>14460.24</v>
      </c>
      <c r="I108">
        <v>56394942685</v>
      </c>
    </row>
    <row r="109" spans="1:9">
      <c r="A109">
        <v>20250417</v>
      </c>
      <c r="B109">
        <v>3800000</v>
      </c>
      <c r="C109">
        <v>100000</v>
      </c>
      <c r="D109">
        <v>1404573901</v>
      </c>
      <c r="E109">
        <v>100000</v>
      </c>
      <c r="F109">
        <v>1404573901</v>
      </c>
      <c r="G109">
        <v>3800000</v>
      </c>
      <c r="H109">
        <v>14045.74</v>
      </c>
      <c r="I109">
        <v>53373808243</v>
      </c>
    </row>
    <row r="110" spans="1:9">
      <c r="A110">
        <v>20250418</v>
      </c>
      <c r="B110">
        <v>3800000</v>
      </c>
      <c r="C110">
        <v>100000</v>
      </c>
      <c r="D110">
        <v>1427688227</v>
      </c>
      <c r="E110">
        <v>100000</v>
      </c>
      <c r="F110">
        <v>1427688227</v>
      </c>
      <c r="G110">
        <v>3800000</v>
      </c>
      <c r="H110">
        <v>14276.88</v>
      </c>
      <c r="I110">
        <v>54252152637</v>
      </c>
    </row>
    <row r="111" spans="1:9">
      <c r="A111">
        <v>20250419</v>
      </c>
      <c r="B111">
        <v>3800000</v>
      </c>
      <c r="C111">
        <v>0</v>
      </c>
      <c r="D111">
        <v>0</v>
      </c>
      <c r="E111">
        <v>0</v>
      </c>
      <c r="F111">
        <v>0</v>
      </c>
      <c r="G111">
        <v>3800000</v>
      </c>
      <c r="H111">
        <v>14482.97</v>
      </c>
      <c r="I111">
        <v>55035300221</v>
      </c>
    </row>
    <row r="112" spans="1:9">
      <c r="A112">
        <v>20250420</v>
      </c>
      <c r="B112">
        <v>3800000</v>
      </c>
      <c r="C112">
        <v>0</v>
      </c>
      <c r="D112">
        <v>0</v>
      </c>
      <c r="E112">
        <v>0</v>
      </c>
      <c r="F112">
        <v>0</v>
      </c>
      <c r="G112">
        <v>3800000</v>
      </c>
      <c r="H112">
        <v>14483.07</v>
      </c>
      <c r="I112">
        <v>55035663762</v>
      </c>
    </row>
    <row r="113" spans="1:9">
      <c r="A113">
        <v>20250421</v>
      </c>
      <c r="B113">
        <v>3800000</v>
      </c>
      <c r="C113">
        <v>100000</v>
      </c>
      <c r="D113">
        <v>1448316510</v>
      </c>
      <c r="E113">
        <v>100000</v>
      </c>
      <c r="F113">
        <v>1448316510</v>
      </c>
      <c r="G113">
        <v>3800000</v>
      </c>
      <c r="H113">
        <v>14483.17</v>
      </c>
      <c r="I113">
        <v>55036027404</v>
      </c>
    </row>
    <row r="114" spans="1:9">
      <c r="A114">
        <v>20250422</v>
      </c>
      <c r="B114">
        <v>3800000</v>
      </c>
      <c r="C114">
        <v>100000</v>
      </c>
      <c r="D114">
        <v>1450435110</v>
      </c>
      <c r="E114">
        <v>100000</v>
      </c>
      <c r="F114">
        <v>1450435110</v>
      </c>
      <c r="G114">
        <v>3800000</v>
      </c>
      <c r="H114">
        <v>14504.35</v>
      </c>
      <c r="I114">
        <v>55116534207</v>
      </c>
    </row>
    <row r="115" spans="1:9">
      <c r="A115">
        <v>20250423</v>
      </c>
      <c r="B115">
        <v>3800000</v>
      </c>
      <c r="C115">
        <v>100000</v>
      </c>
      <c r="D115">
        <v>1446690741</v>
      </c>
      <c r="E115">
        <v>200000</v>
      </c>
      <c r="F115">
        <v>2893381482</v>
      </c>
      <c r="G115">
        <v>3700000</v>
      </c>
      <c r="H115">
        <v>14466.91</v>
      </c>
      <c r="I115">
        <v>54974248165</v>
      </c>
    </row>
    <row r="116" spans="1:9">
      <c r="A116">
        <v>20250424</v>
      </c>
      <c r="B116">
        <v>3700000</v>
      </c>
      <c r="C116">
        <v>100000</v>
      </c>
      <c r="D116">
        <v>1498856680</v>
      </c>
      <c r="E116">
        <v>100000</v>
      </c>
      <c r="F116">
        <v>1498856680</v>
      </c>
      <c r="G116">
        <v>3700000</v>
      </c>
      <c r="H116">
        <v>14988.57</v>
      </c>
      <c r="I116">
        <v>55457697179</v>
      </c>
    </row>
    <row r="117" spans="1:9">
      <c r="A117">
        <v>20250425</v>
      </c>
      <c r="B117">
        <v>3700000</v>
      </c>
      <c r="C117">
        <v>100000</v>
      </c>
      <c r="D117">
        <v>1490987099</v>
      </c>
      <c r="E117">
        <v>100000</v>
      </c>
      <c r="F117">
        <v>1490987099</v>
      </c>
      <c r="G117">
        <v>3700000</v>
      </c>
      <c r="H117">
        <v>14909.87</v>
      </c>
      <c r="I117">
        <v>55166522676</v>
      </c>
    </row>
    <row r="118" spans="1:9">
      <c r="A118">
        <v>20250426</v>
      </c>
      <c r="B118">
        <v>3700000</v>
      </c>
      <c r="C118">
        <v>0</v>
      </c>
      <c r="D118">
        <v>0</v>
      </c>
      <c r="E118">
        <v>0</v>
      </c>
      <c r="F118">
        <v>0</v>
      </c>
      <c r="G118">
        <v>3700000</v>
      </c>
      <c r="H118">
        <v>15227.42</v>
      </c>
      <c r="I118">
        <v>56341440647</v>
      </c>
    </row>
    <row r="119" spans="1:9">
      <c r="A119">
        <v>20250427</v>
      </c>
      <c r="B119">
        <v>3700000</v>
      </c>
      <c r="C119">
        <v>0</v>
      </c>
      <c r="D119">
        <v>0</v>
      </c>
      <c r="E119">
        <v>0</v>
      </c>
      <c r="F119">
        <v>0</v>
      </c>
      <c r="G119">
        <v>3700000</v>
      </c>
      <c r="H119">
        <v>15227.45</v>
      </c>
      <c r="I119">
        <v>56341558668</v>
      </c>
    </row>
    <row r="120" spans="1:9">
      <c r="A120">
        <v>20250428</v>
      </c>
      <c r="B120">
        <v>3700000</v>
      </c>
      <c r="C120">
        <v>100000</v>
      </c>
      <c r="D120">
        <v>1522748040</v>
      </c>
      <c r="E120">
        <v>100000</v>
      </c>
      <c r="F120">
        <v>1522748040</v>
      </c>
      <c r="G120">
        <v>3700000</v>
      </c>
      <c r="H120">
        <v>15227.48</v>
      </c>
      <c r="I120">
        <v>56341677490</v>
      </c>
    </row>
    <row r="121" spans="1:9">
      <c r="A121">
        <v>20250429</v>
      </c>
      <c r="B121">
        <v>3700000</v>
      </c>
      <c r="C121">
        <v>100000</v>
      </c>
      <c r="D121">
        <v>1524304981</v>
      </c>
      <c r="E121">
        <v>100000</v>
      </c>
      <c r="F121">
        <v>1524304981</v>
      </c>
      <c r="G121">
        <v>3700000</v>
      </c>
      <c r="H121">
        <v>15243.05</v>
      </c>
      <c r="I121">
        <v>56399284322</v>
      </c>
    </row>
    <row r="122" spans="1:9">
      <c r="A122">
        <v>20250430</v>
      </c>
      <c r="B122">
        <v>3700000</v>
      </c>
      <c r="C122">
        <v>100000</v>
      </c>
      <c r="D122">
        <v>1543959674</v>
      </c>
      <c r="E122">
        <v>100000</v>
      </c>
      <c r="F122">
        <v>1543959674</v>
      </c>
      <c r="G122">
        <v>3700000</v>
      </c>
      <c r="H122">
        <v>15439.6</v>
      </c>
      <c r="I122">
        <v>57126507959</v>
      </c>
    </row>
    <row r="123" spans="1:9">
      <c r="A123">
        <v>20250501</v>
      </c>
      <c r="B123">
        <v>3700000</v>
      </c>
      <c r="C123">
        <v>0</v>
      </c>
      <c r="D123">
        <v>0</v>
      </c>
      <c r="E123">
        <v>0</v>
      </c>
      <c r="F123">
        <v>0</v>
      </c>
      <c r="G123">
        <v>3700000</v>
      </c>
      <c r="H123">
        <v>15382.49</v>
      </c>
      <c r="I123">
        <v>56915203890</v>
      </c>
    </row>
    <row r="124" spans="1:9">
      <c r="A124">
        <v>20250502</v>
      </c>
      <c r="B124">
        <v>3700000</v>
      </c>
      <c r="C124">
        <v>100000</v>
      </c>
      <c r="D124">
        <v>1538253709</v>
      </c>
      <c r="E124">
        <v>100000</v>
      </c>
      <c r="F124">
        <v>1538253709</v>
      </c>
      <c r="G124">
        <v>3700000</v>
      </c>
      <c r="H124">
        <v>15382.54</v>
      </c>
      <c r="I124">
        <v>56915387238</v>
      </c>
    </row>
    <row r="125" spans="1:9">
      <c r="A125">
        <v>20250503</v>
      </c>
      <c r="B125">
        <v>3700000</v>
      </c>
      <c r="C125">
        <v>0</v>
      </c>
      <c r="D125">
        <v>0</v>
      </c>
      <c r="E125">
        <v>0</v>
      </c>
      <c r="F125">
        <v>0</v>
      </c>
      <c r="G125">
        <v>3700000</v>
      </c>
      <c r="H125">
        <v>15403.67</v>
      </c>
      <c r="I125">
        <v>56993593020</v>
      </c>
    </row>
    <row r="126" spans="1:9">
      <c r="A126">
        <v>20250504</v>
      </c>
      <c r="B126">
        <v>3700000</v>
      </c>
      <c r="C126">
        <v>0</v>
      </c>
      <c r="D126">
        <v>0</v>
      </c>
      <c r="E126">
        <v>0</v>
      </c>
      <c r="F126">
        <v>0</v>
      </c>
      <c r="G126">
        <v>3700000</v>
      </c>
      <c r="H126">
        <v>15403.71</v>
      </c>
      <c r="I126">
        <v>56993712303</v>
      </c>
    </row>
    <row r="127" spans="1:9">
      <c r="A127">
        <v>20250505</v>
      </c>
      <c r="B127">
        <v>3700000</v>
      </c>
      <c r="C127">
        <v>0</v>
      </c>
      <c r="D127">
        <v>0</v>
      </c>
      <c r="E127">
        <v>0</v>
      </c>
      <c r="F127">
        <v>0</v>
      </c>
      <c r="G127">
        <v>3700000</v>
      </c>
      <c r="H127">
        <v>15403.74</v>
      </c>
      <c r="I127">
        <v>56993831487</v>
      </c>
    </row>
    <row r="128" spans="1:9">
      <c r="A128">
        <v>20250506</v>
      </c>
      <c r="B128">
        <v>3700000</v>
      </c>
      <c r="C128">
        <v>0</v>
      </c>
      <c r="D128">
        <v>0</v>
      </c>
      <c r="E128">
        <v>0</v>
      </c>
      <c r="F128">
        <v>0</v>
      </c>
      <c r="G128">
        <v>3700000</v>
      </c>
      <c r="H128">
        <v>15403.77</v>
      </c>
      <c r="I128">
        <v>56993950670</v>
      </c>
    </row>
    <row r="129" spans="1:9">
      <c r="A129">
        <v>20250507</v>
      </c>
      <c r="B129">
        <v>3700000</v>
      </c>
      <c r="C129">
        <v>100000</v>
      </c>
      <c r="D129">
        <v>1540380266</v>
      </c>
      <c r="E129">
        <v>100000</v>
      </c>
      <c r="F129">
        <v>1540380266</v>
      </c>
      <c r="G129">
        <v>3700000</v>
      </c>
      <c r="H129">
        <v>15403.8</v>
      </c>
      <c r="I129">
        <v>56994069853</v>
      </c>
    </row>
    <row r="130" spans="1:9">
      <c r="A130">
        <v>20250508</v>
      </c>
      <c r="B130">
        <v>3700000</v>
      </c>
      <c r="C130">
        <v>100000</v>
      </c>
      <c r="D130">
        <v>1559881585</v>
      </c>
      <c r="E130">
        <v>400000</v>
      </c>
      <c r="F130">
        <v>6239526340</v>
      </c>
      <c r="G130">
        <v>3400000</v>
      </c>
      <c r="H130">
        <v>15598.82</v>
      </c>
      <c r="I130">
        <v>57715618645</v>
      </c>
    </row>
    <row r="131" spans="1:9">
      <c r="A131">
        <v>20250509</v>
      </c>
      <c r="B131">
        <v>3400000</v>
      </c>
      <c r="C131">
        <v>100000</v>
      </c>
      <c r="D131">
        <v>1562241896</v>
      </c>
      <c r="E131">
        <v>100000</v>
      </c>
      <c r="F131">
        <v>1562241896</v>
      </c>
      <c r="G131">
        <v>3400000</v>
      </c>
      <c r="H131">
        <v>15622.42</v>
      </c>
      <c r="I131">
        <v>53116224484</v>
      </c>
    </row>
    <row r="132" spans="1:9">
      <c r="A132">
        <v>20250510</v>
      </c>
      <c r="B132">
        <v>3400000</v>
      </c>
      <c r="C132">
        <v>0</v>
      </c>
      <c r="D132">
        <v>0</v>
      </c>
      <c r="E132">
        <v>0</v>
      </c>
      <c r="F132">
        <v>0</v>
      </c>
      <c r="G132">
        <v>3400000</v>
      </c>
      <c r="H132">
        <v>15628</v>
      </c>
      <c r="I132">
        <v>53135190308</v>
      </c>
    </row>
    <row r="133" spans="1:9">
      <c r="A133">
        <v>20250511</v>
      </c>
      <c r="B133">
        <v>3400000</v>
      </c>
      <c r="C133">
        <v>0</v>
      </c>
      <c r="D133">
        <v>0</v>
      </c>
      <c r="E133">
        <v>0</v>
      </c>
      <c r="F133">
        <v>0</v>
      </c>
      <c r="G133">
        <v>3400000</v>
      </c>
      <c r="H133">
        <v>15628.04</v>
      </c>
      <c r="I133">
        <v>53135329068</v>
      </c>
    </row>
    <row r="134" spans="1:9">
      <c r="A134">
        <v>20250512</v>
      </c>
      <c r="B134">
        <v>3400000</v>
      </c>
      <c r="C134">
        <v>100000</v>
      </c>
      <c r="D134">
        <v>1562807880</v>
      </c>
      <c r="E134">
        <v>100000</v>
      </c>
      <c r="F134">
        <v>1562807880</v>
      </c>
      <c r="G134">
        <v>3400000</v>
      </c>
      <c r="H134">
        <v>15628.08</v>
      </c>
      <c r="I134">
        <v>53135467927</v>
      </c>
    </row>
    <row r="135" spans="1:9">
      <c r="A135">
        <v>20250513</v>
      </c>
      <c r="B135">
        <v>3400000</v>
      </c>
      <c r="C135">
        <v>100000</v>
      </c>
      <c r="D135">
        <v>1610102531</v>
      </c>
      <c r="E135">
        <v>100000</v>
      </c>
      <c r="F135">
        <v>1610102531</v>
      </c>
      <c r="G135">
        <v>3400000</v>
      </c>
      <c r="H135">
        <v>16101.03</v>
      </c>
      <c r="I135">
        <v>54743486072</v>
      </c>
    </row>
    <row r="136" spans="1:9">
      <c r="A136">
        <v>20250514</v>
      </c>
      <c r="B136">
        <v>3400000</v>
      </c>
      <c r="C136">
        <v>100000</v>
      </c>
      <c r="D136">
        <v>1617821664</v>
      </c>
      <c r="E136">
        <v>100000</v>
      </c>
      <c r="F136">
        <v>1617821664</v>
      </c>
      <c r="G136">
        <v>3400000</v>
      </c>
      <c r="H136">
        <v>16178.22</v>
      </c>
      <c r="I136">
        <v>55005936579</v>
      </c>
    </row>
    <row r="137" spans="1:9">
      <c r="A137">
        <v>20250515</v>
      </c>
      <c r="B137">
        <v>3400000</v>
      </c>
      <c r="C137">
        <v>100000</v>
      </c>
      <c r="D137">
        <v>1659634918</v>
      </c>
      <c r="E137">
        <v>100000</v>
      </c>
      <c r="F137">
        <v>1659634918</v>
      </c>
      <c r="G137">
        <v>3400000</v>
      </c>
      <c r="H137">
        <v>16596.349999999999</v>
      </c>
      <c r="I137">
        <v>56427587224</v>
      </c>
    </row>
    <row r="138" spans="1:9">
      <c r="A138">
        <v>20250516</v>
      </c>
      <c r="B138">
        <v>3400000</v>
      </c>
      <c r="C138">
        <v>100000</v>
      </c>
      <c r="D138">
        <v>1634621605</v>
      </c>
      <c r="E138">
        <v>200000</v>
      </c>
      <c r="F138">
        <v>3269243210</v>
      </c>
      <c r="G138">
        <v>3300000</v>
      </c>
      <c r="H138">
        <v>16346.22</v>
      </c>
      <c r="I138">
        <v>55577134601</v>
      </c>
    </row>
    <row r="139" spans="1:9">
      <c r="A139">
        <v>20250517</v>
      </c>
      <c r="B139">
        <v>3300000</v>
      </c>
      <c r="C139">
        <v>0</v>
      </c>
      <c r="D139">
        <v>0</v>
      </c>
      <c r="E139">
        <v>0</v>
      </c>
      <c r="F139">
        <v>0</v>
      </c>
      <c r="G139">
        <v>3300000</v>
      </c>
      <c r="H139">
        <v>16453.59</v>
      </c>
      <c r="I139">
        <v>54296837590</v>
      </c>
    </row>
    <row r="140" spans="1:9">
      <c r="A140">
        <v>20250518</v>
      </c>
      <c r="B140">
        <v>3300000</v>
      </c>
      <c r="C140">
        <v>0</v>
      </c>
      <c r="D140">
        <v>0</v>
      </c>
      <c r="E140">
        <v>0</v>
      </c>
      <c r="F140">
        <v>0</v>
      </c>
      <c r="G140">
        <v>3300000</v>
      </c>
      <c r="H140">
        <v>16453.57</v>
      </c>
      <c r="I140">
        <v>54296791059</v>
      </c>
    </row>
    <row r="141" spans="1:9">
      <c r="A141">
        <v>20250519</v>
      </c>
      <c r="B141">
        <v>3300000</v>
      </c>
      <c r="C141">
        <v>100000</v>
      </c>
      <c r="D141">
        <v>1645355894</v>
      </c>
      <c r="E141">
        <v>100000</v>
      </c>
      <c r="F141">
        <v>1645355894</v>
      </c>
      <c r="G141">
        <v>3300000</v>
      </c>
      <c r="H141">
        <v>16453.560000000001</v>
      </c>
      <c r="I141">
        <v>54296744528</v>
      </c>
    </row>
    <row r="142" spans="1:9">
      <c r="A142">
        <v>20250520</v>
      </c>
      <c r="B142">
        <v>3300000</v>
      </c>
      <c r="C142">
        <v>100000</v>
      </c>
      <c r="D142">
        <v>1606325759</v>
      </c>
      <c r="E142">
        <v>100000</v>
      </c>
      <c r="F142">
        <v>1606325759</v>
      </c>
      <c r="G142">
        <v>3300000</v>
      </c>
      <c r="H142">
        <v>16063.26</v>
      </c>
      <c r="I142">
        <v>53008750054</v>
      </c>
    </row>
    <row r="143" spans="1:9">
      <c r="A143">
        <v>20250521</v>
      </c>
      <c r="B143">
        <v>3300000</v>
      </c>
      <c r="C143">
        <v>100000</v>
      </c>
      <c r="D143">
        <v>1615026397</v>
      </c>
      <c r="E143">
        <v>200000</v>
      </c>
      <c r="F143">
        <v>3230052794</v>
      </c>
      <c r="G143">
        <v>3200000</v>
      </c>
      <c r="H143">
        <v>16150.26</v>
      </c>
      <c r="I143">
        <v>53295871102</v>
      </c>
    </row>
    <row r="144" spans="1:9">
      <c r="A144">
        <v>20250522</v>
      </c>
      <c r="B144">
        <v>3200000</v>
      </c>
      <c r="C144">
        <v>100000</v>
      </c>
      <c r="D144">
        <v>1633158957</v>
      </c>
      <c r="E144">
        <v>100000</v>
      </c>
      <c r="F144">
        <v>1633158957</v>
      </c>
      <c r="G144">
        <v>3200000</v>
      </c>
      <c r="H144">
        <v>16331.59</v>
      </c>
      <c r="I144">
        <v>52261086642</v>
      </c>
    </row>
    <row r="145" spans="1:9">
      <c r="A145">
        <v>20250523</v>
      </c>
      <c r="B145">
        <v>3200000</v>
      </c>
      <c r="C145">
        <v>100000</v>
      </c>
      <c r="D145">
        <v>1589486009</v>
      </c>
      <c r="E145">
        <v>100000</v>
      </c>
      <c r="F145">
        <v>1589486009</v>
      </c>
      <c r="G145">
        <v>3200000</v>
      </c>
      <c r="H145">
        <v>15894.86</v>
      </c>
      <c r="I145">
        <v>50863552297</v>
      </c>
    </row>
    <row r="146" spans="1:9">
      <c r="A146">
        <v>20250524</v>
      </c>
      <c r="B146">
        <v>3200000</v>
      </c>
      <c r="C146">
        <v>0</v>
      </c>
      <c r="D146">
        <v>0</v>
      </c>
      <c r="E146">
        <v>0</v>
      </c>
      <c r="F146">
        <v>0</v>
      </c>
      <c r="G146">
        <v>3200000</v>
      </c>
      <c r="H146">
        <v>15959.48</v>
      </c>
      <c r="I146">
        <v>51070330196</v>
      </c>
    </row>
    <row r="147" spans="1:9">
      <c r="A147">
        <v>20250525</v>
      </c>
      <c r="B147">
        <v>3200000</v>
      </c>
      <c r="C147">
        <v>0</v>
      </c>
      <c r="D147">
        <v>0</v>
      </c>
      <c r="E147">
        <v>0</v>
      </c>
      <c r="F147">
        <v>0</v>
      </c>
      <c r="G147">
        <v>3200000</v>
      </c>
      <c r="H147">
        <v>15959.49</v>
      </c>
      <c r="I147">
        <v>51070380025</v>
      </c>
    </row>
    <row r="148" spans="1:9">
      <c r="A148">
        <v>20250526</v>
      </c>
      <c r="B148">
        <v>3200000</v>
      </c>
      <c r="C148">
        <v>100000</v>
      </c>
      <c r="D148">
        <v>1595950929</v>
      </c>
      <c r="E148">
        <v>100000</v>
      </c>
      <c r="F148">
        <v>1595950929</v>
      </c>
      <c r="G148">
        <v>3200000</v>
      </c>
      <c r="H148">
        <v>15959.51</v>
      </c>
      <c r="I148">
        <v>51070429755</v>
      </c>
    </row>
    <row r="149" spans="1:9">
      <c r="A149">
        <v>20250527</v>
      </c>
      <c r="B149">
        <v>3200000</v>
      </c>
      <c r="C149">
        <v>100000</v>
      </c>
      <c r="D149">
        <v>1648817754</v>
      </c>
      <c r="E149">
        <v>100000</v>
      </c>
      <c r="F149">
        <v>1648817754</v>
      </c>
      <c r="G149">
        <v>3200000</v>
      </c>
      <c r="H149">
        <v>16488.18</v>
      </c>
      <c r="I149">
        <v>52762168139</v>
      </c>
    </row>
    <row r="150" spans="1:9">
      <c r="A150">
        <v>20250528</v>
      </c>
      <c r="B150">
        <v>3200000</v>
      </c>
      <c r="C150">
        <v>100000</v>
      </c>
      <c r="D150">
        <v>1653680493</v>
      </c>
      <c r="E150">
        <v>100000</v>
      </c>
      <c r="F150">
        <v>1653680493</v>
      </c>
      <c r="G150">
        <v>3200000</v>
      </c>
      <c r="H150">
        <v>16536.8</v>
      </c>
      <c r="I150">
        <v>52917775789</v>
      </c>
    </row>
    <row r="151" spans="1:9">
      <c r="A151">
        <v>20250529</v>
      </c>
      <c r="B151">
        <v>3200000</v>
      </c>
      <c r="C151">
        <v>100000</v>
      </c>
      <c r="D151">
        <v>1702901578</v>
      </c>
      <c r="E151">
        <v>100000</v>
      </c>
      <c r="F151">
        <v>1702901578</v>
      </c>
      <c r="G151">
        <v>3200000</v>
      </c>
      <c r="H151">
        <v>17029.02</v>
      </c>
      <c r="I151">
        <v>54492850513</v>
      </c>
    </row>
    <row r="152" spans="1:9">
      <c r="A152">
        <v>20250530</v>
      </c>
      <c r="B152">
        <v>3200000</v>
      </c>
      <c r="C152">
        <v>100000</v>
      </c>
      <c r="D152">
        <v>1767480967</v>
      </c>
      <c r="E152">
        <v>100000</v>
      </c>
      <c r="F152">
        <v>1767480967</v>
      </c>
      <c r="G152">
        <v>3200000</v>
      </c>
      <c r="H152">
        <v>17674.810000000001</v>
      </c>
      <c r="I152">
        <v>56559390953</v>
      </c>
    </row>
    <row r="153" spans="1:9">
      <c r="A153">
        <v>20250531</v>
      </c>
      <c r="B153">
        <v>3200000</v>
      </c>
      <c r="C153">
        <v>0</v>
      </c>
      <c r="D153">
        <v>0</v>
      </c>
      <c r="E153">
        <v>0</v>
      </c>
      <c r="F153">
        <v>0</v>
      </c>
      <c r="G153">
        <v>3200000</v>
      </c>
      <c r="H153">
        <v>17342.38</v>
      </c>
      <c r="I153">
        <v>55495627258</v>
      </c>
    </row>
    <row r="154" spans="1:9">
      <c r="A154">
        <v>20250601</v>
      </c>
      <c r="B154">
        <v>3200000</v>
      </c>
      <c r="C154">
        <v>0</v>
      </c>
      <c r="D154">
        <v>0</v>
      </c>
      <c r="E154">
        <v>0</v>
      </c>
      <c r="F154">
        <v>0</v>
      </c>
      <c r="G154">
        <v>3200000</v>
      </c>
      <c r="H154">
        <v>17342.439999999999</v>
      </c>
      <c r="I154">
        <v>55495798325</v>
      </c>
    </row>
    <row r="155" spans="1:9">
      <c r="A155">
        <v>20250602</v>
      </c>
      <c r="B155">
        <v>3200000</v>
      </c>
      <c r="C155">
        <v>100000</v>
      </c>
      <c r="D155">
        <v>1734249046</v>
      </c>
      <c r="E155">
        <v>200000</v>
      </c>
      <c r="F155">
        <v>3468498092</v>
      </c>
      <c r="G155">
        <v>3100000</v>
      </c>
      <c r="H155">
        <v>17342.490000000002</v>
      </c>
      <c r="I155">
        <v>55495969491</v>
      </c>
    </row>
    <row r="156" spans="1:9">
      <c r="A156">
        <v>20250603</v>
      </c>
      <c r="B156">
        <v>3100000</v>
      </c>
      <c r="C156">
        <v>0</v>
      </c>
      <c r="D156">
        <v>0</v>
      </c>
      <c r="E156">
        <v>0</v>
      </c>
      <c r="F156">
        <v>0</v>
      </c>
      <c r="G156">
        <v>3100000</v>
      </c>
      <c r="H156">
        <v>17292.05</v>
      </c>
      <c r="I156">
        <v>53605365368</v>
      </c>
    </row>
    <row r="157" spans="1:9">
      <c r="A157">
        <v>20250604</v>
      </c>
      <c r="B157">
        <v>3100000</v>
      </c>
      <c r="C157">
        <v>100000</v>
      </c>
      <c r="D157">
        <v>1729204257</v>
      </c>
      <c r="E157">
        <v>100000</v>
      </c>
      <c r="F157">
        <v>1729204257</v>
      </c>
      <c r="G157">
        <v>3100000</v>
      </c>
      <c r="H157">
        <v>17292.04</v>
      </c>
      <c r="I157">
        <v>53605331973</v>
      </c>
    </row>
    <row r="158" spans="1:9">
      <c r="A158">
        <v>20250605</v>
      </c>
      <c r="B158">
        <v>3100000</v>
      </c>
      <c r="C158">
        <v>100000</v>
      </c>
      <c r="D158">
        <v>1831372472</v>
      </c>
      <c r="E158">
        <v>100000</v>
      </c>
      <c r="F158">
        <v>1831372472</v>
      </c>
      <c r="G158">
        <v>3100000</v>
      </c>
      <c r="H158">
        <v>18313.72</v>
      </c>
      <c r="I158">
        <v>56772546633</v>
      </c>
    </row>
    <row r="159" spans="1:9">
      <c r="A159">
        <v>20250606</v>
      </c>
      <c r="B159">
        <v>3100000</v>
      </c>
      <c r="C159">
        <v>0</v>
      </c>
      <c r="D159">
        <v>0</v>
      </c>
      <c r="E159">
        <v>0</v>
      </c>
      <c r="F159">
        <v>0</v>
      </c>
      <c r="G159">
        <v>3100000</v>
      </c>
      <c r="H159">
        <v>18938.3</v>
      </c>
      <c r="I159">
        <v>58708728184</v>
      </c>
    </row>
    <row r="160" spans="1:9">
      <c r="A160">
        <v>20250607</v>
      </c>
      <c r="B160">
        <v>3100000</v>
      </c>
      <c r="C160">
        <v>0</v>
      </c>
      <c r="D160">
        <v>0</v>
      </c>
      <c r="E160">
        <v>0</v>
      </c>
      <c r="F160">
        <v>0</v>
      </c>
      <c r="G160">
        <v>3100000</v>
      </c>
      <c r="H160">
        <v>18938.400000000001</v>
      </c>
      <c r="I160">
        <v>58709048794</v>
      </c>
    </row>
    <row r="161" spans="1:9">
      <c r="A161">
        <v>20250608</v>
      </c>
      <c r="B161">
        <v>3100000</v>
      </c>
      <c r="C161">
        <v>0</v>
      </c>
      <c r="D161">
        <v>0</v>
      </c>
      <c r="E161">
        <v>0</v>
      </c>
      <c r="F161">
        <v>0</v>
      </c>
      <c r="G161">
        <v>3100000</v>
      </c>
      <c r="H161">
        <v>18938.509999999998</v>
      </c>
      <c r="I161">
        <v>58709369404</v>
      </c>
    </row>
    <row r="162" spans="1:9">
      <c r="A162">
        <v>20250609</v>
      </c>
      <c r="B162">
        <v>3100000</v>
      </c>
      <c r="C162">
        <v>100000</v>
      </c>
      <c r="D162">
        <v>1893860968</v>
      </c>
      <c r="E162">
        <v>100000</v>
      </c>
      <c r="F162">
        <v>1893860968</v>
      </c>
      <c r="G162">
        <v>3100000</v>
      </c>
      <c r="H162">
        <v>18938.61</v>
      </c>
      <c r="I162">
        <v>58709690014</v>
      </c>
    </row>
    <row r="163" spans="1:9">
      <c r="A163">
        <v>20250610</v>
      </c>
      <c r="B163">
        <v>3100000</v>
      </c>
      <c r="C163">
        <v>100000</v>
      </c>
      <c r="D163">
        <v>1958821401</v>
      </c>
      <c r="E163">
        <v>200000</v>
      </c>
      <c r="F163">
        <v>3917642802</v>
      </c>
      <c r="G163">
        <v>3000000</v>
      </c>
      <c r="H163">
        <v>19588.21</v>
      </c>
      <c r="I163">
        <v>60723463434</v>
      </c>
    </row>
    <row r="164" spans="1:9">
      <c r="A164">
        <v>20250611</v>
      </c>
      <c r="B164">
        <v>3000000</v>
      </c>
      <c r="C164">
        <v>100000</v>
      </c>
      <c r="D164">
        <v>1977607723</v>
      </c>
      <c r="E164">
        <v>200000</v>
      </c>
      <c r="F164">
        <v>3955215446</v>
      </c>
      <c r="G164">
        <v>2900000</v>
      </c>
      <c r="H164">
        <v>19776.080000000002</v>
      </c>
      <c r="I164">
        <v>59328231696</v>
      </c>
    </row>
    <row r="165" spans="1:9">
      <c r="A165">
        <v>20250612</v>
      </c>
      <c r="B165">
        <v>2900000</v>
      </c>
      <c r="C165">
        <v>100000</v>
      </c>
      <c r="D165">
        <v>2031947686</v>
      </c>
      <c r="E165">
        <v>100000</v>
      </c>
      <c r="F165">
        <v>2031947686</v>
      </c>
      <c r="G165">
        <v>2900000</v>
      </c>
      <c r="H165">
        <v>20319.48</v>
      </c>
      <c r="I165">
        <v>58926482919</v>
      </c>
    </row>
    <row r="166" spans="1:9">
      <c r="A166">
        <v>20250613</v>
      </c>
      <c r="B166">
        <v>2900000</v>
      </c>
      <c r="C166">
        <v>100000</v>
      </c>
      <c r="D166">
        <v>2039111352</v>
      </c>
      <c r="E166">
        <v>200000</v>
      </c>
      <c r="F166">
        <v>4078222704</v>
      </c>
      <c r="G166">
        <v>2800000</v>
      </c>
      <c r="H166">
        <v>20391.11</v>
      </c>
      <c r="I166">
        <v>59134229221</v>
      </c>
    </row>
    <row r="167" spans="1:9">
      <c r="A167">
        <v>20250614</v>
      </c>
      <c r="B167">
        <v>2800000</v>
      </c>
      <c r="C167">
        <v>0</v>
      </c>
      <c r="D167">
        <v>0</v>
      </c>
      <c r="E167">
        <v>0</v>
      </c>
      <c r="F167">
        <v>0</v>
      </c>
      <c r="G167">
        <v>2800000</v>
      </c>
      <c r="H167">
        <v>20026.150000000001</v>
      </c>
      <c r="I167">
        <v>56073208390</v>
      </c>
    </row>
    <row r="168" spans="1:9">
      <c r="A168">
        <v>20250615</v>
      </c>
      <c r="B168">
        <v>2800000</v>
      </c>
      <c r="C168">
        <v>0</v>
      </c>
      <c r="D168">
        <v>0</v>
      </c>
      <c r="E168">
        <v>0</v>
      </c>
      <c r="F168">
        <v>0</v>
      </c>
      <c r="G168">
        <v>2800000</v>
      </c>
      <c r="H168">
        <v>20026.18</v>
      </c>
      <c r="I168">
        <v>56073311651</v>
      </c>
    </row>
    <row r="169" spans="1:9">
      <c r="A169">
        <v>20250616</v>
      </c>
      <c r="B169">
        <v>2800000</v>
      </c>
      <c r="C169">
        <v>100000</v>
      </c>
      <c r="D169">
        <v>2002621957</v>
      </c>
      <c r="E169">
        <v>100000</v>
      </c>
      <c r="F169">
        <v>2002621957</v>
      </c>
      <c r="G169">
        <v>2800000</v>
      </c>
      <c r="H169">
        <v>20026.22</v>
      </c>
      <c r="I169">
        <v>56073414810</v>
      </c>
    </row>
    <row r="170" spans="1:9">
      <c r="A170">
        <v>20250617</v>
      </c>
      <c r="B170">
        <v>2800000</v>
      </c>
      <c r="C170">
        <v>200000</v>
      </c>
      <c r="D170">
        <v>4143302088</v>
      </c>
      <c r="E170">
        <v>200000</v>
      </c>
      <c r="F170">
        <v>4143302088</v>
      </c>
      <c r="G170">
        <v>2800000</v>
      </c>
      <c r="H170">
        <v>20716.509999999998</v>
      </c>
      <c r="I170">
        <v>58006229233</v>
      </c>
    </row>
    <row r="171" spans="1:9">
      <c r="A171">
        <v>20250618</v>
      </c>
      <c r="B171">
        <v>2800000</v>
      </c>
      <c r="C171">
        <v>300000</v>
      </c>
      <c r="D171">
        <v>6262246164</v>
      </c>
      <c r="E171">
        <v>200000</v>
      </c>
      <c r="F171">
        <v>4174830776</v>
      </c>
      <c r="G171">
        <v>2900000</v>
      </c>
      <c r="H171">
        <v>20874.150000000001</v>
      </c>
      <c r="I171">
        <v>58447630882</v>
      </c>
    </row>
    <row r="172" spans="1:9">
      <c r="A172">
        <v>20250619</v>
      </c>
      <c r="B172">
        <v>2900000</v>
      </c>
      <c r="C172">
        <v>100000</v>
      </c>
      <c r="D172">
        <v>2124383409</v>
      </c>
      <c r="E172">
        <v>100000</v>
      </c>
      <c r="F172">
        <v>2124383409</v>
      </c>
      <c r="G172">
        <v>2900000</v>
      </c>
      <c r="H172">
        <v>21243.83</v>
      </c>
      <c r="I172">
        <v>61607118876</v>
      </c>
    </row>
    <row r="173" spans="1:9">
      <c r="A173">
        <v>20250620</v>
      </c>
      <c r="B173">
        <v>2900000</v>
      </c>
      <c r="C173">
        <v>100000</v>
      </c>
      <c r="D173">
        <v>2125739468</v>
      </c>
      <c r="E173">
        <v>200000</v>
      </c>
      <c r="F173">
        <v>4251478936</v>
      </c>
      <c r="G173">
        <v>2800000</v>
      </c>
      <c r="H173">
        <v>21257.39</v>
      </c>
      <c r="I173">
        <v>61646444573</v>
      </c>
    </row>
    <row r="174" spans="1:9">
      <c r="A174">
        <v>20250621</v>
      </c>
      <c r="B174">
        <v>2800000</v>
      </c>
      <c r="C174">
        <v>0</v>
      </c>
      <c r="D174">
        <v>0</v>
      </c>
      <c r="E174">
        <v>0</v>
      </c>
      <c r="F174">
        <v>0</v>
      </c>
      <c r="G174">
        <v>2800000</v>
      </c>
      <c r="H174">
        <v>21881.69</v>
      </c>
      <c r="I174">
        <v>61268730471</v>
      </c>
    </row>
    <row r="175" spans="1:9">
      <c r="A175">
        <v>20250622</v>
      </c>
      <c r="B175">
        <v>2800000</v>
      </c>
      <c r="C175">
        <v>0</v>
      </c>
      <c r="D175">
        <v>0</v>
      </c>
      <c r="E175">
        <v>0</v>
      </c>
      <c r="F175">
        <v>0</v>
      </c>
      <c r="G175">
        <v>2800000</v>
      </c>
      <c r="H175">
        <v>21881.73</v>
      </c>
      <c r="I175">
        <v>61268853780</v>
      </c>
    </row>
    <row r="176" spans="1:9">
      <c r="A176">
        <v>20250623</v>
      </c>
      <c r="B176">
        <v>2800000</v>
      </c>
      <c r="C176">
        <v>100000</v>
      </c>
      <c r="D176">
        <v>2188177756</v>
      </c>
      <c r="E176">
        <v>100000</v>
      </c>
      <c r="F176">
        <v>2188177756</v>
      </c>
      <c r="G176">
        <v>2800000</v>
      </c>
      <c r="H176">
        <v>21881.78</v>
      </c>
      <c r="I176">
        <v>61268977190</v>
      </c>
    </row>
    <row r="177" spans="1:9">
      <c r="A177">
        <v>20250624</v>
      </c>
      <c r="B177">
        <v>2800000</v>
      </c>
      <c r="C177">
        <v>200000</v>
      </c>
      <c r="D177">
        <v>4360529580</v>
      </c>
      <c r="E177">
        <v>100000</v>
      </c>
      <c r="F177">
        <v>2180264790</v>
      </c>
      <c r="G177">
        <v>2900000</v>
      </c>
      <c r="H177">
        <v>21802.65</v>
      </c>
      <c r="I177">
        <v>61047414145</v>
      </c>
    </row>
    <row r="178" spans="1:9">
      <c r="A178">
        <v>20250625</v>
      </c>
      <c r="B178">
        <v>2900000</v>
      </c>
      <c r="C178">
        <v>100000</v>
      </c>
      <c r="D178">
        <v>2330031610</v>
      </c>
      <c r="E178">
        <v>100000</v>
      </c>
      <c r="F178">
        <v>2330031610</v>
      </c>
      <c r="G178">
        <v>2900000</v>
      </c>
      <c r="H178">
        <v>23300.32</v>
      </c>
      <c r="I178">
        <v>67570916715</v>
      </c>
    </row>
    <row r="179" spans="1:9">
      <c r="A179">
        <v>20250626</v>
      </c>
      <c r="B179">
        <v>2900000</v>
      </c>
      <c r="C179">
        <v>100000</v>
      </c>
      <c r="D179">
        <v>2343494186</v>
      </c>
      <c r="E179">
        <v>200000</v>
      </c>
      <c r="F179">
        <v>4686988372</v>
      </c>
      <c r="G179">
        <v>2800000</v>
      </c>
      <c r="H179">
        <v>23434.94</v>
      </c>
      <c r="I179">
        <v>67961331418</v>
      </c>
    </row>
    <row r="180" spans="1:9">
      <c r="A180">
        <v>20250627</v>
      </c>
      <c r="B180">
        <v>2800000</v>
      </c>
      <c r="C180">
        <v>100000</v>
      </c>
      <c r="D180">
        <v>2299591418</v>
      </c>
      <c r="E180">
        <v>100000</v>
      </c>
      <c r="F180">
        <v>2299591418</v>
      </c>
      <c r="G180">
        <v>2800000</v>
      </c>
      <c r="H180">
        <v>22995.91</v>
      </c>
      <c r="I180">
        <v>64388559708</v>
      </c>
    </row>
    <row r="181" spans="1:9">
      <c r="A181">
        <v>20250628</v>
      </c>
      <c r="B181">
        <v>2800000</v>
      </c>
      <c r="C181">
        <v>0</v>
      </c>
      <c r="D181">
        <v>0</v>
      </c>
      <c r="E181">
        <v>0</v>
      </c>
      <c r="F181">
        <v>0</v>
      </c>
      <c r="G181">
        <v>2800000</v>
      </c>
      <c r="H181">
        <v>22749.18</v>
      </c>
      <c r="I181">
        <v>63697707027</v>
      </c>
    </row>
    <row r="182" spans="1:9">
      <c r="A182">
        <v>20250629</v>
      </c>
      <c r="B182">
        <v>2800000</v>
      </c>
      <c r="C182">
        <v>0</v>
      </c>
      <c r="D182">
        <v>0</v>
      </c>
      <c r="E182">
        <v>0</v>
      </c>
      <c r="F182">
        <v>0</v>
      </c>
      <c r="G182">
        <v>2800000</v>
      </c>
      <c r="H182">
        <v>22749.32</v>
      </c>
      <c r="I182">
        <v>63698086161</v>
      </c>
    </row>
    <row r="183" spans="1:9">
      <c r="A183">
        <v>20250630</v>
      </c>
      <c r="B183">
        <v>2800000</v>
      </c>
      <c r="C183">
        <v>100000</v>
      </c>
      <c r="D183">
        <v>2274945189</v>
      </c>
      <c r="E183">
        <v>200000</v>
      </c>
      <c r="F183">
        <v>4549890378</v>
      </c>
      <c r="G183">
        <v>2700000</v>
      </c>
      <c r="H183">
        <v>22749.45</v>
      </c>
      <c r="I183">
        <v>63698465295</v>
      </c>
    </row>
    <row r="184" spans="1:9">
      <c r="A184">
        <v>20250701</v>
      </c>
      <c r="B184">
        <v>2700000</v>
      </c>
      <c r="C184">
        <v>200000</v>
      </c>
      <c r="D184">
        <v>4601712418</v>
      </c>
      <c r="E184">
        <v>200000</v>
      </c>
      <c r="F184">
        <v>4601712418</v>
      </c>
      <c r="G184">
        <v>2700000</v>
      </c>
      <c r="H184">
        <v>23008.560000000001</v>
      </c>
      <c r="I184">
        <v>62123117653</v>
      </c>
    </row>
    <row r="185" spans="1:9">
      <c r="A185">
        <v>20250702</v>
      </c>
      <c r="B185">
        <v>2700000</v>
      </c>
      <c r="C185">
        <v>100000</v>
      </c>
      <c r="D185">
        <v>2313289893</v>
      </c>
      <c r="E185">
        <v>100000</v>
      </c>
      <c r="F185">
        <v>2313289893</v>
      </c>
      <c r="G185">
        <v>2700000</v>
      </c>
      <c r="H185">
        <v>23132.9</v>
      </c>
      <c r="I185">
        <v>62458827111</v>
      </c>
    </row>
    <row r="186" spans="1:9">
      <c r="A186">
        <v>20250703</v>
      </c>
      <c r="B186">
        <v>2700000</v>
      </c>
      <c r="C186">
        <v>100000</v>
      </c>
      <c r="D186">
        <v>2293158313</v>
      </c>
      <c r="E186">
        <v>100000</v>
      </c>
      <c r="F186">
        <v>2293158313</v>
      </c>
      <c r="G186">
        <v>2700000</v>
      </c>
      <c r="H186">
        <v>22931.58</v>
      </c>
      <c r="I186">
        <v>61915274469</v>
      </c>
    </row>
    <row r="187" spans="1:9">
      <c r="A187">
        <v>20250704</v>
      </c>
      <c r="B187">
        <v>2700000</v>
      </c>
      <c r="C187">
        <v>300000</v>
      </c>
      <c r="D187">
        <v>7093765269</v>
      </c>
      <c r="E187">
        <v>200000</v>
      </c>
      <c r="F187">
        <v>4729176846</v>
      </c>
      <c r="G187">
        <v>2800000</v>
      </c>
      <c r="H187">
        <v>23645.88</v>
      </c>
      <c r="I187">
        <v>63843887424</v>
      </c>
    </row>
    <row r="188" spans="1:9">
      <c r="A188">
        <v>20250705</v>
      </c>
      <c r="B188">
        <v>2800000</v>
      </c>
      <c r="C188">
        <v>0</v>
      </c>
      <c r="D188">
        <v>0</v>
      </c>
      <c r="E188">
        <v>0</v>
      </c>
      <c r="F188">
        <v>0</v>
      </c>
      <c r="G188">
        <v>2800000</v>
      </c>
      <c r="H188">
        <v>22724.62</v>
      </c>
      <c r="I188">
        <v>63628940847</v>
      </c>
    </row>
    <row r="189" spans="1:9">
      <c r="A189">
        <v>20250706</v>
      </c>
      <c r="B189">
        <v>2800000</v>
      </c>
      <c r="C189">
        <v>0</v>
      </c>
      <c r="D189">
        <v>0</v>
      </c>
      <c r="E189">
        <v>0</v>
      </c>
      <c r="F189">
        <v>0</v>
      </c>
      <c r="G189">
        <v>2800000</v>
      </c>
      <c r="H189">
        <v>22724.78</v>
      </c>
      <c r="I189">
        <v>63629375642</v>
      </c>
    </row>
    <row r="190" spans="1:9">
      <c r="A190">
        <v>20250707</v>
      </c>
      <c r="B190">
        <v>2800000</v>
      </c>
      <c r="C190">
        <v>100000</v>
      </c>
      <c r="D190">
        <v>2272493226</v>
      </c>
      <c r="E190">
        <v>100000</v>
      </c>
      <c r="F190">
        <v>2272493226</v>
      </c>
      <c r="G190">
        <v>2800000</v>
      </c>
      <c r="H190">
        <v>22724.93</v>
      </c>
      <c r="I190">
        <v>63629810337</v>
      </c>
    </row>
    <row r="191" spans="1:9">
      <c r="A191">
        <v>20250708</v>
      </c>
      <c r="B191">
        <v>2800000</v>
      </c>
      <c r="C191">
        <v>100000</v>
      </c>
      <c r="D191">
        <v>2277401726</v>
      </c>
      <c r="E191">
        <v>100000</v>
      </c>
      <c r="F191">
        <v>2277401726</v>
      </c>
      <c r="G191">
        <v>2800000</v>
      </c>
      <c r="H191">
        <v>22774.02</v>
      </c>
      <c r="I191">
        <v>63767248355</v>
      </c>
    </row>
    <row r="192" spans="1:9">
      <c r="A192">
        <v>20250709</v>
      </c>
      <c r="B192">
        <v>2800000</v>
      </c>
      <c r="C192">
        <v>200000</v>
      </c>
      <c r="D192">
        <v>4731205418</v>
      </c>
      <c r="E192">
        <v>200000</v>
      </c>
      <c r="F192">
        <v>4731205418</v>
      </c>
      <c r="G192">
        <v>2800000</v>
      </c>
      <c r="H192">
        <v>23656.03</v>
      </c>
      <c r="I192">
        <v>66236875868</v>
      </c>
    </row>
    <row r="193" spans="1:9">
      <c r="A193">
        <v>20250710</v>
      </c>
      <c r="B193">
        <v>2800000</v>
      </c>
      <c r="C193">
        <v>100000</v>
      </c>
      <c r="D193">
        <v>2377368477</v>
      </c>
      <c r="E193">
        <v>200000</v>
      </c>
      <c r="F193">
        <v>4754736954</v>
      </c>
      <c r="G193">
        <v>2700000</v>
      </c>
      <c r="H193">
        <v>23773.68</v>
      </c>
      <c r="I193">
        <v>66566317356</v>
      </c>
    </row>
    <row r="194" spans="1:9">
      <c r="A194">
        <v>20250711</v>
      </c>
      <c r="B194">
        <v>2700000</v>
      </c>
      <c r="C194">
        <v>100000</v>
      </c>
      <c r="D194">
        <v>2443117986</v>
      </c>
      <c r="E194">
        <v>100000</v>
      </c>
      <c r="F194">
        <v>2443117986</v>
      </c>
      <c r="G194">
        <v>2700000</v>
      </c>
      <c r="H194">
        <v>24431.18</v>
      </c>
      <c r="I194">
        <v>65964185647</v>
      </c>
    </row>
    <row r="195" spans="1:9">
      <c r="A195">
        <v>20250712</v>
      </c>
      <c r="B195">
        <v>2700000</v>
      </c>
      <c r="C195">
        <v>0</v>
      </c>
      <c r="D195">
        <v>0</v>
      </c>
      <c r="E195">
        <v>0</v>
      </c>
      <c r="F195">
        <v>0</v>
      </c>
      <c r="G195">
        <v>2700000</v>
      </c>
      <c r="H195">
        <v>24426.54</v>
      </c>
      <c r="I195">
        <v>65951655618</v>
      </c>
    </row>
    <row r="196" spans="1:9">
      <c r="A196">
        <v>20250713</v>
      </c>
      <c r="B196">
        <v>2700000</v>
      </c>
      <c r="C196">
        <v>0</v>
      </c>
      <c r="D196">
        <v>0</v>
      </c>
      <c r="E196">
        <v>0</v>
      </c>
      <c r="F196">
        <v>0</v>
      </c>
      <c r="G196">
        <v>2700000</v>
      </c>
      <c r="H196">
        <v>24426.66</v>
      </c>
      <c r="I196">
        <v>65951984241</v>
      </c>
    </row>
    <row r="197" spans="1:9">
      <c r="A197">
        <v>20250714</v>
      </c>
      <c r="B197">
        <v>2700000</v>
      </c>
      <c r="C197">
        <v>100000</v>
      </c>
      <c r="D197">
        <v>2442678257</v>
      </c>
      <c r="E197">
        <v>200000</v>
      </c>
      <c r="F197">
        <v>4885356514</v>
      </c>
      <c r="G197">
        <v>2600000</v>
      </c>
      <c r="H197">
        <v>24426.78</v>
      </c>
      <c r="I197">
        <v>65952312963</v>
      </c>
    </row>
    <row r="198" spans="1:9">
      <c r="A198">
        <v>20250715</v>
      </c>
      <c r="B198">
        <v>2600000</v>
      </c>
      <c r="C198">
        <v>200000</v>
      </c>
      <c r="D198">
        <v>4979962378</v>
      </c>
      <c r="E198">
        <v>200000</v>
      </c>
      <c r="F198">
        <v>4979962378</v>
      </c>
      <c r="G198">
        <v>2600000</v>
      </c>
      <c r="H198">
        <v>24899.81</v>
      </c>
      <c r="I198">
        <v>64739510916</v>
      </c>
    </row>
    <row r="199" spans="1:9">
      <c r="A199">
        <v>20250716</v>
      </c>
      <c r="B199">
        <v>2600000</v>
      </c>
      <c r="C199">
        <v>200000</v>
      </c>
      <c r="D199">
        <v>5041144722</v>
      </c>
      <c r="E199">
        <v>300000</v>
      </c>
      <c r="F199">
        <v>7561717083</v>
      </c>
      <c r="G199">
        <v>2500000</v>
      </c>
      <c r="H199">
        <v>25205.72</v>
      </c>
      <c r="I199">
        <v>65534881390</v>
      </c>
    </row>
    <row r="200" spans="1:9">
      <c r="A200">
        <v>20250717</v>
      </c>
      <c r="B200">
        <v>2500000</v>
      </c>
      <c r="C200">
        <v>300000</v>
      </c>
      <c r="D200">
        <v>7412365677</v>
      </c>
      <c r="E200">
        <v>200000</v>
      </c>
      <c r="F200">
        <v>4941577118</v>
      </c>
      <c r="G200">
        <v>2600000</v>
      </c>
      <c r="H200">
        <v>24707.89</v>
      </c>
      <c r="I200">
        <v>61769713983</v>
      </c>
    </row>
    <row r="201" spans="1:9">
      <c r="A201">
        <v>20250718</v>
      </c>
      <c r="B201">
        <v>2600000</v>
      </c>
      <c r="C201">
        <v>200000</v>
      </c>
      <c r="D201">
        <v>4962938676</v>
      </c>
      <c r="E201">
        <v>200000</v>
      </c>
      <c r="F201">
        <v>4962938676</v>
      </c>
      <c r="G201">
        <v>2600000</v>
      </c>
      <c r="H201">
        <v>24814.69</v>
      </c>
      <c r="I201">
        <v>64518202796</v>
      </c>
    </row>
    <row r="202" spans="1:9">
      <c r="A202">
        <v>20250719</v>
      </c>
      <c r="B202">
        <v>2600000</v>
      </c>
      <c r="C202">
        <v>0</v>
      </c>
      <c r="D202">
        <v>0</v>
      </c>
      <c r="E202">
        <v>0</v>
      </c>
      <c r="F202">
        <v>0</v>
      </c>
      <c r="G202">
        <v>2600000</v>
      </c>
      <c r="H202">
        <v>24769.91</v>
      </c>
      <c r="I202">
        <v>64401760947</v>
      </c>
    </row>
    <row r="203" spans="1:9">
      <c r="A203">
        <v>20250720</v>
      </c>
      <c r="B203">
        <v>2600000</v>
      </c>
      <c r="C203">
        <v>0</v>
      </c>
      <c r="D203">
        <v>0</v>
      </c>
      <c r="E203">
        <v>0</v>
      </c>
      <c r="F203">
        <v>0</v>
      </c>
      <c r="G203">
        <v>2600000</v>
      </c>
      <c r="H203">
        <v>24769.98</v>
      </c>
      <c r="I203">
        <v>64401943961</v>
      </c>
    </row>
    <row r="204" spans="1:9">
      <c r="A204">
        <v>20250721</v>
      </c>
      <c r="B204">
        <v>2600000</v>
      </c>
      <c r="C204">
        <v>200000</v>
      </c>
      <c r="D204">
        <v>4954009766</v>
      </c>
      <c r="E204">
        <v>100000</v>
      </c>
      <c r="F204">
        <v>2477004883</v>
      </c>
      <c r="G204">
        <v>2700000</v>
      </c>
      <c r="H204">
        <v>24770.05</v>
      </c>
      <c r="I204">
        <v>64402126975</v>
      </c>
    </row>
    <row r="205" spans="1:9">
      <c r="A205">
        <v>20250722</v>
      </c>
      <c r="B205">
        <v>2700000</v>
      </c>
      <c r="C205">
        <v>100000</v>
      </c>
      <c r="D205">
        <v>2513462799</v>
      </c>
      <c r="E205">
        <v>100000</v>
      </c>
      <c r="F205">
        <v>2513462799</v>
      </c>
      <c r="G205">
        <v>2700000</v>
      </c>
      <c r="H205">
        <v>25134.63</v>
      </c>
      <c r="I205">
        <v>67863495590</v>
      </c>
    </row>
    <row r="206" spans="1:9">
      <c r="A206">
        <v>20250723</v>
      </c>
      <c r="B206">
        <v>2700000</v>
      </c>
      <c r="C206">
        <v>100000</v>
      </c>
      <c r="D206">
        <v>2443992055</v>
      </c>
      <c r="E206">
        <v>100000</v>
      </c>
      <c r="F206">
        <v>2443992055</v>
      </c>
      <c r="G206">
        <v>2700000</v>
      </c>
      <c r="H206">
        <v>24439.919999999998</v>
      </c>
      <c r="I206">
        <v>65987785509</v>
      </c>
    </row>
    <row r="207" spans="1:9">
      <c r="A207">
        <v>20250724</v>
      </c>
      <c r="B207">
        <v>2700000</v>
      </c>
      <c r="C207">
        <v>100000</v>
      </c>
      <c r="D207">
        <v>2462441950</v>
      </c>
      <c r="E207">
        <v>100000</v>
      </c>
      <c r="F207">
        <v>2462441950</v>
      </c>
      <c r="G207">
        <v>2700000</v>
      </c>
      <c r="H207">
        <v>24624.42</v>
      </c>
      <c r="I207">
        <v>66485932664</v>
      </c>
    </row>
    <row r="208" spans="1:9">
      <c r="A208">
        <v>20250725</v>
      </c>
      <c r="B208">
        <v>2700000</v>
      </c>
      <c r="C208">
        <v>100000</v>
      </c>
      <c r="D208">
        <v>2454997385</v>
      </c>
      <c r="E208">
        <v>200000</v>
      </c>
      <c r="F208">
        <v>4909994770</v>
      </c>
      <c r="G208">
        <v>2600000</v>
      </c>
      <c r="H208">
        <v>24549.97</v>
      </c>
      <c r="I208">
        <v>66284929408</v>
      </c>
    </row>
    <row r="209" spans="1:9">
      <c r="A209">
        <v>20250726</v>
      </c>
      <c r="B209">
        <v>2600000</v>
      </c>
      <c r="C209">
        <v>0</v>
      </c>
      <c r="D209">
        <v>0</v>
      </c>
      <c r="E209">
        <v>0</v>
      </c>
      <c r="F209">
        <v>0</v>
      </c>
      <c r="G209">
        <v>2600000</v>
      </c>
      <c r="H209">
        <v>24704.44</v>
      </c>
      <c r="I209">
        <v>64231542695</v>
      </c>
    </row>
    <row r="210" spans="1:9">
      <c r="A210">
        <v>20250727</v>
      </c>
      <c r="B210">
        <v>2600000</v>
      </c>
      <c r="C210">
        <v>0</v>
      </c>
      <c r="D210">
        <v>0</v>
      </c>
      <c r="E210">
        <v>0</v>
      </c>
      <c r="F210">
        <v>0</v>
      </c>
      <c r="G210">
        <v>2600000</v>
      </c>
      <c r="H210">
        <v>24704.48</v>
      </c>
      <c r="I210">
        <v>64231639240</v>
      </c>
    </row>
    <row r="211" spans="1:9">
      <c r="A211">
        <v>20250728</v>
      </c>
      <c r="B211">
        <v>2600000</v>
      </c>
      <c r="C211">
        <v>100000</v>
      </c>
      <c r="D211">
        <v>2470451372</v>
      </c>
      <c r="E211">
        <v>100000</v>
      </c>
      <c r="F211">
        <v>2470451372</v>
      </c>
      <c r="G211">
        <v>2600000</v>
      </c>
      <c r="H211">
        <v>24704.51</v>
      </c>
      <c r="I211">
        <v>64231735684</v>
      </c>
    </row>
    <row r="212" spans="1:9">
      <c r="A212">
        <v>20250729</v>
      </c>
      <c r="B212">
        <v>2600000</v>
      </c>
      <c r="C212">
        <v>100000</v>
      </c>
      <c r="D212">
        <v>2493246615</v>
      </c>
      <c r="E212">
        <v>100000</v>
      </c>
      <c r="F212">
        <v>2493246615</v>
      </c>
      <c r="G212">
        <v>2600000</v>
      </c>
      <c r="H212">
        <v>24932.47</v>
      </c>
      <c r="I212">
        <v>64824411994</v>
      </c>
    </row>
    <row r="213" spans="1:9">
      <c r="A213">
        <v>20250730</v>
      </c>
      <c r="B213">
        <v>2600000</v>
      </c>
      <c r="C213">
        <v>100000</v>
      </c>
      <c r="D213">
        <v>2529334012</v>
      </c>
      <c r="E213">
        <v>100000</v>
      </c>
      <c r="F213">
        <v>2529334012</v>
      </c>
      <c r="G213">
        <v>2600000</v>
      </c>
      <c r="H213">
        <v>25293.34</v>
      </c>
      <c r="I213">
        <v>65762684335</v>
      </c>
    </row>
    <row r="214" spans="1:9">
      <c r="A214">
        <v>20250731</v>
      </c>
      <c r="B214">
        <v>2600000</v>
      </c>
      <c r="C214">
        <v>100000</v>
      </c>
      <c r="D214">
        <v>2573574535</v>
      </c>
      <c r="E214">
        <v>100000</v>
      </c>
      <c r="F214">
        <v>2573574535</v>
      </c>
      <c r="G214">
        <v>2600000</v>
      </c>
      <c r="H214">
        <v>25735.75</v>
      </c>
      <c r="I214">
        <v>66912937911</v>
      </c>
    </row>
    <row r="215" spans="1:9">
      <c r="A215">
        <v>20250801</v>
      </c>
      <c r="B215">
        <v>2600000</v>
      </c>
      <c r="C215">
        <v>200000</v>
      </c>
      <c r="D215">
        <v>5108801330</v>
      </c>
      <c r="E215">
        <v>300000</v>
      </c>
      <c r="F215">
        <v>7663201995</v>
      </c>
      <c r="G215">
        <v>2500000</v>
      </c>
      <c r="H215">
        <v>25544.01</v>
      </c>
      <c r="I215">
        <v>66414417307</v>
      </c>
    </row>
    <row r="216" spans="1:9">
      <c r="A216">
        <v>20250802</v>
      </c>
      <c r="B216">
        <v>2500000</v>
      </c>
      <c r="C216">
        <v>0</v>
      </c>
      <c r="D216">
        <v>0</v>
      </c>
      <c r="E216">
        <v>0</v>
      </c>
      <c r="F216">
        <v>0</v>
      </c>
      <c r="G216">
        <v>2500000</v>
      </c>
      <c r="H216">
        <v>23477.77</v>
      </c>
      <c r="I216">
        <v>58694423130</v>
      </c>
    </row>
    <row r="217" spans="1:9">
      <c r="A217">
        <v>20250803</v>
      </c>
      <c r="B217">
        <v>2500000</v>
      </c>
      <c r="C217">
        <v>0</v>
      </c>
      <c r="D217">
        <v>0</v>
      </c>
      <c r="E217">
        <v>0</v>
      </c>
      <c r="F217">
        <v>0</v>
      </c>
      <c r="G217">
        <v>2500000</v>
      </c>
      <c r="H217">
        <v>23477.75</v>
      </c>
      <c r="I217">
        <v>58694381517</v>
      </c>
    </row>
    <row r="218" spans="1:9">
      <c r="A218">
        <v>20250804</v>
      </c>
      <c r="B218">
        <v>2500000</v>
      </c>
      <c r="C218">
        <v>100000</v>
      </c>
      <c r="D218">
        <v>2347773600</v>
      </c>
      <c r="E218">
        <v>100000</v>
      </c>
      <c r="F218">
        <v>2347773600</v>
      </c>
      <c r="G218">
        <v>2500000</v>
      </c>
      <c r="H218">
        <v>23477.74</v>
      </c>
      <c r="I218">
        <v>58694340003</v>
      </c>
    </row>
    <row r="219" spans="1:9">
      <c r="A219">
        <v>20250805</v>
      </c>
      <c r="B219">
        <v>2500000</v>
      </c>
      <c r="C219">
        <v>300000</v>
      </c>
      <c r="D219">
        <v>7200746241</v>
      </c>
      <c r="E219">
        <v>300000</v>
      </c>
      <c r="F219">
        <v>7200746241</v>
      </c>
      <c r="G219">
        <v>2500000</v>
      </c>
      <c r="H219">
        <v>24002.49</v>
      </c>
      <c r="I219">
        <v>60006218681</v>
      </c>
    </row>
    <row r="220" spans="1:9">
      <c r="A220">
        <v>20250806</v>
      </c>
      <c r="B220">
        <v>2500000</v>
      </c>
      <c r="C220">
        <v>300000</v>
      </c>
      <c r="D220">
        <v>7415150259</v>
      </c>
      <c r="E220">
        <v>300000</v>
      </c>
      <c r="F220">
        <v>7415150259</v>
      </c>
      <c r="G220">
        <v>2500000</v>
      </c>
      <c r="H220">
        <v>24717.17</v>
      </c>
      <c r="I220">
        <v>61792918829</v>
      </c>
    </row>
    <row r="221" spans="1:9">
      <c r="A221">
        <v>20250807</v>
      </c>
      <c r="B221">
        <v>2500000</v>
      </c>
      <c r="C221">
        <v>100000</v>
      </c>
      <c r="D221">
        <v>2466191436</v>
      </c>
      <c r="E221">
        <v>100000</v>
      </c>
      <c r="F221">
        <v>2466191436</v>
      </c>
      <c r="G221">
        <v>2500000</v>
      </c>
      <c r="H221">
        <v>24661.91</v>
      </c>
      <c r="I221">
        <v>61654785901</v>
      </c>
    </row>
    <row r="222" spans="1:9">
      <c r="A222">
        <v>20250808</v>
      </c>
      <c r="B222">
        <v>2500000</v>
      </c>
      <c r="C222">
        <v>100000</v>
      </c>
      <c r="D222">
        <v>2512063092</v>
      </c>
      <c r="E222">
        <v>100000</v>
      </c>
      <c r="F222">
        <v>2512063092</v>
      </c>
      <c r="G222">
        <v>2500000</v>
      </c>
      <c r="H222">
        <v>25120.63</v>
      </c>
      <c r="I222">
        <v>62801577320</v>
      </c>
    </row>
    <row r="223" spans="1:9">
      <c r="A223">
        <v>20250809</v>
      </c>
      <c r="B223">
        <v>2500000</v>
      </c>
      <c r="C223">
        <v>0</v>
      </c>
      <c r="D223">
        <v>0</v>
      </c>
      <c r="E223">
        <v>0</v>
      </c>
      <c r="F223">
        <v>0</v>
      </c>
      <c r="G223">
        <v>2500000</v>
      </c>
      <c r="H223">
        <v>24975.31</v>
      </c>
      <c r="I223">
        <v>62438268670</v>
      </c>
    </row>
    <row r="224" spans="1:9">
      <c r="A224">
        <v>20250810</v>
      </c>
      <c r="B224">
        <v>2500000</v>
      </c>
      <c r="C224">
        <v>0</v>
      </c>
      <c r="D224">
        <v>0</v>
      </c>
      <c r="E224">
        <v>0</v>
      </c>
      <c r="F224">
        <v>0</v>
      </c>
      <c r="G224">
        <v>2500000</v>
      </c>
      <c r="H224">
        <v>24975.38</v>
      </c>
      <c r="I224">
        <v>62438447164</v>
      </c>
    </row>
    <row r="225" spans="1:9">
      <c r="A225">
        <v>20250811</v>
      </c>
      <c r="B225">
        <v>2500000</v>
      </c>
      <c r="C225">
        <v>200000</v>
      </c>
      <c r="D225">
        <v>4995090052</v>
      </c>
      <c r="E225">
        <v>300000</v>
      </c>
      <c r="F225">
        <v>7492635078</v>
      </c>
      <c r="G225">
        <v>2400000</v>
      </c>
      <c r="H225">
        <v>24975.45</v>
      </c>
      <c r="I225">
        <v>62438625659</v>
      </c>
    </row>
    <row r="226" spans="1:9">
      <c r="A226">
        <v>20250812</v>
      </c>
      <c r="B226">
        <v>2400000</v>
      </c>
      <c r="C226">
        <v>200000</v>
      </c>
      <c r="D226">
        <v>4990003440</v>
      </c>
      <c r="E226">
        <v>200000</v>
      </c>
      <c r="F226">
        <v>4990003440</v>
      </c>
      <c r="G226">
        <v>2400000</v>
      </c>
      <c r="H226">
        <v>24950.02</v>
      </c>
      <c r="I226">
        <v>59880041287</v>
      </c>
    </row>
    <row r="227" spans="1:9">
      <c r="A227">
        <v>20250813</v>
      </c>
      <c r="B227">
        <v>2400000</v>
      </c>
      <c r="C227">
        <v>100000</v>
      </c>
      <c r="D227">
        <v>2477792369</v>
      </c>
      <c r="E227">
        <v>100000</v>
      </c>
      <c r="F227">
        <v>2477792369</v>
      </c>
      <c r="G227">
        <v>2400000</v>
      </c>
      <c r="H227">
        <v>24777.919999999998</v>
      </c>
      <c r="I227">
        <v>59467016879</v>
      </c>
    </row>
    <row r="228" spans="1:9">
      <c r="A228">
        <v>20250814</v>
      </c>
      <c r="B228">
        <v>2400000</v>
      </c>
      <c r="C228">
        <v>100000</v>
      </c>
      <c r="D228">
        <v>2535123688</v>
      </c>
      <c r="E228">
        <v>200000</v>
      </c>
      <c r="F228">
        <v>5070247376</v>
      </c>
      <c r="G228">
        <v>2300000</v>
      </c>
      <c r="H228">
        <v>25351.24</v>
      </c>
      <c r="I228">
        <v>60842968527</v>
      </c>
    </row>
    <row r="229" spans="1:9">
      <c r="A229">
        <v>20250815</v>
      </c>
      <c r="B229">
        <v>2300000</v>
      </c>
      <c r="C229">
        <v>0</v>
      </c>
      <c r="D229">
        <v>0</v>
      </c>
      <c r="E229">
        <v>0</v>
      </c>
      <c r="F229">
        <v>0</v>
      </c>
      <c r="G229">
        <v>2300000</v>
      </c>
      <c r="H229">
        <v>25267.84</v>
      </c>
      <c r="I229">
        <v>58116040182</v>
      </c>
    </row>
    <row r="230" spans="1:9">
      <c r="A230">
        <v>20250816</v>
      </c>
      <c r="B230">
        <v>2300000</v>
      </c>
      <c r="C230">
        <v>0</v>
      </c>
      <c r="D230">
        <v>0</v>
      </c>
      <c r="E230">
        <v>0</v>
      </c>
      <c r="F230">
        <v>0</v>
      </c>
      <c r="G230">
        <v>2300000</v>
      </c>
      <c r="H230">
        <v>25267.79</v>
      </c>
      <c r="I230">
        <v>58115918435</v>
      </c>
    </row>
    <row r="231" spans="1:9">
      <c r="A231">
        <v>20250817</v>
      </c>
      <c r="B231">
        <v>2300000</v>
      </c>
      <c r="C231">
        <v>0</v>
      </c>
      <c r="D231">
        <v>0</v>
      </c>
      <c r="E231">
        <v>0</v>
      </c>
      <c r="F231">
        <v>0</v>
      </c>
      <c r="G231">
        <v>2300000</v>
      </c>
      <c r="H231">
        <v>25267.74</v>
      </c>
      <c r="I231">
        <v>58115796689</v>
      </c>
    </row>
    <row r="232" spans="1:9">
      <c r="A232">
        <v>20250818</v>
      </c>
      <c r="B232">
        <v>2300000</v>
      </c>
      <c r="C232">
        <v>100000</v>
      </c>
      <c r="D232">
        <v>2526768480</v>
      </c>
      <c r="E232">
        <v>100000</v>
      </c>
      <c r="F232">
        <v>2526768480</v>
      </c>
      <c r="G232">
        <v>2300000</v>
      </c>
      <c r="H232">
        <v>25267.68</v>
      </c>
      <c r="I232">
        <v>58115675042</v>
      </c>
    </row>
    <row r="233" spans="1:9">
      <c r="A233">
        <v>20250819</v>
      </c>
      <c r="B233">
        <v>2300000</v>
      </c>
      <c r="C233">
        <v>100000</v>
      </c>
      <c r="D233">
        <v>2448340686</v>
      </c>
      <c r="E233">
        <v>100000</v>
      </c>
      <c r="F233">
        <v>2448340686</v>
      </c>
      <c r="G233">
        <v>2300000</v>
      </c>
      <c r="H233">
        <v>24483.41</v>
      </c>
      <c r="I233">
        <v>56311835788</v>
      </c>
    </row>
    <row r="234" spans="1:9">
      <c r="A234">
        <v>20250820</v>
      </c>
      <c r="B234">
        <v>2300000</v>
      </c>
      <c r="C234">
        <v>100000</v>
      </c>
      <c r="D234">
        <v>2412515928</v>
      </c>
      <c r="E234">
        <v>100000</v>
      </c>
      <c r="F234">
        <v>2412515928</v>
      </c>
      <c r="G234">
        <v>2300000</v>
      </c>
      <c r="H234">
        <v>24125.16</v>
      </c>
      <c r="I234">
        <v>55487866349</v>
      </c>
    </row>
    <row r="235" spans="1:9">
      <c r="A235">
        <v>20250821</v>
      </c>
      <c r="B235">
        <v>2300000</v>
      </c>
      <c r="C235">
        <v>100000</v>
      </c>
      <c r="D235">
        <v>2384393981</v>
      </c>
      <c r="E235">
        <v>100000</v>
      </c>
      <c r="F235">
        <v>2384393981</v>
      </c>
      <c r="G235">
        <v>2300000</v>
      </c>
      <c r="H235">
        <v>23843.94</v>
      </c>
      <c r="I235">
        <v>54841061585</v>
      </c>
    </row>
    <row r="236" spans="1:9">
      <c r="A236">
        <v>20250822</v>
      </c>
      <c r="B236">
        <v>2300000</v>
      </c>
      <c r="C236">
        <v>100000</v>
      </c>
      <c r="D236">
        <v>2397031327</v>
      </c>
      <c r="E236">
        <v>100000</v>
      </c>
      <c r="F236">
        <v>2397031327</v>
      </c>
      <c r="G236">
        <v>2300000</v>
      </c>
      <c r="H236">
        <v>23970.31</v>
      </c>
      <c r="I236">
        <v>55131720532</v>
      </c>
    </row>
    <row r="237" spans="1:9">
      <c r="A237">
        <v>20250823</v>
      </c>
      <c r="B237">
        <v>2300000</v>
      </c>
      <c r="C237">
        <v>0</v>
      </c>
      <c r="D237">
        <v>0</v>
      </c>
      <c r="E237">
        <v>0</v>
      </c>
      <c r="F237">
        <v>0</v>
      </c>
      <c r="G237">
        <v>2300000</v>
      </c>
      <c r="H237">
        <v>24352.18</v>
      </c>
      <c r="I237">
        <v>56010023779</v>
      </c>
    </row>
    <row r="238" spans="1:9">
      <c r="A238">
        <v>20250824</v>
      </c>
      <c r="B238">
        <v>2300000</v>
      </c>
      <c r="C238">
        <v>0</v>
      </c>
      <c r="D238">
        <v>0</v>
      </c>
      <c r="E238">
        <v>0</v>
      </c>
      <c r="F238">
        <v>0</v>
      </c>
      <c r="G238">
        <v>2300000</v>
      </c>
      <c r="H238">
        <v>24352.240000000002</v>
      </c>
      <c r="I238">
        <v>56010151414</v>
      </c>
    </row>
    <row r="239" spans="1:9">
      <c r="A239">
        <v>20250825</v>
      </c>
      <c r="B239">
        <v>2300000</v>
      </c>
      <c r="C239">
        <v>100000</v>
      </c>
      <c r="D239">
        <v>2435229528</v>
      </c>
      <c r="E239">
        <v>100000</v>
      </c>
      <c r="F239">
        <v>2435229528</v>
      </c>
      <c r="G239">
        <v>2300000</v>
      </c>
      <c r="H239">
        <v>24352.3</v>
      </c>
      <c r="I239">
        <v>56010279148</v>
      </c>
    </row>
    <row r="240" spans="1:9">
      <c r="A240">
        <v>20250826</v>
      </c>
      <c r="B240">
        <v>2300000</v>
      </c>
      <c r="C240">
        <v>200000</v>
      </c>
      <c r="D240">
        <v>4995011560</v>
      </c>
      <c r="E240">
        <v>200000</v>
      </c>
      <c r="F240">
        <v>4995011560</v>
      </c>
      <c r="G240">
        <v>2300000</v>
      </c>
      <c r="H240">
        <v>24975.06</v>
      </c>
      <c r="I240">
        <v>57442632941</v>
      </c>
    </row>
    <row r="241" spans="1:9">
      <c r="A241">
        <v>20250827</v>
      </c>
      <c r="B241">
        <v>2300000</v>
      </c>
      <c r="C241">
        <v>100000</v>
      </c>
      <c r="D241">
        <v>2447139097</v>
      </c>
      <c r="E241">
        <v>100000</v>
      </c>
      <c r="F241">
        <v>2447139097</v>
      </c>
      <c r="G241">
        <v>2300000</v>
      </c>
      <c r="H241">
        <v>24471.39</v>
      </c>
      <c r="I241">
        <v>56284199239</v>
      </c>
    </row>
    <row r="242" spans="1:9">
      <c r="A242">
        <v>20250828</v>
      </c>
      <c r="B242">
        <v>2300000</v>
      </c>
      <c r="C242">
        <v>100000</v>
      </c>
      <c r="D242">
        <v>2459226742</v>
      </c>
      <c r="E242">
        <v>100000</v>
      </c>
      <c r="F242">
        <v>2459226742</v>
      </c>
      <c r="G242">
        <v>2300000</v>
      </c>
      <c r="H242">
        <v>24592.27</v>
      </c>
      <c r="I242">
        <v>56562215082</v>
      </c>
    </row>
    <row r="243" spans="1:9">
      <c r="A243">
        <v>20250829</v>
      </c>
      <c r="B243">
        <v>2300000</v>
      </c>
      <c r="C243">
        <v>100000</v>
      </c>
      <c r="D243">
        <v>2480793809</v>
      </c>
      <c r="E243">
        <v>100000</v>
      </c>
      <c r="F243">
        <v>2480793809</v>
      </c>
      <c r="G243">
        <v>2300000</v>
      </c>
      <c r="H243">
        <v>24807.94</v>
      </c>
      <c r="I243">
        <v>57058257619</v>
      </c>
    </row>
    <row r="244" spans="1:9">
      <c r="A244">
        <v>20250830</v>
      </c>
      <c r="B244">
        <v>2300000</v>
      </c>
      <c r="C244">
        <v>0</v>
      </c>
      <c r="D244">
        <v>0</v>
      </c>
      <c r="E244">
        <v>0</v>
      </c>
      <c r="F244">
        <v>0</v>
      </c>
      <c r="G244">
        <v>2300000</v>
      </c>
      <c r="H244">
        <v>24593</v>
      </c>
      <c r="I244">
        <v>56563891946</v>
      </c>
    </row>
    <row r="245" spans="1:9">
      <c r="A245">
        <v>20250831</v>
      </c>
      <c r="B245">
        <v>2300000</v>
      </c>
      <c r="C245">
        <v>0</v>
      </c>
      <c r="D245">
        <v>0</v>
      </c>
      <c r="E245">
        <v>0</v>
      </c>
      <c r="F245">
        <v>0</v>
      </c>
      <c r="G245">
        <v>2300000</v>
      </c>
      <c r="H245">
        <v>24593.07</v>
      </c>
      <c r="I245">
        <v>56564049890</v>
      </c>
    </row>
    <row r="246" spans="1:9">
      <c r="A246">
        <v>20250901</v>
      </c>
      <c r="B246">
        <v>2300000</v>
      </c>
      <c r="C246">
        <v>100000</v>
      </c>
      <c r="D246">
        <v>2459313379</v>
      </c>
      <c r="E246">
        <v>100000</v>
      </c>
      <c r="F246">
        <v>2459313379</v>
      </c>
      <c r="G246">
        <v>2300000</v>
      </c>
      <c r="H246">
        <v>24593.13</v>
      </c>
      <c r="I246">
        <v>56564207734</v>
      </c>
    </row>
    <row r="247" spans="1:9">
      <c r="A247">
        <v>20250902</v>
      </c>
      <c r="B247">
        <v>2300000</v>
      </c>
      <c r="C247">
        <v>100000</v>
      </c>
      <c r="D247">
        <v>2379718508</v>
      </c>
      <c r="E247">
        <v>100000</v>
      </c>
      <c r="F247">
        <v>2379718508</v>
      </c>
      <c r="G247">
        <v>2300000</v>
      </c>
      <c r="H247">
        <v>23797.19</v>
      </c>
      <c r="I247">
        <v>54733525684</v>
      </c>
    </row>
    <row r="248" spans="1:9">
      <c r="A248">
        <v>20250903</v>
      </c>
      <c r="B248">
        <v>2300000</v>
      </c>
      <c r="C248">
        <v>200000</v>
      </c>
      <c r="D248">
        <v>4864457808</v>
      </c>
      <c r="E248">
        <v>200000</v>
      </c>
      <c r="F248">
        <v>4864457808</v>
      </c>
      <c r="G248">
        <v>2300000</v>
      </c>
      <c r="H248">
        <v>24322.29</v>
      </c>
      <c r="I248">
        <v>55941264811</v>
      </c>
    </row>
    <row r="249" spans="1:9">
      <c r="A249">
        <v>20250904</v>
      </c>
      <c r="B249">
        <v>2300000</v>
      </c>
      <c r="C249">
        <v>100000</v>
      </c>
      <c r="D249">
        <v>2455211898</v>
      </c>
      <c r="E249">
        <v>200000</v>
      </c>
      <c r="F249">
        <v>4910423796</v>
      </c>
      <c r="G249">
        <v>2200000</v>
      </c>
      <c r="H249">
        <v>24552.12</v>
      </c>
      <c r="I249">
        <v>56469873656</v>
      </c>
    </row>
    <row r="250" spans="1:9">
      <c r="A250">
        <v>20250905</v>
      </c>
      <c r="B250">
        <v>2200000</v>
      </c>
      <c r="C250">
        <v>100000</v>
      </c>
      <c r="D250">
        <v>2472971650</v>
      </c>
      <c r="E250">
        <v>100000</v>
      </c>
      <c r="F250">
        <v>2472971650</v>
      </c>
      <c r="G250">
        <v>2200000</v>
      </c>
      <c r="H250">
        <v>24729.72</v>
      </c>
      <c r="I250">
        <v>54405376308</v>
      </c>
    </row>
    <row r="251" spans="1:9">
      <c r="A251">
        <v>20250906</v>
      </c>
      <c r="B251">
        <v>2200000</v>
      </c>
      <c r="C251">
        <v>0</v>
      </c>
      <c r="D251">
        <v>0</v>
      </c>
      <c r="E251">
        <v>0</v>
      </c>
      <c r="F251">
        <v>0</v>
      </c>
      <c r="G251">
        <v>2200000</v>
      </c>
      <c r="H251">
        <v>24910.93</v>
      </c>
      <c r="I251">
        <v>54804042073</v>
      </c>
    </row>
    <row r="252" spans="1:9">
      <c r="A252">
        <v>20250907</v>
      </c>
      <c r="B252">
        <v>2200000</v>
      </c>
      <c r="C252">
        <v>0</v>
      </c>
      <c r="D252">
        <v>0</v>
      </c>
      <c r="E252">
        <v>0</v>
      </c>
      <c r="F252">
        <v>0</v>
      </c>
      <c r="G252">
        <v>2200000</v>
      </c>
      <c r="H252">
        <v>24910.959999999999</v>
      </c>
      <c r="I252">
        <v>54804121097</v>
      </c>
    </row>
    <row r="253" spans="1:9">
      <c r="A253">
        <v>20250908</v>
      </c>
      <c r="B253">
        <v>2200000</v>
      </c>
      <c r="C253">
        <v>100000</v>
      </c>
      <c r="D253">
        <v>2491100005</v>
      </c>
      <c r="E253">
        <v>100000</v>
      </c>
      <c r="F253">
        <v>2491100005</v>
      </c>
      <c r="G253">
        <v>2200000</v>
      </c>
      <c r="H253">
        <v>24911</v>
      </c>
      <c r="I253">
        <v>54804200121</v>
      </c>
    </row>
    <row r="254" spans="1:9">
      <c r="A254">
        <v>20250909</v>
      </c>
      <c r="B254">
        <v>2200000</v>
      </c>
      <c r="C254">
        <v>100000</v>
      </c>
      <c r="D254">
        <v>2511547227</v>
      </c>
      <c r="E254">
        <v>100000</v>
      </c>
      <c r="F254">
        <v>2511547227</v>
      </c>
      <c r="G254">
        <v>2200000</v>
      </c>
      <c r="H254">
        <v>25115.47</v>
      </c>
      <c r="I254">
        <v>55254038998</v>
      </c>
    </row>
    <row r="255" spans="1:9">
      <c r="A255">
        <v>20250910</v>
      </c>
      <c r="B255">
        <v>2200000</v>
      </c>
      <c r="C255">
        <v>100000</v>
      </c>
      <c r="D255">
        <v>2580711581</v>
      </c>
      <c r="E255">
        <v>100000</v>
      </c>
      <c r="F255">
        <v>2580711581</v>
      </c>
      <c r="G255">
        <v>2200000</v>
      </c>
      <c r="H255">
        <v>25807.119999999999</v>
      </c>
      <c r="I255">
        <v>56775654782</v>
      </c>
    </row>
    <row r="256" spans="1:9">
      <c r="A256">
        <v>20250911</v>
      </c>
      <c r="B256">
        <v>2200000</v>
      </c>
      <c r="C256">
        <v>100000</v>
      </c>
      <c r="D256">
        <v>2681378364</v>
      </c>
      <c r="E256">
        <v>200000</v>
      </c>
      <c r="F256">
        <v>5362756728</v>
      </c>
      <c r="G256">
        <v>2100000</v>
      </c>
      <c r="H256">
        <v>26813.78</v>
      </c>
      <c r="I256">
        <v>58990324023</v>
      </c>
    </row>
    <row r="257" spans="1:9">
      <c r="A257">
        <v>20250912</v>
      </c>
      <c r="B257">
        <v>2100000</v>
      </c>
      <c r="C257">
        <v>100000</v>
      </c>
      <c r="D257">
        <v>2730493969</v>
      </c>
      <c r="E257">
        <v>100000</v>
      </c>
      <c r="F257">
        <v>2730493969</v>
      </c>
      <c r="G257">
        <v>2100000</v>
      </c>
      <c r="H257">
        <v>27304.94</v>
      </c>
      <c r="I257">
        <v>57340373352</v>
      </c>
    </row>
    <row r="258" spans="1:9">
      <c r="A258">
        <v>20250913</v>
      </c>
      <c r="B258">
        <v>2100000</v>
      </c>
      <c r="C258">
        <v>0</v>
      </c>
      <c r="D258">
        <v>0</v>
      </c>
      <c r="E258">
        <v>0</v>
      </c>
      <c r="F258">
        <v>0</v>
      </c>
      <c r="G258">
        <v>2100000</v>
      </c>
      <c r="H258">
        <v>28411.85</v>
      </c>
      <c r="I258">
        <v>59664893984</v>
      </c>
    </row>
    <row r="259" spans="1:9">
      <c r="A259">
        <v>20250914</v>
      </c>
      <c r="B259">
        <v>2100000</v>
      </c>
      <c r="C259">
        <v>0</v>
      </c>
      <c r="D259">
        <v>0</v>
      </c>
      <c r="E259">
        <v>0</v>
      </c>
      <c r="F259">
        <v>0</v>
      </c>
      <c r="G259">
        <v>2100000</v>
      </c>
      <c r="H259">
        <v>28411.84</v>
      </c>
      <c r="I259">
        <v>59664872753</v>
      </c>
    </row>
    <row r="260" spans="1:9">
      <c r="A260">
        <v>20250915</v>
      </c>
      <c r="B260">
        <v>2100000</v>
      </c>
      <c r="C260">
        <v>100000</v>
      </c>
      <c r="D260">
        <v>2841183401</v>
      </c>
      <c r="E260">
        <v>100000</v>
      </c>
      <c r="F260">
        <v>2841183401</v>
      </c>
      <c r="G260">
        <v>2100000</v>
      </c>
      <c r="H260">
        <v>28411.83</v>
      </c>
      <c r="I260">
        <v>59664851422</v>
      </c>
    </row>
    <row r="261" spans="1:9">
      <c r="A261">
        <v>20250916</v>
      </c>
      <c r="B261">
        <v>2100000</v>
      </c>
      <c r="C261">
        <v>100000</v>
      </c>
      <c r="D261">
        <v>2865792916</v>
      </c>
      <c r="E261">
        <v>200000</v>
      </c>
      <c r="F261">
        <v>5731585832</v>
      </c>
      <c r="G261">
        <v>2000000</v>
      </c>
      <c r="H261">
        <v>28657.93</v>
      </c>
      <c r="I261">
        <v>60181651242</v>
      </c>
    </row>
    <row r="262" spans="1:9">
      <c r="A262">
        <v>20250917</v>
      </c>
      <c r="B262">
        <v>2000000</v>
      </c>
      <c r="C262">
        <v>0</v>
      </c>
      <c r="D262">
        <v>0</v>
      </c>
      <c r="E262">
        <v>0</v>
      </c>
      <c r="F262">
        <v>0</v>
      </c>
      <c r="G262">
        <v>2000000</v>
      </c>
      <c r="H262">
        <v>29615.599999999999</v>
      </c>
      <c r="I262">
        <v>59231206492</v>
      </c>
    </row>
    <row r="263" spans="1:9">
      <c r="A263">
        <v>20250918</v>
      </c>
      <c r="B263">
        <v>2000000</v>
      </c>
      <c r="C263">
        <v>100000</v>
      </c>
      <c r="D263">
        <v>2890530842</v>
      </c>
      <c r="E263">
        <v>100000</v>
      </c>
      <c r="F263">
        <v>2890530842</v>
      </c>
      <c r="G263">
        <v>2000000</v>
      </c>
      <c r="H263">
        <v>28905.31</v>
      </c>
      <c r="I263">
        <v>57810616846</v>
      </c>
    </row>
    <row r="264" spans="1:9">
      <c r="A264">
        <v>20250919</v>
      </c>
      <c r="B264">
        <v>2000000</v>
      </c>
      <c r="C264">
        <v>100000</v>
      </c>
      <c r="D264">
        <v>2990489855</v>
      </c>
      <c r="E264">
        <v>100000</v>
      </c>
      <c r="F264">
        <v>2990489855</v>
      </c>
      <c r="G264">
        <v>2000000</v>
      </c>
      <c r="H264">
        <v>29904.9</v>
      </c>
      <c r="I264">
        <v>59809797106</v>
      </c>
    </row>
    <row r="265" spans="1:9">
      <c r="A265">
        <v>20250920</v>
      </c>
      <c r="B265">
        <v>2000000</v>
      </c>
      <c r="C265">
        <v>0</v>
      </c>
      <c r="D265">
        <v>0</v>
      </c>
      <c r="E265">
        <v>0</v>
      </c>
      <c r="F265">
        <v>0</v>
      </c>
      <c r="G265">
        <v>2000000</v>
      </c>
      <c r="H265">
        <v>29708.720000000001</v>
      </c>
      <c r="I265">
        <v>59417430011</v>
      </c>
    </row>
    <row r="266" spans="1:9">
      <c r="A266">
        <v>20250921</v>
      </c>
      <c r="B266">
        <v>2000000</v>
      </c>
      <c r="C266">
        <v>0</v>
      </c>
      <c r="D266">
        <v>0</v>
      </c>
      <c r="E266">
        <v>0</v>
      </c>
      <c r="F266">
        <v>0</v>
      </c>
      <c r="G266">
        <v>2000000</v>
      </c>
      <c r="H266">
        <v>29708.69</v>
      </c>
      <c r="I266">
        <v>59417376138</v>
      </c>
    </row>
    <row r="267" spans="1:9">
      <c r="A267">
        <v>20250922</v>
      </c>
      <c r="B267">
        <v>2000000</v>
      </c>
      <c r="C267">
        <v>200000</v>
      </c>
      <c r="D267">
        <v>5941732236</v>
      </c>
      <c r="E267">
        <v>200000</v>
      </c>
      <c r="F267">
        <v>5941732236</v>
      </c>
      <c r="G267">
        <v>2000000</v>
      </c>
      <c r="H267">
        <v>29708.66</v>
      </c>
      <c r="I267">
        <v>59417322363</v>
      </c>
    </row>
    <row r="268" spans="1:9">
      <c r="A268">
        <v>20250923</v>
      </c>
      <c r="B268">
        <v>2000000</v>
      </c>
      <c r="C268">
        <v>200000</v>
      </c>
      <c r="D268">
        <v>6053755730</v>
      </c>
      <c r="E268">
        <v>200000</v>
      </c>
      <c r="F268">
        <v>6053755730</v>
      </c>
      <c r="G268">
        <v>2000000</v>
      </c>
      <c r="H268">
        <v>30268.78</v>
      </c>
      <c r="I268">
        <v>60537557311</v>
      </c>
    </row>
    <row r="269" spans="1:9">
      <c r="A269">
        <v>20250924</v>
      </c>
      <c r="B269">
        <v>2000000</v>
      </c>
      <c r="C269">
        <v>100000</v>
      </c>
      <c r="D269">
        <v>3073312203</v>
      </c>
      <c r="E269">
        <v>100000</v>
      </c>
      <c r="F269">
        <v>3073312203</v>
      </c>
      <c r="G269">
        <v>2000000</v>
      </c>
      <c r="H269">
        <v>30733.119999999999</v>
      </c>
      <c r="I269">
        <v>61466244071</v>
      </c>
    </row>
    <row r="270" spans="1:9">
      <c r="A270">
        <v>20250925</v>
      </c>
      <c r="B270">
        <v>2000000</v>
      </c>
      <c r="C270">
        <v>100000</v>
      </c>
      <c r="D270">
        <v>3054104685</v>
      </c>
      <c r="E270">
        <v>100000</v>
      </c>
      <c r="F270">
        <v>3054104685</v>
      </c>
      <c r="G270">
        <v>2000000</v>
      </c>
      <c r="H270">
        <v>30541.05</v>
      </c>
      <c r="I270">
        <v>61082093708</v>
      </c>
    </row>
    <row r="271" spans="1:9">
      <c r="A271">
        <v>20250926</v>
      </c>
      <c r="B271">
        <v>2000000</v>
      </c>
      <c r="C271">
        <v>200000</v>
      </c>
      <c r="D271">
        <v>6111553058</v>
      </c>
      <c r="E271">
        <v>200000</v>
      </c>
      <c r="F271">
        <v>6111553058</v>
      </c>
      <c r="G271">
        <v>2000000</v>
      </c>
      <c r="H271">
        <v>30557.77</v>
      </c>
      <c r="I271">
        <v>61115530587</v>
      </c>
    </row>
    <row r="272" spans="1:9">
      <c r="A272">
        <v>20250927</v>
      </c>
      <c r="B272">
        <v>2000000</v>
      </c>
      <c r="C272">
        <v>0</v>
      </c>
      <c r="D272">
        <v>0</v>
      </c>
      <c r="E272">
        <v>0</v>
      </c>
      <c r="F272">
        <v>0</v>
      </c>
      <c r="G272">
        <v>2000000</v>
      </c>
      <c r="H272">
        <v>29020.54</v>
      </c>
      <c r="I272">
        <v>58041071325</v>
      </c>
    </row>
    <row r="273" spans="1:9">
      <c r="A273">
        <v>20250928</v>
      </c>
      <c r="B273">
        <v>2000000</v>
      </c>
      <c r="C273">
        <v>0</v>
      </c>
      <c r="D273">
        <v>0</v>
      </c>
      <c r="E273">
        <v>0</v>
      </c>
      <c r="F273">
        <v>0</v>
      </c>
      <c r="G273">
        <v>2000000</v>
      </c>
      <c r="H273">
        <v>29020.52</v>
      </c>
      <c r="I273">
        <v>58041040518</v>
      </c>
    </row>
    <row r="274" spans="1:9">
      <c r="A274">
        <v>20250929</v>
      </c>
      <c r="B274">
        <v>2000000</v>
      </c>
      <c r="C274">
        <v>300000</v>
      </c>
      <c r="D274">
        <v>8706151455</v>
      </c>
      <c r="E274">
        <v>200000</v>
      </c>
      <c r="F274">
        <v>5804100970</v>
      </c>
      <c r="G274">
        <v>2100000</v>
      </c>
      <c r="H274">
        <v>29020.5</v>
      </c>
      <c r="I274">
        <v>58041009711</v>
      </c>
    </row>
    <row r="275" spans="1:9">
      <c r="A275">
        <v>20250930</v>
      </c>
      <c r="B275">
        <v>2100000</v>
      </c>
      <c r="C275">
        <v>200000</v>
      </c>
      <c r="D275">
        <v>5994075736</v>
      </c>
      <c r="E275">
        <v>200000</v>
      </c>
      <c r="F275">
        <v>5994075736</v>
      </c>
      <c r="G275">
        <v>2100000</v>
      </c>
      <c r="H275">
        <v>29970.38</v>
      </c>
      <c r="I275">
        <v>62937795243</v>
      </c>
    </row>
    <row r="276" spans="1:9">
      <c r="A276">
        <v>20251001</v>
      </c>
      <c r="B276">
        <v>2100000</v>
      </c>
      <c r="C276">
        <v>100000</v>
      </c>
      <c r="D276">
        <v>2981694845</v>
      </c>
      <c r="E276">
        <v>100000</v>
      </c>
      <c r="F276">
        <v>2981694845</v>
      </c>
      <c r="G276">
        <v>2100000</v>
      </c>
      <c r="H276">
        <v>29816.95</v>
      </c>
      <c r="I276">
        <v>62615591761</v>
      </c>
    </row>
    <row r="277" spans="1:9">
      <c r="A277">
        <v>20251002</v>
      </c>
      <c r="B277">
        <v>2100000</v>
      </c>
      <c r="C277">
        <v>100000</v>
      </c>
      <c r="D277">
        <v>3043730201</v>
      </c>
      <c r="E277">
        <v>100000</v>
      </c>
      <c r="F277">
        <v>3043730201</v>
      </c>
      <c r="G277">
        <v>2100000</v>
      </c>
      <c r="H277">
        <v>30437.3</v>
      </c>
      <c r="I277">
        <v>63918334227</v>
      </c>
    </row>
    <row r="278" spans="1:9">
      <c r="A278">
        <v>20251003</v>
      </c>
      <c r="B278">
        <v>2100000</v>
      </c>
      <c r="C278">
        <v>0</v>
      </c>
      <c r="D278">
        <v>0</v>
      </c>
      <c r="E278">
        <v>0</v>
      </c>
      <c r="F278">
        <v>0</v>
      </c>
      <c r="G278">
        <v>2100000</v>
      </c>
      <c r="H278">
        <v>32265.39</v>
      </c>
      <c r="I278">
        <v>67757309254</v>
      </c>
    </row>
    <row r="279" spans="1:9">
      <c r="A279">
        <v>20251004</v>
      </c>
      <c r="B279">
        <v>2100000</v>
      </c>
      <c r="C279">
        <v>0</v>
      </c>
      <c r="D279">
        <v>0</v>
      </c>
      <c r="E279">
        <v>0</v>
      </c>
      <c r="F279">
        <v>0</v>
      </c>
      <c r="G279">
        <v>2100000</v>
      </c>
      <c r="H279">
        <v>32265.45</v>
      </c>
      <c r="I279">
        <v>67757437446</v>
      </c>
    </row>
    <row r="280" spans="1:9">
      <c r="A280">
        <v>20251005</v>
      </c>
      <c r="B280">
        <v>2100000</v>
      </c>
      <c r="C280">
        <v>0</v>
      </c>
      <c r="D280">
        <v>0</v>
      </c>
      <c r="E280">
        <v>0</v>
      </c>
      <c r="F280">
        <v>0</v>
      </c>
      <c r="G280">
        <v>2100000</v>
      </c>
      <c r="H280">
        <v>32265.51</v>
      </c>
      <c r="I280">
        <v>67757565739</v>
      </c>
    </row>
    <row r="281" spans="1:9">
      <c r="A281">
        <v>20251006</v>
      </c>
      <c r="B281">
        <v>2100000</v>
      </c>
      <c r="C281">
        <v>0</v>
      </c>
      <c r="D281">
        <v>0</v>
      </c>
      <c r="E281">
        <v>0</v>
      </c>
      <c r="F281">
        <v>0</v>
      </c>
      <c r="G281">
        <v>2100000</v>
      </c>
      <c r="H281">
        <v>32265.57</v>
      </c>
      <c r="I281">
        <v>67757693931</v>
      </c>
    </row>
    <row r="282" spans="1:9">
      <c r="A282">
        <v>20251007</v>
      </c>
      <c r="B282">
        <v>2100000</v>
      </c>
      <c r="C282">
        <v>0</v>
      </c>
      <c r="D282">
        <v>0</v>
      </c>
      <c r="E282">
        <v>0</v>
      </c>
      <c r="F282">
        <v>0</v>
      </c>
      <c r="G282">
        <v>2100000</v>
      </c>
      <c r="H282">
        <v>32265.63</v>
      </c>
      <c r="I282">
        <v>67757822223</v>
      </c>
    </row>
    <row r="283" spans="1:9">
      <c r="A283">
        <v>20251008</v>
      </c>
      <c r="B283">
        <v>2100000</v>
      </c>
      <c r="C283">
        <v>0</v>
      </c>
      <c r="D283">
        <v>0</v>
      </c>
      <c r="E283">
        <v>0</v>
      </c>
      <c r="F283">
        <v>0</v>
      </c>
      <c r="G283">
        <v>2100000</v>
      </c>
      <c r="H283">
        <v>32265.69</v>
      </c>
      <c r="I283">
        <v>67757950414</v>
      </c>
    </row>
    <row r="284" spans="1:9">
      <c r="A284">
        <v>20251009</v>
      </c>
      <c r="B284">
        <v>2100000</v>
      </c>
      <c r="C284">
        <v>0</v>
      </c>
      <c r="D284">
        <v>0</v>
      </c>
      <c r="E284">
        <v>0</v>
      </c>
      <c r="F284">
        <v>0</v>
      </c>
      <c r="G284">
        <v>2100000</v>
      </c>
      <c r="H284">
        <v>32265.75</v>
      </c>
      <c r="I284">
        <v>67758078606</v>
      </c>
    </row>
    <row r="285" spans="1:9">
      <c r="A285">
        <v>20251010</v>
      </c>
      <c r="B285">
        <v>2100000</v>
      </c>
      <c r="C285">
        <v>300000</v>
      </c>
      <c r="D285">
        <v>9679743840</v>
      </c>
      <c r="E285">
        <v>300000</v>
      </c>
      <c r="F285">
        <v>9679743840</v>
      </c>
      <c r="G285">
        <v>2100000</v>
      </c>
      <c r="H285">
        <v>32265.81</v>
      </c>
      <c r="I285">
        <v>67758206897</v>
      </c>
    </row>
    <row r="286" spans="1:9">
      <c r="A286">
        <v>20251011</v>
      </c>
      <c r="B286">
        <v>2100000</v>
      </c>
      <c r="C286">
        <v>0</v>
      </c>
      <c r="D286">
        <v>0</v>
      </c>
      <c r="E286">
        <v>0</v>
      </c>
      <c r="F286">
        <v>0</v>
      </c>
      <c r="G286">
        <v>2100000</v>
      </c>
      <c r="H286">
        <v>33963.870000000003</v>
      </c>
      <c r="I286">
        <v>71324132195</v>
      </c>
    </row>
    <row r="287" spans="1:9">
      <c r="A287">
        <v>20251012</v>
      </c>
      <c r="B287">
        <v>2100000</v>
      </c>
      <c r="C287">
        <v>0</v>
      </c>
      <c r="D287">
        <v>0</v>
      </c>
      <c r="E287">
        <v>0</v>
      </c>
      <c r="F287">
        <v>0</v>
      </c>
      <c r="G287">
        <v>2100000</v>
      </c>
      <c r="H287">
        <v>33963.949999999997</v>
      </c>
      <c r="I287">
        <v>71324303673</v>
      </c>
    </row>
    <row r="288" spans="1:9">
      <c r="A288">
        <v>20251013</v>
      </c>
      <c r="B288">
        <v>2100000</v>
      </c>
      <c r="C288">
        <v>100000</v>
      </c>
      <c r="D288">
        <v>3396403583</v>
      </c>
      <c r="E288">
        <v>100000</v>
      </c>
      <c r="F288">
        <v>3396403583</v>
      </c>
      <c r="G288">
        <v>2100000</v>
      </c>
      <c r="H288">
        <v>33964.04</v>
      </c>
      <c r="I288">
        <v>71324475252</v>
      </c>
    </row>
    <row r="289" spans="1:9">
      <c r="A289">
        <v>20251014</v>
      </c>
      <c r="B289">
        <v>2100000</v>
      </c>
      <c r="C289">
        <v>200000</v>
      </c>
      <c r="D289">
        <v>6641926466</v>
      </c>
      <c r="E289">
        <v>200000</v>
      </c>
      <c r="F289">
        <v>6641926466</v>
      </c>
      <c r="G289">
        <v>2100000</v>
      </c>
      <c r="H289">
        <v>33209.629999999997</v>
      </c>
      <c r="I289">
        <v>69740227909</v>
      </c>
    </row>
    <row r="290" spans="1:9">
      <c r="A290">
        <v>20251015</v>
      </c>
      <c r="B290">
        <v>2100000</v>
      </c>
      <c r="C290">
        <v>200000</v>
      </c>
      <c r="D290">
        <v>6517262654</v>
      </c>
      <c r="E290">
        <v>300000</v>
      </c>
      <c r="F290">
        <v>9775893981</v>
      </c>
      <c r="G290">
        <v>2000000</v>
      </c>
      <c r="H290">
        <v>32586.31</v>
      </c>
      <c r="I290">
        <v>68431257869</v>
      </c>
    </row>
    <row r="291" spans="1:9">
      <c r="A291">
        <v>20251016</v>
      </c>
      <c r="B291">
        <v>2000000</v>
      </c>
      <c r="C291">
        <v>300000</v>
      </c>
      <c r="D291">
        <v>10325639034</v>
      </c>
      <c r="E291">
        <v>200000</v>
      </c>
      <c r="F291">
        <v>6883759356</v>
      </c>
      <c r="G291">
        <v>2100000</v>
      </c>
      <c r="H291">
        <v>34418.800000000003</v>
      </c>
      <c r="I291">
        <v>68837593573</v>
      </c>
    </row>
    <row r="292" spans="1:9">
      <c r="A292">
        <v>20251017</v>
      </c>
      <c r="B292">
        <v>2100000</v>
      </c>
      <c r="C292">
        <v>100000</v>
      </c>
      <c r="D292">
        <v>3622765360</v>
      </c>
      <c r="E292">
        <v>100000</v>
      </c>
      <c r="F292">
        <v>3622765360</v>
      </c>
      <c r="G292">
        <v>2100000</v>
      </c>
      <c r="H292">
        <v>36227.65</v>
      </c>
      <c r="I292">
        <v>76078072579</v>
      </c>
    </row>
    <row r="293" spans="1:9">
      <c r="A293">
        <v>20251018</v>
      </c>
      <c r="B293">
        <v>2100000</v>
      </c>
      <c r="C293">
        <v>0</v>
      </c>
      <c r="D293">
        <v>0</v>
      </c>
      <c r="E293">
        <v>0</v>
      </c>
      <c r="F293">
        <v>0</v>
      </c>
      <c r="G293">
        <v>2100000</v>
      </c>
      <c r="H293">
        <v>36386.15</v>
      </c>
      <c r="I293">
        <v>76410914730</v>
      </c>
    </row>
    <row r="294" spans="1:9">
      <c r="A294">
        <v>20251019</v>
      </c>
      <c r="B294">
        <v>2100000</v>
      </c>
      <c r="C294">
        <v>0</v>
      </c>
      <c r="D294">
        <v>0</v>
      </c>
      <c r="E294">
        <v>0</v>
      </c>
      <c r="F294">
        <v>0</v>
      </c>
      <c r="G294">
        <v>2100000</v>
      </c>
      <c r="H294">
        <v>36386.29</v>
      </c>
      <c r="I294">
        <v>76411202550</v>
      </c>
    </row>
    <row r="295" spans="1:9">
      <c r="A295">
        <v>20251020</v>
      </c>
      <c r="B295">
        <v>2100000</v>
      </c>
      <c r="C295">
        <v>100000</v>
      </c>
      <c r="D295">
        <v>3638642403</v>
      </c>
      <c r="E295">
        <v>100000</v>
      </c>
      <c r="F295">
        <v>3638642403</v>
      </c>
      <c r="G295">
        <v>2100000</v>
      </c>
      <c r="H295">
        <v>36386.42</v>
      </c>
      <c r="I295">
        <v>76411490470</v>
      </c>
    </row>
    <row r="296" spans="1:9">
      <c r="A296">
        <v>20251021</v>
      </c>
      <c r="B296">
        <v>2100000</v>
      </c>
      <c r="C296">
        <v>200000</v>
      </c>
      <c r="D296">
        <v>7557622656</v>
      </c>
      <c r="E296">
        <v>200000</v>
      </c>
      <c r="F296">
        <v>7557622656</v>
      </c>
      <c r="G296">
        <v>2100000</v>
      </c>
      <c r="H296">
        <v>37788.11</v>
      </c>
      <c r="I296">
        <v>79355037891</v>
      </c>
    </row>
    <row r="297" spans="1:9">
      <c r="A297">
        <v>20251022</v>
      </c>
      <c r="B297">
        <v>2100000</v>
      </c>
      <c r="C297">
        <v>100000</v>
      </c>
      <c r="D297">
        <v>3788155899</v>
      </c>
      <c r="E297">
        <v>100000</v>
      </c>
      <c r="F297">
        <v>3788155899</v>
      </c>
      <c r="G297">
        <v>2100000</v>
      </c>
      <c r="H297">
        <v>37881.56</v>
      </c>
      <c r="I297">
        <v>79551273885</v>
      </c>
    </row>
    <row r="298" spans="1:9">
      <c r="A298">
        <v>20251023</v>
      </c>
      <c r="B298">
        <v>2100000</v>
      </c>
      <c r="C298">
        <v>200000</v>
      </c>
      <c r="D298">
        <v>7761622698</v>
      </c>
      <c r="E298">
        <v>200000</v>
      </c>
      <c r="F298">
        <v>7761622698</v>
      </c>
      <c r="G298">
        <v>2100000</v>
      </c>
      <c r="H298">
        <v>38808.11</v>
      </c>
      <c r="I298">
        <v>81497038334</v>
      </c>
    </row>
    <row r="299" spans="1:9">
      <c r="A299">
        <v>20251024</v>
      </c>
      <c r="B299">
        <v>2100000</v>
      </c>
      <c r="C299">
        <v>300000</v>
      </c>
      <c r="D299">
        <v>11374878009</v>
      </c>
      <c r="E299">
        <v>100000</v>
      </c>
      <c r="F299">
        <v>3791626003</v>
      </c>
      <c r="G299">
        <v>2300000</v>
      </c>
      <c r="H299">
        <v>37916.26</v>
      </c>
      <c r="I299">
        <v>79624146070</v>
      </c>
    </row>
    <row r="300" spans="1:9">
      <c r="A300">
        <v>20251025</v>
      </c>
      <c r="B300">
        <v>2300000</v>
      </c>
      <c r="C300">
        <v>0</v>
      </c>
      <c r="D300">
        <v>0</v>
      </c>
      <c r="E300">
        <v>0</v>
      </c>
      <c r="F300">
        <v>0</v>
      </c>
      <c r="G300">
        <v>2300000</v>
      </c>
      <c r="H300">
        <v>39900.639999999999</v>
      </c>
      <c r="I300">
        <v>91771470691</v>
      </c>
    </row>
    <row r="301" spans="1:9">
      <c r="A301">
        <v>20251026</v>
      </c>
      <c r="B301">
        <v>2300000</v>
      </c>
      <c r="C301">
        <v>0</v>
      </c>
      <c r="D301">
        <v>0</v>
      </c>
      <c r="E301">
        <v>0</v>
      </c>
      <c r="F301">
        <v>0</v>
      </c>
      <c r="G301">
        <v>2300000</v>
      </c>
      <c r="H301">
        <v>39900.870000000003</v>
      </c>
      <c r="I301">
        <v>91771996444</v>
      </c>
    </row>
    <row r="302" spans="1:9">
      <c r="A302">
        <v>20251027</v>
      </c>
      <c r="B302">
        <v>2300000</v>
      </c>
      <c r="C302">
        <v>100000</v>
      </c>
      <c r="D302">
        <v>3990109656</v>
      </c>
      <c r="E302">
        <v>100000</v>
      </c>
      <c r="F302">
        <v>3990109656</v>
      </c>
      <c r="G302">
        <v>2300000</v>
      </c>
      <c r="H302">
        <v>39901.1</v>
      </c>
      <c r="I302">
        <v>91772522098</v>
      </c>
    </row>
    <row r="303" spans="1:9">
      <c r="A303">
        <v>20251028</v>
      </c>
      <c r="B303">
        <v>2300000</v>
      </c>
      <c r="C303">
        <v>100000</v>
      </c>
      <c r="D303">
        <v>4211412488</v>
      </c>
      <c r="E303">
        <v>100000</v>
      </c>
      <c r="F303">
        <v>4211412488</v>
      </c>
      <c r="G303">
        <v>2300000</v>
      </c>
      <c r="H303">
        <v>42114.12</v>
      </c>
      <c r="I303">
        <v>96862487238</v>
      </c>
    </row>
    <row r="304" spans="1:9">
      <c r="A304">
        <v>20251029</v>
      </c>
      <c r="B304">
        <v>2300000</v>
      </c>
      <c r="C304">
        <v>100000</v>
      </c>
      <c r="D304">
        <v>4127057377</v>
      </c>
      <c r="E304">
        <v>100000</v>
      </c>
      <c r="F304">
        <v>4127057377</v>
      </c>
      <c r="G304">
        <v>2300000</v>
      </c>
      <c r="H304">
        <v>41270.57</v>
      </c>
      <c r="I304">
        <v>94922319673</v>
      </c>
    </row>
    <row r="305" spans="1:9">
      <c r="A305">
        <v>20251030</v>
      </c>
      <c r="B305">
        <v>2300000</v>
      </c>
      <c r="C305">
        <v>200000</v>
      </c>
      <c r="D305">
        <v>8605129966</v>
      </c>
      <c r="E305">
        <v>100000</v>
      </c>
      <c r="F305">
        <v>4302564983</v>
      </c>
      <c r="G305">
        <v>2400000</v>
      </c>
      <c r="H305">
        <v>43025.65</v>
      </c>
      <c r="I305">
        <v>98958994625</v>
      </c>
    </row>
    <row r="306" spans="1:9">
      <c r="A306">
        <v>20251031</v>
      </c>
      <c r="B306">
        <v>2400000</v>
      </c>
      <c r="C306">
        <v>200000</v>
      </c>
      <c r="D306">
        <v>8664997708</v>
      </c>
      <c r="E306">
        <v>200000</v>
      </c>
      <c r="F306">
        <v>8664997708</v>
      </c>
      <c r="G306">
        <v>2400000</v>
      </c>
      <c r="H306">
        <v>43324.99</v>
      </c>
      <c r="I306">
        <v>103979972512</v>
      </c>
    </row>
    <row r="307" spans="1:9">
      <c r="A307">
        <v>20251101</v>
      </c>
      <c r="B307">
        <v>2400000</v>
      </c>
      <c r="C307">
        <v>0</v>
      </c>
      <c r="D307">
        <v>0</v>
      </c>
      <c r="E307">
        <v>0</v>
      </c>
      <c r="F307">
        <v>0</v>
      </c>
      <c r="G307">
        <v>2400000</v>
      </c>
      <c r="H307">
        <v>44240.86</v>
      </c>
      <c r="I307">
        <v>106178075560</v>
      </c>
    </row>
    <row r="308" spans="1:9">
      <c r="A308">
        <v>20251102</v>
      </c>
      <c r="B308">
        <v>2400000</v>
      </c>
      <c r="C308">
        <v>0</v>
      </c>
      <c r="D308">
        <v>0</v>
      </c>
      <c r="E308">
        <v>0</v>
      </c>
      <c r="F308">
        <v>0</v>
      </c>
      <c r="G308">
        <v>2400000</v>
      </c>
      <c r="H308">
        <v>44241.05</v>
      </c>
      <c r="I308">
        <v>106178524580</v>
      </c>
    </row>
    <row r="309" spans="1:9">
      <c r="A309">
        <v>20251103</v>
      </c>
      <c r="B309">
        <v>2400000</v>
      </c>
      <c r="C309">
        <v>200000</v>
      </c>
      <c r="D309">
        <v>8848247790</v>
      </c>
      <c r="E309">
        <v>200000</v>
      </c>
      <c r="F309">
        <v>8848247790</v>
      </c>
      <c r="G309">
        <v>2400000</v>
      </c>
      <c r="H309">
        <v>44241.24</v>
      </c>
      <c r="I309">
        <v>106178973501</v>
      </c>
    </row>
    <row r="310" spans="1:9">
      <c r="A310">
        <v>20251104</v>
      </c>
      <c r="B310">
        <v>2400000</v>
      </c>
      <c r="C310">
        <v>300000</v>
      </c>
      <c r="D310">
        <v>14115241653</v>
      </c>
      <c r="E310">
        <v>200000</v>
      </c>
      <c r="F310">
        <v>9410161102</v>
      </c>
      <c r="G310">
        <v>2500000</v>
      </c>
      <c r="H310">
        <v>47050.81</v>
      </c>
      <c r="I310">
        <v>112921933227</v>
      </c>
    </row>
    <row r="311" spans="1:9">
      <c r="A311">
        <v>20251105</v>
      </c>
      <c r="B311">
        <v>2500000</v>
      </c>
      <c r="C311">
        <v>100000</v>
      </c>
      <c r="D311">
        <v>4449607967</v>
      </c>
      <c r="E311">
        <v>100000</v>
      </c>
      <c r="F311">
        <v>4449607967</v>
      </c>
      <c r="G311">
        <v>2500000</v>
      </c>
      <c r="H311">
        <v>44496.08</v>
      </c>
      <c r="I311">
        <v>111240199193</v>
      </c>
    </row>
    <row r="312" spans="1:9">
      <c r="A312">
        <v>20251106</v>
      </c>
      <c r="B312">
        <v>2500000</v>
      </c>
      <c r="C312">
        <v>200000</v>
      </c>
      <c r="D312">
        <v>8371672248</v>
      </c>
      <c r="E312">
        <v>200000</v>
      </c>
      <c r="F312">
        <v>8371672248</v>
      </c>
      <c r="G312">
        <v>2500000</v>
      </c>
      <c r="H312">
        <v>41858.36</v>
      </c>
      <c r="I312">
        <v>104645903110</v>
      </c>
    </row>
    <row r="313" spans="1:9">
      <c r="A313">
        <v>20251107</v>
      </c>
      <c r="B313">
        <v>2500000</v>
      </c>
      <c r="C313">
        <v>200000</v>
      </c>
      <c r="D313">
        <v>8472273566</v>
      </c>
      <c r="E313">
        <v>200000</v>
      </c>
      <c r="F313">
        <v>8472273566</v>
      </c>
      <c r="G313">
        <v>2500000</v>
      </c>
      <c r="H313">
        <v>42361.37</v>
      </c>
      <c r="I313">
        <v>105903419583</v>
      </c>
    </row>
    <row r="314" spans="1:9">
      <c r="A314">
        <v>20251108</v>
      </c>
      <c r="B314">
        <v>2500000</v>
      </c>
      <c r="C314">
        <v>0</v>
      </c>
      <c r="D314">
        <v>0</v>
      </c>
      <c r="E314">
        <v>0</v>
      </c>
      <c r="F314">
        <v>0</v>
      </c>
      <c r="G314">
        <v>2500000</v>
      </c>
      <c r="H314">
        <v>40809.769999999997</v>
      </c>
      <c r="I314">
        <v>102024431142</v>
      </c>
    </row>
    <row r="315" spans="1:9">
      <c r="A315">
        <v>20251109</v>
      </c>
      <c r="B315">
        <v>2500000</v>
      </c>
      <c r="C315">
        <v>0</v>
      </c>
      <c r="D315">
        <v>0</v>
      </c>
      <c r="E315">
        <v>0</v>
      </c>
      <c r="F315">
        <v>0</v>
      </c>
      <c r="G315">
        <v>2500000</v>
      </c>
      <c r="H315">
        <v>40810.04</v>
      </c>
      <c r="I315">
        <v>102025107228</v>
      </c>
    </row>
    <row r="316" spans="1:9">
      <c r="A316">
        <v>20251110</v>
      </c>
      <c r="B316">
        <v>2500000</v>
      </c>
      <c r="C316">
        <v>300000</v>
      </c>
      <c r="D316">
        <v>12243093996</v>
      </c>
      <c r="E316">
        <v>200000</v>
      </c>
      <c r="F316">
        <v>8162062664</v>
      </c>
      <c r="G316">
        <v>2600000</v>
      </c>
      <c r="H316">
        <v>40810.31</v>
      </c>
      <c r="I316">
        <v>102025783314</v>
      </c>
    </row>
    <row r="317" spans="1:9">
      <c r="A317">
        <v>20251111</v>
      </c>
      <c r="B317">
        <v>2600000</v>
      </c>
      <c r="C317">
        <v>200000</v>
      </c>
      <c r="D317">
        <v>8682360046</v>
      </c>
      <c r="E317">
        <v>200000</v>
      </c>
      <c r="F317">
        <v>8682360046</v>
      </c>
      <c r="G317">
        <v>2600000</v>
      </c>
      <c r="H317">
        <v>43411.8</v>
      </c>
      <c r="I317">
        <v>112870680598</v>
      </c>
    </row>
    <row r="318" spans="1:9">
      <c r="A318">
        <v>20251112</v>
      </c>
      <c r="B318">
        <v>2600000</v>
      </c>
      <c r="C318">
        <v>100000</v>
      </c>
      <c r="D318">
        <v>4421636210</v>
      </c>
      <c r="E318">
        <v>100000</v>
      </c>
      <c r="F318">
        <v>4421636210</v>
      </c>
      <c r="G318">
        <v>2600000</v>
      </c>
      <c r="H318">
        <v>44216.36</v>
      </c>
      <c r="I318">
        <v>114962541480</v>
      </c>
    </row>
    <row r="319" spans="1:9">
      <c r="A319">
        <v>20251113</v>
      </c>
      <c r="B319">
        <v>2600000</v>
      </c>
      <c r="C319">
        <v>200000</v>
      </c>
      <c r="D319">
        <v>9019940570</v>
      </c>
      <c r="E319">
        <v>200000</v>
      </c>
      <c r="F319">
        <v>9019940570</v>
      </c>
      <c r="G319">
        <v>2600000</v>
      </c>
      <c r="H319">
        <v>45099.7</v>
      </c>
      <c r="I319">
        <v>117259227428</v>
      </c>
    </row>
    <row r="320" spans="1:9">
      <c r="A320">
        <v>20251114</v>
      </c>
      <c r="B320">
        <v>2600000</v>
      </c>
      <c r="C320">
        <v>200000</v>
      </c>
      <c r="D320">
        <v>9101927610</v>
      </c>
      <c r="E320">
        <v>200000</v>
      </c>
      <c r="F320">
        <v>9101927610</v>
      </c>
      <c r="G320">
        <v>2600000</v>
      </c>
      <c r="H320">
        <v>45509.64</v>
      </c>
      <c r="I320">
        <v>118325058938</v>
      </c>
    </row>
    <row r="321" spans="1:9">
      <c r="A321">
        <v>20251115</v>
      </c>
      <c r="B321">
        <v>2600000</v>
      </c>
      <c r="C321">
        <v>0</v>
      </c>
      <c r="D321">
        <v>0</v>
      </c>
      <c r="E321">
        <v>0</v>
      </c>
      <c r="F321">
        <v>0</v>
      </c>
      <c r="G321">
        <v>2600000</v>
      </c>
      <c r="H321">
        <v>41385.21</v>
      </c>
      <c r="I321">
        <v>107601548561</v>
      </c>
    </row>
    <row r="322" spans="1:9">
      <c r="A322">
        <v>20251116</v>
      </c>
      <c r="B322">
        <v>2600000</v>
      </c>
      <c r="C322">
        <v>0</v>
      </c>
      <c r="D322">
        <v>0</v>
      </c>
      <c r="E322">
        <v>0</v>
      </c>
      <c r="F322">
        <v>0</v>
      </c>
      <c r="G322">
        <v>2600000</v>
      </c>
      <c r="H322">
        <v>41385.31</v>
      </c>
      <c r="I322">
        <v>107601797763</v>
      </c>
    </row>
    <row r="323" spans="1:9">
      <c r="A323">
        <v>20251117</v>
      </c>
      <c r="B323">
        <v>2600000</v>
      </c>
      <c r="C323">
        <v>200000</v>
      </c>
      <c r="D323">
        <v>8277080542</v>
      </c>
      <c r="E323">
        <v>200000</v>
      </c>
      <c r="F323">
        <v>8277080542</v>
      </c>
      <c r="G323">
        <v>2600000</v>
      </c>
      <c r="H323">
        <v>41385.4</v>
      </c>
      <c r="I323">
        <v>107602047062</v>
      </c>
    </row>
    <row r="324" spans="1:9">
      <c r="A324">
        <v>20251118</v>
      </c>
      <c r="B324">
        <v>2600000</v>
      </c>
      <c r="C324">
        <v>300000</v>
      </c>
      <c r="D324">
        <v>12979329222</v>
      </c>
      <c r="E324">
        <v>200000</v>
      </c>
      <c r="F324">
        <v>8652886148</v>
      </c>
      <c r="G324">
        <v>2700000</v>
      </c>
      <c r="H324">
        <v>43264.43</v>
      </c>
      <c r="I324">
        <v>112487519946</v>
      </c>
    </row>
    <row r="325" spans="1:9">
      <c r="A325">
        <v>20251119</v>
      </c>
      <c r="B325">
        <v>2700000</v>
      </c>
      <c r="C325">
        <v>200000</v>
      </c>
      <c r="D325">
        <v>8069132938</v>
      </c>
      <c r="E325">
        <v>200000</v>
      </c>
      <c r="F325">
        <v>8069132938</v>
      </c>
      <c r="G325">
        <v>2700000</v>
      </c>
      <c r="H325">
        <v>40345.660000000003</v>
      </c>
      <c r="I325">
        <v>108933294675</v>
      </c>
    </row>
    <row r="326" spans="1:9">
      <c r="A326">
        <v>20251120</v>
      </c>
      <c r="B326">
        <v>2700000</v>
      </c>
      <c r="C326">
        <v>100000</v>
      </c>
      <c r="D326">
        <v>3984703435</v>
      </c>
      <c r="E326">
        <v>100000</v>
      </c>
      <c r="F326">
        <v>3984703435</v>
      </c>
      <c r="G326">
        <v>2700000</v>
      </c>
      <c r="H326">
        <v>39847.03</v>
      </c>
      <c r="I326">
        <v>107586992753</v>
      </c>
    </row>
    <row r="327" spans="1:9">
      <c r="A327">
        <v>20251121</v>
      </c>
      <c r="B327">
        <v>2700000</v>
      </c>
      <c r="C327">
        <v>200000</v>
      </c>
      <c r="D327">
        <v>8319022632</v>
      </c>
      <c r="E327">
        <v>200000</v>
      </c>
      <c r="F327">
        <v>8319022632</v>
      </c>
      <c r="G327">
        <v>2700000</v>
      </c>
      <c r="H327">
        <v>41595.11</v>
      </c>
      <c r="I327">
        <v>112306805541</v>
      </c>
    </row>
    <row r="328" spans="1:9">
      <c r="A328">
        <v>20251122</v>
      </c>
      <c r="B328">
        <v>2700000</v>
      </c>
      <c r="C328">
        <v>0</v>
      </c>
      <c r="D328">
        <v>0</v>
      </c>
      <c r="E328">
        <v>0</v>
      </c>
      <c r="F328">
        <v>0</v>
      </c>
      <c r="G328">
        <v>2700000</v>
      </c>
      <c r="H328">
        <v>38014.26</v>
      </c>
      <c r="I328">
        <v>102638496678</v>
      </c>
    </row>
    <row r="329" spans="1:9">
      <c r="A329">
        <v>20251123</v>
      </c>
      <c r="B329">
        <v>2700000</v>
      </c>
      <c r="C329">
        <v>0</v>
      </c>
      <c r="D329">
        <v>0</v>
      </c>
      <c r="E329">
        <v>0</v>
      </c>
      <c r="F329">
        <v>0</v>
      </c>
      <c r="G329">
        <v>2700000</v>
      </c>
      <c r="H329">
        <v>38014.410000000003</v>
      </c>
      <c r="I329">
        <v>102638918211</v>
      </c>
    </row>
    <row r="330" spans="1:9">
      <c r="A330">
        <v>20251124</v>
      </c>
      <c r="B330">
        <v>2700000</v>
      </c>
      <c r="C330">
        <v>200000</v>
      </c>
      <c r="D330">
        <v>7602914062</v>
      </c>
      <c r="E330">
        <v>300000</v>
      </c>
      <c r="F330">
        <v>11404371093</v>
      </c>
      <c r="G330">
        <v>2600000</v>
      </c>
      <c r="H330">
        <v>38014.57</v>
      </c>
      <c r="I330">
        <v>102639339844</v>
      </c>
    </row>
    <row r="331" spans="1:9">
      <c r="A331">
        <v>20251125</v>
      </c>
      <c r="B331">
        <v>2600000</v>
      </c>
      <c r="C331">
        <v>200000</v>
      </c>
      <c r="D331">
        <v>7629598562</v>
      </c>
      <c r="E331">
        <v>200000</v>
      </c>
      <c r="F331">
        <v>7629598562</v>
      </c>
      <c r="G331">
        <v>2600000</v>
      </c>
      <c r="H331">
        <v>38147.99</v>
      </c>
      <c r="I331">
        <v>99184781308</v>
      </c>
    </row>
    <row r="332" spans="1:9">
      <c r="A332">
        <v>20251126</v>
      </c>
      <c r="B332">
        <v>2600000</v>
      </c>
      <c r="C332">
        <v>200000</v>
      </c>
      <c r="D332">
        <v>7729277422</v>
      </c>
      <c r="E332">
        <v>100000</v>
      </c>
      <c r="F332">
        <v>3864638711</v>
      </c>
      <c r="G332">
        <v>2700000</v>
      </c>
      <c r="H332">
        <v>38646.39</v>
      </c>
      <c r="I332">
        <v>100480606492</v>
      </c>
    </row>
    <row r="333" spans="1:9">
      <c r="A333">
        <v>20251127</v>
      </c>
      <c r="B333">
        <v>2700000</v>
      </c>
      <c r="C333">
        <v>100000</v>
      </c>
      <c r="D333">
        <v>4067465297</v>
      </c>
      <c r="E333">
        <v>100000</v>
      </c>
      <c r="F333">
        <v>4067465297</v>
      </c>
      <c r="G333">
        <v>2700000</v>
      </c>
      <c r="H333">
        <v>40674.65</v>
      </c>
      <c r="I333">
        <v>109821563019</v>
      </c>
    </row>
    <row r="334" spans="1:9">
      <c r="A334">
        <v>20251128</v>
      </c>
      <c r="B334">
        <v>2700000</v>
      </c>
      <c r="C334">
        <v>100000</v>
      </c>
      <c r="D334">
        <v>4122505831</v>
      </c>
      <c r="E334">
        <v>100000</v>
      </c>
      <c r="F334">
        <v>4122505831</v>
      </c>
      <c r="G334">
        <v>2700000</v>
      </c>
      <c r="H334">
        <v>41225.06</v>
      </c>
      <c r="I334">
        <v>111307657447</v>
      </c>
    </row>
    <row r="335" spans="1:9">
      <c r="A335">
        <v>20251129</v>
      </c>
      <c r="B335">
        <v>2700000</v>
      </c>
      <c r="C335">
        <v>0</v>
      </c>
      <c r="D335">
        <v>0</v>
      </c>
      <c r="E335">
        <v>0</v>
      </c>
      <c r="F335">
        <v>0</v>
      </c>
      <c r="G335">
        <v>2700000</v>
      </c>
      <c r="H335">
        <v>40039.06</v>
      </c>
      <c r="I335">
        <v>108105463184</v>
      </c>
    </row>
    <row r="336" spans="1:9">
      <c r="A336">
        <v>20251130</v>
      </c>
      <c r="B336">
        <v>2700000</v>
      </c>
      <c r="C336">
        <v>0</v>
      </c>
      <c r="D336">
        <v>0</v>
      </c>
      <c r="E336">
        <v>0</v>
      </c>
      <c r="F336">
        <v>0</v>
      </c>
      <c r="G336">
        <v>2700000</v>
      </c>
      <c r="H336">
        <v>40039.11</v>
      </c>
      <c r="I336">
        <v>108105591064</v>
      </c>
    </row>
    <row r="337" spans="1:9">
      <c r="A337">
        <v>20251201</v>
      </c>
      <c r="B337">
        <v>2700000</v>
      </c>
      <c r="C337">
        <v>100000</v>
      </c>
      <c r="D337">
        <v>4003915512</v>
      </c>
      <c r="E337">
        <v>200000</v>
      </c>
      <c r="F337">
        <v>8007831024</v>
      </c>
      <c r="G337">
        <v>2600000</v>
      </c>
      <c r="H337">
        <v>40039.160000000003</v>
      </c>
      <c r="I337">
        <v>108105718843</v>
      </c>
    </row>
    <row r="338" spans="1:9">
      <c r="A338">
        <v>20251202</v>
      </c>
      <c r="B338">
        <v>2600000</v>
      </c>
      <c r="C338">
        <v>100000</v>
      </c>
      <c r="D338">
        <v>3982382700</v>
      </c>
      <c r="E338">
        <v>100000</v>
      </c>
      <c r="F338">
        <v>3982382700</v>
      </c>
      <c r="G338">
        <v>2600000</v>
      </c>
      <c r="H338">
        <v>39823.83</v>
      </c>
      <c r="I338">
        <v>103541950222</v>
      </c>
    </row>
    <row r="339" spans="1:9">
      <c r="A339">
        <v>20251203</v>
      </c>
      <c r="B339">
        <v>2600000</v>
      </c>
      <c r="C339">
        <v>200000</v>
      </c>
      <c r="D339">
        <v>8306236612</v>
      </c>
      <c r="E339">
        <v>200000</v>
      </c>
      <c r="F339">
        <v>8306236612</v>
      </c>
      <c r="G339">
        <v>2600000</v>
      </c>
      <c r="H339">
        <v>41531.18</v>
      </c>
      <c r="I339">
        <v>107981075976</v>
      </c>
    </row>
    <row r="340" spans="1:9">
      <c r="A340">
        <v>20251204</v>
      </c>
      <c r="B340">
        <v>2600000</v>
      </c>
      <c r="C340">
        <v>100000</v>
      </c>
      <c r="D340">
        <v>4235217196</v>
      </c>
      <c r="E340">
        <v>100000</v>
      </c>
      <c r="F340">
        <v>4235217196</v>
      </c>
      <c r="G340">
        <v>2600000</v>
      </c>
      <c r="H340">
        <v>42352.17</v>
      </c>
      <c r="I340">
        <v>110115647104</v>
      </c>
    </row>
    <row r="341" spans="1:9">
      <c r="A341">
        <v>20251205</v>
      </c>
      <c r="B341">
        <v>2600000</v>
      </c>
      <c r="C341">
        <v>300000</v>
      </c>
      <c r="D341">
        <v>12656551953</v>
      </c>
      <c r="E341">
        <v>400000</v>
      </c>
      <c r="F341">
        <v>16875402604</v>
      </c>
      <c r="G341">
        <v>2500000</v>
      </c>
      <c r="H341">
        <v>42188.51</v>
      </c>
      <c r="I341">
        <v>109690116943</v>
      </c>
    </row>
    <row r="342" spans="1:9">
      <c r="A342">
        <v>20251206</v>
      </c>
      <c r="B342">
        <v>2500000</v>
      </c>
      <c r="C342">
        <v>0</v>
      </c>
      <c r="D342">
        <v>0</v>
      </c>
      <c r="E342">
        <v>0</v>
      </c>
      <c r="F342">
        <v>0</v>
      </c>
      <c r="G342">
        <v>2500000</v>
      </c>
      <c r="H342">
        <v>43747.72</v>
      </c>
      <c r="I342">
        <v>109369311868</v>
      </c>
    </row>
    <row r="343" spans="1:9">
      <c r="A343">
        <v>20251207</v>
      </c>
      <c r="B343">
        <v>2500000</v>
      </c>
      <c r="C343">
        <v>0</v>
      </c>
      <c r="D343">
        <v>0</v>
      </c>
      <c r="E343">
        <v>0</v>
      </c>
      <c r="F343">
        <v>0</v>
      </c>
      <c r="G343">
        <v>2500000</v>
      </c>
      <c r="H343">
        <v>43747.65</v>
      </c>
      <c r="I343">
        <v>109369116047</v>
      </c>
    </row>
    <row r="344" spans="1:9">
      <c r="A344">
        <v>20251208</v>
      </c>
      <c r="B344">
        <v>2500000</v>
      </c>
      <c r="C344">
        <v>200000</v>
      </c>
      <c r="D344">
        <v>8749513610</v>
      </c>
      <c r="E344">
        <v>200000</v>
      </c>
      <c r="F344">
        <v>8749513610</v>
      </c>
      <c r="G344">
        <v>2500000</v>
      </c>
      <c r="H344">
        <v>43747.57</v>
      </c>
      <c r="I344">
        <v>109368920125</v>
      </c>
    </row>
    <row r="345" spans="1:9">
      <c r="A345">
        <v>20251209</v>
      </c>
      <c r="B345">
        <v>2500000</v>
      </c>
      <c r="C345">
        <v>200000</v>
      </c>
      <c r="D345">
        <v>8999016500</v>
      </c>
      <c r="E345">
        <v>200000</v>
      </c>
      <c r="F345">
        <v>8999016500</v>
      </c>
      <c r="G345">
        <v>2500000</v>
      </c>
      <c r="H345">
        <v>44995.08</v>
      </c>
      <c r="I345">
        <v>112487706269</v>
      </c>
    </row>
    <row r="346" spans="1:9">
      <c r="A346">
        <v>20251210</v>
      </c>
      <c r="B346">
        <v>2500000</v>
      </c>
      <c r="C346">
        <v>100000</v>
      </c>
      <c r="D346">
        <v>4446293843</v>
      </c>
      <c r="E346">
        <v>100000</v>
      </c>
      <c r="F346">
        <v>4446293843</v>
      </c>
      <c r="G346">
        <v>2500000</v>
      </c>
      <c r="H346">
        <v>44462.94</v>
      </c>
      <c r="I346">
        <v>111157346086</v>
      </c>
    </row>
    <row r="347" spans="1:9">
      <c r="A347">
        <v>20251211</v>
      </c>
      <c r="B347">
        <v>2500000</v>
      </c>
      <c r="C347">
        <v>200000</v>
      </c>
      <c r="D347">
        <v>8885958720</v>
      </c>
      <c r="E347">
        <v>200000</v>
      </c>
      <c r="F347">
        <v>8885958720</v>
      </c>
      <c r="G347">
        <v>2500000</v>
      </c>
      <c r="H347">
        <v>44429.79</v>
      </c>
      <c r="I347">
        <v>111074484010</v>
      </c>
    </row>
    <row r="348" spans="1:9">
      <c r="A348">
        <v>20251212</v>
      </c>
      <c r="B348">
        <v>2500000</v>
      </c>
      <c r="C348">
        <v>200000</v>
      </c>
      <c r="D348">
        <v>8719881324</v>
      </c>
      <c r="E348">
        <v>300000</v>
      </c>
      <c r="F348">
        <v>13079821986</v>
      </c>
      <c r="G348">
        <v>2400000</v>
      </c>
      <c r="H348">
        <v>43599.41</v>
      </c>
      <c r="I348">
        <v>108998516562</v>
      </c>
    </row>
    <row r="349" spans="1:9">
      <c r="A349">
        <v>20251213</v>
      </c>
      <c r="B349">
        <v>2400000</v>
      </c>
      <c r="C349">
        <v>0</v>
      </c>
      <c r="D349">
        <v>0</v>
      </c>
      <c r="E349">
        <v>0</v>
      </c>
      <c r="F349">
        <v>0</v>
      </c>
      <c r="G349">
        <v>2400000</v>
      </c>
      <c r="H349">
        <v>44892.2</v>
      </c>
      <c r="I349">
        <v>107741290497</v>
      </c>
    </row>
    <row r="350" spans="1:9">
      <c r="A350">
        <v>20251214</v>
      </c>
      <c r="B350">
        <v>2400000</v>
      </c>
      <c r="C350">
        <v>0</v>
      </c>
      <c r="D350">
        <v>0</v>
      </c>
      <c r="E350">
        <v>0</v>
      </c>
      <c r="F350">
        <v>0</v>
      </c>
      <c r="G350">
        <v>2400000</v>
      </c>
      <c r="H350">
        <v>44892.01</v>
      </c>
      <c r="I350">
        <v>107740827704</v>
      </c>
    </row>
    <row r="351" spans="1:9">
      <c r="A351">
        <v>20251215</v>
      </c>
      <c r="B351">
        <v>2400000</v>
      </c>
      <c r="C351">
        <v>200000</v>
      </c>
      <c r="D351">
        <v>8978363734</v>
      </c>
      <c r="E351">
        <v>200000</v>
      </c>
      <c r="F351">
        <v>8978363734</v>
      </c>
      <c r="G351">
        <v>2400000</v>
      </c>
      <c r="H351">
        <v>44891.82</v>
      </c>
      <c r="I351">
        <v>107740364812</v>
      </c>
    </row>
    <row r="352" spans="1:9">
      <c r="A352">
        <v>20251216</v>
      </c>
      <c r="B352">
        <v>2400000</v>
      </c>
      <c r="C352">
        <v>300000</v>
      </c>
      <c r="D352">
        <v>12837601584</v>
      </c>
      <c r="E352">
        <v>300000</v>
      </c>
      <c r="F352">
        <v>12837601584</v>
      </c>
      <c r="G352">
        <v>2400000</v>
      </c>
      <c r="H352">
        <v>42792.01</v>
      </c>
      <c r="I352">
        <v>102700812695</v>
      </c>
    </row>
    <row r="353" spans="1:9">
      <c r="A353">
        <v>20251217</v>
      </c>
      <c r="B353">
        <v>2400000</v>
      </c>
      <c r="C353">
        <v>300000</v>
      </c>
      <c r="D353">
        <v>12297236211</v>
      </c>
      <c r="E353">
        <v>300000</v>
      </c>
      <c r="F353">
        <v>12297236211</v>
      </c>
      <c r="G353">
        <v>2400000</v>
      </c>
      <c r="H353">
        <v>40990.79</v>
      </c>
      <c r="I353">
        <v>98377889690</v>
      </c>
    </row>
    <row r="354" spans="1:9">
      <c r="A354">
        <v>20251218</v>
      </c>
      <c r="B354">
        <v>2400000</v>
      </c>
      <c r="C354">
        <v>200000</v>
      </c>
      <c r="D354">
        <v>8505226230</v>
      </c>
      <c r="E354">
        <v>200000</v>
      </c>
      <c r="F354">
        <v>8505226230</v>
      </c>
      <c r="G354">
        <v>2400000</v>
      </c>
      <c r="H354">
        <v>42526.13</v>
      </c>
      <c r="I354">
        <v>102062714776</v>
      </c>
    </row>
    <row r="355" spans="1:9">
      <c r="A355">
        <v>20251219</v>
      </c>
      <c r="B355">
        <v>2400000</v>
      </c>
      <c r="C355">
        <v>400000</v>
      </c>
      <c r="D355">
        <v>16575915936</v>
      </c>
      <c r="E355">
        <v>300000</v>
      </c>
      <c r="F355">
        <v>12431936952</v>
      </c>
      <c r="G355">
        <v>2500000</v>
      </c>
      <c r="H355">
        <v>41439.79</v>
      </c>
      <c r="I355">
        <v>99455495619</v>
      </c>
    </row>
    <row r="356" spans="1:9">
      <c r="A356">
        <v>20251220</v>
      </c>
      <c r="B356">
        <v>2500000</v>
      </c>
      <c r="C356">
        <v>0</v>
      </c>
      <c r="D356">
        <v>0</v>
      </c>
      <c r="E356">
        <v>0</v>
      </c>
      <c r="F356">
        <v>0</v>
      </c>
      <c r="G356">
        <v>2500000</v>
      </c>
      <c r="H356">
        <v>42006.239999999998</v>
      </c>
      <c r="I356">
        <v>105015609730</v>
      </c>
    </row>
    <row r="357" spans="1:9">
      <c r="A357">
        <v>20251221</v>
      </c>
      <c r="B357">
        <v>2500000</v>
      </c>
      <c r="C357">
        <v>0</v>
      </c>
      <c r="D357">
        <v>0</v>
      </c>
      <c r="E357">
        <v>0</v>
      </c>
      <c r="F357">
        <v>0</v>
      </c>
      <c r="G357">
        <v>2500000</v>
      </c>
      <c r="H357">
        <v>42006.35</v>
      </c>
      <c r="I357">
        <v>105015872593</v>
      </c>
    </row>
    <row r="358" spans="1:9">
      <c r="A358">
        <v>20251222</v>
      </c>
      <c r="B358">
        <v>2500000</v>
      </c>
      <c r="C358">
        <v>300000</v>
      </c>
      <c r="D358">
        <v>12601936266</v>
      </c>
      <c r="E358">
        <v>200000</v>
      </c>
      <c r="F358">
        <v>8401290844</v>
      </c>
      <c r="G358">
        <v>2600000</v>
      </c>
      <c r="H358">
        <v>42006.45</v>
      </c>
      <c r="I358">
        <v>105016135556</v>
      </c>
    </row>
    <row r="359" spans="1:9">
      <c r="A359">
        <v>20251223</v>
      </c>
      <c r="B359">
        <v>2600000</v>
      </c>
      <c r="C359">
        <v>200000</v>
      </c>
      <c r="D359">
        <v>8790945560</v>
      </c>
      <c r="E359">
        <v>200000</v>
      </c>
      <c r="F359">
        <v>8790945560</v>
      </c>
      <c r="G359">
        <v>2600000</v>
      </c>
      <c r="H359">
        <v>43954.73</v>
      </c>
      <c r="I359">
        <v>114282292285</v>
      </c>
    </row>
    <row r="360" spans="1:9">
      <c r="A360">
        <v>20251224</v>
      </c>
      <c r="B360">
        <v>2600000</v>
      </c>
      <c r="C360">
        <v>200000</v>
      </c>
      <c r="D360">
        <v>8840809212</v>
      </c>
      <c r="E360">
        <v>200000</v>
      </c>
      <c r="F360">
        <v>8840809212</v>
      </c>
      <c r="G360">
        <v>2600000</v>
      </c>
      <c r="H360">
        <v>44204.05</v>
      </c>
      <c r="I360">
        <v>114930519759</v>
      </c>
    </row>
    <row r="361" spans="1:9">
      <c r="A361">
        <v>20251225</v>
      </c>
      <c r="B361">
        <v>2600000</v>
      </c>
      <c r="C361">
        <v>0</v>
      </c>
      <c r="D361">
        <v>0</v>
      </c>
      <c r="E361">
        <v>0</v>
      </c>
      <c r="F361">
        <v>0</v>
      </c>
      <c r="G361">
        <v>2600000</v>
      </c>
      <c r="H361">
        <v>44170.67</v>
      </c>
      <c r="I361">
        <v>114843743264</v>
      </c>
    </row>
    <row r="362" spans="1:9">
      <c r="A362">
        <v>20251226</v>
      </c>
      <c r="B362">
        <v>2600000</v>
      </c>
      <c r="C362">
        <v>400000</v>
      </c>
      <c r="D362">
        <v>17668246636</v>
      </c>
      <c r="E362">
        <v>100000</v>
      </c>
      <c r="F362">
        <v>4417061659</v>
      </c>
      <c r="G362">
        <v>2900000</v>
      </c>
      <c r="H362">
        <v>44170.62</v>
      </c>
      <c r="I362">
        <v>114843603140</v>
      </c>
    </row>
    <row r="363" spans="1:9">
      <c r="A363">
        <v>20251227</v>
      </c>
      <c r="B363">
        <v>2900000</v>
      </c>
      <c r="C363">
        <v>0</v>
      </c>
      <c r="D363">
        <v>0</v>
      </c>
      <c r="E363">
        <v>0</v>
      </c>
      <c r="F363">
        <v>0</v>
      </c>
      <c r="G363">
        <v>2900000</v>
      </c>
      <c r="H363">
        <v>44976.19</v>
      </c>
      <c r="I363">
        <v>130430951896</v>
      </c>
    </row>
    <row r="364" spans="1:9">
      <c r="A364">
        <v>20251228</v>
      </c>
      <c r="B364">
        <v>2900000</v>
      </c>
      <c r="C364">
        <v>0</v>
      </c>
      <c r="D364">
        <v>0</v>
      </c>
      <c r="E364">
        <v>0</v>
      </c>
      <c r="F364">
        <v>0</v>
      </c>
      <c r="G364">
        <v>2900000</v>
      </c>
      <c r="H364">
        <v>44976.39</v>
      </c>
      <c r="I364">
        <v>130431533496</v>
      </c>
    </row>
    <row r="365" spans="1:9">
      <c r="A365">
        <v>20251229</v>
      </c>
      <c r="B365">
        <v>2900000</v>
      </c>
      <c r="C365">
        <v>0</v>
      </c>
      <c r="D365">
        <v>0</v>
      </c>
      <c r="E365">
        <v>0</v>
      </c>
      <c r="F365">
        <v>0</v>
      </c>
      <c r="G365">
        <v>2900000</v>
      </c>
      <c r="H365">
        <v>44676.59</v>
      </c>
      <c r="I365">
        <v>129562115196</v>
      </c>
    </row>
    <row r="366" spans="1:9">
      <c r="A366">
        <v>20251230</v>
      </c>
      <c r="B366">
        <v>2900000</v>
      </c>
      <c r="C366">
        <v>0</v>
      </c>
      <c r="D366">
        <v>0</v>
      </c>
      <c r="E366">
        <v>0</v>
      </c>
      <c r="F366">
        <v>0</v>
      </c>
      <c r="G366">
        <v>2900000</v>
      </c>
      <c r="H366">
        <v>47121.15</v>
      </c>
      <c r="I366">
        <v>136651345536</v>
      </c>
    </row>
    <row r="367" spans="1:9">
      <c r="A367">
        <v>20251231</v>
      </c>
      <c r="B367">
        <v>2900000</v>
      </c>
      <c r="C367">
        <v>0</v>
      </c>
      <c r="D367">
        <v>0</v>
      </c>
      <c r="E367">
        <v>0</v>
      </c>
      <c r="F367">
        <v>0</v>
      </c>
      <c r="G367">
        <v>2900000</v>
      </c>
      <c r="H367">
        <v>47368.639999999999</v>
      </c>
      <c r="I367">
        <v>137369062807</v>
      </c>
    </row>
    <row r="368" spans="1:9">
      <c r="A368">
        <v>20241231</v>
      </c>
      <c r="B368" s="1">
        <v>3100000</v>
      </c>
      <c r="C368" s="1">
        <v>0</v>
      </c>
      <c r="D368" s="1">
        <v>0</v>
      </c>
      <c r="E368" s="1">
        <v>0</v>
      </c>
      <c r="F368" s="1">
        <v>0</v>
      </c>
      <c r="G368" s="1">
        <v>3100000</v>
      </c>
      <c r="H368">
        <v>13687.83</v>
      </c>
      <c r="I368">
        <v>42432273250</v>
      </c>
    </row>
  </sheetData>
  <phoneticPr fontId="1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N16"/>
  <sheetViews>
    <sheetView workbookViewId="0">
      <pane xSplit="4" ySplit="2" topLeftCell="AK24" activePane="bottomRight" state="frozen"/>
      <selection activeCell="D4" sqref="D4"/>
      <selection pane="topRight" activeCell="D4" sqref="D4"/>
      <selection pane="bottomLeft" activeCell="D4" sqref="D4"/>
      <selection pane="bottomRight" activeCell="AK45" sqref="AK45"/>
    </sheetView>
  </sheetViews>
  <sheetFormatPr defaultColWidth="9.140625" defaultRowHeight="16.5"/>
  <cols>
    <col min="1" max="1" width="9.140625" style="23"/>
    <col min="2" max="2" width="17.5703125" style="23" bestFit="1" customWidth="1"/>
    <col min="3" max="3" width="24" style="23" bestFit="1" customWidth="1"/>
    <col min="4" max="10" width="9.140625" style="23"/>
    <col min="11" max="11" width="16.85546875" style="23" bestFit="1" customWidth="1"/>
    <col min="12" max="12" width="9.140625" style="23"/>
    <col min="13" max="13" width="13.5703125" style="23" bestFit="1" customWidth="1"/>
    <col min="14" max="16" width="11" style="23" bestFit="1" customWidth="1"/>
    <col min="17" max="17" width="17" style="23" bestFit="1" customWidth="1"/>
    <col min="18" max="19" width="16.85546875" style="23" bestFit="1" customWidth="1"/>
    <col min="20" max="20" width="9.28515625" style="23" bestFit="1" customWidth="1"/>
    <col min="21" max="32" width="9.140625" style="23"/>
    <col min="33" max="33" width="15.140625" style="23" bestFit="1" customWidth="1"/>
    <col min="34" max="34" width="17.140625" style="23" bestFit="1" customWidth="1"/>
    <col min="35" max="16384" width="9.140625" style="23"/>
  </cols>
  <sheetData>
    <row r="1" spans="1:40">
      <c r="A1" s="23" t="s">
        <v>326</v>
      </c>
      <c r="B1" s="23" t="s">
        <v>327</v>
      </c>
      <c r="C1" s="23" t="s">
        <v>328</v>
      </c>
      <c r="D1" s="23" t="s">
        <v>329</v>
      </c>
      <c r="E1" s="23" t="s">
        <v>330</v>
      </c>
      <c r="F1" s="23" t="s">
        <v>331</v>
      </c>
      <c r="G1" s="23" t="s">
        <v>332</v>
      </c>
      <c r="H1" s="23" t="s">
        <v>333</v>
      </c>
      <c r="I1" s="23" t="s">
        <v>580</v>
      </c>
      <c r="J1" s="23" t="s">
        <v>581</v>
      </c>
      <c r="K1" s="23" t="s">
        <v>582</v>
      </c>
      <c r="L1" s="23" t="s">
        <v>583</v>
      </c>
      <c r="M1" s="23" t="s">
        <v>584</v>
      </c>
      <c r="N1" s="23" t="s">
        <v>585</v>
      </c>
      <c r="O1" s="23" t="s">
        <v>586</v>
      </c>
      <c r="P1" s="23" t="s">
        <v>587</v>
      </c>
      <c r="Q1" s="23" t="s">
        <v>588</v>
      </c>
      <c r="R1" s="23" t="s">
        <v>589</v>
      </c>
      <c r="S1" s="23" t="s">
        <v>590</v>
      </c>
      <c r="T1" s="23" t="s">
        <v>591</v>
      </c>
      <c r="U1" s="23" t="s">
        <v>592</v>
      </c>
      <c r="V1" s="23" t="s">
        <v>593</v>
      </c>
      <c r="W1" s="23" t="s">
        <v>594</v>
      </c>
      <c r="X1" s="23" t="s">
        <v>595</v>
      </c>
      <c r="Y1" s="23" t="s">
        <v>596</v>
      </c>
      <c r="Z1" s="23" t="s">
        <v>597</v>
      </c>
      <c r="AA1" s="23" t="s">
        <v>598</v>
      </c>
      <c r="AB1" s="23" t="s">
        <v>599</v>
      </c>
      <c r="AC1" s="23" t="s">
        <v>600</v>
      </c>
      <c r="AD1" s="23" t="s">
        <v>601</v>
      </c>
      <c r="AE1" s="23" t="s">
        <v>602</v>
      </c>
      <c r="AF1" s="23" t="s">
        <v>603</v>
      </c>
      <c r="AG1" s="23" t="s">
        <v>604</v>
      </c>
      <c r="AH1" s="23" t="s">
        <v>605</v>
      </c>
      <c r="AI1" s="23" t="s">
        <v>606</v>
      </c>
      <c r="AJ1" s="23" t="s">
        <v>607</v>
      </c>
      <c r="AK1" s="23" t="s">
        <v>608</v>
      </c>
      <c r="AL1" s="23" t="s">
        <v>609</v>
      </c>
      <c r="AM1" s="23" t="s">
        <v>610</v>
      </c>
      <c r="AN1" s="23" t="s">
        <v>611</v>
      </c>
    </row>
    <row r="2" spans="1:40">
      <c r="A2" s="23" t="s">
        <v>612</v>
      </c>
      <c r="B2" s="23" t="s">
        <v>613</v>
      </c>
      <c r="C2" s="23" t="s">
        <v>540</v>
      </c>
      <c r="D2" s="23" t="s">
        <v>614</v>
      </c>
      <c r="E2" s="23" t="s">
        <v>541</v>
      </c>
      <c r="F2" s="23" t="s">
        <v>615</v>
      </c>
      <c r="G2" s="23" t="s">
        <v>616</v>
      </c>
      <c r="H2" s="23" t="s">
        <v>617</v>
      </c>
      <c r="I2" s="23" t="s">
        <v>618</v>
      </c>
      <c r="J2" s="23" t="s">
        <v>619</v>
      </c>
      <c r="K2" s="23" t="s">
        <v>542</v>
      </c>
      <c r="L2" s="23" t="s">
        <v>620</v>
      </c>
      <c r="M2" s="23" t="s">
        <v>621</v>
      </c>
      <c r="N2" s="23" t="s">
        <v>622</v>
      </c>
      <c r="O2" s="23" t="s">
        <v>623</v>
      </c>
      <c r="P2" s="23" t="s">
        <v>624</v>
      </c>
      <c r="Q2" s="23" t="s">
        <v>543</v>
      </c>
      <c r="R2" s="23" t="s">
        <v>544</v>
      </c>
      <c r="S2" s="23" t="s">
        <v>545</v>
      </c>
      <c r="T2" s="23" t="s">
        <v>625</v>
      </c>
      <c r="U2" s="23" t="s">
        <v>626</v>
      </c>
      <c r="V2" s="23" t="s">
        <v>627</v>
      </c>
      <c r="W2" s="23" t="s">
        <v>628</v>
      </c>
      <c r="X2" s="23" t="s">
        <v>629</v>
      </c>
      <c r="Y2" s="23" t="s">
        <v>630</v>
      </c>
      <c r="Z2" s="23" t="s">
        <v>631</v>
      </c>
      <c r="AA2" s="23" t="s">
        <v>632</v>
      </c>
      <c r="AB2" s="23" t="s">
        <v>633</v>
      </c>
      <c r="AC2" s="23" t="s">
        <v>634</v>
      </c>
      <c r="AD2" s="23" t="s">
        <v>635</v>
      </c>
      <c r="AE2" s="23" t="s">
        <v>636</v>
      </c>
      <c r="AF2" s="23" t="s">
        <v>637</v>
      </c>
      <c r="AG2" s="23" t="s">
        <v>638</v>
      </c>
      <c r="AH2" s="23" t="s">
        <v>639</v>
      </c>
      <c r="AI2" s="23" t="s">
        <v>640</v>
      </c>
      <c r="AJ2" s="23" t="s">
        <v>641</v>
      </c>
      <c r="AK2" s="23" t="s">
        <v>642</v>
      </c>
      <c r="AL2" s="23" t="s">
        <v>643</v>
      </c>
      <c r="AM2" s="23" t="s">
        <v>644</v>
      </c>
      <c r="AN2" s="23" t="s">
        <v>645</v>
      </c>
    </row>
    <row r="3" spans="1:40">
      <c r="K3" s="24"/>
      <c r="Q3" s="24"/>
      <c r="R3" s="24"/>
      <c r="S3" s="24"/>
      <c r="T3" s="24"/>
    </row>
    <row r="4" spans="1:40">
      <c r="K4" s="24"/>
      <c r="Q4" s="24"/>
      <c r="R4" s="24"/>
      <c r="S4" s="24"/>
      <c r="T4" s="24"/>
      <c r="U4" s="25"/>
    </row>
    <row r="5" spans="1:40">
      <c r="C5" s="226"/>
      <c r="K5" s="24"/>
      <c r="Q5" s="24"/>
      <c r="R5" s="24"/>
      <c r="S5" s="24"/>
      <c r="T5" s="24"/>
      <c r="U5" s="25"/>
    </row>
    <row r="6" spans="1:40">
      <c r="K6" s="24"/>
      <c r="Q6" s="24"/>
      <c r="R6" s="24"/>
      <c r="S6" s="24"/>
      <c r="T6" s="24"/>
      <c r="U6" s="25"/>
    </row>
    <row r="7" spans="1:40">
      <c r="K7" s="24"/>
      <c r="Q7" s="24"/>
      <c r="R7" s="24"/>
      <c r="S7" s="24"/>
      <c r="T7" s="24"/>
    </row>
    <row r="8" spans="1:40">
      <c r="K8" s="24"/>
      <c r="Q8" s="24"/>
      <c r="R8" s="24"/>
      <c r="S8" s="24"/>
      <c r="T8" s="24"/>
    </row>
    <row r="9" spans="1:40">
      <c r="K9" s="24"/>
      <c r="Q9" s="24"/>
      <c r="R9" s="24"/>
      <c r="S9" s="24"/>
      <c r="T9" s="24"/>
    </row>
    <row r="10" spans="1:40">
      <c r="K10" s="24"/>
      <c r="Q10" s="24"/>
      <c r="R10" s="24"/>
      <c r="S10" s="24"/>
      <c r="T10" s="24"/>
    </row>
    <row r="11" spans="1:40">
      <c r="K11" s="24"/>
      <c r="Q11" s="24"/>
      <c r="R11" s="24"/>
      <c r="S11" s="24"/>
      <c r="T11" s="24"/>
    </row>
    <row r="12" spans="1:40">
      <c r="K12" s="24"/>
      <c r="Q12" s="24"/>
      <c r="R12" s="24"/>
      <c r="S12" s="24"/>
      <c r="T12" s="24"/>
    </row>
    <row r="13" spans="1:40">
      <c r="K13" s="24"/>
      <c r="Q13" s="24"/>
      <c r="R13" s="24"/>
      <c r="S13" s="24"/>
      <c r="T13" s="24"/>
    </row>
    <row r="14" spans="1:40">
      <c r="K14" s="24"/>
      <c r="Q14" s="24"/>
      <c r="R14" s="24"/>
      <c r="S14" s="24"/>
      <c r="T14" s="24"/>
    </row>
    <row r="15" spans="1:40">
      <c r="K15" s="24"/>
      <c r="Q15" s="24"/>
      <c r="R15" s="24"/>
      <c r="S15" s="24"/>
      <c r="T15" s="24"/>
    </row>
    <row r="16" spans="1:40">
      <c r="K16" s="24"/>
      <c r="Q16" s="24"/>
      <c r="R16" s="24"/>
      <c r="S16" s="24"/>
      <c r="T16" s="24"/>
    </row>
  </sheetData>
  <phoneticPr fontId="15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E2:L107"/>
  <sheetViews>
    <sheetView workbookViewId="0">
      <pane xSplit="5" ySplit="4" topLeftCell="I5" activePane="bottomRight" state="frozen"/>
      <selection activeCell="F13" sqref="F13"/>
      <selection pane="topRight" activeCell="F13" sqref="F13"/>
      <selection pane="bottomLeft" activeCell="F13" sqref="F13"/>
      <selection pane="bottomRight" activeCell="N35" sqref="A1:XFD1048576"/>
    </sheetView>
  </sheetViews>
  <sheetFormatPr defaultRowHeight="12.75"/>
  <cols>
    <col min="3" max="4" width="15.42578125" bestFit="1" customWidth="1"/>
    <col min="5" max="5" width="26.85546875" bestFit="1" customWidth="1"/>
    <col min="6" max="6" width="12" customWidth="1"/>
    <col min="7" max="7" width="11.5703125" customWidth="1"/>
    <col min="8" max="8" width="14.28515625" customWidth="1"/>
    <col min="9" max="11" width="13.7109375" bestFit="1" customWidth="1"/>
    <col min="12" max="12" width="18.28515625" bestFit="1" customWidth="1"/>
    <col min="13" max="13" width="13.7109375" bestFit="1" customWidth="1"/>
    <col min="14" max="15" width="16" bestFit="1" customWidth="1"/>
    <col min="16" max="16" width="13.7109375" bestFit="1" customWidth="1"/>
  </cols>
  <sheetData>
    <row r="2" spans="5:5">
      <c r="E2" s="426"/>
    </row>
    <row r="3" spans="5:5">
      <c r="E3" s="425"/>
    </row>
    <row r="97" spans="10:12">
      <c r="L97" s="1"/>
    </row>
    <row r="98" spans="10:12">
      <c r="L98" s="1"/>
    </row>
    <row r="99" spans="10:12">
      <c r="L99" s="1"/>
    </row>
    <row r="100" spans="10:12">
      <c r="L100" s="1"/>
    </row>
    <row r="101" spans="10:12">
      <c r="L101" s="1"/>
    </row>
    <row r="102" spans="10:12">
      <c r="L102" s="1"/>
    </row>
    <row r="103" spans="10:12">
      <c r="L103" s="1"/>
    </row>
    <row r="104" spans="10:12">
      <c r="L104" s="1"/>
    </row>
    <row r="105" spans="10:12">
      <c r="L105" s="1"/>
    </row>
    <row r="106" spans="10:12">
      <c r="J106" s="6"/>
    </row>
    <row r="107" spans="10:12">
      <c r="J107" s="6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79998168889431442"/>
  </sheetPr>
  <dimension ref="A1:V215"/>
  <sheetViews>
    <sheetView topLeftCell="A46" workbookViewId="0">
      <selection activeCell="F12" sqref="F12"/>
    </sheetView>
  </sheetViews>
  <sheetFormatPr defaultRowHeight="12.75"/>
  <cols>
    <col min="1" max="1" width="12.7109375" bestFit="1" customWidth="1"/>
    <col min="2" max="2" width="16.42578125" bestFit="1" customWidth="1"/>
    <col min="3" max="3" width="25.140625" bestFit="1" customWidth="1"/>
    <col min="4" max="4" width="14.7109375" bestFit="1" customWidth="1"/>
    <col min="5" max="6" width="15.28515625" bestFit="1" customWidth="1"/>
    <col min="7" max="7" width="12.85546875" bestFit="1" customWidth="1"/>
    <col min="8" max="8" width="14.42578125" bestFit="1" customWidth="1"/>
    <col min="9" max="11" width="13.7109375" bestFit="1" customWidth="1"/>
    <col min="19" max="19" width="15" style="1" bestFit="1" customWidth="1"/>
  </cols>
  <sheetData>
    <row r="1" spans="1:22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s="1" t="s">
        <v>590</v>
      </c>
      <c r="T1" t="s">
        <v>591</v>
      </c>
      <c r="U1" t="s">
        <v>592</v>
      </c>
      <c r="V1" t="s">
        <v>593</v>
      </c>
    </row>
    <row r="2" spans="1:22">
      <c r="A2" t="s">
        <v>1125</v>
      </c>
      <c r="B2" t="s">
        <v>1126</v>
      </c>
      <c r="C2" t="s">
        <v>743</v>
      </c>
      <c r="D2" t="s">
        <v>742</v>
      </c>
      <c r="E2" t="s">
        <v>1127</v>
      </c>
      <c r="F2" t="s">
        <v>1128</v>
      </c>
      <c r="G2" t="s">
        <v>1129</v>
      </c>
      <c r="H2" t="s">
        <v>1130</v>
      </c>
      <c r="I2" t="s">
        <v>1131</v>
      </c>
      <c r="J2" t="s">
        <v>1132</v>
      </c>
      <c r="K2" t="s">
        <v>746</v>
      </c>
      <c r="L2" t="s">
        <v>1133</v>
      </c>
      <c r="M2" t="s">
        <v>1134</v>
      </c>
      <c r="N2" t="s">
        <v>1135</v>
      </c>
      <c r="O2" t="s">
        <v>1136</v>
      </c>
      <c r="P2" t="s">
        <v>1137</v>
      </c>
      <c r="Q2" t="s">
        <v>1138</v>
      </c>
      <c r="R2" t="s">
        <v>1139</v>
      </c>
      <c r="S2" t="s">
        <v>752</v>
      </c>
      <c r="T2" t="s">
        <v>1140</v>
      </c>
      <c r="U2" t="s">
        <v>1141</v>
      </c>
    </row>
    <row r="3" spans="1:22">
      <c r="A3" t="s">
        <v>1142</v>
      </c>
      <c r="B3" t="s">
        <v>1213</v>
      </c>
      <c r="C3" t="s">
        <v>1214</v>
      </c>
      <c r="D3" t="s">
        <v>1213</v>
      </c>
      <c r="E3">
        <v>0</v>
      </c>
      <c r="F3">
        <v>0</v>
      </c>
      <c r="G3">
        <v>1610</v>
      </c>
      <c r="H3">
        <v>0</v>
      </c>
      <c r="M3">
        <v>30969503</v>
      </c>
      <c r="N3">
        <v>29688400</v>
      </c>
      <c r="O3">
        <v>19235.72</v>
      </c>
      <c r="P3">
        <v>0</v>
      </c>
      <c r="Q3">
        <v>0</v>
      </c>
      <c r="R3">
        <v>0</v>
      </c>
      <c r="S3">
        <v>-1281103</v>
      </c>
      <c r="T3">
        <v>0</v>
      </c>
      <c r="U3">
        <v>18440</v>
      </c>
    </row>
    <row r="4" spans="1:22">
      <c r="A4" t="s">
        <v>1142</v>
      </c>
      <c r="B4" t="s">
        <v>1215</v>
      </c>
      <c r="C4" t="s">
        <v>1216</v>
      </c>
      <c r="D4" t="s">
        <v>1215</v>
      </c>
      <c r="E4">
        <v>0</v>
      </c>
      <c r="F4">
        <v>0</v>
      </c>
      <c r="G4">
        <v>3150</v>
      </c>
      <c r="H4">
        <v>0</v>
      </c>
      <c r="M4">
        <v>367587006</v>
      </c>
      <c r="N4">
        <v>354060000</v>
      </c>
      <c r="O4">
        <v>116694.29</v>
      </c>
      <c r="P4">
        <v>0</v>
      </c>
      <c r="Q4">
        <v>0</v>
      </c>
      <c r="R4">
        <v>0</v>
      </c>
      <c r="S4">
        <v>-13527006</v>
      </c>
      <c r="T4">
        <v>0</v>
      </c>
      <c r="U4">
        <v>112400</v>
      </c>
    </row>
    <row r="5" spans="1:22">
      <c r="A5" t="s">
        <v>1142</v>
      </c>
      <c r="B5" t="s">
        <v>1217</v>
      </c>
      <c r="C5" t="s">
        <v>1218</v>
      </c>
      <c r="D5" t="s">
        <v>1217</v>
      </c>
      <c r="E5">
        <v>0</v>
      </c>
      <c r="F5">
        <v>0</v>
      </c>
      <c r="G5">
        <v>560</v>
      </c>
      <c r="H5">
        <v>0</v>
      </c>
      <c r="M5">
        <v>48422401</v>
      </c>
      <c r="N5">
        <v>52976000</v>
      </c>
      <c r="O5">
        <v>86468.57</v>
      </c>
      <c r="P5">
        <v>0</v>
      </c>
      <c r="Q5">
        <v>0</v>
      </c>
      <c r="R5">
        <v>0</v>
      </c>
      <c r="S5">
        <v>4553599</v>
      </c>
      <c r="T5">
        <v>0</v>
      </c>
      <c r="U5">
        <v>94600</v>
      </c>
    </row>
    <row r="6" spans="1:22">
      <c r="A6" t="s">
        <v>1142</v>
      </c>
      <c r="B6" t="s">
        <v>1219</v>
      </c>
      <c r="C6" t="s">
        <v>1220</v>
      </c>
      <c r="D6" t="s">
        <v>1219</v>
      </c>
      <c r="E6">
        <v>0</v>
      </c>
      <c r="F6">
        <v>0</v>
      </c>
      <c r="G6">
        <v>350</v>
      </c>
      <c r="H6">
        <v>0</v>
      </c>
      <c r="M6">
        <v>165270002</v>
      </c>
      <c r="N6">
        <v>273350000</v>
      </c>
      <c r="O6">
        <v>472200.01</v>
      </c>
      <c r="P6">
        <v>0</v>
      </c>
      <c r="Q6">
        <v>0</v>
      </c>
      <c r="R6">
        <v>0</v>
      </c>
      <c r="S6">
        <v>108079998</v>
      </c>
      <c r="T6">
        <v>0</v>
      </c>
      <c r="U6">
        <v>781000</v>
      </c>
    </row>
    <row r="7" spans="1:22">
      <c r="A7" t="s">
        <v>1142</v>
      </c>
      <c r="B7" t="s">
        <v>1221</v>
      </c>
      <c r="C7" t="s">
        <v>1222</v>
      </c>
      <c r="D7" t="s">
        <v>1221</v>
      </c>
      <c r="E7">
        <v>0</v>
      </c>
      <c r="F7">
        <v>0</v>
      </c>
      <c r="G7">
        <v>560</v>
      </c>
      <c r="H7">
        <v>0</v>
      </c>
      <c r="M7">
        <v>18955200</v>
      </c>
      <c r="N7">
        <v>21084000</v>
      </c>
      <c r="O7">
        <v>33848.57</v>
      </c>
      <c r="P7">
        <v>0</v>
      </c>
      <c r="Q7">
        <v>0</v>
      </c>
      <c r="R7">
        <v>0</v>
      </c>
      <c r="S7">
        <v>2128800</v>
      </c>
      <c r="T7">
        <v>0</v>
      </c>
      <c r="U7">
        <v>37650</v>
      </c>
    </row>
    <row r="8" spans="1:22">
      <c r="A8" t="s">
        <v>1142</v>
      </c>
      <c r="B8" t="s">
        <v>1223</v>
      </c>
      <c r="C8" t="s">
        <v>1224</v>
      </c>
      <c r="D8" t="s">
        <v>1223</v>
      </c>
      <c r="E8">
        <v>0</v>
      </c>
      <c r="F8">
        <v>0</v>
      </c>
      <c r="G8">
        <v>1260</v>
      </c>
      <c r="H8">
        <v>0</v>
      </c>
      <c r="M8">
        <v>24894000</v>
      </c>
      <c r="N8">
        <v>32949000</v>
      </c>
      <c r="O8">
        <v>19757.14</v>
      </c>
      <c r="P8">
        <v>0</v>
      </c>
      <c r="Q8">
        <v>0</v>
      </c>
      <c r="R8">
        <v>0</v>
      </c>
      <c r="S8">
        <v>8055000</v>
      </c>
      <c r="T8">
        <v>0</v>
      </c>
      <c r="U8">
        <v>26150</v>
      </c>
    </row>
    <row r="9" spans="1:22">
      <c r="A9" t="s">
        <v>1142</v>
      </c>
      <c r="B9" t="s">
        <v>1225</v>
      </c>
      <c r="C9" t="s">
        <v>1226</v>
      </c>
      <c r="D9" t="s">
        <v>1225</v>
      </c>
      <c r="E9">
        <v>0</v>
      </c>
      <c r="F9">
        <v>0</v>
      </c>
      <c r="G9">
        <v>12705</v>
      </c>
      <c r="H9">
        <v>0</v>
      </c>
      <c r="M9">
        <v>1336203003</v>
      </c>
      <c r="N9">
        <v>1547469000</v>
      </c>
      <c r="O9">
        <v>105171.43</v>
      </c>
      <c r="P9">
        <v>0</v>
      </c>
      <c r="Q9">
        <v>0</v>
      </c>
      <c r="R9">
        <v>0</v>
      </c>
      <c r="S9">
        <v>211265997</v>
      </c>
      <c r="T9">
        <v>0</v>
      </c>
      <c r="U9">
        <v>121800</v>
      </c>
    </row>
    <row r="10" spans="1:22">
      <c r="A10" t="s">
        <v>1142</v>
      </c>
      <c r="B10" t="s">
        <v>1227</v>
      </c>
      <c r="C10" t="s">
        <v>1228</v>
      </c>
      <c r="D10" t="s">
        <v>1227</v>
      </c>
      <c r="E10">
        <v>0</v>
      </c>
      <c r="F10">
        <v>0</v>
      </c>
      <c r="G10">
        <v>29435</v>
      </c>
      <c r="H10">
        <v>0</v>
      </c>
      <c r="M10">
        <v>9535762167</v>
      </c>
      <c r="N10">
        <v>19162185000</v>
      </c>
      <c r="O10">
        <v>323959.99</v>
      </c>
      <c r="P10">
        <v>0</v>
      </c>
      <c r="Q10">
        <v>0</v>
      </c>
      <c r="R10">
        <v>0</v>
      </c>
      <c r="S10">
        <v>9626422833</v>
      </c>
      <c r="T10">
        <v>0</v>
      </c>
      <c r="U10">
        <v>651000</v>
      </c>
    </row>
    <row r="11" spans="1:22">
      <c r="A11" t="s">
        <v>1142</v>
      </c>
      <c r="B11" t="s">
        <v>9040</v>
      </c>
      <c r="C11" t="s">
        <v>1229</v>
      </c>
      <c r="D11" t="s">
        <v>9040</v>
      </c>
      <c r="E11">
        <v>0</v>
      </c>
      <c r="F11">
        <v>0</v>
      </c>
      <c r="G11">
        <v>245</v>
      </c>
      <c r="H11">
        <v>0</v>
      </c>
      <c r="M11">
        <v>11359875</v>
      </c>
      <c r="N11">
        <v>11637500</v>
      </c>
      <c r="O11">
        <v>46366.84</v>
      </c>
      <c r="P11">
        <v>0</v>
      </c>
      <c r="Q11">
        <v>0</v>
      </c>
      <c r="R11">
        <v>0</v>
      </c>
      <c r="S11">
        <v>277625</v>
      </c>
      <c r="T11">
        <v>0</v>
      </c>
      <c r="U11">
        <v>47500</v>
      </c>
    </row>
    <row r="12" spans="1:22">
      <c r="A12" t="s">
        <v>1142</v>
      </c>
      <c r="B12" t="s">
        <v>9025</v>
      </c>
      <c r="C12" t="s">
        <v>9026</v>
      </c>
      <c r="D12" t="s">
        <v>9040</v>
      </c>
      <c r="E12">
        <v>0</v>
      </c>
      <c r="F12">
        <v>0</v>
      </c>
      <c r="G12">
        <v>6</v>
      </c>
      <c r="H12">
        <v>0</v>
      </c>
      <c r="M12">
        <v>3000</v>
      </c>
      <c r="N12">
        <v>285000</v>
      </c>
      <c r="O12">
        <v>500</v>
      </c>
      <c r="P12">
        <v>0</v>
      </c>
      <c r="Q12">
        <v>0</v>
      </c>
      <c r="R12">
        <v>0</v>
      </c>
      <c r="S12">
        <v>282000</v>
      </c>
      <c r="T12">
        <v>0</v>
      </c>
    </row>
    <row r="13" spans="1:22">
      <c r="A13" t="s">
        <v>1142</v>
      </c>
      <c r="B13" t="s">
        <v>1230</v>
      </c>
      <c r="C13" t="s">
        <v>1231</v>
      </c>
      <c r="D13" t="s">
        <v>1230</v>
      </c>
      <c r="E13">
        <v>0</v>
      </c>
      <c r="F13">
        <v>0</v>
      </c>
      <c r="G13">
        <v>3850</v>
      </c>
      <c r="H13">
        <v>0</v>
      </c>
      <c r="M13">
        <v>163515001</v>
      </c>
      <c r="N13">
        <v>269885000</v>
      </c>
      <c r="O13">
        <v>42471.43</v>
      </c>
      <c r="P13">
        <v>0</v>
      </c>
      <c r="Q13">
        <v>0</v>
      </c>
      <c r="R13">
        <v>0</v>
      </c>
      <c r="S13">
        <v>106369999</v>
      </c>
      <c r="T13">
        <v>0</v>
      </c>
      <c r="U13">
        <v>70100</v>
      </c>
    </row>
    <row r="14" spans="1:22">
      <c r="A14" t="s">
        <v>1142</v>
      </c>
      <c r="B14" t="s">
        <v>1232</v>
      </c>
      <c r="C14" t="s">
        <v>1233</v>
      </c>
      <c r="D14" t="s">
        <v>1232</v>
      </c>
      <c r="E14">
        <v>0</v>
      </c>
      <c r="F14">
        <v>0</v>
      </c>
      <c r="G14">
        <v>1575</v>
      </c>
      <c r="H14">
        <v>0</v>
      </c>
      <c r="M14">
        <v>638865004</v>
      </c>
      <c r="N14">
        <v>782775000</v>
      </c>
      <c r="O14">
        <v>405628.57</v>
      </c>
      <c r="P14">
        <v>0</v>
      </c>
      <c r="Q14">
        <v>0</v>
      </c>
      <c r="R14">
        <v>0</v>
      </c>
      <c r="S14">
        <v>143909996</v>
      </c>
      <c r="T14">
        <v>0</v>
      </c>
      <c r="U14">
        <v>497000</v>
      </c>
    </row>
    <row r="15" spans="1:22">
      <c r="A15" t="s">
        <v>1142</v>
      </c>
      <c r="B15" t="s">
        <v>1234</v>
      </c>
      <c r="C15" t="s">
        <v>1235</v>
      </c>
      <c r="D15" t="s">
        <v>1234</v>
      </c>
      <c r="E15">
        <v>0</v>
      </c>
      <c r="F15">
        <v>0</v>
      </c>
      <c r="G15">
        <v>1470</v>
      </c>
      <c r="H15">
        <v>0</v>
      </c>
      <c r="M15">
        <v>72979200</v>
      </c>
      <c r="N15">
        <v>119952000</v>
      </c>
      <c r="O15">
        <v>49645.71</v>
      </c>
      <c r="P15">
        <v>0</v>
      </c>
      <c r="Q15">
        <v>0</v>
      </c>
      <c r="R15">
        <v>0</v>
      </c>
      <c r="S15">
        <v>46972800</v>
      </c>
      <c r="T15">
        <v>0</v>
      </c>
      <c r="U15">
        <v>81600</v>
      </c>
    </row>
    <row r="16" spans="1:22">
      <c r="A16" t="s">
        <v>1142</v>
      </c>
      <c r="B16" t="s">
        <v>1237</v>
      </c>
      <c r="C16" t="s">
        <v>1238</v>
      </c>
      <c r="D16" t="s">
        <v>1237</v>
      </c>
      <c r="E16">
        <v>0</v>
      </c>
      <c r="F16">
        <v>0</v>
      </c>
      <c r="G16">
        <v>735</v>
      </c>
      <c r="H16">
        <v>0</v>
      </c>
      <c r="M16">
        <v>93970800</v>
      </c>
      <c r="N16">
        <v>126420000</v>
      </c>
      <c r="O16">
        <v>127851.43</v>
      </c>
      <c r="P16">
        <v>0</v>
      </c>
      <c r="Q16">
        <v>0</v>
      </c>
      <c r="R16">
        <v>0</v>
      </c>
      <c r="S16">
        <v>32449200</v>
      </c>
      <c r="T16">
        <v>0</v>
      </c>
      <c r="U16">
        <v>172000</v>
      </c>
    </row>
    <row r="17" spans="1:21">
      <c r="A17" t="s">
        <v>1142</v>
      </c>
      <c r="B17" t="s">
        <v>7622</v>
      </c>
      <c r="C17" t="s">
        <v>3516</v>
      </c>
      <c r="D17" t="s">
        <v>7622</v>
      </c>
      <c r="E17">
        <v>0</v>
      </c>
      <c r="F17">
        <v>0</v>
      </c>
      <c r="G17">
        <v>630</v>
      </c>
      <c r="H17">
        <v>0</v>
      </c>
      <c r="M17">
        <v>16733520</v>
      </c>
      <c r="N17">
        <v>31626000</v>
      </c>
      <c r="O17">
        <v>26561.14</v>
      </c>
      <c r="P17">
        <v>0</v>
      </c>
      <c r="Q17">
        <v>0</v>
      </c>
      <c r="R17">
        <v>0</v>
      </c>
      <c r="S17">
        <v>14892480</v>
      </c>
      <c r="T17">
        <v>0</v>
      </c>
      <c r="U17">
        <v>50200</v>
      </c>
    </row>
    <row r="18" spans="1:21">
      <c r="A18" t="s">
        <v>1142</v>
      </c>
      <c r="B18" t="s">
        <v>1241</v>
      </c>
      <c r="C18" t="s">
        <v>1242</v>
      </c>
      <c r="D18" t="s">
        <v>1241</v>
      </c>
      <c r="E18">
        <v>0</v>
      </c>
      <c r="F18">
        <v>0</v>
      </c>
      <c r="G18">
        <v>5880</v>
      </c>
      <c r="H18">
        <v>0</v>
      </c>
      <c r="M18">
        <v>91764961</v>
      </c>
      <c r="N18">
        <v>134652000</v>
      </c>
      <c r="O18">
        <v>15606.29</v>
      </c>
      <c r="P18">
        <v>0</v>
      </c>
      <c r="Q18">
        <v>0</v>
      </c>
      <c r="R18">
        <v>0</v>
      </c>
      <c r="S18">
        <v>42887039</v>
      </c>
      <c r="T18">
        <v>0</v>
      </c>
      <c r="U18">
        <v>22900</v>
      </c>
    </row>
    <row r="19" spans="1:21">
      <c r="A19" t="s">
        <v>1142</v>
      </c>
      <c r="B19" t="s">
        <v>1243</v>
      </c>
      <c r="C19" t="s">
        <v>1244</v>
      </c>
      <c r="D19" t="s">
        <v>1243</v>
      </c>
      <c r="E19">
        <v>0</v>
      </c>
      <c r="F19">
        <v>0</v>
      </c>
      <c r="G19">
        <v>3150</v>
      </c>
      <c r="H19">
        <v>0</v>
      </c>
      <c r="M19">
        <v>82440001</v>
      </c>
      <c r="N19">
        <v>97020000</v>
      </c>
      <c r="O19">
        <v>26171.43</v>
      </c>
      <c r="P19">
        <v>0</v>
      </c>
      <c r="Q19">
        <v>0</v>
      </c>
      <c r="R19">
        <v>0</v>
      </c>
      <c r="S19">
        <v>14579999</v>
      </c>
      <c r="T19">
        <v>0</v>
      </c>
      <c r="U19">
        <v>30800</v>
      </c>
    </row>
    <row r="20" spans="1:21">
      <c r="A20" t="s">
        <v>1142</v>
      </c>
      <c r="B20" t="s">
        <v>1245</v>
      </c>
      <c r="C20" t="s">
        <v>1246</v>
      </c>
      <c r="D20" t="s">
        <v>1245</v>
      </c>
      <c r="E20">
        <v>0</v>
      </c>
      <c r="F20">
        <v>0</v>
      </c>
      <c r="G20">
        <v>1015</v>
      </c>
      <c r="H20">
        <v>0</v>
      </c>
      <c r="M20">
        <v>20560130</v>
      </c>
      <c r="N20">
        <v>21365750</v>
      </c>
      <c r="O20">
        <v>20256.29</v>
      </c>
      <c r="P20">
        <v>0</v>
      </c>
      <c r="Q20">
        <v>0</v>
      </c>
      <c r="R20">
        <v>0</v>
      </c>
      <c r="S20">
        <v>805620</v>
      </c>
      <c r="T20">
        <v>0</v>
      </c>
      <c r="U20">
        <v>21050</v>
      </c>
    </row>
    <row r="21" spans="1:21">
      <c r="A21" t="s">
        <v>1142</v>
      </c>
      <c r="B21" t="s">
        <v>1248</v>
      </c>
      <c r="C21" t="s">
        <v>1249</v>
      </c>
      <c r="D21" t="s">
        <v>1248</v>
      </c>
      <c r="E21">
        <v>0</v>
      </c>
      <c r="F21">
        <v>0</v>
      </c>
      <c r="G21">
        <v>1085</v>
      </c>
      <c r="H21">
        <v>0</v>
      </c>
      <c r="M21">
        <v>18519090</v>
      </c>
      <c r="N21">
        <v>22405250</v>
      </c>
      <c r="O21">
        <v>17068.29</v>
      </c>
      <c r="P21">
        <v>0</v>
      </c>
      <c r="Q21">
        <v>0</v>
      </c>
      <c r="R21">
        <v>0</v>
      </c>
      <c r="S21">
        <v>3886160</v>
      </c>
      <c r="T21">
        <v>0</v>
      </c>
      <c r="U21">
        <v>20650</v>
      </c>
    </row>
    <row r="22" spans="1:21">
      <c r="A22" t="s">
        <v>1142</v>
      </c>
      <c r="B22" t="s">
        <v>9027</v>
      </c>
      <c r="C22" t="s">
        <v>3828</v>
      </c>
      <c r="D22" t="s">
        <v>9027</v>
      </c>
      <c r="E22">
        <v>0</v>
      </c>
      <c r="F22">
        <v>0</v>
      </c>
      <c r="G22">
        <v>35</v>
      </c>
      <c r="H22">
        <v>0</v>
      </c>
      <c r="M22">
        <v>12702090</v>
      </c>
      <c r="N22">
        <v>11427500</v>
      </c>
      <c r="O22">
        <v>362916.86</v>
      </c>
      <c r="P22">
        <v>0</v>
      </c>
      <c r="Q22">
        <v>0</v>
      </c>
      <c r="R22">
        <v>0</v>
      </c>
      <c r="S22">
        <v>-1274590</v>
      </c>
      <c r="T22">
        <v>0</v>
      </c>
      <c r="U22">
        <v>326500</v>
      </c>
    </row>
    <row r="23" spans="1:21">
      <c r="A23" t="s">
        <v>1142</v>
      </c>
      <c r="B23" t="s">
        <v>1250</v>
      </c>
      <c r="C23" t="s">
        <v>1251</v>
      </c>
      <c r="D23" t="s">
        <v>1250</v>
      </c>
      <c r="E23">
        <v>0</v>
      </c>
      <c r="F23">
        <v>0</v>
      </c>
      <c r="G23">
        <v>210</v>
      </c>
      <c r="H23">
        <v>0</v>
      </c>
      <c r="M23">
        <v>63483000</v>
      </c>
      <c r="N23">
        <v>88305000</v>
      </c>
      <c r="O23">
        <v>302300</v>
      </c>
      <c r="P23">
        <v>0</v>
      </c>
      <c r="Q23">
        <v>0</v>
      </c>
      <c r="R23">
        <v>0</v>
      </c>
      <c r="S23">
        <v>24822000</v>
      </c>
      <c r="T23">
        <v>0</v>
      </c>
      <c r="U23">
        <v>420500</v>
      </c>
    </row>
    <row r="24" spans="1:21">
      <c r="A24" t="s">
        <v>1142</v>
      </c>
      <c r="B24" t="s">
        <v>1252</v>
      </c>
      <c r="C24" t="s">
        <v>9041</v>
      </c>
      <c r="D24" t="s">
        <v>1252</v>
      </c>
      <c r="E24">
        <v>0</v>
      </c>
      <c r="F24">
        <v>0</v>
      </c>
      <c r="G24">
        <v>1330</v>
      </c>
      <c r="H24">
        <v>0</v>
      </c>
      <c r="M24">
        <v>30588865</v>
      </c>
      <c r="N24">
        <v>35710500</v>
      </c>
      <c r="O24">
        <v>22999.15</v>
      </c>
      <c r="P24">
        <v>0</v>
      </c>
      <c r="Q24">
        <v>0</v>
      </c>
      <c r="R24">
        <v>0</v>
      </c>
      <c r="S24">
        <v>5121635</v>
      </c>
      <c r="T24">
        <v>0</v>
      </c>
      <c r="U24">
        <v>26850</v>
      </c>
    </row>
    <row r="25" spans="1:21">
      <c r="A25" t="s">
        <v>1142</v>
      </c>
      <c r="B25" t="s">
        <v>8343</v>
      </c>
      <c r="C25" t="s">
        <v>3046</v>
      </c>
      <c r="D25" t="s">
        <v>8343</v>
      </c>
      <c r="E25">
        <v>0</v>
      </c>
      <c r="F25">
        <v>0</v>
      </c>
      <c r="G25">
        <v>70</v>
      </c>
      <c r="H25">
        <v>0</v>
      </c>
      <c r="M25">
        <v>12102800</v>
      </c>
      <c r="N25">
        <v>10521000</v>
      </c>
      <c r="O25">
        <v>172897.14</v>
      </c>
      <c r="P25">
        <v>0</v>
      </c>
      <c r="Q25">
        <v>0</v>
      </c>
      <c r="R25">
        <v>0</v>
      </c>
      <c r="S25">
        <v>-1581800</v>
      </c>
      <c r="T25">
        <v>0</v>
      </c>
      <c r="U25">
        <v>150300</v>
      </c>
    </row>
    <row r="26" spans="1:21">
      <c r="A26" t="s">
        <v>1142</v>
      </c>
      <c r="B26" t="s">
        <v>8351</v>
      </c>
      <c r="C26" t="s">
        <v>3520</v>
      </c>
      <c r="D26" t="s">
        <v>8351</v>
      </c>
      <c r="E26">
        <v>0</v>
      </c>
      <c r="F26">
        <v>0</v>
      </c>
      <c r="G26">
        <v>70</v>
      </c>
      <c r="H26">
        <v>0</v>
      </c>
      <c r="M26">
        <v>11671600</v>
      </c>
      <c r="N26">
        <v>8967000</v>
      </c>
      <c r="O26">
        <v>166737.14000000001</v>
      </c>
      <c r="P26">
        <v>0</v>
      </c>
      <c r="Q26">
        <v>0</v>
      </c>
      <c r="R26">
        <v>0</v>
      </c>
      <c r="S26">
        <v>-2704600</v>
      </c>
      <c r="T26">
        <v>0</v>
      </c>
      <c r="U26">
        <v>128100</v>
      </c>
    </row>
    <row r="27" spans="1:21">
      <c r="A27" t="s">
        <v>1142</v>
      </c>
      <c r="B27" t="s">
        <v>1253</v>
      </c>
      <c r="C27" t="s">
        <v>1254</v>
      </c>
      <c r="D27" t="s">
        <v>1253</v>
      </c>
      <c r="E27">
        <v>0</v>
      </c>
      <c r="F27">
        <v>0</v>
      </c>
      <c r="G27">
        <v>1015</v>
      </c>
      <c r="H27">
        <v>0</v>
      </c>
      <c r="M27">
        <v>22062040</v>
      </c>
      <c r="N27">
        <v>22380750</v>
      </c>
      <c r="O27">
        <v>21736</v>
      </c>
      <c r="P27">
        <v>0</v>
      </c>
      <c r="Q27">
        <v>0</v>
      </c>
      <c r="R27">
        <v>0</v>
      </c>
      <c r="S27">
        <v>318710</v>
      </c>
      <c r="T27">
        <v>0</v>
      </c>
      <c r="U27">
        <v>22050</v>
      </c>
    </row>
    <row r="28" spans="1:21">
      <c r="A28" t="s">
        <v>1142</v>
      </c>
      <c r="B28" t="s">
        <v>7609</v>
      </c>
      <c r="C28" t="s">
        <v>3303</v>
      </c>
      <c r="D28" t="s">
        <v>7609</v>
      </c>
      <c r="E28">
        <v>0</v>
      </c>
      <c r="F28">
        <v>0</v>
      </c>
      <c r="G28">
        <v>210</v>
      </c>
      <c r="H28">
        <v>0</v>
      </c>
      <c r="M28">
        <v>204090000</v>
      </c>
      <c r="N28">
        <v>258510000</v>
      </c>
      <c r="O28">
        <v>971857.14</v>
      </c>
      <c r="P28">
        <v>0</v>
      </c>
      <c r="Q28">
        <v>0</v>
      </c>
      <c r="R28">
        <v>0</v>
      </c>
      <c r="S28">
        <v>54420000</v>
      </c>
      <c r="T28">
        <v>0</v>
      </c>
      <c r="U28">
        <v>1231000</v>
      </c>
    </row>
    <row r="29" spans="1:21">
      <c r="A29" t="s">
        <v>1142</v>
      </c>
      <c r="B29" t="s">
        <v>9013</v>
      </c>
      <c r="C29" t="s">
        <v>1255</v>
      </c>
      <c r="D29" t="s">
        <v>9013</v>
      </c>
      <c r="E29">
        <v>0</v>
      </c>
      <c r="F29">
        <v>0</v>
      </c>
      <c r="G29">
        <v>35</v>
      </c>
      <c r="H29">
        <v>0</v>
      </c>
      <c r="M29">
        <v>28063230</v>
      </c>
      <c r="N29">
        <v>26670000</v>
      </c>
      <c r="O29">
        <v>801806.57</v>
      </c>
      <c r="P29">
        <v>0</v>
      </c>
      <c r="Q29">
        <v>0</v>
      </c>
      <c r="R29">
        <v>0</v>
      </c>
      <c r="S29">
        <v>-1393230</v>
      </c>
      <c r="T29">
        <v>0</v>
      </c>
      <c r="U29">
        <v>762000</v>
      </c>
    </row>
    <row r="30" spans="1:21">
      <c r="A30" t="s">
        <v>1142</v>
      </c>
      <c r="B30" t="s">
        <v>1256</v>
      </c>
      <c r="C30" t="s">
        <v>1257</v>
      </c>
      <c r="D30" t="s">
        <v>1256</v>
      </c>
      <c r="E30">
        <v>0</v>
      </c>
      <c r="F30">
        <v>0</v>
      </c>
      <c r="G30">
        <v>13335</v>
      </c>
      <c r="H30">
        <v>0</v>
      </c>
      <c r="M30">
        <v>298284901</v>
      </c>
      <c r="N30">
        <v>300704250</v>
      </c>
      <c r="O30">
        <v>22368.57</v>
      </c>
      <c r="P30">
        <v>0</v>
      </c>
      <c r="Q30">
        <v>0</v>
      </c>
      <c r="R30">
        <v>0</v>
      </c>
      <c r="S30">
        <v>2419349</v>
      </c>
      <c r="T30">
        <v>0</v>
      </c>
      <c r="U30">
        <v>22550</v>
      </c>
    </row>
    <row r="31" spans="1:21">
      <c r="A31" t="s">
        <v>1142</v>
      </c>
      <c r="B31" t="s">
        <v>1258</v>
      </c>
      <c r="C31" t="s">
        <v>1259</v>
      </c>
      <c r="D31" t="s">
        <v>1258</v>
      </c>
      <c r="E31">
        <v>0</v>
      </c>
      <c r="F31">
        <v>0</v>
      </c>
      <c r="G31">
        <v>4760</v>
      </c>
      <c r="H31">
        <v>0</v>
      </c>
      <c r="M31">
        <v>352933600</v>
      </c>
      <c r="N31">
        <v>384132000</v>
      </c>
      <c r="O31">
        <v>74145.710000000006</v>
      </c>
      <c r="P31">
        <v>0</v>
      </c>
      <c r="Q31">
        <v>0</v>
      </c>
      <c r="R31">
        <v>0</v>
      </c>
      <c r="S31">
        <v>31198400</v>
      </c>
      <c r="T31">
        <v>0</v>
      </c>
      <c r="U31">
        <v>80700</v>
      </c>
    </row>
    <row r="32" spans="1:21">
      <c r="A32" t="s">
        <v>1142</v>
      </c>
      <c r="B32" t="s">
        <v>1260</v>
      </c>
      <c r="C32" t="s">
        <v>7610</v>
      </c>
      <c r="D32" t="s">
        <v>1260</v>
      </c>
      <c r="E32">
        <v>0</v>
      </c>
      <c r="F32">
        <v>0</v>
      </c>
      <c r="G32">
        <v>1855</v>
      </c>
      <c r="H32">
        <v>0</v>
      </c>
      <c r="M32">
        <v>311085250</v>
      </c>
      <c r="N32">
        <v>346885000</v>
      </c>
      <c r="O32">
        <v>167700.94</v>
      </c>
      <c r="P32">
        <v>0</v>
      </c>
      <c r="Q32">
        <v>0</v>
      </c>
      <c r="R32">
        <v>0</v>
      </c>
      <c r="S32">
        <v>35799750</v>
      </c>
      <c r="T32">
        <v>0</v>
      </c>
      <c r="U32">
        <v>187000</v>
      </c>
    </row>
    <row r="33" spans="1:21">
      <c r="A33" t="s">
        <v>1142</v>
      </c>
      <c r="B33" t="s">
        <v>1261</v>
      </c>
      <c r="C33" t="s">
        <v>1262</v>
      </c>
      <c r="D33" t="s">
        <v>1261</v>
      </c>
      <c r="E33">
        <v>0</v>
      </c>
      <c r="F33">
        <v>0</v>
      </c>
      <c r="G33">
        <v>770</v>
      </c>
      <c r="H33">
        <v>0</v>
      </c>
      <c r="M33">
        <v>31557900</v>
      </c>
      <c r="N33">
        <v>34303500</v>
      </c>
      <c r="O33">
        <v>40984.29</v>
      </c>
      <c r="P33">
        <v>0</v>
      </c>
      <c r="Q33">
        <v>0</v>
      </c>
      <c r="R33">
        <v>0</v>
      </c>
      <c r="S33">
        <v>2745600</v>
      </c>
      <c r="T33">
        <v>0</v>
      </c>
      <c r="U33">
        <v>44550</v>
      </c>
    </row>
    <row r="34" spans="1:21">
      <c r="A34" t="s">
        <v>1142</v>
      </c>
      <c r="B34" t="s">
        <v>1263</v>
      </c>
      <c r="C34" t="s">
        <v>1264</v>
      </c>
      <c r="D34" t="s">
        <v>1263</v>
      </c>
      <c r="E34">
        <v>0</v>
      </c>
      <c r="F34">
        <v>0</v>
      </c>
      <c r="G34">
        <v>4410</v>
      </c>
      <c r="H34">
        <v>0</v>
      </c>
      <c r="M34">
        <v>110142903</v>
      </c>
      <c r="N34">
        <v>136930500</v>
      </c>
      <c r="O34">
        <v>24975.71</v>
      </c>
      <c r="P34">
        <v>0</v>
      </c>
      <c r="Q34">
        <v>0</v>
      </c>
      <c r="R34">
        <v>0</v>
      </c>
      <c r="S34">
        <v>26787597</v>
      </c>
      <c r="T34">
        <v>0</v>
      </c>
      <c r="U34">
        <v>31050</v>
      </c>
    </row>
    <row r="35" spans="1:21">
      <c r="A35" t="s">
        <v>1142</v>
      </c>
      <c r="B35" t="s">
        <v>1265</v>
      </c>
      <c r="C35" t="s">
        <v>1266</v>
      </c>
      <c r="D35" t="s">
        <v>1265</v>
      </c>
      <c r="E35">
        <v>0</v>
      </c>
      <c r="F35">
        <v>0</v>
      </c>
      <c r="G35">
        <v>350</v>
      </c>
      <c r="H35">
        <v>0</v>
      </c>
      <c r="M35">
        <v>59611000</v>
      </c>
      <c r="N35">
        <v>86450000</v>
      </c>
      <c r="O35">
        <v>170317.14</v>
      </c>
      <c r="P35">
        <v>0</v>
      </c>
      <c r="Q35">
        <v>0</v>
      </c>
      <c r="R35">
        <v>0</v>
      </c>
      <c r="S35">
        <v>26839000</v>
      </c>
      <c r="T35">
        <v>0</v>
      </c>
      <c r="U35">
        <v>247000</v>
      </c>
    </row>
    <row r="36" spans="1:21">
      <c r="A36" t="s">
        <v>1142</v>
      </c>
      <c r="B36" t="s">
        <v>1267</v>
      </c>
      <c r="C36" t="s">
        <v>1268</v>
      </c>
      <c r="D36" t="s">
        <v>1267</v>
      </c>
      <c r="E36">
        <v>0</v>
      </c>
      <c r="F36">
        <v>0</v>
      </c>
      <c r="G36">
        <v>175</v>
      </c>
      <c r="H36">
        <v>0</v>
      </c>
      <c r="M36">
        <v>69985000</v>
      </c>
      <c r="N36">
        <v>75687500</v>
      </c>
      <c r="O36">
        <v>399914.29</v>
      </c>
      <c r="P36">
        <v>0</v>
      </c>
      <c r="Q36">
        <v>0</v>
      </c>
      <c r="R36">
        <v>0</v>
      </c>
      <c r="S36">
        <v>5702500</v>
      </c>
      <c r="T36">
        <v>0</v>
      </c>
      <c r="U36">
        <v>432500</v>
      </c>
    </row>
    <row r="37" spans="1:21">
      <c r="A37" t="s">
        <v>1142</v>
      </c>
      <c r="B37" t="s">
        <v>1269</v>
      </c>
      <c r="C37" t="s">
        <v>1270</v>
      </c>
      <c r="D37" t="s">
        <v>1269</v>
      </c>
      <c r="E37">
        <v>0</v>
      </c>
      <c r="F37">
        <v>0</v>
      </c>
      <c r="G37">
        <v>420</v>
      </c>
      <c r="H37">
        <v>0</v>
      </c>
      <c r="M37">
        <v>28544400</v>
      </c>
      <c r="N37">
        <v>26376000</v>
      </c>
      <c r="O37">
        <v>67962.86</v>
      </c>
      <c r="P37">
        <v>0</v>
      </c>
      <c r="Q37">
        <v>0</v>
      </c>
      <c r="R37">
        <v>0</v>
      </c>
      <c r="S37">
        <v>-2168400</v>
      </c>
      <c r="T37">
        <v>0</v>
      </c>
      <c r="U37">
        <v>62800</v>
      </c>
    </row>
    <row r="38" spans="1:21">
      <c r="A38" t="s">
        <v>1142</v>
      </c>
      <c r="B38" t="s">
        <v>1272</v>
      </c>
      <c r="C38" t="s">
        <v>1273</v>
      </c>
      <c r="D38" t="s">
        <v>1272</v>
      </c>
      <c r="E38">
        <v>0</v>
      </c>
      <c r="F38">
        <v>0</v>
      </c>
      <c r="G38">
        <v>1540</v>
      </c>
      <c r="H38">
        <v>0</v>
      </c>
      <c r="M38">
        <v>38323903</v>
      </c>
      <c r="N38">
        <v>40733000</v>
      </c>
      <c r="O38">
        <v>24885.65</v>
      </c>
      <c r="P38">
        <v>0</v>
      </c>
      <c r="Q38">
        <v>0</v>
      </c>
      <c r="R38">
        <v>0</v>
      </c>
      <c r="S38">
        <v>2409097</v>
      </c>
      <c r="T38">
        <v>0</v>
      </c>
      <c r="U38">
        <v>26450</v>
      </c>
    </row>
    <row r="39" spans="1:21">
      <c r="A39" t="s">
        <v>1142</v>
      </c>
      <c r="B39" t="s">
        <v>1274</v>
      </c>
      <c r="C39" t="s">
        <v>1275</v>
      </c>
      <c r="D39" t="s">
        <v>1274</v>
      </c>
      <c r="E39">
        <v>0</v>
      </c>
      <c r="F39">
        <v>0</v>
      </c>
      <c r="G39">
        <v>1155</v>
      </c>
      <c r="H39">
        <v>0</v>
      </c>
      <c r="M39">
        <v>18950252</v>
      </c>
      <c r="N39">
        <v>18387600</v>
      </c>
      <c r="O39">
        <v>16407.14</v>
      </c>
      <c r="P39">
        <v>0</v>
      </c>
      <c r="Q39">
        <v>0</v>
      </c>
      <c r="R39">
        <v>0</v>
      </c>
      <c r="S39">
        <v>-562652</v>
      </c>
      <c r="T39">
        <v>0</v>
      </c>
      <c r="U39">
        <v>15920</v>
      </c>
    </row>
    <row r="40" spans="1:21">
      <c r="A40" t="s">
        <v>1142</v>
      </c>
      <c r="B40" t="s">
        <v>1276</v>
      </c>
      <c r="C40" t="s">
        <v>1277</v>
      </c>
      <c r="D40" t="s">
        <v>1276</v>
      </c>
      <c r="E40">
        <v>0</v>
      </c>
      <c r="F40">
        <v>0</v>
      </c>
      <c r="G40">
        <v>175</v>
      </c>
      <c r="H40">
        <v>0</v>
      </c>
      <c r="M40">
        <v>20760000</v>
      </c>
      <c r="N40">
        <v>24360000</v>
      </c>
      <c r="O40">
        <v>118628.57</v>
      </c>
      <c r="P40">
        <v>0</v>
      </c>
      <c r="Q40">
        <v>0</v>
      </c>
      <c r="R40">
        <v>0</v>
      </c>
      <c r="S40">
        <v>3600000</v>
      </c>
      <c r="T40">
        <v>0</v>
      </c>
      <c r="U40">
        <v>139200</v>
      </c>
    </row>
    <row r="41" spans="1:21">
      <c r="A41" t="s">
        <v>1142</v>
      </c>
      <c r="B41" t="s">
        <v>1278</v>
      </c>
      <c r="C41" t="s">
        <v>1279</v>
      </c>
      <c r="D41" t="s">
        <v>1278</v>
      </c>
      <c r="E41">
        <v>0</v>
      </c>
      <c r="F41">
        <v>0</v>
      </c>
      <c r="G41">
        <v>7070</v>
      </c>
      <c r="H41">
        <v>0</v>
      </c>
      <c r="M41">
        <v>1652137804</v>
      </c>
      <c r="N41">
        <v>2096255000</v>
      </c>
      <c r="O41">
        <v>233682.86</v>
      </c>
      <c r="P41">
        <v>0</v>
      </c>
      <c r="Q41">
        <v>0</v>
      </c>
      <c r="R41">
        <v>0</v>
      </c>
      <c r="S41">
        <v>444117196</v>
      </c>
      <c r="T41">
        <v>0</v>
      </c>
      <c r="U41">
        <v>296500</v>
      </c>
    </row>
    <row r="42" spans="1:21">
      <c r="A42" t="s">
        <v>1142</v>
      </c>
      <c r="B42" t="s">
        <v>7615</v>
      </c>
      <c r="C42" t="s">
        <v>5287</v>
      </c>
      <c r="D42" t="s">
        <v>7615</v>
      </c>
      <c r="E42">
        <v>0</v>
      </c>
      <c r="F42">
        <v>0</v>
      </c>
      <c r="G42">
        <v>1330</v>
      </c>
      <c r="H42">
        <v>0</v>
      </c>
      <c r="M42">
        <v>20669722</v>
      </c>
      <c r="N42">
        <v>19085500</v>
      </c>
      <c r="O42">
        <v>15541.14</v>
      </c>
      <c r="P42">
        <v>0</v>
      </c>
      <c r="Q42">
        <v>0</v>
      </c>
      <c r="R42">
        <v>0</v>
      </c>
      <c r="S42">
        <v>-1584222</v>
      </c>
      <c r="T42">
        <v>0</v>
      </c>
      <c r="U42">
        <v>14350</v>
      </c>
    </row>
    <row r="43" spans="1:21">
      <c r="A43" t="s">
        <v>1142</v>
      </c>
      <c r="B43" t="s">
        <v>1281</v>
      </c>
      <c r="C43" t="s">
        <v>1554</v>
      </c>
      <c r="D43" t="s">
        <v>1281</v>
      </c>
      <c r="E43">
        <v>0</v>
      </c>
      <c r="F43">
        <v>0</v>
      </c>
      <c r="G43">
        <v>3605</v>
      </c>
      <c r="H43">
        <v>0</v>
      </c>
      <c r="M43">
        <v>990808503</v>
      </c>
      <c r="N43">
        <v>1099525000</v>
      </c>
      <c r="O43">
        <v>274842.86</v>
      </c>
      <c r="P43">
        <v>0</v>
      </c>
      <c r="Q43">
        <v>0</v>
      </c>
      <c r="R43">
        <v>0</v>
      </c>
      <c r="S43">
        <v>108716497</v>
      </c>
      <c r="T43">
        <v>0</v>
      </c>
      <c r="U43">
        <v>305000</v>
      </c>
    </row>
    <row r="44" spans="1:21">
      <c r="A44" t="s">
        <v>1142</v>
      </c>
      <c r="B44" t="s">
        <v>1282</v>
      </c>
      <c r="C44" t="s">
        <v>1283</v>
      </c>
      <c r="D44" t="s">
        <v>1282</v>
      </c>
      <c r="E44">
        <v>0</v>
      </c>
      <c r="F44">
        <v>0</v>
      </c>
      <c r="G44">
        <v>2310</v>
      </c>
      <c r="H44">
        <v>0</v>
      </c>
      <c r="M44">
        <v>253816201</v>
      </c>
      <c r="N44">
        <v>302841000</v>
      </c>
      <c r="O44">
        <v>109877.14</v>
      </c>
      <c r="P44">
        <v>0</v>
      </c>
      <c r="Q44">
        <v>0</v>
      </c>
      <c r="R44">
        <v>0</v>
      </c>
      <c r="S44">
        <v>49024799</v>
      </c>
      <c r="T44">
        <v>0</v>
      </c>
      <c r="U44">
        <v>131100</v>
      </c>
    </row>
    <row r="45" spans="1:21">
      <c r="A45" t="s">
        <v>1142</v>
      </c>
      <c r="B45" t="s">
        <v>1284</v>
      </c>
      <c r="C45" t="s">
        <v>1285</v>
      </c>
      <c r="D45" t="s">
        <v>1284</v>
      </c>
      <c r="E45">
        <v>0</v>
      </c>
      <c r="F45">
        <v>0</v>
      </c>
      <c r="G45">
        <v>840</v>
      </c>
      <c r="H45">
        <v>0</v>
      </c>
      <c r="M45">
        <v>28527600</v>
      </c>
      <c r="N45">
        <v>35994000</v>
      </c>
      <c r="O45">
        <v>33961.43</v>
      </c>
      <c r="P45">
        <v>0</v>
      </c>
      <c r="Q45">
        <v>0</v>
      </c>
      <c r="R45">
        <v>0</v>
      </c>
      <c r="S45">
        <v>7466400</v>
      </c>
      <c r="T45">
        <v>0</v>
      </c>
      <c r="U45">
        <v>42850</v>
      </c>
    </row>
    <row r="46" spans="1:21">
      <c r="A46" t="s">
        <v>1142</v>
      </c>
      <c r="B46" t="s">
        <v>1286</v>
      </c>
      <c r="C46" t="s">
        <v>1287</v>
      </c>
      <c r="D46" t="s">
        <v>1286</v>
      </c>
      <c r="E46">
        <v>0</v>
      </c>
      <c r="F46">
        <v>0</v>
      </c>
      <c r="G46">
        <v>245315</v>
      </c>
      <c r="H46">
        <v>0</v>
      </c>
      <c r="M46">
        <v>18126581014</v>
      </c>
      <c r="N46">
        <v>29413268500</v>
      </c>
      <c r="O46">
        <v>73891.039999999994</v>
      </c>
      <c r="P46">
        <v>0</v>
      </c>
      <c r="Q46">
        <v>0</v>
      </c>
      <c r="R46">
        <v>0</v>
      </c>
      <c r="S46">
        <v>11286687486</v>
      </c>
      <c r="T46">
        <v>0</v>
      </c>
      <c r="U46">
        <v>119900</v>
      </c>
    </row>
    <row r="47" spans="1:21">
      <c r="A47" t="s">
        <v>1142</v>
      </c>
      <c r="B47" t="s">
        <v>1288</v>
      </c>
      <c r="C47" t="s">
        <v>1035</v>
      </c>
      <c r="D47" t="s">
        <v>1288</v>
      </c>
      <c r="E47">
        <v>0</v>
      </c>
      <c r="F47">
        <v>0</v>
      </c>
      <c r="G47">
        <v>7665</v>
      </c>
      <c r="H47">
        <v>0</v>
      </c>
      <c r="M47">
        <v>128596921</v>
      </c>
      <c r="N47">
        <v>161731500</v>
      </c>
      <c r="O47">
        <v>16777.16</v>
      </c>
      <c r="P47">
        <v>0</v>
      </c>
      <c r="Q47">
        <v>0</v>
      </c>
      <c r="R47">
        <v>0</v>
      </c>
      <c r="S47">
        <v>33134579</v>
      </c>
      <c r="T47">
        <v>0</v>
      </c>
      <c r="U47">
        <v>21100</v>
      </c>
    </row>
    <row r="48" spans="1:21">
      <c r="A48" t="s">
        <v>1142</v>
      </c>
      <c r="B48" t="s">
        <v>9033</v>
      </c>
      <c r="C48" t="s">
        <v>1289</v>
      </c>
      <c r="D48" t="s">
        <v>9033</v>
      </c>
      <c r="E48">
        <v>0</v>
      </c>
      <c r="F48">
        <v>0</v>
      </c>
      <c r="G48">
        <v>525</v>
      </c>
      <c r="H48">
        <v>0</v>
      </c>
      <c r="M48">
        <v>23260080</v>
      </c>
      <c r="N48">
        <v>21997500</v>
      </c>
      <c r="O48">
        <v>44304.91</v>
      </c>
      <c r="P48">
        <v>0</v>
      </c>
      <c r="Q48">
        <v>0</v>
      </c>
      <c r="R48">
        <v>0</v>
      </c>
      <c r="S48">
        <v>-1262580</v>
      </c>
      <c r="T48">
        <v>0</v>
      </c>
      <c r="U48">
        <v>41900</v>
      </c>
    </row>
    <row r="49" spans="1:21">
      <c r="A49" t="s">
        <v>1142</v>
      </c>
      <c r="B49" t="s">
        <v>1290</v>
      </c>
      <c r="C49" t="s">
        <v>1291</v>
      </c>
      <c r="D49" t="s">
        <v>1290</v>
      </c>
      <c r="E49">
        <v>0</v>
      </c>
      <c r="F49">
        <v>0</v>
      </c>
      <c r="G49">
        <v>875</v>
      </c>
      <c r="H49">
        <v>0</v>
      </c>
      <c r="M49">
        <v>115245002</v>
      </c>
      <c r="N49">
        <v>174912500</v>
      </c>
      <c r="O49">
        <v>131708.57</v>
      </c>
      <c r="P49">
        <v>0</v>
      </c>
      <c r="Q49">
        <v>0</v>
      </c>
      <c r="R49">
        <v>0</v>
      </c>
      <c r="S49">
        <v>59667498</v>
      </c>
      <c r="T49">
        <v>0</v>
      </c>
      <c r="U49">
        <v>199900</v>
      </c>
    </row>
    <row r="50" spans="1:21">
      <c r="A50" t="s">
        <v>1142</v>
      </c>
      <c r="B50" t="s">
        <v>1292</v>
      </c>
      <c r="C50" t="s">
        <v>1293</v>
      </c>
      <c r="D50" t="s">
        <v>1292</v>
      </c>
      <c r="E50">
        <v>0</v>
      </c>
      <c r="F50">
        <v>0</v>
      </c>
      <c r="G50">
        <v>280</v>
      </c>
      <c r="H50">
        <v>0</v>
      </c>
      <c r="M50">
        <v>44944000</v>
      </c>
      <c r="N50">
        <v>44520000</v>
      </c>
      <c r="O50">
        <v>160514.29</v>
      </c>
      <c r="P50">
        <v>0</v>
      </c>
      <c r="Q50">
        <v>0</v>
      </c>
      <c r="R50">
        <v>0</v>
      </c>
      <c r="S50">
        <v>-424000</v>
      </c>
      <c r="T50">
        <v>0</v>
      </c>
      <c r="U50">
        <v>159000</v>
      </c>
    </row>
    <row r="51" spans="1:21">
      <c r="A51" t="s">
        <v>1142</v>
      </c>
      <c r="B51" t="s">
        <v>1294</v>
      </c>
      <c r="C51" t="s">
        <v>1295</v>
      </c>
      <c r="D51" t="s">
        <v>1294</v>
      </c>
      <c r="E51">
        <v>0</v>
      </c>
      <c r="F51">
        <v>0</v>
      </c>
      <c r="G51">
        <v>3360</v>
      </c>
      <c r="H51">
        <v>0</v>
      </c>
      <c r="M51">
        <v>60146884</v>
      </c>
      <c r="N51">
        <v>66192000</v>
      </c>
      <c r="O51">
        <v>17900.86</v>
      </c>
      <c r="P51">
        <v>0</v>
      </c>
      <c r="Q51">
        <v>0</v>
      </c>
      <c r="R51">
        <v>0</v>
      </c>
      <c r="S51">
        <v>6045116</v>
      </c>
      <c r="T51">
        <v>0</v>
      </c>
      <c r="U51">
        <v>19700</v>
      </c>
    </row>
    <row r="52" spans="1:21">
      <c r="A52" t="s">
        <v>1142</v>
      </c>
      <c r="B52" t="s">
        <v>1296</v>
      </c>
      <c r="C52" t="s">
        <v>1297</v>
      </c>
      <c r="D52" t="s">
        <v>1296</v>
      </c>
      <c r="E52">
        <v>0</v>
      </c>
      <c r="F52">
        <v>0</v>
      </c>
      <c r="G52">
        <v>3185</v>
      </c>
      <c r="H52">
        <v>0</v>
      </c>
      <c r="M52">
        <v>792997250</v>
      </c>
      <c r="N52">
        <v>858357500</v>
      </c>
      <c r="O52">
        <v>248978.73</v>
      </c>
      <c r="P52">
        <v>0</v>
      </c>
      <c r="Q52">
        <v>0</v>
      </c>
      <c r="R52">
        <v>0</v>
      </c>
      <c r="S52">
        <v>65360250</v>
      </c>
      <c r="T52">
        <v>0</v>
      </c>
      <c r="U52">
        <v>269500</v>
      </c>
    </row>
    <row r="53" spans="1:21">
      <c r="A53" t="s">
        <v>1142</v>
      </c>
      <c r="B53" t="s">
        <v>1298</v>
      </c>
      <c r="C53" t="s">
        <v>1299</v>
      </c>
      <c r="D53" t="s">
        <v>1298</v>
      </c>
      <c r="E53">
        <v>0</v>
      </c>
      <c r="F53">
        <v>0</v>
      </c>
      <c r="G53">
        <v>175</v>
      </c>
      <c r="H53">
        <v>0</v>
      </c>
      <c r="M53">
        <v>18074000</v>
      </c>
      <c r="N53">
        <v>25340000</v>
      </c>
      <c r="O53">
        <v>103280</v>
      </c>
      <c r="P53">
        <v>0</v>
      </c>
      <c r="Q53">
        <v>0</v>
      </c>
      <c r="R53">
        <v>0</v>
      </c>
      <c r="S53">
        <v>7266000</v>
      </c>
      <c r="T53">
        <v>0</v>
      </c>
      <c r="U53">
        <v>144800</v>
      </c>
    </row>
    <row r="54" spans="1:21">
      <c r="A54" t="s">
        <v>1142</v>
      </c>
      <c r="B54" t="s">
        <v>1300</v>
      </c>
      <c r="C54" t="s">
        <v>1194</v>
      </c>
      <c r="D54" t="s">
        <v>1300</v>
      </c>
      <c r="E54">
        <v>0</v>
      </c>
      <c r="F54">
        <v>0</v>
      </c>
      <c r="G54">
        <v>14350</v>
      </c>
      <c r="H54">
        <v>0</v>
      </c>
      <c r="M54">
        <v>199206703</v>
      </c>
      <c r="N54">
        <v>335072500</v>
      </c>
      <c r="O54">
        <v>13882</v>
      </c>
      <c r="P54">
        <v>0</v>
      </c>
      <c r="Q54">
        <v>0</v>
      </c>
      <c r="R54">
        <v>0</v>
      </c>
      <c r="S54">
        <v>135865797</v>
      </c>
      <c r="T54">
        <v>0</v>
      </c>
      <c r="U54">
        <v>23350</v>
      </c>
    </row>
    <row r="55" spans="1:21">
      <c r="A55" t="s">
        <v>1142</v>
      </c>
      <c r="B55" t="s">
        <v>1301</v>
      </c>
      <c r="C55" t="s">
        <v>1302</v>
      </c>
      <c r="D55" t="s">
        <v>1301</v>
      </c>
      <c r="E55">
        <v>0</v>
      </c>
      <c r="F55">
        <v>0</v>
      </c>
      <c r="G55">
        <v>1750</v>
      </c>
      <c r="H55">
        <v>0</v>
      </c>
      <c r="M55">
        <v>31108768</v>
      </c>
      <c r="N55">
        <v>35175000</v>
      </c>
      <c r="O55">
        <v>17776.439999999999</v>
      </c>
      <c r="P55">
        <v>0</v>
      </c>
      <c r="Q55">
        <v>0</v>
      </c>
      <c r="R55">
        <v>0</v>
      </c>
      <c r="S55">
        <v>4066232</v>
      </c>
      <c r="T55">
        <v>0</v>
      </c>
      <c r="U55">
        <v>20100</v>
      </c>
    </row>
    <row r="56" spans="1:21">
      <c r="A56" t="s">
        <v>1142</v>
      </c>
      <c r="B56" t="s">
        <v>1303</v>
      </c>
      <c r="C56" t="s">
        <v>1304</v>
      </c>
      <c r="D56" t="s">
        <v>1303</v>
      </c>
      <c r="E56">
        <v>0</v>
      </c>
      <c r="F56">
        <v>0</v>
      </c>
      <c r="G56">
        <v>70</v>
      </c>
      <c r="H56">
        <v>0</v>
      </c>
      <c r="M56">
        <v>27469000</v>
      </c>
      <c r="N56">
        <v>26950000</v>
      </c>
      <c r="O56">
        <v>392414.29</v>
      </c>
      <c r="P56">
        <v>0</v>
      </c>
      <c r="Q56">
        <v>0</v>
      </c>
      <c r="R56">
        <v>0</v>
      </c>
      <c r="S56">
        <v>-519000</v>
      </c>
      <c r="T56">
        <v>0</v>
      </c>
      <c r="U56">
        <v>385000</v>
      </c>
    </row>
    <row r="57" spans="1:21">
      <c r="A57" t="s">
        <v>1142</v>
      </c>
      <c r="B57" t="s">
        <v>9034</v>
      </c>
      <c r="C57" t="s">
        <v>1678</v>
      </c>
      <c r="D57" t="s">
        <v>9034</v>
      </c>
      <c r="E57">
        <v>0</v>
      </c>
      <c r="F57">
        <v>0</v>
      </c>
      <c r="G57">
        <v>1085</v>
      </c>
      <c r="H57">
        <v>0</v>
      </c>
      <c r="M57">
        <v>25814120</v>
      </c>
      <c r="N57">
        <v>26474000</v>
      </c>
      <c r="O57">
        <v>23791.82</v>
      </c>
      <c r="P57">
        <v>0</v>
      </c>
      <c r="Q57">
        <v>0</v>
      </c>
      <c r="R57">
        <v>0</v>
      </c>
      <c r="S57">
        <v>659880</v>
      </c>
      <c r="T57">
        <v>0</v>
      </c>
      <c r="U57">
        <v>24400</v>
      </c>
    </row>
    <row r="58" spans="1:21">
      <c r="A58" t="s">
        <v>1142</v>
      </c>
      <c r="B58" t="s">
        <v>9014</v>
      </c>
      <c r="C58" t="s">
        <v>4716</v>
      </c>
      <c r="D58" t="s">
        <v>9014</v>
      </c>
      <c r="E58">
        <v>0</v>
      </c>
      <c r="F58">
        <v>0</v>
      </c>
      <c r="G58">
        <v>2835</v>
      </c>
      <c r="H58">
        <v>0</v>
      </c>
      <c r="M58">
        <v>402100300</v>
      </c>
      <c r="N58">
        <v>337932000</v>
      </c>
      <c r="O58">
        <v>141834.32</v>
      </c>
      <c r="P58">
        <v>0</v>
      </c>
      <c r="Q58">
        <v>0</v>
      </c>
      <c r="R58">
        <v>0</v>
      </c>
      <c r="S58">
        <v>-64168300</v>
      </c>
      <c r="T58">
        <v>0</v>
      </c>
      <c r="U58">
        <v>119200</v>
      </c>
    </row>
    <row r="59" spans="1:21">
      <c r="A59" t="s">
        <v>1142</v>
      </c>
      <c r="B59" t="s">
        <v>7611</v>
      </c>
      <c r="C59" t="s">
        <v>4654</v>
      </c>
      <c r="D59" t="s">
        <v>7611</v>
      </c>
      <c r="E59">
        <v>0</v>
      </c>
      <c r="F59">
        <v>0</v>
      </c>
      <c r="G59">
        <v>560</v>
      </c>
      <c r="H59">
        <v>0</v>
      </c>
      <c r="M59">
        <v>13429600</v>
      </c>
      <c r="N59">
        <v>14448000</v>
      </c>
      <c r="O59">
        <v>23981.43</v>
      </c>
      <c r="P59">
        <v>0</v>
      </c>
      <c r="Q59">
        <v>0</v>
      </c>
      <c r="R59">
        <v>0</v>
      </c>
      <c r="S59">
        <v>1018400</v>
      </c>
      <c r="T59">
        <v>0</v>
      </c>
      <c r="U59">
        <v>25800</v>
      </c>
    </row>
    <row r="60" spans="1:21">
      <c r="A60" t="s">
        <v>1142</v>
      </c>
      <c r="B60" t="s">
        <v>1305</v>
      </c>
      <c r="C60" t="s">
        <v>1306</v>
      </c>
      <c r="D60" t="s">
        <v>1305</v>
      </c>
      <c r="E60">
        <v>0</v>
      </c>
      <c r="F60">
        <v>0</v>
      </c>
      <c r="G60">
        <v>1610</v>
      </c>
      <c r="H60">
        <v>0</v>
      </c>
      <c r="M60">
        <v>64710502</v>
      </c>
      <c r="N60">
        <v>71806000</v>
      </c>
      <c r="O60">
        <v>40192.86</v>
      </c>
      <c r="P60">
        <v>0</v>
      </c>
      <c r="Q60">
        <v>0</v>
      </c>
      <c r="R60">
        <v>0</v>
      </c>
      <c r="S60">
        <v>7095498</v>
      </c>
      <c r="T60">
        <v>0</v>
      </c>
      <c r="U60">
        <v>44600</v>
      </c>
    </row>
    <row r="61" spans="1:21">
      <c r="A61" t="s">
        <v>1142</v>
      </c>
      <c r="B61" t="s">
        <v>1307</v>
      </c>
      <c r="C61" t="s">
        <v>1308</v>
      </c>
      <c r="D61" t="s">
        <v>1307</v>
      </c>
      <c r="E61">
        <v>0</v>
      </c>
      <c r="F61">
        <v>0</v>
      </c>
      <c r="G61">
        <v>1470</v>
      </c>
      <c r="H61">
        <v>0</v>
      </c>
      <c r="M61">
        <v>47594401</v>
      </c>
      <c r="N61">
        <v>53287500</v>
      </c>
      <c r="O61">
        <v>32377.14</v>
      </c>
      <c r="P61">
        <v>0</v>
      </c>
      <c r="Q61">
        <v>0</v>
      </c>
      <c r="R61">
        <v>0</v>
      </c>
      <c r="S61">
        <v>5693099</v>
      </c>
      <c r="T61">
        <v>0</v>
      </c>
      <c r="U61">
        <v>36250</v>
      </c>
    </row>
    <row r="62" spans="1:21">
      <c r="A62" t="s">
        <v>1142</v>
      </c>
      <c r="B62" t="s">
        <v>1309</v>
      </c>
      <c r="C62" t="s">
        <v>1310</v>
      </c>
      <c r="D62" t="s">
        <v>1309</v>
      </c>
      <c r="E62">
        <v>0</v>
      </c>
      <c r="F62">
        <v>0</v>
      </c>
      <c r="G62">
        <v>2905</v>
      </c>
      <c r="H62">
        <v>0</v>
      </c>
      <c r="M62">
        <v>492148503</v>
      </c>
      <c r="N62">
        <v>740775000</v>
      </c>
      <c r="O62">
        <v>169414.29</v>
      </c>
      <c r="P62">
        <v>0</v>
      </c>
      <c r="Q62">
        <v>0</v>
      </c>
      <c r="R62">
        <v>0</v>
      </c>
      <c r="S62">
        <v>248626497</v>
      </c>
      <c r="T62">
        <v>0</v>
      </c>
      <c r="U62">
        <v>255000</v>
      </c>
    </row>
    <row r="63" spans="1:21">
      <c r="A63" t="s">
        <v>1142</v>
      </c>
      <c r="B63" t="s">
        <v>1311</v>
      </c>
      <c r="C63" t="s">
        <v>1312</v>
      </c>
      <c r="D63" t="s">
        <v>1311</v>
      </c>
      <c r="E63">
        <v>0</v>
      </c>
      <c r="F63">
        <v>0</v>
      </c>
      <c r="G63">
        <v>420</v>
      </c>
      <c r="H63">
        <v>0</v>
      </c>
      <c r="M63">
        <v>19513201</v>
      </c>
      <c r="N63">
        <v>19383000</v>
      </c>
      <c r="O63">
        <v>46460</v>
      </c>
      <c r="P63">
        <v>0</v>
      </c>
      <c r="Q63">
        <v>0</v>
      </c>
      <c r="R63">
        <v>0</v>
      </c>
      <c r="S63">
        <v>-130201</v>
      </c>
      <c r="T63">
        <v>0</v>
      </c>
      <c r="U63">
        <v>46150</v>
      </c>
    </row>
    <row r="64" spans="1:21">
      <c r="A64" t="s">
        <v>1142</v>
      </c>
      <c r="B64" t="s">
        <v>1313</v>
      </c>
      <c r="C64" t="s">
        <v>1314</v>
      </c>
      <c r="D64" t="s">
        <v>1313</v>
      </c>
      <c r="E64">
        <v>0</v>
      </c>
      <c r="F64">
        <v>0</v>
      </c>
      <c r="G64">
        <v>1855</v>
      </c>
      <c r="H64">
        <v>0</v>
      </c>
      <c r="M64">
        <v>72440401</v>
      </c>
      <c r="N64">
        <v>81156250</v>
      </c>
      <c r="O64">
        <v>39051.43</v>
      </c>
      <c r="P64">
        <v>0</v>
      </c>
      <c r="Q64">
        <v>0</v>
      </c>
      <c r="R64">
        <v>0</v>
      </c>
      <c r="S64">
        <v>8715849</v>
      </c>
      <c r="T64">
        <v>0</v>
      </c>
      <c r="U64">
        <v>43750</v>
      </c>
    </row>
    <row r="65" spans="1:21">
      <c r="A65" t="s">
        <v>1142</v>
      </c>
      <c r="B65" t="s">
        <v>1315</v>
      </c>
      <c r="C65" t="s">
        <v>7612</v>
      </c>
      <c r="D65" t="s">
        <v>1315</v>
      </c>
      <c r="E65">
        <v>0</v>
      </c>
      <c r="F65">
        <v>0</v>
      </c>
      <c r="G65">
        <v>2450</v>
      </c>
      <c r="H65">
        <v>0</v>
      </c>
      <c r="M65">
        <v>727251001</v>
      </c>
      <c r="N65">
        <v>997150000</v>
      </c>
      <c r="O65">
        <v>296837.14</v>
      </c>
      <c r="P65">
        <v>0</v>
      </c>
      <c r="Q65">
        <v>0</v>
      </c>
      <c r="R65">
        <v>0</v>
      </c>
      <c r="S65">
        <v>269898999</v>
      </c>
      <c r="T65">
        <v>0</v>
      </c>
      <c r="U65">
        <v>407000</v>
      </c>
    </row>
    <row r="66" spans="1:21">
      <c r="A66" t="s">
        <v>1142</v>
      </c>
      <c r="B66" t="s">
        <v>1316</v>
      </c>
      <c r="C66" t="s">
        <v>1317</v>
      </c>
      <c r="D66" t="s">
        <v>1316</v>
      </c>
      <c r="E66">
        <v>0</v>
      </c>
      <c r="F66">
        <v>0</v>
      </c>
      <c r="G66">
        <v>5670</v>
      </c>
      <c r="H66">
        <v>0</v>
      </c>
      <c r="M66">
        <v>118734663</v>
      </c>
      <c r="N66">
        <v>151956000</v>
      </c>
      <c r="O66">
        <v>20940.86</v>
      </c>
      <c r="P66">
        <v>0</v>
      </c>
      <c r="Q66">
        <v>0</v>
      </c>
      <c r="R66">
        <v>0</v>
      </c>
      <c r="S66">
        <v>33221337</v>
      </c>
      <c r="T66">
        <v>0</v>
      </c>
      <c r="U66">
        <v>26800</v>
      </c>
    </row>
    <row r="67" spans="1:21">
      <c r="A67" t="s">
        <v>1142</v>
      </c>
      <c r="B67" t="s">
        <v>7619</v>
      </c>
      <c r="C67" t="s">
        <v>4297</v>
      </c>
      <c r="D67" t="s">
        <v>7619</v>
      </c>
      <c r="E67">
        <v>0</v>
      </c>
      <c r="F67">
        <v>0</v>
      </c>
      <c r="G67">
        <v>280</v>
      </c>
      <c r="H67">
        <v>0</v>
      </c>
      <c r="M67">
        <v>33441600</v>
      </c>
      <c r="N67">
        <v>53620000</v>
      </c>
      <c r="O67">
        <v>119434.29</v>
      </c>
      <c r="P67">
        <v>0</v>
      </c>
      <c r="Q67">
        <v>0</v>
      </c>
      <c r="R67">
        <v>0</v>
      </c>
      <c r="S67">
        <v>20178400</v>
      </c>
      <c r="T67">
        <v>0</v>
      </c>
      <c r="U67">
        <v>191500</v>
      </c>
    </row>
    <row r="68" spans="1:21">
      <c r="A68" t="s">
        <v>1142</v>
      </c>
      <c r="B68" t="s">
        <v>1319</v>
      </c>
      <c r="C68" t="s">
        <v>7605</v>
      </c>
      <c r="D68" t="s">
        <v>1319</v>
      </c>
      <c r="E68">
        <v>0</v>
      </c>
      <c r="F68">
        <v>0</v>
      </c>
      <c r="G68">
        <v>700</v>
      </c>
      <c r="H68">
        <v>0</v>
      </c>
      <c r="M68">
        <v>56248002</v>
      </c>
      <c r="N68">
        <v>80640000</v>
      </c>
      <c r="O68">
        <v>80354.289999999994</v>
      </c>
      <c r="P68">
        <v>0</v>
      </c>
      <c r="Q68">
        <v>0</v>
      </c>
      <c r="R68">
        <v>0</v>
      </c>
      <c r="S68">
        <v>24391998</v>
      </c>
      <c r="T68">
        <v>0</v>
      </c>
      <c r="U68">
        <v>115200</v>
      </c>
    </row>
    <row r="69" spans="1:21">
      <c r="A69" t="s">
        <v>1142</v>
      </c>
      <c r="B69" t="s">
        <v>1321</v>
      </c>
      <c r="C69" t="s">
        <v>1322</v>
      </c>
      <c r="D69" t="s">
        <v>1321</v>
      </c>
      <c r="E69">
        <v>0</v>
      </c>
      <c r="F69">
        <v>0</v>
      </c>
      <c r="G69">
        <v>805</v>
      </c>
      <c r="H69">
        <v>0</v>
      </c>
      <c r="M69">
        <v>218230902</v>
      </c>
      <c r="N69">
        <v>370300000</v>
      </c>
      <c r="O69">
        <v>271094.28999999998</v>
      </c>
      <c r="P69">
        <v>0</v>
      </c>
      <c r="Q69">
        <v>0</v>
      </c>
      <c r="R69">
        <v>0</v>
      </c>
      <c r="S69">
        <v>152069098</v>
      </c>
      <c r="T69">
        <v>0</v>
      </c>
      <c r="U69">
        <v>460000</v>
      </c>
    </row>
    <row r="70" spans="1:21">
      <c r="A70" t="s">
        <v>1142</v>
      </c>
      <c r="B70" t="s">
        <v>1323</v>
      </c>
      <c r="C70" t="s">
        <v>1324</v>
      </c>
      <c r="D70" t="s">
        <v>1323</v>
      </c>
      <c r="E70">
        <v>0</v>
      </c>
      <c r="F70">
        <v>0</v>
      </c>
      <c r="G70">
        <v>350</v>
      </c>
      <c r="H70">
        <v>0</v>
      </c>
      <c r="M70">
        <v>363583220</v>
      </c>
      <c r="N70">
        <v>460600000</v>
      </c>
      <c r="O70">
        <v>1038809.2</v>
      </c>
      <c r="P70">
        <v>0</v>
      </c>
      <c r="Q70">
        <v>0</v>
      </c>
      <c r="R70">
        <v>0</v>
      </c>
      <c r="S70">
        <v>97016780</v>
      </c>
      <c r="T70">
        <v>0</v>
      </c>
      <c r="U70">
        <v>1316000</v>
      </c>
    </row>
    <row r="71" spans="1:21">
      <c r="A71" t="s">
        <v>1142</v>
      </c>
      <c r="B71" t="s">
        <v>1325</v>
      </c>
      <c r="C71" t="s">
        <v>1326</v>
      </c>
      <c r="D71" t="s">
        <v>1325</v>
      </c>
      <c r="E71">
        <v>0</v>
      </c>
      <c r="F71">
        <v>0</v>
      </c>
      <c r="G71">
        <v>34650</v>
      </c>
      <c r="H71">
        <v>0</v>
      </c>
      <c r="M71">
        <v>581112737</v>
      </c>
      <c r="N71">
        <v>835065000</v>
      </c>
      <c r="O71">
        <v>16770.93</v>
      </c>
      <c r="P71">
        <v>0</v>
      </c>
      <c r="Q71">
        <v>0</v>
      </c>
      <c r="R71">
        <v>0</v>
      </c>
      <c r="S71">
        <v>253952263</v>
      </c>
      <c r="T71">
        <v>0</v>
      </c>
      <c r="U71">
        <v>24100</v>
      </c>
    </row>
    <row r="72" spans="1:21">
      <c r="A72" t="s">
        <v>1142</v>
      </c>
      <c r="B72" t="s">
        <v>1328</v>
      </c>
      <c r="C72" t="s">
        <v>1329</v>
      </c>
      <c r="D72" t="s">
        <v>1328</v>
      </c>
      <c r="E72">
        <v>0</v>
      </c>
      <c r="F72">
        <v>0</v>
      </c>
      <c r="G72">
        <v>2170</v>
      </c>
      <c r="H72">
        <v>0</v>
      </c>
      <c r="M72">
        <v>139159001</v>
      </c>
      <c r="N72">
        <v>180110000</v>
      </c>
      <c r="O72">
        <v>64128.57</v>
      </c>
      <c r="P72">
        <v>0</v>
      </c>
      <c r="Q72">
        <v>0</v>
      </c>
      <c r="R72">
        <v>0</v>
      </c>
      <c r="S72">
        <v>40950999</v>
      </c>
      <c r="T72">
        <v>0</v>
      </c>
      <c r="U72">
        <v>83000</v>
      </c>
    </row>
    <row r="73" spans="1:21">
      <c r="A73" t="s">
        <v>1142</v>
      </c>
      <c r="B73" t="s">
        <v>1330</v>
      </c>
      <c r="C73" t="s">
        <v>1331</v>
      </c>
      <c r="D73" t="s">
        <v>1330</v>
      </c>
      <c r="E73">
        <v>0</v>
      </c>
      <c r="F73">
        <v>0</v>
      </c>
      <c r="G73">
        <v>735</v>
      </c>
      <c r="H73">
        <v>0</v>
      </c>
      <c r="M73">
        <v>143075104</v>
      </c>
      <c r="N73">
        <v>199185000</v>
      </c>
      <c r="O73">
        <v>194660.01</v>
      </c>
      <c r="P73">
        <v>0</v>
      </c>
      <c r="Q73">
        <v>0</v>
      </c>
      <c r="R73">
        <v>0</v>
      </c>
      <c r="S73">
        <v>56109896</v>
      </c>
      <c r="T73">
        <v>0</v>
      </c>
      <c r="U73">
        <v>271000</v>
      </c>
    </row>
    <row r="74" spans="1:21">
      <c r="A74" t="s">
        <v>1142</v>
      </c>
      <c r="B74" t="s">
        <v>1332</v>
      </c>
      <c r="C74" t="s">
        <v>1333</v>
      </c>
      <c r="D74" t="s">
        <v>1332</v>
      </c>
      <c r="E74">
        <v>0</v>
      </c>
      <c r="F74">
        <v>0</v>
      </c>
      <c r="G74">
        <v>945</v>
      </c>
      <c r="H74">
        <v>0</v>
      </c>
      <c r="M74">
        <v>60893101</v>
      </c>
      <c r="N74">
        <v>66433500</v>
      </c>
      <c r="O74">
        <v>64437.14</v>
      </c>
      <c r="P74">
        <v>0</v>
      </c>
      <c r="Q74">
        <v>0</v>
      </c>
      <c r="R74">
        <v>0</v>
      </c>
      <c r="S74">
        <v>5540399</v>
      </c>
      <c r="T74">
        <v>0</v>
      </c>
      <c r="U74">
        <v>70300</v>
      </c>
    </row>
    <row r="75" spans="1:21">
      <c r="A75" t="s">
        <v>1142</v>
      </c>
      <c r="B75" t="s">
        <v>1334</v>
      </c>
      <c r="C75" t="s">
        <v>1335</v>
      </c>
      <c r="D75" t="s">
        <v>1334</v>
      </c>
      <c r="E75">
        <v>0</v>
      </c>
      <c r="F75">
        <v>0</v>
      </c>
      <c r="G75">
        <v>16310</v>
      </c>
      <c r="H75">
        <v>0</v>
      </c>
      <c r="M75">
        <v>312010828</v>
      </c>
      <c r="N75">
        <v>334355000</v>
      </c>
      <c r="O75">
        <v>19130.03</v>
      </c>
      <c r="P75">
        <v>0</v>
      </c>
      <c r="Q75">
        <v>0</v>
      </c>
      <c r="R75">
        <v>0</v>
      </c>
      <c r="S75">
        <v>22344172</v>
      </c>
      <c r="T75">
        <v>0</v>
      </c>
      <c r="U75">
        <v>20500</v>
      </c>
    </row>
    <row r="76" spans="1:21">
      <c r="A76" t="s">
        <v>1142</v>
      </c>
      <c r="B76" t="s">
        <v>1336</v>
      </c>
      <c r="C76" t="s">
        <v>1337</v>
      </c>
      <c r="D76" t="s">
        <v>1336</v>
      </c>
      <c r="E76">
        <v>0</v>
      </c>
      <c r="F76">
        <v>0</v>
      </c>
      <c r="G76">
        <v>805</v>
      </c>
      <c r="H76">
        <v>0</v>
      </c>
      <c r="M76">
        <v>39208102</v>
      </c>
      <c r="N76">
        <v>60938500</v>
      </c>
      <c r="O76">
        <v>48705.72</v>
      </c>
      <c r="P76">
        <v>0</v>
      </c>
      <c r="Q76">
        <v>0</v>
      </c>
      <c r="R76">
        <v>0</v>
      </c>
      <c r="S76">
        <v>21730398</v>
      </c>
      <c r="T76">
        <v>0</v>
      </c>
      <c r="U76">
        <v>75700</v>
      </c>
    </row>
    <row r="77" spans="1:21">
      <c r="A77" t="s">
        <v>1142</v>
      </c>
      <c r="B77" t="s">
        <v>1338</v>
      </c>
      <c r="C77" t="s">
        <v>9024</v>
      </c>
      <c r="D77" t="s">
        <v>1338</v>
      </c>
      <c r="E77">
        <v>0</v>
      </c>
      <c r="F77">
        <v>0</v>
      </c>
      <c r="G77">
        <v>805</v>
      </c>
      <c r="H77">
        <v>0</v>
      </c>
      <c r="M77">
        <v>83690101</v>
      </c>
      <c r="N77">
        <v>97163500</v>
      </c>
      <c r="O77">
        <v>103962.86</v>
      </c>
      <c r="P77">
        <v>0</v>
      </c>
      <c r="Q77">
        <v>0</v>
      </c>
      <c r="R77">
        <v>0</v>
      </c>
      <c r="S77">
        <v>13473399</v>
      </c>
      <c r="T77">
        <v>0</v>
      </c>
      <c r="U77">
        <v>120700</v>
      </c>
    </row>
    <row r="78" spans="1:21">
      <c r="A78" t="s">
        <v>1142</v>
      </c>
      <c r="B78" t="s">
        <v>1339</v>
      </c>
      <c r="C78" t="s">
        <v>1340</v>
      </c>
      <c r="D78" t="s">
        <v>1339</v>
      </c>
      <c r="E78">
        <v>0</v>
      </c>
      <c r="F78">
        <v>0</v>
      </c>
      <c r="G78">
        <v>1015</v>
      </c>
      <c r="H78">
        <v>0</v>
      </c>
      <c r="M78">
        <v>107868403</v>
      </c>
      <c r="N78">
        <v>105966000</v>
      </c>
      <c r="O78">
        <v>106274.29</v>
      </c>
      <c r="P78">
        <v>0</v>
      </c>
      <c r="Q78">
        <v>0</v>
      </c>
      <c r="R78">
        <v>0</v>
      </c>
      <c r="S78">
        <v>-1902403</v>
      </c>
      <c r="T78">
        <v>0</v>
      </c>
      <c r="U78">
        <v>104400</v>
      </c>
    </row>
    <row r="79" spans="1:21">
      <c r="A79" t="s">
        <v>1142</v>
      </c>
      <c r="B79" t="s">
        <v>1341</v>
      </c>
      <c r="C79" t="s">
        <v>1342</v>
      </c>
      <c r="D79" t="s">
        <v>1341</v>
      </c>
      <c r="E79">
        <v>0</v>
      </c>
      <c r="F79">
        <v>0</v>
      </c>
      <c r="G79">
        <v>3220</v>
      </c>
      <c r="H79">
        <v>0</v>
      </c>
      <c r="M79">
        <v>881268002</v>
      </c>
      <c r="N79">
        <v>1201060000</v>
      </c>
      <c r="O79">
        <v>273685.71000000002</v>
      </c>
      <c r="P79">
        <v>0</v>
      </c>
      <c r="Q79">
        <v>0</v>
      </c>
      <c r="R79">
        <v>0</v>
      </c>
      <c r="S79">
        <v>319791998</v>
      </c>
      <c r="T79">
        <v>0</v>
      </c>
      <c r="U79">
        <v>373000</v>
      </c>
    </row>
    <row r="80" spans="1:21">
      <c r="A80" t="s">
        <v>1142</v>
      </c>
      <c r="B80" t="s">
        <v>1343</v>
      </c>
      <c r="C80" t="s">
        <v>1344</v>
      </c>
      <c r="D80" t="s">
        <v>1343</v>
      </c>
      <c r="E80">
        <v>0</v>
      </c>
      <c r="F80">
        <v>0</v>
      </c>
      <c r="G80">
        <v>1715</v>
      </c>
      <c r="H80">
        <v>0</v>
      </c>
      <c r="M80">
        <v>1049097602</v>
      </c>
      <c r="N80">
        <v>1613815000</v>
      </c>
      <c r="O80">
        <v>611718.72</v>
      </c>
      <c r="P80">
        <v>0</v>
      </c>
      <c r="Q80">
        <v>0</v>
      </c>
      <c r="R80">
        <v>0</v>
      </c>
      <c r="S80">
        <v>564717398</v>
      </c>
      <c r="T80">
        <v>0</v>
      </c>
      <c r="U80">
        <v>941000</v>
      </c>
    </row>
    <row r="81" spans="1:21">
      <c r="A81" t="s">
        <v>1142</v>
      </c>
      <c r="B81" t="s">
        <v>9018</v>
      </c>
      <c r="C81" t="s">
        <v>9019</v>
      </c>
      <c r="D81" t="s">
        <v>9018</v>
      </c>
      <c r="E81">
        <v>0</v>
      </c>
      <c r="F81">
        <v>0</v>
      </c>
      <c r="G81">
        <v>280</v>
      </c>
      <c r="H81">
        <v>0</v>
      </c>
      <c r="M81">
        <v>235064992</v>
      </c>
      <c r="N81">
        <v>208040000</v>
      </c>
      <c r="O81">
        <v>839517.83</v>
      </c>
      <c r="P81">
        <v>0</v>
      </c>
      <c r="Q81">
        <v>0</v>
      </c>
      <c r="R81">
        <v>0</v>
      </c>
      <c r="S81">
        <v>-27024992</v>
      </c>
      <c r="T81">
        <v>0</v>
      </c>
      <c r="U81">
        <v>743000</v>
      </c>
    </row>
    <row r="82" spans="1:21">
      <c r="A82" t="s">
        <v>1142</v>
      </c>
      <c r="B82" t="s">
        <v>1345</v>
      </c>
      <c r="C82" t="s">
        <v>1346</v>
      </c>
      <c r="D82" t="s">
        <v>1345</v>
      </c>
      <c r="E82">
        <v>0</v>
      </c>
      <c r="F82">
        <v>0</v>
      </c>
      <c r="G82">
        <v>1260</v>
      </c>
      <c r="H82">
        <v>0</v>
      </c>
      <c r="M82">
        <v>83278802</v>
      </c>
      <c r="N82">
        <v>90846000</v>
      </c>
      <c r="O82">
        <v>66094.289999999994</v>
      </c>
      <c r="P82">
        <v>0</v>
      </c>
      <c r="Q82">
        <v>0</v>
      </c>
      <c r="R82">
        <v>0</v>
      </c>
      <c r="S82">
        <v>7567198</v>
      </c>
      <c r="T82">
        <v>0</v>
      </c>
      <c r="U82">
        <v>72100</v>
      </c>
    </row>
    <row r="83" spans="1:21">
      <c r="A83" t="s">
        <v>1142</v>
      </c>
      <c r="B83" t="s">
        <v>1348</v>
      </c>
      <c r="C83" t="s">
        <v>1349</v>
      </c>
      <c r="D83" t="s">
        <v>1348</v>
      </c>
      <c r="E83">
        <v>0</v>
      </c>
      <c r="F83">
        <v>0</v>
      </c>
      <c r="G83">
        <v>455</v>
      </c>
      <c r="H83">
        <v>0</v>
      </c>
      <c r="M83">
        <v>65703300</v>
      </c>
      <c r="N83">
        <v>103512500</v>
      </c>
      <c r="O83">
        <v>144402.85999999999</v>
      </c>
      <c r="P83">
        <v>0</v>
      </c>
      <c r="Q83">
        <v>0</v>
      </c>
      <c r="R83">
        <v>0</v>
      </c>
      <c r="S83">
        <v>37809200</v>
      </c>
      <c r="T83">
        <v>0</v>
      </c>
      <c r="U83">
        <v>227500</v>
      </c>
    </row>
    <row r="84" spans="1:21">
      <c r="A84" t="s">
        <v>1142</v>
      </c>
      <c r="B84" t="s">
        <v>1350</v>
      </c>
      <c r="C84" t="s">
        <v>1351</v>
      </c>
      <c r="D84" t="s">
        <v>1350</v>
      </c>
      <c r="E84">
        <v>0</v>
      </c>
      <c r="F84">
        <v>0</v>
      </c>
      <c r="G84">
        <v>280</v>
      </c>
      <c r="H84">
        <v>0</v>
      </c>
      <c r="M84">
        <v>9587600</v>
      </c>
      <c r="N84">
        <v>7014000</v>
      </c>
      <c r="O84">
        <v>34241.43</v>
      </c>
      <c r="P84">
        <v>0</v>
      </c>
      <c r="Q84">
        <v>0</v>
      </c>
      <c r="R84">
        <v>0</v>
      </c>
      <c r="S84">
        <v>-2573600</v>
      </c>
      <c r="T84">
        <v>0</v>
      </c>
      <c r="U84">
        <v>25050</v>
      </c>
    </row>
    <row r="85" spans="1:21">
      <c r="A85" t="s">
        <v>1142</v>
      </c>
      <c r="B85" t="s">
        <v>1352</v>
      </c>
      <c r="C85" t="s">
        <v>1353</v>
      </c>
      <c r="D85" t="s">
        <v>1352</v>
      </c>
      <c r="E85">
        <v>0</v>
      </c>
      <c r="F85">
        <v>0</v>
      </c>
      <c r="G85">
        <v>16485</v>
      </c>
      <c r="H85">
        <v>0</v>
      </c>
      <c r="M85">
        <v>505901106</v>
      </c>
      <c r="N85">
        <v>778092000</v>
      </c>
      <c r="O85">
        <v>30688.57</v>
      </c>
      <c r="P85">
        <v>0</v>
      </c>
      <c r="Q85">
        <v>0</v>
      </c>
      <c r="R85">
        <v>0</v>
      </c>
      <c r="S85">
        <v>272190894</v>
      </c>
      <c r="T85">
        <v>0</v>
      </c>
      <c r="U85">
        <v>47200</v>
      </c>
    </row>
    <row r="86" spans="1:21">
      <c r="A86" t="s">
        <v>1142</v>
      </c>
      <c r="B86" t="s">
        <v>1354</v>
      </c>
      <c r="C86" t="s">
        <v>1079</v>
      </c>
      <c r="D86" t="s">
        <v>1354</v>
      </c>
      <c r="E86">
        <v>0</v>
      </c>
      <c r="F86">
        <v>0</v>
      </c>
      <c r="G86">
        <v>3185</v>
      </c>
      <c r="H86">
        <v>0</v>
      </c>
      <c r="M86">
        <v>179579402</v>
      </c>
      <c r="N86">
        <v>240149000</v>
      </c>
      <c r="O86">
        <v>56382.86</v>
      </c>
      <c r="P86">
        <v>0</v>
      </c>
      <c r="Q86">
        <v>0</v>
      </c>
      <c r="R86">
        <v>0</v>
      </c>
      <c r="S86">
        <v>60569598</v>
      </c>
      <c r="T86">
        <v>0</v>
      </c>
      <c r="U86">
        <v>75400</v>
      </c>
    </row>
    <row r="87" spans="1:21">
      <c r="A87" t="s">
        <v>1142</v>
      </c>
      <c r="B87" t="s">
        <v>1355</v>
      </c>
      <c r="C87" t="s">
        <v>1356</v>
      </c>
      <c r="D87" t="s">
        <v>1355</v>
      </c>
      <c r="E87">
        <v>0</v>
      </c>
      <c r="F87">
        <v>0</v>
      </c>
      <c r="G87">
        <v>7770</v>
      </c>
      <c r="H87">
        <v>0</v>
      </c>
      <c r="M87">
        <v>423553346</v>
      </c>
      <c r="N87">
        <v>415695000</v>
      </c>
      <c r="O87">
        <v>54511.37</v>
      </c>
      <c r="P87">
        <v>0</v>
      </c>
      <c r="Q87">
        <v>0</v>
      </c>
      <c r="R87">
        <v>0</v>
      </c>
      <c r="S87">
        <v>-7858346</v>
      </c>
      <c r="T87">
        <v>0</v>
      </c>
      <c r="U87">
        <v>53500</v>
      </c>
    </row>
    <row r="88" spans="1:21">
      <c r="A88" t="s">
        <v>1142</v>
      </c>
      <c r="B88" t="s">
        <v>1357</v>
      </c>
      <c r="C88" t="s">
        <v>9015</v>
      </c>
      <c r="D88" t="s">
        <v>1357</v>
      </c>
      <c r="E88">
        <v>0</v>
      </c>
      <c r="F88">
        <v>0</v>
      </c>
      <c r="G88">
        <v>1330</v>
      </c>
      <c r="H88">
        <v>0</v>
      </c>
      <c r="M88">
        <v>86271401</v>
      </c>
      <c r="N88">
        <v>117439000</v>
      </c>
      <c r="O88">
        <v>64865.72</v>
      </c>
      <c r="P88">
        <v>0</v>
      </c>
      <c r="Q88">
        <v>0</v>
      </c>
      <c r="R88">
        <v>0</v>
      </c>
      <c r="S88">
        <v>31167599</v>
      </c>
      <c r="T88">
        <v>0</v>
      </c>
      <c r="U88">
        <v>88300</v>
      </c>
    </row>
    <row r="89" spans="1:21">
      <c r="A89" t="s">
        <v>1142</v>
      </c>
      <c r="B89" t="s">
        <v>9016</v>
      </c>
      <c r="C89" t="s">
        <v>5861</v>
      </c>
      <c r="D89" t="s">
        <v>9016</v>
      </c>
      <c r="E89">
        <v>0</v>
      </c>
      <c r="F89">
        <v>0</v>
      </c>
      <c r="G89">
        <v>1680</v>
      </c>
      <c r="H89">
        <v>0</v>
      </c>
      <c r="M89">
        <v>43538051</v>
      </c>
      <c r="N89">
        <v>50148000</v>
      </c>
      <c r="O89">
        <v>25915.51</v>
      </c>
      <c r="P89">
        <v>0</v>
      </c>
      <c r="Q89">
        <v>0</v>
      </c>
      <c r="R89">
        <v>0</v>
      </c>
      <c r="S89">
        <v>6609949</v>
      </c>
      <c r="T89">
        <v>0</v>
      </c>
      <c r="U89">
        <v>29850</v>
      </c>
    </row>
    <row r="90" spans="1:21">
      <c r="A90" t="s">
        <v>1142</v>
      </c>
      <c r="B90" t="s">
        <v>1358</v>
      </c>
      <c r="C90" t="s">
        <v>1359</v>
      </c>
      <c r="D90" t="s">
        <v>1358</v>
      </c>
      <c r="E90">
        <v>0</v>
      </c>
      <c r="F90">
        <v>0</v>
      </c>
      <c r="G90">
        <v>1995</v>
      </c>
      <c r="H90">
        <v>0</v>
      </c>
      <c r="M90">
        <v>283734602</v>
      </c>
      <c r="N90">
        <v>342142500</v>
      </c>
      <c r="O90">
        <v>142222.85999999999</v>
      </c>
      <c r="P90">
        <v>0</v>
      </c>
      <c r="Q90">
        <v>0</v>
      </c>
      <c r="R90">
        <v>0</v>
      </c>
      <c r="S90">
        <v>58407898</v>
      </c>
      <c r="T90">
        <v>0</v>
      </c>
      <c r="U90">
        <v>171500</v>
      </c>
    </row>
    <row r="91" spans="1:21">
      <c r="A91" t="s">
        <v>1142</v>
      </c>
      <c r="B91" t="s">
        <v>1360</v>
      </c>
      <c r="C91" t="s">
        <v>1361</v>
      </c>
      <c r="D91" t="s">
        <v>1360</v>
      </c>
      <c r="E91">
        <v>0</v>
      </c>
      <c r="F91">
        <v>0</v>
      </c>
      <c r="G91">
        <v>10386</v>
      </c>
      <c r="H91">
        <v>0</v>
      </c>
      <c r="M91">
        <v>37899397</v>
      </c>
      <c r="N91">
        <v>30794490</v>
      </c>
      <c r="O91">
        <v>3649.09</v>
      </c>
      <c r="P91">
        <v>0</v>
      </c>
      <c r="Q91">
        <v>0</v>
      </c>
      <c r="R91">
        <v>0</v>
      </c>
      <c r="S91">
        <v>-7104907</v>
      </c>
      <c r="T91">
        <v>0</v>
      </c>
      <c r="U91">
        <v>2965</v>
      </c>
    </row>
    <row r="92" spans="1:21">
      <c r="A92" t="s">
        <v>1142</v>
      </c>
      <c r="B92" t="s">
        <v>9020</v>
      </c>
      <c r="C92" t="s">
        <v>9021</v>
      </c>
      <c r="D92" t="s">
        <v>1360</v>
      </c>
      <c r="E92">
        <v>0</v>
      </c>
      <c r="F92">
        <v>0</v>
      </c>
      <c r="G92">
        <v>2529</v>
      </c>
      <c r="H92">
        <v>0</v>
      </c>
      <c r="M92">
        <v>7157070</v>
      </c>
      <c r="N92">
        <v>7498485</v>
      </c>
      <c r="O92">
        <v>2830</v>
      </c>
      <c r="P92">
        <v>0</v>
      </c>
      <c r="Q92">
        <v>0</v>
      </c>
      <c r="R92">
        <v>0</v>
      </c>
      <c r="S92">
        <v>341415</v>
      </c>
      <c r="T92">
        <v>0</v>
      </c>
    </row>
    <row r="93" spans="1:21">
      <c r="A93" t="s">
        <v>1142</v>
      </c>
      <c r="B93" t="s">
        <v>1365</v>
      </c>
      <c r="C93" t="s">
        <v>1366</v>
      </c>
      <c r="D93" t="s">
        <v>1365</v>
      </c>
      <c r="E93">
        <v>0</v>
      </c>
      <c r="F93">
        <v>0</v>
      </c>
      <c r="G93">
        <v>2870</v>
      </c>
      <c r="H93">
        <v>0</v>
      </c>
      <c r="M93">
        <v>216939204</v>
      </c>
      <c r="N93">
        <v>249403000</v>
      </c>
      <c r="O93">
        <v>75588.570000000007</v>
      </c>
      <c r="P93">
        <v>0</v>
      </c>
      <c r="Q93">
        <v>0</v>
      </c>
      <c r="R93">
        <v>0</v>
      </c>
      <c r="S93">
        <v>32463796</v>
      </c>
      <c r="T93">
        <v>0</v>
      </c>
      <c r="U93">
        <v>86900</v>
      </c>
    </row>
    <row r="94" spans="1:21">
      <c r="A94" t="s">
        <v>1142</v>
      </c>
      <c r="B94" t="s">
        <v>8356</v>
      </c>
      <c r="C94" t="s">
        <v>7930</v>
      </c>
      <c r="D94" t="s">
        <v>8356</v>
      </c>
      <c r="E94">
        <v>0</v>
      </c>
      <c r="F94">
        <v>0</v>
      </c>
      <c r="G94">
        <v>2625</v>
      </c>
      <c r="H94">
        <v>0</v>
      </c>
      <c r="M94">
        <v>60659251</v>
      </c>
      <c r="N94">
        <v>75468750</v>
      </c>
      <c r="O94">
        <v>23108.29</v>
      </c>
      <c r="P94">
        <v>0</v>
      </c>
      <c r="Q94">
        <v>0</v>
      </c>
      <c r="R94">
        <v>0</v>
      </c>
      <c r="S94">
        <v>14809499</v>
      </c>
      <c r="T94">
        <v>0</v>
      </c>
      <c r="U94">
        <v>28750</v>
      </c>
    </row>
    <row r="95" spans="1:21">
      <c r="A95" t="s">
        <v>1142</v>
      </c>
      <c r="B95" t="s">
        <v>1367</v>
      </c>
      <c r="C95" t="s">
        <v>1368</v>
      </c>
      <c r="D95" t="s">
        <v>1367</v>
      </c>
      <c r="E95">
        <v>0</v>
      </c>
      <c r="F95">
        <v>0</v>
      </c>
      <c r="G95">
        <v>525</v>
      </c>
      <c r="H95">
        <v>0</v>
      </c>
      <c r="M95">
        <v>32378487</v>
      </c>
      <c r="N95">
        <v>38062500</v>
      </c>
      <c r="O95">
        <v>61673.31</v>
      </c>
      <c r="P95">
        <v>0</v>
      </c>
      <c r="Q95">
        <v>0</v>
      </c>
      <c r="R95">
        <v>0</v>
      </c>
      <c r="S95">
        <v>5684013</v>
      </c>
      <c r="T95">
        <v>0</v>
      </c>
      <c r="U95">
        <v>72500</v>
      </c>
    </row>
    <row r="96" spans="1:21">
      <c r="A96" t="s">
        <v>1142</v>
      </c>
      <c r="B96" t="s">
        <v>1369</v>
      </c>
      <c r="C96" t="s">
        <v>1370</v>
      </c>
      <c r="D96" t="s">
        <v>1369</v>
      </c>
      <c r="E96">
        <v>0</v>
      </c>
      <c r="F96">
        <v>0</v>
      </c>
      <c r="G96">
        <v>14210</v>
      </c>
      <c r="H96">
        <v>0</v>
      </c>
      <c r="M96">
        <v>236268921</v>
      </c>
      <c r="N96">
        <v>297699500</v>
      </c>
      <c r="O96">
        <v>16626.95</v>
      </c>
      <c r="P96">
        <v>0</v>
      </c>
      <c r="Q96">
        <v>0</v>
      </c>
      <c r="R96">
        <v>0</v>
      </c>
      <c r="S96">
        <v>61430579</v>
      </c>
      <c r="T96">
        <v>0</v>
      </c>
      <c r="U96">
        <v>20950</v>
      </c>
    </row>
    <row r="97" spans="1:21">
      <c r="A97" t="s">
        <v>1142</v>
      </c>
      <c r="B97" t="s">
        <v>1371</v>
      </c>
      <c r="C97" t="s">
        <v>1372</v>
      </c>
      <c r="D97" t="s">
        <v>1371</v>
      </c>
      <c r="E97">
        <v>0</v>
      </c>
      <c r="F97">
        <v>0</v>
      </c>
      <c r="G97">
        <v>1610</v>
      </c>
      <c r="H97">
        <v>0</v>
      </c>
      <c r="M97">
        <v>43992102</v>
      </c>
      <c r="N97">
        <v>43228500</v>
      </c>
      <c r="O97">
        <v>27324.29</v>
      </c>
      <c r="P97">
        <v>0</v>
      </c>
      <c r="Q97">
        <v>0</v>
      </c>
      <c r="R97">
        <v>0</v>
      </c>
      <c r="S97">
        <v>-763602</v>
      </c>
      <c r="T97">
        <v>0</v>
      </c>
      <c r="U97">
        <v>26850</v>
      </c>
    </row>
    <row r="98" spans="1:21">
      <c r="A98" t="s">
        <v>1142</v>
      </c>
      <c r="B98" t="s">
        <v>1373</v>
      </c>
      <c r="C98" t="s">
        <v>8354</v>
      </c>
      <c r="D98" t="s">
        <v>1373</v>
      </c>
      <c r="E98">
        <v>0</v>
      </c>
      <c r="F98">
        <v>0</v>
      </c>
      <c r="G98">
        <v>8225</v>
      </c>
      <c r="H98">
        <v>0</v>
      </c>
      <c r="M98">
        <v>164356653</v>
      </c>
      <c r="N98">
        <v>197811250</v>
      </c>
      <c r="O98">
        <v>19982.57</v>
      </c>
      <c r="P98">
        <v>0</v>
      </c>
      <c r="Q98">
        <v>0</v>
      </c>
      <c r="R98">
        <v>0</v>
      </c>
      <c r="S98">
        <v>33454597</v>
      </c>
      <c r="T98">
        <v>0</v>
      </c>
      <c r="U98">
        <v>24050</v>
      </c>
    </row>
    <row r="99" spans="1:21">
      <c r="A99" t="s">
        <v>1142</v>
      </c>
      <c r="B99" t="s">
        <v>1374</v>
      </c>
      <c r="C99" t="s">
        <v>1375</v>
      </c>
      <c r="D99" t="s">
        <v>1374</v>
      </c>
      <c r="E99">
        <v>0</v>
      </c>
      <c r="F99">
        <v>0</v>
      </c>
      <c r="G99">
        <v>5250</v>
      </c>
      <c r="H99">
        <v>0</v>
      </c>
      <c r="M99">
        <v>845438975</v>
      </c>
      <c r="N99">
        <v>1257375000</v>
      </c>
      <c r="O99">
        <v>161036</v>
      </c>
      <c r="P99">
        <v>0</v>
      </c>
      <c r="Q99">
        <v>0</v>
      </c>
      <c r="R99">
        <v>0</v>
      </c>
      <c r="S99">
        <v>411936025</v>
      </c>
      <c r="T99">
        <v>0</v>
      </c>
      <c r="U99">
        <v>239500</v>
      </c>
    </row>
    <row r="100" spans="1:21">
      <c r="A100" t="s">
        <v>1142</v>
      </c>
      <c r="B100" t="s">
        <v>1376</v>
      </c>
      <c r="C100" t="s">
        <v>1377</v>
      </c>
      <c r="D100" t="s">
        <v>1376</v>
      </c>
      <c r="E100">
        <v>0</v>
      </c>
      <c r="F100">
        <v>0</v>
      </c>
      <c r="G100">
        <v>11760</v>
      </c>
      <c r="H100">
        <v>0</v>
      </c>
      <c r="M100">
        <v>40950001</v>
      </c>
      <c r="N100">
        <v>45276000</v>
      </c>
      <c r="O100">
        <v>3482.14</v>
      </c>
      <c r="P100">
        <v>0</v>
      </c>
      <c r="Q100">
        <v>0</v>
      </c>
      <c r="R100">
        <v>0</v>
      </c>
      <c r="S100">
        <v>4325999</v>
      </c>
      <c r="T100">
        <v>0</v>
      </c>
      <c r="U100">
        <v>3850</v>
      </c>
    </row>
    <row r="101" spans="1:21">
      <c r="A101" t="s">
        <v>1142</v>
      </c>
      <c r="B101" t="s">
        <v>1378</v>
      </c>
      <c r="C101" t="s">
        <v>1379</v>
      </c>
      <c r="D101" t="s">
        <v>1378</v>
      </c>
      <c r="E101">
        <v>0</v>
      </c>
      <c r="F101">
        <v>0</v>
      </c>
      <c r="G101">
        <v>1400</v>
      </c>
      <c r="H101">
        <v>0</v>
      </c>
      <c r="M101">
        <v>62962001</v>
      </c>
      <c r="N101">
        <v>78260000</v>
      </c>
      <c r="O101">
        <v>44972.86</v>
      </c>
      <c r="P101">
        <v>0</v>
      </c>
      <c r="Q101">
        <v>0</v>
      </c>
      <c r="R101">
        <v>0</v>
      </c>
      <c r="S101">
        <v>15297999</v>
      </c>
      <c r="T101">
        <v>0</v>
      </c>
      <c r="U101">
        <v>55900</v>
      </c>
    </row>
    <row r="102" spans="1:21">
      <c r="A102" t="s">
        <v>1142</v>
      </c>
      <c r="B102" t="s">
        <v>1380</v>
      </c>
      <c r="C102" t="s">
        <v>1381</v>
      </c>
      <c r="D102" t="s">
        <v>1380</v>
      </c>
      <c r="E102">
        <v>0</v>
      </c>
      <c r="F102">
        <v>0</v>
      </c>
      <c r="G102">
        <v>3605</v>
      </c>
      <c r="H102">
        <v>0</v>
      </c>
      <c r="M102">
        <v>68237503</v>
      </c>
      <c r="N102">
        <v>75705000</v>
      </c>
      <c r="O102">
        <v>18928.57</v>
      </c>
      <c r="P102">
        <v>0</v>
      </c>
      <c r="Q102">
        <v>0</v>
      </c>
      <c r="R102">
        <v>0</v>
      </c>
      <c r="S102">
        <v>7467497</v>
      </c>
      <c r="T102">
        <v>0</v>
      </c>
      <c r="U102">
        <v>21000</v>
      </c>
    </row>
    <row r="103" spans="1:21">
      <c r="A103" t="s">
        <v>1142</v>
      </c>
      <c r="B103" t="s">
        <v>1382</v>
      </c>
      <c r="C103" t="s">
        <v>1383</v>
      </c>
      <c r="D103" t="s">
        <v>1382</v>
      </c>
      <c r="E103">
        <v>0</v>
      </c>
      <c r="F103">
        <v>0</v>
      </c>
      <c r="G103">
        <v>11480</v>
      </c>
      <c r="H103">
        <v>0</v>
      </c>
      <c r="M103">
        <v>542167601</v>
      </c>
      <c r="N103">
        <v>603848000</v>
      </c>
      <c r="O103">
        <v>47227.14</v>
      </c>
      <c r="P103">
        <v>0</v>
      </c>
      <c r="Q103">
        <v>0</v>
      </c>
      <c r="R103">
        <v>0</v>
      </c>
      <c r="S103">
        <v>61680399</v>
      </c>
      <c r="T103">
        <v>0</v>
      </c>
      <c r="U103">
        <v>52600</v>
      </c>
    </row>
    <row r="104" spans="1:21">
      <c r="A104" t="s">
        <v>1142</v>
      </c>
      <c r="B104" t="s">
        <v>1386</v>
      </c>
      <c r="C104" t="s">
        <v>1387</v>
      </c>
      <c r="D104" t="s">
        <v>1386</v>
      </c>
      <c r="E104">
        <v>0</v>
      </c>
      <c r="F104">
        <v>0</v>
      </c>
      <c r="G104">
        <v>14420</v>
      </c>
      <c r="H104">
        <v>0</v>
      </c>
      <c r="M104">
        <v>175499645</v>
      </c>
      <c r="N104">
        <v>212262400</v>
      </c>
      <c r="O104">
        <v>12170.57</v>
      </c>
      <c r="P104">
        <v>0</v>
      </c>
      <c r="Q104">
        <v>0</v>
      </c>
      <c r="R104">
        <v>0</v>
      </c>
      <c r="S104">
        <v>36762755</v>
      </c>
      <c r="T104">
        <v>0</v>
      </c>
      <c r="U104">
        <v>14720</v>
      </c>
    </row>
    <row r="105" spans="1:21">
      <c r="A105" t="s">
        <v>1142</v>
      </c>
      <c r="B105" t="s">
        <v>1388</v>
      </c>
      <c r="C105" t="s">
        <v>1389</v>
      </c>
      <c r="D105" t="s">
        <v>1388</v>
      </c>
      <c r="E105">
        <v>0</v>
      </c>
      <c r="F105">
        <v>0</v>
      </c>
      <c r="G105">
        <v>4410</v>
      </c>
      <c r="H105">
        <v>0</v>
      </c>
      <c r="M105">
        <v>513802800</v>
      </c>
      <c r="N105">
        <v>695016000</v>
      </c>
      <c r="O105">
        <v>116508.57</v>
      </c>
      <c r="P105">
        <v>0</v>
      </c>
      <c r="Q105">
        <v>0</v>
      </c>
      <c r="R105">
        <v>0</v>
      </c>
      <c r="S105">
        <v>181213200</v>
      </c>
      <c r="T105">
        <v>0</v>
      </c>
      <c r="U105">
        <v>157600</v>
      </c>
    </row>
    <row r="106" spans="1:21">
      <c r="A106" t="s">
        <v>1142</v>
      </c>
      <c r="B106" t="s">
        <v>1390</v>
      </c>
      <c r="C106" t="s">
        <v>1391</v>
      </c>
      <c r="D106" t="s">
        <v>1390</v>
      </c>
      <c r="E106">
        <v>0</v>
      </c>
      <c r="F106">
        <v>0</v>
      </c>
      <c r="G106">
        <v>4690</v>
      </c>
      <c r="H106">
        <v>0</v>
      </c>
      <c r="M106">
        <v>562693130</v>
      </c>
      <c r="N106">
        <v>666449000</v>
      </c>
      <c r="O106">
        <v>119977.21</v>
      </c>
      <c r="P106">
        <v>0</v>
      </c>
      <c r="Q106">
        <v>0</v>
      </c>
      <c r="R106">
        <v>0</v>
      </c>
      <c r="S106">
        <v>103755870</v>
      </c>
      <c r="T106">
        <v>0</v>
      </c>
      <c r="U106">
        <v>142100</v>
      </c>
    </row>
    <row r="107" spans="1:21">
      <c r="A107" t="s">
        <v>1142</v>
      </c>
      <c r="B107" t="s">
        <v>1392</v>
      </c>
      <c r="C107" t="s">
        <v>1561</v>
      </c>
      <c r="D107" t="s">
        <v>1392</v>
      </c>
      <c r="E107">
        <v>0</v>
      </c>
      <c r="F107">
        <v>0</v>
      </c>
      <c r="G107">
        <v>22505</v>
      </c>
      <c r="H107">
        <v>0</v>
      </c>
      <c r="M107">
        <v>909137007</v>
      </c>
      <c r="N107">
        <v>1694626500</v>
      </c>
      <c r="O107">
        <v>40397.11</v>
      </c>
      <c r="P107">
        <v>0</v>
      </c>
      <c r="Q107">
        <v>0</v>
      </c>
      <c r="R107">
        <v>0</v>
      </c>
      <c r="S107">
        <v>785489493</v>
      </c>
      <c r="T107">
        <v>0</v>
      </c>
      <c r="U107">
        <v>75300</v>
      </c>
    </row>
    <row r="108" spans="1:21">
      <c r="A108" t="s">
        <v>1142</v>
      </c>
      <c r="B108" t="s">
        <v>1393</v>
      </c>
      <c r="C108" t="s">
        <v>1394</v>
      </c>
      <c r="D108" t="s">
        <v>1393</v>
      </c>
      <c r="E108">
        <v>0</v>
      </c>
      <c r="F108">
        <v>0</v>
      </c>
      <c r="G108">
        <v>15190</v>
      </c>
      <c r="H108">
        <v>0</v>
      </c>
      <c r="M108">
        <v>155584662</v>
      </c>
      <c r="N108">
        <v>179393900</v>
      </c>
      <c r="O108">
        <v>10242.57</v>
      </c>
      <c r="P108">
        <v>0</v>
      </c>
      <c r="Q108">
        <v>0</v>
      </c>
      <c r="R108">
        <v>0</v>
      </c>
      <c r="S108">
        <v>23809238</v>
      </c>
      <c r="T108">
        <v>0</v>
      </c>
      <c r="U108">
        <v>11810</v>
      </c>
    </row>
    <row r="109" spans="1:21">
      <c r="A109" t="s">
        <v>1142</v>
      </c>
      <c r="B109" t="s">
        <v>9022</v>
      </c>
      <c r="C109" t="s">
        <v>5541</v>
      </c>
      <c r="D109" t="s">
        <v>9022</v>
      </c>
      <c r="E109">
        <v>0</v>
      </c>
      <c r="F109">
        <v>0</v>
      </c>
      <c r="G109">
        <v>2275</v>
      </c>
      <c r="H109">
        <v>0</v>
      </c>
      <c r="M109">
        <v>39950500</v>
      </c>
      <c r="N109">
        <v>37651250</v>
      </c>
      <c r="O109">
        <v>17560.66</v>
      </c>
      <c r="P109">
        <v>0</v>
      </c>
      <c r="Q109">
        <v>0</v>
      </c>
      <c r="R109">
        <v>0</v>
      </c>
      <c r="S109">
        <v>-2299250</v>
      </c>
      <c r="T109">
        <v>0</v>
      </c>
      <c r="U109">
        <v>16550</v>
      </c>
    </row>
    <row r="110" spans="1:21">
      <c r="A110" t="s">
        <v>1142</v>
      </c>
      <c r="B110" t="s">
        <v>1395</v>
      </c>
      <c r="C110" t="s">
        <v>1396</v>
      </c>
      <c r="D110" t="s">
        <v>1395</v>
      </c>
      <c r="E110">
        <v>0</v>
      </c>
      <c r="F110">
        <v>0</v>
      </c>
      <c r="G110">
        <v>1855</v>
      </c>
      <c r="H110">
        <v>0</v>
      </c>
      <c r="M110">
        <v>319966304</v>
      </c>
      <c r="N110">
        <v>475807500</v>
      </c>
      <c r="O110">
        <v>172488.57</v>
      </c>
      <c r="P110">
        <v>0</v>
      </c>
      <c r="Q110">
        <v>0</v>
      </c>
      <c r="R110">
        <v>0</v>
      </c>
      <c r="S110">
        <v>155841196</v>
      </c>
      <c r="T110">
        <v>0</v>
      </c>
      <c r="U110">
        <v>256500</v>
      </c>
    </row>
    <row r="111" spans="1:21">
      <c r="A111" t="s">
        <v>1142</v>
      </c>
      <c r="B111" t="s">
        <v>1397</v>
      </c>
      <c r="C111" t="s">
        <v>1398</v>
      </c>
      <c r="D111" t="s">
        <v>1397</v>
      </c>
      <c r="E111">
        <v>0</v>
      </c>
      <c r="F111">
        <v>0</v>
      </c>
      <c r="G111">
        <v>5950</v>
      </c>
      <c r="H111">
        <v>0</v>
      </c>
      <c r="M111">
        <v>99222205</v>
      </c>
      <c r="N111">
        <v>112752500</v>
      </c>
      <c r="O111">
        <v>16676</v>
      </c>
      <c r="P111">
        <v>0</v>
      </c>
      <c r="Q111">
        <v>0</v>
      </c>
      <c r="R111">
        <v>0</v>
      </c>
      <c r="S111">
        <v>13530295</v>
      </c>
      <c r="T111">
        <v>0</v>
      </c>
      <c r="U111">
        <v>18950</v>
      </c>
    </row>
    <row r="112" spans="1:21">
      <c r="A112" t="s">
        <v>1142</v>
      </c>
      <c r="B112" t="s">
        <v>1399</v>
      </c>
      <c r="C112" t="s">
        <v>1400</v>
      </c>
      <c r="D112" t="s">
        <v>1399</v>
      </c>
      <c r="E112">
        <v>0</v>
      </c>
      <c r="F112">
        <v>0</v>
      </c>
      <c r="G112">
        <v>7140</v>
      </c>
      <c r="H112">
        <v>0</v>
      </c>
      <c r="M112">
        <v>1547130402</v>
      </c>
      <c r="N112">
        <v>1731450000</v>
      </c>
      <c r="O112">
        <v>216684.93</v>
      </c>
      <c r="P112">
        <v>0</v>
      </c>
      <c r="Q112">
        <v>0</v>
      </c>
      <c r="R112">
        <v>0</v>
      </c>
      <c r="S112">
        <v>184319598</v>
      </c>
      <c r="T112">
        <v>0</v>
      </c>
      <c r="U112">
        <v>242500</v>
      </c>
    </row>
    <row r="113" spans="1:21">
      <c r="A113" t="s">
        <v>1142</v>
      </c>
      <c r="B113" t="s">
        <v>1401</v>
      </c>
      <c r="C113" t="s">
        <v>1402</v>
      </c>
      <c r="D113" t="s">
        <v>1401</v>
      </c>
      <c r="E113">
        <v>0</v>
      </c>
      <c r="F113">
        <v>0</v>
      </c>
      <c r="G113">
        <v>17640</v>
      </c>
      <c r="H113">
        <v>0</v>
      </c>
      <c r="M113">
        <v>829278371</v>
      </c>
      <c r="N113">
        <v>1060164000</v>
      </c>
      <c r="O113">
        <v>47011.25</v>
      </c>
      <c r="P113">
        <v>0</v>
      </c>
      <c r="Q113">
        <v>0</v>
      </c>
      <c r="R113">
        <v>0</v>
      </c>
      <c r="S113">
        <v>230885629</v>
      </c>
      <c r="T113">
        <v>0</v>
      </c>
      <c r="U113">
        <v>60100</v>
      </c>
    </row>
    <row r="114" spans="1:21">
      <c r="A114" t="s">
        <v>1142</v>
      </c>
      <c r="B114" t="s">
        <v>1403</v>
      </c>
      <c r="C114" t="s">
        <v>1404</v>
      </c>
      <c r="D114" t="s">
        <v>1403</v>
      </c>
      <c r="E114">
        <v>0</v>
      </c>
      <c r="F114">
        <v>0</v>
      </c>
      <c r="G114">
        <v>1925</v>
      </c>
      <c r="H114">
        <v>0</v>
      </c>
      <c r="M114">
        <v>72008630</v>
      </c>
      <c r="N114">
        <v>75652500</v>
      </c>
      <c r="O114">
        <v>37407.08</v>
      </c>
      <c r="P114">
        <v>0</v>
      </c>
      <c r="Q114">
        <v>0</v>
      </c>
      <c r="R114">
        <v>0</v>
      </c>
      <c r="S114">
        <v>3643870</v>
      </c>
      <c r="T114">
        <v>0</v>
      </c>
      <c r="U114">
        <v>39300</v>
      </c>
    </row>
    <row r="115" spans="1:21">
      <c r="A115" t="s">
        <v>1142</v>
      </c>
      <c r="B115" t="s">
        <v>1405</v>
      </c>
      <c r="C115" t="s">
        <v>1406</v>
      </c>
      <c r="D115" t="s">
        <v>1405</v>
      </c>
      <c r="E115">
        <v>0</v>
      </c>
      <c r="F115">
        <v>0</v>
      </c>
      <c r="G115">
        <v>875</v>
      </c>
      <c r="H115">
        <v>0</v>
      </c>
      <c r="M115">
        <v>164307500</v>
      </c>
      <c r="N115">
        <v>176312500</v>
      </c>
      <c r="O115">
        <v>187780</v>
      </c>
      <c r="P115">
        <v>0</v>
      </c>
      <c r="Q115">
        <v>0</v>
      </c>
      <c r="R115">
        <v>0</v>
      </c>
      <c r="S115">
        <v>12005000</v>
      </c>
      <c r="T115">
        <v>0</v>
      </c>
      <c r="U115">
        <v>201500</v>
      </c>
    </row>
    <row r="116" spans="1:21">
      <c r="A116" t="s">
        <v>1142</v>
      </c>
      <c r="B116" t="s">
        <v>1407</v>
      </c>
      <c r="C116" t="s">
        <v>1124</v>
      </c>
      <c r="D116" t="s">
        <v>1407</v>
      </c>
      <c r="E116">
        <v>0</v>
      </c>
      <c r="F116">
        <v>0</v>
      </c>
      <c r="G116">
        <v>735</v>
      </c>
      <c r="H116">
        <v>0</v>
      </c>
      <c r="M116">
        <v>136600262</v>
      </c>
      <c r="N116">
        <v>212782500</v>
      </c>
      <c r="O116">
        <v>185850.7</v>
      </c>
      <c r="P116">
        <v>0</v>
      </c>
      <c r="Q116">
        <v>0</v>
      </c>
      <c r="R116">
        <v>0</v>
      </c>
      <c r="S116">
        <v>76182238</v>
      </c>
      <c r="T116">
        <v>0</v>
      </c>
      <c r="U116">
        <v>289500</v>
      </c>
    </row>
    <row r="117" spans="1:21">
      <c r="A117" t="s">
        <v>1142</v>
      </c>
      <c r="B117" t="s">
        <v>1408</v>
      </c>
      <c r="C117" t="s">
        <v>7606</v>
      </c>
      <c r="D117" t="s">
        <v>1408</v>
      </c>
      <c r="E117">
        <v>0</v>
      </c>
      <c r="F117">
        <v>0</v>
      </c>
      <c r="G117">
        <v>6895</v>
      </c>
      <c r="H117">
        <v>0</v>
      </c>
      <c r="M117">
        <v>569920060</v>
      </c>
      <c r="N117">
        <v>783272000</v>
      </c>
      <c r="O117">
        <v>82657.009999999995</v>
      </c>
      <c r="P117">
        <v>0</v>
      </c>
      <c r="Q117">
        <v>0</v>
      </c>
      <c r="R117">
        <v>0</v>
      </c>
      <c r="S117">
        <v>213351940</v>
      </c>
      <c r="T117">
        <v>0</v>
      </c>
      <c r="U117">
        <v>113600</v>
      </c>
    </row>
    <row r="118" spans="1:21">
      <c r="A118" t="s">
        <v>1142</v>
      </c>
      <c r="B118" t="s">
        <v>1409</v>
      </c>
      <c r="C118" t="s">
        <v>7617</v>
      </c>
      <c r="D118" t="s">
        <v>1409</v>
      </c>
      <c r="E118">
        <v>0</v>
      </c>
      <c r="F118">
        <v>0</v>
      </c>
      <c r="G118">
        <v>760</v>
      </c>
      <c r="H118">
        <v>0</v>
      </c>
      <c r="M118">
        <v>7135940</v>
      </c>
      <c r="N118">
        <v>10488000</v>
      </c>
      <c r="O118">
        <v>9389.39</v>
      </c>
      <c r="P118">
        <v>0</v>
      </c>
      <c r="Q118">
        <v>0</v>
      </c>
      <c r="R118">
        <v>0</v>
      </c>
      <c r="S118">
        <v>3352060</v>
      </c>
      <c r="T118">
        <v>0</v>
      </c>
      <c r="U118">
        <v>13800</v>
      </c>
    </row>
    <row r="119" spans="1:21">
      <c r="A119" t="s">
        <v>1142</v>
      </c>
      <c r="B119" t="s">
        <v>8347</v>
      </c>
      <c r="C119" t="s">
        <v>5900</v>
      </c>
      <c r="D119" t="s">
        <v>8347</v>
      </c>
      <c r="E119">
        <v>0</v>
      </c>
      <c r="F119">
        <v>0</v>
      </c>
      <c r="G119">
        <v>2205</v>
      </c>
      <c r="H119">
        <v>0</v>
      </c>
      <c r="M119">
        <v>215012704</v>
      </c>
      <c r="N119">
        <v>280917000</v>
      </c>
      <c r="O119">
        <v>97511.43</v>
      </c>
      <c r="P119">
        <v>0</v>
      </c>
      <c r="Q119">
        <v>0</v>
      </c>
      <c r="R119">
        <v>0</v>
      </c>
      <c r="S119">
        <v>65904296</v>
      </c>
      <c r="T119">
        <v>0</v>
      </c>
      <c r="U119">
        <v>127400</v>
      </c>
    </row>
    <row r="120" spans="1:21">
      <c r="A120" t="s">
        <v>1142</v>
      </c>
      <c r="B120" t="s">
        <v>1410</v>
      </c>
      <c r="C120" t="s">
        <v>1411</v>
      </c>
      <c r="D120" t="s">
        <v>1410</v>
      </c>
      <c r="E120">
        <v>0</v>
      </c>
      <c r="F120">
        <v>0</v>
      </c>
      <c r="G120">
        <v>10465</v>
      </c>
      <c r="H120">
        <v>0</v>
      </c>
      <c r="M120">
        <v>34576406</v>
      </c>
      <c r="N120">
        <v>39976300</v>
      </c>
      <c r="O120">
        <v>3304</v>
      </c>
      <c r="P120">
        <v>0</v>
      </c>
      <c r="Q120">
        <v>0</v>
      </c>
      <c r="R120">
        <v>0</v>
      </c>
      <c r="S120">
        <v>5399894</v>
      </c>
      <c r="T120">
        <v>0</v>
      </c>
      <c r="U120">
        <v>3820</v>
      </c>
    </row>
    <row r="121" spans="1:21">
      <c r="A121" t="s">
        <v>1142</v>
      </c>
      <c r="B121" t="s">
        <v>1412</v>
      </c>
      <c r="C121" t="s">
        <v>1413</v>
      </c>
      <c r="D121" t="s">
        <v>1412</v>
      </c>
      <c r="E121">
        <v>0</v>
      </c>
      <c r="F121">
        <v>0</v>
      </c>
      <c r="G121">
        <v>2415</v>
      </c>
      <c r="H121">
        <v>0</v>
      </c>
      <c r="M121">
        <v>109013102</v>
      </c>
      <c r="N121">
        <v>119784000</v>
      </c>
      <c r="O121">
        <v>45140</v>
      </c>
      <c r="P121">
        <v>0</v>
      </c>
      <c r="Q121">
        <v>0</v>
      </c>
      <c r="R121">
        <v>0</v>
      </c>
      <c r="S121">
        <v>10770898</v>
      </c>
      <c r="T121">
        <v>0</v>
      </c>
      <c r="U121">
        <v>49600</v>
      </c>
    </row>
    <row r="122" spans="1:21">
      <c r="A122" t="s">
        <v>1142</v>
      </c>
      <c r="B122" t="s">
        <v>1414</v>
      </c>
      <c r="C122" t="s">
        <v>1415</v>
      </c>
      <c r="D122" t="s">
        <v>1414</v>
      </c>
      <c r="E122">
        <v>0</v>
      </c>
      <c r="F122">
        <v>0</v>
      </c>
      <c r="G122">
        <v>3675</v>
      </c>
      <c r="H122">
        <v>0</v>
      </c>
      <c r="M122">
        <v>284508001</v>
      </c>
      <c r="N122">
        <v>420420000</v>
      </c>
      <c r="O122">
        <v>77417.14</v>
      </c>
      <c r="P122">
        <v>0</v>
      </c>
      <c r="Q122">
        <v>0</v>
      </c>
      <c r="R122">
        <v>0</v>
      </c>
      <c r="S122">
        <v>135911999</v>
      </c>
      <c r="T122">
        <v>0</v>
      </c>
      <c r="U122">
        <v>114400</v>
      </c>
    </row>
    <row r="123" spans="1:21">
      <c r="A123" t="s">
        <v>1142</v>
      </c>
      <c r="B123" t="s">
        <v>1416</v>
      </c>
      <c r="C123" t="s">
        <v>1417</v>
      </c>
      <c r="D123" t="s">
        <v>1416</v>
      </c>
      <c r="E123">
        <v>0</v>
      </c>
      <c r="F123">
        <v>0</v>
      </c>
      <c r="G123">
        <v>1155</v>
      </c>
      <c r="H123">
        <v>0</v>
      </c>
      <c r="M123">
        <v>53628302</v>
      </c>
      <c r="N123">
        <v>57114750</v>
      </c>
      <c r="O123">
        <v>46431.43</v>
      </c>
      <c r="P123">
        <v>0</v>
      </c>
      <c r="Q123">
        <v>0</v>
      </c>
      <c r="R123">
        <v>0</v>
      </c>
      <c r="S123">
        <v>3486448</v>
      </c>
      <c r="T123">
        <v>0</v>
      </c>
      <c r="U123">
        <v>49450</v>
      </c>
    </row>
    <row r="124" spans="1:21">
      <c r="A124" t="s">
        <v>1142</v>
      </c>
      <c r="B124" t="s">
        <v>1418</v>
      </c>
      <c r="C124" t="s">
        <v>1419</v>
      </c>
      <c r="D124" t="s">
        <v>1418</v>
      </c>
      <c r="E124">
        <v>0</v>
      </c>
      <c r="F124">
        <v>0</v>
      </c>
      <c r="G124">
        <v>490</v>
      </c>
      <c r="H124">
        <v>0</v>
      </c>
      <c r="M124">
        <v>143346000</v>
      </c>
      <c r="N124">
        <v>126665000</v>
      </c>
      <c r="O124">
        <v>292542.86</v>
      </c>
      <c r="P124">
        <v>0</v>
      </c>
      <c r="Q124">
        <v>0</v>
      </c>
      <c r="R124">
        <v>0</v>
      </c>
      <c r="S124">
        <v>-16681000</v>
      </c>
      <c r="T124">
        <v>0</v>
      </c>
      <c r="U124">
        <v>258500</v>
      </c>
    </row>
    <row r="125" spans="1:21">
      <c r="A125" t="s">
        <v>1142</v>
      </c>
      <c r="B125" t="s">
        <v>1420</v>
      </c>
      <c r="C125" t="s">
        <v>1421</v>
      </c>
      <c r="D125" t="s">
        <v>1420</v>
      </c>
      <c r="E125">
        <v>0</v>
      </c>
      <c r="F125">
        <v>0</v>
      </c>
      <c r="G125">
        <v>2415</v>
      </c>
      <c r="H125">
        <v>0</v>
      </c>
      <c r="M125">
        <v>694830001</v>
      </c>
      <c r="N125">
        <v>804195000</v>
      </c>
      <c r="O125">
        <v>287714.28999999998</v>
      </c>
      <c r="P125">
        <v>0</v>
      </c>
      <c r="Q125">
        <v>0</v>
      </c>
      <c r="R125">
        <v>0</v>
      </c>
      <c r="S125">
        <v>109364999</v>
      </c>
      <c r="T125">
        <v>0</v>
      </c>
      <c r="U125">
        <v>333000</v>
      </c>
    </row>
    <row r="126" spans="1:21">
      <c r="A126" t="s">
        <v>1142</v>
      </c>
      <c r="B126" t="s">
        <v>1422</v>
      </c>
      <c r="C126" t="s">
        <v>1423</v>
      </c>
      <c r="D126" t="s">
        <v>1422</v>
      </c>
      <c r="E126">
        <v>0</v>
      </c>
      <c r="F126">
        <v>0</v>
      </c>
      <c r="G126">
        <v>980</v>
      </c>
      <c r="H126">
        <v>0</v>
      </c>
      <c r="M126">
        <v>66318754</v>
      </c>
      <c r="N126">
        <v>88200000</v>
      </c>
      <c r="O126">
        <v>67672.2</v>
      </c>
      <c r="P126">
        <v>0</v>
      </c>
      <c r="Q126">
        <v>0</v>
      </c>
      <c r="R126">
        <v>0</v>
      </c>
      <c r="S126">
        <v>21881246</v>
      </c>
      <c r="T126">
        <v>0</v>
      </c>
      <c r="U126">
        <v>90000</v>
      </c>
    </row>
    <row r="127" spans="1:21">
      <c r="A127" t="s">
        <v>1142</v>
      </c>
      <c r="B127" t="s">
        <v>1424</v>
      </c>
      <c r="C127" t="s">
        <v>1425</v>
      </c>
      <c r="D127" t="s">
        <v>1424</v>
      </c>
      <c r="E127">
        <v>0</v>
      </c>
      <c r="F127">
        <v>0</v>
      </c>
      <c r="G127">
        <v>21875</v>
      </c>
      <c r="H127">
        <v>0</v>
      </c>
      <c r="M127">
        <v>1274437973</v>
      </c>
      <c r="N127">
        <v>1682187500</v>
      </c>
      <c r="O127">
        <v>58260.02</v>
      </c>
      <c r="P127">
        <v>0</v>
      </c>
      <c r="Q127">
        <v>0</v>
      </c>
      <c r="R127">
        <v>0</v>
      </c>
      <c r="S127">
        <v>407749527</v>
      </c>
      <c r="T127">
        <v>0</v>
      </c>
      <c r="U127">
        <v>76900</v>
      </c>
    </row>
    <row r="128" spans="1:21">
      <c r="A128" t="s">
        <v>1142</v>
      </c>
      <c r="B128" t="s">
        <v>9035</v>
      </c>
      <c r="C128" t="s">
        <v>9036</v>
      </c>
      <c r="D128" t="s">
        <v>9035</v>
      </c>
      <c r="E128">
        <v>0</v>
      </c>
      <c r="F128">
        <v>0</v>
      </c>
      <c r="G128">
        <v>700</v>
      </c>
      <c r="H128">
        <v>0</v>
      </c>
      <c r="M128">
        <v>101760450</v>
      </c>
      <c r="N128">
        <v>91070000</v>
      </c>
      <c r="O128">
        <v>145372.07</v>
      </c>
      <c r="P128">
        <v>0</v>
      </c>
      <c r="Q128">
        <v>0</v>
      </c>
      <c r="R128">
        <v>0</v>
      </c>
      <c r="S128">
        <v>-10690450</v>
      </c>
      <c r="T128">
        <v>0</v>
      </c>
      <c r="U128">
        <v>130100</v>
      </c>
    </row>
    <row r="129" spans="1:21">
      <c r="A129" t="s">
        <v>1142</v>
      </c>
      <c r="B129" t="s">
        <v>1427</v>
      </c>
      <c r="C129" t="s">
        <v>1428</v>
      </c>
      <c r="D129" t="s">
        <v>1427</v>
      </c>
      <c r="E129">
        <v>0</v>
      </c>
      <c r="F129">
        <v>0</v>
      </c>
      <c r="G129">
        <v>3850</v>
      </c>
      <c r="H129">
        <v>0</v>
      </c>
      <c r="M129">
        <v>412445002</v>
      </c>
      <c r="N129">
        <v>723415000</v>
      </c>
      <c r="O129">
        <v>107128.57</v>
      </c>
      <c r="P129">
        <v>0</v>
      </c>
      <c r="Q129">
        <v>0</v>
      </c>
      <c r="R129">
        <v>0</v>
      </c>
      <c r="S129">
        <v>310969998</v>
      </c>
      <c r="T129">
        <v>0</v>
      </c>
      <c r="U129">
        <v>187900</v>
      </c>
    </row>
    <row r="130" spans="1:21">
      <c r="A130" t="s">
        <v>1142</v>
      </c>
      <c r="B130" t="s">
        <v>9028</v>
      </c>
      <c r="C130" t="s">
        <v>9029</v>
      </c>
      <c r="D130" t="s">
        <v>9028</v>
      </c>
      <c r="E130">
        <v>0</v>
      </c>
      <c r="F130">
        <v>0</v>
      </c>
      <c r="G130">
        <v>2485</v>
      </c>
      <c r="H130">
        <v>0</v>
      </c>
      <c r="M130">
        <v>161167540</v>
      </c>
      <c r="N130">
        <v>152579000</v>
      </c>
      <c r="O130">
        <v>64856.15</v>
      </c>
      <c r="P130">
        <v>0</v>
      </c>
      <c r="Q130">
        <v>0</v>
      </c>
      <c r="R130">
        <v>0</v>
      </c>
      <c r="S130">
        <v>-8588540</v>
      </c>
      <c r="T130">
        <v>0</v>
      </c>
      <c r="U130">
        <v>61400</v>
      </c>
    </row>
    <row r="131" spans="1:21">
      <c r="A131" t="s">
        <v>1142</v>
      </c>
      <c r="B131" t="s">
        <v>1429</v>
      </c>
      <c r="C131" t="s">
        <v>1430</v>
      </c>
      <c r="D131" t="s">
        <v>1429</v>
      </c>
      <c r="E131">
        <v>0</v>
      </c>
      <c r="F131">
        <v>0</v>
      </c>
      <c r="G131">
        <v>5635</v>
      </c>
      <c r="H131">
        <v>0</v>
      </c>
      <c r="M131">
        <v>474483103</v>
      </c>
      <c r="N131">
        <v>517856500</v>
      </c>
      <c r="O131">
        <v>84202.86</v>
      </c>
      <c r="P131">
        <v>0</v>
      </c>
      <c r="Q131">
        <v>0</v>
      </c>
      <c r="R131">
        <v>0</v>
      </c>
      <c r="S131">
        <v>43373397</v>
      </c>
      <c r="T131">
        <v>0</v>
      </c>
      <c r="U131">
        <v>91900</v>
      </c>
    </row>
    <row r="132" spans="1:21">
      <c r="A132" t="s">
        <v>1142</v>
      </c>
      <c r="B132" t="s">
        <v>8355</v>
      </c>
      <c r="C132" t="s">
        <v>4252</v>
      </c>
      <c r="D132" t="s">
        <v>8355</v>
      </c>
      <c r="E132">
        <v>0</v>
      </c>
      <c r="F132">
        <v>0</v>
      </c>
      <c r="G132">
        <v>1435</v>
      </c>
      <c r="H132">
        <v>0</v>
      </c>
      <c r="M132">
        <v>132791580</v>
      </c>
      <c r="N132">
        <v>136612000</v>
      </c>
      <c r="O132">
        <v>92537.69</v>
      </c>
      <c r="P132">
        <v>0</v>
      </c>
      <c r="Q132">
        <v>0</v>
      </c>
      <c r="R132">
        <v>0</v>
      </c>
      <c r="S132">
        <v>3820420</v>
      </c>
      <c r="T132">
        <v>0</v>
      </c>
      <c r="U132">
        <v>95200</v>
      </c>
    </row>
    <row r="133" spans="1:21">
      <c r="A133" t="s">
        <v>1142</v>
      </c>
      <c r="B133" t="s">
        <v>1431</v>
      </c>
      <c r="C133" t="s">
        <v>1432</v>
      </c>
      <c r="D133" t="s">
        <v>1431</v>
      </c>
      <c r="E133">
        <v>0</v>
      </c>
      <c r="F133">
        <v>0</v>
      </c>
      <c r="G133">
        <v>8120</v>
      </c>
      <c r="H133">
        <v>0</v>
      </c>
      <c r="M133">
        <v>1446332762</v>
      </c>
      <c r="N133">
        <v>1469720000</v>
      </c>
      <c r="O133">
        <v>178119.8</v>
      </c>
      <c r="P133">
        <v>0</v>
      </c>
      <c r="Q133">
        <v>0</v>
      </c>
      <c r="R133">
        <v>0</v>
      </c>
      <c r="S133">
        <v>23387238</v>
      </c>
      <c r="T133">
        <v>0</v>
      </c>
      <c r="U133">
        <v>181000</v>
      </c>
    </row>
    <row r="134" spans="1:21">
      <c r="A134" t="s">
        <v>1142</v>
      </c>
      <c r="B134" t="s">
        <v>1433</v>
      </c>
      <c r="C134" t="s">
        <v>1549</v>
      </c>
      <c r="D134" t="s">
        <v>1433</v>
      </c>
      <c r="E134">
        <v>0</v>
      </c>
      <c r="F134">
        <v>0</v>
      </c>
      <c r="G134">
        <v>1120</v>
      </c>
      <c r="H134">
        <v>0</v>
      </c>
      <c r="M134">
        <v>19616644</v>
      </c>
      <c r="N134">
        <v>21212800</v>
      </c>
      <c r="O134">
        <v>17514.86</v>
      </c>
      <c r="P134">
        <v>0</v>
      </c>
      <c r="Q134">
        <v>0</v>
      </c>
      <c r="R134">
        <v>0</v>
      </c>
      <c r="S134">
        <v>1596156</v>
      </c>
      <c r="T134">
        <v>0</v>
      </c>
      <c r="U134">
        <v>18940</v>
      </c>
    </row>
    <row r="135" spans="1:21">
      <c r="A135" t="s">
        <v>1142</v>
      </c>
      <c r="B135" t="s">
        <v>1434</v>
      </c>
      <c r="C135" t="s">
        <v>1435</v>
      </c>
      <c r="D135" t="s">
        <v>1434</v>
      </c>
      <c r="E135">
        <v>0</v>
      </c>
      <c r="F135">
        <v>0</v>
      </c>
      <c r="G135">
        <v>245</v>
      </c>
      <c r="H135">
        <v>0</v>
      </c>
      <c r="M135">
        <v>34759200</v>
      </c>
      <c r="N135">
        <v>42213500</v>
      </c>
      <c r="O135">
        <v>141874.29</v>
      </c>
      <c r="P135">
        <v>0</v>
      </c>
      <c r="Q135">
        <v>0</v>
      </c>
      <c r="R135">
        <v>0</v>
      </c>
      <c r="S135">
        <v>7454300</v>
      </c>
      <c r="T135">
        <v>0</v>
      </c>
      <c r="U135">
        <v>172300</v>
      </c>
    </row>
    <row r="136" spans="1:21">
      <c r="A136" t="s">
        <v>1142</v>
      </c>
      <c r="B136" t="s">
        <v>1436</v>
      </c>
      <c r="C136" t="s">
        <v>1437</v>
      </c>
      <c r="D136" t="s">
        <v>1436</v>
      </c>
      <c r="E136">
        <v>0</v>
      </c>
      <c r="F136">
        <v>0</v>
      </c>
      <c r="G136">
        <v>630</v>
      </c>
      <c r="H136">
        <v>0</v>
      </c>
      <c r="M136">
        <v>40239002</v>
      </c>
      <c r="N136">
        <v>55818000</v>
      </c>
      <c r="O136">
        <v>63871.43</v>
      </c>
      <c r="P136">
        <v>0</v>
      </c>
      <c r="Q136">
        <v>0</v>
      </c>
      <c r="R136">
        <v>0</v>
      </c>
      <c r="S136">
        <v>15578998</v>
      </c>
      <c r="T136">
        <v>0</v>
      </c>
      <c r="U136">
        <v>88600</v>
      </c>
    </row>
    <row r="137" spans="1:21">
      <c r="A137" t="s">
        <v>1142</v>
      </c>
      <c r="B137" t="s">
        <v>1438</v>
      </c>
      <c r="C137" t="s">
        <v>1439</v>
      </c>
      <c r="D137" t="s">
        <v>1438</v>
      </c>
      <c r="E137">
        <v>0</v>
      </c>
      <c r="F137">
        <v>0</v>
      </c>
      <c r="G137">
        <v>2135</v>
      </c>
      <c r="H137">
        <v>0</v>
      </c>
      <c r="M137">
        <v>224016403</v>
      </c>
      <c r="N137">
        <v>345229500</v>
      </c>
      <c r="O137">
        <v>104925.72</v>
      </c>
      <c r="P137">
        <v>0</v>
      </c>
      <c r="Q137">
        <v>0</v>
      </c>
      <c r="R137">
        <v>0</v>
      </c>
      <c r="S137">
        <v>121213097</v>
      </c>
      <c r="T137">
        <v>0</v>
      </c>
      <c r="U137">
        <v>161700</v>
      </c>
    </row>
    <row r="138" spans="1:21">
      <c r="A138" t="s">
        <v>1142</v>
      </c>
      <c r="B138" t="s">
        <v>9023</v>
      </c>
      <c r="C138" t="s">
        <v>5065</v>
      </c>
      <c r="D138" t="s">
        <v>9023</v>
      </c>
      <c r="E138">
        <v>0</v>
      </c>
      <c r="F138">
        <v>0</v>
      </c>
      <c r="G138">
        <v>140</v>
      </c>
      <c r="H138">
        <v>0</v>
      </c>
      <c r="M138">
        <v>12231440</v>
      </c>
      <c r="N138">
        <v>13496000</v>
      </c>
      <c r="O138">
        <v>87367.43</v>
      </c>
      <c r="P138">
        <v>0</v>
      </c>
      <c r="Q138">
        <v>0</v>
      </c>
      <c r="R138">
        <v>0</v>
      </c>
      <c r="S138">
        <v>1264560</v>
      </c>
      <c r="T138">
        <v>0</v>
      </c>
      <c r="U138">
        <v>96400</v>
      </c>
    </row>
    <row r="139" spans="1:21">
      <c r="A139" t="s">
        <v>1142</v>
      </c>
      <c r="B139" t="s">
        <v>9030</v>
      </c>
      <c r="C139" t="s">
        <v>9031</v>
      </c>
      <c r="D139" t="s">
        <v>9030</v>
      </c>
      <c r="E139">
        <v>0</v>
      </c>
      <c r="F139">
        <v>0</v>
      </c>
      <c r="G139">
        <v>1023</v>
      </c>
      <c r="H139">
        <v>0</v>
      </c>
      <c r="M139">
        <v>96047160</v>
      </c>
      <c r="N139">
        <v>91558500</v>
      </c>
      <c r="O139">
        <v>93887.74</v>
      </c>
      <c r="P139">
        <v>0</v>
      </c>
      <c r="Q139">
        <v>0</v>
      </c>
      <c r="R139">
        <v>0</v>
      </c>
      <c r="S139">
        <v>-4488660</v>
      </c>
      <c r="T139">
        <v>0</v>
      </c>
      <c r="U139">
        <v>89500</v>
      </c>
    </row>
    <row r="140" spans="1:21">
      <c r="A140" t="s">
        <v>1142</v>
      </c>
      <c r="B140" t="s">
        <v>1440</v>
      </c>
      <c r="C140" t="s">
        <v>1441</v>
      </c>
      <c r="D140" t="s">
        <v>1440</v>
      </c>
      <c r="E140">
        <v>0</v>
      </c>
      <c r="F140">
        <v>0</v>
      </c>
      <c r="G140">
        <v>8295</v>
      </c>
      <c r="H140">
        <v>0</v>
      </c>
      <c r="M140">
        <v>41897109</v>
      </c>
      <c r="N140">
        <v>48608700</v>
      </c>
      <c r="O140">
        <v>5050.8900000000003</v>
      </c>
      <c r="P140">
        <v>0</v>
      </c>
      <c r="Q140">
        <v>0</v>
      </c>
      <c r="R140">
        <v>0</v>
      </c>
      <c r="S140">
        <v>6711591</v>
      </c>
      <c r="T140">
        <v>0</v>
      </c>
      <c r="U140">
        <v>5860</v>
      </c>
    </row>
    <row r="141" spans="1:21">
      <c r="A141" t="s">
        <v>1142</v>
      </c>
      <c r="B141" t="s">
        <v>1442</v>
      </c>
      <c r="C141" t="s">
        <v>1443</v>
      </c>
      <c r="D141" t="s">
        <v>1442</v>
      </c>
      <c r="E141">
        <v>0</v>
      </c>
      <c r="F141">
        <v>0</v>
      </c>
      <c r="G141">
        <v>2345</v>
      </c>
      <c r="H141">
        <v>0</v>
      </c>
      <c r="M141">
        <v>103478152</v>
      </c>
      <c r="N141">
        <v>132023500</v>
      </c>
      <c r="O141">
        <v>44127.14</v>
      </c>
      <c r="P141">
        <v>0</v>
      </c>
      <c r="Q141">
        <v>0</v>
      </c>
      <c r="R141">
        <v>0</v>
      </c>
      <c r="S141">
        <v>28545348</v>
      </c>
      <c r="T141">
        <v>0</v>
      </c>
      <c r="U141">
        <v>56300</v>
      </c>
    </row>
    <row r="142" spans="1:21">
      <c r="A142" t="s">
        <v>1142</v>
      </c>
      <c r="B142" t="s">
        <v>1444</v>
      </c>
      <c r="C142" t="s">
        <v>1445</v>
      </c>
      <c r="D142" t="s">
        <v>1444</v>
      </c>
      <c r="E142">
        <v>0</v>
      </c>
      <c r="F142">
        <v>0</v>
      </c>
      <c r="G142">
        <v>700</v>
      </c>
      <c r="H142">
        <v>0</v>
      </c>
      <c r="M142">
        <v>214846120</v>
      </c>
      <c r="N142">
        <v>294700000</v>
      </c>
      <c r="O142">
        <v>306923.03000000003</v>
      </c>
      <c r="P142">
        <v>0</v>
      </c>
      <c r="Q142">
        <v>0</v>
      </c>
      <c r="R142">
        <v>0</v>
      </c>
      <c r="S142">
        <v>79853880</v>
      </c>
      <c r="T142">
        <v>0</v>
      </c>
      <c r="U142">
        <v>421000</v>
      </c>
    </row>
    <row r="143" spans="1:21">
      <c r="A143" t="s">
        <v>1142</v>
      </c>
      <c r="B143" t="s">
        <v>1446</v>
      </c>
      <c r="C143" t="s">
        <v>9032</v>
      </c>
      <c r="D143" t="s">
        <v>1446</v>
      </c>
      <c r="E143">
        <v>0</v>
      </c>
      <c r="F143">
        <v>0</v>
      </c>
      <c r="G143">
        <v>1785</v>
      </c>
      <c r="H143">
        <v>0</v>
      </c>
      <c r="M143">
        <v>72692853</v>
      </c>
      <c r="N143">
        <v>76219500</v>
      </c>
      <c r="O143">
        <v>40724.29</v>
      </c>
      <c r="P143">
        <v>0</v>
      </c>
      <c r="Q143">
        <v>0</v>
      </c>
      <c r="R143">
        <v>0</v>
      </c>
      <c r="S143">
        <v>3526647</v>
      </c>
      <c r="T143">
        <v>0</v>
      </c>
      <c r="U143">
        <v>42700</v>
      </c>
    </row>
    <row r="144" spans="1:21">
      <c r="A144" t="s">
        <v>1142</v>
      </c>
      <c r="B144" t="s">
        <v>9042</v>
      </c>
      <c r="C144" t="s">
        <v>9043</v>
      </c>
      <c r="D144" t="s">
        <v>9042</v>
      </c>
      <c r="E144">
        <v>0</v>
      </c>
      <c r="F144">
        <v>0</v>
      </c>
      <c r="G144">
        <v>2835</v>
      </c>
      <c r="H144">
        <v>0</v>
      </c>
      <c r="M144">
        <v>127596780</v>
      </c>
      <c r="N144">
        <v>121763250</v>
      </c>
      <c r="O144">
        <v>45007.68</v>
      </c>
      <c r="P144">
        <v>0</v>
      </c>
      <c r="Q144">
        <v>0</v>
      </c>
      <c r="R144">
        <v>0</v>
      </c>
      <c r="S144">
        <v>-5833530</v>
      </c>
      <c r="T144">
        <v>0</v>
      </c>
      <c r="U144">
        <v>42950</v>
      </c>
    </row>
    <row r="145" spans="1:21">
      <c r="A145" t="s">
        <v>1142</v>
      </c>
      <c r="B145" t="s">
        <v>1447</v>
      </c>
      <c r="C145" t="s">
        <v>1448</v>
      </c>
      <c r="D145" t="s">
        <v>1447</v>
      </c>
      <c r="E145">
        <v>0</v>
      </c>
      <c r="F145">
        <v>0</v>
      </c>
      <c r="G145">
        <v>1925</v>
      </c>
      <c r="H145">
        <v>0</v>
      </c>
      <c r="M145">
        <v>264319002</v>
      </c>
      <c r="N145">
        <v>347655000</v>
      </c>
      <c r="O145">
        <v>137308.57</v>
      </c>
      <c r="P145">
        <v>0</v>
      </c>
      <c r="Q145">
        <v>0</v>
      </c>
      <c r="R145">
        <v>0</v>
      </c>
      <c r="S145">
        <v>83335998</v>
      </c>
      <c r="T145">
        <v>0</v>
      </c>
      <c r="U145">
        <v>180600</v>
      </c>
    </row>
    <row r="146" spans="1:21">
      <c r="A146" t="s">
        <v>1142</v>
      </c>
      <c r="B146" t="s">
        <v>1449</v>
      </c>
      <c r="C146" t="s">
        <v>1450</v>
      </c>
      <c r="D146" t="s">
        <v>1449</v>
      </c>
      <c r="E146">
        <v>0</v>
      </c>
      <c r="F146">
        <v>0</v>
      </c>
      <c r="G146">
        <v>13125</v>
      </c>
      <c r="H146">
        <v>0</v>
      </c>
      <c r="M146">
        <v>915268832</v>
      </c>
      <c r="N146">
        <v>1235062500</v>
      </c>
      <c r="O146">
        <v>69734.77</v>
      </c>
      <c r="P146">
        <v>0</v>
      </c>
      <c r="Q146">
        <v>0</v>
      </c>
      <c r="R146">
        <v>0</v>
      </c>
      <c r="S146">
        <v>319793668</v>
      </c>
      <c r="T146">
        <v>0</v>
      </c>
      <c r="U146">
        <v>94100</v>
      </c>
    </row>
    <row r="147" spans="1:21">
      <c r="A147" t="s">
        <v>1142</v>
      </c>
      <c r="B147" t="s">
        <v>1451</v>
      </c>
      <c r="C147" t="s">
        <v>1452</v>
      </c>
      <c r="D147" t="s">
        <v>1451</v>
      </c>
      <c r="E147">
        <v>0</v>
      </c>
      <c r="F147">
        <v>0</v>
      </c>
      <c r="G147">
        <v>17290</v>
      </c>
      <c r="H147">
        <v>0</v>
      </c>
      <c r="M147">
        <v>47441293</v>
      </c>
      <c r="N147">
        <v>56278950</v>
      </c>
      <c r="O147">
        <v>2743.86</v>
      </c>
      <c r="P147">
        <v>0</v>
      </c>
      <c r="Q147">
        <v>0</v>
      </c>
      <c r="R147">
        <v>0</v>
      </c>
      <c r="S147">
        <v>8837657</v>
      </c>
      <c r="T147">
        <v>0</v>
      </c>
      <c r="U147">
        <v>3255</v>
      </c>
    </row>
    <row r="148" spans="1:21">
      <c r="A148" t="s">
        <v>1142</v>
      </c>
      <c r="B148" t="s">
        <v>1453</v>
      </c>
      <c r="C148" t="s">
        <v>1454</v>
      </c>
      <c r="D148" t="s">
        <v>1453</v>
      </c>
      <c r="E148">
        <v>0</v>
      </c>
      <c r="F148">
        <v>0</v>
      </c>
      <c r="G148">
        <v>1610</v>
      </c>
      <c r="H148">
        <v>0</v>
      </c>
      <c r="M148">
        <v>178889403</v>
      </c>
      <c r="N148">
        <v>192395000</v>
      </c>
      <c r="O148">
        <v>111111.43</v>
      </c>
      <c r="P148">
        <v>0</v>
      </c>
      <c r="Q148">
        <v>0</v>
      </c>
      <c r="R148">
        <v>0</v>
      </c>
      <c r="S148">
        <v>13505597</v>
      </c>
      <c r="T148">
        <v>0</v>
      </c>
      <c r="U148">
        <v>119500</v>
      </c>
    </row>
    <row r="149" spans="1:21">
      <c r="A149" t="s">
        <v>1142</v>
      </c>
      <c r="B149" t="s">
        <v>1455</v>
      </c>
      <c r="C149" t="s">
        <v>1456</v>
      </c>
      <c r="D149" t="s">
        <v>1455</v>
      </c>
      <c r="E149">
        <v>0</v>
      </c>
      <c r="F149">
        <v>0</v>
      </c>
      <c r="G149">
        <v>2870</v>
      </c>
      <c r="H149">
        <v>0</v>
      </c>
      <c r="M149">
        <v>17329063</v>
      </c>
      <c r="N149">
        <v>21611100</v>
      </c>
      <c r="O149">
        <v>6038</v>
      </c>
      <c r="P149">
        <v>0</v>
      </c>
      <c r="Q149">
        <v>0</v>
      </c>
      <c r="R149">
        <v>0</v>
      </c>
      <c r="S149">
        <v>4282037</v>
      </c>
      <c r="T149">
        <v>0</v>
      </c>
      <c r="U149">
        <v>7530</v>
      </c>
    </row>
    <row r="150" spans="1:21">
      <c r="A150" t="s">
        <v>1142</v>
      </c>
      <c r="B150" t="s">
        <v>1457</v>
      </c>
      <c r="C150" t="s">
        <v>1458</v>
      </c>
      <c r="D150" t="s">
        <v>1457</v>
      </c>
      <c r="E150">
        <v>0</v>
      </c>
      <c r="F150">
        <v>0</v>
      </c>
      <c r="G150">
        <v>3885</v>
      </c>
      <c r="H150">
        <v>0</v>
      </c>
      <c r="M150">
        <v>427843600</v>
      </c>
      <c r="N150">
        <v>393162000</v>
      </c>
      <c r="O150">
        <v>110127.05</v>
      </c>
      <c r="P150">
        <v>0</v>
      </c>
      <c r="Q150">
        <v>0</v>
      </c>
      <c r="R150">
        <v>0</v>
      </c>
      <c r="S150">
        <v>-34681600</v>
      </c>
      <c r="T150">
        <v>0</v>
      </c>
      <c r="U150">
        <v>101200</v>
      </c>
    </row>
    <row r="151" spans="1:21">
      <c r="A151" t="s">
        <v>1142</v>
      </c>
      <c r="B151" t="s">
        <v>1459</v>
      </c>
      <c r="C151" t="s">
        <v>1460</v>
      </c>
      <c r="D151" t="s">
        <v>1459</v>
      </c>
      <c r="E151">
        <v>0</v>
      </c>
      <c r="F151">
        <v>0</v>
      </c>
      <c r="G151">
        <v>420</v>
      </c>
      <c r="H151">
        <v>0</v>
      </c>
      <c r="M151">
        <v>100008000</v>
      </c>
      <c r="N151">
        <v>87360000</v>
      </c>
      <c r="O151">
        <v>238114.29</v>
      </c>
      <c r="P151">
        <v>0</v>
      </c>
      <c r="Q151">
        <v>0</v>
      </c>
      <c r="R151">
        <v>0</v>
      </c>
      <c r="S151">
        <v>-12648000</v>
      </c>
      <c r="T151">
        <v>0</v>
      </c>
      <c r="U151">
        <v>208000</v>
      </c>
    </row>
    <row r="152" spans="1:21">
      <c r="A152" t="s">
        <v>1142</v>
      </c>
      <c r="B152" t="s">
        <v>1461</v>
      </c>
      <c r="C152" t="s">
        <v>1208</v>
      </c>
      <c r="D152" t="s">
        <v>1461</v>
      </c>
      <c r="E152">
        <v>0</v>
      </c>
      <c r="F152">
        <v>0</v>
      </c>
      <c r="G152">
        <v>401506</v>
      </c>
      <c r="H152">
        <v>0</v>
      </c>
      <c r="M152">
        <v>23417443577</v>
      </c>
      <c r="N152">
        <v>24463760580</v>
      </c>
      <c r="O152">
        <v>58324.02</v>
      </c>
      <c r="P152">
        <v>0</v>
      </c>
      <c r="Q152">
        <v>0</v>
      </c>
      <c r="R152">
        <v>0</v>
      </c>
      <c r="S152">
        <v>1046317003</v>
      </c>
      <c r="T152">
        <v>0</v>
      </c>
      <c r="U152">
        <v>60930</v>
      </c>
    </row>
    <row r="153" spans="1:21">
      <c r="A153" t="s">
        <v>1142</v>
      </c>
      <c r="B153" t="s">
        <v>1462</v>
      </c>
      <c r="C153" t="s">
        <v>1463</v>
      </c>
      <c r="D153" t="s">
        <v>1462</v>
      </c>
      <c r="E153">
        <v>0</v>
      </c>
      <c r="F153">
        <v>0</v>
      </c>
      <c r="G153">
        <v>875</v>
      </c>
      <c r="H153">
        <v>0</v>
      </c>
      <c r="M153">
        <v>61467504</v>
      </c>
      <c r="N153">
        <v>93187500</v>
      </c>
      <c r="O153">
        <v>70248.58</v>
      </c>
      <c r="P153">
        <v>0</v>
      </c>
      <c r="Q153">
        <v>0</v>
      </c>
      <c r="R153">
        <v>0</v>
      </c>
      <c r="S153">
        <v>31719996</v>
      </c>
      <c r="T153">
        <v>0</v>
      </c>
      <c r="U153">
        <v>106500</v>
      </c>
    </row>
    <row r="154" spans="1:21">
      <c r="A154" t="s">
        <v>1142</v>
      </c>
      <c r="B154" t="s">
        <v>1464</v>
      </c>
      <c r="C154" t="s">
        <v>1465</v>
      </c>
      <c r="D154" t="s">
        <v>1464</v>
      </c>
      <c r="E154">
        <v>0</v>
      </c>
      <c r="F154">
        <v>0</v>
      </c>
      <c r="G154">
        <v>17010</v>
      </c>
      <c r="H154">
        <v>0</v>
      </c>
      <c r="M154">
        <v>1654732803</v>
      </c>
      <c r="N154">
        <v>2121147000</v>
      </c>
      <c r="O154">
        <v>97280</v>
      </c>
      <c r="P154">
        <v>0</v>
      </c>
      <c r="Q154">
        <v>0</v>
      </c>
      <c r="R154">
        <v>0</v>
      </c>
      <c r="S154">
        <v>466414197</v>
      </c>
      <c r="T154">
        <v>0</v>
      </c>
      <c r="U154">
        <v>124700</v>
      </c>
    </row>
    <row r="155" spans="1:21">
      <c r="A155" t="s">
        <v>1142</v>
      </c>
      <c r="B155" t="s">
        <v>1467</v>
      </c>
      <c r="C155" t="s">
        <v>1468</v>
      </c>
      <c r="D155" t="s">
        <v>1467</v>
      </c>
      <c r="E155">
        <v>0</v>
      </c>
      <c r="F155">
        <v>0</v>
      </c>
      <c r="G155">
        <v>1155</v>
      </c>
      <c r="H155">
        <v>0</v>
      </c>
      <c r="M155">
        <v>65231100</v>
      </c>
      <c r="N155">
        <v>94479000</v>
      </c>
      <c r="O155">
        <v>56477.14</v>
      </c>
      <c r="P155">
        <v>0</v>
      </c>
      <c r="Q155">
        <v>0</v>
      </c>
      <c r="R155">
        <v>0</v>
      </c>
      <c r="S155">
        <v>29247900</v>
      </c>
      <c r="T155">
        <v>0</v>
      </c>
      <c r="U155">
        <v>81800</v>
      </c>
    </row>
    <row r="156" spans="1:21">
      <c r="A156" t="s">
        <v>1142</v>
      </c>
      <c r="B156" t="s">
        <v>1469</v>
      </c>
      <c r="C156" t="s">
        <v>1470</v>
      </c>
      <c r="D156" t="s">
        <v>1469</v>
      </c>
      <c r="E156">
        <v>0</v>
      </c>
      <c r="F156">
        <v>0</v>
      </c>
      <c r="G156">
        <v>1260</v>
      </c>
      <c r="H156">
        <v>0</v>
      </c>
      <c r="M156">
        <v>51987602</v>
      </c>
      <c r="N156">
        <v>52416000</v>
      </c>
      <c r="O156">
        <v>41260</v>
      </c>
      <c r="P156">
        <v>0</v>
      </c>
      <c r="Q156">
        <v>0</v>
      </c>
      <c r="R156">
        <v>0</v>
      </c>
      <c r="S156">
        <v>428398</v>
      </c>
      <c r="T156">
        <v>0</v>
      </c>
      <c r="U156">
        <v>41600</v>
      </c>
    </row>
    <row r="157" spans="1:21">
      <c r="A157" t="s">
        <v>1142</v>
      </c>
      <c r="B157" t="s">
        <v>1471</v>
      </c>
      <c r="C157" t="s">
        <v>1472</v>
      </c>
      <c r="D157" t="s">
        <v>1471</v>
      </c>
      <c r="E157">
        <v>0</v>
      </c>
      <c r="F157">
        <v>0</v>
      </c>
      <c r="G157">
        <v>1575</v>
      </c>
      <c r="H157">
        <v>0</v>
      </c>
      <c r="M157">
        <v>19668153</v>
      </c>
      <c r="N157">
        <v>23577750</v>
      </c>
      <c r="O157">
        <v>12487.72</v>
      </c>
      <c r="P157">
        <v>0</v>
      </c>
      <c r="Q157">
        <v>0</v>
      </c>
      <c r="R157">
        <v>0</v>
      </c>
      <c r="S157">
        <v>3909597</v>
      </c>
      <c r="T157">
        <v>0</v>
      </c>
      <c r="U157">
        <v>14970</v>
      </c>
    </row>
    <row r="158" spans="1:21">
      <c r="A158" t="s">
        <v>1142</v>
      </c>
      <c r="B158" t="s">
        <v>1473</v>
      </c>
      <c r="C158" t="s">
        <v>1474</v>
      </c>
      <c r="D158" t="s">
        <v>1473</v>
      </c>
      <c r="E158">
        <v>0</v>
      </c>
      <c r="F158">
        <v>0</v>
      </c>
      <c r="G158">
        <v>945</v>
      </c>
      <c r="H158">
        <v>0</v>
      </c>
      <c r="M158">
        <v>31114804</v>
      </c>
      <c r="N158">
        <v>42383250</v>
      </c>
      <c r="O158">
        <v>32925.72</v>
      </c>
      <c r="P158">
        <v>0</v>
      </c>
      <c r="Q158">
        <v>0</v>
      </c>
      <c r="R158">
        <v>0</v>
      </c>
      <c r="S158">
        <v>11268446</v>
      </c>
      <c r="T158">
        <v>0</v>
      </c>
      <c r="U158">
        <v>44850</v>
      </c>
    </row>
    <row r="159" spans="1:21">
      <c r="A159" t="s">
        <v>1142</v>
      </c>
      <c r="B159" t="s">
        <v>1475</v>
      </c>
      <c r="C159" t="s">
        <v>1476</v>
      </c>
      <c r="D159" t="s">
        <v>1475</v>
      </c>
      <c r="E159">
        <v>0</v>
      </c>
      <c r="F159">
        <v>0</v>
      </c>
      <c r="G159">
        <v>315</v>
      </c>
      <c r="H159">
        <v>0</v>
      </c>
      <c r="M159">
        <v>106445474</v>
      </c>
      <c r="N159">
        <v>142380000</v>
      </c>
      <c r="O159">
        <v>337922.14</v>
      </c>
      <c r="P159">
        <v>0</v>
      </c>
      <c r="Q159">
        <v>0</v>
      </c>
      <c r="R159">
        <v>0</v>
      </c>
      <c r="S159">
        <v>35934526</v>
      </c>
      <c r="T159">
        <v>0</v>
      </c>
      <c r="U159">
        <v>452000</v>
      </c>
    </row>
    <row r="160" spans="1:21">
      <c r="A160" t="s">
        <v>1142</v>
      </c>
      <c r="B160" t="s">
        <v>1550</v>
      </c>
      <c r="C160" t="s">
        <v>1551</v>
      </c>
      <c r="D160" t="s">
        <v>1550</v>
      </c>
      <c r="E160">
        <v>0</v>
      </c>
      <c r="F160">
        <v>0</v>
      </c>
      <c r="G160">
        <v>1855</v>
      </c>
      <c r="H160">
        <v>0</v>
      </c>
      <c r="M160">
        <v>18048091</v>
      </c>
      <c r="N160">
        <v>16509500</v>
      </c>
      <c r="O160">
        <v>9729.43</v>
      </c>
      <c r="P160">
        <v>0</v>
      </c>
      <c r="Q160">
        <v>0</v>
      </c>
      <c r="R160">
        <v>0</v>
      </c>
      <c r="S160">
        <v>-1538591</v>
      </c>
      <c r="T160">
        <v>0</v>
      </c>
      <c r="U160">
        <v>8900</v>
      </c>
    </row>
    <row r="161" spans="1:21">
      <c r="A161" t="s">
        <v>1142</v>
      </c>
      <c r="B161" t="s">
        <v>1477</v>
      </c>
      <c r="C161" t="s">
        <v>1478</v>
      </c>
      <c r="D161" t="s">
        <v>1477</v>
      </c>
      <c r="E161">
        <v>0</v>
      </c>
      <c r="F161">
        <v>0</v>
      </c>
      <c r="G161">
        <v>4025</v>
      </c>
      <c r="H161">
        <v>0</v>
      </c>
      <c r="M161">
        <v>432710502</v>
      </c>
      <c r="N161">
        <v>455227500</v>
      </c>
      <c r="O161">
        <v>107505.71</v>
      </c>
      <c r="P161">
        <v>0</v>
      </c>
      <c r="Q161">
        <v>0</v>
      </c>
      <c r="R161">
        <v>0</v>
      </c>
      <c r="S161">
        <v>22516998</v>
      </c>
      <c r="T161">
        <v>0</v>
      </c>
      <c r="U161">
        <v>113100</v>
      </c>
    </row>
    <row r="162" spans="1:21">
      <c r="A162" t="s">
        <v>1142</v>
      </c>
      <c r="B162" t="s">
        <v>1479</v>
      </c>
      <c r="C162" t="s">
        <v>1480</v>
      </c>
      <c r="D162" t="s">
        <v>1479</v>
      </c>
      <c r="E162">
        <v>0</v>
      </c>
      <c r="F162">
        <v>0</v>
      </c>
      <c r="G162">
        <v>13510</v>
      </c>
      <c r="H162">
        <v>0</v>
      </c>
      <c r="M162">
        <v>164882402</v>
      </c>
      <c r="N162">
        <v>214403700</v>
      </c>
      <c r="O162">
        <v>12204.47</v>
      </c>
      <c r="P162">
        <v>0</v>
      </c>
      <c r="Q162">
        <v>0</v>
      </c>
      <c r="R162">
        <v>0</v>
      </c>
      <c r="S162">
        <v>49521298</v>
      </c>
      <c r="T162">
        <v>0</v>
      </c>
      <c r="U162">
        <v>15870</v>
      </c>
    </row>
    <row r="163" spans="1:21">
      <c r="A163" t="s">
        <v>1142</v>
      </c>
      <c r="B163" t="s">
        <v>7618</v>
      </c>
      <c r="C163" t="s">
        <v>9017</v>
      </c>
      <c r="D163" t="s">
        <v>7618</v>
      </c>
      <c r="E163">
        <v>0</v>
      </c>
      <c r="F163">
        <v>0</v>
      </c>
      <c r="G163">
        <v>7315</v>
      </c>
      <c r="H163">
        <v>0</v>
      </c>
      <c r="M163">
        <v>78734485</v>
      </c>
      <c r="N163">
        <v>113748250</v>
      </c>
      <c r="O163">
        <v>10763.43</v>
      </c>
      <c r="P163">
        <v>0</v>
      </c>
      <c r="Q163">
        <v>0</v>
      </c>
      <c r="R163">
        <v>0</v>
      </c>
      <c r="S163">
        <v>35013765</v>
      </c>
      <c r="T163">
        <v>0</v>
      </c>
      <c r="U163">
        <v>15550</v>
      </c>
    </row>
    <row r="164" spans="1:21">
      <c r="A164" t="s">
        <v>1142</v>
      </c>
      <c r="B164" t="s">
        <v>1481</v>
      </c>
      <c r="C164" t="s">
        <v>1482</v>
      </c>
      <c r="D164" t="s">
        <v>1481</v>
      </c>
      <c r="E164">
        <v>0</v>
      </c>
      <c r="F164">
        <v>0</v>
      </c>
      <c r="G164">
        <v>1050</v>
      </c>
      <c r="H164">
        <v>0</v>
      </c>
      <c r="M164">
        <v>75918002</v>
      </c>
      <c r="N164">
        <v>85365000</v>
      </c>
      <c r="O164">
        <v>72302.86</v>
      </c>
      <c r="P164">
        <v>0</v>
      </c>
      <c r="Q164">
        <v>0</v>
      </c>
      <c r="R164">
        <v>0</v>
      </c>
      <c r="S164">
        <v>9446998</v>
      </c>
      <c r="T164">
        <v>0</v>
      </c>
      <c r="U164">
        <v>81300</v>
      </c>
    </row>
    <row r="165" spans="1:21">
      <c r="A165" t="s">
        <v>1142</v>
      </c>
      <c r="B165" t="s">
        <v>1483</v>
      </c>
      <c r="C165" t="s">
        <v>1484</v>
      </c>
      <c r="D165" t="s">
        <v>1483</v>
      </c>
      <c r="E165">
        <v>0</v>
      </c>
      <c r="F165">
        <v>0</v>
      </c>
      <c r="G165">
        <v>3780</v>
      </c>
      <c r="H165">
        <v>0</v>
      </c>
      <c r="M165">
        <v>169171203</v>
      </c>
      <c r="N165">
        <v>220374000</v>
      </c>
      <c r="O165">
        <v>44754.29</v>
      </c>
      <c r="P165">
        <v>0</v>
      </c>
      <c r="Q165">
        <v>0</v>
      </c>
      <c r="R165">
        <v>0</v>
      </c>
      <c r="S165">
        <v>51202797</v>
      </c>
      <c r="T165">
        <v>0</v>
      </c>
      <c r="U165">
        <v>58300</v>
      </c>
    </row>
    <row r="166" spans="1:21">
      <c r="A166" t="s">
        <v>1142</v>
      </c>
      <c r="B166" t="s">
        <v>1485</v>
      </c>
      <c r="C166" t="s">
        <v>1486</v>
      </c>
      <c r="D166" t="s">
        <v>1485</v>
      </c>
      <c r="E166">
        <v>0</v>
      </c>
      <c r="F166">
        <v>0</v>
      </c>
      <c r="G166">
        <v>875</v>
      </c>
      <c r="H166">
        <v>0</v>
      </c>
      <c r="M166">
        <v>52677502</v>
      </c>
      <c r="N166">
        <v>54337500</v>
      </c>
      <c r="O166">
        <v>60202.86</v>
      </c>
      <c r="P166">
        <v>0</v>
      </c>
      <c r="Q166">
        <v>0</v>
      </c>
      <c r="R166">
        <v>0</v>
      </c>
      <c r="S166">
        <v>1659998</v>
      </c>
      <c r="T166">
        <v>0</v>
      </c>
      <c r="U166">
        <v>62100</v>
      </c>
    </row>
    <row r="167" spans="1:21">
      <c r="A167" t="s">
        <v>1142</v>
      </c>
      <c r="B167" t="s">
        <v>7623</v>
      </c>
      <c r="C167" t="s">
        <v>1769</v>
      </c>
      <c r="D167" t="s">
        <v>7623</v>
      </c>
      <c r="E167">
        <v>0</v>
      </c>
      <c r="F167">
        <v>0</v>
      </c>
      <c r="G167">
        <v>8260</v>
      </c>
      <c r="H167">
        <v>0</v>
      </c>
      <c r="M167">
        <v>161386245</v>
      </c>
      <c r="N167">
        <v>211869000</v>
      </c>
      <c r="O167">
        <v>19538.29</v>
      </c>
      <c r="P167">
        <v>0</v>
      </c>
      <c r="Q167">
        <v>0</v>
      </c>
      <c r="R167">
        <v>0</v>
      </c>
      <c r="S167">
        <v>50482755</v>
      </c>
      <c r="T167">
        <v>0</v>
      </c>
      <c r="U167">
        <v>25650</v>
      </c>
    </row>
    <row r="168" spans="1:21">
      <c r="A168" t="s">
        <v>1142</v>
      </c>
      <c r="B168" t="s">
        <v>1488</v>
      </c>
      <c r="C168" t="s">
        <v>1489</v>
      </c>
      <c r="D168" t="s">
        <v>1488</v>
      </c>
      <c r="E168">
        <v>0</v>
      </c>
      <c r="F168">
        <v>0</v>
      </c>
      <c r="G168">
        <v>2450</v>
      </c>
      <c r="H168">
        <v>0</v>
      </c>
      <c r="M168">
        <v>222761001</v>
      </c>
      <c r="N168">
        <v>303800000</v>
      </c>
      <c r="O168">
        <v>90922.86</v>
      </c>
      <c r="P168">
        <v>0</v>
      </c>
      <c r="Q168">
        <v>0</v>
      </c>
      <c r="R168">
        <v>0</v>
      </c>
      <c r="S168">
        <v>81038999</v>
      </c>
      <c r="T168">
        <v>0</v>
      </c>
      <c r="U168">
        <v>124000</v>
      </c>
    </row>
    <row r="169" spans="1:21">
      <c r="A169" t="s">
        <v>1142</v>
      </c>
      <c r="B169" t="s">
        <v>1490</v>
      </c>
      <c r="C169" t="s">
        <v>1491</v>
      </c>
      <c r="D169" t="s">
        <v>1490</v>
      </c>
      <c r="E169">
        <v>0</v>
      </c>
      <c r="F169">
        <v>0</v>
      </c>
      <c r="G169">
        <v>420</v>
      </c>
      <c r="H169">
        <v>0</v>
      </c>
      <c r="M169">
        <v>36102180</v>
      </c>
      <c r="N169">
        <v>34818000</v>
      </c>
      <c r="O169">
        <v>85957.57</v>
      </c>
      <c r="P169">
        <v>0</v>
      </c>
      <c r="Q169">
        <v>0</v>
      </c>
      <c r="R169">
        <v>0</v>
      </c>
      <c r="S169">
        <v>-1284180</v>
      </c>
      <c r="T169">
        <v>0</v>
      </c>
      <c r="U169">
        <v>82900</v>
      </c>
    </row>
    <row r="170" spans="1:21">
      <c r="A170" t="s">
        <v>1142</v>
      </c>
      <c r="B170" t="s">
        <v>1492</v>
      </c>
      <c r="C170" t="s">
        <v>1493</v>
      </c>
      <c r="D170" t="s">
        <v>1492</v>
      </c>
      <c r="E170">
        <v>0</v>
      </c>
      <c r="F170">
        <v>0</v>
      </c>
      <c r="G170">
        <v>560</v>
      </c>
      <c r="H170">
        <v>0</v>
      </c>
      <c r="M170">
        <v>29864800</v>
      </c>
      <c r="N170">
        <v>30016000</v>
      </c>
      <c r="O170">
        <v>53330</v>
      </c>
      <c r="P170">
        <v>0</v>
      </c>
      <c r="Q170">
        <v>0</v>
      </c>
      <c r="R170">
        <v>0</v>
      </c>
      <c r="S170">
        <v>151200</v>
      </c>
      <c r="T170">
        <v>0</v>
      </c>
      <c r="U170">
        <v>53600</v>
      </c>
    </row>
    <row r="171" spans="1:21">
      <c r="A171" t="s">
        <v>1142</v>
      </c>
      <c r="B171" t="s">
        <v>1494</v>
      </c>
      <c r="C171" t="s">
        <v>1495</v>
      </c>
      <c r="D171" t="s">
        <v>1494</v>
      </c>
      <c r="E171">
        <v>0</v>
      </c>
      <c r="F171">
        <v>0</v>
      </c>
      <c r="G171">
        <v>420</v>
      </c>
      <c r="H171">
        <v>0</v>
      </c>
      <c r="M171">
        <v>66856800</v>
      </c>
      <c r="N171">
        <v>68460000</v>
      </c>
      <c r="O171">
        <v>159182.85999999999</v>
      </c>
      <c r="P171">
        <v>0</v>
      </c>
      <c r="Q171">
        <v>0</v>
      </c>
      <c r="R171">
        <v>0</v>
      </c>
      <c r="S171">
        <v>1603200</v>
      </c>
      <c r="T171">
        <v>0</v>
      </c>
      <c r="U171">
        <v>163000</v>
      </c>
    </row>
    <row r="172" spans="1:21">
      <c r="A172" t="s">
        <v>1142</v>
      </c>
      <c r="B172" t="s">
        <v>1496</v>
      </c>
      <c r="C172" t="s">
        <v>1552</v>
      </c>
      <c r="D172" t="s">
        <v>1496</v>
      </c>
      <c r="E172">
        <v>0</v>
      </c>
      <c r="F172">
        <v>0</v>
      </c>
      <c r="G172">
        <v>1715</v>
      </c>
      <c r="H172">
        <v>0</v>
      </c>
      <c r="M172">
        <v>73232950</v>
      </c>
      <c r="N172">
        <v>100670500</v>
      </c>
      <c r="O172">
        <v>42701.43</v>
      </c>
      <c r="P172">
        <v>0</v>
      </c>
      <c r="Q172">
        <v>0</v>
      </c>
      <c r="R172">
        <v>0</v>
      </c>
      <c r="S172">
        <v>27437550</v>
      </c>
      <c r="T172">
        <v>0</v>
      </c>
      <c r="U172">
        <v>58700</v>
      </c>
    </row>
    <row r="173" spans="1:21">
      <c r="A173" t="s">
        <v>1142</v>
      </c>
      <c r="B173" t="s">
        <v>1497</v>
      </c>
      <c r="C173" t="s">
        <v>1498</v>
      </c>
      <c r="D173" t="s">
        <v>1497</v>
      </c>
      <c r="E173">
        <v>0</v>
      </c>
      <c r="F173">
        <v>0</v>
      </c>
      <c r="G173">
        <v>525</v>
      </c>
      <c r="H173">
        <v>0</v>
      </c>
      <c r="M173">
        <v>639947948</v>
      </c>
      <c r="N173">
        <v>889875000</v>
      </c>
      <c r="O173">
        <v>1218948.47</v>
      </c>
      <c r="P173">
        <v>0</v>
      </c>
      <c r="Q173">
        <v>0</v>
      </c>
      <c r="R173">
        <v>0</v>
      </c>
      <c r="S173">
        <v>249927052</v>
      </c>
      <c r="T173">
        <v>0</v>
      </c>
      <c r="U173">
        <v>1695000</v>
      </c>
    </row>
    <row r="174" spans="1:21">
      <c r="A174" t="s">
        <v>1142</v>
      </c>
      <c r="B174" t="s">
        <v>1499</v>
      </c>
      <c r="C174" t="s">
        <v>1500</v>
      </c>
      <c r="D174" t="s">
        <v>1499</v>
      </c>
      <c r="E174">
        <v>0</v>
      </c>
      <c r="F174">
        <v>0</v>
      </c>
      <c r="G174">
        <v>2730</v>
      </c>
      <c r="H174">
        <v>0</v>
      </c>
      <c r="M174">
        <v>131344201</v>
      </c>
      <c r="N174">
        <v>157521000</v>
      </c>
      <c r="O174">
        <v>48111.43</v>
      </c>
      <c r="P174">
        <v>0</v>
      </c>
      <c r="Q174">
        <v>0</v>
      </c>
      <c r="R174">
        <v>0</v>
      </c>
      <c r="S174">
        <v>26176799</v>
      </c>
      <c r="T174">
        <v>0</v>
      </c>
      <c r="U174">
        <v>57700</v>
      </c>
    </row>
    <row r="175" spans="1:21">
      <c r="A175" t="s">
        <v>1142</v>
      </c>
      <c r="B175" t="s">
        <v>1502</v>
      </c>
      <c r="C175" t="s">
        <v>1503</v>
      </c>
      <c r="D175" t="s">
        <v>1502</v>
      </c>
      <c r="E175">
        <v>0</v>
      </c>
      <c r="F175">
        <v>0</v>
      </c>
      <c r="G175">
        <v>1680</v>
      </c>
      <c r="H175">
        <v>0</v>
      </c>
      <c r="M175">
        <v>85386690</v>
      </c>
      <c r="N175">
        <v>81060000</v>
      </c>
      <c r="O175">
        <v>50825.41</v>
      </c>
      <c r="P175">
        <v>0</v>
      </c>
      <c r="Q175">
        <v>0</v>
      </c>
      <c r="R175">
        <v>0</v>
      </c>
      <c r="S175">
        <v>-4326690</v>
      </c>
      <c r="T175">
        <v>0</v>
      </c>
      <c r="U175">
        <v>48250</v>
      </c>
    </row>
    <row r="176" spans="1:21">
      <c r="A176" t="s">
        <v>1142</v>
      </c>
      <c r="B176" t="s">
        <v>1504</v>
      </c>
      <c r="C176" t="s">
        <v>1505</v>
      </c>
      <c r="D176" t="s">
        <v>1504</v>
      </c>
      <c r="E176">
        <v>0</v>
      </c>
      <c r="F176">
        <v>0</v>
      </c>
      <c r="G176">
        <v>1505</v>
      </c>
      <c r="H176">
        <v>0</v>
      </c>
      <c r="M176">
        <v>447157003</v>
      </c>
      <c r="N176">
        <v>370230000</v>
      </c>
      <c r="O176">
        <v>297114.28999999998</v>
      </c>
      <c r="P176">
        <v>0</v>
      </c>
      <c r="Q176">
        <v>0</v>
      </c>
      <c r="R176">
        <v>0</v>
      </c>
      <c r="S176">
        <v>-76927003</v>
      </c>
      <c r="T176">
        <v>0</v>
      </c>
      <c r="U176">
        <v>246000</v>
      </c>
    </row>
    <row r="177" spans="1:21">
      <c r="A177" t="s">
        <v>1142</v>
      </c>
      <c r="B177" t="s">
        <v>1506</v>
      </c>
      <c r="C177" t="s">
        <v>1562</v>
      </c>
      <c r="D177" t="s">
        <v>1506</v>
      </c>
      <c r="E177">
        <v>0</v>
      </c>
      <c r="F177">
        <v>0</v>
      </c>
      <c r="G177">
        <v>2345</v>
      </c>
      <c r="H177">
        <v>0</v>
      </c>
      <c r="M177">
        <v>285222156</v>
      </c>
      <c r="N177">
        <v>442032500</v>
      </c>
      <c r="O177">
        <v>121629.92</v>
      </c>
      <c r="P177">
        <v>0</v>
      </c>
      <c r="Q177">
        <v>0</v>
      </c>
      <c r="R177">
        <v>0</v>
      </c>
      <c r="S177">
        <v>156810344</v>
      </c>
      <c r="T177">
        <v>0</v>
      </c>
      <c r="U177">
        <v>188500</v>
      </c>
    </row>
    <row r="178" spans="1:21">
      <c r="A178" t="s">
        <v>1142</v>
      </c>
      <c r="B178" t="s">
        <v>7620</v>
      </c>
      <c r="C178" t="s">
        <v>7621</v>
      </c>
      <c r="D178" t="s">
        <v>7620</v>
      </c>
      <c r="E178">
        <v>0</v>
      </c>
      <c r="F178">
        <v>0</v>
      </c>
      <c r="G178">
        <v>1155</v>
      </c>
      <c r="H178">
        <v>0</v>
      </c>
      <c r="M178">
        <v>614542132</v>
      </c>
      <c r="N178">
        <v>893970000</v>
      </c>
      <c r="O178">
        <v>532071.11</v>
      </c>
      <c r="P178">
        <v>0</v>
      </c>
      <c r="Q178">
        <v>0</v>
      </c>
      <c r="R178">
        <v>0</v>
      </c>
      <c r="S178">
        <v>279427868</v>
      </c>
      <c r="T178">
        <v>0</v>
      </c>
      <c r="U178">
        <v>774000</v>
      </c>
    </row>
    <row r="179" spans="1:21">
      <c r="A179" t="s">
        <v>1142</v>
      </c>
      <c r="B179" t="s">
        <v>9044</v>
      </c>
      <c r="C179" t="s">
        <v>3048</v>
      </c>
      <c r="D179" t="s">
        <v>9044</v>
      </c>
      <c r="E179">
        <v>0</v>
      </c>
      <c r="F179">
        <v>0</v>
      </c>
      <c r="G179">
        <v>35</v>
      </c>
      <c r="H179">
        <v>0</v>
      </c>
      <c r="M179">
        <v>5534750</v>
      </c>
      <c r="N179">
        <v>4910500</v>
      </c>
      <c r="O179">
        <v>158135.71</v>
      </c>
      <c r="P179">
        <v>0</v>
      </c>
      <c r="Q179">
        <v>0</v>
      </c>
      <c r="R179">
        <v>0</v>
      </c>
      <c r="S179">
        <v>-624250</v>
      </c>
      <c r="T179">
        <v>0</v>
      </c>
      <c r="U179">
        <v>140300</v>
      </c>
    </row>
    <row r="180" spans="1:21">
      <c r="A180" t="s">
        <v>1142</v>
      </c>
      <c r="B180" t="s">
        <v>1507</v>
      </c>
      <c r="C180" t="s">
        <v>1508</v>
      </c>
      <c r="D180" t="s">
        <v>1507</v>
      </c>
      <c r="E180">
        <v>0</v>
      </c>
      <c r="F180">
        <v>0</v>
      </c>
      <c r="G180">
        <v>1155</v>
      </c>
      <c r="H180">
        <v>0</v>
      </c>
      <c r="M180">
        <v>121301400</v>
      </c>
      <c r="N180">
        <v>122083500</v>
      </c>
      <c r="O180">
        <v>105022.86</v>
      </c>
      <c r="P180">
        <v>0</v>
      </c>
      <c r="Q180">
        <v>0</v>
      </c>
      <c r="R180">
        <v>0</v>
      </c>
      <c r="S180">
        <v>782100</v>
      </c>
      <c r="T180">
        <v>0</v>
      </c>
      <c r="U180">
        <v>105700</v>
      </c>
    </row>
    <row r="181" spans="1:21">
      <c r="A181" t="s">
        <v>1142</v>
      </c>
      <c r="B181" t="s">
        <v>1509</v>
      </c>
      <c r="C181" t="s">
        <v>1510</v>
      </c>
      <c r="D181" t="s">
        <v>1509</v>
      </c>
      <c r="E181">
        <v>0</v>
      </c>
      <c r="F181">
        <v>0</v>
      </c>
      <c r="G181">
        <v>3675</v>
      </c>
      <c r="H181">
        <v>0</v>
      </c>
      <c r="M181">
        <v>131092504</v>
      </c>
      <c r="N181">
        <v>199920000</v>
      </c>
      <c r="O181">
        <v>35671.43</v>
      </c>
      <c r="P181">
        <v>0</v>
      </c>
      <c r="Q181">
        <v>0</v>
      </c>
      <c r="R181">
        <v>0</v>
      </c>
      <c r="S181">
        <v>68827496</v>
      </c>
      <c r="T181">
        <v>0</v>
      </c>
      <c r="U181">
        <v>54400</v>
      </c>
    </row>
    <row r="182" spans="1:21">
      <c r="A182" t="s">
        <v>1142</v>
      </c>
      <c r="B182" t="s">
        <v>8348</v>
      </c>
      <c r="C182" t="s">
        <v>8349</v>
      </c>
      <c r="D182" t="s">
        <v>8348</v>
      </c>
      <c r="E182">
        <v>0</v>
      </c>
      <c r="F182">
        <v>0</v>
      </c>
      <c r="G182">
        <v>1260</v>
      </c>
      <c r="H182">
        <v>0</v>
      </c>
      <c r="M182">
        <v>154983604</v>
      </c>
      <c r="N182">
        <v>291060000</v>
      </c>
      <c r="O182">
        <v>123002.86</v>
      </c>
      <c r="P182">
        <v>0</v>
      </c>
      <c r="Q182">
        <v>0</v>
      </c>
      <c r="R182">
        <v>0</v>
      </c>
      <c r="S182">
        <v>136076396</v>
      </c>
      <c r="T182">
        <v>0</v>
      </c>
      <c r="U182">
        <v>231000</v>
      </c>
    </row>
    <row r="183" spans="1:21">
      <c r="A183" t="s">
        <v>1142</v>
      </c>
      <c r="B183" t="s">
        <v>1559</v>
      </c>
      <c r="C183" t="s">
        <v>7608</v>
      </c>
      <c r="D183" t="s">
        <v>1559</v>
      </c>
      <c r="E183">
        <v>0</v>
      </c>
      <c r="F183">
        <v>0</v>
      </c>
      <c r="G183">
        <v>140</v>
      </c>
      <c r="H183">
        <v>0</v>
      </c>
      <c r="M183">
        <v>16255990</v>
      </c>
      <c r="N183">
        <v>16044000</v>
      </c>
      <c r="O183">
        <v>116114.21</v>
      </c>
      <c r="P183">
        <v>0</v>
      </c>
      <c r="Q183">
        <v>0</v>
      </c>
      <c r="R183">
        <v>0</v>
      </c>
      <c r="S183">
        <v>-211990</v>
      </c>
      <c r="T183">
        <v>0</v>
      </c>
      <c r="U183">
        <v>114600</v>
      </c>
    </row>
    <row r="184" spans="1:21">
      <c r="A184" t="s">
        <v>1142</v>
      </c>
      <c r="B184" t="s">
        <v>1511</v>
      </c>
      <c r="C184" t="s">
        <v>1512</v>
      </c>
      <c r="D184" t="s">
        <v>1511</v>
      </c>
      <c r="E184">
        <v>0</v>
      </c>
      <c r="F184">
        <v>0</v>
      </c>
      <c r="G184">
        <v>420</v>
      </c>
      <c r="H184">
        <v>0</v>
      </c>
      <c r="M184">
        <v>44082000</v>
      </c>
      <c r="N184">
        <v>44016000</v>
      </c>
      <c r="O184">
        <v>104957.14</v>
      </c>
      <c r="P184">
        <v>0</v>
      </c>
      <c r="Q184">
        <v>0</v>
      </c>
      <c r="R184">
        <v>0</v>
      </c>
      <c r="S184">
        <v>-66000</v>
      </c>
      <c r="T184">
        <v>0</v>
      </c>
      <c r="U184">
        <v>104800</v>
      </c>
    </row>
    <row r="185" spans="1:21">
      <c r="A185" t="s">
        <v>1142</v>
      </c>
      <c r="B185" t="s">
        <v>1514</v>
      </c>
      <c r="C185" t="s">
        <v>1515</v>
      </c>
      <c r="D185" t="s">
        <v>1514</v>
      </c>
      <c r="E185">
        <v>0</v>
      </c>
      <c r="F185">
        <v>0</v>
      </c>
      <c r="G185">
        <v>525</v>
      </c>
      <c r="H185">
        <v>0</v>
      </c>
      <c r="M185">
        <v>27526500</v>
      </c>
      <c r="N185">
        <v>34387500</v>
      </c>
      <c r="O185">
        <v>52431.43</v>
      </c>
      <c r="P185">
        <v>0</v>
      </c>
      <c r="Q185">
        <v>0</v>
      </c>
      <c r="R185">
        <v>0</v>
      </c>
      <c r="S185">
        <v>6861000</v>
      </c>
      <c r="T185">
        <v>0</v>
      </c>
      <c r="U185">
        <v>65500</v>
      </c>
    </row>
    <row r="186" spans="1:21">
      <c r="A186" t="s">
        <v>1142</v>
      </c>
      <c r="B186" t="s">
        <v>1517</v>
      </c>
      <c r="C186" t="s">
        <v>1518</v>
      </c>
      <c r="D186" t="s">
        <v>1517</v>
      </c>
      <c r="E186">
        <v>0</v>
      </c>
      <c r="F186">
        <v>0</v>
      </c>
      <c r="G186">
        <v>140</v>
      </c>
      <c r="H186">
        <v>0</v>
      </c>
      <c r="M186">
        <v>32194400</v>
      </c>
      <c r="N186">
        <v>31150000</v>
      </c>
      <c r="O186">
        <v>229960</v>
      </c>
      <c r="P186">
        <v>0</v>
      </c>
      <c r="Q186">
        <v>0</v>
      </c>
      <c r="R186">
        <v>0</v>
      </c>
      <c r="S186">
        <v>-1044400</v>
      </c>
      <c r="T186">
        <v>0</v>
      </c>
      <c r="U186">
        <v>222500</v>
      </c>
    </row>
    <row r="187" spans="1:21">
      <c r="A187" t="s">
        <v>1142</v>
      </c>
      <c r="B187" t="s">
        <v>8350</v>
      </c>
      <c r="C187" t="s">
        <v>6126</v>
      </c>
      <c r="D187" t="s">
        <v>8350</v>
      </c>
      <c r="E187">
        <v>0</v>
      </c>
      <c r="F187">
        <v>0</v>
      </c>
      <c r="G187">
        <v>245</v>
      </c>
      <c r="H187">
        <v>0</v>
      </c>
      <c r="M187">
        <v>235550000</v>
      </c>
      <c r="N187">
        <v>436345000</v>
      </c>
      <c r="O187">
        <v>961428.57</v>
      </c>
      <c r="P187">
        <v>0</v>
      </c>
      <c r="Q187">
        <v>0</v>
      </c>
      <c r="R187">
        <v>0</v>
      </c>
      <c r="S187">
        <v>200795000</v>
      </c>
      <c r="T187">
        <v>0</v>
      </c>
      <c r="U187">
        <v>1781000</v>
      </c>
    </row>
    <row r="188" spans="1:21">
      <c r="A188" t="s">
        <v>1142</v>
      </c>
      <c r="B188" t="s">
        <v>1519</v>
      </c>
      <c r="C188" t="s">
        <v>8353</v>
      </c>
      <c r="D188" t="s">
        <v>1519</v>
      </c>
      <c r="E188">
        <v>0</v>
      </c>
      <c r="F188">
        <v>0</v>
      </c>
      <c r="G188">
        <v>140</v>
      </c>
      <c r="H188">
        <v>0</v>
      </c>
      <c r="M188">
        <v>25258400</v>
      </c>
      <c r="N188">
        <v>25424000</v>
      </c>
      <c r="O188">
        <v>180417.14</v>
      </c>
      <c r="P188">
        <v>0</v>
      </c>
      <c r="Q188">
        <v>0</v>
      </c>
      <c r="R188">
        <v>0</v>
      </c>
      <c r="S188">
        <v>165600</v>
      </c>
      <c r="T188">
        <v>0</v>
      </c>
      <c r="U188">
        <v>181600</v>
      </c>
    </row>
    <row r="189" spans="1:21">
      <c r="A189" t="s">
        <v>1142</v>
      </c>
      <c r="B189" t="s">
        <v>1556</v>
      </c>
      <c r="C189" t="s">
        <v>1557</v>
      </c>
      <c r="D189" t="s">
        <v>1556</v>
      </c>
      <c r="E189">
        <v>0</v>
      </c>
      <c r="F189">
        <v>0</v>
      </c>
      <c r="G189">
        <v>1120</v>
      </c>
      <c r="H189">
        <v>0</v>
      </c>
      <c r="M189">
        <v>19191600</v>
      </c>
      <c r="N189">
        <v>20126400</v>
      </c>
      <c r="O189">
        <v>17135.36</v>
      </c>
      <c r="P189">
        <v>0</v>
      </c>
      <c r="Q189">
        <v>0</v>
      </c>
      <c r="R189">
        <v>0</v>
      </c>
      <c r="S189">
        <v>934800</v>
      </c>
      <c r="T189">
        <v>0</v>
      </c>
      <c r="U189">
        <v>17970</v>
      </c>
    </row>
    <row r="190" spans="1:21">
      <c r="A190" t="s">
        <v>1142</v>
      </c>
      <c r="B190" t="s">
        <v>1520</v>
      </c>
      <c r="C190" t="s">
        <v>1521</v>
      </c>
      <c r="D190" t="s">
        <v>1520</v>
      </c>
      <c r="E190">
        <v>0</v>
      </c>
      <c r="F190">
        <v>0</v>
      </c>
      <c r="G190">
        <v>1365</v>
      </c>
      <c r="H190">
        <v>0</v>
      </c>
      <c r="M190">
        <v>67758600</v>
      </c>
      <c r="N190">
        <v>65793000</v>
      </c>
      <c r="O190">
        <v>49640</v>
      </c>
      <c r="P190">
        <v>0</v>
      </c>
      <c r="Q190">
        <v>0</v>
      </c>
      <c r="R190">
        <v>0</v>
      </c>
      <c r="S190">
        <v>-1965600</v>
      </c>
      <c r="T190">
        <v>0</v>
      </c>
      <c r="U190">
        <v>48200</v>
      </c>
    </row>
    <row r="191" spans="1:21">
      <c r="A191" t="s">
        <v>1142</v>
      </c>
      <c r="B191" t="s">
        <v>9037</v>
      </c>
      <c r="C191" t="s">
        <v>6052</v>
      </c>
      <c r="D191" t="s">
        <v>9037</v>
      </c>
      <c r="E191">
        <v>0</v>
      </c>
      <c r="F191">
        <v>0</v>
      </c>
      <c r="G191">
        <v>315</v>
      </c>
      <c r="H191">
        <v>0</v>
      </c>
      <c r="M191">
        <v>93600650</v>
      </c>
      <c r="N191">
        <v>104580000</v>
      </c>
      <c r="O191">
        <v>297144.92</v>
      </c>
      <c r="P191">
        <v>0</v>
      </c>
      <c r="Q191">
        <v>0</v>
      </c>
      <c r="R191">
        <v>0</v>
      </c>
      <c r="S191">
        <v>10979350</v>
      </c>
      <c r="T191">
        <v>0</v>
      </c>
      <c r="U191">
        <v>332000</v>
      </c>
    </row>
    <row r="192" spans="1:21">
      <c r="A192" t="s">
        <v>1142</v>
      </c>
      <c r="B192" t="s">
        <v>1522</v>
      </c>
      <c r="C192" t="s">
        <v>1523</v>
      </c>
      <c r="D192" t="s">
        <v>1522</v>
      </c>
      <c r="E192">
        <v>0</v>
      </c>
      <c r="F192">
        <v>0</v>
      </c>
      <c r="G192">
        <v>35070</v>
      </c>
      <c r="H192">
        <v>0</v>
      </c>
      <c r="M192">
        <v>698392761</v>
      </c>
      <c r="N192">
        <v>981960000</v>
      </c>
      <c r="O192">
        <v>19914.25</v>
      </c>
      <c r="P192">
        <v>0</v>
      </c>
      <c r="Q192">
        <v>0</v>
      </c>
      <c r="R192">
        <v>0</v>
      </c>
      <c r="S192">
        <v>283567239</v>
      </c>
      <c r="T192">
        <v>0</v>
      </c>
      <c r="U192">
        <v>28000</v>
      </c>
    </row>
    <row r="193" spans="1:21">
      <c r="A193" t="s">
        <v>1142</v>
      </c>
      <c r="B193" t="s">
        <v>1524</v>
      </c>
      <c r="C193" t="s">
        <v>1525</v>
      </c>
      <c r="D193" t="s">
        <v>1524</v>
      </c>
      <c r="E193">
        <v>0</v>
      </c>
      <c r="F193">
        <v>0</v>
      </c>
      <c r="G193">
        <v>17745</v>
      </c>
      <c r="H193">
        <v>0</v>
      </c>
      <c r="M193">
        <v>379237295</v>
      </c>
      <c r="N193">
        <v>383292000</v>
      </c>
      <c r="O193">
        <v>21371.5</v>
      </c>
      <c r="P193">
        <v>0</v>
      </c>
      <c r="Q193">
        <v>0</v>
      </c>
      <c r="R193">
        <v>0</v>
      </c>
      <c r="S193">
        <v>4054705</v>
      </c>
      <c r="T193">
        <v>0</v>
      </c>
      <c r="U193">
        <v>21600</v>
      </c>
    </row>
    <row r="194" spans="1:21">
      <c r="A194" t="s">
        <v>1142</v>
      </c>
      <c r="B194" t="s">
        <v>1526</v>
      </c>
      <c r="C194" t="s">
        <v>1527</v>
      </c>
      <c r="D194" t="s">
        <v>1526</v>
      </c>
      <c r="E194">
        <v>0</v>
      </c>
      <c r="F194">
        <v>0</v>
      </c>
      <c r="G194">
        <v>1435</v>
      </c>
      <c r="H194">
        <v>0</v>
      </c>
      <c r="M194">
        <v>166353402</v>
      </c>
      <c r="N194">
        <v>178801000</v>
      </c>
      <c r="O194">
        <v>115925.72</v>
      </c>
      <c r="P194">
        <v>0</v>
      </c>
      <c r="Q194">
        <v>0</v>
      </c>
      <c r="R194">
        <v>0</v>
      </c>
      <c r="S194">
        <v>12447598</v>
      </c>
      <c r="T194">
        <v>0</v>
      </c>
      <c r="U194">
        <v>124600</v>
      </c>
    </row>
    <row r="195" spans="1:21">
      <c r="A195" t="s">
        <v>1142</v>
      </c>
      <c r="B195" t="s">
        <v>1528</v>
      </c>
      <c r="C195" t="s">
        <v>7624</v>
      </c>
      <c r="D195" t="s">
        <v>1528</v>
      </c>
      <c r="E195">
        <v>0</v>
      </c>
      <c r="F195">
        <v>0</v>
      </c>
      <c r="G195">
        <v>1715</v>
      </c>
      <c r="H195">
        <v>0</v>
      </c>
      <c r="M195">
        <v>665317290</v>
      </c>
      <c r="N195">
        <v>872935000</v>
      </c>
      <c r="O195">
        <v>387940.11</v>
      </c>
      <c r="P195">
        <v>0</v>
      </c>
      <c r="Q195">
        <v>0</v>
      </c>
      <c r="R195">
        <v>0</v>
      </c>
      <c r="S195">
        <v>207617710</v>
      </c>
      <c r="T195">
        <v>0</v>
      </c>
      <c r="U195">
        <v>509000</v>
      </c>
    </row>
    <row r="196" spans="1:21">
      <c r="A196" t="s">
        <v>1142</v>
      </c>
      <c r="B196" t="s">
        <v>1530</v>
      </c>
      <c r="C196" t="s">
        <v>1531</v>
      </c>
      <c r="D196" t="s">
        <v>1530</v>
      </c>
      <c r="E196">
        <v>0</v>
      </c>
      <c r="F196">
        <v>0</v>
      </c>
      <c r="G196">
        <v>1120</v>
      </c>
      <c r="H196">
        <v>0</v>
      </c>
      <c r="M196">
        <v>273190400</v>
      </c>
      <c r="N196">
        <v>369600000</v>
      </c>
      <c r="O196">
        <v>243920</v>
      </c>
      <c r="P196">
        <v>0</v>
      </c>
      <c r="Q196">
        <v>0</v>
      </c>
      <c r="R196">
        <v>0</v>
      </c>
      <c r="S196">
        <v>96409600</v>
      </c>
      <c r="T196">
        <v>0</v>
      </c>
      <c r="U196">
        <v>330000</v>
      </c>
    </row>
    <row r="197" spans="1:21">
      <c r="A197" t="s">
        <v>1142</v>
      </c>
      <c r="B197" t="s">
        <v>1532</v>
      </c>
      <c r="C197" t="s">
        <v>1533</v>
      </c>
      <c r="D197" t="s">
        <v>1532</v>
      </c>
      <c r="E197">
        <v>0</v>
      </c>
      <c r="F197">
        <v>0</v>
      </c>
      <c r="G197">
        <v>1960</v>
      </c>
      <c r="H197">
        <v>0</v>
      </c>
      <c r="M197">
        <v>50836120</v>
      </c>
      <c r="N197">
        <v>49098000</v>
      </c>
      <c r="O197">
        <v>25936.799999999999</v>
      </c>
      <c r="P197">
        <v>0</v>
      </c>
      <c r="Q197">
        <v>0</v>
      </c>
      <c r="R197">
        <v>0</v>
      </c>
      <c r="S197">
        <v>-1738120</v>
      </c>
      <c r="T197">
        <v>0</v>
      </c>
      <c r="U197">
        <v>25050</v>
      </c>
    </row>
    <row r="198" spans="1:21">
      <c r="A198" t="s">
        <v>1142</v>
      </c>
      <c r="B198" t="s">
        <v>1564</v>
      </c>
      <c r="C198" t="s">
        <v>1565</v>
      </c>
      <c r="D198" t="s">
        <v>1564</v>
      </c>
      <c r="E198">
        <v>0</v>
      </c>
      <c r="F198">
        <v>0</v>
      </c>
      <c r="G198">
        <v>2590</v>
      </c>
      <c r="H198">
        <v>0</v>
      </c>
      <c r="M198">
        <v>1005590850</v>
      </c>
      <c r="N198">
        <v>954415000</v>
      </c>
      <c r="O198">
        <v>388259.02</v>
      </c>
      <c r="P198">
        <v>0</v>
      </c>
      <c r="Q198">
        <v>0</v>
      </c>
      <c r="R198">
        <v>0</v>
      </c>
      <c r="S198">
        <v>-51175850</v>
      </c>
      <c r="T198">
        <v>0</v>
      </c>
      <c r="U198">
        <v>368500</v>
      </c>
    </row>
    <row r="199" spans="1:21">
      <c r="A199" t="s">
        <v>1142</v>
      </c>
      <c r="B199" t="s">
        <v>1534</v>
      </c>
      <c r="C199" t="s">
        <v>1535</v>
      </c>
      <c r="D199" t="s">
        <v>1534</v>
      </c>
      <c r="E199">
        <v>0</v>
      </c>
      <c r="F199">
        <v>0</v>
      </c>
      <c r="G199">
        <v>1540</v>
      </c>
      <c r="H199">
        <v>0</v>
      </c>
      <c r="M199">
        <v>55770001</v>
      </c>
      <c r="N199">
        <v>63371000</v>
      </c>
      <c r="O199">
        <v>36214.29</v>
      </c>
      <c r="P199">
        <v>0</v>
      </c>
      <c r="Q199">
        <v>0</v>
      </c>
      <c r="R199">
        <v>0</v>
      </c>
      <c r="S199">
        <v>7600999</v>
      </c>
      <c r="T199">
        <v>0</v>
      </c>
      <c r="U199">
        <v>41150</v>
      </c>
    </row>
    <row r="200" spans="1:21">
      <c r="A200" t="s">
        <v>1142</v>
      </c>
      <c r="B200" t="s">
        <v>1536</v>
      </c>
      <c r="C200" t="s">
        <v>1537</v>
      </c>
      <c r="D200" t="s">
        <v>1536</v>
      </c>
      <c r="E200">
        <v>0</v>
      </c>
      <c r="F200">
        <v>0</v>
      </c>
      <c r="G200">
        <v>1505</v>
      </c>
      <c r="H200">
        <v>0</v>
      </c>
      <c r="M200">
        <v>52834100</v>
      </c>
      <c r="N200">
        <v>73895500</v>
      </c>
      <c r="O200">
        <v>35105.71</v>
      </c>
      <c r="P200">
        <v>0</v>
      </c>
      <c r="Q200">
        <v>0</v>
      </c>
      <c r="R200">
        <v>0</v>
      </c>
      <c r="S200">
        <v>21061400</v>
      </c>
      <c r="T200">
        <v>0</v>
      </c>
      <c r="U200">
        <v>49100</v>
      </c>
    </row>
    <row r="201" spans="1:21">
      <c r="A201" t="s">
        <v>1142</v>
      </c>
      <c r="B201" t="s">
        <v>1566</v>
      </c>
      <c r="C201" t="s">
        <v>1567</v>
      </c>
      <c r="D201" t="s">
        <v>1566</v>
      </c>
      <c r="E201">
        <v>0</v>
      </c>
      <c r="F201">
        <v>0</v>
      </c>
      <c r="G201">
        <v>735</v>
      </c>
      <c r="H201">
        <v>0</v>
      </c>
      <c r="M201">
        <v>44803500</v>
      </c>
      <c r="N201">
        <v>50347500</v>
      </c>
      <c r="O201">
        <v>60957.14</v>
      </c>
      <c r="P201">
        <v>0</v>
      </c>
      <c r="Q201">
        <v>0</v>
      </c>
      <c r="R201">
        <v>0</v>
      </c>
      <c r="S201">
        <v>5544000</v>
      </c>
      <c r="T201">
        <v>0</v>
      </c>
      <c r="U201">
        <v>68500</v>
      </c>
    </row>
    <row r="202" spans="1:21">
      <c r="A202" t="s">
        <v>1142</v>
      </c>
      <c r="B202" t="s">
        <v>1538</v>
      </c>
      <c r="C202" t="s">
        <v>1539</v>
      </c>
      <c r="D202" t="s">
        <v>1538</v>
      </c>
      <c r="E202">
        <v>0</v>
      </c>
      <c r="F202">
        <v>0</v>
      </c>
      <c r="G202">
        <v>4795</v>
      </c>
      <c r="H202">
        <v>0</v>
      </c>
      <c r="M202">
        <v>780973992</v>
      </c>
      <c r="N202">
        <v>1764560000</v>
      </c>
      <c r="O202">
        <v>162872.57</v>
      </c>
      <c r="P202">
        <v>0</v>
      </c>
      <c r="Q202">
        <v>0</v>
      </c>
      <c r="R202">
        <v>0</v>
      </c>
      <c r="S202">
        <v>983586008</v>
      </c>
      <c r="T202">
        <v>0</v>
      </c>
      <c r="U202">
        <v>368000</v>
      </c>
    </row>
    <row r="203" spans="1:21">
      <c r="A203" t="s">
        <v>1142</v>
      </c>
      <c r="B203" t="s">
        <v>9038</v>
      </c>
      <c r="C203" t="s">
        <v>9039</v>
      </c>
      <c r="D203" t="s">
        <v>9038</v>
      </c>
      <c r="E203">
        <v>0</v>
      </c>
      <c r="F203">
        <v>0</v>
      </c>
      <c r="G203">
        <v>770</v>
      </c>
      <c r="H203">
        <v>0</v>
      </c>
      <c r="M203">
        <v>154007070</v>
      </c>
      <c r="N203">
        <v>148995000</v>
      </c>
      <c r="O203">
        <v>200009.18</v>
      </c>
      <c r="P203">
        <v>0</v>
      </c>
      <c r="Q203">
        <v>0</v>
      </c>
      <c r="R203">
        <v>0</v>
      </c>
      <c r="S203">
        <v>-5012070</v>
      </c>
      <c r="T203">
        <v>0</v>
      </c>
      <c r="U203">
        <v>193500</v>
      </c>
    </row>
    <row r="204" spans="1:21">
      <c r="A204" t="s">
        <v>1142</v>
      </c>
      <c r="B204" t="s">
        <v>7613</v>
      </c>
      <c r="C204" t="s">
        <v>7614</v>
      </c>
      <c r="D204" t="s">
        <v>7613</v>
      </c>
      <c r="E204">
        <v>0</v>
      </c>
      <c r="F204">
        <v>0</v>
      </c>
      <c r="G204">
        <v>1330</v>
      </c>
      <c r="H204">
        <v>0</v>
      </c>
      <c r="M204">
        <v>79251490</v>
      </c>
      <c r="N204">
        <v>69293000</v>
      </c>
      <c r="O204">
        <v>59587.59</v>
      </c>
      <c r="P204">
        <v>0</v>
      </c>
      <c r="Q204">
        <v>0</v>
      </c>
      <c r="R204">
        <v>0</v>
      </c>
      <c r="S204">
        <v>-9958490</v>
      </c>
      <c r="T204">
        <v>0</v>
      </c>
      <c r="U204">
        <v>52100</v>
      </c>
    </row>
    <row r="205" spans="1:21">
      <c r="A205" t="s">
        <v>1142</v>
      </c>
      <c r="B205" t="s">
        <v>8352</v>
      </c>
      <c r="C205" t="s">
        <v>7714</v>
      </c>
      <c r="D205" t="s">
        <v>8352</v>
      </c>
      <c r="E205">
        <v>0</v>
      </c>
      <c r="F205">
        <v>0</v>
      </c>
      <c r="G205">
        <v>1015</v>
      </c>
      <c r="H205">
        <v>0</v>
      </c>
      <c r="M205">
        <v>61857003</v>
      </c>
      <c r="N205">
        <v>79170000</v>
      </c>
      <c r="O205">
        <v>60942.86</v>
      </c>
      <c r="P205">
        <v>0</v>
      </c>
      <c r="Q205">
        <v>0</v>
      </c>
      <c r="R205">
        <v>0</v>
      </c>
      <c r="S205">
        <v>17312997</v>
      </c>
      <c r="T205">
        <v>0</v>
      </c>
      <c r="U205">
        <v>78000</v>
      </c>
    </row>
    <row r="206" spans="1:21">
      <c r="A206" t="s">
        <v>1142</v>
      </c>
      <c r="B206" t="s">
        <v>8344</v>
      </c>
      <c r="C206" t="s">
        <v>7867</v>
      </c>
      <c r="D206" t="s">
        <v>8344</v>
      </c>
      <c r="E206">
        <v>0</v>
      </c>
      <c r="F206">
        <v>0</v>
      </c>
      <c r="G206">
        <v>1050</v>
      </c>
      <c r="H206">
        <v>0</v>
      </c>
      <c r="M206">
        <v>42954003</v>
      </c>
      <c r="N206">
        <v>62160000</v>
      </c>
      <c r="O206">
        <v>40908.57</v>
      </c>
      <c r="P206">
        <v>0</v>
      </c>
      <c r="Q206">
        <v>0</v>
      </c>
      <c r="R206">
        <v>0</v>
      </c>
      <c r="S206">
        <v>19205997</v>
      </c>
      <c r="T206">
        <v>0</v>
      </c>
      <c r="U206">
        <v>59200</v>
      </c>
    </row>
    <row r="207" spans="1:21">
      <c r="A207" t="s">
        <v>1142</v>
      </c>
      <c r="B207" t="s">
        <v>8345</v>
      </c>
      <c r="C207" t="s">
        <v>8346</v>
      </c>
      <c r="D207" t="s">
        <v>8345</v>
      </c>
      <c r="E207">
        <v>0</v>
      </c>
      <c r="F207">
        <v>0</v>
      </c>
      <c r="G207">
        <v>208</v>
      </c>
      <c r="H207">
        <v>0</v>
      </c>
      <c r="M207">
        <v>4617600</v>
      </c>
      <c r="N207">
        <v>8736000</v>
      </c>
      <c r="O207">
        <v>22200</v>
      </c>
      <c r="P207">
        <v>0</v>
      </c>
      <c r="Q207">
        <v>0</v>
      </c>
      <c r="R207">
        <v>0</v>
      </c>
      <c r="S207">
        <v>4118400</v>
      </c>
      <c r="T207">
        <v>0</v>
      </c>
      <c r="U207">
        <v>42000</v>
      </c>
    </row>
    <row r="208" spans="1:21">
      <c r="A208" t="s">
        <v>9045</v>
      </c>
      <c r="B208" t="s">
        <v>9008</v>
      </c>
      <c r="C208" t="s">
        <v>9009</v>
      </c>
      <c r="D208" t="s">
        <v>9008</v>
      </c>
      <c r="E208">
        <v>0</v>
      </c>
      <c r="F208">
        <v>3.36</v>
      </c>
      <c r="G208">
        <v>7100000000</v>
      </c>
      <c r="H208">
        <v>1.125</v>
      </c>
      <c r="I208">
        <v>20190910</v>
      </c>
      <c r="J208">
        <v>20390910</v>
      </c>
      <c r="K208">
        <v>20251229</v>
      </c>
      <c r="M208">
        <v>5391842045</v>
      </c>
      <c r="N208">
        <v>5393607300</v>
      </c>
      <c r="O208">
        <v>7594.14</v>
      </c>
      <c r="P208">
        <v>661948</v>
      </c>
      <c r="Q208">
        <v>831697</v>
      </c>
      <c r="R208">
        <v>277325</v>
      </c>
      <c r="S208">
        <v>1765255</v>
      </c>
      <c r="T208">
        <v>-57774</v>
      </c>
      <c r="U208">
        <v>7596.63</v>
      </c>
    </row>
    <row r="209" spans="1:21">
      <c r="A209" t="s">
        <v>1143</v>
      </c>
      <c r="B209" t="s">
        <v>1117</v>
      </c>
      <c r="C209" t="s">
        <v>546</v>
      </c>
      <c r="E209">
        <v>0</v>
      </c>
      <c r="F209">
        <v>0</v>
      </c>
      <c r="G209">
        <v>7196301321</v>
      </c>
      <c r="H209">
        <v>2.0699999999999998</v>
      </c>
      <c r="I209">
        <v>19000101</v>
      </c>
      <c r="J209">
        <v>20991231</v>
      </c>
      <c r="M209">
        <v>7202532493</v>
      </c>
      <c r="N209">
        <v>7202532493</v>
      </c>
      <c r="O209">
        <v>0</v>
      </c>
      <c r="P209">
        <v>6231172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t="s">
        <v>1144</v>
      </c>
      <c r="B210" t="s">
        <v>9046</v>
      </c>
      <c r="C210" t="s">
        <v>9047</v>
      </c>
      <c r="D210" t="s">
        <v>1540</v>
      </c>
      <c r="E210">
        <v>0</v>
      </c>
      <c r="F210">
        <v>0</v>
      </c>
      <c r="G210">
        <v>178</v>
      </c>
      <c r="H210">
        <v>0</v>
      </c>
      <c r="J210">
        <v>20260312</v>
      </c>
      <c r="K210">
        <v>20250314</v>
      </c>
      <c r="M210">
        <v>26053215256</v>
      </c>
      <c r="N210">
        <v>27056000000</v>
      </c>
      <c r="O210">
        <v>0</v>
      </c>
      <c r="P210">
        <v>0</v>
      </c>
      <c r="Q210">
        <v>584987500</v>
      </c>
      <c r="R210">
        <v>0</v>
      </c>
      <c r="S210">
        <v>1002784744</v>
      </c>
      <c r="T210">
        <v>0</v>
      </c>
      <c r="U210">
        <v>608</v>
      </c>
    </row>
    <row r="211" spans="1:21">
      <c r="A211" t="s">
        <v>1144</v>
      </c>
      <c r="B211" t="s">
        <v>9046</v>
      </c>
      <c r="C211" t="s">
        <v>9047</v>
      </c>
      <c r="D211" t="s">
        <v>1540</v>
      </c>
      <c r="E211">
        <v>0</v>
      </c>
      <c r="F211">
        <v>0</v>
      </c>
      <c r="G211">
        <v>179</v>
      </c>
      <c r="H211">
        <v>0</v>
      </c>
      <c r="J211">
        <v>20260312</v>
      </c>
      <c r="K211">
        <v>20250314</v>
      </c>
      <c r="M211">
        <v>26296087500</v>
      </c>
      <c r="N211">
        <v>27208000000</v>
      </c>
      <c r="O211">
        <v>0</v>
      </c>
      <c r="P211">
        <v>0</v>
      </c>
      <c r="Q211">
        <v>584987500</v>
      </c>
      <c r="R211">
        <v>0</v>
      </c>
      <c r="S211">
        <v>911912500</v>
      </c>
      <c r="T211">
        <v>0</v>
      </c>
      <c r="U211">
        <v>608</v>
      </c>
    </row>
    <row r="212" spans="1:21">
      <c r="A212" t="s">
        <v>1144</v>
      </c>
      <c r="B212" t="s">
        <v>9046</v>
      </c>
      <c r="C212" t="s">
        <v>9047</v>
      </c>
      <c r="D212" t="s">
        <v>1540</v>
      </c>
      <c r="E212">
        <v>0</v>
      </c>
      <c r="F212">
        <v>0</v>
      </c>
      <c r="G212">
        <v>165</v>
      </c>
      <c r="H212">
        <v>0</v>
      </c>
      <c r="J212">
        <v>20260312</v>
      </c>
      <c r="K212">
        <v>20250314</v>
      </c>
      <c r="M212">
        <v>24050546159</v>
      </c>
      <c r="N212">
        <v>25080000000</v>
      </c>
      <c r="O212">
        <v>0</v>
      </c>
      <c r="P212">
        <v>0</v>
      </c>
      <c r="Q212">
        <v>584987500</v>
      </c>
      <c r="R212">
        <v>0</v>
      </c>
      <c r="S212">
        <v>1029453841</v>
      </c>
      <c r="T212">
        <v>0</v>
      </c>
      <c r="U212">
        <v>608</v>
      </c>
    </row>
    <row r="213" spans="1:21">
      <c r="A213" t="s">
        <v>1144</v>
      </c>
      <c r="B213" t="s">
        <v>9046</v>
      </c>
      <c r="C213" t="s">
        <v>9047</v>
      </c>
      <c r="D213" t="s">
        <v>1540</v>
      </c>
      <c r="E213">
        <v>0</v>
      </c>
      <c r="F213">
        <v>0</v>
      </c>
      <c r="G213">
        <v>182</v>
      </c>
      <c r="H213">
        <v>0</v>
      </c>
      <c r="J213">
        <v>20260312</v>
      </c>
      <c r="K213">
        <v>20250314</v>
      </c>
      <c r="M213">
        <v>26650965056</v>
      </c>
      <c r="N213">
        <v>27664000000</v>
      </c>
      <c r="O213">
        <v>0</v>
      </c>
      <c r="P213">
        <v>0</v>
      </c>
      <c r="Q213">
        <v>584987500</v>
      </c>
      <c r="R213">
        <v>0</v>
      </c>
      <c r="S213">
        <v>1013034944</v>
      </c>
      <c r="T213">
        <v>0</v>
      </c>
      <c r="U213">
        <v>608</v>
      </c>
    </row>
    <row r="214" spans="1:21">
      <c r="A214" t="s">
        <v>1144</v>
      </c>
      <c r="B214" t="s">
        <v>9046</v>
      </c>
      <c r="C214" t="s">
        <v>9047</v>
      </c>
      <c r="D214" t="s">
        <v>1540</v>
      </c>
      <c r="E214">
        <v>0</v>
      </c>
      <c r="F214">
        <v>0</v>
      </c>
      <c r="G214">
        <v>179</v>
      </c>
      <c r="H214">
        <v>0</v>
      </c>
      <c r="J214">
        <v>20260312</v>
      </c>
      <c r="K214">
        <v>20250314</v>
      </c>
      <c r="M214">
        <v>26071238500</v>
      </c>
      <c r="N214">
        <v>27208000000</v>
      </c>
      <c r="O214">
        <v>0</v>
      </c>
      <c r="P214">
        <v>0</v>
      </c>
      <c r="Q214">
        <v>584987500</v>
      </c>
      <c r="R214">
        <v>0</v>
      </c>
      <c r="S214">
        <v>1136761500</v>
      </c>
      <c r="T214">
        <v>0</v>
      </c>
      <c r="U214">
        <v>608</v>
      </c>
    </row>
    <row r="215" spans="1:21">
      <c r="A215" t="s">
        <v>315</v>
      </c>
      <c r="B215" t="s">
        <v>9003</v>
      </c>
      <c r="C215" t="s">
        <v>9005</v>
      </c>
      <c r="E215">
        <v>0</v>
      </c>
      <c r="F215">
        <v>2.63</v>
      </c>
      <c r="G215">
        <v>5000000000</v>
      </c>
      <c r="H215">
        <v>0</v>
      </c>
      <c r="M215">
        <v>5000000000</v>
      </c>
      <c r="N215">
        <v>5000720547</v>
      </c>
      <c r="O215">
        <v>0</v>
      </c>
      <c r="P215">
        <v>5003602739</v>
      </c>
      <c r="Q215">
        <v>0</v>
      </c>
      <c r="R215">
        <v>0</v>
      </c>
      <c r="S215">
        <v>0</v>
      </c>
      <c r="T215">
        <v>0</v>
      </c>
      <c r="U215">
        <v>0</v>
      </c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 tint="-0.249977111117893"/>
  </sheetPr>
  <dimension ref="A1:P2"/>
  <sheetViews>
    <sheetView workbookViewId="0">
      <selection activeCell="J24" sqref="J24"/>
    </sheetView>
  </sheetViews>
  <sheetFormatPr defaultRowHeight="12.75"/>
  <cols>
    <col min="1" max="1" width="14.7109375" bestFit="1" customWidth="1"/>
    <col min="2" max="2" width="14.140625" bestFit="1" customWidth="1"/>
    <col min="3" max="3" width="13.85546875" bestFit="1" customWidth="1"/>
    <col min="9" max="10" width="16.140625" style="1" bestFit="1" customWidth="1"/>
    <col min="11" max="11" width="9" style="1" bestFit="1" customWidth="1"/>
    <col min="12" max="12" width="12.28515625" style="1" bestFit="1" customWidth="1"/>
    <col min="13" max="13" width="11.7109375" style="1" customWidth="1"/>
    <col min="14" max="15" width="16.140625" style="1" bestFit="1" customWidth="1"/>
    <col min="16" max="16" width="13.28515625" style="1" bestFit="1" customWidth="1"/>
  </cols>
  <sheetData>
    <row r="1" spans="1:13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</row>
    <row r="2" spans="1:13">
      <c r="A2" t="s">
        <v>646</v>
      </c>
      <c r="B2" t="s">
        <v>547</v>
      </c>
      <c r="C2" t="s">
        <v>647</v>
      </c>
      <c r="D2" t="s">
        <v>648</v>
      </c>
      <c r="E2" t="s">
        <v>649</v>
      </c>
      <c r="F2" t="s">
        <v>650</v>
      </c>
      <c r="G2" t="s">
        <v>651</v>
      </c>
      <c r="H2" t="s">
        <v>652</v>
      </c>
      <c r="I2" s="1" t="s">
        <v>653</v>
      </c>
      <c r="J2" s="1" t="s">
        <v>654</v>
      </c>
      <c r="K2" s="1" t="s">
        <v>472</v>
      </c>
      <c r="L2" s="1" t="s">
        <v>655</v>
      </c>
      <c r="M2" s="1" t="s">
        <v>656</v>
      </c>
    </row>
  </sheetData>
  <phoneticPr fontId="15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M2"/>
  <sheetViews>
    <sheetView workbookViewId="0">
      <pane ySplit="2" topLeftCell="A46" activePane="bottomLeft" state="frozen"/>
      <selection activeCell="D4" sqref="D4"/>
      <selection pane="bottomLeft" activeCell="H66" sqref="H66"/>
    </sheetView>
  </sheetViews>
  <sheetFormatPr defaultColWidth="9.140625" defaultRowHeight="16.5" outlineLevelCol="1"/>
  <cols>
    <col min="1" max="4" width="9.140625" style="23"/>
    <col min="5" max="11" width="9.140625" style="23" customWidth="1" outlineLevel="1"/>
    <col min="12" max="16384" width="9.140625" style="23"/>
  </cols>
  <sheetData>
    <row r="1" spans="1:13">
      <c r="A1" s="23" t="s">
        <v>326</v>
      </c>
      <c r="B1" s="23" t="s">
        <v>328</v>
      </c>
      <c r="C1" s="23" t="s">
        <v>327</v>
      </c>
      <c r="D1" s="23" t="s">
        <v>329</v>
      </c>
      <c r="E1" s="23" t="s">
        <v>330</v>
      </c>
      <c r="F1" s="23" t="s">
        <v>331</v>
      </c>
      <c r="G1" s="23" t="s">
        <v>332</v>
      </c>
      <c r="H1" s="23" t="s">
        <v>333</v>
      </c>
      <c r="I1" s="23" t="s">
        <v>580</v>
      </c>
      <c r="J1" s="23" t="s">
        <v>581</v>
      </c>
      <c r="K1" s="23" t="s">
        <v>582</v>
      </c>
      <c r="L1" s="23" t="s">
        <v>583</v>
      </c>
      <c r="M1" s="23" t="s">
        <v>584</v>
      </c>
    </row>
    <row r="2" spans="1:13">
      <c r="A2" s="23" t="s">
        <v>646</v>
      </c>
      <c r="B2" s="23" t="s">
        <v>647</v>
      </c>
      <c r="C2" s="23" t="s">
        <v>547</v>
      </c>
      <c r="D2" s="23" t="s">
        <v>648</v>
      </c>
      <c r="E2" s="23" t="s">
        <v>649</v>
      </c>
      <c r="F2" s="23" t="s">
        <v>650</v>
      </c>
      <c r="G2" s="23" t="s">
        <v>651</v>
      </c>
      <c r="H2" s="23" t="s">
        <v>652</v>
      </c>
      <c r="I2" s="23" t="s">
        <v>653</v>
      </c>
      <c r="J2" s="23" t="s">
        <v>654</v>
      </c>
      <c r="K2" s="23" t="s">
        <v>472</v>
      </c>
      <c r="L2" s="23" t="s">
        <v>655</v>
      </c>
      <c r="M2" s="23" t="s">
        <v>656</v>
      </c>
    </row>
  </sheetData>
  <autoFilter ref="A2:M179" xr:uid="{00000000-0009-0000-0000-000010000000}"/>
  <phoneticPr fontId="15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AF3"/>
  <sheetViews>
    <sheetView workbookViewId="0">
      <selection activeCell="J29" sqref="J29"/>
    </sheetView>
  </sheetViews>
  <sheetFormatPr defaultRowHeight="12.75"/>
  <cols>
    <col min="1" max="1" width="15.42578125" bestFit="1" customWidth="1"/>
    <col min="2" max="2" width="14.85546875" bestFit="1" customWidth="1"/>
    <col min="3" max="3" width="41.5703125" bestFit="1" customWidth="1"/>
    <col min="4" max="4" width="15.28515625" bestFit="1" customWidth="1"/>
    <col min="5" max="5" width="14.85546875" bestFit="1" customWidth="1"/>
    <col min="6" max="6" width="14" bestFit="1" customWidth="1"/>
    <col min="7" max="7" width="16.28515625" bestFit="1" customWidth="1"/>
    <col min="8" max="9" width="14.85546875" bestFit="1" customWidth="1"/>
    <col min="10" max="11" width="16.28515625" bestFit="1" customWidth="1"/>
    <col min="12" max="12" width="14.85546875" bestFit="1" customWidth="1"/>
    <col min="13" max="13" width="15.28515625" bestFit="1" customWidth="1"/>
    <col min="14" max="16" width="16.85546875" bestFit="1" customWidth="1"/>
    <col min="17" max="17" width="16.140625" bestFit="1" customWidth="1"/>
    <col min="18" max="18" width="15.28515625" bestFit="1" customWidth="1"/>
    <col min="19" max="21" width="16.85546875" bestFit="1" customWidth="1"/>
    <col min="22" max="22" width="16.140625" bestFit="1" customWidth="1"/>
    <col min="23" max="23" width="16.42578125" bestFit="1" customWidth="1"/>
    <col min="24" max="24" width="18" bestFit="1" customWidth="1"/>
    <col min="25" max="25" width="18.42578125" bestFit="1" customWidth="1"/>
    <col min="26" max="26" width="15.140625" bestFit="1" customWidth="1"/>
    <col min="27" max="27" width="14.85546875" bestFit="1" customWidth="1"/>
    <col min="28" max="28" width="22" bestFit="1" customWidth="1"/>
    <col min="29" max="31" width="23.5703125" bestFit="1" customWidth="1"/>
    <col min="32" max="32" width="27.85546875" bestFit="1" customWidth="1"/>
  </cols>
  <sheetData>
    <row r="1" spans="1:32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t="s">
        <v>591</v>
      </c>
      <c r="U1" t="s">
        <v>592</v>
      </c>
      <c r="V1" t="s">
        <v>593</v>
      </c>
      <c r="W1" t="s">
        <v>594</v>
      </c>
      <c r="X1" t="s">
        <v>595</v>
      </c>
      <c r="Y1" t="s">
        <v>596</v>
      </c>
      <c r="Z1" t="s">
        <v>597</v>
      </c>
      <c r="AA1" t="s">
        <v>598</v>
      </c>
      <c r="AB1" t="s">
        <v>599</v>
      </c>
      <c r="AC1" t="s">
        <v>600</v>
      </c>
      <c r="AD1" t="s">
        <v>601</v>
      </c>
      <c r="AE1" t="s">
        <v>602</v>
      </c>
      <c r="AF1" t="s">
        <v>603</v>
      </c>
    </row>
    <row r="2" spans="1:32">
      <c r="A2" t="s">
        <v>741</v>
      </c>
      <c r="B2" t="s">
        <v>742</v>
      </c>
      <c r="C2" t="s">
        <v>743</v>
      </c>
      <c r="D2" t="s">
        <v>744</v>
      </c>
      <c r="E2" t="s">
        <v>745</v>
      </c>
      <c r="F2" t="s">
        <v>746</v>
      </c>
      <c r="G2" t="s">
        <v>747</v>
      </c>
      <c r="H2" t="s">
        <v>748</v>
      </c>
      <c r="I2" t="s">
        <v>749</v>
      </c>
      <c r="J2" t="s">
        <v>750</v>
      </c>
      <c r="K2" t="s">
        <v>751</v>
      </c>
      <c r="L2" t="s">
        <v>752</v>
      </c>
      <c r="M2" t="s">
        <v>753</v>
      </c>
      <c r="N2" t="s">
        <v>754</v>
      </c>
      <c r="O2" t="s">
        <v>755</v>
      </c>
      <c r="P2" t="s">
        <v>756</v>
      </c>
      <c r="Q2" t="s">
        <v>757</v>
      </c>
      <c r="R2" t="s">
        <v>758</v>
      </c>
      <c r="S2" t="s">
        <v>759</v>
      </c>
      <c r="T2" t="s">
        <v>760</v>
      </c>
      <c r="U2" t="s">
        <v>761</v>
      </c>
      <c r="V2" t="s">
        <v>762</v>
      </c>
      <c r="W2" t="s">
        <v>763</v>
      </c>
      <c r="X2" t="s">
        <v>764</v>
      </c>
      <c r="Y2" t="s">
        <v>765</v>
      </c>
      <c r="Z2" t="s">
        <v>766</v>
      </c>
      <c r="AA2" t="s">
        <v>767</v>
      </c>
      <c r="AB2" t="s">
        <v>768</v>
      </c>
      <c r="AC2" t="s">
        <v>769</v>
      </c>
      <c r="AD2" t="s">
        <v>770</v>
      </c>
      <c r="AE2" t="s">
        <v>771</v>
      </c>
      <c r="AF2" t="s">
        <v>772</v>
      </c>
    </row>
    <row r="3" spans="1:32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</sheetData>
  <phoneticPr fontId="15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AN70"/>
  <sheetViews>
    <sheetView workbookViewId="0">
      <pane xSplit="12" ySplit="2" topLeftCell="M3" activePane="bottomRight" state="frozen"/>
      <selection activeCell="D4" sqref="D4"/>
      <selection pane="topRight" activeCell="D4" sqref="D4"/>
      <selection pane="bottomLeft" activeCell="D4" sqref="D4"/>
      <selection pane="bottomRight" activeCell="C7" sqref="C7"/>
    </sheetView>
  </sheetViews>
  <sheetFormatPr defaultRowHeight="12.75" outlineLevelCol="1"/>
  <cols>
    <col min="6" max="11" width="9.140625" customWidth="1" outlineLevel="1"/>
    <col min="12" max="12" width="16.28515625" bestFit="1" customWidth="1"/>
    <col min="13" max="14" width="9.140625" customWidth="1" outlineLevel="1"/>
    <col min="16" max="16" width="9.140625" customWidth="1" outlineLevel="1"/>
    <col min="17" max="19" width="16.28515625" customWidth="1" outlineLevel="1"/>
    <col min="20" max="20" width="13.28515625" customWidth="1" outlineLevel="1"/>
    <col min="21" max="25" width="9.140625" customWidth="1" outlineLevel="1"/>
    <col min="26" max="26" width="13.28515625" customWidth="1" outlineLevel="1"/>
    <col min="27" max="35" width="9.140625" customWidth="1" outlineLevel="1"/>
    <col min="36" max="37" width="16.28515625" customWidth="1" outlineLevel="1"/>
    <col min="38" max="38" width="9.140625" customWidth="1" outlineLevel="1"/>
    <col min="39" max="40" width="17.42578125" bestFit="1" customWidth="1"/>
  </cols>
  <sheetData>
    <row r="1" spans="1:40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  <c r="S1" t="s">
        <v>590</v>
      </c>
      <c r="T1" t="s">
        <v>591</v>
      </c>
      <c r="U1" t="s">
        <v>592</v>
      </c>
      <c r="V1" t="s">
        <v>593</v>
      </c>
      <c r="W1" t="s">
        <v>594</v>
      </c>
      <c r="X1" t="s">
        <v>595</v>
      </c>
      <c r="Y1" t="s">
        <v>596</v>
      </c>
      <c r="Z1" t="s">
        <v>597</v>
      </c>
      <c r="AA1" t="s">
        <v>598</v>
      </c>
      <c r="AB1" t="s">
        <v>599</v>
      </c>
      <c r="AC1" t="s">
        <v>600</v>
      </c>
      <c r="AD1" t="s">
        <v>601</v>
      </c>
      <c r="AE1" t="s">
        <v>602</v>
      </c>
      <c r="AF1" t="s">
        <v>603</v>
      </c>
      <c r="AG1" t="s">
        <v>604</v>
      </c>
      <c r="AH1" t="s">
        <v>605</v>
      </c>
      <c r="AI1" t="s">
        <v>606</v>
      </c>
      <c r="AJ1" t="s">
        <v>607</v>
      </c>
      <c r="AK1" t="s">
        <v>608</v>
      </c>
      <c r="AM1" s="1">
        <f>SUBTOTAL(9,AM2:AM71)</f>
        <v>0</v>
      </c>
      <c r="AN1" s="1">
        <f>SUBTOTAL(9,AN2:AN71)</f>
        <v>0</v>
      </c>
    </row>
    <row r="2" spans="1:40">
      <c r="A2" t="s">
        <v>775</v>
      </c>
      <c r="B2" t="s">
        <v>776</v>
      </c>
      <c r="C2" t="s">
        <v>777</v>
      </c>
      <c r="D2" t="s">
        <v>778</v>
      </c>
      <c r="E2" t="s">
        <v>779</v>
      </c>
      <c r="F2" t="s">
        <v>732</v>
      </c>
      <c r="G2" t="s">
        <v>780</v>
      </c>
      <c r="H2" t="s">
        <v>781</v>
      </c>
      <c r="I2" t="s">
        <v>782</v>
      </c>
      <c r="J2" t="s">
        <v>783</v>
      </c>
      <c r="K2" t="s">
        <v>784</v>
      </c>
      <c r="L2" t="s">
        <v>733</v>
      </c>
      <c r="M2" t="s">
        <v>785</v>
      </c>
      <c r="N2" t="s">
        <v>786</v>
      </c>
      <c r="O2" t="s">
        <v>736</v>
      </c>
      <c r="P2" t="s">
        <v>787</v>
      </c>
      <c r="Q2" t="s">
        <v>788</v>
      </c>
      <c r="R2" t="s">
        <v>789</v>
      </c>
      <c r="S2" t="s">
        <v>790</v>
      </c>
      <c r="T2" t="s">
        <v>791</v>
      </c>
      <c r="U2" t="s">
        <v>792</v>
      </c>
      <c r="V2" t="s">
        <v>793</v>
      </c>
      <c r="W2" t="s">
        <v>794</v>
      </c>
      <c r="X2" t="s">
        <v>795</v>
      </c>
      <c r="Y2" t="s">
        <v>796</v>
      </c>
      <c r="Z2" t="s">
        <v>797</v>
      </c>
      <c r="AA2" t="s">
        <v>798</v>
      </c>
      <c r="AB2" t="s">
        <v>799</v>
      </c>
      <c r="AC2" t="s">
        <v>800</v>
      </c>
      <c r="AD2" t="s">
        <v>801</v>
      </c>
      <c r="AE2" t="s">
        <v>802</v>
      </c>
      <c r="AF2" t="s">
        <v>803</v>
      </c>
      <c r="AG2" t="s">
        <v>804</v>
      </c>
      <c r="AH2" t="s">
        <v>805</v>
      </c>
      <c r="AI2" t="s">
        <v>806</v>
      </c>
      <c r="AJ2" t="s">
        <v>807</v>
      </c>
      <c r="AK2" t="s">
        <v>808</v>
      </c>
      <c r="AM2" t="s">
        <v>809</v>
      </c>
      <c r="AN2" t="s">
        <v>810</v>
      </c>
    </row>
    <row r="3" spans="1:40">
      <c r="AJ3" s="1"/>
      <c r="AK3" s="1"/>
      <c r="AM3" s="1">
        <f t="shared" ref="AM3:AM29" si="0">AJ3+T3</f>
        <v>0</v>
      </c>
      <c r="AN3" s="1">
        <f t="shared" ref="AN3:AN29" si="1">AK3-Z3-V3</f>
        <v>0</v>
      </c>
    </row>
    <row r="4" spans="1:40">
      <c r="AJ4" s="1"/>
      <c r="AK4" s="1"/>
      <c r="AM4" s="1">
        <f t="shared" si="0"/>
        <v>0</v>
      </c>
      <c r="AN4" s="1">
        <f t="shared" si="1"/>
        <v>0</v>
      </c>
    </row>
    <row r="5" spans="1:40">
      <c r="AJ5" s="1"/>
      <c r="AK5" s="1"/>
      <c r="AM5" s="1">
        <f t="shared" si="0"/>
        <v>0</v>
      </c>
      <c r="AN5" s="1">
        <f t="shared" si="1"/>
        <v>0</v>
      </c>
    </row>
    <row r="6" spans="1:40">
      <c r="AJ6" s="1"/>
      <c r="AK6" s="1"/>
      <c r="AM6" s="1">
        <f t="shared" si="0"/>
        <v>0</v>
      </c>
      <c r="AN6" s="1">
        <f t="shared" si="1"/>
        <v>0</v>
      </c>
    </row>
    <row r="7" spans="1:40">
      <c r="AJ7" s="1"/>
      <c r="AK7" s="1"/>
      <c r="AM7" s="1">
        <f t="shared" si="0"/>
        <v>0</v>
      </c>
      <c r="AN7" s="1">
        <f t="shared" si="1"/>
        <v>0</v>
      </c>
    </row>
    <row r="8" spans="1:40">
      <c r="AJ8" s="1"/>
      <c r="AK8" s="1"/>
      <c r="AM8" s="1">
        <f t="shared" si="0"/>
        <v>0</v>
      </c>
      <c r="AN8" s="1">
        <f t="shared" si="1"/>
        <v>0</v>
      </c>
    </row>
    <row r="9" spans="1:40">
      <c r="AJ9" s="1"/>
      <c r="AK9" s="1"/>
      <c r="AM9" s="1">
        <f t="shared" si="0"/>
        <v>0</v>
      </c>
      <c r="AN9" s="1">
        <f t="shared" si="1"/>
        <v>0</v>
      </c>
    </row>
    <row r="10" spans="1:40">
      <c r="AJ10" s="1"/>
      <c r="AK10" s="1"/>
      <c r="AM10" s="1">
        <f t="shared" si="0"/>
        <v>0</v>
      </c>
      <c r="AN10" s="1">
        <f t="shared" si="1"/>
        <v>0</v>
      </c>
    </row>
    <row r="11" spans="1:40">
      <c r="AJ11" s="1"/>
      <c r="AK11" s="1"/>
      <c r="AM11" s="1">
        <f t="shared" si="0"/>
        <v>0</v>
      </c>
      <c r="AN11" s="1">
        <f t="shared" si="1"/>
        <v>0</v>
      </c>
    </row>
    <row r="12" spans="1:40">
      <c r="AJ12" s="1"/>
      <c r="AK12" s="1"/>
      <c r="AM12" s="1">
        <f t="shared" si="0"/>
        <v>0</v>
      </c>
      <c r="AN12" s="1">
        <f t="shared" si="1"/>
        <v>0</v>
      </c>
    </row>
    <row r="13" spans="1:40">
      <c r="AJ13" s="1"/>
      <c r="AK13" s="1"/>
      <c r="AM13" s="1">
        <f t="shared" si="0"/>
        <v>0</v>
      </c>
      <c r="AN13" s="1">
        <f t="shared" si="1"/>
        <v>0</v>
      </c>
    </row>
    <row r="14" spans="1:40">
      <c r="AJ14" s="1"/>
      <c r="AK14" s="1"/>
      <c r="AM14" s="1">
        <f t="shared" si="0"/>
        <v>0</v>
      </c>
      <c r="AN14" s="1">
        <f t="shared" si="1"/>
        <v>0</v>
      </c>
    </row>
    <row r="15" spans="1:40">
      <c r="AJ15" s="1"/>
      <c r="AK15" s="1"/>
      <c r="AM15" s="1">
        <f t="shared" si="0"/>
        <v>0</v>
      </c>
      <c r="AN15" s="1">
        <f t="shared" si="1"/>
        <v>0</v>
      </c>
    </row>
    <row r="16" spans="1:40">
      <c r="AJ16" s="1"/>
      <c r="AK16" s="1"/>
      <c r="AM16" s="1">
        <f t="shared" si="0"/>
        <v>0</v>
      </c>
      <c r="AN16" s="1">
        <f t="shared" si="1"/>
        <v>0</v>
      </c>
    </row>
    <row r="17" spans="36:40">
      <c r="AJ17" s="1"/>
      <c r="AK17" s="1"/>
      <c r="AM17" s="1">
        <f t="shared" si="0"/>
        <v>0</v>
      </c>
      <c r="AN17" s="1">
        <f t="shared" si="1"/>
        <v>0</v>
      </c>
    </row>
    <row r="18" spans="36:40">
      <c r="AJ18" s="1"/>
      <c r="AK18" s="1"/>
      <c r="AM18" s="1">
        <f t="shared" si="0"/>
        <v>0</v>
      </c>
      <c r="AN18" s="1">
        <f t="shared" si="1"/>
        <v>0</v>
      </c>
    </row>
    <row r="19" spans="36:40">
      <c r="AJ19" s="1"/>
      <c r="AK19" s="1"/>
      <c r="AM19" s="1">
        <f t="shared" si="0"/>
        <v>0</v>
      </c>
      <c r="AN19" s="1">
        <f t="shared" si="1"/>
        <v>0</v>
      </c>
    </row>
    <row r="20" spans="36:40">
      <c r="AJ20" s="1"/>
      <c r="AK20" s="1"/>
      <c r="AM20" s="1">
        <f t="shared" si="0"/>
        <v>0</v>
      </c>
      <c r="AN20" s="1">
        <f t="shared" si="1"/>
        <v>0</v>
      </c>
    </row>
    <row r="21" spans="36:40">
      <c r="AJ21" s="1"/>
      <c r="AK21" s="1"/>
      <c r="AM21" s="1">
        <f t="shared" si="0"/>
        <v>0</v>
      </c>
      <c r="AN21" s="1">
        <f t="shared" si="1"/>
        <v>0</v>
      </c>
    </row>
    <row r="22" spans="36:40">
      <c r="AJ22" s="1"/>
      <c r="AK22" s="1"/>
      <c r="AM22" s="1">
        <f t="shared" si="0"/>
        <v>0</v>
      </c>
      <c r="AN22" s="1">
        <f t="shared" si="1"/>
        <v>0</v>
      </c>
    </row>
    <row r="23" spans="36:40">
      <c r="AJ23" s="1"/>
      <c r="AK23" s="1"/>
      <c r="AM23" s="1">
        <f t="shared" si="0"/>
        <v>0</v>
      </c>
      <c r="AN23" s="1">
        <f t="shared" si="1"/>
        <v>0</v>
      </c>
    </row>
    <row r="24" spans="36:40">
      <c r="AJ24" s="1"/>
      <c r="AK24" s="1"/>
      <c r="AM24" s="1">
        <f t="shared" si="0"/>
        <v>0</v>
      </c>
      <c r="AN24" s="1">
        <f t="shared" si="1"/>
        <v>0</v>
      </c>
    </row>
    <row r="25" spans="36:40">
      <c r="AJ25" s="1"/>
      <c r="AK25" s="1"/>
      <c r="AM25" s="1">
        <f t="shared" si="0"/>
        <v>0</v>
      </c>
      <c r="AN25" s="1">
        <f t="shared" si="1"/>
        <v>0</v>
      </c>
    </row>
    <row r="26" spans="36:40">
      <c r="AJ26" s="1"/>
      <c r="AK26" s="1"/>
      <c r="AM26" s="1">
        <f t="shared" si="0"/>
        <v>0</v>
      </c>
      <c r="AN26" s="1">
        <f t="shared" si="1"/>
        <v>0</v>
      </c>
    </row>
    <row r="27" spans="36:40">
      <c r="AJ27" s="1"/>
      <c r="AK27" s="1"/>
      <c r="AM27" s="1">
        <f t="shared" si="0"/>
        <v>0</v>
      </c>
      <c r="AN27" s="1">
        <f t="shared" si="1"/>
        <v>0</v>
      </c>
    </row>
    <row r="28" spans="36:40">
      <c r="AJ28" s="1"/>
      <c r="AK28" s="1"/>
      <c r="AM28" s="1">
        <f t="shared" si="0"/>
        <v>0</v>
      </c>
      <c r="AN28" s="1">
        <f t="shared" si="1"/>
        <v>0</v>
      </c>
    </row>
    <row r="29" spans="36:40">
      <c r="AJ29" s="1"/>
      <c r="AK29" s="1"/>
      <c r="AM29" s="1">
        <f t="shared" si="0"/>
        <v>0</v>
      </c>
      <c r="AN29" s="1">
        <f t="shared" si="1"/>
        <v>0</v>
      </c>
    </row>
    <row r="30" spans="36:40">
      <c r="AJ30" s="1"/>
      <c r="AK30" s="1"/>
      <c r="AM30" s="1">
        <f t="shared" ref="AM30:AM37" si="2">AJ30+T30</f>
        <v>0</v>
      </c>
      <c r="AN30" s="1">
        <f t="shared" ref="AN30:AN37" si="3">AK30-Z30-V30</f>
        <v>0</v>
      </c>
    </row>
    <row r="31" spans="36:40">
      <c r="AJ31" s="1"/>
      <c r="AK31" s="1"/>
      <c r="AM31" s="1">
        <f t="shared" si="2"/>
        <v>0</v>
      </c>
      <c r="AN31" s="1">
        <f t="shared" si="3"/>
        <v>0</v>
      </c>
    </row>
    <row r="32" spans="36:40">
      <c r="AJ32" s="1"/>
      <c r="AK32" s="1"/>
      <c r="AM32" s="1">
        <f t="shared" si="2"/>
        <v>0</v>
      </c>
      <c r="AN32" s="1">
        <f t="shared" si="3"/>
        <v>0</v>
      </c>
    </row>
    <row r="33" spans="12:40">
      <c r="AJ33" s="1"/>
      <c r="AK33" s="1"/>
      <c r="AM33" s="1">
        <f t="shared" si="2"/>
        <v>0</v>
      </c>
      <c r="AN33" s="1">
        <f t="shared" si="3"/>
        <v>0</v>
      </c>
    </row>
    <row r="34" spans="12:40">
      <c r="AJ34" s="1"/>
      <c r="AK34" s="1"/>
      <c r="AM34" s="1">
        <f t="shared" si="2"/>
        <v>0</v>
      </c>
      <c r="AN34" s="1">
        <f t="shared" si="3"/>
        <v>0</v>
      </c>
    </row>
    <row r="35" spans="12:40">
      <c r="AJ35" s="1"/>
      <c r="AK35" s="1"/>
      <c r="AM35" s="1">
        <f t="shared" si="2"/>
        <v>0</v>
      </c>
      <c r="AN35" s="1">
        <f t="shared" si="3"/>
        <v>0</v>
      </c>
    </row>
    <row r="36" spans="12:40">
      <c r="AJ36" s="1"/>
      <c r="AK36" s="1"/>
      <c r="AM36" s="1">
        <f t="shared" si="2"/>
        <v>0</v>
      </c>
      <c r="AN36" s="1">
        <f t="shared" si="3"/>
        <v>0</v>
      </c>
    </row>
    <row r="37" spans="12:40">
      <c r="AJ37" s="1"/>
      <c r="AK37" s="1"/>
      <c r="AM37" s="1">
        <f t="shared" si="2"/>
        <v>0</v>
      </c>
      <c r="AN37" s="1">
        <f t="shared" si="3"/>
        <v>0</v>
      </c>
    </row>
    <row r="38" spans="12:40">
      <c r="AJ38" s="1"/>
      <c r="AK38" s="1"/>
      <c r="AM38" s="1">
        <f t="shared" ref="AM38:AM70" si="4">AJ38+T38</f>
        <v>0</v>
      </c>
      <c r="AN38" s="1">
        <f t="shared" ref="AN38:AN70" si="5">AK38-Z38-V38</f>
        <v>0</v>
      </c>
    </row>
    <row r="39" spans="12:40">
      <c r="AJ39" s="1"/>
      <c r="AK39" s="1"/>
      <c r="AM39" s="1">
        <f t="shared" si="4"/>
        <v>0</v>
      </c>
      <c r="AN39" s="1">
        <f t="shared" si="5"/>
        <v>0</v>
      </c>
    </row>
    <row r="40" spans="12:40">
      <c r="AJ40" s="1"/>
      <c r="AK40" s="1"/>
      <c r="AM40" s="1">
        <f t="shared" si="4"/>
        <v>0</v>
      </c>
      <c r="AN40" s="1">
        <f t="shared" si="5"/>
        <v>0</v>
      </c>
    </row>
    <row r="41" spans="12:40">
      <c r="L41" s="1"/>
      <c r="Q41" s="1"/>
      <c r="R41" s="1"/>
      <c r="S41" s="1"/>
      <c r="T41" s="1"/>
      <c r="U41" s="1"/>
      <c r="Y41" s="1"/>
      <c r="Z41" s="1"/>
      <c r="AJ41" s="1"/>
      <c r="AK41" s="1"/>
      <c r="AM41" s="1">
        <f t="shared" si="4"/>
        <v>0</v>
      </c>
      <c r="AN41" s="1">
        <f t="shared" si="5"/>
        <v>0</v>
      </c>
    </row>
    <row r="42" spans="12:40">
      <c r="AJ42" s="1"/>
      <c r="AK42" s="1"/>
      <c r="AM42" s="1">
        <f t="shared" si="4"/>
        <v>0</v>
      </c>
      <c r="AN42" s="1">
        <f t="shared" si="5"/>
        <v>0</v>
      </c>
    </row>
    <row r="43" spans="12:40">
      <c r="AM43" s="1">
        <f t="shared" si="4"/>
        <v>0</v>
      </c>
      <c r="AN43" s="1">
        <f t="shared" si="5"/>
        <v>0</v>
      </c>
    </row>
    <row r="44" spans="12:40">
      <c r="AM44" s="1">
        <f t="shared" si="4"/>
        <v>0</v>
      </c>
      <c r="AN44" s="1">
        <f t="shared" si="5"/>
        <v>0</v>
      </c>
    </row>
    <row r="45" spans="12:40">
      <c r="AM45" s="1">
        <f t="shared" si="4"/>
        <v>0</v>
      </c>
      <c r="AN45" s="1">
        <f t="shared" si="5"/>
        <v>0</v>
      </c>
    </row>
    <row r="46" spans="12:40">
      <c r="AM46" s="1">
        <f t="shared" si="4"/>
        <v>0</v>
      </c>
      <c r="AN46" s="1">
        <f t="shared" si="5"/>
        <v>0</v>
      </c>
    </row>
    <row r="47" spans="12:40">
      <c r="AM47" s="1">
        <f t="shared" si="4"/>
        <v>0</v>
      </c>
      <c r="AN47" s="1">
        <f t="shared" si="5"/>
        <v>0</v>
      </c>
    </row>
    <row r="48" spans="12:40">
      <c r="AM48" s="1">
        <f t="shared" si="4"/>
        <v>0</v>
      </c>
      <c r="AN48" s="1">
        <f t="shared" si="5"/>
        <v>0</v>
      </c>
    </row>
    <row r="49" spans="39:40">
      <c r="AM49" s="1">
        <f t="shared" si="4"/>
        <v>0</v>
      </c>
      <c r="AN49" s="1">
        <f t="shared" si="5"/>
        <v>0</v>
      </c>
    </row>
    <row r="50" spans="39:40">
      <c r="AM50" s="1">
        <f t="shared" si="4"/>
        <v>0</v>
      </c>
      <c r="AN50" s="1">
        <f t="shared" si="5"/>
        <v>0</v>
      </c>
    </row>
    <row r="51" spans="39:40">
      <c r="AM51" s="1">
        <f t="shared" si="4"/>
        <v>0</v>
      </c>
      <c r="AN51" s="1">
        <f t="shared" si="5"/>
        <v>0</v>
      </c>
    </row>
    <row r="52" spans="39:40">
      <c r="AM52" s="1">
        <f t="shared" si="4"/>
        <v>0</v>
      </c>
      <c r="AN52" s="1">
        <f t="shared" si="5"/>
        <v>0</v>
      </c>
    </row>
    <row r="53" spans="39:40">
      <c r="AM53" s="1">
        <f t="shared" si="4"/>
        <v>0</v>
      </c>
      <c r="AN53" s="1">
        <f t="shared" si="5"/>
        <v>0</v>
      </c>
    </row>
    <row r="54" spans="39:40">
      <c r="AM54" s="1">
        <f t="shared" si="4"/>
        <v>0</v>
      </c>
      <c r="AN54" s="1">
        <f t="shared" si="5"/>
        <v>0</v>
      </c>
    </row>
    <row r="55" spans="39:40">
      <c r="AM55" s="1">
        <f t="shared" si="4"/>
        <v>0</v>
      </c>
      <c r="AN55" s="1">
        <f t="shared" si="5"/>
        <v>0</v>
      </c>
    </row>
    <row r="56" spans="39:40">
      <c r="AM56" s="1">
        <f t="shared" si="4"/>
        <v>0</v>
      </c>
      <c r="AN56" s="1">
        <f t="shared" si="5"/>
        <v>0</v>
      </c>
    </row>
    <row r="57" spans="39:40">
      <c r="AM57" s="1">
        <f t="shared" si="4"/>
        <v>0</v>
      </c>
      <c r="AN57" s="1">
        <f t="shared" si="5"/>
        <v>0</v>
      </c>
    </row>
    <row r="58" spans="39:40">
      <c r="AM58" s="1">
        <f t="shared" si="4"/>
        <v>0</v>
      </c>
      <c r="AN58" s="1">
        <f t="shared" si="5"/>
        <v>0</v>
      </c>
    </row>
    <row r="59" spans="39:40">
      <c r="AM59" s="1">
        <f t="shared" si="4"/>
        <v>0</v>
      </c>
      <c r="AN59" s="1">
        <f t="shared" si="5"/>
        <v>0</v>
      </c>
    </row>
    <row r="60" spans="39:40">
      <c r="AM60" s="1">
        <f t="shared" si="4"/>
        <v>0</v>
      </c>
      <c r="AN60" s="1">
        <f t="shared" si="5"/>
        <v>0</v>
      </c>
    </row>
    <row r="61" spans="39:40">
      <c r="AM61" s="1">
        <f t="shared" si="4"/>
        <v>0</v>
      </c>
      <c r="AN61" s="1">
        <f t="shared" si="5"/>
        <v>0</v>
      </c>
    </row>
    <row r="62" spans="39:40">
      <c r="AM62" s="1">
        <f t="shared" si="4"/>
        <v>0</v>
      </c>
      <c r="AN62" s="1">
        <f t="shared" si="5"/>
        <v>0</v>
      </c>
    </row>
    <row r="63" spans="39:40">
      <c r="AM63" s="1">
        <f t="shared" si="4"/>
        <v>0</v>
      </c>
      <c r="AN63" s="1">
        <f t="shared" si="5"/>
        <v>0</v>
      </c>
    </row>
    <row r="64" spans="39:40">
      <c r="AM64" s="1">
        <f t="shared" si="4"/>
        <v>0</v>
      </c>
      <c r="AN64" s="1">
        <f t="shared" si="5"/>
        <v>0</v>
      </c>
    </row>
    <row r="65" spans="39:40">
      <c r="AM65" s="1">
        <f t="shared" si="4"/>
        <v>0</v>
      </c>
      <c r="AN65" s="1">
        <f t="shared" si="5"/>
        <v>0</v>
      </c>
    </row>
    <row r="66" spans="39:40">
      <c r="AM66" s="1">
        <f t="shared" si="4"/>
        <v>0</v>
      </c>
      <c r="AN66" s="1">
        <f t="shared" si="5"/>
        <v>0</v>
      </c>
    </row>
    <row r="67" spans="39:40">
      <c r="AM67" s="1">
        <f t="shared" si="4"/>
        <v>0</v>
      </c>
      <c r="AN67" s="1">
        <f t="shared" si="5"/>
        <v>0</v>
      </c>
    </row>
    <row r="68" spans="39:40">
      <c r="AM68" s="1">
        <f t="shared" si="4"/>
        <v>0</v>
      </c>
      <c r="AN68" s="1">
        <f t="shared" si="5"/>
        <v>0</v>
      </c>
    </row>
    <row r="69" spans="39:40">
      <c r="AM69" s="1">
        <f t="shared" si="4"/>
        <v>0</v>
      </c>
      <c r="AN69" s="1">
        <f t="shared" si="5"/>
        <v>0</v>
      </c>
    </row>
    <row r="70" spans="39:40">
      <c r="AM70" s="1">
        <f t="shared" si="4"/>
        <v>0</v>
      </c>
      <c r="AN70" s="1">
        <f t="shared" si="5"/>
        <v>0</v>
      </c>
    </row>
  </sheetData>
  <autoFilter ref="A2:AN70" xr:uid="{00000000-0009-0000-0000-000012000000}">
    <sortState xmlns:xlrd2="http://schemas.microsoft.com/office/spreadsheetml/2017/richdata2" ref="A3:AN29">
      <sortCondition ref="E2"/>
    </sortState>
  </autoFilter>
  <phoneticPr fontId="15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R30"/>
  <sheetViews>
    <sheetView workbookViewId="0">
      <pane xSplit="5" ySplit="2" topLeftCell="F3" activePane="bottomRight" state="frozen"/>
      <selection activeCell="F13" sqref="F13"/>
      <selection pane="topRight" activeCell="F13" sqref="F13"/>
      <selection pane="bottomLeft" activeCell="F13" sqref="F13"/>
      <selection pane="bottomRight" activeCell="F13" sqref="F13"/>
    </sheetView>
  </sheetViews>
  <sheetFormatPr defaultRowHeight="12.75"/>
  <cols>
    <col min="1" max="1" width="15" customWidth="1"/>
    <col min="2" max="3" width="14.28515625" customWidth="1"/>
    <col min="4" max="4" width="18.140625" customWidth="1"/>
    <col min="5" max="27" width="19" customWidth="1"/>
    <col min="28" max="44" width="19" bestFit="1" customWidth="1"/>
    <col min="45" max="45" width="23" bestFit="1" customWidth="1"/>
    <col min="46" max="50" width="23.85546875" bestFit="1" customWidth="1"/>
  </cols>
  <sheetData>
    <row r="1" spans="1:18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</row>
    <row r="2" spans="1:18">
      <c r="A2" t="s">
        <v>678</v>
      </c>
      <c r="B2" t="s">
        <v>679</v>
      </c>
      <c r="C2" t="s">
        <v>680</v>
      </c>
      <c r="D2" t="s">
        <v>613</v>
      </c>
      <c r="E2" t="s">
        <v>540</v>
      </c>
      <c r="F2" t="s">
        <v>681</v>
      </c>
      <c r="G2" t="s">
        <v>682</v>
      </c>
      <c r="H2" t="s">
        <v>683</v>
      </c>
      <c r="I2" t="s">
        <v>684</v>
      </c>
      <c r="J2" t="s">
        <v>685</v>
      </c>
      <c r="K2" t="s">
        <v>686</v>
      </c>
      <c r="L2" t="s">
        <v>687</v>
      </c>
      <c r="M2" t="s">
        <v>688</v>
      </c>
      <c r="N2" t="s">
        <v>689</v>
      </c>
      <c r="O2" t="s">
        <v>642</v>
      </c>
      <c r="P2" t="s">
        <v>690</v>
      </c>
    </row>
    <row r="3" spans="1:18">
      <c r="I3" s="1"/>
      <c r="J3" s="1"/>
      <c r="K3" s="1"/>
      <c r="L3" s="1"/>
      <c r="M3" s="1"/>
      <c r="N3" s="1"/>
      <c r="O3" s="1"/>
      <c r="P3" s="1"/>
    </row>
    <row r="4" spans="1:18">
      <c r="I4" s="1"/>
      <c r="J4" s="1"/>
      <c r="K4" s="1"/>
      <c r="L4" s="1"/>
      <c r="M4" s="1"/>
      <c r="N4" s="1"/>
      <c r="O4" s="1"/>
      <c r="P4" s="1"/>
    </row>
    <row r="5" spans="1:18">
      <c r="I5" s="1"/>
      <c r="J5" s="1"/>
      <c r="K5" s="1"/>
      <c r="L5" s="1"/>
      <c r="M5" s="1"/>
      <c r="N5" s="1"/>
      <c r="O5" s="1"/>
      <c r="P5" s="1"/>
    </row>
    <row r="6" spans="1:18">
      <c r="I6" s="1"/>
      <c r="J6" s="1"/>
      <c r="K6" s="1"/>
      <c r="L6" s="1"/>
      <c r="M6" s="1"/>
      <c r="N6" s="1"/>
      <c r="O6" s="1"/>
      <c r="P6" s="1"/>
    </row>
    <row r="7" spans="1:18">
      <c r="I7" s="1"/>
      <c r="J7" s="1"/>
      <c r="K7" s="1"/>
      <c r="L7" s="1"/>
      <c r="M7" s="1"/>
      <c r="N7" s="1"/>
      <c r="O7" s="1"/>
      <c r="P7" s="1"/>
    </row>
    <row r="8" spans="1:18">
      <c r="I8" s="1"/>
      <c r="J8" s="1"/>
      <c r="K8" s="1"/>
      <c r="L8" s="1"/>
      <c r="M8" s="1"/>
      <c r="N8" s="1"/>
      <c r="O8" s="1"/>
      <c r="P8" s="1"/>
    </row>
    <row r="9" spans="1:18">
      <c r="I9" s="1"/>
      <c r="J9" s="1"/>
      <c r="K9" s="1"/>
      <c r="L9" s="1"/>
      <c r="M9" s="1"/>
      <c r="N9" s="1"/>
      <c r="O9" s="1"/>
      <c r="P9" s="1"/>
    </row>
    <row r="10" spans="1:18">
      <c r="I10" s="1"/>
      <c r="J10" s="1"/>
      <c r="K10" s="1"/>
      <c r="L10" s="1"/>
      <c r="M10" s="1"/>
      <c r="N10" s="1"/>
      <c r="O10" s="1"/>
      <c r="P10" s="1"/>
    </row>
    <row r="11" spans="1:18">
      <c r="I11" s="1"/>
      <c r="J11" s="1"/>
      <c r="K11" s="1"/>
      <c r="L11" s="1"/>
      <c r="M11" s="1"/>
      <c r="N11" s="1"/>
      <c r="O11" s="1"/>
      <c r="P11" s="1"/>
    </row>
    <row r="12" spans="1:18">
      <c r="I12" s="1"/>
      <c r="J12" s="1"/>
      <c r="K12" s="1"/>
      <c r="L12" s="1"/>
      <c r="M12" s="1"/>
      <c r="N12" s="1"/>
      <c r="O12" s="1"/>
      <c r="P12" s="1"/>
    </row>
    <row r="13" spans="1:18">
      <c r="I13" s="1"/>
      <c r="J13" s="1"/>
      <c r="K13" s="1"/>
      <c r="L13" s="1"/>
      <c r="M13" s="1"/>
      <c r="N13" s="1"/>
      <c r="O13" s="1"/>
      <c r="P13" s="1"/>
    </row>
    <row r="14" spans="1:18">
      <c r="I14" s="1"/>
      <c r="J14" s="1"/>
      <c r="K14" s="1"/>
      <c r="L14" s="1"/>
      <c r="M14" s="1"/>
      <c r="N14" s="1"/>
      <c r="O14" s="1"/>
      <c r="P14" s="1"/>
    </row>
    <row r="15" spans="1:18">
      <c r="I15" s="1"/>
      <c r="J15" s="1"/>
      <c r="K15" s="1"/>
      <c r="L15" s="1"/>
      <c r="M15" s="1"/>
      <c r="N15" s="1"/>
      <c r="O15" s="1"/>
      <c r="P15" s="1"/>
    </row>
    <row r="16" spans="1:18">
      <c r="I16" s="1"/>
      <c r="J16" s="1"/>
      <c r="K16" s="1"/>
      <c r="L16" s="1"/>
      <c r="M16" s="1"/>
      <c r="N16" s="1"/>
      <c r="O16" s="1"/>
      <c r="P16" s="1"/>
    </row>
    <row r="17" spans="9:16">
      <c r="I17" s="1"/>
      <c r="J17" s="1"/>
      <c r="K17" s="1"/>
      <c r="L17" s="1"/>
      <c r="M17" s="1"/>
      <c r="N17" s="1"/>
      <c r="O17" s="1"/>
      <c r="P17" s="1"/>
    </row>
    <row r="18" spans="9:16">
      <c r="I18" s="1"/>
      <c r="J18" s="1"/>
      <c r="K18" s="1"/>
      <c r="L18" s="1"/>
      <c r="M18" s="1"/>
      <c r="N18" s="1"/>
      <c r="O18" s="1"/>
      <c r="P18" s="1"/>
    </row>
    <row r="19" spans="9:16">
      <c r="I19" s="1"/>
      <c r="J19" s="1"/>
      <c r="K19" s="1"/>
      <c r="L19" s="1"/>
      <c r="M19" s="1"/>
      <c r="N19" s="1"/>
      <c r="O19" s="1"/>
      <c r="P19" s="1"/>
    </row>
    <row r="20" spans="9:16">
      <c r="I20" s="1"/>
      <c r="J20" s="1"/>
      <c r="K20" s="1"/>
      <c r="L20" s="1"/>
      <c r="M20" s="1"/>
      <c r="N20" s="1"/>
      <c r="O20" s="1"/>
      <c r="P20" s="1"/>
    </row>
    <row r="21" spans="9:16">
      <c r="I21" s="1"/>
      <c r="J21" s="1"/>
      <c r="K21" s="1"/>
      <c r="L21" s="1"/>
      <c r="M21" s="1"/>
      <c r="N21" s="1"/>
      <c r="O21" s="1"/>
      <c r="P21" s="1"/>
    </row>
    <row r="22" spans="9:16">
      <c r="I22" s="1"/>
      <c r="J22" s="1"/>
      <c r="K22" s="1"/>
      <c r="L22" s="1"/>
      <c r="M22" s="1"/>
      <c r="N22" s="1"/>
      <c r="O22" s="1"/>
      <c r="P22" s="1"/>
    </row>
    <row r="23" spans="9:16">
      <c r="I23" s="1"/>
      <c r="J23" s="1"/>
      <c r="K23" s="1"/>
      <c r="L23" s="1"/>
      <c r="M23" s="1"/>
      <c r="N23" s="1"/>
      <c r="O23" s="1"/>
      <c r="P23" s="1"/>
    </row>
    <row r="24" spans="9:16">
      <c r="I24" s="1"/>
      <c r="J24" s="1"/>
      <c r="K24" s="1"/>
      <c r="L24" s="1"/>
      <c r="M24" s="1"/>
      <c r="N24" s="1"/>
      <c r="O24" s="1"/>
      <c r="P24" s="1"/>
    </row>
    <row r="25" spans="9:16">
      <c r="I25" s="1"/>
      <c r="J25" s="1"/>
      <c r="K25" s="1"/>
      <c r="L25" s="1"/>
      <c r="M25" s="1"/>
      <c r="N25" s="1"/>
      <c r="O25" s="1"/>
      <c r="P25" s="1"/>
    </row>
    <row r="26" spans="9:16">
      <c r="I26" s="1"/>
      <c r="J26" s="1"/>
      <c r="K26" s="1"/>
      <c r="L26" s="1"/>
      <c r="M26" s="1"/>
      <c r="N26" s="1"/>
      <c r="O26" s="1"/>
      <c r="P26" s="1"/>
    </row>
    <row r="27" spans="9:16">
      <c r="I27" s="1"/>
      <c r="J27" s="1"/>
      <c r="K27" s="1"/>
      <c r="L27" s="1"/>
      <c r="M27" s="1"/>
      <c r="N27" s="1"/>
      <c r="O27" s="1"/>
      <c r="P27" s="1"/>
    </row>
    <row r="28" spans="9:16">
      <c r="I28" s="1"/>
      <c r="J28" s="1"/>
      <c r="K28" s="1"/>
      <c r="L28" s="1"/>
      <c r="M28" s="1"/>
      <c r="N28" s="1"/>
      <c r="O28" s="1"/>
      <c r="P28" s="1"/>
    </row>
    <row r="29" spans="9:16">
      <c r="I29" s="1"/>
      <c r="J29" s="1"/>
      <c r="K29" s="1"/>
      <c r="L29" s="1"/>
      <c r="M29" s="1"/>
      <c r="N29" s="1"/>
      <c r="O29" s="1"/>
      <c r="P29" s="1"/>
    </row>
    <row r="30" spans="9:16">
      <c r="I30" s="1"/>
      <c r="J30" s="1"/>
      <c r="K30" s="1"/>
      <c r="L30" s="1"/>
      <c r="M30" s="1"/>
      <c r="N30" s="1"/>
      <c r="O30" s="1"/>
      <c r="P30" s="1"/>
    </row>
  </sheetData>
  <phoneticPr fontId="15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R2"/>
  <sheetViews>
    <sheetView workbookViewId="0">
      <pane xSplit="6" ySplit="2" topLeftCell="G3" activePane="bottomRight" state="frozen"/>
      <selection activeCell="M7" sqref="M7"/>
      <selection pane="topRight" activeCell="M7" sqref="M7"/>
      <selection pane="bottomLeft" activeCell="M7" sqref="M7"/>
      <selection pane="bottomRight" activeCell="N32" sqref="N32"/>
    </sheetView>
  </sheetViews>
  <sheetFormatPr defaultRowHeight="12.75"/>
  <cols>
    <col min="5" max="5" width="22.7109375" bestFit="1" customWidth="1"/>
  </cols>
  <sheetData>
    <row r="1" spans="1:18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580</v>
      </c>
      <c r="J1" t="s">
        <v>581</v>
      </c>
      <c r="K1" t="s">
        <v>582</v>
      </c>
      <c r="L1" t="s">
        <v>583</v>
      </c>
      <c r="M1" t="s">
        <v>584</v>
      </c>
      <c r="N1" t="s">
        <v>585</v>
      </c>
      <c r="O1" t="s">
        <v>586</v>
      </c>
      <c r="P1" t="s">
        <v>587</v>
      </c>
      <c r="Q1" t="s">
        <v>588</v>
      </c>
      <c r="R1" t="s">
        <v>589</v>
      </c>
    </row>
    <row r="2" spans="1:18">
      <c r="A2" t="s">
        <v>678</v>
      </c>
      <c r="B2" t="s">
        <v>679</v>
      </c>
      <c r="C2" t="s">
        <v>680</v>
      </c>
      <c r="D2" t="s">
        <v>613</v>
      </c>
      <c r="E2" t="s">
        <v>540</v>
      </c>
      <c r="F2" t="s">
        <v>681</v>
      </c>
      <c r="G2" t="s">
        <v>682</v>
      </c>
      <c r="H2" t="s">
        <v>683</v>
      </c>
      <c r="I2" t="s">
        <v>684</v>
      </c>
      <c r="J2" t="s">
        <v>685</v>
      </c>
      <c r="K2" t="s">
        <v>686</v>
      </c>
      <c r="L2" t="s">
        <v>687</v>
      </c>
      <c r="M2" t="s">
        <v>688</v>
      </c>
      <c r="N2" t="s">
        <v>689</v>
      </c>
      <c r="O2" t="s">
        <v>642</v>
      </c>
      <c r="P2" t="s">
        <v>690</v>
      </c>
    </row>
  </sheetData>
  <phoneticPr fontId="15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79998168889431442"/>
  </sheetPr>
  <dimension ref="A1:O368"/>
  <sheetViews>
    <sheetView showGridLines="0" zoomScale="84" zoomScaleNormal="115" workbookViewId="0">
      <pane ySplit="1" topLeftCell="A345" activePane="bottomLeft" state="frozen"/>
      <selection activeCell="P3" sqref="P3:P9"/>
      <selection pane="bottomLeft" activeCell="J379" sqref="J379"/>
    </sheetView>
  </sheetViews>
  <sheetFormatPr defaultRowHeight="12.75"/>
  <cols>
    <col min="1" max="1" width="5.140625" customWidth="1"/>
    <col min="2" max="2" width="9.85546875" bestFit="1" customWidth="1"/>
    <col min="3" max="3" width="17.28515625" bestFit="1" customWidth="1"/>
    <col min="4" max="4" width="16.140625" bestFit="1" customWidth="1"/>
    <col min="5" max="5" width="13.42578125" bestFit="1" customWidth="1"/>
    <col min="6" max="7" width="12.140625" bestFit="1" customWidth="1"/>
    <col min="9" max="9" width="17.28515625" bestFit="1" customWidth="1"/>
    <col min="10" max="10" width="15" bestFit="1" customWidth="1"/>
    <col min="11" max="12" width="16.140625" bestFit="1" customWidth="1"/>
    <col min="13" max="15" width="15" bestFit="1" customWidth="1"/>
  </cols>
  <sheetData>
    <row r="1" spans="1:15">
      <c r="A1" s="2"/>
      <c r="B1" t="s">
        <v>326</v>
      </c>
      <c r="C1" t="s">
        <v>327</v>
      </c>
      <c r="D1" s="7"/>
    </row>
    <row r="2" spans="1:15" ht="16.5">
      <c r="B2" s="719" t="s">
        <v>1584</v>
      </c>
      <c r="C2" s="719" t="s">
        <v>862</v>
      </c>
      <c r="D2" s="719" t="s">
        <v>1585</v>
      </c>
      <c r="E2" s="719" t="s">
        <v>8992</v>
      </c>
      <c r="F2" s="725" t="s">
        <v>1112</v>
      </c>
      <c r="G2" s="725" t="s">
        <v>1113</v>
      </c>
      <c r="H2" s="725" t="s">
        <v>1114</v>
      </c>
      <c r="I2" s="725">
        <v>1</v>
      </c>
      <c r="J2" s="725">
        <v>2</v>
      </c>
      <c r="K2" s="725">
        <v>3</v>
      </c>
      <c r="L2" s="725">
        <v>4</v>
      </c>
      <c r="M2" s="725">
        <v>5</v>
      </c>
      <c r="N2" s="725">
        <v>6</v>
      </c>
      <c r="O2" s="725">
        <v>7</v>
      </c>
    </row>
    <row r="3" spans="1:15" ht="16.5">
      <c r="B3" s="719">
        <v>20250101</v>
      </c>
      <c r="C3" s="719">
        <v>3100000</v>
      </c>
      <c r="D3" s="719">
        <v>42432491295</v>
      </c>
      <c r="E3" s="719">
        <v>39853932163</v>
      </c>
      <c r="F3" s="719"/>
      <c r="G3" s="719"/>
      <c r="H3" s="719"/>
      <c r="I3" s="726"/>
      <c r="J3" s="726"/>
      <c r="K3" s="726"/>
      <c r="L3" s="726"/>
      <c r="M3" s="726"/>
      <c r="N3" s="726"/>
      <c r="O3" s="726"/>
    </row>
    <row r="4" spans="1:15" ht="16.5">
      <c r="B4" s="719">
        <v>20250102</v>
      </c>
      <c r="C4" s="719">
        <v>3100000</v>
      </c>
      <c r="D4" s="719">
        <v>42222545434</v>
      </c>
      <c r="E4" s="719">
        <v>39853769789</v>
      </c>
      <c r="F4" s="719"/>
      <c r="G4" s="719"/>
      <c r="H4" s="719"/>
      <c r="I4" s="726"/>
      <c r="J4" s="726"/>
      <c r="K4" s="726"/>
      <c r="L4" s="726"/>
      <c r="M4" s="726"/>
      <c r="N4" s="726"/>
      <c r="O4" s="726"/>
    </row>
    <row r="5" spans="1:15" ht="16.5">
      <c r="B5" s="719">
        <v>20250103</v>
      </c>
      <c r="C5" s="719">
        <v>3100000</v>
      </c>
      <c r="D5" s="719">
        <v>44040329603</v>
      </c>
      <c r="E5" s="719">
        <v>39853857888</v>
      </c>
      <c r="F5" s="719"/>
      <c r="G5" s="719"/>
      <c r="H5" s="719"/>
      <c r="I5" s="726"/>
      <c r="J5" s="726"/>
      <c r="K5" s="726"/>
      <c r="L5" s="726"/>
      <c r="M5" s="726"/>
      <c r="N5" s="726"/>
      <c r="O5" s="726"/>
    </row>
    <row r="6" spans="1:15" ht="16.5">
      <c r="B6" s="719">
        <v>20250104</v>
      </c>
      <c r="C6" s="719">
        <v>3100000</v>
      </c>
      <c r="D6" s="719">
        <v>44040414305</v>
      </c>
      <c r="E6" s="719">
        <v>39853942590</v>
      </c>
      <c r="F6" s="719"/>
      <c r="G6" s="719"/>
      <c r="H6" s="719"/>
      <c r="I6" s="726"/>
      <c r="J6" s="726"/>
      <c r="K6" s="726"/>
      <c r="L6" s="726"/>
      <c r="M6" s="726"/>
      <c r="N6" s="726"/>
      <c r="O6" s="726"/>
    </row>
    <row r="7" spans="1:15" ht="16.5">
      <c r="B7" s="719">
        <v>20250105</v>
      </c>
      <c r="C7" s="719">
        <v>3100000</v>
      </c>
      <c r="D7" s="719">
        <v>44040499107</v>
      </c>
      <c r="E7" s="719">
        <v>39854027392</v>
      </c>
      <c r="F7" s="719"/>
      <c r="G7" s="719"/>
      <c r="H7" s="719"/>
      <c r="I7" s="726"/>
      <c r="J7" s="726"/>
      <c r="K7" s="726"/>
      <c r="L7" s="726"/>
      <c r="M7" s="726"/>
      <c r="N7" s="726"/>
      <c r="O7" s="726"/>
    </row>
    <row r="8" spans="1:15" ht="16.5">
      <c r="B8" s="719">
        <v>20250106</v>
      </c>
      <c r="C8" s="719">
        <v>3100000</v>
      </c>
      <c r="D8" s="719">
        <v>45815035044</v>
      </c>
      <c r="E8" s="719">
        <v>39854149071</v>
      </c>
      <c r="F8" s="719"/>
      <c r="G8" s="719"/>
      <c r="H8" s="719"/>
      <c r="I8" s="726"/>
      <c r="J8" s="726"/>
      <c r="K8" s="726"/>
      <c r="L8" s="726"/>
      <c r="M8" s="726"/>
      <c r="N8" s="726"/>
      <c r="O8" s="726"/>
    </row>
    <row r="9" spans="1:15" ht="16.5">
      <c r="B9" s="719">
        <v>20250107</v>
      </c>
      <c r="C9" s="719">
        <v>3100000</v>
      </c>
      <c r="D9" s="719">
        <v>45881053601</v>
      </c>
      <c r="E9" s="719">
        <v>39854361070</v>
      </c>
      <c r="F9" s="719"/>
      <c r="G9" s="719"/>
      <c r="H9" s="719"/>
      <c r="I9" s="726"/>
      <c r="J9" s="726"/>
      <c r="K9" s="726"/>
      <c r="L9" s="726"/>
      <c r="M9" s="726"/>
      <c r="N9" s="726"/>
      <c r="O9" s="726"/>
    </row>
    <row r="10" spans="1:15" ht="16.5">
      <c r="B10" s="719">
        <v>20250108</v>
      </c>
      <c r="C10" s="719">
        <v>3100000</v>
      </c>
      <c r="D10" s="719">
        <v>46770675242</v>
      </c>
      <c r="E10" s="719">
        <v>39853533426</v>
      </c>
      <c r="F10" s="719"/>
      <c r="G10" s="719"/>
      <c r="H10" s="719"/>
      <c r="I10" s="726"/>
      <c r="J10" s="726"/>
      <c r="K10" s="726"/>
      <c r="L10" s="726"/>
      <c r="M10" s="726"/>
      <c r="N10" s="726"/>
      <c r="O10" s="726"/>
    </row>
    <row r="11" spans="1:15" ht="16.5">
      <c r="B11" s="719">
        <v>20250109</v>
      </c>
      <c r="C11" s="719">
        <v>3100000</v>
      </c>
      <c r="D11" s="719">
        <v>46770351338</v>
      </c>
      <c r="E11" s="719">
        <v>39853525906</v>
      </c>
      <c r="F11" s="719"/>
      <c r="G11" s="719"/>
      <c r="H11" s="719"/>
      <c r="I11" s="726"/>
      <c r="J11" s="726"/>
      <c r="K11" s="726"/>
      <c r="L11" s="726"/>
      <c r="M11" s="726"/>
      <c r="N11" s="726"/>
      <c r="O11" s="726"/>
    </row>
    <row r="12" spans="1:15" ht="16.5">
      <c r="B12" s="719">
        <v>20250110</v>
      </c>
      <c r="C12" s="719">
        <v>3100000</v>
      </c>
      <c r="D12" s="719">
        <v>46743577702</v>
      </c>
      <c r="E12" s="719">
        <v>39853689141</v>
      </c>
      <c r="F12" s="719"/>
      <c r="G12" s="719"/>
      <c r="H12" s="719"/>
      <c r="I12" s="726"/>
      <c r="J12" s="726"/>
      <c r="K12" s="726"/>
      <c r="L12" s="726"/>
      <c r="M12" s="726"/>
      <c r="N12" s="726"/>
      <c r="O12" s="726"/>
    </row>
    <row r="13" spans="1:15" ht="16.5">
      <c r="B13" s="719">
        <v>20250111</v>
      </c>
      <c r="C13" s="719">
        <v>3100000</v>
      </c>
      <c r="D13" s="719">
        <v>46743752358</v>
      </c>
      <c r="E13" s="719">
        <v>39853863797</v>
      </c>
      <c r="F13" s="719"/>
      <c r="G13" s="719"/>
      <c r="H13" s="719"/>
      <c r="I13" s="726"/>
      <c r="J13" s="726"/>
      <c r="K13" s="726"/>
      <c r="L13" s="726"/>
      <c r="M13" s="726"/>
      <c r="N13" s="726"/>
      <c r="O13" s="726"/>
    </row>
    <row r="14" spans="1:15" ht="16.5">
      <c r="B14" s="719">
        <v>20250112</v>
      </c>
      <c r="C14" s="719">
        <v>3100000</v>
      </c>
      <c r="D14" s="719">
        <v>46743927013</v>
      </c>
      <c r="E14" s="719">
        <v>39854038452</v>
      </c>
      <c r="F14" s="719"/>
      <c r="G14" s="719"/>
      <c r="H14" s="719"/>
      <c r="I14" s="726"/>
      <c r="J14" s="726"/>
      <c r="K14" s="726"/>
      <c r="L14" s="726"/>
      <c r="M14" s="726"/>
      <c r="N14" s="726"/>
      <c r="O14" s="726"/>
    </row>
    <row r="15" spans="1:15" ht="16.5">
      <c r="B15" s="719">
        <v>20250113</v>
      </c>
      <c r="C15" s="719">
        <v>3100000</v>
      </c>
      <c r="D15" s="719">
        <v>45437987857</v>
      </c>
      <c r="E15" s="719">
        <v>39851170320</v>
      </c>
      <c r="F15" s="719"/>
      <c r="G15" s="719"/>
      <c r="H15" s="719"/>
      <c r="I15" s="726"/>
      <c r="J15" s="726"/>
      <c r="K15" s="726"/>
      <c r="L15" s="726"/>
      <c r="M15" s="726"/>
      <c r="N15" s="726"/>
      <c r="O15" s="726"/>
    </row>
    <row r="16" spans="1:15" ht="16.5">
      <c r="B16" s="719">
        <v>20250114</v>
      </c>
      <c r="C16" s="719">
        <v>2900000</v>
      </c>
      <c r="D16" s="719">
        <v>42788006442</v>
      </c>
      <c r="E16" s="719">
        <v>37279857033</v>
      </c>
      <c r="F16" s="719"/>
      <c r="G16" s="719"/>
      <c r="H16" s="719"/>
      <c r="I16" s="726"/>
      <c r="J16" s="726"/>
      <c r="K16" s="726"/>
      <c r="L16" s="726"/>
      <c r="M16" s="726"/>
      <c r="N16" s="726"/>
      <c r="O16" s="726"/>
    </row>
    <row r="17" spans="2:15" ht="16.5">
      <c r="B17" s="719">
        <v>20250115</v>
      </c>
      <c r="C17" s="719">
        <v>2900000</v>
      </c>
      <c r="D17" s="719">
        <v>42704308899</v>
      </c>
      <c r="E17" s="719">
        <v>37280005731</v>
      </c>
      <c r="F17" s="719"/>
      <c r="G17" s="719"/>
      <c r="H17" s="719"/>
      <c r="I17" s="726"/>
      <c r="J17" s="726"/>
      <c r="K17" s="726"/>
      <c r="L17" s="726"/>
      <c r="M17" s="726"/>
      <c r="N17" s="726"/>
      <c r="O17" s="726"/>
    </row>
    <row r="18" spans="2:15" ht="16.5">
      <c r="B18" s="719">
        <v>20250116</v>
      </c>
      <c r="C18" s="719">
        <v>2900000</v>
      </c>
      <c r="D18" s="719">
        <v>43992125639</v>
      </c>
      <c r="E18" s="719">
        <v>37279091663</v>
      </c>
      <c r="F18" s="719"/>
      <c r="G18" s="719"/>
      <c r="H18" s="719"/>
      <c r="I18" s="726"/>
      <c r="J18" s="726"/>
      <c r="K18" s="726"/>
      <c r="L18" s="726"/>
      <c r="M18" s="726"/>
      <c r="N18" s="726"/>
      <c r="O18" s="726"/>
    </row>
    <row r="19" spans="2:15" ht="16.5">
      <c r="B19" s="719">
        <v>20250117</v>
      </c>
      <c r="C19" s="719">
        <v>2900000</v>
      </c>
      <c r="D19" s="719">
        <v>43762916679</v>
      </c>
      <c r="E19" s="719">
        <v>37278959270</v>
      </c>
      <c r="F19" s="719"/>
      <c r="G19" s="719"/>
      <c r="H19" s="719"/>
      <c r="I19" s="726"/>
      <c r="J19" s="726"/>
      <c r="K19" s="726"/>
      <c r="L19" s="726"/>
      <c r="M19" s="726"/>
      <c r="N19" s="726"/>
      <c r="O19" s="726"/>
    </row>
    <row r="20" spans="2:15" ht="16.5">
      <c r="B20" s="719">
        <v>20250118</v>
      </c>
      <c r="C20" s="719">
        <v>2900000</v>
      </c>
      <c r="D20" s="719">
        <v>43763097204</v>
      </c>
      <c r="E20" s="719">
        <v>37279139795</v>
      </c>
      <c r="F20" s="719"/>
      <c r="G20" s="719"/>
      <c r="H20" s="719"/>
      <c r="I20" s="726"/>
      <c r="J20" s="726"/>
      <c r="K20" s="726"/>
      <c r="L20" s="726"/>
      <c r="M20" s="726"/>
      <c r="N20" s="726"/>
      <c r="O20" s="726"/>
    </row>
    <row r="21" spans="2:15" ht="16.5">
      <c r="B21" s="719">
        <v>20250119</v>
      </c>
      <c r="C21" s="719">
        <v>2900000</v>
      </c>
      <c r="D21" s="719">
        <v>43763277728</v>
      </c>
      <c r="E21" s="719">
        <v>37279320319</v>
      </c>
      <c r="F21" s="719"/>
      <c r="G21" s="719"/>
      <c r="H21" s="719"/>
      <c r="I21" s="726"/>
      <c r="J21" s="726"/>
      <c r="K21" s="726"/>
      <c r="L21" s="726"/>
      <c r="M21" s="726"/>
      <c r="N21" s="726"/>
      <c r="O21" s="726"/>
    </row>
    <row r="22" spans="2:15" ht="16.5">
      <c r="B22" s="719">
        <v>20250120</v>
      </c>
      <c r="C22" s="719">
        <v>2900000</v>
      </c>
      <c r="D22" s="719">
        <v>43583036369</v>
      </c>
      <c r="E22" s="719">
        <v>37279383724</v>
      </c>
      <c r="F22" s="719"/>
      <c r="G22" s="719"/>
      <c r="H22" s="719"/>
      <c r="I22" s="726"/>
      <c r="J22" s="726"/>
      <c r="K22" s="726"/>
      <c r="L22" s="726"/>
      <c r="M22" s="726"/>
      <c r="N22" s="726"/>
      <c r="O22" s="726"/>
    </row>
    <row r="23" spans="2:15" ht="16.5">
      <c r="B23" s="719">
        <v>20250121</v>
      </c>
      <c r="C23" s="719">
        <v>2900000</v>
      </c>
      <c r="D23" s="719">
        <v>43650889194</v>
      </c>
      <c r="E23" s="719">
        <v>37279502670</v>
      </c>
      <c r="F23" s="719"/>
      <c r="G23" s="719"/>
      <c r="H23" s="719"/>
      <c r="I23" s="726"/>
      <c r="J23" s="726"/>
      <c r="K23" s="726"/>
      <c r="L23" s="726"/>
      <c r="M23" s="726"/>
      <c r="N23" s="726"/>
      <c r="O23" s="726"/>
    </row>
    <row r="24" spans="2:15" ht="16.5">
      <c r="B24" s="719">
        <v>20250122</v>
      </c>
      <c r="C24" s="719">
        <v>2900000</v>
      </c>
      <c r="D24" s="719">
        <v>44711383517</v>
      </c>
      <c r="E24" s="719">
        <v>37278494774</v>
      </c>
      <c r="F24" s="719"/>
      <c r="G24" s="719"/>
      <c r="H24" s="719"/>
      <c r="I24" s="726"/>
      <c r="J24" s="726"/>
      <c r="K24" s="726"/>
      <c r="L24" s="726"/>
      <c r="M24" s="726"/>
      <c r="N24" s="726"/>
      <c r="O24" s="726"/>
    </row>
    <row r="25" spans="2:15" ht="16.5">
      <c r="B25" s="719">
        <v>20250123</v>
      </c>
      <c r="C25" s="719">
        <v>2900000</v>
      </c>
      <c r="D25" s="719">
        <v>43641279428</v>
      </c>
      <c r="E25" s="719">
        <v>37277447348</v>
      </c>
      <c r="F25" s="719"/>
      <c r="G25" s="719"/>
      <c r="H25" s="719"/>
      <c r="I25" s="726"/>
      <c r="J25" s="726"/>
      <c r="K25" s="726"/>
      <c r="L25" s="726"/>
      <c r="M25" s="726"/>
      <c r="N25" s="726"/>
      <c r="O25" s="726"/>
    </row>
    <row r="26" spans="2:15" ht="16.5">
      <c r="B26" s="719">
        <v>20250124</v>
      </c>
      <c r="C26" s="719">
        <v>2900000</v>
      </c>
      <c r="D26" s="719">
        <v>44153914295</v>
      </c>
      <c r="E26" s="719">
        <v>37278374021</v>
      </c>
      <c r="F26" s="719"/>
      <c r="G26" s="719"/>
      <c r="H26" s="719"/>
      <c r="I26" s="726"/>
      <c r="J26" s="726"/>
      <c r="K26" s="726"/>
      <c r="L26" s="726"/>
      <c r="M26" s="726"/>
      <c r="N26" s="726"/>
      <c r="O26" s="726"/>
    </row>
    <row r="27" spans="2:15" ht="16.5">
      <c r="B27" s="719">
        <v>20250125</v>
      </c>
      <c r="C27" s="719">
        <v>2900000</v>
      </c>
      <c r="D27" s="719">
        <v>44153954108</v>
      </c>
      <c r="E27" s="719">
        <v>37278413834</v>
      </c>
      <c r="F27" s="719"/>
      <c r="G27" s="719"/>
      <c r="H27" s="719"/>
      <c r="I27" s="726"/>
      <c r="J27" s="726"/>
      <c r="K27" s="726"/>
      <c r="L27" s="726"/>
      <c r="M27" s="726"/>
      <c r="N27" s="726"/>
      <c r="O27" s="726"/>
    </row>
    <row r="28" spans="2:15" ht="16.5">
      <c r="B28" s="719">
        <v>20250126</v>
      </c>
      <c r="C28" s="719">
        <v>2900000</v>
      </c>
      <c r="D28" s="719">
        <v>44153994220</v>
      </c>
      <c r="E28" s="719">
        <v>37278453946</v>
      </c>
      <c r="F28" s="719"/>
      <c r="G28" s="719"/>
      <c r="H28" s="719"/>
      <c r="I28" s="726"/>
      <c r="J28" s="726"/>
      <c r="K28" s="726"/>
      <c r="L28" s="726"/>
      <c r="M28" s="726"/>
      <c r="N28" s="726"/>
      <c r="O28" s="726"/>
    </row>
    <row r="29" spans="2:15" ht="16.5">
      <c r="B29" s="719">
        <v>20250127</v>
      </c>
      <c r="C29" s="719">
        <v>2900000</v>
      </c>
      <c r="D29" s="719">
        <v>44154034031</v>
      </c>
      <c r="E29" s="719">
        <v>37278493757</v>
      </c>
      <c r="F29" s="719"/>
      <c r="G29" s="719"/>
      <c r="H29" s="719"/>
      <c r="I29" s="726"/>
      <c r="J29" s="726"/>
      <c r="K29" s="726"/>
      <c r="L29" s="726"/>
      <c r="M29" s="726"/>
      <c r="N29" s="726"/>
      <c r="O29" s="726"/>
    </row>
    <row r="30" spans="2:15" ht="16.5">
      <c r="B30" s="719">
        <v>20250128</v>
      </c>
      <c r="C30" s="719">
        <v>2900000</v>
      </c>
      <c r="D30" s="719">
        <v>44154073842</v>
      </c>
      <c r="E30" s="719">
        <v>37278533568</v>
      </c>
      <c r="F30" s="719"/>
      <c r="G30" s="719"/>
      <c r="H30" s="719"/>
      <c r="I30" s="726"/>
      <c r="J30" s="726"/>
      <c r="K30" s="726"/>
      <c r="L30" s="726"/>
      <c r="M30" s="726"/>
      <c r="N30" s="726"/>
      <c r="O30" s="726"/>
    </row>
    <row r="31" spans="2:15" ht="16.5">
      <c r="B31" s="719">
        <v>20250129</v>
      </c>
      <c r="C31" s="719">
        <v>2900000</v>
      </c>
      <c r="D31" s="719">
        <v>44154113752</v>
      </c>
      <c r="E31" s="719">
        <v>37278573478</v>
      </c>
      <c r="F31" s="719"/>
      <c r="G31" s="719"/>
      <c r="H31" s="719"/>
      <c r="I31" s="726"/>
      <c r="J31" s="726"/>
      <c r="K31" s="726"/>
      <c r="L31" s="726"/>
      <c r="M31" s="726"/>
      <c r="N31" s="726"/>
      <c r="O31" s="726"/>
    </row>
    <row r="32" spans="2:15" ht="16.5">
      <c r="B32" s="719">
        <v>20250130</v>
      </c>
      <c r="C32" s="719">
        <v>2900000</v>
      </c>
      <c r="D32" s="719">
        <v>44154153563</v>
      </c>
      <c r="E32" s="719">
        <v>37278613289</v>
      </c>
      <c r="F32" s="719"/>
      <c r="G32" s="719"/>
      <c r="H32" s="719"/>
      <c r="I32" s="726"/>
      <c r="J32" s="726"/>
      <c r="K32" s="726"/>
      <c r="L32" s="726"/>
      <c r="M32" s="726"/>
      <c r="N32" s="726"/>
      <c r="O32" s="726"/>
    </row>
    <row r="33" spans="2:15" ht="16.5">
      <c r="B33" s="719">
        <v>20250131</v>
      </c>
      <c r="C33" s="719">
        <v>2900000</v>
      </c>
      <c r="D33" s="719">
        <v>43281604408</v>
      </c>
      <c r="E33" s="719">
        <v>37279502307</v>
      </c>
      <c r="F33" s="719"/>
      <c r="G33" s="719"/>
      <c r="H33" s="719"/>
      <c r="I33" s="726"/>
      <c r="J33" s="726"/>
      <c r="K33" s="726"/>
      <c r="L33" s="726"/>
      <c r="M33" s="726"/>
      <c r="N33" s="726"/>
      <c r="O33" s="726"/>
    </row>
    <row r="34" spans="2:15" ht="16.5">
      <c r="B34" s="719">
        <v>20250201</v>
      </c>
      <c r="C34" s="719">
        <v>2900000</v>
      </c>
      <c r="D34" s="719">
        <v>43281698483</v>
      </c>
      <c r="E34" s="719">
        <v>37279596382</v>
      </c>
      <c r="F34" s="719"/>
      <c r="G34" s="719"/>
      <c r="H34" s="719"/>
      <c r="I34" s="726"/>
      <c r="J34" s="726"/>
      <c r="K34" s="726"/>
      <c r="L34" s="726"/>
      <c r="M34" s="726"/>
      <c r="N34" s="726"/>
      <c r="O34" s="726"/>
    </row>
    <row r="35" spans="2:15" ht="16.5">
      <c r="B35" s="719">
        <v>20250202</v>
      </c>
      <c r="C35" s="719">
        <v>2900000</v>
      </c>
      <c r="D35" s="719">
        <v>43281792658</v>
      </c>
      <c r="E35" s="719">
        <v>37279690557</v>
      </c>
      <c r="F35" s="719"/>
      <c r="G35" s="719"/>
      <c r="H35" s="719"/>
      <c r="I35" s="726"/>
      <c r="J35" s="726"/>
      <c r="K35" s="726"/>
      <c r="L35" s="726"/>
      <c r="M35" s="726"/>
      <c r="N35" s="726"/>
      <c r="O35" s="726"/>
    </row>
    <row r="36" spans="2:15" ht="16.5">
      <c r="B36" s="719">
        <v>20250203</v>
      </c>
      <c r="C36" s="719">
        <v>2900000</v>
      </c>
      <c r="D36" s="719">
        <v>40928688316</v>
      </c>
      <c r="E36" s="719">
        <v>37278654414</v>
      </c>
      <c r="F36" s="719"/>
      <c r="G36" s="719"/>
      <c r="H36" s="719"/>
      <c r="I36" s="726"/>
      <c r="J36" s="726"/>
      <c r="K36" s="726"/>
      <c r="L36" s="726"/>
      <c r="M36" s="726"/>
      <c r="N36" s="726"/>
      <c r="O36" s="726"/>
    </row>
    <row r="37" spans="2:15" ht="16.5">
      <c r="B37" s="719">
        <v>20250204</v>
      </c>
      <c r="C37" s="719">
        <v>3100000</v>
      </c>
      <c r="D37" s="719">
        <v>44889334284</v>
      </c>
      <c r="E37" s="719">
        <v>39849642143</v>
      </c>
      <c r="F37" s="719"/>
      <c r="G37" s="719"/>
      <c r="H37" s="719"/>
      <c r="I37" s="726"/>
      <c r="J37" s="726"/>
      <c r="K37" s="726"/>
      <c r="L37" s="726"/>
      <c r="M37" s="726"/>
      <c r="N37" s="726"/>
      <c r="O37" s="726"/>
    </row>
    <row r="38" spans="2:15" ht="16.5">
      <c r="B38" s="719">
        <v>20250205</v>
      </c>
      <c r="C38" s="719">
        <v>3100000</v>
      </c>
      <c r="D38" s="719">
        <v>45901498339</v>
      </c>
      <c r="E38" s="719">
        <v>39848938156</v>
      </c>
      <c r="F38" s="719"/>
      <c r="G38" s="719"/>
      <c r="H38" s="719"/>
      <c r="I38" s="726"/>
      <c r="J38" s="726"/>
      <c r="K38" s="726"/>
      <c r="L38" s="726"/>
      <c r="M38" s="726"/>
      <c r="N38" s="726"/>
      <c r="O38" s="726"/>
    </row>
    <row r="39" spans="2:15" ht="16.5">
      <c r="B39" s="719">
        <v>20250206</v>
      </c>
      <c r="C39" s="719">
        <v>3000000</v>
      </c>
      <c r="D39" s="719">
        <v>45376802505</v>
      </c>
      <c r="E39" s="719">
        <v>38562474770</v>
      </c>
      <c r="F39" s="719"/>
      <c r="G39" s="719"/>
      <c r="H39" s="719"/>
      <c r="I39" s="726"/>
      <c r="J39" s="726"/>
      <c r="K39" s="726"/>
      <c r="L39" s="726"/>
      <c r="M39" s="726"/>
      <c r="N39" s="726"/>
      <c r="O39" s="726"/>
    </row>
    <row r="40" spans="2:15" ht="16.5">
      <c r="B40" s="719">
        <v>20250207</v>
      </c>
      <c r="C40" s="719">
        <v>3000000</v>
      </c>
      <c r="D40" s="719">
        <v>44795728785</v>
      </c>
      <c r="E40" s="719">
        <v>38560227347</v>
      </c>
      <c r="F40" s="719"/>
      <c r="G40" s="719"/>
      <c r="H40" s="719"/>
      <c r="I40" s="726"/>
      <c r="J40" s="726"/>
      <c r="K40" s="726"/>
      <c r="L40" s="726"/>
      <c r="M40" s="726"/>
      <c r="N40" s="726"/>
      <c r="O40" s="726"/>
    </row>
    <row r="41" spans="2:15" ht="16.5">
      <c r="B41" s="719">
        <v>20250208</v>
      </c>
      <c r="C41" s="719">
        <v>3000000</v>
      </c>
      <c r="D41" s="719">
        <v>44795895984</v>
      </c>
      <c r="E41" s="719">
        <v>38560394546</v>
      </c>
      <c r="F41" s="719"/>
      <c r="G41" s="719"/>
      <c r="H41" s="719"/>
      <c r="I41" s="726"/>
      <c r="J41" s="726"/>
      <c r="K41" s="726"/>
      <c r="L41" s="726"/>
      <c r="M41" s="726"/>
      <c r="N41" s="726"/>
      <c r="O41" s="726"/>
    </row>
    <row r="42" spans="2:15" ht="16.5">
      <c r="B42" s="719">
        <v>20250209</v>
      </c>
      <c r="C42" s="719">
        <v>3000000</v>
      </c>
      <c r="D42" s="719">
        <v>44796063083</v>
      </c>
      <c r="E42" s="719">
        <v>38560561645</v>
      </c>
      <c r="F42" s="719"/>
      <c r="G42" s="719"/>
      <c r="H42" s="719"/>
      <c r="I42" s="726"/>
      <c r="J42" s="726"/>
      <c r="K42" s="726"/>
      <c r="L42" s="726"/>
      <c r="M42" s="726"/>
      <c r="N42" s="726"/>
      <c r="O42" s="726"/>
    </row>
    <row r="43" spans="2:15" ht="16.5">
      <c r="B43" s="719">
        <v>20250210</v>
      </c>
      <c r="C43" s="719">
        <v>2900000</v>
      </c>
      <c r="D43" s="719">
        <v>43336373797</v>
      </c>
      <c r="E43" s="719">
        <v>37275179767</v>
      </c>
      <c r="F43" s="719"/>
      <c r="G43" s="719"/>
      <c r="H43" s="719"/>
      <c r="I43" s="726"/>
      <c r="J43" s="726"/>
      <c r="K43" s="726"/>
      <c r="L43" s="726"/>
      <c r="M43" s="726"/>
      <c r="N43" s="726"/>
      <c r="O43" s="726"/>
    </row>
    <row r="44" spans="2:15" ht="16.5">
      <c r="B44" s="719">
        <v>20250211</v>
      </c>
      <c r="C44" s="719">
        <v>2900000</v>
      </c>
      <c r="D44" s="719">
        <v>44060768714</v>
      </c>
      <c r="E44" s="719">
        <v>37272571288</v>
      </c>
      <c r="F44" s="719"/>
      <c r="G44" s="719"/>
      <c r="H44" s="719"/>
      <c r="I44" s="726"/>
      <c r="J44" s="726"/>
      <c r="K44" s="726"/>
      <c r="L44" s="726"/>
      <c r="M44" s="726"/>
      <c r="N44" s="726"/>
      <c r="O44" s="726"/>
    </row>
    <row r="45" spans="2:15" ht="16.5">
      <c r="B45" s="719">
        <v>20250212</v>
      </c>
      <c r="C45" s="719">
        <v>3000000</v>
      </c>
      <c r="D45" s="719">
        <v>45752951312</v>
      </c>
      <c r="E45" s="719">
        <v>38556787858</v>
      </c>
      <c r="F45" s="719"/>
      <c r="G45" s="719"/>
      <c r="H45" s="719"/>
      <c r="I45" s="726"/>
      <c r="J45" s="726"/>
      <c r="K45" s="726"/>
      <c r="L45" s="726"/>
      <c r="M45" s="726"/>
      <c r="N45" s="726"/>
      <c r="O45" s="726"/>
    </row>
    <row r="46" spans="2:15" ht="16.5">
      <c r="B46" s="719">
        <v>20250213</v>
      </c>
      <c r="C46" s="719">
        <v>2900000</v>
      </c>
      <c r="D46" s="719">
        <v>45101998137</v>
      </c>
      <c r="E46" s="719">
        <v>37270340453</v>
      </c>
      <c r="F46" s="719"/>
      <c r="G46" s="719"/>
      <c r="H46" s="719"/>
      <c r="I46" s="726"/>
      <c r="J46" s="726"/>
      <c r="K46" s="726"/>
      <c r="L46" s="726"/>
      <c r="M46" s="726"/>
      <c r="N46" s="726"/>
      <c r="O46" s="726"/>
    </row>
    <row r="47" spans="2:15" ht="16.5">
      <c r="B47" s="719">
        <v>20250214</v>
      </c>
      <c r="C47" s="719">
        <v>2900000</v>
      </c>
      <c r="D47" s="719">
        <v>45654660813</v>
      </c>
      <c r="E47" s="719">
        <v>37270299789</v>
      </c>
      <c r="F47" s="719"/>
      <c r="G47" s="719"/>
      <c r="H47" s="719"/>
      <c r="I47" s="726"/>
      <c r="J47" s="726"/>
      <c r="K47" s="726"/>
      <c r="L47" s="726"/>
      <c r="M47" s="726"/>
      <c r="N47" s="726"/>
      <c r="O47" s="726"/>
    </row>
    <row r="48" spans="2:15" ht="16.5">
      <c r="B48" s="719">
        <v>20250215</v>
      </c>
      <c r="C48" s="719">
        <v>2900000</v>
      </c>
      <c r="D48" s="719">
        <v>45654872662</v>
      </c>
      <c r="E48" s="719">
        <v>37270511638</v>
      </c>
      <c r="F48" s="719"/>
      <c r="G48" s="719"/>
      <c r="H48" s="719"/>
      <c r="I48" s="726"/>
      <c r="J48" s="726"/>
      <c r="K48" s="726"/>
      <c r="L48" s="726"/>
      <c r="M48" s="726"/>
      <c r="N48" s="726"/>
      <c r="O48" s="726"/>
    </row>
    <row r="49" spans="2:15" ht="16.5">
      <c r="B49" s="719">
        <v>20250216</v>
      </c>
      <c r="C49" s="719">
        <v>2900000</v>
      </c>
      <c r="D49" s="719">
        <v>45655084411</v>
      </c>
      <c r="E49" s="719">
        <v>37270723387</v>
      </c>
      <c r="F49" s="719"/>
      <c r="G49" s="719"/>
      <c r="H49" s="719"/>
      <c r="I49" s="726"/>
      <c r="J49" s="726"/>
      <c r="K49" s="726"/>
      <c r="L49" s="726"/>
      <c r="M49" s="726"/>
      <c r="N49" s="726"/>
      <c r="O49" s="726"/>
    </row>
    <row r="50" spans="2:15" ht="16.5">
      <c r="B50" s="719">
        <v>20250217</v>
      </c>
      <c r="C50" s="719">
        <v>2800000</v>
      </c>
      <c r="D50" s="719">
        <v>44648510968</v>
      </c>
      <c r="E50" s="719">
        <v>35986294558</v>
      </c>
      <c r="F50" s="719"/>
      <c r="G50" s="719"/>
      <c r="H50" s="719"/>
      <c r="I50" s="726"/>
      <c r="J50" s="726"/>
      <c r="K50" s="726"/>
      <c r="L50" s="726"/>
      <c r="M50" s="726"/>
      <c r="N50" s="726"/>
      <c r="O50" s="726"/>
    </row>
    <row r="51" spans="2:15" ht="16.5">
      <c r="B51" s="719">
        <v>20250218</v>
      </c>
      <c r="C51" s="719">
        <v>2900000</v>
      </c>
      <c r="D51" s="719">
        <v>46954585151</v>
      </c>
      <c r="E51" s="719">
        <v>37273604315</v>
      </c>
      <c r="F51" s="719"/>
      <c r="G51" s="719"/>
      <c r="H51" s="719"/>
      <c r="I51" s="726"/>
      <c r="J51" s="726"/>
      <c r="K51" s="726"/>
      <c r="L51" s="726"/>
      <c r="M51" s="726"/>
      <c r="N51" s="726"/>
      <c r="O51" s="726"/>
    </row>
    <row r="52" spans="2:15" ht="16.5">
      <c r="B52" s="719">
        <v>20250219</v>
      </c>
      <c r="C52" s="719">
        <v>2800000</v>
      </c>
      <c r="D52" s="719">
        <v>47178986275</v>
      </c>
      <c r="E52" s="719">
        <v>35986805177</v>
      </c>
      <c r="F52" s="719"/>
      <c r="G52" s="719"/>
      <c r="H52" s="719"/>
      <c r="I52" s="726"/>
      <c r="J52" s="726"/>
      <c r="K52" s="726"/>
      <c r="L52" s="726"/>
      <c r="M52" s="726"/>
      <c r="N52" s="726"/>
      <c r="O52" s="726"/>
    </row>
    <row r="53" spans="2:15" ht="16.5">
      <c r="B53" s="719">
        <v>20250220</v>
      </c>
      <c r="C53" s="719">
        <v>2800000</v>
      </c>
      <c r="D53" s="719">
        <v>46431233284</v>
      </c>
      <c r="E53" s="719">
        <v>35989797735</v>
      </c>
      <c r="F53" s="719"/>
      <c r="G53" s="719"/>
      <c r="H53" s="719"/>
      <c r="I53" s="726"/>
      <c r="J53" s="726"/>
      <c r="K53" s="726"/>
      <c r="L53" s="726"/>
      <c r="M53" s="726"/>
      <c r="N53" s="726"/>
      <c r="O53" s="726"/>
    </row>
    <row r="54" spans="2:15" ht="16.5">
      <c r="B54" s="719">
        <v>20250221</v>
      </c>
      <c r="C54" s="719">
        <v>2600000</v>
      </c>
      <c r="D54" s="719">
        <v>43127993242</v>
      </c>
      <c r="E54" s="719">
        <v>33421370658</v>
      </c>
      <c r="F54" s="719"/>
      <c r="G54" s="719"/>
      <c r="H54" s="719"/>
      <c r="I54" s="726"/>
      <c r="J54" s="726"/>
      <c r="K54" s="726"/>
      <c r="L54" s="726"/>
      <c r="M54" s="726"/>
      <c r="N54" s="726"/>
      <c r="O54" s="726"/>
    </row>
    <row r="55" spans="2:15" ht="16.5">
      <c r="B55" s="719">
        <v>20250222</v>
      </c>
      <c r="C55" s="719">
        <v>2600000</v>
      </c>
      <c r="D55" s="719">
        <v>43127987602</v>
      </c>
      <c r="E55" s="719">
        <v>33421365018</v>
      </c>
      <c r="F55" s="719"/>
      <c r="G55" s="719"/>
      <c r="H55" s="719"/>
      <c r="I55" s="726"/>
      <c r="J55" s="726"/>
      <c r="K55" s="726"/>
      <c r="L55" s="726"/>
      <c r="M55" s="726"/>
      <c r="N55" s="726"/>
      <c r="O55" s="726"/>
    </row>
    <row r="56" spans="2:15" ht="16.5">
      <c r="B56" s="719">
        <v>20250223</v>
      </c>
      <c r="C56" s="719">
        <v>2600000</v>
      </c>
      <c r="D56" s="719">
        <v>43127981962</v>
      </c>
      <c r="E56" s="719">
        <v>33421359378</v>
      </c>
      <c r="F56" s="719"/>
      <c r="G56" s="719"/>
      <c r="H56" s="719"/>
      <c r="I56" s="726"/>
      <c r="J56" s="726"/>
      <c r="K56" s="726"/>
      <c r="L56" s="726"/>
      <c r="M56" s="726"/>
      <c r="N56" s="726"/>
      <c r="O56" s="726"/>
    </row>
    <row r="57" spans="2:15" ht="16.5">
      <c r="B57" s="719">
        <v>20250224</v>
      </c>
      <c r="C57" s="719">
        <v>2600000</v>
      </c>
      <c r="D57" s="719">
        <v>42438612250</v>
      </c>
      <c r="E57" s="719">
        <v>33421850929</v>
      </c>
      <c r="F57" s="719"/>
      <c r="G57" s="719"/>
      <c r="H57" s="719"/>
      <c r="I57" s="726"/>
      <c r="J57" s="726"/>
      <c r="K57" s="726"/>
      <c r="L57" s="726"/>
      <c r="M57" s="726"/>
      <c r="N57" s="726"/>
      <c r="O57" s="726"/>
    </row>
    <row r="58" spans="2:15" ht="16.5">
      <c r="B58" s="719">
        <v>20250225</v>
      </c>
      <c r="C58" s="719">
        <v>2600000</v>
      </c>
      <c r="D58" s="719">
        <v>42072253956</v>
      </c>
      <c r="E58" s="719">
        <v>33428589108</v>
      </c>
      <c r="F58" s="719"/>
      <c r="G58" s="719"/>
      <c r="H58" s="719"/>
      <c r="I58" s="726"/>
      <c r="J58" s="726"/>
      <c r="K58" s="726"/>
      <c r="L58" s="726"/>
      <c r="M58" s="726"/>
      <c r="N58" s="726"/>
      <c r="O58" s="726"/>
    </row>
    <row r="59" spans="2:15" ht="16.5">
      <c r="B59" s="719">
        <v>20250226</v>
      </c>
      <c r="C59" s="719">
        <v>2600000</v>
      </c>
      <c r="D59" s="719">
        <v>42435118212</v>
      </c>
      <c r="E59" s="719">
        <v>33428641267</v>
      </c>
      <c r="F59" s="719"/>
      <c r="G59" s="719"/>
      <c r="H59" s="719"/>
      <c r="I59" s="726"/>
      <c r="J59" s="726"/>
      <c r="K59" s="726"/>
      <c r="L59" s="726"/>
      <c r="M59" s="726"/>
      <c r="N59" s="726"/>
      <c r="O59" s="726"/>
    </row>
    <row r="60" spans="2:15" ht="16.5">
      <c r="B60" s="719">
        <v>20250227</v>
      </c>
      <c r="C60" s="719">
        <v>2700000</v>
      </c>
      <c r="D60" s="719">
        <v>43737597248</v>
      </c>
      <c r="E60" s="719">
        <v>34855544098</v>
      </c>
      <c r="F60" s="719"/>
      <c r="G60" s="719"/>
      <c r="H60" s="719"/>
      <c r="I60" s="726"/>
      <c r="J60" s="726"/>
      <c r="K60" s="726"/>
      <c r="L60" s="726"/>
      <c r="M60" s="726"/>
      <c r="N60" s="726"/>
      <c r="O60" s="726"/>
    </row>
    <row r="61" spans="2:15" ht="16.5">
      <c r="B61" s="719">
        <v>20250228</v>
      </c>
      <c r="C61" s="719">
        <v>2700000</v>
      </c>
      <c r="D61" s="719">
        <v>40574460282</v>
      </c>
      <c r="E61" s="719">
        <v>34892287353</v>
      </c>
      <c r="F61" s="719"/>
      <c r="G61" s="719"/>
      <c r="H61" s="719"/>
      <c r="I61" s="726"/>
      <c r="J61" s="726"/>
      <c r="K61" s="726"/>
      <c r="L61" s="726"/>
      <c r="M61" s="726"/>
      <c r="N61" s="726"/>
      <c r="O61" s="726"/>
    </row>
    <row r="62" spans="2:15" ht="16.5">
      <c r="B62" s="719">
        <v>20250301</v>
      </c>
      <c r="C62" s="719">
        <v>2700000</v>
      </c>
      <c r="D62" s="719">
        <v>40574541849</v>
      </c>
      <c r="E62" s="719">
        <v>34892368920</v>
      </c>
      <c r="F62" s="719"/>
      <c r="G62" s="719"/>
      <c r="H62" s="719"/>
      <c r="I62" s="726"/>
      <c r="J62" s="726"/>
      <c r="K62" s="726"/>
      <c r="L62" s="726"/>
      <c r="M62" s="726"/>
      <c r="N62" s="726"/>
      <c r="O62" s="726"/>
    </row>
    <row r="63" spans="2:15" ht="16.5">
      <c r="B63" s="719">
        <v>20250302</v>
      </c>
      <c r="C63" s="719">
        <v>2700000</v>
      </c>
      <c r="D63" s="719">
        <v>40574623416</v>
      </c>
      <c r="E63" s="719">
        <v>34892450487</v>
      </c>
      <c r="F63" s="719"/>
      <c r="G63" s="719"/>
      <c r="H63" s="719"/>
      <c r="I63" s="726"/>
      <c r="J63" s="726"/>
      <c r="K63" s="726"/>
      <c r="L63" s="726"/>
      <c r="M63" s="726"/>
      <c r="N63" s="726"/>
      <c r="O63" s="726"/>
    </row>
    <row r="64" spans="2:15" ht="16.5">
      <c r="B64" s="719">
        <v>20250303</v>
      </c>
      <c r="C64" s="719">
        <v>2700000</v>
      </c>
      <c r="D64" s="719">
        <v>40574705083</v>
      </c>
      <c r="E64" s="719">
        <v>34892532154</v>
      </c>
      <c r="F64" s="719"/>
      <c r="G64" s="719"/>
      <c r="H64" s="719"/>
      <c r="I64" s="726"/>
      <c r="J64" s="726"/>
      <c r="K64" s="726"/>
      <c r="L64" s="726"/>
      <c r="M64" s="726"/>
      <c r="N64" s="726"/>
      <c r="O64" s="726"/>
    </row>
    <row r="65" spans="2:15" ht="16.5">
      <c r="B65" s="719">
        <v>20250304</v>
      </c>
      <c r="C65" s="719">
        <v>2700000</v>
      </c>
      <c r="D65" s="719">
        <v>40469087840</v>
      </c>
      <c r="E65" s="719">
        <v>34894446930</v>
      </c>
      <c r="F65" s="719"/>
      <c r="G65" s="719"/>
      <c r="H65" s="719"/>
      <c r="I65" s="726"/>
      <c r="J65" s="726"/>
      <c r="K65" s="726"/>
      <c r="L65" s="726"/>
      <c r="M65" s="726"/>
      <c r="N65" s="726"/>
      <c r="O65" s="726"/>
    </row>
    <row r="66" spans="2:15" ht="16.5">
      <c r="B66" s="719">
        <v>20250305</v>
      </c>
      <c r="C66" s="719">
        <v>2700000</v>
      </c>
      <c r="D66" s="719">
        <v>41235737581</v>
      </c>
      <c r="E66" s="719">
        <v>34891604278</v>
      </c>
      <c r="F66" s="719"/>
      <c r="G66" s="719"/>
      <c r="H66" s="719"/>
      <c r="I66" s="726"/>
      <c r="J66" s="726"/>
      <c r="K66" s="726"/>
      <c r="L66" s="726"/>
      <c r="M66" s="726"/>
      <c r="N66" s="726"/>
      <c r="O66" s="726"/>
    </row>
    <row r="67" spans="2:15" ht="16.5">
      <c r="B67" s="719">
        <v>20250306</v>
      </c>
      <c r="C67" s="719">
        <v>2900000</v>
      </c>
      <c r="D67" s="719">
        <v>45140396273</v>
      </c>
      <c r="E67" s="719">
        <v>37476929501</v>
      </c>
      <c r="F67" s="719"/>
      <c r="G67" s="719"/>
      <c r="H67" s="719"/>
      <c r="I67" s="726"/>
      <c r="J67" s="726"/>
      <c r="K67" s="726"/>
      <c r="L67" s="726"/>
      <c r="M67" s="726"/>
      <c r="N67" s="726"/>
      <c r="O67" s="726"/>
    </row>
    <row r="68" spans="2:15" ht="16.5">
      <c r="B68" s="719">
        <v>20250307</v>
      </c>
      <c r="C68" s="719">
        <v>2800000</v>
      </c>
      <c r="D68" s="719">
        <v>43167380298</v>
      </c>
      <c r="E68" s="719">
        <v>36185389636</v>
      </c>
      <c r="F68" s="719"/>
      <c r="G68" s="719"/>
      <c r="H68" s="719"/>
      <c r="I68" s="726"/>
      <c r="J68" s="726"/>
      <c r="K68" s="726"/>
      <c r="L68" s="726"/>
      <c r="M68" s="726"/>
      <c r="N68" s="726"/>
      <c r="O68" s="726"/>
    </row>
    <row r="69" spans="2:15" ht="16.5">
      <c r="B69" s="719">
        <v>20250308</v>
      </c>
      <c r="C69" s="719">
        <v>2800000</v>
      </c>
      <c r="D69" s="719">
        <v>43167421288</v>
      </c>
      <c r="E69" s="719">
        <v>36185430626</v>
      </c>
      <c r="F69" s="719"/>
      <c r="G69" s="719"/>
      <c r="H69" s="719"/>
      <c r="I69" s="726"/>
      <c r="J69" s="726"/>
      <c r="K69" s="726"/>
      <c r="L69" s="726"/>
      <c r="M69" s="726"/>
      <c r="N69" s="726"/>
      <c r="O69" s="726"/>
    </row>
    <row r="70" spans="2:15" ht="16.5">
      <c r="B70" s="719">
        <v>20250309</v>
      </c>
      <c r="C70" s="719">
        <v>2800000</v>
      </c>
      <c r="D70" s="719">
        <v>43167462378</v>
      </c>
      <c r="E70" s="719">
        <v>36185471716</v>
      </c>
      <c r="F70" s="719"/>
      <c r="G70" s="719"/>
      <c r="H70" s="719"/>
      <c r="I70" s="726"/>
      <c r="J70" s="726"/>
      <c r="K70" s="726"/>
      <c r="L70" s="726"/>
      <c r="M70" s="726"/>
      <c r="N70" s="726"/>
      <c r="O70" s="726"/>
    </row>
    <row r="71" spans="2:15" ht="16.5">
      <c r="B71" s="719">
        <v>20250310</v>
      </c>
      <c r="C71" s="719">
        <v>2800000</v>
      </c>
      <c r="D71" s="719">
        <v>43364095032</v>
      </c>
      <c r="E71" s="719">
        <v>36185500123</v>
      </c>
      <c r="F71" s="719"/>
      <c r="G71" s="719"/>
      <c r="H71" s="719"/>
      <c r="I71" s="726"/>
      <c r="J71" s="726"/>
      <c r="K71" s="726"/>
      <c r="L71" s="726"/>
      <c r="M71" s="726"/>
      <c r="N71" s="726"/>
      <c r="O71" s="726"/>
    </row>
    <row r="72" spans="2:15" ht="16.5">
      <c r="B72" s="719">
        <v>20250311</v>
      </c>
      <c r="C72" s="719">
        <v>2800000</v>
      </c>
      <c r="D72" s="719">
        <v>42297372860</v>
      </c>
      <c r="E72" s="719">
        <v>36184776295</v>
      </c>
      <c r="F72" s="719"/>
      <c r="G72" s="719"/>
      <c r="H72" s="719"/>
      <c r="I72" s="726"/>
      <c r="J72" s="726"/>
      <c r="K72" s="726"/>
      <c r="L72" s="726"/>
      <c r="M72" s="726"/>
      <c r="N72" s="726"/>
      <c r="O72" s="726"/>
    </row>
    <row r="73" spans="2:15" ht="16.5">
      <c r="B73" s="719">
        <v>20250312</v>
      </c>
      <c r="C73" s="719">
        <v>2800000</v>
      </c>
      <c r="D73" s="719">
        <v>43743010344</v>
      </c>
      <c r="E73" s="719">
        <v>36183454597</v>
      </c>
      <c r="F73" s="719"/>
      <c r="G73" s="719"/>
      <c r="H73" s="719"/>
      <c r="I73" s="726"/>
      <c r="J73" s="726"/>
      <c r="K73" s="726"/>
      <c r="L73" s="726"/>
      <c r="M73" s="726"/>
      <c r="N73" s="726"/>
      <c r="O73" s="726"/>
    </row>
    <row r="74" spans="2:15" ht="16.5">
      <c r="B74" s="719">
        <v>20250313</v>
      </c>
      <c r="C74" s="719">
        <v>2900000</v>
      </c>
      <c r="D74" s="719">
        <v>44945070441</v>
      </c>
      <c r="E74" s="719">
        <v>37472637842</v>
      </c>
      <c r="F74" s="719"/>
      <c r="G74" s="719"/>
      <c r="H74" s="719"/>
      <c r="I74" s="726"/>
      <c r="J74" s="726"/>
      <c r="K74" s="726"/>
      <c r="L74" s="726"/>
      <c r="M74" s="726"/>
      <c r="N74" s="726"/>
      <c r="O74" s="726"/>
    </row>
    <row r="75" spans="2:15" ht="16.5">
      <c r="B75" s="719">
        <v>20250314</v>
      </c>
      <c r="C75" s="719">
        <v>2800000</v>
      </c>
      <c r="D75" s="719">
        <v>43784561489</v>
      </c>
      <c r="E75" s="719">
        <v>36180846798</v>
      </c>
      <c r="F75" s="719"/>
      <c r="G75" s="719"/>
      <c r="H75" s="719"/>
      <c r="I75" s="726"/>
      <c r="J75" s="726"/>
      <c r="K75" s="726"/>
      <c r="L75" s="726"/>
      <c r="M75" s="726"/>
      <c r="N75" s="726"/>
      <c r="O75" s="726"/>
    </row>
    <row r="76" spans="2:15" ht="16.5">
      <c r="B76" s="719">
        <v>20250315</v>
      </c>
      <c r="C76" s="719">
        <v>2800000</v>
      </c>
      <c r="D76" s="719">
        <v>43784590265</v>
      </c>
      <c r="E76" s="719">
        <v>36180875574</v>
      </c>
      <c r="F76" s="719"/>
      <c r="G76" s="719"/>
      <c r="H76" s="719"/>
      <c r="I76" s="726"/>
      <c r="J76" s="726"/>
      <c r="K76" s="726"/>
      <c r="L76" s="726"/>
      <c r="M76" s="726"/>
      <c r="N76" s="726"/>
      <c r="O76" s="726"/>
    </row>
    <row r="77" spans="2:15" ht="16.5">
      <c r="B77" s="719">
        <v>20250316</v>
      </c>
      <c r="C77" s="719">
        <v>2800000</v>
      </c>
      <c r="D77" s="719">
        <v>43784618941</v>
      </c>
      <c r="E77" s="719">
        <v>36180904250</v>
      </c>
      <c r="F77" s="719"/>
      <c r="G77" s="719"/>
      <c r="H77" s="719"/>
      <c r="I77" s="726"/>
      <c r="J77" s="726"/>
      <c r="K77" s="726"/>
      <c r="L77" s="726"/>
      <c r="M77" s="726"/>
      <c r="N77" s="726"/>
      <c r="O77" s="726"/>
    </row>
    <row r="78" spans="2:15" ht="16.5">
      <c r="B78" s="719">
        <v>20250317</v>
      </c>
      <c r="C78" s="719">
        <v>2800000</v>
      </c>
      <c r="D78" s="719">
        <v>45526865125</v>
      </c>
      <c r="E78" s="719">
        <v>36179563173</v>
      </c>
      <c r="F78" s="719"/>
      <c r="G78" s="719"/>
      <c r="H78" s="719"/>
      <c r="I78" s="726"/>
      <c r="J78" s="726"/>
      <c r="K78" s="726"/>
      <c r="L78" s="726"/>
      <c r="M78" s="726"/>
      <c r="N78" s="726"/>
      <c r="O78" s="726"/>
    </row>
    <row r="79" spans="2:15" ht="16.5">
      <c r="B79" s="719">
        <v>20250318</v>
      </c>
      <c r="C79" s="719">
        <v>2800000</v>
      </c>
      <c r="D79" s="719">
        <v>45769012725</v>
      </c>
      <c r="E79" s="719">
        <v>36223459315</v>
      </c>
      <c r="F79" s="719"/>
      <c r="G79" s="719"/>
      <c r="H79" s="719"/>
      <c r="I79" s="726"/>
      <c r="J79" s="726"/>
      <c r="K79" s="726"/>
      <c r="L79" s="726"/>
      <c r="M79" s="726"/>
      <c r="N79" s="726"/>
      <c r="O79" s="726"/>
    </row>
    <row r="80" spans="2:15" ht="16.5">
      <c r="B80" s="719">
        <v>20250319</v>
      </c>
      <c r="C80" s="719">
        <v>2800000</v>
      </c>
      <c r="D80" s="719">
        <v>46483226309</v>
      </c>
      <c r="E80" s="719">
        <v>36237634462</v>
      </c>
      <c r="F80" s="719"/>
      <c r="G80" s="719"/>
      <c r="H80" s="719"/>
      <c r="I80" s="726"/>
      <c r="J80" s="726"/>
      <c r="K80" s="726"/>
      <c r="L80" s="726"/>
      <c r="M80" s="726"/>
      <c r="N80" s="726"/>
      <c r="O80" s="726"/>
    </row>
    <row r="81" spans="2:15" ht="16.5">
      <c r="B81" s="719">
        <v>20250320</v>
      </c>
      <c r="C81" s="719">
        <v>2800000</v>
      </c>
      <c r="D81" s="719">
        <v>47202280948</v>
      </c>
      <c r="E81" s="719">
        <v>36237251947</v>
      </c>
      <c r="F81" s="719"/>
      <c r="G81" s="719"/>
      <c r="H81" s="719"/>
      <c r="I81" s="726"/>
      <c r="J81" s="726"/>
      <c r="K81" s="726"/>
      <c r="L81" s="726"/>
      <c r="M81" s="726"/>
      <c r="N81" s="726"/>
      <c r="O81" s="726"/>
    </row>
    <row r="82" spans="2:15" ht="16.5">
      <c r="B82" s="719">
        <v>20250321</v>
      </c>
      <c r="C82" s="719">
        <v>2800000</v>
      </c>
      <c r="D82" s="719">
        <v>47655455532</v>
      </c>
      <c r="E82" s="719">
        <v>36246342597</v>
      </c>
      <c r="F82" s="719"/>
      <c r="G82" s="719"/>
      <c r="H82" s="719"/>
      <c r="I82" s="726"/>
      <c r="J82" s="726"/>
      <c r="K82" s="726"/>
      <c r="L82" s="726"/>
      <c r="M82" s="726"/>
      <c r="N82" s="726"/>
      <c r="O82" s="726"/>
    </row>
    <row r="83" spans="2:15" ht="16.5">
      <c r="B83" s="719">
        <v>20250322</v>
      </c>
      <c r="C83" s="719">
        <v>2800000</v>
      </c>
      <c r="D83" s="719">
        <v>47655655453</v>
      </c>
      <c r="E83" s="719">
        <v>36246542518</v>
      </c>
      <c r="F83" s="719"/>
      <c r="G83" s="719"/>
      <c r="H83" s="719"/>
      <c r="I83" s="726"/>
      <c r="J83" s="726"/>
      <c r="K83" s="726"/>
      <c r="L83" s="726"/>
      <c r="M83" s="726"/>
      <c r="N83" s="726"/>
      <c r="O83" s="726"/>
    </row>
    <row r="84" spans="2:15" ht="16.5">
      <c r="B84" s="719">
        <v>20250323</v>
      </c>
      <c r="C84" s="719">
        <v>2800000</v>
      </c>
      <c r="D84" s="719">
        <v>47655855274</v>
      </c>
      <c r="E84" s="719">
        <v>36246742339</v>
      </c>
      <c r="F84" s="719"/>
      <c r="G84" s="719"/>
      <c r="H84" s="719"/>
      <c r="I84" s="726"/>
      <c r="J84" s="726"/>
      <c r="K84" s="726"/>
      <c r="L84" s="726"/>
      <c r="M84" s="726"/>
      <c r="N84" s="726"/>
      <c r="O84" s="726"/>
    </row>
    <row r="85" spans="2:15" ht="16.5">
      <c r="B85" s="719">
        <v>20250324</v>
      </c>
      <c r="C85" s="719">
        <v>2800000</v>
      </c>
      <c r="D85" s="719">
        <v>47250817733</v>
      </c>
      <c r="E85" s="719">
        <v>36249696931</v>
      </c>
      <c r="F85" s="719"/>
      <c r="G85" s="719"/>
      <c r="H85" s="719"/>
      <c r="I85" s="726"/>
      <c r="J85" s="726"/>
      <c r="K85" s="726"/>
      <c r="L85" s="726"/>
      <c r="M85" s="726"/>
      <c r="N85" s="726"/>
      <c r="O85" s="726"/>
    </row>
    <row r="86" spans="2:15" ht="16.5">
      <c r="B86" s="719">
        <v>20250325</v>
      </c>
      <c r="C86" s="719">
        <v>2700000</v>
      </c>
      <c r="D86" s="719">
        <v>45165010977</v>
      </c>
      <c r="E86" s="719">
        <v>34977613114</v>
      </c>
      <c r="F86" s="719"/>
      <c r="G86" s="719"/>
      <c r="H86" s="719"/>
      <c r="I86" s="726"/>
      <c r="J86" s="726"/>
      <c r="K86" s="726"/>
      <c r="L86" s="726"/>
      <c r="M86" s="726"/>
      <c r="N86" s="726"/>
      <c r="O86" s="726"/>
    </row>
    <row r="87" spans="2:15" ht="16.5">
      <c r="B87" s="719">
        <v>20250326</v>
      </c>
      <c r="C87" s="719">
        <v>2600000</v>
      </c>
      <c r="D87" s="719">
        <v>44257138797</v>
      </c>
      <c r="E87" s="719">
        <v>33689828053</v>
      </c>
      <c r="F87" s="719"/>
      <c r="G87" s="719"/>
      <c r="H87" s="719"/>
      <c r="I87" s="726"/>
      <c r="J87" s="726"/>
      <c r="K87" s="726"/>
      <c r="L87" s="726"/>
      <c r="M87" s="726"/>
      <c r="N87" s="726"/>
      <c r="O87" s="726"/>
    </row>
    <row r="88" spans="2:15" ht="16.5">
      <c r="B88" s="719">
        <v>20250327</v>
      </c>
      <c r="C88" s="719">
        <v>2600000</v>
      </c>
      <c r="D88" s="719">
        <v>43075490624</v>
      </c>
      <c r="E88" s="719">
        <v>33700521635</v>
      </c>
      <c r="F88" s="719"/>
      <c r="G88" s="719"/>
      <c r="H88" s="719"/>
      <c r="I88" s="726"/>
      <c r="J88" s="726"/>
      <c r="K88" s="726"/>
      <c r="L88" s="726"/>
      <c r="M88" s="726"/>
      <c r="N88" s="726"/>
      <c r="O88" s="726"/>
    </row>
    <row r="89" spans="2:15" ht="16.5">
      <c r="B89" s="719">
        <v>20250328</v>
      </c>
      <c r="C89" s="719">
        <v>2600000</v>
      </c>
      <c r="D89" s="719">
        <v>41648987495</v>
      </c>
      <c r="E89" s="719">
        <v>33791021379</v>
      </c>
      <c r="F89" s="719"/>
      <c r="G89" s="719"/>
      <c r="H89" s="719"/>
      <c r="I89" s="726"/>
      <c r="J89" s="726"/>
      <c r="K89" s="726"/>
      <c r="L89" s="726"/>
      <c r="M89" s="726"/>
      <c r="N89" s="726"/>
      <c r="O89" s="726"/>
    </row>
    <row r="90" spans="2:15" ht="16.5">
      <c r="B90" s="719">
        <v>20250329</v>
      </c>
      <c r="C90" s="719">
        <v>2600000</v>
      </c>
      <c r="D90" s="719">
        <v>41649033948</v>
      </c>
      <c r="E90" s="719">
        <v>33791067832</v>
      </c>
      <c r="F90" s="719"/>
      <c r="G90" s="719"/>
      <c r="H90" s="719"/>
      <c r="I90" s="726"/>
      <c r="J90" s="726"/>
      <c r="K90" s="726"/>
      <c r="L90" s="726"/>
      <c r="M90" s="726"/>
      <c r="N90" s="726"/>
      <c r="O90" s="726"/>
    </row>
    <row r="91" spans="2:15" ht="16.5">
      <c r="B91" s="719">
        <v>20250330</v>
      </c>
      <c r="C91" s="719">
        <v>2600000</v>
      </c>
      <c r="D91" s="719">
        <v>41649080501</v>
      </c>
      <c r="E91" s="719">
        <v>33791114385</v>
      </c>
      <c r="F91" s="719"/>
      <c r="G91" s="719"/>
      <c r="H91" s="719"/>
      <c r="I91" s="726"/>
      <c r="J91" s="726"/>
      <c r="K91" s="726"/>
      <c r="L91" s="726"/>
      <c r="M91" s="726"/>
      <c r="N91" s="726"/>
      <c r="O91" s="726"/>
    </row>
    <row r="92" spans="2:15" ht="16.5">
      <c r="B92" s="719">
        <v>20250331</v>
      </c>
      <c r="C92" s="719">
        <v>2600000</v>
      </c>
      <c r="D92" s="719">
        <v>39074136458</v>
      </c>
      <c r="E92" s="719">
        <v>33816409277</v>
      </c>
      <c r="F92" s="719"/>
      <c r="G92" s="719"/>
      <c r="H92" s="719"/>
      <c r="I92" s="726"/>
      <c r="J92" s="726"/>
      <c r="K92" s="726"/>
      <c r="L92" s="726"/>
      <c r="M92" s="726"/>
      <c r="N92" s="726"/>
      <c r="O92" s="726"/>
    </row>
    <row r="93" spans="2:15" ht="16.5">
      <c r="B93" s="719">
        <v>20250401</v>
      </c>
      <c r="C93" s="719">
        <v>2600000</v>
      </c>
      <c r="D93" s="719">
        <v>40471330749</v>
      </c>
      <c r="E93" s="719">
        <v>33819134451</v>
      </c>
      <c r="F93" s="719"/>
      <c r="G93" s="719"/>
      <c r="H93" s="719"/>
      <c r="I93" s="726"/>
      <c r="J93" s="726"/>
      <c r="K93" s="726"/>
      <c r="L93" s="726"/>
      <c r="M93" s="726"/>
      <c r="N93" s="726"/>
      <c r="O93" s="726"/>
    </row>
    <row r="94" spans="2:15" ht="16.5">
      <c r="B94" s="719">
        <v>20250402</v>
      </c>
      <c r="C94" s="719">
        <v>2800000</v>
      </c>
      <c r="D94" s="719">
        <v>42997905565</v>
      </c>
      <c r="E94" s="719">
        <v>36422211206</v>
      </c>
      <c r="F94" s="719"/>
      <c r="G94" s="719"/>
      <c r="H94" s="719"/>
      <c r="I94" s="726"/>
      <c r="J94" s="726"/>
      <c r="K94" s="726"/>
      <c r="L94" s="726"/>
      <c r="M94" s="726"/>
      <c r="N94" s="726"/>
      <c r="O94" s="726"/>
    </row>
    <row r="95" spans="2:15" ht="16.5">
      <c r="B95" s="719">
        <v>20250403</v>
      </c>
      <c r="C95" s="719">
        <v>2700000</v>
      </c>
      <c r="D95" s="719">
        <v>40407387955</v>
      </c>
      <c r="E95" s="719">
        <v>35125941843</v>
      </c>
      <c r="F95" s="719"/>
      <c r="G95" s="719"/>
      <c r="H95" s="719"/>
      <c r="I95" s="726"/>
      <c r="J95" s="726"/>
      <c r="K95" s="726"/>
      <c r="L95" s="726"/>
      <c r="M95" s="726"/>
      <c r="N95" s="726"/>
      <c r="O95" s="726"/>
    </row>
    <row r="96" spans="2:15" ht="16.5">
      <c r="B96" s="719">
        <v>20250404</v>
      </c>
      <c r="C96" s="719">
        <v>2800000</v>
      </c>
      <c r="D96" s="719">
        <v>41009911132</v>
      </c>
      <c r="E96" s="719">
        <v>36426111520</v>
      </c>
      <c r="F96" s="719"/>
      <c r="G96" s="719"/>
      <c r="H96" s="719"/>
      <c r="I96" s="726"/>
      <c r="J96" s="726"/>
      <c r="K96" s="726"/>
      <c r="L96" s="726"/>
      <c r="M96" s="726"/>
      <c r="N96" s="726"/>
      <c r="O96" s="726"/>
    </row>
    <row r="97" spans="2:15" ht="16.5">
      <c r="B97" s="719">
        <v>20250405</v>
      </c>
      <c r="C97" s="719">
        <v>2800000</v>
      </c>
      <c r="D97" s="719">
        <v>41010067632</v>
      </c>
      <c r="E97" s="719">
        <v>36426268020</v>
      </c>
      <c r="F97" s="719"/>
      <c r="G97" s="719"/>
      <c r="H97" s="719"/>
      <c r="I97" s="726"/>
      <c r="J97" s="726"/>
      <c r="K97" s="726"/>
      <c r="L97" s="726"/>
      <c r="M97" s="726"/>
      <c r="N97" s="726"/>
      <c r="O97" s="726"/>
    </row>
    <row r="98" spans="2:15" ht="16.5">
      <c r="B98" s="719">
        <v>20250406</v>
      </c>
      <c r="C98" s="719">
        <v>2800000</v>
      </c>
      <c r="D98" s="719">
        <v>41010224132</v>
      </c>
      <c r="E98" s="719">
        <v>36426424520</v>
      </c>
      <c r="F98" s="719"/>
      <c r="G98" s="719"/>
      <c r="H98" s="719"/>
      <c r="I98" s="726"/>
      <c r="J98" s="726"/>
      <c r="K98" s="726"/>
      <c r="L98" s="726"/>
      <c r="M98" s="726"/>
      <c r="N98" s="726"/>
      <c r="O98" s="726"/>
    </row>
    <row r="99" spans="2:15" ht="16.5">
      <c r="B99" s="719">
        <v>20250407</v>
      </c>
      <c r="C99" s="719">
        <v>3100000</v>
      </c>
      <c r="D99" s="719">
        <v>39893198686</v>
      </c>
      <c r="E99" s="719">
        <v>40329391998</v>
      </c>
      <c r="F99" s="719"/>
      <c r="G99" s="719"/>
      <c r="H99" s="719"/>
      <c r="I99" s="726"/>
      <c r="J99" s="726"/>
      <c r="K99" s="726"/>
      <c r="L99" s="726"/>
      <c r="M99" s="726"/>
      <c r="N99" s="726"/>
      <c r="O99" s="726"/>
    </row>
    <row r="100" spans="2:15" ht="16.5">
      <c r="B100" s="719">
        <v>20250408</v>
      </c>
      <c r="C100" s="719">
        <v>3300000</v>
      </c>
      <c r="D100" s="719">
        <v>42811870763</v>
      </c>
      <c r="E100" s="719">
        <v>42929931578</v>
      </c>
      <c r="F100" s="719"/>
      <c r="G100" s="719"/>
      <c r="H100" s="719"/>
      <c r="I100" s="726"/>
      <c r="J100" s="726"/>
      <c r="K100" s="726"/>
      <c r="L100" s="726"/>
      <c r="M100" s="726"/>
      <c r="N100" s="726"/>
      <c r="O100" s="726"/>
    </row>
    <row r="101" spans="2:15" ht="16.5">
      <c r="B101" s="719">
        <v>20250409</v>
      </c>
      <c r="C101" s="719">
        <v>3600000</v>
      </c>
      <c r="D101" s="719">
        <v>44985728335</v>
      </c>
      <c r="E101" s="719">
        <v>46829913533</v>
      </c>
      <c r="F101" s="719"/>
      <c r="G101" s="719"/>
      <c r="H101" s="719"/>
      <c r="I101" s="726"/>
      <c r="J101" s="726"/>
      <c r="K101" s="726"/>
      <c r="L101" s="726"/>
      <c r="M101" s="726"/>
      <c r="N101" s="726"/>
      <c r="O101" s="726"/>
    </row>
    <row r="102" spans="2:15" ht="16.5">
      <c r="B102" s="719">
        <v>20250410</v>
      </c>
      <c r="C102" s="719">
        <v>3800000</v>
      </c>
      <c r="D102" s="719">
        <v>53716788973</v>
      </c>
      <c r="E102" s="719">
        <v>49429994431</v>
      </c>
      <c r="F102" s="719"/>
      <c r="G102" s="719"/>
      <c r="H102" s="719"/>
      <c r="I102" s="726"/>
      <c r="J102" s="726"/>
      <c r="K102" s="726"/>
      <c r="L102" s="726"/>
      <c r="M102" s="726"/>
      <c r="N102" s="726"/>
      <c r="O102" s="726"/>
    </row>
    <row r="103" spans="2:15" ht="16.5">
      <c r="B103" s="719">
        <v>20250411</v>
      </c>
      <c r="C103" s="719">
        <v>3800000</v>
      </c>
      <c r="D103" s="719">
        <v>52980424387</v>
      </c>
      <c r="E103" s="719">
        <v>49427099608</v>
      </c>
      <c r="F103" s="719"/>
      <c r="G103" s="719"/>
      <c r="H103" s="719"/>
      <c r="I103" s="726"/>
      <c r="J103" s="726"/>
      <c r="K103" s="726"/>
      <c r="L103" s="726"/>
      <c r="M103" s="726"/>
      <c r="N103" s="726"/>
      <c r="O103" s="726"/>
    </row>
    <row r="104" spans="2:15" ht="16.5">
      <c r="B104" s="719">
        <v>20250412</v>
      </c>
      <c r="C104" s="719">
        <v>3800000</v>
      </c>
      <c r="D104" s="719">
        <v>52980814131</v>
      </c>
      <c r="E104" s="719">
        <v>49427489352</v>
      </c>
      <c r="F104" s="719"/>
      <c r="G104" s="719"/>
      <c r="H104" s="719"/>
      <c r="I104" s="726"/>
      <c r="J104" s="726"/>
      <c r="K104" s="726"/>
      <c r="L104" s="726"/>
      <c r="M104" s="726"/>
      <c r="N104" s="726"/>
      <c r="O104" s="726"/>
    </row>
    <row r="105" spans="2:15" ht="16.5">
      <c r="B105" s="719">
        <v>20250413</v>
      </c>
      <c r="C105" s="719">
        <v>3800000</v>
      </c>
      <c r="D105" s="719">
        <v>52981202974</v>
      </c>
      <c r="E105" s="719">
        <v>49427878195</v>
      </c>
      <c r="F105" s="719"/>
      <c r="G105" s="719"/>
      <c r="H105" s="719"/>
      <c r="I105" s="726"/>
      <c r="J105" s="726"/>
      <c r="K105" s="726"/>
      <c r="L105" s="726"/>
      <c r="M105" s="726"/>
      <c r="N105" s="726"/>
      <c r="O105" s="726"/>
    </row>
    <row r="106" spans="2:15" ht="16.5">
      <c r="B106" s="719">
        <v>20250414</v>
      </c>
      <c r="C106" s="719">
        <v>4000000</v>
      </c>
      <c r="D106" s="719">
        <v>56848450607</v>
      </c>
      <c r="E106" s="719">
        <v>52028226301</v>
      </c>
      <c r="F106" s="719"/>
      <c r="G106" s="719"/>
      <c r="H106" s="719"/>
      <c r="I106" s="726"/>
      <c r="J106" s="726"/>
      <c r="K106" s="726"/>
      <c r="L106" s="726"/>
      <c r="M106" s="726"/>
      <c r="N106" s="726"/>
      <c r="O106" s="726"/>
    </row>
    <row r="107" spans="2:15" ht="16.5">
      <c r="B107" s="719">
        <v>20250415</v>
      </c>
      <c r="C107" s="719">
        <v>3900000</v>
      </c>
      <c r="D107" s="719">
        <v>56394942685</v>
      </c>
      <c r="E107" s="719">
        <v>50726769665</v>
      </c>
      <c r="F107" s="719"/>
      <c r="G107" s="719"/>
      <c r="H107" s="719"/>
      <c r="I107" s="726"/>
      <c r="J107" s="726"/>
      <c r="K107" s="726"/>
      <c r="L107" s="726"/>
      <c r="M107" s="726"/>
      <c r="N107" s="726"/>
      <c r="O107" s="726"/>
    </row>
    <row r="108" spans="2:15" ht="16.5">
      <c r="B108" s="719">
        <v>20250416</v>
      </c>
      <c r="C108" s="719">
        <v>3800000</v>
      </c>
      <c r="D108" s="719">
        <v>53373808243</v>
      </c>
      <c r="E108" s="719">
        <v>49425721018</v>
      </c>
      <c r="F108" s="719"/>
      <c r="G108" s="719"/>
      <c r="H108" s="719"/>
      <c r="I108" s="726"/>
      <c r="J108" s="726"/>
      <c r="K108" s="726"/>
      <c r="L108" s="726"/>
      <c r="M108" s="726"/>
      <c r="N108" s="726"/>
      <c r="O108" s="726"/>
    </row>
    <row r="109" spans="2:15" ht="16.5">
      <c r="B109" s="719">
        <v>20250417</v>
      </c>
      <c r="C109" s="719">
        <v>3800000</v>
      </c>
      <c r="D109" s="719">
        <v>54252152637</v>
      </c>
      <c r="E109" s="719">
        <v>49425261801</v>
      </c>
      <c r="F109" s="719"/>
      <c r="G109" s="719"/>
      <c r="H109" s="719"/>
      <c r="I109" s="726"/>
      <c r="J109" s="726"/>
      <c r="K109" s="726"/>
      <c r="L109" s="726"/>
      <c r="M109" s="726"/>
      <c r="N109" s="726"/>
      <c r="O109" s="726"/>
    </row>
    <row r="110" spans="2:15" ht="16.5">
      <c r="B110" s="719">
        <v>20250418</v>
      </c>
      <c r="C110" s="719">
        <v>3800000</v>
      </c>
      <c r="D110" s="719">
        <v>55035300221</v>
      </c>
      <c r="E110" s="719">
        <v>49424948953</v>
      </c>
      <c r="F110" s="719"/>
      <c r="G110" s="719"/>
      <c r="H110" s="719"/>
      <c r="I110" s="726"/>
      <c r="J110" s="726"/>
      <c r="K110" s="726"/>
      <c r="L110" s="726"/>
      <c r="M110" s="726"/>
      <c r="N110" s="726"/>
      <c r="O110" s="726"/>
    </row>
    <row r="111" spans="2:15" ht="16.5">
      <c r="B111" s="719">
        <v>20250419</v>
      </c>
      <c r="C111" s="719">
        <v>3800000</v>
      </c>
      <c r="D111" s="719">
        <v>55035663762</v>
      </c>
      <c r="E111" s="719">
        <v>49425312494</v>
      </c>
      <c r="F111" s="719"/>
      <c r="G111" s="719"/>
      <c r="H111" s="719"/>
      <c r="I111" s="726"/>
      <c r="J111" s="726"/>
      <c r="K111" s="726"/>
      <c r="L111" s="726"/>
      <c r="M111" s="726"/>
      <c r="N111" s="726"/>
      <c r="O111" s="726"/>
    </row>
    <row r="112" spans="2:15" ht="16.5">
      <c r="B112" s="719">
        <v>20250420</v>
      </c>
      <c r="C112" s="719">
        <v>3800000</v>
      </c>
      <c r="D112" s="719">
        <v>55036027404</v>
      </c>
      <c r="E112" s="719">
        <v>49425676136</v>
      </c>
      <c r="F112" s="719"/>
      <c r="G112" s="719"/>
      <c r="H112" s="719"/>
      <c r="I112" s="726"/>
      <c r="J112" s="726"/>
      <c r="K112" s="726"/>
      <c r="L112" s="726"/>
      <c r="M112" s="726"/>
      <c r="N112" s="726"/>
      <c r="O112" s="726"/>
    </row>
    <row r="113" spans="2:15" ht="16.5">
      <c r="B113" s="719">
        <v>20250421</v>
      </c>
      <c r="C113" s="719">
        <v>3800000</v>
      </c>
      <c r="D113" s="719">
        <v>55116534207</v>
      </c>
      <c r="E113" s="719">
        <v>49425992961</v>
      </c>
      <c r="F113" s="719"/>
      <c r="G113" s="719"/>
      <c r="H113" s="719"/>
      <c r="I113" s="726"/>
      <c r="J113" s="726"/>
      <c r="K113" s="726"/>
      <c r="L113" s="726"/>
      <c r="M113" s="726"/>
      <c r="N113" s="726"/>
      <c r="O113" s="726"/>
    </row>
    <row r="114" spans="2:15" ht="16.5">
      <c r="B114" s="719">
        <v>20250422</v>
      </c>
      <c r="C114" s="719">
        <v>3800000</v>
      </c>
      <c r="D114" s="719">
        <v>54974248165</v>
      </c>
      <c r="E114" s="719">
        <v>49426251429</v>
      </c>
      <c r="F114" s="719"/>
      <c r="G114" s="719"/>
      <c r="H114" s="719"/>
      <c r="I114" s="726"/>
      <c r="J114" s="726"/>
      <c r="K114" s="726"/>
      <c r="L114" s="726"/>
      <c r="M114" s="726"/>
      <c r="N114" s="726"/>
      <c r="O114" s="726"/>
    </row>
    <row r="115" spans="2:15" ht="16.5">
      <c r="B115" s="719">
        <v>20250423</v>
      </c>
      <c r="C115" s="719">
        <v>3700000</v>
      </c>
      <c r="D115" s="719">
        <v>55457697179</v>
      </c>
      <c r="E115" s="719">
        <v>48123873627</v>
      </c>
      <c r="F115" s="719"/>
      <c r="G115" s="719"/>
      <c r="H115" s="719"/>
      <c r="I115" s="726"/>
      <c r="J115" s="726"/>
      <c r="K115" s="726"/>
      <c r="L115" s="726"/>
      <c r="M115" s="726"/>
      <c r="N115" s="726"/>
      <c r="O115" s="726"/>
    </row>
    <row r="116" spans="2:15" ht="16.5">
      <c r="B116" s="719">
        <v>20250424</v>
      </c>
      <c r="C116" s="719">
        <v>3700000</v>
      </c>
      <c r="D116" s="719">
        <v>55166522676</v>
      </c>
      <c r="E116" s="719">
        <v>48123930195</v>
      </c>
      <c r="F116" s="719"/>
      <c r="G116" s="719"/>
      <c r="H116" s="719"/>
      <c r="I116" s="726"/>
      <c r="J116" s="726"/>
      <c r="K116" s="726"/>
      <c r="L116" s="726"/>
      <c r="M116" s="726"/>
      <c r="N116" s="726"/>
      <c r="O116" s="726"/>
    </row>
    <row r="117" spans="2:15" ht="16.5">
      <c r="B117" s="719">
        <v>20250425</v>
      </c>
      <c r="C117" s="719">
        <v>3700000</v>
      </c>
      <c r="D117" s="719">
        <v>56341440647</v>
      </c>
      <c r="E117" s="719">
        <v>48124040736</v>
      </c>
      <c r="F117" s="719"/>
      <c r="G117" s="719"/>
      <c r="H117" s="719"/>
      <c r="I117" s="726"/>
      <c r="J117" s="726"/>
      <c r="K117" s="726"/>
      <c r="L117" s="726"/>
      <c r="M117" s="726"/>
      <c r="N117" s="726"/>
      <c r="O117" s="726"/>
    </row>
    <row r="118" spans="2:15" ht="16.5">
      <c r="B118" s="719">
        <v>20250426</v>
      </c>
      <c r="C118" s="719">
        <v>3700000</v>
      </c>
      <c r="D118" s="719">
        <v>56341558668</v>
      </c>
      <c r="E118" s="719">
        <v>48124158757</v>
      </c>
      <c r="F118" s="719"/>
      <c r="G118" s="719"/>
      <c r="H118" s="719"/>
      <c r="I118" s="726"/>
      <c r="J118" s="726"/>
      <c r="K118" s="726"/>
      <c r="L118" s="726"/>
      <c r="M118" s="726"/>
      <c r="N118" s="726"/>
      <c r="O118" s="726"/>
    </row>
    <row r="119" spans="2:15" ht="16.5">
      <c r="B119" s="719">
        <v>20250427</v>
      </c>
      <c r="C119" s="719">
        <v>3700000</v>
      </c>
      <c r="D119" s="719">
        <v>56341677490</v>
      </c>
      <c r="E119" s="719">
        <v>48124277579</v>
      </c>
      <c r="F119" s="719"/>
      <c r="G119" s="719"/>
      <c r="H119" s="719"/>
      <c r="I119" s="726"/>
      <c r="J119" s="726"/>
      <c r="K119" s="726"/>
      <c r="L119" s="726"/>
      <c r="M119" s="726"/>
      <c r="N119" s="726"/>
      <c r="O119" s="726"/>
    </row>
    <row r="120" spans="2:15" ht="16.5">
      <c r="B120" s="719">
        <v>20250428</v>
      </c>
      <c r="C120" s="719">
        <v>3700000</v>
      </c>
      <c r="D120" s="719">
        <v>56399284322</v>
      </c>
      <c r="E120" s="719">
        <v>48124422437</v>
      </c>
      <c r="F120" s="719"/>
      <c r="G120" s="719"/>
      <c r="H120" s="719"/>
      <c r="I120" s="726"/>
      <c r="J120" s="726"/>
      <c r="K120" s="726"/>
      <c r="L120" s="726"/>
      <c r="M120" s="726"/>
      <c r="N120" s="726"/>
      <c r="O120" s="726"/>
    </row>
    <row r="121" spans="2:15" ht="16.5">
      <c r="B121" s="719">
        <v>20250429</v>
      </c>
      <c r="C121" s="719">
        <v>3700000</v>
      </c>
      <c r="D121" s="719">
        <v>57126507959</v>
      </c>
      <c r="E121" s="719">
        <v>48123699221</v>
      </c>
      <c r="F121" s="719"/>
      <c r="G121" s="719"/>
      <c r="H121" s="719"/>
      <c r="I121" s="726"/>
      <c r="J121" s="726"/>
      <c r="K121" s="726"/>
      <c r="L121" s="726"/>
      <c r="M121" s="726"/>
      <c r="N121" s="726"/>
      <c r="O121" s="726"/>
    </row>
    <row r="122" spans="2:15" ht="16.5">
      <c r="B122" s="719">
        <v>20250430</v>
      </c>
      <c r="C122" s="719">
        <v>3700000</v>
      </c>
      <c r="D122" s="719">
        <v>56915203890</v>
      </c>
      <c r="E122" s="719">
        <v>48131707217</v>
      </c>
      <c r="F122" s="719"/>
      <c r="G122" s="719"/>
      <c r="H122" s="719"/>
      <c r="I122" s="726"/>
      <c r="J122" s="726"/>
      <c r="K122" s="726"/>
      <c r="L122" s="726"/>
      <c r="M122" s="726"/>
      <c r="N122" s="726"/>
      <c r="O122" s="726"/>
    </row>
    <row r="123" spans="2:15" ht="16.5">
      <c r="B123" s="719">
        <v>20250501</v>
      </c>
      <c r="C123" s="719">
        <v>3700000</v>
      </c>
      <c r="D123" s="719">
        <v>56915387238</v>
      </c>
      <c r="E123" s="719">
        <v>48131890565</v>
      </c>
      <c r="F123" s="719"/>
      <c r="G123" s="719"/>
      <c r="H123" s="719"/>
      <c r="I123" s="726"/>
      <c r="J123" s="726"/>
      <c r="K123" s="726"/>
      <c r="L123" s="726"/>
      <c r="M123" s="726"/>
      <c r="N123" s="726"/>
      <c r="O123" s="726"/>
    </row>
    <row r="124" spans="2:15" ht="16.5">
      <c r="B124" s="719">
        <v>20250502</v>
      </c>
      <c r="C124" s="719">
        <v>3700000</v>
      </c>
      <c r="D124" s="719">
        <v>56993593020</v>
      </c>
      <c r="E124" s="719">
        <v>48134719456</v>
      </c>
      <c r="F124" s="719"/>
      <c r="G124" s="719"/>
      <c r="H124" s="719"/>
      <c r="I124" s="726"/>
      <c r="J124" s="726"/>
      <c r="K124" s="726"/>
      <c r="L124" s="726"/>
      <c r="M124" s="726"/>
      <c r="N124" s="726"/>
      <c r="O124" s="726"/>
    </row>
    <row r="125" spans="2:15" ht="16.5">
      <c r="B125" s="719">
        <v>20250503</v>
      </c>
      <c r="C125" s="719">
        <v>3700000</v>
      </c>
      <c r="D125" s="719">
        <v>56993712303</v>
      </c>
      <c r="E125" s="719">
        <v>48134838739</v>
      </c>
      <c r="F125" s="719"/>
      <c r="G125" s="719"/>
      <c r="H125" s="719"/>
      <c r="I125" s="726"/>
      <c r="J125" s="726"/>
      <c r="K125" s="726"/>
      <c r="L125" s="726"/>
      <c r="M125" s="726"/>
      <c r="N125" s="726"/>
      <c r="O125" s="726"/>
    </row>
    <row r="126" spans="2:15" ht="16.5">
      <c r="B126" s="719">
        <v>20250504</v>
      </c>
      <c r="C126" s="719">
        <v>3700000</v>
      </c>
      <c r="D126" s="719">
        <v>56993831487</v>
      </c>
      <c r="E126" s="719">
        <v>48134957923</v>
      </c>
      <c r="F126" s="719"/>
      <c r="G126" s="719"/>
      <c r="H126" s="719"/>
      <c r="I126" s="726"/>
      <c r="J126" s="726"/>
      <c r="K126" s="726"/>
      <c r="L126" s="726"/>
      <c r="M126" s="726"/>
      <c r="N126" s="726"/>
      <c r="O126" s="726"/>
    </row>
    <row r="127" spans="2:15" ht="16.5">
      <c r="B127" s="719">
        <v>20250505</v>
      </c>
      <c r="C127" s="719">
        <v>3700000</v>
      </c>
      <c r="D127" s="719">
        <v>56993950670</v>
      </c>
      <c r="E127" s="719">
        <v>48135077106</v>
      </c>
      <c r="F127" s="719"/>
      <c r="G127" s="719"/>
      <c r="H127" s="719"/>
      <c r="I127" s="726"/>
      <c r="J127" s="726"/>
      <c r="K127" s="726"/>
      <c r="L127" s="726"/>
      <c r="M127" s="726"/>
      <c r="N127" s="726"/>
      <c r="O127" s="726"/>
    </row>
    <row r="128" spans="2:15" ht="16.5">
      <c r="B128" s="719">
        <v>20250506</v>
      </c>
      <c r="C128" s="719">
        <v>3700000</v>
      </c>
      <c r="D128" s="719">
        <v>56994069853</v>
      </c>
      <c r="E128" s="719">
        <v>48135196289</v>
      </c>
      <c r="F128" s="719"/>
      <c r="G128" s="719"/>
      <c r="H128" s="719"/>
      <c r="I128" s="726"/>
      <c r="J128" s="726"/>
      <c r="K128" s="726"/>
      <c r="L128" s="726"/>
      <c r="M128" s="726"/>
      <c r="N128" s="726"/>
      <c r="O128" s="726"/>
    </row>
    <row r="129" spans="2:15" ht="16.5">
      <c r="B129" s="719">
        <v>20250507</v>
      </c>
      <c r="C129" s="719">
        <v>3700000</v>
      </c>
      <c r="D129" s="719">
        <v>57715618645</v>
      </c>
      <c r="E129" s="719">
        <v>48131522268</v>
      </c>
      <c r="F129" s="719"/>
      <c r="G129" s="719"/>
      <c r="H129" s="719"/>
      <c r="I129" s="726"/>
      <c r="J129" s="726"/>
      <c r="K129" s="726"/>
      <c r="L129" s="726"/>
      <c r="M129" s="726"/>
      <c r="N129" s="726"/>
      <c r="O129" s="726"/>
    </row>
    <row r="130" spans="2:15" ht="16.5">
      <c r="B130" s="719">
        <v>20250508</v>
      </c>
      <c r="C130" s="719">
        <v>3400000</v>
      </c>
      <c r="D130" s="719">
        <v>53116224484</v>
      </c>
      <c r="E130" s="719">
        <v>44234216666</v>
      </c>
      <c r="F130" s="719"/>
      <c r="G130" s="719"/>
      <c r="H130" s="719"/>
      <c r="I130" s="726"/>
      <c r="J130" s="726"/>
      <c r="K130" s="726"/>
      <c r="L130" s="726"/>
      <c r="M130" s="726"/>
      <c r="N130" s="726"/>
      <c r="O130" s="726"/>
    </row>
    <row r="131" spans="2:15" ht="16.5">
      <c r="B131" s="719">
        <v>20250509</v>
      </c>
      <c r="C131" s="719">
        <v>3400000</v>
      </c>
      <c r="D131" s="719">
        <v>53135190308</v>
      </c>
      <c r="E131" s="719">
        <v>44255047732</v>
      </c>
      <c r="F131" s="719"/>
      <c r="G131" s="719"/>
      <c r="H131" s="719"/>
      <c r="I131" s="726"/>
      <c r="J131" s="726"/>
      <c r="K131" s="726"/>
      <c r="L131" s="726"/>
      <c r="M131" s="726"/>
      <c r="N131" s="726"/>
      <c r="O131" s="726"/>
    </row>
    <row r="132" spans="2:15" ht="16.5">
      <c r="B132" s="719">
        <v>20250510</v>
      </c>
      <c r="C132" s="719">
        <v>3400000</v>
      </c>
      <c r="D132" s="719">
        <v>53135329068</v>
      </c>
      <c r="E132" s="719">
        <v>44255186492</v>
      </c>
      <c r="F132" s="719"/>
      <c r="G132" s="719"/>
      <c r="H132" s="719"/>
      <c r="I132" s="726"/>
      <c r="J132" s="726"/>
      <c r="K132" s="726"/>
      <c r="L132" s="726"/>
      <c r="M132" s="726"/>
      <c r="N132" s="726"/>
      <c r="O132" s="726"/>
    </row>
    <row r="133" spans="2:15" ht="16.5">
      <c r="B133" s="719">
        <v>20250511</v>
      </c>
      <c r="C133" s="719">
        <v>3400000</v>
      </c>
      <c r="D133" s="719">
        <v>53135467927</v>
      </c>
      <c r="E133" s="719">
        <v>44255325351</v>
      </c>
      <c r="F133" s="719"/>
      <c r="G133" s="719"/>
      <c r="H133" s="719"/>
      <c r="I133" s="726"/>
      <c r="J133" s="726"/>
      <c r="K133" s="726"/>
      <c r="L133" s="726"/>
      <c r="M133" s="726"/>
      <c r="N133" s="726"/>
      <c r="O133" s="726"/>
    </row>
    <row r="134" spans="2:15" ht="16.5">
      <c r="B134" s="719">
        <v>20250512</v>
      </c>
      <c r="C134" s="719">
        <v>3400000</v>
      </c>
      <c r="D134" s="719">
        <v>54743486072</v>
      </c>
      <c r="E134" s="719">
        <v>44259975644</v>
      </c>
      <c r="F134" s="719"/>
      <c r="G134" s="719"/>
      <c r="H134" s="719"/>
      <c r="I134" s="726"/>
      <c r="J134" s="726"/>
      <c r="K134" s="726"/>
      <c r="L134" s="726"/>
      <c r="M134" s="726"/>
      <c r="N134" s="726"/>
      <c r="O134" s="726"/>
    </row>
    <row r="135" spans="2:15" ht="16.5">
      <c r="B135" s="719">
        <v>20250513</v>
      </c>
      <c r="C135" s="719">
        <v>3400000</v>
      </c>
      <c r="D135" s="719">
        <v>55005936579</v>
      </c>
      <c r="E135" s="719">
        <v>44260145432</v>
      </c>
      <c r="F135" s="719"/>
      <c r="G135" s="719"/>
      <c r="H135" s="719"/>
      <c r="I135" s="726"/>
      <c r="J135" s="726"/>
      <c r="K135" s="726"/>
      <c r="L135" s="726"/>
      <c r="M135" s="726"/>
      <c r="N135" s="726"/>
      <c r="O135" s="726"/>
    </row>
    <row r="136" spans="2:15" ht="16.5">
      <c r="B136" s="719">
        <v>20250514</v>
      </c>
      <c r="C136" s="719">
        <v>3400000</v>
      </c>
      <c r="D136" s="719">
        <v>56427587224</v>
      </c>
      <c r="E136" s="719">
        <v>44258782750</v>
      </c>
      <c r="F136" s="719"/>
      <c r="G136" s="719"/>
      <c r="H136" s="719"/>
      <c r="I136" s="726"/>
      <c r="J136" s="726"/>
      <c r="K136" s="726"/>
      <c r="L136" s="726"/>
      <c r="M136" s="726"/>
      <c r="N136" s="726"/>
      <c r="O136" s="726"/>
    </row>
    <row r="137" spans="2:15" ht="16.5">
      <c r="B137" s="719">
        <v>20250515</v>
      </c>
      <c r="C137" s="719">
        <v>3400000</v>
      </c>
      <c r="D137" s="719">
        <v>55577134601</v>
      </c>
      <c r="E137" s="719">
        <v>44256463205</v>
      </c>
      <c r="F137" s="719"/>
      <c r="G137" s="719"/>
      <c r="H137" s="719"/>
      <c r="I137" s="726"/>
      <c r="J137" s="726"/>
      <c r="K137" s="726"/>
      <c r="L137" s="726"/>
      <c r="M137" s="726"/>
      <c r="N137" s="726"/>
      <c r="O137" s="726"/>
    </row>
    <row r="138" spans="2:15" ht="16.5">
      <c r="B138" s="719">
        <v>20250516</v>
      </c>
      <c r="C138" s="719">
        <v>3300000</v>
      </c>
      <c r="D138" s="719">
        <v>54296837590</v>
      </c>
      <c r="E138" s="719">
        <v>42954321273</v>
      </c>
      <c r="F138" s="719"/>
      <c r="G138" s="719"/>
      <c r="H138" s="719"/>
      <c r="I138" s="726"/>
      <c r="J138" s="726"/>
      <c r="K138" s="726"/>
      <c r="L138" s="726"/>
      <c r="M138" s="726"/>
      <c r="N138" s="726"/>
      <c r="O138" s="726"/>
    </row>
    <row r="139" spans="2:15" ht="16.5">
      <c r="B139" s="719">
        <v>20250517</v>
      </c>
      <c r="C139" s="719">
        <v>3300000</v>
      </c>
      <c r="D139" s="719">
        <v>54296791059</v>
      </c>
      <c r="E139" s="719">
        <v>42954274742</v>
      </c>
      <c r="F139" s="719"/>
      <c r="G139" s="719"/>
      <c r="H139" s="719"/>
      <c r="I139" s="726"/>
      <c r="J139" s="726"/>
      <c r="K139" s="726"/>
      <c r="L139" s="726"/>
      <c r="M139" s="726"/>
      <c r="N139" s="726"/>
      <c r="O139" s="726"/>
    </row>
    <row r="140" spans="2:15" ht="16.5">
      <c r="B140" s="719">
        <v>20250518</v>
      </c>
      <c r="C140" s="719">
        <v>3300000</v>
      </c>
      <c r="D140" s="719">
        <v>54296744528</v>
      </c>
      <c r="E140" s="719">
        <v>42954228211</v>
      </c>
      <c r="F140" s="719"/>
      <c r="G140" s="719"/>
      <c r="H140" s="719"/>
      <c r="I140" s="726"/>
      <c r="J140" s="726"/>
      <c r="K140" s="726"/>
      <c r="L140" s="726"/>
      <c r="M140" s="726"/>
      <c r="N140" s="726"/>
      <c r="O140" s="726"/>
    </row>
    <row r="141" spans="2:15" ht="16.5">
      <c r="B141" s="719">
        <v>20250519</v>
      </c>
      <c r="C141" s="719">
        <v>3300000</v>
      </c>
      <c r="D141" s="719">
        <v>53008750054</v>
      </c>
      <c r="E141" s="719">
        <v>42952729174</v>
      </c>
      <c r="F141" s="719"/>
      <c r="G141" s="719"/>
      <c r="H141" s="719"/>
      <c r="I141" s="726"/>
      <c r="J141" s="726"/>
      <c r="K141" s="726"/>
      <c r="L141" s="726"/>
      <c r="M141" s="726"/>
      <c r="N141" s="726"/>
      <c r="O141" s="726"/>
    </row>
    <row r="142" spans="2:15" ht="16.5">
      <c r="B142" s="719">
        <v>20250520</v>
      </c>
      <c r="C142" s="719">
        <v>3300000</v>
      </c>
      <c r="D142" s="719">
        <v>53295871102</v>
      </c>
      <c r="E142" s="719">
        <v>42951729116</v>
      </c>
      <c r="F142" s="719"/>
      <c r="G142" s="719"/>
      <c r="H142" s="719"/>
      <c r="I142" s="726"/>
      <c r="J142" s="726"/>
      <c r="K142" s="726"/>
      <c r="L142" s="726"/>
      <c r="M142" s="726"/>
      <c r="N142" s="726"/>
      <c r="O142" s="726"/>
    </row>
    <row r="143" spans="2:15" ht="16.5">
      <c r="B143" s="719">
        <v>20250521</v>
      </c>
      <c r="C143" s="719">
        <v>3200000</v>
      </c>
      <c r="D143" s="719">
        <v>52261086642</v>
      </c>
      <c r="E143" s="719">
        <v>41649347940</v>
      </c>
      <c r="F143" s="719"/>
      <c r="G143" s="719"/>
      <c r="H143" s="719"/>
      <c r="I143" s="726"/>
      <c r="J143" s="726"/>
      <c r="K143" s="726"/>
      <c r="L143" s="726"/>
      <c r="M143" s="726"/>
      <c r="N143" s="726"/>
      <c r="O143" s="726"/>
    </row>
    <row r="144" spans="2:15" ht="16.5">
      <c r="B144" s="719">
        <v>20250522</v>
      </c>
      <c r="C144" s="719">
        <v>3200000</v>
      </c>
      <c r="D144" s="719">
        <v>50863552297</v>
      </c>
      <c r="E144" s="719">
        <v>41648402199</v>
      </c>
      <c r="F144" s="719"/>
      <c r="G144" s="719"/>
      <c r="H144" s="719"/>
      <c r="I144" s="726"/>
      <c r="J144" s="726"/>
      <c r="K144" s="726"/>
      <c r="L144" s="726"/>
      <c r="M144" s="726"/>
      <c r="N144" s="726"/>
      <c r="O144" s="726"/>
    </row>
    <row r="145" spans="2:15" ht="16.5">
      <c r="B145" s="719">
        <v>20250523</v>
      </c>
      <c r="C145" s="719">
        <v>3200000</v>
      </c>
      <c r="D145" s="719">
        <v>51070330196</v>
      </c>
      <c r="E145" s="719">
        <v>41648441628</v>
      </c>
      <c r="F145" s="719"/>
      <c r="G145" s="719"/>
      <c r="H145" s="719"/>
      <c r="I145" s="726"/>
      <c r="J145" s="726"/>
      <c r="K145" s="726"/>
      <c r="L145" s="726"/>
      <c r="M145" s="726"/>
      <c r="N145" s="726"/>
      <c r="O145" s="726"/>
    </row>
    <row r="146" spans="2:15" ht="16.5">
      <c r="B146" s="719">
        <v>20250524</v>
      </c>
      <c r="C146" s="719">
        <v>3200000</v>
      </c>
      <c r="D146" s="719">
        <v>51070380025</v>
      </c>
      <c r="E146" s="719">
        <v>41648491457</v>
      </c>
      <c r="F146" s="719"/>
      <c r="G146" s="719"/>
      <c r="H146" s="719"/>
      <c r="I146" s="726"/>
      <c r="J146" s="726"/>
      <c r="K146" s="726"/>
      <c r="L146" s="726"/>
      <c r="M146" s="726"/>
      <c r="N146" s="726"/>
      <c r="O146" s="726"/>
    </row>
    <row r="147" spans="2:15" ht="16.5">
      <c r="B147" s="719">
        <v>20250525</v>
      </c>
      <c r="C147" s="719">
        <v>3200000</v>
      </c>
      <c r="D147" s="719">
        <v>51070429755</v>
      </c>
      <c r="E147" s="719">
        <v>41648541187</v>
      </c>
      <c r="F147" s="719"/>
      <c r="G147" s="719"/>
      <c r="H147" s="719"/>
      <c r="I147" s="726"/>
      <c r="J147" s="726"/>
      <c r="K147" s="726"/>
      <c r="L147" s="726"/>
      <c r="M147" s="726"/>
      <c r="N147" s="726"/>
      <c r="O147" s="726"/>
    </row>
    <row r="148" spans="2:15" ht="16.5">
      <c r="B148" s="719">
        <v>20250526</v>
      </c>
      <c r="C148" s="719">
        <v>3200000</v>
      </c>
      <c r="D148" s="719">
        <v>52762168139</v>
      </c>
      <c r="E148" s="719">
        <v>41647396814</v>
      </c>
      <c r="F148" s="719"/>
      <c r="G148" s="719"/>
      <c r="H148" s="719"/>
      <c r="I148" s="726"/>
      <c r="J148" s="726"/>
      <c r="K148" s="726"/>
      <c r="L148" s="726"/>
      <c r="M148" s="726"/>
      <c r="N148" s="726"/>
      <c r="O148" s="726"/>
    </row>
    <row r="149" spans="2:15" ht="16.5">
      <c r="B149" s="719">
        <v>20250527</v>
      </c>
      <c r="C149" s="719">
        <v>3200000</v>
      </c>
      <c r="D149" s="719">
        <v>52917775789</v>
      </c>
      <c r="E149" s="719">
        <v>41653436697</v>
      </c>
      <c r="F149" s="719"/>
      <c r="G149" s="719"/>
      <c r="H149" s="719"/>
      <c r="I149" s="726"/>
      <c r="J149" s="726"/>
      <c r="K149" s="726"/>
      <c r="L149" s="726"/>
      <c r="M149" s="726"/>
      <c r="N149" s="726"/>
      <c r="O149" s="726"/>
    </row>
    <row r="150" spans="2:15" ht="16.5">
      <c r="B150" s="719">
        <v>20250528</v>
      </c>
      <c r="C150" s="719">
        <v>3200000</v>
      </c>
      <c r="D150" s="719">
        <v>54492850513</v>
      </c>
      <c r="E150" s="719">
        <v>41655092653</v>
      </c>
      <c r="F150" s="719"/>
      <c r="G150" s="719"/>
      <c r="H150" s="719"/>
      <c r="I150" s="726"/>
      <c r="J150" s="726"/>
      <c r="K150" s="726"/>
      <c r="L150" s="726"/>
      <c r="M150" s="726"/>
      <c r="N150" s="726"/>
      <c r="O150" s="726"/>
    </row>
    <row r="151" spans="2:15" ht="16.5">
      <c r="B151" s="719">
        <v>20250529</v>
      </c>
      <c r="C151" s="719">
        <v>3200000</v>
      </c>
      <c r="D151" s="719">
        <v>56559390953</v>
      </c>
      <c r="E151" s="719">
        <v>41676333134</v>
      </c>
      <c r="F151" s="719"/>
      <c r="G151" s="719"/>
      <c r="H151" s="719"/>
      <c r="I151" s="726"/>
      <c r="J151" s="726"/>
      <c r="K151" s="726"/>
      <c r="L151" s="726"/>
      <c r="M151" s="726"/>
      <c r="N151" s="726"/>
      <c r="O151" s="726"/>
    </row>
    <row r="152" spans="2:15" ht="16.5">
      <c r="B152" s="719">
        <v>20250530</v>
      </c>
      <c r="C152" s="719">
        <v>3200000</v>
      </c>
      <c r="D152" s="719">
        <v>55495627258</v>
      </c>
      <c r="E152" s="719">
        <v>41679453570</v>
      </c>
      <c r="F152" s="719"/>
      <c r="G152" s="719"/>
      <c r="H152" s="719"/>
      <c r="I152" s="726"/>
      <c r="J152" s="726"/>
      <c r="K152" s="726"/>
      <c r="L152" s="726"/>
      <c r="M152" s="726"/>
      <c r="N152" s="726"/>
      <c r="O152" s="726"/>
    </row>
    <row r="153" spans="2:15" ht="16.5">
      <c r="B153" s="719">
        <v>20250531</v>
      </c>
      <c r="C153" s="719">
        <v>3200000</v>
      </c>
      <c r="D153" s="719">
        <v>55495798325</v>
      </c>
      <c r="E153" s="719">
        <v>41679624637</v>
      </c>
      <c r="F153" s="719"/>
      <c r="G153" s="719"/>
      <c r="H153" s="719"/>
      <c r="I153" s="726"/>
      <c r="J153" s="726"/>
      <c r="K153" s="726"/>
      <c r="L153" s="726"/>
      <c r="M153" s="726"/>
      <c r="N153" s="726"/>
      <c r="O153" s="726"/>
    </row>
    <row r="154" spans="2:15" ht="16.5">
      <c r="B154" s="719">
        <v>20250601</v>
      </c>
      <c r="C154" s="719">
        <v>3200000</v>
      </c>
      <c r="D154" s="719">
        <v>55495969491</v>
      </c>
      <c r="E154" s="719">
        <v>41679795803</v>
      </c>
      <c r="F154" s="719"/>
      <c r="G154" s="719"/>
      <c r="H154" s="719"/>
      <c r="I154" s="726"/>
      <c r="J154" s="726"/>
      <c r="K154" s="726"/>
      <c r="L154" s="726"/>
      <c r="M154" s="726"/>
      <c r="N154" s="726"/>
      <c r="O154" s="726"/>
    </row>
    <row r="155" spans="2:15" ht="16.5">
      <c r="B155" s="719">
        <v>20250602</v>
      </c>
      <c r="C155" s="719">
        <v>3100000</v>
      </c>
      <c r="D155" s="719">
        <v>53605365368</v>
      </c>
      <c r="E155" s="719">
        <v>40376765763</v>
      </c>
      <c r="F155" s="719"/>
      <c r="G155" s="719"/>
      <c r="H155" s="719"/>
      <c r="I155" s="726"/>
      <c r="J155" s="726"/>
      <c r="K155" s="726"/>
      <c r="L155" s="726"/>
      <c r="M155" s="726"/>
      <c r="N155" s="726"/>
      <c r="O155" s="726"/>
    </row>
    <row r="156" spans="2:15" ht="16.5">
      <c r="B156" s="719">
        <v>20250603</v>
      </c>
      <c r="C156" s="719">
        <v>3100000</v>
      </c>
      <c r="D156" s="719">
        <v>53605331973</v>
      </c>
      <c r="E156" s="719">
        <v>40376732368</v>
      </c>
      <c r="F156" s="719"/>
      <c r="G156" s="719"/>
      <c r="H156" s="719"/>
      <c r="I156" s="726"/>
      <c r="J156" s="726"/>
      <c r="K156" s="726"/>
      <c r="L156" s="726"/>
      <c r="M156" s="726"/>
      <c r="N156" s="726"/>
      <c r="O156" s="726"/>
    </row>
    <row r="157" spans="2:15" ht="16.5">
      <c r="B157" s="719">
        <v>20250604</v>
      </c>
      <c r="C157" s="719">
        <v>3100000</v>
      </c>
      <c r="D157" s="719">
        <v>56772546633</v>
      </c>
      <c r="E157" s="719">
        <v>40375880005</v>
      </c>
      <c r="F157" s="719"/>
      <c r="G157" s="719"/>
      <c r="H157" s="719"/>
      <c r="I157" s="726"/>
      <c r="J157" s="726"/>
      <c r="K157" s="726"/>
      <c r="L157" s="726"/>
      <c r="M157" s="726"/>
      <c r="N157" s="726"/>
      <c r="O157" s="726"/>
    </row>
    <row r="158" spans="2:15" ht="16.5">
      <c r="B158" s="719">
        <v>20250605</v>
      </c>
      <c r="C158" s="719">
        <v>3100000</v>
      </c>
      <c r="D158" s="719">
        <v>58708728184</v>
      </c>
      <c r="E158" s="719">
        <v>40374305714</v>
      </c>
      <c r="F158" s="719"/>
      <c r="G158" s="719"/>
      <c r="H158" s="719"/>
      <c r="I158" s="726"/>
      <c r="J158" s="726"/>
      <c r="K158" s="726"/>
      <c r="L158" s="726"/>
      <c r="M158" s="726"/>
      <c r="N158" s="726"/>
      <c r="O158" s="726"/>
    </row>
    <row r="159" spans="2:15" ht="16.5">
      <c r="B159" s="719">
        <v>20250606</v>
      </c>
      <c r="C159" s="719">
        <v>3100000</v>
      </c>
      <c r="D159" s="719">
        <v>58709048794</v>
      </c>
      <c r="E159" s="719">
        <v>40374626324</v>
      </c>
      <c r="F159" s="719"/>
      <c r="G159" s="719"/>
      <c r="H159" s="719"/>
      <c r="I159" s="726"/>
      <c r="J159" s="726"/>
      <c r="K159" s="726"/>
      <c r="L159" s="726"/>
      <c r="M159" s="726"/>
      <c r="N159" s="726"/>
      <c r="O159" s="726"/>
    </row>
    <row r="160" spans="2:15" ht="16.5">
      <c r="B160" s="719">
        <v>20250607</v>
      </c>
      <c r="C160" s="719">
        <v>3100000</v>
      </c>
      <c r="D160" s="719">
        <v>58709369404</v>
      </c>
      <c r="E160" s="719">
        <v>40374946934</v>
      </c>
      <c r="F160" s="719"/>
      <c r="G160" s="719"/>
      <c r="H160" s="719"/>
      <c r="I160" s="726"/>
      <c r="J160" s="726"/>
      <c r="K160" s="726"/>
      <c r="L160" s="726"/>
      <c r="M160" s="726"/>
      <c r="N160" s="726"/>
      <c r="O160" s="726"/>
    </row>
    <row r="161" spans="2:15" ht="16.5">
      <c r="B161" s="719">
        <v>20250608</v>
      </c>
      <c r="C161" s="719">
        <v>3100000</v>
      </c>
      <c r="D161" s="719">
        <v>58709690014</v>
      </c>
      <c r="E161" s="719">
        <v>40375267544</v>
      </c>
      <c r="F161" s="719"/>
      <c r="G161" s="719"/>
      <c r="H161" s="719"/>
      <c r="I161" s="726"/>
      <c r="J161" s="726"/>
      <c r="K161" s="726"/>
      <c r="L161" s="726"/>
      <c r="M161" s="726"/>
      <c r="N161" s="726"/>
      <c r="O161" s="726"/>
    </row>
    <row r="162" spans="2:15" ht="16.5">
      <c r="B162" s="719">
        <v>20250609</v>
      </c>
      <c r="C162" s="719">
        <v>3100000</v>
      </c>
      <c r="D162" s="719">
        <v>60723463434</v>
      </c>
      <c r="E162" s="719">
        <v>40375536403</v>
      </c>
      <c r="F162" s="719"/>
      <c r="G162" s="719"/>
      <c r="H162" s="719"/>
      <c r="I162" s="726"/>
      <c r="J162" s="726"/>
      <c r="K162" s="726"/>
      <c r="L162" s="726"/>
      <c r="M162" s="726"/>
      <c r="N162" s="726"/>
      <c r="O162" s="726"/>
    </row>
    <row r="163" spans="2:15" ht="16.5">
      <c r="B163" s="719">
        <v>20250610</v>
      </c>
      <c r="C163" s="719">
        <v>3000000</v>
      </c>
      <c r="D163" s="719">
        <v>59328231696</v>
      </c>
      <c r="E163" s="719">
        <v>39069782262</v>
      </c>
      <c r="F163" s="719"/>
      <c r="G163" s="719"/>
      <c r="H163" s="719"/>
      <c r="I163" s="726"/>
      <c r="J163" s="726"/>
      <c r="K163" s="726"/>
      <c r="L163" s="726"/>
      <c r="M163" s="726"/>
      <c r="N163" s="726"/>
      <c r="O163" s="726"/>
    </row>
    <row r="164" spans="2:15" ht="16.5">
      <c r="B164" s="719">
        <v>20250611</v>
      </c>
      <c r="C164" s="719">
        <v>2900000</v>
      </c>
      <c r="D164" s="719">
        <v>58926482919</v>
      </c>
      <c r="E164" s="719">
        <v>37766153386</v>
      </c>
      <c r="F164" s="719"/>
      <c r="G164" s="719"/>
      <c r="H164" s="719"/>
      <c r="I164" s="726"/>
      <c r="J164" s="726"/>
      <c r="K164" s="726"/>
      <c r="L164" s="726"/>
      <c r="M164" s="726"/>
      <c r="N164" s="726"/>
      <c r="O164" s="726"/>
    </row>
    <row r="165" spans="2:15" ht="16.5">
      <c r="B165" s="719">
        <v>20250612</v>
      </c>
      <c r="C165" s="719">
        <v>2900000</v>
      </c>
      <c r="D165" s="719">
        <v>59134229221</v>
      </c>
      <c r="E165" s="719">
        <v>37762351656</v>
      </c>
      <c r="F165" s="719"/>
      <c r="G165" s="719"/>
      <c r="H165" s="719"/>
      <c r="I165" s="726"/>
      <c r="J165" s="726"/>
      <c r="K165" s="726"/>
      <c r="L165" s="726"/>
      <c r="M165" s="726"/>
      <c r="N165" s="726"/>
      <c r="O165" s="726"/>
    </row>
    <row r="166" spans="2:15" ht="16.5">
      <c r="B166" s="719">
        <v>20250613</v>
      </c>
      <c r="C166" s="719">
        <v>2800000</v>
      </c>
      <c r="D166" s="719">
        <v>56073208390</v>
      </c>
      <c r="E166" s="719">
        <v>36460298403</v>
      </c>
      <c r="F166" s="719"/>
      <c r="G166" s="719"/>
      <c r="H166" s="719"/>
      <c r="I166" s="726"/>
      <c r="J166" s="726"/>
      <c r="K166" s="726"/>
      <c r="L166" s="726"/>
      <c r="M166" s="726"/>
      <c r="N166" s="726"/>
      <c r="O166" s="726"/>
    </row>
    <row r="167" spans="2:15" ht="16.5">
      <c r="B167" s="719">
        <v>20250614</v>
      </c>
      <c r="C167" s="719">
        <v>2800000</v>
      </c>
      <c r="D167" s="719">
        <v>56073311651</v>
      </c>
      <c r="E167" s="719">
        <v>36460401664</v>
      </c>
      <c r="F167" s="719"/>
      <c r="G167" s="719"/>
      <c r="H167" s="719"/>
      <c r="I167" s="726"/>
      <c r="J167" s="726"/>
      <c r="K167" s="726"/>
      <c r="L167" s="726"/>
      <c r="M167" s="726"/>
      <c r="N167" s="726"/>
      <c r="O167" s="726"/>
    </row>
    <row r="168" spans="2:15" ht="16.5">
      <c r="B168" s="719">
        <v>20250615</v>
      </c>
      <c r="C168" s="719">
        <v>2800000</v>
      </c>
      <c r="D168" s="719">
        <v>56073414810</v>
      </c>
      <c r="E168" s="719">
        <v>36460504823</v>
      </c>
      <c r="F168" s="719"/>
      <c r="G168" s="719"/>
      <c r="H168" s="719"/>
      <c r="I168" s="726"/>
      <c r="J168" s="726"/>
      <c r="K168" s="726"/>
      <c r="L168" s="726"/>
      <c r="M168" s="726"/>
      <c r="N168" s="726"/>
      <c r="O168" s="726"/>
    </row>
    <row r="169" spans="2:15" ht="16.5">
      <c r="B169" s="719">
        <v>20250616</v>
      </c>
      <c r="C169" s="719">
        <v>2800000</v>
      </c>
      <c r="D169" s="719">
        <v>58006229233</v>
      </c>
      <c r="E169" s="719">
        <v>36460823427</v>
      </c>
      <c r="F169" s="719"/>
      <c r="G169" s="719"/>
      <c r="H169" s="719"/>
      <c r="I169" s="726"/>
      <c r="J169" s="726"/>
      <c r="K169" s="726"/>
      <c r="L169" s="726"/>
      <c r="M169" s="726"/>
      <c r="N169" s="726"/>
      <c r="O169" s="726"/>
    </row>
    <row r="170" spans="2:15" ht="16.5">
      <c r="B170" s="719">
        <v>20250617</v>
      </c>
      <c r="C170" s="719">
        <v>2800000</v>
      </c>
      <c r="D170" s="719">
        <v>58447630882</v>
      </c>
      <c r="E170" s="719">
        <v>36456857644</v>
      </c>
      <c r="F170" s="719"/>
      <c r="G170" s="719"/>
      <c r="H170" s="719"/>
      <c r="I170" s="726"/>
      <c r="J170" s="726"/>
      <c r="K170" s="726"/>
      <c r="L170" s="726"/>
      <c r="M170" s="726"/>
      <c r="N170" s="726"/>
      <c r="O170" s="726"/>
    </row>
    <row r="171" spans="2:15" ht="16.5">
      <c r="B171" s="719">
        <v>20250618</v>
      </c>
      <c r="C171" s="719">
        <v>2900000</v>
      </c>
      <c r="D171" s="719">
        <v>61607118876</v>
      </c>
      <c r="E171" s="719">
        <v>37758125296</v>
      </c>
      <c r="F171" s="719"/>
      <c r="G171" s="719"/>
      <c r="H171" s="719"/>
      <c r="I171" s="726"/>
      <c r="J171" s="726"/>
      <c r="K171" s="726"/>
      <c r="L171" s="726"/>
      <c r="M171" s="726"/>
      <c r="N171" s="726"/>
      <c r="O171" s="726"/>
    </row>
    <row r="172" spans="2:15" ht="16.5">
      <c r="B172" s="719">
        <v>20250619</v>
      </c>
      <c r="C172" s="719">
        <v>2900000</v>
      </c>
      <c r="D172" s="719">
        <v>61646444573</v>
      </c>
      <c r="E172" s="719">
        <v>37756788156</v>
      </c>
      <c r="F172" s="719"/>
      <c r="G172" s="719"/>
      <c r="H172" s="719"/>
      <c r="I172" s="726"/>
      <c r="J172" s="726"/>
      <c r="K172" s="726"/>
      <c r="L172" s="726"/>
      <c r="M172" s="726"/>
      <c r="N172" s="726"/>
      <c r="O172" s="726"/>
    </row>
    <row r="173" spans="2:15" ht="16.5">
      <c r="B173" s="719">
        <v>20250620</v>
      </c>
      <c r="C173" s="719">
        <v>2800000</v>
      </c>
      <c r="D173" s="719">
        <v>61268730471</v>
      </c>
      <c r="E173" s="719">
        <v>36452180759</v>
      </c>
      <c r="F173" s="719"/>
      <c r="G173" s="719"/>
      <c r="H173" s="719"/>
      <c r="I173" s="726"/>
      <c r="J173" s="726"/>
      <c r="K173" s="726"/>
      <c r="L173" s="726"/>
      <c r="M173" s="726"/>
      <c r="N173" s="726"/>
      <c r="O173" s="726"/>
    </row>
    <row r="174" spans="2:15" ht="16.5">
      <c r="B174" s="719">
        <v>20250621</v>
      </c>
      <c r="C174" s="719">
        <v>2800000</v>
      </c>
      <c r="D174" s="719">
        <v>61268853780</v>
      </c>
      <c r="E174" s="719">
        <v>36452304068</v>
      </c>
      <c r="F174" s="719"/>
      <c r="G174" s="719"/>
      <c r="H174" s="719"/>
      <c r="I174" s="726"/>
      <c r="J174" s="726"/>
      <c r="K174" s="726"/>
      <c r="L174" s="726"/>
      <c r="M174" s="726"/>
      <c r="N174" s="726"/>
      <c r="O174" s="726"/>
    </row>
    <row r="175" spans="2:15" ht="16.5">
      <c r="B175" s="719">
        <v>20250622</v>
      </c>
      <c r="C175" s="719">
        <v>2800000</v>
      </c>
      <c r="D175" s="719">
        <v>61268977190</v>
      </c>
      <c r="E175" s="719">
        <v>36452427478</v>
      </c>
      <c r="F175" s="719"/>
      <c r="G175" s="719"/>
      <c r="H175" s="719"/>
      <c r="I175" s="726"/>
      <c r="J175" s="726"/>
      <c r="K175" s="726"/>
      <c r="L175" s="726"/>
      <c r="M175" s="726"/>
      <c r="N175" s="726"/>
      <c r="O175" s="726"/>
    </row>
    <row r="176" spans="2:15" ht="16.5">
      <c r="B176" s="719">
        <v>20250623</v>
      </c>
      <c r="C176" s="719">
        <v>2800000</v>
      </c>
      <c r="D176" s="719">
        <v>61047414145</v>
      </c>
      <c r="E176" s="719">
        <v>36452622663</v>
      </c>
      <c r="F176" s="719"/>
      <c r="G176" s="719"/>
      <c r="H176" s="719"/>
      <c r="I176" s="726"/>
      <c r="J176" s="726"/>
      <c r="K176" s="726"/>
      <c r="L176" s="726"/>
      <c r="M176" s="726"/>
      <c r="N176" s="726"/>
      <c r="O176" s="726"/>
    </row>
    <row r="177" spans="2:15" ht="16.5">
      <c r="B177" s="719">
        <v>20250624</v>
      </c>
      <c r="C177" s="719">
        <v>2900000</v>
      </c>
      <c r="D177" s="719">
        <v>67570916715</v>
      </c>
      <c r="E177" s="719">
        <v>37754686076</v>
      </c>
      <c r="F177" s="719"/>
      <c r="G177" s="719"/>
      <c r="H177" s="719"/>
      <c r="I177" s="726"/>
      <c r="J177" s="726"/>
      <c r="K177" s="726"/>
      <c r="L177" s="726"/>
      <c r="M177" s="726"/>
      <c r="N177" s="726"/>
      <c r="O177" s="726"/>
    </row>
    <row r="178" spans="2:15" ht="16.5">
      <c r="B178" s="719">
        <v>20250625</v>
      </c>
      <c r="C178" s="719">
        <v>2900000</v>
      </c>
      <c r="D178" s="719">
        <v>67961331418</v>
      </c>
      <c r="E178" s="719">
        <v>37751645934</v>
      </c>
      <c r="F178" s="719"/>
      <c r="G178" s="719"/>
      <c r="H178" s="719"/>
      <c r="I178" s="726"/>
      <c r="J178" s="726"/>
      <c r="K178" s="726"/>
      <c r="L178" s="726"/>
      <c r="M178" s="726"/>
      <c r="N178" s="726"/>
      <c r="O178" s="726"/>
    </row>
    <row r="179" spans="2:15" ht="16.5">
      <c r="B179" s="719">
        <v>20250626</v>
      </c>
      <c r="C179" s="719">
        <v>2800000</v>
      </c>
      <c r="D179" s="719">
        <v>64388559708</v>
      </c>
      <c r="E179" s="719">
        <v>36448659484</v>
      </c>
      <c r="F179" s="719"/>
      <c r="G179" s="719"/>
      <c r="H179" s="719"/>
      <c r="I179" s="726"/>
      <c r="J179" s="726"/>
      <c r="K179" s="726"/>
      <c r="L179" s="726"/>
      <c r="M179" s="726"/>
      <c r="N179" s="726"/>
      <c r="O179" s="726"/>
    </row>
    <row r="180" spans="2:15" ht="16.5">
      <c r="B180" s="719">
        <v>20250627</v>
      </c>
      <c r="C180" s="719">
        <v>2800000</v>
      </c>
      <c r="D180" s="719">
        <v>63697707027</v>
      </c>
      <c r="E180" s="719">
        <v>36509470957</v>
      </c>
      <c r="F180" s="719"/>
      <c r="G180" s="719"/>
      <c r="H180" s="719"/>
      <c r="I180" s="726"/>
      <c r="J180" s="726"/>
      <c r="K180" s="726"/>
      <c r="L180" s="726"/>
      <c r="M180" s="726"/>
      <c r="N180" s="726"/>
      <c r="O180" s="726"/>
    </row>
    <row r="181" spans="2:15" ht="16.5">
      <c r="B181" s="719">
        <v>20250628</v>
      </c>
      <c r="C181" s="719">
        <v>2800000</v>
      </c>
      <c r="D181" s="719">
        <v>63698086161</v>
      </c>
      <c r="E181" s="719">
        <v>36509850091</v>
      </c>
      <c r="F181" s="719"/>
      <c r="G181" s="719"/>
      <c r="H181" s="719"/>
      <c r="I181" s="726"/>
      <c r="J181" s="726"/>
      <c r="K181" s="726"/>
      <c r="L181" s="726"/>
      <c r="M181" s="726"/>
      <c r="N181" s="726"/>
      <c r="O181" s="726"/>
    </row>
    <row r="182" spans="2:15" ht="16.5">
      <c r="B182" s="719">
        <v>20250629</v>
      </c>
      <c r="C182" s="719">
        <v>2800000</v>
      </c>
      <c r="D182" s="719">
        <v>63698465295</v>
      </c>
      <c r="E182" s="719">
        <v>36510229225</v>
      </c>
      <c r="F182" s="719"/>
      <c r="G182" s="719"/>
      <c r="H182" s="719"/>
      <c r="I182" s="726"/>
      <c r="J182" s="726"/>
      <c r="K182" s="726"/>
      <c r="L182" s="726"/>
      <c r="M182" s="726"/>
      <c r="N182" s="726"/>
      <c r="O182" s="726"/>
    </row>
    <row r="183" spans="2:15" ht="16.5">
      <c r="B183" s="719">
        <v>20250630</v>
      </c>
      <c r="C183" s="719">
        <v>2700000</v>
      </c>
      <c r="D183" s="719">
        <v>62123117653</v>
      </c>
      <c r="E183" s="719">
        <v>35216247026</v>
      </c>
      <c r="F183" s="719"/>
      <c r="G183" s="719"/>
      <c r="H183" s="719"/>
      <c r="I183" s="726"/>
      <c r="J183" s="726"/>
      <c r="K183" s="726"/>
      <c r="L183" s="726"/>
      <c r="M183" s="726"/>
      <c r="N183" s="726"/>
      <c r="O183" s="726"/>
    </row>
    <row r="184" spans="2:15" ht="16.5">
      <c r="B184" s="719">
        <v>20250701</v>
      </c>
      <c r="C184" s="719">
        <v>2700000</v>
      </c>
      <c r="D184" s="719">
        <v>62458827111</v>
      </c>
      <c r="E184" s="719">
        <v>35215757494</v>
      </c>
      <c r="F184" s="719"/>
      <c r="G184" s="719"/>
      <c r="H184" s="719"/>
      <c r="I184" s="726"/>
      <c r="J184" s="726"/>
      <c r="K184" s="726"/>
      <c r="L184" s="726"/>
      <c r="M184" s="726"/>
      <c r="N184" s="726"/>
      <c r="O184" s="726"/>
    </row>
    <row r="185" spans="2:15" ht="16.5">
      <c r="B185" s="719">
        <v>20250702</v>
      </c>
      <c r="C185" s="719">
        <v>2700000</v>
      </c>
      <c r="D185" s="719">
        <v>61915274469</v>
      </c>
      <c r="E185" s="719">
        <v>35215139326</v>
      </c>
      <c r="F185" s="719"/>
      <c r="G185" s="719"/>
      <c r="H185" s="719"/>
      <c r="I185" s="726"/>
      <c r="J185" s="726"/>
      <c r="K185" s="726"/>
      <c r="L185" s="726"/>
      <c r="M185" s="726"/>
      <c r="N185" s="726"/>
      <c r="O185" s="726"/>
    </row>
    <row r="186" spans="2:15" ht="16.5">
      <c r="B186" s="719">
        <v>20250703</v>
      </c>
      <c r="C186" s="719">
        <v>2700000</v>
      </c>
      <c r="D186" s="719">
        <v>63843887424</v>
      </c>
      <c r="E186" s="719">
        <v>35209473728</v>
      </c>
      <c r="F186" s="719"/>
      <c r="G186" s="719"/>
      <c r="H186" s="719"/>
      <c r="I186" s="726"/>
      <c r="J186" s="726"/>
      <c r="K186" s="726"/>
      <c r="L186" s="726"/>
      <c r="M186" s="726"/>
      <c r="N186" s="726"/>
      <c r="O186" s="726"/>
    </row>
    <row r="187" spans="2:15" ht="16.5">
      <c r="B187" s="719">
        <v>20250704</v>
      </c>
      <c r="C187" s="719">
        <v>2800000</v>
      </c>
      <c r="D187" s="719">
        <v>63628940847</v>
      </c>
      <c r="E187" s="719">
        <v>36511867425</v>
      </c>
      <c r="F187" s="719"/>
      <c r="G187" s="719"/>
      <c r="H187" s="719"/>
      <c r="I187" s="726"/>
      <c r="J187" s="726"/>
      <c r="K187" s="726"/>
      <c r="L187" s="726"/>
      <c r="M187" s="726"/>
      <c r="N187" s="726"/>
      <c r="O187" s="726"/>
    </row>
    <row r="188" spans="2:15" ht="16.5">
      <c r="B188" s="719">
        <v>20250705</v>
      </c>
      <c r="C188" s="719">
        <v>2800000</v>
      </c>
      <c r="D188" s="719">
        <v>63629375642</v>
      </c>
      <c r="E188" s="719">
        <v>36512302220</v>
      </c>
      <c r="F188" s="719"/>
      <c r="G188" s="719"/>
      <c r="H188" s="719"/>
      <c r="I188" s="726"/>
      <c r="J188" s="726"/>
      <c r="K188" s="726"/>
      <c r="L188" s="726"/>
      <c r="M188" s="726"/>
      <c r="N188" s="726"/>
      <c r="O188" s="726"/>
    </row>
    <row r="189" spans="2:15" ht="16.5">
      <c r="B189" s="719">
        <v>20250706</v>
      </c>
      <c r="C189" s="719">
        <v>2800000</v>
      </c>
      <c r="D189" s="719">
        <v>63629810337</v>
      </c>
      <c r="E189" s="719">
        <v>36512736915</v>
      </c>
      <c r="F189" s="719"/>
      <c r="G189" s="719"/>
      <c r="H189" s="719"/>
      <c r="I189" s="726"/>
      <c r="J189" s="726"/>
      <c r="K189" s="726"/>
      <c r="L189" s="726"/>
      <c r="M189" s="726"/>
      <c r="N189" s="726"/>
      <c r="O189" s="726"/>
    </row>
    <row r="190" spans="2:15" ht="16.5">
      <c r="B190" s="719">
        <v>20250707</v>
      </c>
      <c r="C190" s="719">
        <v>2800000</v>
      </c>
      <c r="D190" s="719">
        <v>63767248355</v>
      </c>
      <c r="E190" s="719">
        <v>36512782746</v>
      </c>
      <c r="F190" s="719"/>
      <c r="G190" s="719"/>
      <c r="H190" s="719"/>
      <c r="I190" s="726"/>
      <c r="J190" s="726"/>
      <c r="K190" s="726"/>
      <c r="L190" s="726"/>
      <c r="M190" s="726"/>
      <c r="N190" s="726"/>
      <c r="O190" s="726"/>
    </row>
    <row r="191" spans="2:15" ht="16.5">
      <c r="B191" s="719">
        <v>20250708</v>
      </c>
      <c r="C191" s="719">
        <v>2800000</v>
      </c>
      <c r="D191" s="719">
        <v>66236875868</v>
      </c>
      <c r="E191" s="719">
        <v>36512542957</v>
      </c>
      <c r="F191" s="719"/>
      <c r="G191" s="719"/>
      <c r="H191" s="719"/>
      <c r="I191" s="726"/>
      <c r="J191" s="726"/>
      <c r="K191" s="726"/>
      <c r="L191" s="726"/>
      <c r="M191" s="726"/>
      <c r="N191" s="726"/>
      <c r="O191" s="726"/>
    </row>
    <row r="192" spans="2:15" ht="16.5">
      <c r="B192" s="719">
        <v>20250709</v>
      </c>
      <c r="C192" s="719">
        <v>2800000</v>
      </c>
      <c r="D192" s="719">
        <v>66566317356</v>
      </c>
      <c r="E192" s="719">
        <v>36510698196</v>
      </c>
      <c r="F192" s="719"/>
      <c r="G192" s="719"/>
      <c r="H192" s="719"/>
      <c r="I192" s="726"/>
      <c r="J192" s="726"/>
      <c r="K192" s="726"/>
      <c r="L192" s="726"/>
      <c r="M192" s="726"/>
      <c r="N192" s="726"/>
      <c r="O192" s="726"/>
    </row>
    <row r="193" spans="2:15" ht="16.5">
      <c r="B193" s="719">
        <v>20250710</v>
      </c>
      <c r="C193" s="719">
        <v>2700000</v>
      </c>
      <c r="D193" s="719">
        <v>65964185647</v>
      </c>
      <c r="E193" s="719">
        <v>35205282950</v>
      </c>
      <c r="F193" s="719"/>
      <c r="G193" s="719"/>
      <c r="H193" s="719"/>
      <c r="I193" s="726"/>
      <c r="J193" s="726"/>
      <c r="K193" s="726"/>
      <c r="L193" s="726"/>
      <c r="M193" s="726"/>
      <c r="N193" s="726"/>
      <c r="O193" s="726"/>
    </row>
    <row r="194" spans="2:15" ht="16.5">
      <c r="B194" s="719">
        <v>20250711</v>
      </c>
      <c r="C194" s="719">
        <v>2700000</v>
      </c>
      <c r="D194" s="719">
        <v>65951655618</v>
      </c>
      <c r="E194" s="719">
        <v>35203451212</v>
      </c>
      <c r="F194" s="719"/>
      <c r="G194" s="719"/>
      <c r="H194" s="719"/>
      <c r="I194" s="726"/>
      <c r="J194" s="726"/>
      <c r="K194" s="726"/>
      <c r="L194" s="726"/>
      <c r="M194" s="726"/>
      <c r="N194" s="726"/>
      <c r="O194" s="726"/>
    </row>
    <row r="195" spans="2:15" ht="16.5">
      <c r="B195" s="719">
        <v>20250712</v>
      </c>
      <c r="C195" s="719">
        <v>2700000</v>
      </c>
      <c r="D195" s="719">
        <v>65951984241</v>
      </c>
      <c r="E195" s="719">
        <v>35203779835</v>
      </c>
      <c r="F195" s="719"/>
      <c r="G195" s="719"/>
      <c r="H195" s="719"/>
      <c r="I195" s="726"/>
      <c r="J195" s="726"/>
      <c r="K195" s="726"/>
      <c r="L195" s="726"/>
      <c r="M195" s="726"/>
      <c r="N195" s="726"/>
      <c r="O195" s="726"/>
    </row>
    <row r="196" spans="2:15" ht="16.5">
      <c r="B196" s="719">
        <v>20250713</v>
      </c>
      <c r="C196" s="719">
        <v>2700000</v>
      </c>
      <c r="D196" s="719">
        <v>65952312963</v>
      </c>
      <c r="E196" s="719">
        <v>35204108557</v>
      </c>
      <c r="F196" s="719"/>
      <c r="G196" s="719"/>
      <c r="H196" s="719"/>
      <c r="I196" s="726"/>
      <c r="J196" s="726"/>
      <c r="K196" s="726"/>
      <c r="L196" s="726"/>
      <c r="M196" s="726"/>
      <c r="N196" s="726"/>
      <c r="O196" s="726"/>
    </row>
    <row r="197" spans="2:15" ht="16.5">
      <c r="B197" s="719">
        <v>20250714</v>
      </c>
      <c r="C197" s="719">
        <v>2600000</v>
      </c>
      <c r="D197" s="719">
        <v>64739510916</v>
      </c>
      <c r="E197" s="719">
        <v>33901272618</v>
      </c>
      <c r="F197" s="719"/>
      <c r="G197" s="719"/>
      <c r="H197" s="719"/>
      <c r="I197" s="726"/>
      <c r="J197" s="726"/>
      <c r="K197" s="726"/>
      <c r="L197" s="726"/>
      <c r="M197" s="726"/>
      <c r="N197" s="726"/>
      <c r="O197" s="726"/>
    </row>
    <row r="198" spans="2:15" ht="16.5">
      <c r="B198" s="719">
        <v>20250715</v>
      </c>
      <c r="C198" s="719">
        <v>2600000</v>
      </c>
      <c r="D198" s="719">
        <v>65534881390</v>
      </c>
      <c r="E198" s="719">
        <v>33899999259</v>
      </c>
      <c r="F198" s="719"/>
      <c r="G198" s="719"/>
      <c r="H198" s="719"/>
      <c r="I198" s="726"/>
      <c r="J198" s="726"/>
      <c r="K198" s="726"/>
      <c r="L198" s="726"/>
      <c r="M198" s="726"/>
      <c r="N198" s="726"/>
      <c r="O198" s="726"/>
    </row>
    <row r="199" spans="2:15" ht="16.5">
      <c r="B199" s="719">
        <v>20250716</v>
      </c>
      <c r="C199" s="719">
        <v>2500000</v>
      </c>
      <c r="D199" s="719">
        <v>61769713983</v>
      </c>
      <c r="E199" s="719">
        <v>32594622504</v>
      </c>
      <c r="F199" s="719"/>
      <c r="G199" s="719"/>
      <c r="H199" s="719"/>
      <c r="I199" s="726"/>
      <c r="J199" s="726"/>
      <c r="K199" s="726"/>
      <c r="L199" s="726"/>
      <c r="M199" s="726"/>
      <c r="N199" s="726"/>
      <c r="O199" s="726"/>
    </row>
    <row r="200" spans="2:15" ht="16.5">
      <c r="B200" s="719">
        <v>20250717</v>
      </c>
      <c r="C200" s="719">
        <v>2600000</v>
      </c>
      <c r="D200" s="719">
        <v>64518202796</v>
      </c>
      <c r="E200" s="719">
        <v>33898652821</v>
      </c>
      <c r="F200" s="719"/>
      <c r="G200" s="719"/>
      <c r="H200" s="719"/>
      <c r="I200" s="726"/>
      <c r="J200" s="726"/>
      <c r="K200" s="726"/>
      <c r="L200" s="726"/>
      <c r="M200" s="726"/>
      <c r="N200" s="726"/>
      <c r="O200" s="726"/>
    </row>
    <row r="201" spans="2:15" ht="16.5">
      <c r="B201" s="719">
        <v>20250718</v>
      </c>
      <c r="C201" s="719">
        <v>2600000</v>
      </c>
      <c r="D201" s="719">
        <v>64401760947</v>
      </c>
      <c r="E201" s="719">
        <v>33896653225</v>
      </c>
      <c r="F201" s="719"/>
      <c r="G201" s="719"/>
      <c r="H201" s="719"/>
      <c r="I201" s="726"/>
      <c r="J201" s="726"/>
      <c r="K201" s="726"/>
      <c r="L201" s="726"/>
      <c r="M201" s="726"/>
      <c r="N201" s="726"/>
      <c r="O201" s="726"/>
    </row>
    <row r="202" spans="2:15" ht="16.5">
      <c r="B202" s="719">
        <v>20250719</v>
      </c>
      <c r="C202" s="719">
        <v>2600000</v>
      </c>
      <c r="D202" s="719">
        <v>64401943961</v>
      </c>
      <c r="E202" s="719">
        <v>33896836239</v>
      </c>
      <c r="F202" s="719"/>
      <c r="G202" s="719"/>
      <c r="H202" s="719"/>
      <c r="I202" s="726"/>
      <c r="J202" s="726"/>
      <c r="K202" s="726"/>
      <c r="L202" s="726"/>
      <c r="M202" s="726"/>
      <c r="N202" s="726"/>
      <c r="O202" s="726"/>
    </row>
    <row r="203" spans="2:15" ht="16.5">
      <c r="B203" s="719">
        <v>20250720</v>
      </c>
      <c r="C203" s="719">
        <v>2600000</v>
      </c>
      <c r="D203" s="719">
        <v>64402126975</v>
      </c>
      <c r="E203" s="719">
        <v>33897019253</v>
      </c>
      <c r="F203" s="719"/>
      <c r="G203" s="719"/>
      <c r="H203" s="719"/>
      <c r="I203" s="726"/>
      <c r="J203" s="726"/>
      <c r="K203" s="726"/>
      <c r="L203" s="726"/>
      <c r="M203" s="726"/>
      <c r="N203" s="726"/>
      <c r="O203" s="726"/>
    </row>
    <row r="204" spans="2:15" ht="16.5">
      <c r="B204" s="719">
        <v>20250721</v>
      </c>
      <c r="C204" s="719">
        <v>2700000</v>
      </c>
      <c r="D204" s="719">
        <v>67863495590</v>
      </c>
      <c r="E204" s="719">
        <v>35199696745</v>
      </c>
      <c r="F204" s="719"/>
      <c r="G204" s="719"/>
      <c r="H204" s="719"/>
      <c r="I204" s="726"/>
      <c r="J204" s="726"/>
      <c r="K204" s="726"/>
      <c r="L204" s="726"/>
      <c r="M204" s="726"/>
      <c r="N204" s="726"/>
      <c r="O204" s="726"/>
    </row>
    <row r="205" spans="2:15" ht="16.5">
      <c r="B205" s="719">
        <v>20250722</v>
      </c>
      <c r="C205" s="719">
        <v>2700000</v>
      </c>
      <c r="D205" s="719">
        <v>65987785509</v>
      </c>
      <c r="E205" s="719">
        <v>35197603112</v>
      </c>
      <c r="F205" s="719"/>
      <c r="G205" s="719"/>
      <c r="H205" s="719"/>
      <c r="I205" s="726"/>
      <c r="J205" s="726"/>
      <c r="K205" s="726"/>
      <c r="L205" s="726"/>
      <c r="M205" s="726"/>
      <c r="N205" s="726"/>
      <c r="O205" s="726"/>
    </row>
    <row r="206" spans="2:15" ht="16.5">
      <c r="B206" s="719">
        <v>20250723</v>
      </c>
      <c r="C206" s="719">
        <v>2700000</v>
      </c>
      <c r="D206" s="719">
        <v>66485932664</v>
      </c>
      <c r="E206" s="719">
        <v>35198198448</v>
      </c>
      <c r="F206" s="719"/>
      <c r="G206" s="719"/>
      <c r="H206" s="719"/>
      <c r="I206" s="726"/>
      <c r="J206" s="726"/>
      <c r="K206" s="726"/>
      <c r="L206" s="726"/>
      <c r="M206" s="726"/>
      <c r="N206" s="726"/>
      <c r="O206" s="726"/>
    </row>
    <row r="207" spans="2:15" ht="16.5">
      <c r="B207" s="719">
        <v>20250724</v>
      </c>
      <c r="C207" s="719">
        <v>2700000</v>
      </c>
      <c r="D207" s="719">
        <v>66284929408</v>
      </c>
      <c r="E207" s="719">
        <v>35197003324</v>
      </c>
      <c r="F207" s="719"/>
      <c r="G207" s="719"/>
      <c r="H207" s="719"/>
      <c r="I207" s="726"/>
      <c r="J207" s="726"/>
      <c r="K207" s="726"/>
      <c r="L207" s="726"/>
      <c r="M207" s="726"/>
      <c r="N207" s="726"/>
      <c r="O207" s="726"/>
    </row>
    <row r="208" spans="2:15" ht="16.5">
      <c r="B208" s="719">
        <v>20250725</v>
      </c>
      <c r="C208" s="719">
        <v>2600000</v>
      </c>
      <c r="D208" s="719">
        <v>64231542695</v>
      </c>
      <c r="E208" s="719">
        <v>33893494425</v>
      </c>
      <c r="F208" s="719"/>
      <c r="G208" s="719"/>
      <c r="H208" s="719"/>
      <c r="I208" s="726"/>
      <c r="J208" s="726"/>
      <c r="K208" s="726"/>
      <c r="L208" s="726"/>
      <c r="M208" s="726"/>
      <c r="N208" s="726"/>
      <c r="O208" s="726"/>
    </row>
    <row r="209" spans="2:15" ht="16.5">
      <c r="B209" s="719">
        <v>20250726</v>
      </c>
      <c r="C209" s="719">
        <v>2600000</v>
      </c>
      <c r="D209" s="719">
        <v>64231639240</v>
      </c>
      <c r="E209" s="719">
        <v>33893590970</v>
      </c>
      <c r="F209" s="719"/>
      <c r="G209" s="719"/>
      <c r="H209" s="719"/>
      <c r="I209" s="726"/>
      <c r="J209" s="726"/>
      <c r="K209" s="726"/>
      <c r="L209" s="726"/>
      <c r="M209" s="726"/>
      <c r="N209" s="726"/>
      <c r="O209" s="726"/>
    </row>
    <row r="210" spans="2:15" ht="16.5">
      <c r="B210" s="719">
        <v>20250727</v>
      </c>
      <c r="C210" s="719">
        <v>2600000</v>
      </c>
      <c r="D210" s="719">
        <v>64231735684</v>
      </c>
      <c r="E210" s="719">
        <v>33893687414</v>
      </c>
      <c r="F210" s="719"/>
      <c r="G210" s="719"/>
      <c r="H210" s="719"/>
      <c r="I210" s="726"/>
      <c r="J210" s="726"/>
      <c r="K210" s="726"/>
      <c r="L210" s="726"/>
      <c r="M210" s="726"/>
      <c r="N210" s="726"/>
      <c r="O210" s="726"/>
    </row>
    <row r="211" spans="2:15" ht="16.5">
      <c r="B211" s="719">
        <v>20250728</v>
      </c>
      <c r="C211" s="719">
        <v>2600000</v>
      </c>
      <c r="D211" s="719">
        <v>64824411994</v>
      </c>
      <c r="E211" s="719">
        <v>33893842319</v>
      </c>
      <c r="F211" s="719"/>
      <c r="G211" s="719"/>
      <c r="H211" s="719"/>
      <c r="I211" s="726"/>
      <c r="J211" s="726"/>
      <c r="K211" s="726"/>
      <c r="L211" s="726"/>
      <c r="M211" s="726"/>
      <c r="N211" s="726"/>
      <c r="O211" s="726"/>
    </row>
    <row r="212" spans="2:15" ht="16.5">
      <c r="B212" s="719">
        <v>20250729</v>
      </c>
      <c r="C212" s="719">
        <v>2600000</v>
      </c>
      <c r="D212" s="719">
        <v>65762684335</v>
      </c>
      <c r="E212" s="719">
        <v>33898434604</v>
      </c>
      <c r="F212" s="719"/>
      <c r="G212" s="719"/>
      <c r="H212" s="719"/>
      <c r="I212" s="726"/>
      <c r="J212" s="726"/>
      <c r="K212" s="726"/>
      <c r="L212" s="726"/>
      <c r="M212" s="726"/>
      <c r="N212" s="726"/>
      <c r="O212" s="726"/>
    </row>
    <row r="213" spans="2:15" ht="16.5">
      <c r="B213" s="719">
        <v>20250730</v>
      </c>
      <c r="C213" s="719">
        <v>2600000</v>
      </c>
      <c r="D213" s="719">
        <v>66912937911</v>
      </c>
      <c r="E213" s="719">
        <v>33898713259</v>
      </c>
      <c r="F213" s="719"/>
      <c r="G213" s="719"/>
      <c r="H213" s="719"/>
      <c r="I213" s="726"/>
      <c r="J213" s="726"/>
      <c r="K213" s="726"/>
      <c r="L213" s="726"/>
      <c r="M213" s="726"/>
      <c r="N213" s="726"/>
      <c r="O213" s="726"/>
    </row>
    <row r="214" spans="2:15" ht="16.5">
      <c r="B214" s="719">
        <v>20250731</v>
      </c>
      <c r="C214" s="719">
        <v>2600000</v>
      </c>
      <c r="D214" s="719">
        <v>66414417307</v>
      </c>
      <c r="E214" s="719">
        <v>33905675200</v>
      </c>
      <c r="F214" s="719"/>
      <c r="G214" s="719"/>
      <c r="H214" s="719"/>
      <c r="I214" s="726"/>
      <c r="J214" s="726"/>
      <c r="K214" s="726"/>
      <c r="L214" s="726"/>
      <c r="M214" s="726"/>
      <c r="N214" s="726"/>
      <c r="O214" s="726"/>
    </row>
    <row r="215" spans="2:15" ht="16.5">
      <c r="B215" s="719">
        <v>20250801</v>
      </c>
      <c r="C215" s="719">
        <v>2500000</v>
      </c>
      <c r="D215" s="719">
        <v>58694423130</v>
      </c>
      <c r="E215" s="719">
        <v>32607117916</v>
      </c>
      <c r="F215" s="719"/>
      <c r="G215" s="719"/>
      <c r="H215" s="719"/>
      <c r="I215" s="726"/>
      <c r="J215" s="726"/>
      <c r="K215" s="726"/>
      <c r="L215" s="726"/>
      <c r="M215" s="726"/>
      <c r="N215" s="726"/>
      <c r="O215" s="726"/>
    </row>
    <row r="216" spans="2:15" ht="16.5">
      <c r="B216" s="719">
        <v>20250802</v>
      </c>
      <c r="C216" s="719">
        <v>2500000</v>
      </c>
      <c r="D216" s="719">
        <v>58694381517</v>
      </c>
      <c r="E216" s="719">
        <v>32607076303</v>
      </c>
      <c r="F216" s="719"/>
      <c r="G216" s="719"/>
      <c r="H216" s="719"/>
      <c r="I216" s="726"/>
      <c r="J216" s="726"/>
      <c r="K216" s="726"/>
      <c r="L216" s="726"/>
      <c r="M216" s="726"/>
      <c r="N216" s="726"/>
      <c r="O216" s="726"/>
    </row>
    <row r="217" spans="2:15" ht="16.5">
      <c r="B217" s="719">
        <v>20250803</v>
      </c>
      <c r="C217" s="719">
        <v>2500000</v>
      </c>
      <c r="D217" s="719">
        <v>58694340003</v>
      </c>
      <c r="E217" s="719">
        <v>32607034789</v>
      </c>
      <c r="F217" s="719"/>
      <c r="G217" s="719"/>
      <c r="H217" s="719"/>
      <c r="I217" s="726"/>
      <c r="J217" s="726"/>
      <c r="K217" s="726"/>
      <c r="L217" s="726"/>
      <c r="M217" s="726"/>
      <c r="N217" s="726"/>
      <c r="O217" s="726"/>
    </row>
    <row r="218" spans="2:15" ht="16.5">
      <c r="B218" s="719">
        <v>20250804</v>
      </c>
      <c r="C218" s="719">
        <v>2500000</v>
      </c>
      <c r="D218" s="719">
        <v>60006218681</v>
      </c>
      <c r="E218" s="719">
        <v>32610418689</v>
      </c>
      <c r="F218" s="719"/>
      <c r="G218" s="719"/>
      <c r="H218" s="719"/>
      <c r="I218" s="726"/>
      <c r="J218" s="726"/>
      <c r="K218" s="726"/>
      <c r="L218" s="726"/>
      <c r="M218" s="726"/>
      <c r="N218" s="726"/>
      <c r="O218" s="726"/>
    </row>
    <row r="219" spans="2:15" ht="16.5">
      <c r="B219" s="719">
        <v>20250805</v>
      </c>
      <c r="C219" s="719">
        <v>2500000</v>
      </c>
      <c r="D219" s="719">
        <v>61792918829</v>
      </c>
      <c r="E219" s="719">
        <v>32610998323</v>
      </c>
      <c r="F219" s="719"/>
      <c r="G219" s="719"/>
      <c r="H219" s="719"/>
      <c r="I219" s="726"/>
      <c r="J219" s="726"/>
      <c r="K219" s="726"/>
      <c r="L219" s="726"/>
      <c r="M219" s="726"/>
      <c r="N219" s="726"/>
      <c r="O219" s="726"/>
    </row>
    <row r="220" spans="2:15" ht="16.5">
      <c r="B220" s="719">
        <v>20250806</v>
      </c>
      <c r="C220" s="719">
        <v>2500000</v>
      </c>
      <c r="D220" s="719">
        <v>61654785901</v>
      </c>
      <c r="E220" s="719">
        <v>32611144293</v>
      </c>
      <c r="F220" s="719"/>
      <c r="G220" s="719"/>
      <c r="H220" s="719"/>
      <c r="I220" s="726"/>
      <c r="J220" s="726"/>
      <c r="K220" s="726"/>
      <c r="L220" s="726"/>
      <c r="M220" s="726"/>
      <c r="N220" s="726"/>
      <c r="O220" s="726"/>
    </row>
    <row r="221" spans="2:15" ht="16.5">
      <c r="B221" s="719">
        <v>20250807</v>
      </c>
      <c r="C221" s="719">
        <v>2500000</v>
      </c>
      <c r="D221" s="719">
        <v>62801577320</v>
      </c>
      <c r="E221" s="719">
        <v>32618598081</v>
      </c>
      <c r="F221" s="719"/>
      <c r="G221" s="719"/>
      <c r="H221" s="719"/>
      <c r="I221" s="726"/>
      <c r="J221" s="726"/>
      <c r="K221" s="726"/>
      <c r="L221" s="726"/>
      <c r="M221" s="726"/>
      <c r="N221" s="726"/>
      <c r="O221" s="726"/>
    </row>
    <row r="222" spans="2:15" ht="16.5">
      <c r="B222" s="719">
        <v>20250808</v>
      </c>
      <c r="C222" s="719">
        <v>2500000</v>
      </c>
      <c r="D222" s="719">
        <v>62438268670</v>
      </c>
      <c r="E222" s="719">
        <v>32641224657</v>
      </c>
      <c r="F222" s="719"/>
      <c r="G222" s="719"/>
      <c r="H222" s="719"/>
      <c r="I222" s="726"/>
      <c r="J222" s="726"/>
      <c r="K222" s="726"/>
      <c r="L222" s="726"/>
      <c r="M222" s="726"/>
      <c r="N222" s="726"/>
      <c r="O222" s="726"/>
    </row>
    <row r="223" spans="2:15" ht="16.5">
      <c r="B223" s="719">
        <v>20250809</v>
      </c>
      <c r="C223" s="719">
        <v>2500000</v>
      </c>
      <c r="D223" s="719">
        <v>62438447164</v>
      </c>
      <c r="E223" s="719">
        <v>32641403151</v>
      </c>
      <c r="F223" s="719"/>
      <c r="G223" s="719"/>
      <c r="H223" s="719"/>
      <c r="I223" s="726"/>
      <c r="J223" s="726"/>
      <c r="K223" s="726"/>
      <c r="L223" s="726"/>
      <c r="M223" s="726"/>
      <c r="N223" s="726"/>
      <c r="O223" s="726"/>
    </row>
    <row r="224" spans="2:15" ht="16.5">
      <c r="B224" s="719">
        <v>20250810</v>
      </c>
      <c r="C224" s="719">
        <v>2500000</v>
      </c>
      <c r="D224" s="719">
        <v>62438625659</v>
      </c>
      <c r="E224" s="719">
        <v>32641581646</v>
      </c>
      <c r="F224" s="719"/>
      <c r="G224" s="719"/>
      <c r="H224" s="719"/>
      <c r="I224" s="726"/>
      <c r="J224" s="726"/>
      <c r="K224" s="726"/>
      <c r="L224" s="726"/>
      <c r="M224" s="726"/>
      <c r="N224" s="726"/>
      <c r="O224" s="726"/>
    </row>
    <row r="225" spans="2:15" ht="16.5">
      <c r="B225" s="719">
        <v>20250811</v>
      </c>
      <c r="C225" s="719">
        <v>2400000</v>
      </c>
      <c r="D225" s="719">
        <v>59880041287</v>
      </c>
      <c r="E225" s="719">
        <v>31340281753</v>
      </c>
      <c r="F225" s="719"/>
      <c r="G225" s="719"/>
      <c r="H225" s="719"/>
      <c r="I225" s="726"/>
      <c r="J225" s="726"/>
      <c r="K225" s="726"/>
      <c r="L225" s="726"/>
      <c r="M225" s="726"/>
      <c r="N225" s="726"/>
      <c r="O225" s="726"/>
    </row>
    <row r="226" spans="2:15" ht="16.5">
      <c r="B226" s="719">
        <v>20250812</v>
      </c>
      <c r="C226" s="719">
        <v>2400000</v>
      </c>
      <c r="D226" s="719">
        <v>59467016879</v>
      </c>
      <c r="E226" s="719">
        <v>31340300454</v>
      </c>
      <c r="F226" s="719"/>
      <c r="G226" s="719"/>
      <c r="H226" s="719"/>
      <c r="I226" s="726"/>
      <c r="J226" s="726"/>
      <c r="K226" s="726"/>
      <c r="L226" s="726"/>
      <c r="M226" s="726"/>
      <c r="N226" s="726"/>
      <c r="O226" s="726"/>
    </row>
    <row r="227" spans="2:15" ht="16.5">
      <c r="B227" s="719">
        <v>20250813</v>
      </c>
      <c r="C227" s="719">
        <v>2400000</v>
      </c>
      <c r="D227" s="719">
        <v>60842968527</v>
      </c>
      <c r="E227" s="719">
        <v>31338339595</v>
      </c>
      <c r="F227" s="719"/>
      <c r="G227" s="719"/>
      <c r="H227" s="719"/>
      <c r="I227" s="726"/>
      <c r="J227" s="726"/>
      <c r="K227" s="726"/>
      <c r="L227" s="726"/>
      <c r="M227" s="726"/>
      <c r="N227" s="726"/>
      <c r="O227" s="726"/>
    </row>
    <row r="228" spans="2:15" ht="16.5">
      <c r="B228" s="719">
        <v>20250814</v>
      </c>
      <c r="C228" s="719">
        <v>2300000</v>
      </c>
      <c r="D228" s="719">
        <v>58116040182</v>
      </c>
      <c r="E228" s="719">
        <v>30035165153</v>
      </c>
      <c r="F228" s="719"/>
      <c r="G228" s="719"/>
      <c r="H228" s="719"/>
      <c r="I228" s="726"/>
      <c r="J228" s="726"/>
      <c r="K228" s="726"/>
      <c r="L228" s="726"/>
      <c r="M228" s="726"/>
      <c r="N228" s="726"/>
      <c r="O228" s="726"/>
    </row>
    <row r="229" spans="2:15" ht="16.5">
      <c r="B229" s="719">
        <v>20250815</v>
      </c>
      <c r="C229" s="719">
        <v>2300000</v>
      </c>
      <c r="D229" s="719">
        <v>58115918435</v>
      </c>
      <c r="E229" s="719">
        <v>30035043406</v>
      </c>
      <c r="F229" s="719"/>
      <c r="G229" s="719"/>
      <c r="H229" s="719"/>
      <c r="I229" s="726"/>
      <c r="J229" s="726"/>
      <c r="K229" s="726"/>
      <c r="L229" s="726"/>
      <c r="M229" s="726"/>
      <c r="N229" s="726"/>
      <c r="O229" s="726"/>
    </row>
    <row r="230" spans="2:15" ht="16.5">
      <c r="B230" s="719">
        <v>20250816</v>
      </c>
      <c r="C230" s="719">
        <v>2300000</v>
      </c>
      <c r="D230" s="719">
        <v>58115796689</v>
      </c>
      <c r="E230" s="719">
        <v>30034921660</v>
      </c>
      <c r="F230" s="719"/>
      <c r="G230" s="719"/>
      <c r="H230" s="719"/>
      <c r="I230" s="726"/>
      <c r="J230" s="726"/>
      <c r="K230" s="726"/>
      <c r="L230" s="726"/>
      <c r="M230" s="726"/>
      <c r="N230" s="726"/>
      <c r="O230" s="726"/>
    </row>
    <row r="231" spans="2:15" ht="16.5">
      <c r="B231" s="719">
        <v>20250817</v>
      </c>
      <c r="C231" s="719">
        <v>2300000</v>
      </c>
      <c r="D231" s="719">
        <v>58115675042</v>
      </c>
      <c r="E231" s="719">
        <v>30034800013</v>
      </c>
      <c r="F231" s="719"/>
      <c r="G231" s="719"/>
      <c r="H231" s="719"/>
      <c r="I231" s="726"/>
      <c r="J231" s="726"/>
      <c r="K231" s="726"/>
      <c r="L231" s="726"/>
      <c r="M231" s="726"/>
      <c r="N231" s="726"/>
      <c r="O231" s="726"/>
    </row>
    <row r="232" spans="2:15" ht="16.5">
      <c r="B232" s="719">
        <v>20250818</v>
      </c>
      <c r="C232" s="719">
        <v>2300000</v>
      </c>
      <c r="D232" s="719">
        <v>56311835788</v>
      </c>
      <c r="E232" s="719">
        <v>30034757859</v>
      </c>
      <c r="F232" s="719"/>
      <c r="G232" s="719"/>
      <c r="H232" s="719"/>
      <c r="I232" s="726"/>
      <c r="J232" s="726"/>
      <c r="K232" s="726"/>
      <c r="L232" s="726"/>
      <c r="M232" s="726"/>
      <c r="N232" s="726"/>
      <c r="O232" s="726"/>
    </row>
    <row r="233" spans="2:15" ht="16.5">
      <c r="B233" s="719">
        <v>20250819</v>
      </c>
      <c r="C233" s="719">
        <v>2300000</v>
      </c>
      <c r="D233" s="719">
        <v>55487866349</v>
      </c>
      <c r="E233" s="719">
        <v>30034818304</v>
      </c>
      <c r="F233" s="719"/>
      <c r="G233" s="719"/>
      <c r="H233" s="719"/>
      <c r="I233" s="726"/>
      <c r="J233" s="726"/>
      <c r="K233" s="726"/>
      <c r="L233" s="726"/>
      <c r="M233" s="726"/>
      <c r="N233" s="726"/>
      <c r="O233" s="726"/>
    </row>
    <row r="234" spans="2:15" ht="16.5">
      <c r="B234" s="719">
        <v>20250820</v>
      </c>
      <c r="C234" s="719">
        <v>2300000</v>
      </c>
      <c r="D234" s="719">
        <v>54841061585</v>
      </c>
      <c r="E234" s="719">
        <v>30034167111</v>
      </c>
      <c r="F234" s="719"/>
      <c r="G234" s="719"/>
      <c r="H234" s="719"/>
      <c r="I234" s="726"/>
      <c r="J234" s="726"/>
      <c r="K234" s="726"/>
      <c r="L234" s="726"/>
      <c r="M234" s="726"/>
      <c r="N234" s="726"/>
      <c r="O234" s="726"/>
    </row>
    <row r="235" spans="2:15" ht="16.5">
      <c r="B235" s="719">
        <v>20250821</v>
      </c>
      <c r="C235" s="719">
        <v>2300000</v>
      </c>
      <c r="D235" s="719">
        <v>55131720532</v>
      </c>
      <c r="E235" s="719">
        <v>30039248241</v>
      </c>
      <c r="F235" s="719"/>
      <c r="G235" s="719"/>
      <c r="H235" s="719"/>
      <c r="I235" s="726"/>
      <c r="J235" s="726"/>
      <c r="K235" s="726"/>
      <c r="L235" s="726"/>
      <c r="M235" s="726"/>
      <c r="N235" s="726"/>
      <c r="O235" s="726"/>
    </row>
    <row r="236" spans="2:15" ht="16.5">
      <c r="B236" s="719">
        <v>20250822</v>
      </c>
      <c r="C236" s="719">
        <v>2300000</v>
      </c>
      <c r="D236" s="719">
        <v>56010023779</v>
      </c>
      <c r="E236" s="719">
        <v>30039149809</v>
      </c>
      <c r="F236" s="719"/>
      <c r="G236" s="719"/>
      <c r="H236" s="719"/>
      <c r="I236" s="726"/>
      <c r="J236" s="726"/>
      <c r="K236" s="726"/>
      <c r="L236" s="726"/>
      <c r="M236" s="726"/>
      <c r="N236" s="726"/>
      <c r="O236" s="726"/>
    </row>
    <row r="237" spans="2:15" ht="16.5">
      <c r="B237" s="719">
        <v>20250823</v>
      </c>
      <c r="C237" s="719">
        <v>2300000</v>
      </c>
      <c r="D237" s="719">
        <v>56010151414</v>
      </c>
      <c r="E237" s="719">
        <v>30039277444</v>
      </c>
      <c r="F237" s="719"/>
      <c r="G237" s="719"/>
      <c r="H237" s="719"/>
      <c r="I237" s="726"/>
      <c r="J237" s="726"/>
      <c r="K237" s="726"/>
      <c r="L237" s="726"/>
      <c r="M237" s="726"/>
      <c r="N237" s="726"/>
      <c r="O237" s="726"/>
    </row>
    <row r="238" spans="2:15" ht="16.5">
      <c r="B238" s="719">
        <v>20250824</v>
      </c>
      <c r="C238" s="719">
        <v>2300000</v>
      </c>
      <c r="D238" s="719">
        <v>56010279148</v>
      </c>
      <c r="E238" s="719">
        <v>30039405178</v>
      </c>
      <c r="F238" s="719"/>
      <c r="G238" s="719"/>
      <c r="H238" s="719"/>
      <c r="I238" s="726"/>
      <c r="J238" s="726"/>
      <c r="K238" s="726"/>
      <c r="L238" s="726"/>
      <c r="M238" s="726"/>
      <c r="N238" s="726"/>
      <c r="O238" s="726"/>
    </row>
    <row r="239" spans="2:15" ht="16.5">
      <c r="B239" s="719">
        <v>20250825</v>
      </c>
      <c r="C239" s="719">
        <v>2300000</v>
      </c>
      <c r="D239" s="719">
        <v>57442632941</v>
      </c>
      <c r="E239" s="719">
        <v>30038677359</v>
      </c>
      <c r="F239" s="719"/>
      <c r="G239" s="719"/>
      <c r="H239" s="719"/>
      <c r="I239" s="726"/>
      <c r="J239" s="726"/>
      <c r="K239" s="726"/>
      <c r="L239" s="726"/>
      <c r="M239" s="726"/>
      <c r="N239" s="726"/>
      <c r="O239" s="726"/>
    </row>
    <row r="240" spans="2:15" ht="16.5">
      <c r="B240" s="719">
        <v>20250826</v>
      </c>
      <c r="C240" s="719">
        <v>2300000</v>
      </c>
      <c r="D240" s="719">
        <v>56284199239</v>
      </c>
      <c r="E240" s="719">
        <v>30043709621</v>
      </c>
      <c r="F240" s="719"/>
      <c r="G240" s="719"/>
      <c r="H240" s="719"/>
      <c r="I240" s="726"/>
      <c r="J240" s="726"/>
      <c r="K240" s="726"/>
      <c r="L240" s="726"/>
      <c r="M240" s="726"/>
      <c r="N240" s="726"/>
      <c r="O240" s="726"/>
    </row>
    <row r="241" spans="2:15" ht="16.5">
      <c r="B241" s="719">
        <v>20250827</v>
      </c>
      <c r="C241" s="719">
        <v>2300000</v>
      </c>
      <c r="D241" s="719">
        <v>56562215082</v>
      </c>
      <c r="E241" s="719">
        <v>30044027861</v>
      </c>
      <c r="F241" s="719"/>
      <c r="G241" s="719"/>
      <c r="H241" s="719"/>
      <c r="I241" s="726"/>
      <c r="J241" s="726"/>
      <c r="K241" s="726"/>
      <c r="L241" s="726"/>
      <c r="M241" s="726"/>
      <c r="N241" s="726"/>
      <c r="O241" s="726"/>
    </row>
    <row r="242" spans="2:15" ht="16.5">
      <c r="B242" s="719">
        <v>20250828</v>
      </c>
      <c r="C242" s="719">
        <v>2300000</v>
      </c>
      <c r="D242" s="719">
        <v>57058257619</v>
      </c>
      <c r="E242" s="719">
        <v>30066339452</v>
      </c>
      <c r="F242" s="719"/>
      <c r="G242" s="719"/>
      <c r="H242" s="719"/>
      <c r="I242" s="726"/>
      <c r="J242" s="726"/>
      <c r="K242" s="726"/>
      <c r="L242" s="726"/>
      <c r="M242" s="726"/>
      <c r="N242" s="726"/>
      <c r="O242" s="726"/>
    </row>
    <row r="243" spans="2:15" ht="16.5">
      <c r="B243" s="719">
        <v>20250829</v>
      </c>
      <c r="C243" s="719">
        <v>2300000</v>
      </c>
      <c r="D243" s="719">
        <v>56563891946</v>
      </c>
      <c r="E243" s="719">
        <v>30070233957</v>
      </c>
      <c r="F243" s="719"/>
      <c r="G243" s="719"/>
      <c r="H243" s="719"/>
      <c r="I243" s="726"/>
      <c r="J243" s="726"/>
      <c r="K243" s="726"/>
      <c r="L243" s="726"/>
      <c r="M243" s="726"/>
      <c r="N243" s="726"/>
      <c r="O243" s="726"/>
    </row>
    <row r="244" spans="2:15" ht="16.5">
      <c r="B244" s="719">
        <v>20250830</v>
      </c>
      <c r="C244" s="719">
        <v>2300000</v>
      </c>
      <c r="D244" s="719">
        <v>56564049890</v>
      </c>
      <c r="E244" s="719">
        <v>30070391901</v>
      </c>
      <c r="F244" s="719"/>
      <c r="G244" s="719"/>
      <c r="H244" s="719"/>
      <c r="I244" s="726"/>
      <c r="J244" s="726"/>
      <c r="K244" s="726"/>
      <c r="L244" s="726"/>
      <c r="M244" s="726"/>
      <c r="N244" s="726"/>
      <c r="O244" s="726"/>
    </row>
    <row r="245" spans="2:15" ht="16.5">
      <c r="B245" s="719">
        <v>20250831</v>
      </c>
      <c r="C245" s="719">
        <v>2300000</v>
      </c>
      <c r="D245" s="719">
        <v>56564207734</v>
      </c>
      <c r="E245" s="719">
        <v>30070549745</v>
      </c>
      <c r="F245" s="719"/>
      <c r="G245" s="719"/>
      <c r="H245" s="719"/>
      <c r="I245" s="726"/>
      <c r="J245" s="726"/>
      <c r="K245" s="726"/>
      <c r="L245" s="726"/>
      <c r="M245" s="726"/>
      <c r="N245" s="726"/>
      <c r="O245" s="726"/>
    </row>
    <row r="246" spans="2:15" ht="16.5">
      <c r="B246" s="719">
        <v>20250901</v>
      </c>
      <c r="C246" s="719">
        <v>2300000</v>
      </c>
      <c r="D246" s="719">
        <v>54733525684</v>
      </c>
      <c r="E246" s="719">
        <v>30070692526</v>
      </c>
      <c r="F246" s="719"/>
      <c r="G246" s="719"/>
      <c r="H246" s="719"/>
      <c r="I246" s="726"/>
      <c r="J246" s="726"/>
      <c r="K246" s="726"/>
      <c r="L246" s="726"/>
      <c r="M246" s="726"/>
      <c r="N246" s="726"/>
      <c r="O246" s="726"/>
    </row>
    <row r="247" spans="2:15" ht="16.5">
      <c r="B247" s="719">
        <v>20250902</v>
      </c>
      <c r="C247" s="719">
        <v>2300000</v>
      </c>
      <c r="D247" s="719">
        <v>55941264811</v>
      </c>
      <c r="E247" s="719">
        <v>30070310912</v>
      </c>
      <c r="F247" s="719"/>
      <c r="G247" s="719"/>
      <c r="H247" s="719"/>
      <c r="I247" s="726"/>
      <c r="J247" s="726"/>
      <c r="K247" s="726"/>
      <c r="L247" s="726"/>
      <c r="M247" s="726"/>
      <c r="N247" s="726"/>
      <c r="O247" s="726"/>
    </row>
    <row r="248" spans="2:15" ht="16.5">
      <c r="B248" s="719">
        <v>20250903</v>
      </c>
      <c r="C248" s="719">
        <v>2300000</v>
      </c>
      <c r="D248" s="719">
        <v>56469873656</v>
      </c>
      <c r="E248" s="719">
        <v>30070163079</v>
      </c>
      <c r="F248" s="719"/>
      <c r="G248" s="719"/>
      <c r="H248" s="719"/>
      <c r="I248" s="726"/>
      <c r="J248" s="726"/>
      <c r="K248" s="726"/>
      <c r="L248" s="726"/>
      <c r="M248" s="726"/>
      <c r="N248" s="726"/>
      <c r="O248" s="726"/>
    </row>
    <row r="249" spans="2:15" ht="16.5">
      <c r="B249" s="719">
        <v>20250904</v>
      </c>
      <c r="C249" s="719">
        <v>2200000</v>
      </c>
      <c r="D249" s="719">
        <v>54405376308</v>
      </c>
      <c r="E249" s="719">
        <v>28762764674</v>
      </c>
      <c r="F249" s="719"/>
      <c r="G249" s="719"/>
      <c r="H249" s="719"/>
      <c r="I249" s="726"/>
      <c r="J249" s="726"/>
      <c r="K249" s="726"/>
      <c r="L249" s="726"/>
      <c r="M249" s="726"/>
      <c r="N249" s="726"/>
      <c r="O249" s="726"/>
    </row>
    <row r="250" spans="2:15" ht="16.5">
      <c r="B250" s="719">
        <v>20250905</v>
      </c>
      <c r="C250" s="719">
        <v>2200000</v>
      </c>
      <c r="D250" s="719">
        <v>54804042073</v>
      </c>
      <c r="E250" s="719">
        <v>28762316439</v>
      </c>
      <c r="F250" s="719"/>
      <c r="G250" s="719"/>
      <c r="H250" s="719"/>
      <c r="I250" s="726"/>
      <c r="J250" s="726"/>
      <c r="K250" s="726"/>
      <c r="L250" s="726"/>
      <c r="M250" s="726"/>
      <c r="N250" s="726"/>
      <c r="O250" s="726"/>
    </row>
    <row r="251" spans="2:15" ht="16.5">
      <c r="B251" s="719">
        <v>20250906</v>
      </c>
      <c r="C251" s="719">
        <v>2200000</v>
      </c>
      <c r="D251" s="719">
        <v>54804121097</v>
      </c>
      <c r="E251" s="719">
        <v>28762395463</v>
      </c>
      <c r="F251" s="719"/>
      <c r="G251" s="719"/>
      <c r="H251" s="719"/>
      <c r="I251" s="726"/>
      <c r="J251" s="726"/>
      <c r="K251" s="726"/>
      <c r="L251" s="726"/>
      <c r="M251" s="726"/>
      <c r="N251" s="726"/>
      <c r="O251" s="726"/>
    </row>
    <row r="252" spans="2:15" ht="16.5">
      <c r="B252" s="719">
        <v>20250907</v>
      </c>
      <c r="C252" s="719">
        <v>2200000</v>
      </c>
      <c r="D252" s="719">
        <v>54804200121</v>
      </c>
      <c r="E252" s="719">
        <v>28762474487</v>
      </c>
      <c r="F252" s="719"/>
      <c r="G252" s="719"/>
      <c r="H252" s="719"/>
      <c r="I252" s="726"/>
      <c r="J252" s="726"/>
      <c r="K252" s="726"/>
      <c r="L252" s="726"/>
      <c r="M252" s="726"/>
      <c r="N252" s="726"/>
      <c r="O252" s="726"/>
    </row>
    <row r="253" spans="2:15" ht="16.5">
      <c r="B253" s="719">
        <v>20250908</v>
      </c>
      <c r="C253" s="719">
        <v>2200000</v>
      </c>
      <c r="D253" s="719">
        <v>55254038998</v>
      </c>
      <c r="E253" s="719">
        <v>28763056750</v>
      </c>
      <c r="F253" s="719"/>
      <c r="G253" s="719"/>
      <c r="H253" s="719"/>
      <c r="I253" s="726"/>
      <c r="J253" s="726"/>
      <c r="K253" s="726"/>
      <c r="L253" s="726"/>
      <c r="M253" s="726"/>
      <c r="N253" s="726"/>
      <c r="O253" s="726"/>
    </row>
    <row r="254" spans="2:15" ht="16.5">
      <c r="B254" s="719">
        <v>20250909</v>
      </c>
      <c r="C254" s="719">
        <v>2200000</v>
      </c>
      <c r="D254" s="719">
        <v>56775654782</v>
      </c>
      <c r="E254" s="719">
        <v>28761845919</v>
      </c>
      <c r="F254" s="719"/>
      <c r="G254" s="719"/>
      <c r="H254" s="719"/>
      <c r="I254" s="726"/>
      <c r="J254" s="726"/>
      <c r="K254" s="726"/>
      <c r="L254" s="726"/>
      <c r="M254" s="726"/>
      <c r="N254" s="726"/>
      <c r="O254" s="726"/>
    </row>
    <row r="255" spans="2:15" ht="16.5">
      <c r="B255" s="719">
        <v>20250910</v>
      </c>
      <c r="C255" s="719">
        <v>2200000</v>
      </c>
      <c r="D255" s="719">
        <v>58990324023</v>
      </c>
      <c r="E255" s="719">
        <v>28761952530</v>
      </c>
      <c r="F255" s="719"/>
      <c r="G255" s="719"/>
      <c r="H255" s="719"/>
      <c r="I255" s="726"/>
      <c r="J255" s="726"/>
      <c r="K255" s="726"/>
      <c r="L255" s="726"/>
      <c r="M255" s="726"/>
      <c r="N255" s="726"/>
      <c r="O255" s="726"/>
    </row>
    <row r="256" spans="2:15" ht="16.5">
      <c r="B256" s="719">
        <v>20250911</v>
      </c>
      <c r="C256" s="719">
        <v>2100000</v>
      </c>
      <c r="D256" s="719">
        <v>57340373352</v>
      </c>
      <c r="E256" s="719">
        <v>27457607994</v>
      </c>
      <c r="F256" s="719"/>
      <c r="G256" s="719"/>
      <c r="H256" s="719"/>
      <c r="I256" s="726"/>
      <c r="J256" s="726"/>
      <c r="K256" s="726"/>
      <c r="L256" s="726"/>
      <c r="M256" s="726"/>
      <c r="N256" s="726"/>
      <c r="O256" s="726"/>
    </row>
    <row r="257" spans="2:15" ht="16.5">
      <c r="B257" s="719">
        <v>20250912</v>
      </c>
      <c r="C257" s="719">
        <v>2100000</v>
      </c>
      <c r="D257" s="719">
        <v>59664893984</v>
      </c>
      <c r="E257" s="719">
        <v>27457979136</v>
      </c>
      <c r="F257" s="719"/>
      <c r="G257" s="719"/>
      <c r="H257" s="719"/>
      <c r="I257" s="726"/>
      <c r="J257" s="726"/>
      <c r="K257" s="726"/>
      <c r="L257" s="726"/>
      <c r="M257" s="726"/>
      <c r="N257" s="726"/>
      <c r="O257" s="726"/>
    </row>
    <row r="258" spans="2:15" ht="16.5">
      <c r="B258" s="719">
        <v>20250913</v>
      </c>
      <c r="C258" s="719">
        <v>2100000</v>
      </c>
      <c r="D258" s="719">
        <v>59664872753</v>
      </c>
      <c r="E258" s="719">
        <v>27457957905</v>
      </c>
      <c r="F258" s="719"/>
      <c r="G258" s="719"/>
      <c r="H258" s="719"/>
      <c r="I258" s="726"/>
      <c r="J258" s="726"/>
      <c r="K258" s="726"/>
      <c r="L258" s="726"/>
      <c r="M258" s="726"/>
      <c r="N258" s="726"/>
      <c r="O258" s="726"/>
    </row>
    <row r="259" spans="2:15" ht="16.5">
      <c r="B259" s="719">
        <v>20250914</v>
      </c>
      <c r="C259" s="719">
        <v>2100000</v>
      </c>
      <c r="D259" s="719">
        <v>59664851422</v>
      </c>
      <c r="E259" s="719">
        <v>27457936574</v>
      </c>
      <c r="F259" s="719"/>
      <c r="G259" s="719"/>
      <c r="H259" s="719"/>
      <c r="I259" s="726"/>
      <c r="J259" s="726"/>
      <c r="K259" s="726"/>
      <c r="L259" s="726"/>
      <c r="M259" s="726"/>
      <c r="N259" s="726"/>
      <c r="O259" s="726"/>
    </row>
    <row r="260" spans="2:15" ht="16.5">
      <c r="B260" s="719">
        <v>20250915</v>
      </c>
      <c r="C260" s="719">
        <v>2100000</v>
      </c>
      <c r="D260" s="719">
        <v>60181651242</v>
      </c>
      <c r="E260" s="719">
        <v>27455627120</v>
      </c>
      <c r="F260" s="719"/>
      <c r="G260" s="719"/>
      <c r="H260" s="719"/>
      <c r="I260" s="726"/>
      <c r="J260" s="726"/>
      <c r="K260" s="726"/>
      <c r="L260" s="726"/>
      <c r="M260" s="726"/>
      <c r="N260" s="726"/>
      <c r="O260" s="726"/>
    </row>
    <row r="261" spans="2:15" ht="16.5">
      <c r="B261" s="719">
        <v>20250916</v>
      </c>
      <c r="C261" s="719">
        <v>2000000</v>
      </c>
      <c r="D261" s="719">
        <v>59231206492</v>
      </c>
      <c r="E261" s="719">
        <v>26145712064</v>
      </c>
      <c r="F261" s="719"/>
      <c r="G261" s="719"/>
      <c r="H261" s="719"/>
      <c r="I261" s="726"/>
      <c r="J261" s="726"/>
      <c r="K261" s="726"/>
      <c r="L261" s="726"/>
      <c r="M261" s="726"/>
      <c r="N261" s="726"/>
      <c r="O261" s="726"/>
    </row>
    <row r="262" spans="2:15" ht="16.5">
      <c r="B262" s="719">
        <v>20250917</v>
      </c>
      <c r="C262" s="719">
        <v>2000000</v>
      </c>
      <c r="D262" s="719">
        <v>57810616846</v>
      </c>
      <c r="E262" s="719">
        <v>26145754607</v>
      </c>
      <c r="F262" s="719"/>
      <c r="G262" s="719"/>
      <c r="H262" s="719"/>
      <c r="I262" s="726"/>
      <c r="J262" s="726"/>
      <c r="K262" s="726"/>
      <c r="L262" s="726"/>
      <c r="M262" s="726"/>
      <c r="N262" s="726"/>
      <c r="O262" s="726"/>
    </row>
    <row r="263" spans="2:15" ht="16.5">
      <c r="B263" s="719">
        <v>20250918</v>
      </c>
      <c r="C263" s="719">
        <v>2000000</v>
      </c>
      <c r="D263" s="719">
        <v>59809797106</v>
      </c>
      <c r="E263" s="719">
        <v>26145646955</v>
      </c>
      <c r="F263" s="719"/>
      <c r="G263" s="719"/>
      <c r="H263" s="719"/>
      <c r="I263" s="726"/>
      <c r="J263" s="726"/>
      <c r="K263" s="726"/>
      <c r="L263" s="726"/>
      <c r="M263" s="726"/>
      <c r="N263" s="726"/>
      <c r="O263" s="726"/>
    </row>
    <row r="264" spans="2:15" ht="16.5">
      <c r="B264" s="719">
        <v>20250919</v>
      </c>
      <c r="C264" s="719">
        <v>2000000</v>
      </c>
      <c r="D264" s="719">
        <v>59417430011</v>
      </c>
      <c r="E264" s="719">
        <v>26145013384</v>
      </c>
      <c r="F264" s="719"/>
      <c r="G264" s="719"/>
      <c r="H264" s="719"/>
      <c r="I264" s="726"/>
      <c r="J264" s="726"/>
      <c r="K264" s="726"/>
      <c r="L264" s="726"/>
      <c r="M264" s="726"/>
      <c r="N264" s="726"/>
      <c r="O264" s="726"/>
    </row>
    <row r="265" spans="2:15" ht="16.5">
      <c r="B265" s="719">
        <v>20250920</v>
      </c>
      <c r="C265" s="719">
        <v>2000000</v>
      </c>
      <c r="D265" s="719">
        <v>59417376138</v>
      </c>
      <c r="E265" s="719">
        <v>26144959511</v>
      </c>
      <c r="F265" s="719"/>
      <c r="G265" s="719"/>
      <c r="H265" s="719"/>
      <c r="I265" s="726"/>
      <c r="J265" s="726"/>
      <c r="K265" s="726"/>
      <c r="L265" s="726"/>
      <c r="M265" s="726"/>
      <c r="N265" s="726"/>
      <c r="O265" s="726"/>
    </row>
    <row r="266" spans="2:15" ht="16.5">
      <c r="B266" s="719">
        <v>20250921</v>
      </c>
      <c r="C266" s="719">
        <v>2000000</v>
      </c>
      <c r="D266" s="719">
        <v>59417322363</v>
      </c>
      <c r="E266" s="719">
        <v>26144905736</v>
      </c>
      <c r="F266" s="719"/>
      <c r="G266" s="719"/>
      <c r="H266" s="719"/>
      <c r="I266" s="726"/>
      <c r="J266" s="726"/>
      <c r="K266" s="726"/>
      <c r="L266" s="726"/>
      <c r="M266" s="726"/>
      <c r="N266" s="726"/>
      <c r="O266" s="726"/>
    </row>
    <row r="267" spans="2:15" ht="16.5">
      <c r="B267" s="719">
        <v>20250922</v>
      </c>
      <c r="C267" s="719">
        <v>2000000</v>
      </c>
      <c r="D267" s="719">
        <v>60537557311</v>
      </c>
      <c r="E267" s="719">
        <v>26144844827</v>
      </c>
      <c r="F267" s="719"/>
      <c r="G267" s="719"/>
      <c r="H267" s="719"/>
      <c r="I267" s="726"/>
      <c r="J267" s="726"/>
      <c r="K267" s="726"/>
      <c r="L267" s="726"/>
      <c r="M267" s="726"/>
      <c r="N267" s="726"/>
      <c r="O267" s="726"/>
    </row>
    <row r="268" spans="2:15" ht="16.5">
      <c r="B268" s="719">
        <v>20250923</v>
      </c>
      <c r="C268" s="719">
        <v>2000000</v>
      </c>
      <c r="D268" s="719">
        <v>61466244071</v>
      </c>
      <c r="E268" s="719">
        <v>26144854953</v>
      </c>
      <c r="F268" s="719"/>
      <c r="G268" s="719"/>
      <c r="H268" s="719"/>
      <c r="I268" s="726"/>
      <c r="J268" s="726"/>
      <c r="K268" s="726"/>
      <c r="L268" s="726"/>
      <c r="M268" s="726"/>
      <c r="N268" s="726"/>
      <c r="O268" s="726"/>
    </row>
    <row r="269" spans="2:15" ht="16.5">
      <c r="B269" s="719">
        <v>20250924</v>
      </c>
      <c r="C269" s="719">
        <v>2000000</v>
      </c>
      <c r="D269" s="719">
        <v>61082093708</v>
      </c>
      <c r="E269" s="719">
        <v>26144545439</v>
      </c>
      <c r="F269" s="719"/>
      <c r="G269" s="719"/>
      <c r="H269" s="719"/>
      <c r="I269" s="726"/>
      <c r="J269" s="726"/>
      <c r="K269" s="726"/>
      <c r="L269" s="726"/>
      <c r="M269" s="726"/>
      <c r="N269" s="726"/>
      <c r="O269" s="726"/>
    </row>
    <row r="270" spans="2:15" ht="16.5">
      <c r="B270" s="719">
        <v>20250925</v>
      </c>
      <c r="C270" s="719">
        <v>2000000</v>
      </c>
      <c r="D270" s="719">
        <v>61115530587</v>
      </c>
      <c r="E270" s="719">
        <v>26144234837</v>
      </c>
      <c r="F270" s="719"/>
      <c r="G270" s="719"/>
      <c r="H270" s="719"/>
      <c r="I270" s="726"/>
      <c r="J270" s="726"/>
      <c r="K270" s="726"/>
      <c r="L270" s="726"/>
      <c r="M270" s="726"/>
      <c r="N270" s="726"/>
      <c r="O270" s="726"/>
    </row>
    <row r="271" spans="2:15" ht="16.5">
      <c r="B271" s="719">
        <v>20250926</v>
      </c>
      <c r="C271" s="719">
        <v>2000000</v>
      </c>
      <c r="D271" s="719">
        <v>58041071325</v>
      </c>
      <c r="E271" s="719">
        <v>26144198613</v>
      </c>
      <c r="F271" s="719"/>
      <c r="G271" s="719"/>
      <c r="H271" s="719"/>
      <c r="I271" s="726"/>
      <c r="J271" s="726"/>
      <c r="K271" s="726"/>
      <c r="L271" s="726"/>
      <c r="M271" s="726"/>
      <c r="N271" s="726"/>
      <c r="O271" s="726"/>
    </row>
    <row r="272" spans="2:15" ht="16.5">
      <c r="B272" s="719">
        <v>20250927</v>
      </c>
      <c r="C272" s="719">
        <v>2000000</v>
      </c>
      <c r="D272" s="719">
        <v>58041040518</v>
      </c>
      <c r="E272" s="719">
        <v>26144167806</v>
      </c>
      <c r="F272" s="719"/>
      <c r="G272" s="719"/>
      <c r="H272" s="719"/>
      <c r="I272" s="726"/>
      <c r="J272" s="726"/>
      <c r="K272" s="726"/>
      <c r="L272" s="726"/>
      <c r="M272" s="726"/>
      <c r="N272" s="726"/>
      <c r="O272" s="726"/>
    </row>
    <row r="273" spans="2:15" ht="16.5">
      <c r="B273" s="719">
        <v>20250928</v>
      </c>
      <c r="C273" s="719">
        <v>2000000</v>
      </c>
      <c r="D273" s="719">
        <v>58041009711</v>
      </c>
      <c r="E273" s="719">
        <v>26144136999</v>
      </c>
      <c r="F273" s="719"/>
      <c r="G273" s="719"/>
      <c r="H273" s="719"/>
      <c r="I273" s="726"/>
      <c r="J273" s="726"/>
      <c r="K273" s="726"/>
      <c r="L273" s="726"/>
      <c r="M273" s="726"/>
      <c r="N273" s="726"/>
      <c r="O273" s="726"/>
    </row>
    <row r="274" spans="2:15" ht="16.5">
      <c r="B274" s="719">
        <v>20250929</v>
      </c>
      <c r="C274" s="719">
        <v>2100000</v>
      </c>
      <c r="D274" s="719">
        <v>62937795243</v>
      </c>
      <c r="E274" s="719">
        <v>27509286946</v>
      </c>
      <c r="F274" s="719"/>
      <c r="G274" s="719"/>
      <c r="H274" s="719"/>
      <c r="I274" s="726"/>
      <c r="J274" s="726"/>
      <c r="K274" s="726"/>
      <c r="L274" s="726"/>
      <c r="M274" s="726"/>
      <c r="N274" s="726"/>
      <c r="O274" s="726"/>
    </row>
    <row r="275" spans="2:15" ht="16.5">
      <c r="B275" s="719">
        <v>20250930</v>
      </c>
      <c r="C275" s="719">
        <v>2100000</v>
      </c>
      <c r="D275" s="719">
        <v>62615591761</v>
      </c>
      <c r="E275" s="719">
        <v>27517866715</v>
      </c>
      <c r="F275" s="719"/>
      <c r="G275" s="719"/>
      <c r="H275" s="719"/>
      <c r="I275" s="726"/>
      <c r="J275" s="726"/>
      <c r="K275" s="726"/>
      <c r="L275" s="726"/>
      <c r="M275" s="726"/>
      <c r="N275" s="726"/>
      <c r="O275" s="726"/>
    </row>
    <row r="276" spans="2:15" ht="16.5">
      <c r="B276" s="719">
        <v>20251001</v>
      </c>
      <c r="C276" s="719">
        <v>2100000</v>
      </c>
      <c r="D276" s="719">
        <v>63918334227</v>
      </c>
      <c r="E276" s="719">
        <v>27516730852</v>
      </c>
      <c r="F276" s="719"/>
      <c r="G276" s="719"/>
      <c r="H276" s="719"/>
      <c r="I276" s="726"/>
      <c r="J276" s="726"/>
      <c r="K276" s="726"/>
      <c r="L276" s="726"/>
      <c r="M276" s="726"/>
      <c r="N276" s="726"/>
      <c r="O276" s="726"/>
    </row>
    <row r="277" spans="2:15" ht="16.5">
      <c r="B277" s="719">
        <v>20251002</v>
      </c>
      <c r="C277" s="719">
        <v>2100000</v>
      </c>
      <c r="D277" s="719">
        <v>67757309254</v>
      </c>
      <c r="E277" s="719">
        <v>27516101922</v>
      </c>
      <c r="F277" s="719"/>
      <c r="G277" s="719"/>
      <c r="H277" s="719"/>
      <c r="I277" s="726"/>
      <c r="J277" s="726"/>
      <c r="K277" s="726"/>
      <c r="L277" s="726"/>
      <c r="M277" s="726"/>
      <c r="N277" s="726"/>
      <c r="O277" s="726"/>
    </row>
    <row r="278" spans="2:15" ht="16.5">
      <c r="B278" s="719">
        <v>20251003</v>
      </c>
      <c r="C278" s="719">
        <v>2100000</v>
      </c>
      <c r="D278" s="719">
        <v>67757437446</v>
      </c>
      <c r="E278" s="719">
        <v>27516230114</v>
      </c>
      <c r="F278" s="719"/>
      <c r="G278" s="719"/>
      <c r="H278" s="719"/>
      <c r="I278" s="726"/>
      <c r="J278" s="726"/>
      <c r="K278" s="726"/>
      <c r="L278" s="726"/>
      <c r="M278" s="726"/>
      <c r="N278" s="726"/>
      <c r="O278" s="726"/>
    </row>
    <row r="279" spans="2:15" ht="16.5">
      <c r="B279" s="719">
        <v>20251004</v>
      </c>
      <c r="C279" s="719">
        <v>2100000</v>
      </c>
      <c r="D279" s="719">
        <v>67757565739</v>
      </c>
      <c r="E279" s="719">
        <v>27516358407</v>
      </c>
      <c r="F279" s="719"/>
      <c r="G279" s="719"/>
      <c r="H279" s="719"/>
      <c r="I279" s="726"/>
      <c r="J279" s="726"/>
      <c r="K279" s="726"/>
      <c r="L279" s="726"/>
      <c r="M279" s="726"/>
      <c r="N279" s="726"/>
      <c r="O279" s="726"/>
    </row>
    <row r="280" spans="2:15" ht="16.5">
      <c r="B280" s="719">
        <v>20251005</v>
      </c>
      <c r="C280" s="719">
        <v>2100000</v>
      </c>
      <c r="D280" s="719">
        <v>67757693931</v>
      </c>
      <c r="E280" s="719">
        <v>27516486599</v>
      </c>
      <c r="F280" s="719"/>
      <c r="G280" s="719"/>
      <c r="H280" s="719"/>
      <c r="I280" s="726"/>
      <c r="J280" s="726"/>
      <c r="K280" s="726"/>
      <c r="L280" s="726"/>
      <c r="M280" s="726"/>
      <c r="N280" s="726"/>
      <c r="O280" s="726"/>
    </row>
    <row r="281" spans="2:15" ht="16.5">
      <c r="B281" s="719">
        <v>20251006</v>
      </c>
      <c r="C281" s="719">
        <v>2100000</v>
      </c>
      <c r="D281" s="719">
        <v>67757822223</v>
      </c>
      <c r="E281" s="719">
        <v>27516614891</v>
      </c>
      <c r="F281" s="719"/>
      <c r="G281" s="719"/>
      <c r="H281" s="719"/>
      <c r="I281" s="726"/>
      <c r="J281" s="726"/>
      <c r="K281" s="726"/>
      <c r="L281" s="726"/>
      <c r="M281" s="726"/>
      <c r="N281" s="726"/>
      <c r="O281" s="726"/>
    </row>
    <row r="282" spans="2:15" ht="16.5">
      <c r="B282" s="719">
        <v>20251007</v>
      </c>
      <c r="C282" s="719">
        <v>2100000</v>
      </c>
      <c r="D282" s="719">
        <v>67757950414</v>
      </c>
      <c r="E282" s="719">
        <v>27516743082</v>
      </c>
      <c r="F282" s="719"/>
      <c r="G282" s="719"/>
      <c r="H282" s="719"/>
      <c r="I282" s="726"/>
      <c r="J282" s="726"/>
      <c r="K282" s="726"/>
      <c r="L282" s="726"/>
      <c r="M282" s="726"/>
      <c r="N282" s="726"/>
      <c r="O282" s="726"/>
    </row>
    <row r="283" spans="2:15" ht="16.5">
      <c r="B283" s="719">
        <v>20251008</v>
      </c>
      <c r="C283" s="719">
        <v>2100000</v>
      </c>
      <c r="D283" s="719">
        <v>67758078606</v>
      </c>
      <c r="E283" s="719">
        <v>27516871274</v>
      </c>
      <c r="F283" s="719"/>
      <c r="G283" s="719"/>
      <c r="H283" s="719"/>
      <c r="I283" s="726"/>
      <c r="J283" s="726"/>
      <c r="K283" s="726"/>
      <c r="L283" s="726"/>
      <c r="M283" s="726"/>
      <c r="N283" s="726"/>
      <c r="O283" s="726"/>
    </row>
    <row r="284" spans="2:15" ht="16.5">
      <c r="B284" s="719">
        <v>20251009</v>
      </c>
      <c r="C284" s="719">
        <v>2100000</v>
      </c>
      <c r="D284" s="719">
        <v>67758206897</v>
      </c>
      <c r="E284" s="719">
        <v>27516999565</v>
      </c>
      <c r="F284" s="719"/>
      <c r="G284" s="719"/>
      <c r="H284" s="719"/>
      <c r="I284" s="726"/>
      <c r="J284" s="726"/>
      <c r="K284" s="726"/>
      <c r="L284" s="726"/>
      <c r="M284" s="726"/>
      <c r="N284" s="726"/>
      <c r="O284" s="726"/>
    </row>
    <row r="285" spans="2:15" ht="16.5">
      <c r="B285" s="719">
        <v>20251010</v>
      </c>
      <c r="C285" s="719">
        <v>2100000</v>
      </c>
      <c r="D285" s="719">
        <v>71324132195</v>
      </c>
      <c r="E285" s="719">
        <v>27515298962</v>
      </c>
      <c r="F285" s="719"/>
      <c r="G285" s="719"/>
      <c r="H285" s="719"/>
      <c r="I285" s="726"/>
      <c r="J285" s="726"/>
      <c r="K285" s="726"/>
      <c r="L285" s="726"/>
      <c r="M285" s="726"/>
      <c r="N285" s="726"/>
      <c r="O285" s="726"/>
    </row>
    <row r="286" spans="2:15" ht="16.5">
      <c r="B286" s="719">
        <v>20251011</v>
      </c>
      <c r="C286" s="719">
        <v>2100000</v>
      </c>
      <c r="D286" s="719">
        <v>71324303673</v>
      </c>
      <c r="E286" s="719">
        <v>27515470440</v>
      </c>
      <c r="F286" s="719"/>
      <c r="G286" s="719"/>
      <c r="H286" s="719"/>
      <c r="I286" s="726"/>
      <c r="J286" s="726"/>
      <c r="K286" s="726"/>
      <c r="L286" s="726"/>
      <c r="M286" s="726"/>
      <c r="N286" s="726"/>
      <c r="O286" s="726"/>
    </row>
    <row r="287" spans="2:15" ht="16.5">
      <c r="B287" s="719">
        <v>20251012</v>
      </c>
      <c r="C287" s="719">
        <v>2100000</v>
      </c>
      <c r="D287" s="719">
        <v>71324475252</v>
      </c>
      <c r="E287" s="719">
        <v>27515642019</v>
      </c>
      <c r="F287" s="719"/>
      <c r="G287" s="719"/>
      <c r="H287" s="719"/>
      <c r="I287" s="726"/>
      <c r="J287" s="726"/>
      <c r="K287" s="726"/>
      <c r="L287" s="726"/>
      <c r="M287" s="726"/>
      <c r="N287" s="726"/>
      <c r="O287" s="726"/>
    </row>
    <row r="288" spans="2:15" ht="16.5">
      <c r="B288" s="719">
        <v>20251013</v>
      </c>
      <c r="C288" s="719">
        <v>2100000</v>
      </c>
      <c r="D288" s="719">
        <v>69740227909</v>
      </c>
      <c r="E288" s="719">
        <v>27513523622</v>
      </c>
      <c r="F288" s="719"/>
      <c r="G288" s="719"/>
      <c r="H288" s="719"/>
      <c r="I288" s="726"/>
      <c r="J288" s="726"/>
      <c r="K288" s="726"/>
      <c r="L288" s="726"/>
      <c r="M288" s="726"/>
      <c r="N288" s="726"/>
      <c r="O288" s="726"/>
    </row>
    <row r="289" spans="2:15" ht="16.5">
      <c r="B289" s="719">
        <v>20251014</v>
      </c>
      <c r="C289" s="719">
        <v>2100000</v>
      </c>
      <c r="D289" s="719">
        <v>68431257869</v>
      </c>
      <c r="E289" s="719">
        <v>27511665080</v>
      </c>
      <c r="F289" s="719"/>
      <c r="G289" s="719"/>
      <c r="H289" s="719"/>
      <c r="I289" s="726"/>
      <c r="J289" s="726"/>
      <c r="K289" s="726"/>
      <c r="L289" s="726"/>
      <c r="M289" s="726"/>
      <c r="N289" s="726"/>
      <c r="O289" s="726"/>
    </row>
    <row r="290" spans="2:15" ht="16.5">
      <c r="B290" s="719">
        <v>20251015</v>
      </c>
      <c r="C290" s="719">
        <v>2000000</v>
      </c>
      <c r="D290" s="719">
        <v>68837593573</v>
      </c>
      <c r="E290" s="719">
        <v>26197480325</v>
      </c>
      <c r="F290" s="719"/>
      <c r="G290" s="719"/>
      <c r="H290" s="719"/>
      <c r="I290" s="726"/>
      <c r="J290" s="726"/>
      <c r="K290" s="726"/>
      <c r="L290" s="726"/>
      <c r="M290" s="726"/>
      <c r="N290" s="726"/>
      <c r="O290" s="726"/>
    </row>
    <row r="291" spans="2:15" ht="16.5">
      <c r="B291" s="719">
        <v>20251016</v>
      </c>
      <c r="C291" s="719">
        <v>2100000</v>
      </c>
      <c r="D291" s="719">
        <v>76078072579</v>
      </c>
      <c r="E291" s="719">
        <v>27506438060</v>
      </c>
      <c r="F291" s="719"/>
      <c r="G291" s="719"/>
      <c r="H291" s="719"/>
      <c r="I291" s="726"/>
      <c r="J291" s="726"/>
      <c r="K291" s="726"/>
      <c r="L291" s="726"/>
      <c r="M291" s="726"/>
      <c r="N291" s="726"/>
      <c r="O291" s="726"/>
    </row>
    <row r="292" spans="2:15" ht="16.5">
      <c r="B292" s="719">
        <v>20251017</v>
      </c>
      <c r="C292" s="719">
        <v>2100000</v>
      </c>
      <c r="D292" s="719">
        <v>76410914730</v>
      </c>
      <c r="E292" s="719">
        <v>27506711348</v>
      </c>
      <c r="F292" s="719"/>
      <c r="G292" s="719"/>
      <c r="H292" s="719"/>
      <c r="I292" s="726"/>
      <c r="J292" s="726"/>
      <c r="K292" s="726"/>
      <c r="L292" s="726"/>
      <c r="M292" s="726"/>
      <c r="N292" s="726"/>
      <c r="O292" s="726"/>
    </row>
    <row r="293" spans="2:15" ht="16.5">
      <c r="B293" s="719">
        <v>20251018</v>
      </c>
      <c r="C293" s="719">
        <v>2100000</v>
      </c>
      <c r="D293" s="719">
        <v>76411202550</v>
      </c>
      <c r="E293" s="719">
        <v>27506999168</v>
      </c>
      <c r="F293" s="719"/>
      <c r="G293" s="719"/>
      <c r="H293" s="719"/>
      <c r="I293" s="726"/>
      <c r="J293" s="726"/>
      <c r="K293" s="726"/>
      <c r="L293" s="726"/>
      <c r="M293" s="726"/>
      <c r="N293" s="726"/>
      <c r="O293" s="726"/>
    </row>
    <row r="294" spans="2:15" ht="16.5">
      <c r="B294" s="719">
        <v>20251019</v>
      </c>
      <c r="C294" s="719">
        <v>2100000</v>
      </c>
      <c r="D294" s="719">
        <v>76411490470</v>
      </c>
      <c r="E294" s="719">
        <v>27507287088</v>
      </c>
      <c r="F294" s="719"/>
      <c r="G294" s="719"/>
      <c r="H294" s="719"/>
      <c r="I294" s="726"/>
      <c r="J294" s="726"/>
      <c r="K294" s="726"/>
      <c r="L294" s="726"/>
      <c r="M294" s="726"/>
      <c r="N294" s="726"/>
      <c r="O294" s="726"/>
    </row>
    <row r="295" spans="2:15" ht="16.5">
      <c r="B295" s="719">
        <v>20251020</v>
      </c>
      <c r="C295" s="719">
        <v>2100000</v>
      </c>
      <c r="D295" s="719">
        <v>79355037891</v>
      </c>
      <c r="E295" s="719">
        <v>27504830834</v>
      </c>
      <c r="F295" s="719"/>
      <c r="G295" s="719"/>
      <c r="H295" s="719"/>
      <c r="I295" s="726"/>
      <c r="J295" s="726"/>
      <c r="K295" s="726"/>
      <c r="L295" s="726"/>
      <c r="M295" s="726"/>
      <c r="N295" s="726"/>
      <c r="O295" s="726"/>
    </row>
    <row r="296" spans="2:15" ht="16.5">
      <c r="B296" s="719">
        <v>20251021</v>
      </c>
      <c r="C296" s="719">
        <v>2100000</v>
      </c>
      <c r="D296" s="719">
        <v>79551273885</v>
      </c>
      <c r="E296" s="719">
        <v>27505125795</v>
      </c>
      <c r="F296" s="719"/>
      <c r="G296" s="719"/>
      <c r="H296" s="719"/>
      <c r="I296" s="726"/>
      <c r="J296" s="726"/>
      <c r="K296" s="726"/>
      <c r="L296" s="726"/>
      <c r="M296" s="726"/>
      <c r="N296" s="726"/>
      <c r="O296" s="726"/>
    </row>
    <row r="297" spans="2:15" ht="16.5">
      <c r="B297" s="719">
        <v>20251022</v>
      </c>
      <c r="C297" s="719">
        <v>2100000</v>
      </c>
      <c r="D297" s="719">
        <v>81497038334</v>
      </c>
      <c r="E297" s="719">
        <v>27504189920</v>
      </c>
      <c r="F297" s="719"/>
      <c r="G297" s="719"/>
      <c r="H297" s="719"/>
      <c r="I297" s="726"/>
      <c r="J297" s="726"/>
      <c r="K297" s="726"/>
      <c r="L297" s="726"/>
      <c r="M297" s="726"/>
      <c r="N297" s="726"/>
      <c r="O297" s="726"/>
    </row>
    <row r="298" spans="2:15" ht="16.5">
      <c r="B298" s="719">
        <v>20251023</v>
      </c>
      <c r="C298" s="719">
        <v>2100000</v>
      </c>
      <c r="D298" s="719">
        <v>79624146070</v>
      </c>
      <c r="E298" s="719">
        <v>27500181662</v>
      </c>
      <c r="F298" s="719"/>
      <c r="G298" s="719"/>
      <c r="H298" s="719"/>
      <c r="I298" s="726"/>
      <c r="J298" s="726"/>
      <c r="K298" s="726"/>
      <c r="L298" s="726"/>
      <c r="M298" s="726"/>
      <c r="N298" s="726"/>
      <c r="O298" s="726"/>
    </row>
    <row r="299" spans="2:15" ht="16.5">
      <c r="B299" s="719">
        <v>20251024</v>
      </c>
      <c r="C299" s="719">
        <v>2300000</v>
      </c>
      <c r="D299" s="719">
        <v>91771470691</v>
      </c>
      <c r="E299" s="719">
        <v>30115871195</v>
      </c>
      <c r="F299" s="719"/>
      <c r="G299" s="719"/>
      <c r="H299" s="719"/>
      <c r="I299" s="726"/>
      <c r="J299" s="726"/>
      <c r="K299" s="726"/>
      <c r="L299" s="726"/>
      <c r="M299" s="726"/>
      <c r="N299" s="726"/>
      <c r="O299" s="726"/>
    </row>
    <row r="300" spans="2:15" ht="16.5">
      <c r="B300" s="719">
        <v>20251025</v>
      </c>
      <c r="C300" s="719">
        <v>2300000</v>
      </c>
      <c r="D300" s="719">
        <v>91771996444</v>
      </c>
      <c r="E300" s="719">
        <v>30116396948</v>
      </c>
      <c r="F300" s="719"/>
      <c r="G300" s="719"/>
      <c r="H300" s="719"/>
      <c r="I300" s="726"/>
      <c r="J300" s="726"/>
      <c r="K300" s="726"/>
      <c r="L300" s="726"/>
      <c r="M300" s="726"/>
      <c r="N300" s="726"/>
      <c r="O300" s="726"/>
    </row>
    <row r="301" spans="2:15" ht="16.5">
      <c r="B301" s="719">
        <v>20251026</v>
      </c>
      <c r="C301" s="719">
        <v>2300000</v>
      </c>
      <c r="D301" s="719">
        <v>91772522098</v>
      </c>
      <c r="E301" s="719">
        <v>30116922602</v>
      </c>
      <c r="F301" s="719"/>
      <c r="G301" s="719"/>
      <c r="H301" s="719"/>
      <c r="I301" s="726"/>
      <c r="J301" s="726"/>
      <c r="K301" s="726"/>
      <c r="L301" s="726"/>
      <c r="M301" s="726"/>
      <c r="N301" s="726"/>
      <c r="O301" s="726"/>
    </row>
    <row r="302" spans="2:15" ht="16.5">
      <c r="B302" s="719">
        <v>20251027</v>
      </c>
      <c r="C302" s="719">
        <v>2300000</v>
      </c>
      <c r="D302" s="719">
        <v>96862487238</v>
      </c>
      <c r="E302" s="719">
        <v>30117259988</v>
      </c>
      <c r="F302" s="719"/>
      <c r="G302" s="719"/>
      <c r="H302" s="719"/>
      <c r="I302" s="726"/>
      <c r="J302" s="726"/>
      <c r="K302" s="726"/>
      <c r="L302" s="726"/>
      <c r="M302" s="726"/>
      <c r="N302" s="726"/>
      <c r="O302" s="726"/>
    </row>
    <row r="303" spans="2:15" ht="16.5">
      <c r="B303" s="719">
        <v>20251028</v>
      </c>
      <c r="C303" s="719">
        <v>2300000</v>
      </c>
      <c r="D303" s="719">
        <v>94922319673</v>
      </c>
      <c r="E303" s="719">
        <v>30113981961</v>
      </c>
      <c r="F303" s="719"/>
      <c r="G303" s="719"/>
      <c r="H303" s="719"/>
      <c r="I303" s="726"/>
      <c r="J303" s="726"/>
      <c r="K303" s="726"/>
      <c r="L303" s="726"/>
      <c r="M303" s="726"/>
      <c r="N303" s="726"/>
      <c r="O303" s="726"/>
    </row>
    <row r="304" spans="2:15" ht="16.5">
      <c r="B304" s="719">
        <v>20251029</v>
      </c>
      <c r="C304" s="719">
        <v>2300000</v>
      </c>
      <c r="D304" s="719">
        <v>98958994625</v>
      </c>
      <c r="E304" s="719">
        <v>30108501384</v>
      </c>
      <c r="F304" s="719"/>
      <c r="G304" s="719"/>
      <c r="H304" s="719"/>
      <c r="I304" s="726"/>
      <c r="J304" s="726"/>
      <c r="K304" s="726"/>
      <c r="L304" s="726"/>
      <c r="M304" s="726"/>
      <c r="N304" s="726"/>
      <c r="O304" s="726"/>
    </row>
    <row r="305" spans="2:15" ht="16.5">
      <c r="B305" s="719">
        <v>20251030</v>
      </c>
      <c r="C305" s="719">
        <v>2400000</v>
      </c>
      <c r="D305" s="719">
        <v>103979972512</v>
      </c>
      <c r="E305" s="719">
        <v>31417656060</v>
      </c>
      <c r="F305" s="719"/>
      <c r="G305" s="719"/>
      <c r="H305" s="719"/>
      <c r="I305" s="726"/>
      <c r="J305" s="726"/>
      <c r="K305" s="726"/>
      <c r="L305" s="726"/>
      <c r="M305" s="726"/>
      <c r="N305" s="726"/>
      <c r="O305" s="726"/>
    </row>
    <row r="306" spans="2:15" ht="16.5">
      <c r="B306" s="719">
        <v>20251031</v>
      </c>
      <c r="C306" s="719">
        <v>2400000</v>
      </c>
      <c r="D306" s="719">
        <v>106178075560</v>
      </c>
      <c r="E306" s="719">
        <v>31418542984</v>
      </c>
      <c r="F306" s="719"/>
      <c r="G306" s="719"/>
      <c r="H306" s="719"/>
      <c r="I306" s="726"/>
      <c r="J306" s="726"/>
      <c r="K306" s="726"/>
      <c r="L306" s="726"/>
      <c r="M306" s="726"/>
      <c r="N306" s="726"/>
      <c r="O306" s="726"/>
    </row>
    <row r="307" spans="2:15" ht="16.5">
      <c r="B307" s="719">
        <v>20251101</v>
      </c>
      <c r="C307" s="719">
        <v>2400000</v>
      </c>
      <c r="D307" s="719">
        <v>106178524580</v>
      </c>
      <c r="E307" s="719">
        <v>31418992004</v>
      </c>
      <c r="F307" s="719"/>
      <c r="G307" s="719"/>
      <c r="H307" s="719"/>
      <c r="I307" s="726"/>
      <c r="J307" s="726"/>
      <c r="K307" s="726"/>
      <c r="L307" s="726"/>
      <c r="M307" s="726"/>
      <c r="N307" s="726"/>
      <c r="O307" s="726"/>
    </row>
    <row r="308" spans="2:15" ht="16.5">
      <c r="B308" s="719">
        <v>20251102</v>
      </c>
      <c r="C308" s="719">
        <v>2400000</v>
      </c>
      <c r="D308" s="719">
        <v>106178973501</v>
      </c>
      <c r="E308" s="719">
        <v>31419440925</v>
      </c>
      <c r="F308" s="719"/>
      <c r="G308" s="719"/>
      <c r="H308" s="719"/>
      <c r="I308" s="726"/>
      <c r="J308" s="726"/>
      <c r="K308" s="726"/>
      <c r="L308" s="726"/>
      <c r="M308" s="726"/>
      <c r="N308" s="726"/>
      <c r="O308" s="726"/>
    </row>
    <row r="309" spans="2:15" ht="16.5">
      <c r="B309" s="719">
        <v>20251103</v>
      </c>
      <c r="C309" s="719">
        <v>2400000</v>
      </c>
      <c r="D309" s="719">
        <v>112921933227</v>
      </c>
      <c r="E309" s="719">
        <v>31427467051</v>
      </c>
      <c r="F309" s="719"/>
      <c r="G309" s="719"/>
      <c r="H309" s="719"/>
      <c r="I309" s="726"/>
      <c r="J309" s="726"/>
      <c r="K309" s="726"/>
      <c r="L309" s="726"/>
      <c r="M309" s="726"/>
      <c r="N309" s="726"/>
      <c r="O309" s="726"/>
    </row>
    <row r="310" spans="2:15" ht="16.5">
      <c r="B310" s="719">
        <v>20251104</v>
      </c>
      <c r="C310" s="719">
        <v>2500000</v>
      </c>
      <c r="D310" s="719">
        <v>111240199193</v>
      </c>
      <c r="E310" s="719">
        <v>32745798243</v>
      </c>
      <c r="F310" s="719"/>
      <c r="G310" s="719"/>
      <c r="H310" s="719"/>
      <c r="I310" s="726"/>
      <c r="J310" s="726"/>
      <c r="K310" s="726"/>
      <c r="L310" s="726"/>
      <c r="M310" s="726"/>
      <c r="N310" s="726"/>
      <c r="O310" s="726"/>
    </row>
    <row r="311" spans="2:15" ht="16.5">
      <c r="B311" s="719">
        <v>20251105</v>
      </c>
      <c r="C311" s="719">
        <v>2500000</v>
      </c>
      <c r="D311" s="719">
        <v>104645903110</v>
      </c>
      <c r="E311" s="719">
        <v>32742630258</v>
      </c>
      <c r="F311" s="719"/>
      <c r="G311" s="719"/>
      <c r="H311" s="719"/>
      <c r="I311" s="726"/>
      <c r="J311" s="726"/>
      <c r="K311" s="726"/>
      <c r="L311" s="726"/>
      <c r="M311" s="726"/>
      <c r="N311" s="726"/>
      <c r="O311" s="726"/>
    </row>
    <row r="312" spans="2:15" ht="16.5">
      <c r="B312" s="719">
        <v>20251106</v>
      </c>
      <c r="C312" s="719">
        <v>2500000</v>
      </c>
      <c r="D312" s="719">
        <v>105903419583</v>
      </c>
      <c r="E312" s="719">
        <v>32740405677</v>
      </c>
      <c r="F312" s="719"/>
      <c r="G312" s="719"/>
      <c r="H312" s="719"/>
      <c r="I312" s="726"/>
      <c r="J312" s="726"/>
      <c r="K312" s="726"/>
      <c r="L312" s="726"/>
      <c r="M312" s="726"/>
      <c r="N312" s="726"/>
      <c r="O312" s="726"/>
    </row>
    <row r="313" spans="2:15" ht="16.5">
      <c r="B313" s="719">
        <v>20251107</v>
      </c>
      <c r="C313" s="719">
        <v>2500000</v>
      </c>
      <c r="D313" s="719">
        <v>102024431142</v>
      </c>
      <c r="E313" s="719">
        <v>32746189939</v>
      </c>
      <c r="F313" s="719"/>
      <c r="G313" s="719"/>
      <c r="H313" s="719"/>
      <c r="I313" s="726"/>
      <c r="J313" s="726"/>
      <c r="K313" s="726"/>
      <c r="L313" s="726"/>
      <c r="M313" s="726"/>
      <c r="N313" s="726"/>
      <c r="O313" s="726"/>
    </row>
    <row r="314" spans="2:15" ht="16.5">
      <c r="B314" s="719">
        <v>20251108</v>
      </c>
      <c r="C314" s="719">
        <v>2500000</v>
      </c>
      <c r="D314" s="719">
        <v>102025107228</v>
      </c>
      <c r="E314" s="719">
        <v>32746866025</v>
      </c>
      <c r="F314" s="719"/>
      <c r="G314" s="719"/>
      <c r="H314" s="719"/>
      <c r="I314" s="726"/>
      <c r="J314" s="726"/>
      <c r="K314" s="726"/>
      <c r="L314" s="726"/>
      <c r="M314" s="726"/>
      <c r="N314" s="726"/>
      <c r="O314" s="726"/>
    </row>
    <row r="315" spans="2:15" ht="16.5">
      <c r="B315" s="719">
        <v>20251109</v>
      </c>
      <c r="C315" s="719">
        <v>2500000</v>
      </c>
      <c r="D315" s="719">
        <v>102025783314</v>
      </c>
      <c r="E315" s="719">
        <v>32747542111</v>
      </c>
      <c r="F315" s="719"/>
      <c r="G315" s="719"/>
      <c r="H315" s="719"/>
      <c r="I315" s="726"/>
      <c r="J315" s="726"/>
      <c r="K315" s="726"/>
      <c r="L315" s="726"/>
      <c r="M315" s="726"/>
      <c r="N315" s="726"/>
      <c r="O315" s="726"/>
    </row>
    <row r="316" spans="2:15" ht="16.5">
      <c r="B316" s="719">
        <v>20251110</v>
      </c>
      <c r="C316" s="719">
        <v>2600000</v>
      </c>
      <c r="D316" s="719">
        <v>112870680598</v>
      </c>
      <c r="E316" s="719">
        <v>34051899651</v>
      </c>
      <c r="F316" s="719"/>
      <c r="G316" s="719"/>
      <c r="H316" s="719"/>
      <c r="I316" s="726"/>
      <c r="J316" s="726"/>
      <c r="K316" s="726"/>
      <c r="L316" s="726"/>
      <c r="M316" s="726"/>
      <c r="N316" s="726"/>
      <c r="O316" s="726"/>
    </row>
    <row r="317" spans="2:15" ht="16.5">
      <c r="B317" s="719">
        <v>20251111</v>
      </c>
      <c r="C317" s="719">
        <v>2600000</v>
      </c>
      <c r="D317" s="719">
        <v>114962541480</v>
      </c>
      <c r="E317" s="719">
        <v>34062745997</v>
      </c>
      <c r="F317" s="719"/>
      <c r="G317" s="719"/>
      <c r="H317" s="719"/>
      <c r="I317" s="726"/>
      <c r="J317" s="726"/>
      <c r="K317" s="726"/>
      <c r="L317" s="726"/>
      <c r="M317" s="726"/>
      <c r="N317" s="726"/>
      <c r="O317" s="726"/>
    </row>
    <row r="318" spans="2:15" ht="16.5">
      <c r="B318" s="719">
        <v>20251112</v>
      </c>
      <c r="C318" s="719">
        <v>2600000</v>
      </c>
      <c r="D318" s="719">
        <v>117259227428</v>
      </c>
      <c r="E318" s="719">
        <v>34064543468</v>
      </c>
      <c r="F318" s="719"/>
      <c r="G318" s="719"/>
      <c r="H318" s="719"/>
      <c r="I318" s="726"/>
      <c r="J318" s="726"/>
      <c r="K318" s="726"/>
      <c r="L318" s="726"/>
      <c r="M318" s="726"/>
      <c r="N318" s="726"/>
      <c r="O318" s="726"/>
    </row>
    <row r="319" spans="2:15" ht="16.5">
      <c r="B319" s="719">
        <v>20251113</v>
      </c>
      <c r="C319" s="719">
        <v>2600000</v>
      </c>
      <c r="D319" s="719">
        <v>118325058938</v>
      </c>
      <c r="E319" s="719">
        <v>34076471070</v>
      </c>
      <c r="F319" s="719"/>
      <c r="G319" s="719"/>
      <c r="H319" s="719"/>
      <c r="I319" s="726"/>
      <c r="J319" s="726"/>
      <c r="K319" s="726"/>
      <c r="L319" s="726"/>
      <c r="M319" s="726"/>
      <c r="N319" s="726"/>
      <c r="O319" s="726"/>
    </row>
    <row r="320" spans="2:15" ht="16.5">
      <c r="B320" s="719">
        <v>20251114</v>
      </c>
      <c r="C320" s="719">
        <v>2600000</v>
      </c>
      <c r="D320" s="719">
        <v>107601548561</v>
      </c>
      <c r="E320" s="719">
        <v>34078247167</v>
      </c>
      <c r="F320" s="719"/>
      <c r="G320" s="719"/>
      <c r="H320" s="719"/>
      <c r="I320" s="726"/>
      <c r="J320" s="726"/>
      <c r="K320" s="726"/>
      <c r="L320" s="726"/>
      <c r="M320" s="726"/>
      <c r="N320" s="726"/>
      <c r="O320" s="726"/>
    </row>
    <row r="321" spans="2:15" ht="16.5">
      <c r="B321" s="719">
        <v>20251115</v>
      </c>
      <c r="C321" s="719">
        <v>2600000</v>
      </c>
      <c r="D321" s="719">
        <v>107601797763</v>
      </c>
      <c r="E321" s="719">
        <v>34078496369</v>
      </c>
      <c r="F321" s="719"/>
      <c r="G321" s="719"/>
      <c r="H321" s="719"/>
      <c r="I321" s="726"/>
      <c r="J321" s="726"/>
      <c r="K321" s="726"/>
      <c r="L321" s="726"/>
      <c r="M321" s="726"/>
      <c r="N321" s="726"/>
      <c r="O321" s="726"/>
    </row>
    <row r="322" spans="2:15" ht="16.5">
      <c r="B322" s="719">
        <v>20251116</v>
      </c>
      <c r="C322" s="719">
        <v>2600000</v>
      </c>
      <c r="D322" s="719">
        <v>107602047062</v>
      </c>
      <c r="E322" s="719">
        <v>34078745668</v>
      </c>
      <c r="F322" s="719"/>
      <c r="G322" s="719"/>
      <c r="H322" s="719"/>
      <c r="I322" s="726"/>
      <c r="J322" s="726"/>
      <c r="K322" s="726"/>
      <c r="L322" s="726"/>
      <c r="M322" s="726"/>
      <c r="N322" s="726"/>
      <c r="O322" s="726"/>
    </row>
    <row r="323" spans="2:15" ht="16.5">
      <c r="B323" s="719">
        <v>20251117</v>
      </c>
      <c r="C323" s="719">
        <v>2600000</v>
      </c>
      <c r="D323" s="719">
        <v>112487519946</v>
      </c>
      <c r="E323" s="719">
        <v>34074722599</v>
      </c>
      <c r="F323" s="719"/>
      <c r="G323" s="719"/>
      <c r="H323" s="719"/>
      <c r="I323" s="726"/>
      <c r="J323" s="726"/>
      <c r="K323" s="726"/>
      <c r="L323" s="726"/>
      <c r="M323" s="726"/>
      <c r="N323" s="726"/>
      <c r="O323" s="726"/>
    </row>
    <row r="324" spans="2:15" ht="16.5">
      <c r="B324" s="719">
        <v>20251118</v>
      </c>
      <c r="C324" s="719">
        <v>2700000</v>
      </c>
      <c r="D324" s="719">
        <v>108933294675</v>
      </c>
      <c r="E324" s="719">
        <v>35380723948</v>
      </c>
      <c r="F324" s="719"/>
      <c r="G324" s="719"/>
      <c r="H324" s="719"/>
      <c r="I324" s="726"/>
      <c r="J324" s="726"/>
      <c r="K324" s="726"/>
      <c r="L324" s="726"/>
      <c r="M324" s="726"/>
      <c r="N324" s="726"/>
      <c r="O324" s="726"/>
    </row>
    <row r="325" spans="2:15" ht="16.5">
      <c r="B325" s="719">
        <v>20251119</v>
      </c>
      <c r="C325" s="719">
        <v>2700000</v>
      </c>
      <c r="D325" s="719">
        <v>107586992753</v>
      </c>
      <c r="E325" s="719">
        <v>35380935605</v>
      </c>
      <c r="F325" s="719"/>
      <c r="G325" s="719"/>
      <c r="H325" s="719"/>
      <c r="I325" s="726"/>
      <c r="J325" s="726"/>
      <c r="K325" s="726"/>
      <c r="L325" s="726"/>
      <c r="M325" s="726"/>
      <c r="N325" s="726"/>
      <c r="O325" s="726"/>
    </row>
    <row r="326" spans="2:15" ht="16.5">
      <c r="B326" s="719">
        <v>20251120</v>
      </c>
      <c r="C326" s="719">
        <v>2700000</v>
      </c>
      <c r="D326" s="719">
        <v>112306805541</v>
      </c>
      <c r="E326" s="719">
        <v>35375734604</v>
      </c>
      <c r="F326" s="719"/>
      <c r="G326" s="719"/>
      <c r="H326" s="719"/>
      <c r="I326" s="726"/>
      <c r="J326" s="726"/>
      <c r="K326" s="726"/>
      <c r="L326" s="726"/>
      <c r="M326" s="726"/>
      <c r="N326" s="726"/>
      <c r="O326" s="726"/>
    </row>
    <row r="327" spans="2:15" ht="16.5">
      <c r="B327" s="719">
        <v>20251121</v>
      </c>
      <c r="C327" s="719">
        <v>2700000</v>
      </c>
      <c r="D327" s="719">
        <v>102638496678</v>
      </c>
      <c r="E327" s="719">
        <v>35367978944</v>
      </c>
      <c r="F327" s="719"/>
      <c r="G327" s="719"/>
      <c r="H327" s="719"/>
      <c r="I327" s="726"/>
      <c r="J327" s="726"/>
      <c r="K327" s="726"/>
      <c r="L327" s="726"/>
      <c r="M327" s="726"/>
      <c r="N327" s="726"/>
      <c r="O327" s="726"/>
    </row>
    <row r="328" spans="2:15" ht="16.5">
      <c r="B328" s="719">
        <v>20251122</v>
      </c>
      <c r="C328" s="719">
        <v>2700000</v>
      </c>
      <c r="D328" s="719">
        <v>102638918211</v>
      </c>
      <c r="E328" s="719">
        <v>35368400477</v>
      </c>
      <c r="F328" s="719"/>
      <c r="G328" s="719"/>
      <c r="H328" s="719"/>
      <c r="I328" s="726"/>
      <c r="J328" s="726"/>
      <c r="K328" s="726"/>
      <c r="L328" s="726"/>
      <c r="M328" s="726"/>
      <c r="N328" s="726"/>
      <c r="O328" s="726"/>
    </row>
    <row r="329" spans="2:15" ht="16.5">
      <c r="B329" s="719">
        <v>20251123</v>
      </c>
      <c r="C329" s="719">
        <v>2700000</v>
      </c>
      <c r="D329" s="719">
        <v>102639339844</v>
      </c>
      <c r="E329" s="719">
        <v>35368822110</v>
      </c>
      <c r="F329" s="719"/>
      <c r="G329" s="719"/>
      <c r="H329" s="719"/>
      <c r="I329" s="726"/>
      <c r="J329" s="726"/>
      <c r="K329" s="726"/>
      <c r="L329" s="726"/>
      <c r="M329" s="726"/>
      <c r="N329" s="726"/>
      <c r="O329" s="726"/>
    </row>
    <row r="330" spans="2:15" ht="16.5">
      <c r="B330" s="719">
        <v>20251124</v>
      </c>
      <c r="C330" s="719">
        <v>2600000</v>
      </c>
      <c r="D330" s="719">
        <v>99184781308</v>
      </c>
      <c r="E330" s="719">
        <v>34057683775</v>
      </c>
      <c r="F330" s="719"/>
      <c r="G330" s="719"/>
      <c r="H330" s="719"/>
      <c r="I330" s="726"/>
      <c r="J330" s="726"/>
      <c r="K330" s="726"/>
      <c r="L330" s="726"/>
      <c r="M330" s="726"/>
      <c r="N330" s="726"/>
      <c r="O330" s="726"/>
    </row>
    <row r="331" spans="2:15" ht="16.5">
      <c r="B331" s="719">
        <v>20251125</v>
      </c>
      <c r="C331" s="719">
        <v>2600000</v>
      </c>
      <c r="D331" s="719">
        <v>100480606492</v>
      </c>
      <c r="E331" s="719">
        <v>34059014003</v>
      </c>
      <c r="F331" s="719"/>
      <c r="G331" s="719"/>
      <c r="H331" s="719"/>
      <c r="I331" s="726"/>
      <c r="J331" s="726"/>
      <c r="K331" s="726"/>
      <c r="L331" s="726"/>
      <c r="M331" s="726"/>
      <c r="N331" s="726"/>
      <c r="O331" s="726"/>
    </row>
    <row r="332" spans="2:15" ht="16.5">
      <c r="B332" s="719">
        <v>20251126</v>
      </c>
      <c r="C332" s="719">
        <v>2700000</v>
      </c>
      <c r="D332" s="719">
        <v>109821563019</v>
      </c>
      <c r="E332" s="719">
        <v>35369242031</v>
      </c>
      <c r="F332" s="719"/>
      <c r="G332" s="719"/>
      <c r="H332" s="719"/>
      <c r="I332" s="726"/>
      <c r="J332" s="726"/>
      <c r="K332" s="726"/>
      <c r="L332" s="726"/>
      <c r="M332" s="726"/>
      <c r="N332" s="726"/>
      <c r="O332" s="726"/>
    </row>
    <row r="333" spans="2:15" ht="16.5">
      <c r="B333" s="719">
        <v>20251127</v>
      </c>
      <c r="C333" s="719">
        <v>2700000</v>
      </c>
      <c r="D333" s="719">
        <v>111307657447</v>
      </c>
      <c r="E333" s="719">
        <v>35391776651</v>
      </c>
      <c r="F333" s="719"/>
      <c r="G333" s="719"/>
      <c r="H333" s="719"/>
      <c r="I333" s="726"/>
      <c r="J333" s="726"/>
      <c r="K333" s="726"/>
      <c r="L333" s="726"/>
      <c r="M333" s="726"/>
      <c r="N333" s="726"/>
      <c r="O333" s="726"/>
    </row>
    <row r="334" spans="2:15" ht="16.5">
      <c r="B334" s="719">
        <v>20251128</v>
      </c>
      <c r="C334" s="719">
        <v>2700000</v>
      </c>
      <c r="D334" s="719">
        <v>108105463184</v>
      </c>
      <c r="E334" s="719">
        <v>35394251960</v>
      </c>
      <c r="F334" s="719"/>
      <c r="G334" s="719"/>
      <c r="H334" s="719"/>
      <c r="I334" s="726"/>
      <c r="J334" s="726"/>
      <c r="K334" s="726"/>
      <c r="L334" s="726"/>
      <c r="M334" s="726"/>
      <c r="N334" s="726"/>
      <c r="O334" s="726"/>
    </row>
    <row r="335" spans="2:15" ht="16.5">
      <c r="B335" s="719">
        <v>20251129</v>
      </c>
      <c r="C335" s="719">
        <v>2700000</v>
      </c>
      <c r="D335" s="719">
        <v>108105591064</v>
      </c>
      <c r="E335" s="719">
        <v>35394379840</v>
      </c>
      <c r="F335" s="719"/>
      <c r="G335" s="719"/>
      <c r="H335" s="719"/>
      <c r="I335" s="726"/>
      <c r="J335" s="726"/>
      <c r="K335" s="726"/>
      <c r="L335" s="726"/>
      <c r="M335" s="726"/>
      <c r="N335" s="726"/>
      <c r="O335" s="726"/>
    </row>
    <row r="336" spans="2:15" ht="16.5">
      <c r="B336" s="719">
        <v>20251130</v>
      </c>
      <c r="C336" s="719">
        <v>2700000</v>
      </c>
      <c r="D336" s="719">
        <v>108105718843</v>
      </c>
      <c r="E336" s="719">
        <v>35394507619</v>
      </c>
      <c r="F336" s="719"/>
      <c r="G336" s="719"/>
      <c r="H336" s="719"/>
      <c r="I336" s="726"/>
      <c r="J336" s="726"/>
      <c r="K336" s="726"/>
      <c r="L336" s="726"/>
      <c r="M336" s="726"/>
      <c r="N336" s="726"/>
      <c r="O336" s="726"/>
    </row>
    <row r="337" spans="2:15" ht="16.5">
      <c r="B337" s="719">
        <v>20251201</v>
      </c>
      <c r="C337" s="719">
        <v>2600000</v>
      </c>
      <c r="D337" s="719">
        <v>103541950222</v>
      </c>
      <c r="E337" s="719">
        <v>34087873000</v>
      </c>
      <c r="F337" s="719"/>
      <c r="G337" s="719"/>
      <c r="H337" s="719"/>
      <c r="I337" s="726"/>
      <c r="J337" s="726"/>
      <c r="K337" s="726"/>
      <c r="L337" s="726"/>
      <c r="M337" s="726"/>
      <c r="N337" s="726"/>
      <c r="O337" s="726"/>
    </row>
    <row r="338" spans="2:15" ht="16.5">
      <c r="B338" s="719">
        <v>20251202</v>
      </c>
      <c r="C338" s="719">
        <v>2600000</v>
      </c>
      <c r="D338" s="719">
        <v>107981075976</v>
      </c>
      <c r="E338" s="719">
        <v>34083837764</v>
      </c>
      <c r="F338" s="719"/>
      <c r="G338" s="719"/>
      <c r="H338" s="719"/>
      <c r="I338" s="726"/>
      <c r="J338" s="726"/>
      <c r="K338" s="726"/>
      <c r="L338" s="726"/>
      <c r="M338" s="726"/>
      <c r="N338" s="726"/>
      <c r="O338" s="726"/>
    </row>
    <row r="339" spans="2:15" ht="16.5">
      <c r="B339" s="719">
        <v>20251203</v>
      </c>
      <c r="C339" s="719">
        <v>2600000</v>
      </c>
      <c r="D339" s="719">
        <v>110115647104</v>
      </c>
      <c r="E339" s="719">
        <v>34081315448</v>
      </c>
      <c r="F339" s="719"/>
      <c r="G339" s="719"/>
      <c r="H339" s="719"/>
      <c r="I339" s="726"/>
      <c r="J339" s="726"/>
      <c r="K339" s="726"/>
      <c r="L339" s="726"/>
      <c r="M339" s="726"/>
      <c r="N339" s="726"/>
      <c r="O339" s="726"/>
    </row>
    <row r="340" spans="2:15" ht="16.5">
      <c r="B340" s="719">
        <v>20251204</v>
      </c>
      <c r="C340" s="719">
        <v>2600000</v>
      </c>
      <c r="D340" s="719">
        <v>109690116943</v>
      </c>
      <c r="E340" s="719">
        <v>34077516714</v>
      </c>
      <c r="F340" s="719"/>
      <c r="G340" s="719"/>
      <c r="H340" s="719"/>
      <c r="I340" s="726"/>
      <c r="J340" s="726"/>
      <c r="K340" s="726"/>
      <c r="L340" s="726"/>
      <c r="M340" s="726"/>
      <c r="N340" s="726"/>
      <c r="O340" s="726"/>
    </row>
    <row r="341" spans="2:15" ht="16.5">
      <c r="B341" s="719">
        <v>20251205</v>
      </c>
      <c r="C341" s="719">
        <v>2500000</v>
      </c>
      <c r="D341" s="719">
        <v>109369311868</v>
      </c>
      <c r="E341" s="719">
        <v>32763416609</v>
      </c>
      <c r="F341" s="719"/>
      <c r="G341" s="719"/>
      <c r="H341" s="719"/>
      <c r="I341" s="726"/>
      <c r="J341" s="726"/>
      <c r="K341" s="726"/>
      <c r="L341" s="726"/>
      <c r="M341" s="726"/>
      <c r="N341" s="726"/>
      <c r="O341" s="726"/>
    </row>
    <row r="342" spans="2:15" ht="16.5">
      <c r="B342" s="719">
        <v>20251206</v>
      </c>
      <c r="C342" s="719">
        <v>2500000</v>
      </c>
      <c r="D342" s="719">
        <v>109369116047</v>
      </c>
      <c r="E342" s="719">
        <v>32763220788</v>
      </c>
      <c r="F342" s="719"/>
      <c r="G342" s="719"/>
      <c r="H342" s="719"/>
      <c r="I342" s="726"/>
      <c r="J342" s="726"/>
      <c r="K342" s="726"/>
      <c r="L342" s="726"/>
      <c r="M342" s="726"/>
      <c r="N342" s="726"/>
      <c r="O342" s="726"/>
    </row>
    <row r="343" spans="2:15" ht="16.5">
      <c r="B343" s="719">
        <v>20251207</v>
      </c>
      <c r="C343" s="719">
        <v>2500000</v>
      </c>
      <c r="D343" s="719">
        <v>109368920125</v>
      </c>
      <c r="E343" s="719">
        <v>32763024866</v>
      </c>
      <c r="F343" s="719"/>
      <c r="G343" s="719"/>
      <c r="H343" s="719"/>
      <c r="I343" s="726"/>
      <c r="J343" s="726"/>
      <c r="K343" s="726"/>
      <c r="L343" s="726"/>
      <c r="M343" s="726"/>
      <c r="N343" s="726"/>
      <c r="O343" s="726"/>
    </row>
    <row r="344" spans="2:15" ht="16.5">
      <c r="B344" s="719">
        <v>20251208</v>
      </c>
      <c r="C344" s="719">
        <v>2500000</v>
      </c>
      <c r="D344" s="719">
        <v>112487706269</v>
      </c>
      <c r="E344" s="719">
        <v>32761191416</v>
      </c>
      <c r="F344" s="719"/>
      <c r="G344" s="719"/>
      <c r="H344" s="719"/>
      <c r="I344" s="726"/>
      <c r="J344" s="726"/>
      <c r="K344" s="726"/>
      <c r="L344" s="726"/>
      <c r="M344" s="726"/>
      <c r="N344" s="726"/>
      <c r="O344" s="726"/>
    </row>
    <row r="345" spans="2:15" ht="16.5">
      <c r="B345" s="719">
        <v>20251209</v>
      </c>
      <c r="C345" s="719">
        <v>2500000</v>
      </c>
      <c r="D345" s="719">
        <v>111157346086</v>
      </c>
      <c r="E345" s="719">
        <v>32759653914</v>
      </c>
      <c r="F345" s="719"/>
      <c r="G345" s="719"/>
      <c r="H345" s="719"/>
      <c r="I345" s="726"/>
      <c r="J345" s="726"/>
      <c r="K345" s="726"/>
      <c r="L345" s="726"/>
      <c r="M345" s="726"/>
      <c r="N345" s="726"/>
      <c r="O345" s="726"/>
    </row>
    <row r="346" spans="2:15" ht="16.5">
      <c r="B346" s="719">
        <v>20251210</v>
      </c>
      <c r="C346" s="719">
        <v>2500000</v>
      </c>
      <c r="D346" s="719">
        <v>111074484010</v>
      </c>
      <c r="E346" s="719">
        <v>32759533812</v>
      </c>
      <c r="F346" s="719"/>
      <c r="G346" s="719"/>
      <c r="H346" s="719"/>
      <c r="I346" s="726"/>
      <c r="J346" s="726"/>
      <c r="K346" s="726"/>
      <c r="L346" s="726"/>
      <c r="M346" s="726"/>
      <c r="N346" s="726"/>
      <c r="O346" s="726"/>
    </row>
    <row r="347" spans="2:15" ht="16.5">
      <c r="B347" s="719">
        <v>20251211</v>
      </c>
      <c r="C347" s="719">
        <v>2500000</v>
      </c>
      <c r="D347" s="719">
        <v>108998516562</v>
      </c>
      <c r="E347" s="719">
        <v>32749194330</v>
      </c>
      <c r="F347" s="719"/>
      <c r="G347" s="719"/>
      <c r="H347" s="719"/>
      <c r="I347" s="726"/>
      <c r="J347" s="726"/>
      <c r="K347" s="726"/>
      <c r="L347" s="726"/>
      <c r="M347" s="726"/>
      <c r="N347" s="726"/>
      <c r="O347" s="726"/>
    </row>
    <row r="348" spans="2:15" ht="16.5">
      <c r="B348" s="719">
        <v>20251212</v>
      </c>
      <c r="C348" s="719">
        <v>2400000</v>
      </c>
      <c r="D348" s="719">
        <v>107741290497</v>
      </c>
      <c r="E348" s="719">
        <v>31438006332</v>
      </c>
      <c r="F348" s="719"/>
      <c r="G348" s="719"/>
      <c r="H348" s="719"/>
      <c r="I348" s="726"/>
      <c r="J348" s="726"/>
      <c r="K348" s="726"/>
      <c r="L348" s="726"/>
      <c r="M348" s="726"/>
      <c r="N348" s="726"/>
      <c r="O348" s="726"/>
    </row>
    <row r="349" spans="2:15" ht="16.5">
      <c r="B349" s="719">
        <v>20251213</v>
      </c>
      <c r="C349" s="719">
        <v>2400000</v>
      </c>
      <c r="D349" s="719">
        <v>107740827704</v>
      </c>
      <c r="E349" s="719">
        <v>31437543539</v>
      </c>
      <c r="F349" s="719"/>
      <c r="G349" s="719"/>
      <c r="H349" s="719"/>
      <c r="I349" s="726"/>
      <c r="J349" s="726"/>
      <c r="K349" s="726"/>
      <c r="L349" s="726"/>
      <c r="M349" s="726"/>
      <c r="N349" s="726"/>
      <c r="O349" s="726"/>
    </row>
    <row r="350" spans="2:15" ht="16.5">
      <c r="B350" s="719">
        <v>20251214</v>
      </c>
      <c r="C350" s="719">
        <v>2400000</v>
      </c>
      <c r="D350" s="719">
        <v>107740364812</v>
      </c>
      <c r="E350" s="719">
        <v>31437080647</v>
      </c>
      <c r="F350" s="719"/>
      <c r="G350" s="719"/>
      <c r="H350" s="719"/>
      <c r="I350" s="726"/>
      <c r="J350" s="726"/>
      <c r="K350" s="726"/>
      <c r="L350" s="726"/>
      <c r="M350" s="726"/>
      <c r="N350" s="726"/>
      <c r="O350" s="726"/>
    </row>
    <row r="351" spans="2:15" ht="16.5">
      <c r="B351" s="719">
        <v>20251215</v>
      </c>
      <c r="C351" s="719">
        <v>2400000</v>
      </c>
      <c r="D351" s="719">
        <v>102700812695</v>
      </c>
      <c r="E351" s="719">
        <v>31437180049</v>
      </c>
      <c r="F351" s="719"/>
      <c r="G351" s="719"/>
      <c r="H351" s="719"/>
      <c r="I351" s="726"/>
      <c r="J351" s="726"/>
      <c r="K351" s="726"/>
      <c r="L351" s="726"/>
      <c r="M351" s="726"/>
      <c r="N351" s="726"/>
      <c r="O351" s="726"/>
    </row>
    <row r="352" spans="2:15" ht="16.5">
      <c r="B352" s="719">
        <v>20251216</v>
      </c>
      <c r="C352" s="719">
        <v>2400000</v>
      </c>
      <c r="D352" s="719">
        <v>98377889690</v>
      </c>
      <c r="E352" s="719">
        <v>31435785968</v>
      </c>
      <c r="F352" s="719"/>
      <c r="G352" s="719"/>
      <c r="H352" s="719"/>
      <c r="I352" s="726"/>
      <c r="J352" s="726"/>
      <c r="K352" s="726"/>
      <c r="L352" s="726"/>
      <c r="M352" s="726"/>
      <c r="N352" s="726"/>
      <c r="O352" s="726"/>
    </row>
    <row r="353" spans="2:15" ht="16.5">
      <c r="B353" s="719">
        <v>20251217</v>
      </c>
      <c r="C353" s="719">
        <v>2400000</v>
      </c>
      <c r="D353" s="719">
        <v>102062714776</v>
      </c>
      <c r="E353" s="719">
        <v>31433833884</v>
      </c>
      <c r="F353" s="719"/>
      <c r="G353" s="719"/>
      <c r="H353" s="719"/>
      <c r="I353" s="726"/>
      <c r="J353" s="726"/>
      <c r="K353" s="726"/>
      <c r="L353" s="726"/>
      <c r="M353" s="726"/>
      <c r="N353" s="726"/>
      <c r="O353" s="726"/>
    </row>
    <row r="354" spans="2:15" ht="16.5">
      <c r="B354" s="719">
        <v>20251218</v>
      </c>
      <c r="C354" s="719">
        <v>2400000</v>
      </c>
      <c r="D354" s="719">
        <v>99455495619</v>
      </c>
      <c r="E354" s="719">
        <v>31427140382</v>
      </c>
      <c r="F354" s="719"/>
      <c r="G354" s="719"/>
      <c r="H354" s="719"/>
      <c r="I354" s="726"/>
      <c r="J354" s="726"/>
      <c r="K354" s="726"/>
      <c r="L354" s="726"/>
      <c r="M354" s="726"/>
      <c r="N354" s="726"/>
      <c r="O354" s="726"/>
    </row>
    <row r="355" spans="2:15" ht="16.5">
      <c r="B355" s="719">
        <v>20251219</v>
      </c>
      <c r="C355" s="719">
        <v>2500000</v>
      </c>
      <c r="D355" s="719">
        <v>105015609730</v>
      </c>
      <c r="E355" s="719">
        <v>32734080472</v>
      </c>
      <c r="F355" s="719"/>
      <c r="G355" s="719"/>
      <c r="H355" s="719"/>
      <c r="I355" s="726"/>
      <c r="J355" s="726"/>
      <c r="K355" s="726"/>
      <c r="L355" s="726"/>
      <c r="M355" s="726"/>
      <c r="N355" s="726"/>
      <c r="O355" s="726"/>
    </row>
    <row r="356" spans="2:15" ht="16.5">
      <c r="B356" s="719">
        <v>20251220</v>
      </c>
      <c r="C356" s="719">
        <v>2500000</v>
      </c>
      <c r="D356" s="719">
        <v>105015872593</v>
      </c>
      <c r="E356" s="719">
        <v>32734343335</v>
      </c>
      <c r="F356" s="719"/>
      <c r="G356" s="719"/>
      <c r="H356" s="719"/>
      <c r="I356" s="726"/>
      <c r="J356" s="726"/>
      <c r="K356" s="726"/>
      <c r="L356" s="726"/>
      <c r="M356" s="726"/>
      <c r="N356" s="726"/>
      <c r="O356" s="726"/>
    </row>
    <row r="357" spans="2:15" ht="16.5">
      <c r="B357" s="719">
        <v>20251221</v>
      </c>
      <c r="C357" s="719">
        <v>2500000</v>
      </c>
      <c r="D357" s="719">
        <v>105016135556</v>
      </c>
      <c r="E357" s="719">
        <v>32734606298</v>
      </c>
      <c r="F357" s="719"/>
      <c r="G357" s="719"/>
      <c r="H357" s="719"/>
      <c r="I357" s="726"/>
      <c r="J357" s="726"/>
      <c r="K357" s="726"/>
      <c r="L357" s="726"/>
      <c r="M357" s="726"/>
      <c r="N357" s="726"/>
      <c r="O357" s="726"/>
    </row>
    <row r="358" spans="2:15" ht="16.5">
      <c r="B358" s="719">
        <v>20251222</v>
      </c>
      <c r="C358" s="719">
        <v>2600000</v>
      </c>
      <c r="D358" s="719">
        <v>114282292285</v>
      </c>
      <c r="E358" s="719">
        <v>34040644825</v>
      </c>
      <c r="F358" s="719"/>
      <c r="G358" s="719"/>
      <c r="H358" s="719"/>
      <c r="I358" s="726"/>
      <c r="J358" s="726"/>
      <c r="K358" s="726"/>
      <c r="L358" s="726"/>
      <c r="M358" s="726"/>
      <c r="N358" s="726"/>
      <c r="O358" s="726"/>
    </row>
    <row r="359" spans="2:15" ht="16.5">
      <c r="B359" s="719">
        <v>20251223</v>
      </c>
      <c r="C359" s="719">
        <v>2600000</v>
      </c>
      <c r="D359" s="719">
        <v>114930519759</v>
      </c>
      <c r="E359" s="719">
        <v>34041254971</v>
      </c>
      <c r="F359" s="719"/>
      <c r="G359" s="719"/>
      <c r="H359" s="719"/>
      <c r="I359" s="726"/>
      <c r="J359" s="726"/>
      <c r="K359" s="726"/>
      <c r="L359" s="726"/>
      <c r="M359" s="726"/>
      <c r="N359" s="726"/>
      <c r="O359" s="726"/>
    </row>
    <row r="360" spans="2:15" ht="16.5">
      <c r="B360" s="719">
        <v>20251224</v>
      </c>
      <c r="C360" s="719">
        <v>2600000</v>
      </c>
      <c r="D360" s="719">
        <v>114843743264</v>
      </c>
      <c r="E360" s="719">
        <v>34041277820</v>
      </c>
      <c r="F360" s="719"/>
      <c r="G360" s="719"/>
      <c r="H360" s="719"/>
      <c r="I360" s="726"/>
      <c r="J360" s="726"/>
      <c r="K360" s="726"/>
      <c r="L360" s="726"/>
      <c r="M360" s="726"/>
      <c r="N360" s="726"/>
      <c r="O360" s="726"/>
    </row>
    <row r="361" spans="2:15" ht="16.5">
      <c r="B361" s="719">
        <v>20251225</v>
      </c>
      <c r="C361" s="719">
        <v>2600000</v>
      </c>
      <c r="D361" s="719">
        <v>114843603140</v>
      </c>
      <c r="E361" s="719">
        <v>34041137696</v>
      </c>
      <c r="F361" s="719"/>
      <c r="G361" s="719"/>
      <c r="H361" s="719"/>
      <c r="I361" s="726"/>
      <c r="J361" s="726"/>
      <c r="K361" s="726"/>
      <c r="L361" s="726"/>
      <c r="M361" s="726"/>
      <c r="N361" s="726"/>
      <c r="O361" s="726"/>
    </row>
    <row r="362" spans="2:15" ht="16.5">
      <c r="B362" s="719">
        <v>20251226</v>
      </c>
      <c r="C362" s="719">
        <v>2900000</v>
      </c>
      <c r="D362" s="719">
        <v>130430951896</v>
      </c>
      <c r="E362" s="719">
        <v>37948116771</v>
      </c>
      <c r="F362" s="719"/>
      <c r="G362" s="719"/>
      <c r="H362" s="719"/>
      <c r="I362" s="726"/>
      <c r="J362" s="726"/>
      <c r="K362" s="726"/>
      <c r="L362" s="726"/>
      <c r="M362" s="726"/>
      <c r="N362" s="726"/>
      <c r="O362" s="726"/>
    </row>
    <row r="363" spans="2:15" ht="16.5">
      <c r="B363" s="719">
        <v>20251227</v>
      </c>
      <c r="C363" s="719">
        <v>2900000</v>
      </c>
      <c r="D363" s="719">
        <v>130431533496</v>
      </c>
      <c r="E363" s="719">
        <v>37948698371</v>
      </c>
      <c r="F363" s="719"/>
      <c r="G363" s="719"/>
      <c r="H363" s="719"/>
      <c r="I363" s="726"/>
      <c r="J363" s="726"/>
      <c r="K363" s="726"/>
      <c r="L363" s="726"/>
      <c r="M363" s="726"/>
      <c r="N363" s="726"/>
      <c r="O363" s="726"/>
    </row>
    <row r="364" spans="2:15" ht="16.5">
      <c r="B364" s="719">
        <v>20251228</v>
      </c>
      <c r="C364" s="719">
        <v>2900000</v>
      </c>
      <c r="D364" s="719">
        <v>129562115196</v>
      </c>
      <c r="E364" s="719">
        <v>37079280071</v>
      </c>
      <c r="F364" s="719"/>
      <c r="G364" s="719"/>
      <c r="H364" s="719"/>
      <c r="I364" s="726"/>
      <c r="J364" s="726"/>
      <c r="K364" s="726"/>
      <c r="L364" s="726"/>
      <c r="M364" s="726"/>
      <c r="N364" s="726"/>
      <c r="O364" s="726"/>
    </row>
    <row r="365" spans="2:15" ht="16.5">
      <c r="B365" s="719">
        <v>20251229</v>
      </c>
      <c r="C365" s="719">
        <v>2900000</v>
      </c>
      <c r="D365" s="719">
        <v>136651345536</v>
      </c>
      <c r="E365" s="719">
        <v>37291371958</v>
      </c>
      <c r="F365" s="719"/>
      <c r="G365" s="719"/>
      <c r="H365" s="719"/>
      <c r="I365" s="726"/>
      <c r="J365" s="726"/>
      <c r="K365" s="726"/>
      <c r="L365" s="726"/>
      <c r="M365" s="726"/>
      <c r="N365" s="726"/>
      <c r="O365" s="726"/>
    </row>
    <row r="366" spans="2:15" ht="16.5">
      <c r="B366" s="719">
        <v>20251230</v>
      </c>
      <c r="C366" s="719">
        <v>2900000</v>
      </c>
      <c r="D366" s="719">
        <v>137369062807</v>
      </c>
      <c r="E366" s="719">
        <v>37354642013</v>
      </c>
      <c r="F366" s="719"/>
      <c r="G366" s="719"/>
      <c r="H366" s="719"/>
      <c r="I366" s="726"/>
      <c r="J366" s="726"/>
      <c r="K366" s="726"/>
      <c r="L366" s="726"/>
      <c r="M366" s="726"/>
      <c r="N366" s="726"/>
      <c r="O366" s="726"/>
    </row>
    <row r="367" spans="2:15" ht="16.5">
      <c r="B367" s="719">
        <v>20251231</v>
      </c>
      <c r="C367" s="719">
        <v>2900000</v>
      </c>
      <c r="D367" s="719">
        <v>137368956901</v>
      </c>
      <c r="E367" s="719">
        <v>37354536107</v>
      </c>
      <c r="F367" s="719"/>
      <c r="G367" s="719"/>
      <c r="H367" s="719"/>
      <c r="I367" s="726"/>
      <c r="J367" s="726"/>
      <c r="K367" s="726"/>
      <c r="L367" s="726"/>
      <c r="M367" s="726"/>
      <c r="N367" s="726"/>
      <c r="O367" s="726"/>
    </row>
    <row r="368" spans="2:15" ht="16.5">
      <c r="B368" s="719"/>
      <c r="C368" s="719"/>
      <c r="D368" s="719"/>
      <c r="E368" s="719"/>
      <c r="F368" s="719"/>
      <c r="G368" s="719"/>
      <c r="H368" s="719"/>
      <c r="I368" s="726"/>
      <c r="J368" s="726"/>
      <c r="K368" s="726"/>
      <c r="L368" s="726"/>
      <c r="M368" s="726"/>
      <c r="N368" s="726"/>
      <c r="O368" s="726"/>
    </row>
  </sheetData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40</vt:i4>
      </vt:variant>
      <vt:variant>
        <vt:lpstr>이름 지정된 범위</vt:lpstr>
      </vt:variant>
      <vt:variant>
        <vt:i4>1</vt:i4>
      </vt:variant>
    </vt:vector>
  </HeadingPairs>
  <TitlesOfParts>
    <vt:vector size="41" baseType="lpstr">
      <vt:lpstr>기준가격대장(결산후)</vt:lpstr>
      <vt:lpstr>통합기준가격대장(결산후)</vt:lpstr>
      <vt:lpstr>C1_정산표</vt:lpstr>
      <vt:lpstr>C2_자산부채평가</vt:lpstr>
      <vt:lpstr>C3_수익</vt:lpstr>
      <vt:lpstr>평가액검증(주식)</vt:lpstr>
      <vt:lpstr>KRS정보시스템_주식</vt:lpstr>
      <vt:lpstr>평가액검증(수익증권)</vt:lpstr>
      <vt:lpstr>KRX정보시스템_ETF</vt:lpstr>
      <vt:lpstr>평가액검증(선물)</vt:lpstr>
      <vt:lpstr>KRX정보시스템_코스피200</vt:lpstr>
      <vt:lpstr>C4_수수료비용 등</vt:lpstr>
      <vt:lpstr>미지급해지금</vt:lpstr>
      <vt:lpstr>주식미수입금</vt:lpstr>
      <vt:lpstr>주식미지급금</vt:lpstr>
      <vt:lpstr>C5_F.N</vt:lpstr>
      <vt:lpstr>재무제표검증</vt:lpstr>
      <vt:lpstr>PBC---&gt;&gt;&gt;</vt:lpstr>
      <vt:lpstr>국내유동명세</vt:lpstr>
      <vt:lpstr>외화위탁증거금</vt:lpstr>
      <vt:lpstr>담보내역</vt:lpstr>
      <vt:lpstr>채권명세</vt:lpstr>
      <vt:lpstr>국내주식명세</vt:lpstr>
      <vt:lpstr>수익증권명세</vt:lpstr>
      <vt:lpstr>선물명세</vt:lpstr>
      <vt:lpstr>보수분배내역</vt:lpstr>
      <vt:lpstr>일별자산내역</vt:lpstr>
      <vt:lpstr>ETF보수 추가자료</vt:lpstr>
      <vt:lpstr>일별순자산</vt:lpstr>
      <vt:lpstr>설정해지내역</vt:lpstr>
      <vt:lpstr>전기국내유동명세</vt:lpstr>
      <vt:lpstr>당기옵션명세</vt:lpstr>
      <vt:lpstr>펀드별명세</vt:lpstr>
      <vt:lpstr>신주인수권</vt:lpstr>
      <vt:lpstr>전기국내주식명세</vt:lpstr>
      <vt:lpstr>전기수익증권명세</vt:lpstr>
      <vt:lpstr>전기채권명세</vt:lpstr>
      <vt:lpstr>전기옵션명세</vt:lpstr>
      <vt:lpstr>전기선물명세</vt:lpstr>
      <vt:lpstr>가중평균좌수</vt:lpstr>
      <vt:lpstr>'C2_자산부채평가'!Print_Area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2026-02-07T11:39:00Z</cp:lastPrinted>
  <dcterms:created xsi:type="dcterms:W3CDTF">2013-03-19T02:26:46Z</dcterms:created>
  <dcterms:modified xsi:type="dcterms:W3CDTF">2026-02-08T18:27:19Z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Name">
    <vt:lpwstr/>
  </property>
</Properties>
</file>